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codeName="ThisWorkbook"/>
  <mc:AlternateContent xmlns:mc="http://schemas.openxmlformats.org/markup-compatibility/2006">
    <mc:Choice Requires="x15">
      <x15ac:absPath xmlns:x15ac="http://schemas.microsoft.com/office/spreadsheetml/2010/11/ac" url="https://camsys.sharepoint.com/sites/240102ILDOTGrantSupport/Shared Documents/Task Order-CRISI P2 Application/BCA/"/>
    </mc:Choice>
  </mc:AlternateContent>
  <xr:revisionPtr revIDLastSave="1236" documentId="8_{694D317B-661B-49B8-AA83-0D2DA57CCCE6}" xr6:coauthVersionLast="47" xr6:coauthVersionMax="47" xr10:uidLastSave="{4E36AEFE-F016-488D-A572-7D051E52F955}"/>
  <bookViews>
    <workbookView xWindow="-110" yWindow="-110" windowWidth="34620" windowHeight="13900" xr2:uid="{F759393B-65E9-4996-83D3-AFADEFB96A71}"/>
  </bookViews>
  <sheets>
    <sheet name="Summary" sheetId="65" r:id="rId1"/>
    <sheet name="Project" sheetId="2" r:id="rId2"/>
    <sheet name="Parameters" sheetId="26" r:id="rId3"/>
    <sheet name="Cost" sheetId="17" r:id="rId4"/>
    <sheet name="Ben1a" sheetId="139" r:id="rId5"/>
    <sheet name="Ben1b" sheetId="152" r:id="rId6"/>
    <sheet name="Ben2a" sheetId="137" r:id="rId7"/>
    <sheet name="Ben2b" sheetId="138" r:id="rId8"/>
    <sheet name="Ben2c" sheetId="141" r:id="rId9"/>
    <sheet name="Ben3" sheetId="113" r:id="rId10"/>
    <sheet name="Ben4" sheetId="154" r:id="rId11"/>
    <sheet name="Ben5a" sheetId="158" r:id="rId12"/>
    <sheet name="Ben5b" sheetId="160" r:id="rId13"/>
    <sheet name="Ben5c" sheetId="157" r:id="rId14"/>
    <sheet name="Ben5d" sheetId="120" r:id="rId15"/>
    <sheet name="Ben5e" sheetId="124" r:id="rId16"/>
    <sheet name="Appendix" sheetId="67" r:id="rId17"/>
    <sheet name="Sensitivity Analysis" sheetId="148" r:id="rId18"/>
    <sheet name="Bridge Rehab and Replace" sheetId="156" r:id="rId19"/>
    <sheet name="Truck Diversion" sheetId="149" r:id="rId20"/>
    <sheet name="Rail Diversion" sheetId="150" r:id="rId21"/>
    <sheet name="Crashes and Crime" sheetId="125" r:id="rId22"/>
    <sheet name="GradeDec Inputs" sheetId="162" r:id="rId23"/>
    <sheet name="Diversion - old" sheetId="130" state="hidden" r:id="rId24"/>
  </sheets>
  <externalReferences>
    <externalReference r:id="rId25"/>
    <externalReference r:id="rId26"/>
    <externalReference r:id="rId27"/>
  </externalReferences>
  <definedNames>
    <definedName name="_cpi22">'[1]No Build'!$C$14</definedName>
    <definedName name="_rc">[2]Sheet1!$A$5</definedName>
    <definedName name="A">[2]Sheet1!$A$4</definedName>
    <definedName name="Abar">[2]Sheet1!$A$11</definedName>
    <definedName name="cpi">'[1]No Build'!$C$13</definedName>
    <definedName name="n">[2]Sheet1!$G$3</definedName>
    <definedName name="_xlnm.Print_Area" localSheetId="16">Appendix!$A$1:$U$62</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0" i="113" l="1"/>
  <c r="AB20" i="113"/>
  <c r="AC20" i="113"/>
  <c r="AD20" i="113"/>
  <c r="AE20" i="113"/>
  <c r="AF20" i="113"/>
  <c r="AG20" i="113"/>
  <c r="AH20" i="113"/>
  <c r="AI20" i="113"/>
  <c r="AJ20" i="113"/>
  <c r="AK20" i="113"/>
  <c r="AL20" i="113"/>
  <c r="AM20" i="113"/>
  <c r="AN20" i="113"/>
  <c r="AO20" i="113"/>
  <c r="AP20" i="113"/>
  <c r="AQ20" i="113"/>
  <c r="AR20" i="113"/>
  <c r="AS20" i="113"/>
  <c r="AT20" i="113"/>
  <c r="AU20" i="113"/>
  <c r="AV20" i="113"/>
  <c r="AW20" i="113"/>
  <c r="AX20" i="113"/>
  <c r="AY20" i="113"/>
  <c r="AZ20" i="113"/>
  <c r="BA20" i="113"/>
  <c r="BB20" i="113"/>
  <c r="BC20" i="113"/>
  <c r="BD20" i="113"/>
  <c r="BE20" i="113"/>
  <c r="BF20" i="113"/>
  <c r="BG20" i="113"/>
  <c r="BH20" i="113"/>
  <c r="BI20" i="113"/>
  <c r="BJ20" i="113"/>
  <c r="BK20" i="113"/>
  <c r="BL20" i="113"/>
  <c r="BM20" i="113"/>
  <c r="BN20" i="113"/>
  <c r="BO20" i="113"/>
  <c r="BP20" i="113"/>
  <c r="BQ20" i="113"/>
  <c r="AA21" i="113"/>
  <c r="AB21" i="113"/>
  <c r="AC21" i="113"/>
  <c r="AD21" i="113"/>
  <c r="AE21" i="113"/>
  <c r="AF21" i="113"/>
  <c r="AG21" i="113"/>
  <c r="AH21" i="113"/>
  <c r="AI21" i="113"/>
  <c r="AJ21" i="113"/>
  <c r="AK21" i="113"/>
  <c r="AL21" i="113"/>
  <c r="AM21" i="113"/>
  <c r="AN21" i="113"/>
  <c r="AO21" i="113"/>
  <c r="AP21" i="113"/>
  <c r="AQ21" i="113"/>
  <c r="AR21" i="113"/>
  <c r="AS21" i="113"/>
  <c r="AT21" i="113"/>
  <c r="AU21" i="113"/>
  <c r="AV21" i="113"/>
  <c r="AW21" i="113"/>
  <c r="AX21" i="113"/>
  <c r="AY21" i="113"/>
  <c r="AZ21" i="113"/>
  <c r="BA21" i="113"/>
  <c r="BB21" i="113"/>
  <c r="BC21" i="113"/>
  <c r="BD21" i="113"/>
  <c r="BE21" i="113"/>
  <c r="BF21" i="113"/>
  <c r="BG21" i="113"/>
  <c r="BH21" i="113"/>
  <c r="BI21" i="113"/>
  <c r="BJ21" i="113"/>
  <c r="BK21" i="113"/>
  <c r="BL21" i="113"/>
  <c r="BM21" i="113"/>
  <c r="BN21" i="113"/>
  <c r="BO21" i="113"/>
  <c r="BP21" i="113"/>
  <c r="BQ21" i="113"/>
  <c r="AA22" i="113"/>
  <c r="AB22" i="113"/>
  <c r="AC22" i="113"/>
  <c r="AD22" i="113"/>
  <c r="AE22" i="113"/>
  <c r="AF22" i="113"/>
  <c r="AG22" i="113"/>
  <c r="AH22" i="113"/>
  <c r="AI22" i="113"/>
  <c r="AJ22" i="113"/>
  <c r="AK22" i="113"/>
  <c r="AL22" i="113"/>
  <c r="AM22" i="113"/>
  <c r="AN22" i="113"/>
  <c r="AO22" i="113"/>
  <c r="AP22" i="113"/>
  <c r="AQ22" i="113"/>
  <c r="AR22" i="113"/>
  <c r="AS22" i="113"/>
  <c r="AT22" i="113"/>
  <c r="AU22" i="113"/>
  <c r="AV22" i="113"/>
  <c r="AW22" i="113"/>
  <c r="AX22" i="113"/>
  <c r="AY22" i="113"/>
  <c r="AZ22" i="113"/>
  <c r="BA22" i="113"/>
  <c r="BB22" i="113"/>
  <c r="BC22" i="113"/>
  <c r="BD22" i="113"/>
  <c r="BE22" i="113"/>
  <c r="BF22" i="113"/>
  <c r="BG22" i="113"/>
  <c r="BH22" i="113"/>
  <c r="BI22" i="113"/>
  <c r="BJ22" i="113"/>
  <c r="BK22" i="113"/>
  <c r="BL22" i="113"/>
  <c r="BM22" i="113"/>
  <c r="BN22" i="113"/>
  <c r="BO22" i="113"/>
  <c r="BP22" i="113"/>
  <c r="BQ22" i="113"/>
  <c r="AA23" i="113"/>
  <c r="AB23" i="113"/>
  <c r="AC23" i="113"/>
  <c r="AD23" i="113"/>
  <c r="AE23" i="113"/>
  <c r="AF23" i="113"/>
  <c r="AG23" i="113"/>
  <c r="AH23" i="113"/>
  <c r="AI23" i="113"/>
  <c r="AJ23" i="113"/>
  <c r="AK23" i="113"/>
  <c r="AL23" i="113"/>
  <c r="AM23" i="113"/>
  <c r="AN23" i="113"/>
  <c r="AO23" i="113"/>
  <c r="AP23" i="113"/>
  <c r="AQ23" i="113"/>
  <c r="AR23" i="113"/>
  <c r="AS23" i="113"/>
  <c r="AT23" i="113"/>
  <c r="AU23" i="113"/>
  <c r="AV23" i="113"/>
  <c r="AW23" i="113"/>
  <c r="AX23" i="113"/>
  <c r="AY23" i="113"/>
  <c r="AZ23" i="113"/>
  <c r="BA23" i="113"/>
  <c r="BB23" i="113"/>
  <c r="BC23" i="113"/>
  <c r="BD23" i="113"/>
  <c r="BE23" i="113"/>
  <c r="BF23" i="113"/>
  <c r="BG23" i="113"/>
  <c r="BH23" i="113"/>
  <c r="BI23" i="113"/>
  <c r="BJ23" i="113"/>
  <c r="BK23" i="113"/>
  <c r="BL23" i="113"/>
  <c r="BM23" i="113"/>
  <c r="BN23" i="113"/>
  <c r="BO23" i="113"/>
  <c r="BP23" i="113"/>
  <c r="BQ23" i="113"/>
  <c r="Z21" i="113"/>
  <c r="Z22" i="113"/>
  <c r="Z23" i="113"/>
  <c r="Z20" i="113"/>
  <c r="Z14" i="113"/>
  <c r="AA14" i="113"/>
  <c r="AB14" i="113"/>
  <c r="AC14" i="113"/>
  <c r="AD14" i="113"/>
  <c r="AE14" i="113"/>
  <c r="AF14" i="113"/>
  <c r="AG14" i="113"/>
  <c r="AH14" i="113"/>
  <c r="Z15" i="113"/>
  <c r="AA15" i="113"/>
  <c r="AB15" i="113"/>
  <c r="AC15" i="113"/>
  <c r="AD15" i="113"/>
  <c r="AE15" i="113"/>
  <c r="AF15" i="113"/>
  <c r="AG15" i="113"/>
  <c r="AH15" i="113"/>
  <c r="Z16" i="113"/>
  <c r="AA16" i="113"/>
  <c r="AB16" i="113"/>
  <c r="AC16" i="113"/>
  <c r="AD16" i="113"/>
  <c r="AE16" i="113"/>
  <c r="AF16" i="113"/>
  <c r="AG16" i="113"/>
  <c r="AH16" i="113"/>
  <c r="Z17" i="113"/>
  <c r="AA17" i="113"/>
  <c r="AB17" i="113"/>
  <c r="AC17" i="113"/>
  <c r="AD17" i="113"/>
  <c r="AE17" i="113"/>
  <c r="AF17" i="113"/>
  <c r="AG17" i="113"/>
  <c r="AH17" i="113"/>
  <c r="AJ14" i="113"/>
  <c r="AK14" i="113"/>
  <c r="AL14" i="113"/>
  <c r="AM14" i="113"/>
  <c r="AN14" i="113"/>
  <c r="AO14" i="113"/>
  <c r="AP14" i="113"/>
  <c r="AQ14" i="113"/>
  <c r="AR14" i="113"/>
  <c r="AS14" i="113"/>
  <c r="AT14" i="113"/>
  <c r="AU14" i="113"/>
  <c r="AV14" i="113"/>
  <c r="AW14" i="113"/>
  <c r="AX14" i="113"/>
  <c r="AY14" i="113"/>
  <c r="AZ14" i="113"/>
  <c r="BA14" i="113"/>
  <c r="BB14" i="113"/>
  <c r="BC14" i="113"/>
  <c r="BD14" i="113"/>
  <c r="BE14" i="113"/>
  <c r="BF14" i="113"/>
  <c r="BG14" i="113"/>
  <c r="BH14" i="113"/>
  <c r="BI14" i="113"/>
  <c r="BJ14" i="113"/>
  <c r="BK14" i="113"/>
  <c r="BL14" i="113"/>
  <c r="BM14" i="113"/>
  <c r="BN14" i="113"/>
  <c r="BO14" i="113"/>
  <c r="BP14" i="113"/>
  <c r="BQ14" i="113"/>
  <c r="AJ15" i="113"/>
  <c r="AK15" i="113"/>
  <c r="AL15" i="113"/>
  <c r="AM15" i="113"/>
  <c r="AN15" i="113"/>
  <c r="AO15" i="113"/>
  <c r="AP15" i="113"/>
  <c r="AQ15" i="113"/>
  <c r="AR15" i="113"/>
  <c r="AS15" i="113"/>
  <c r="AT15" i="113"/>
  <c r="AU15" i="113"/>
  <c r="AV15" i="113"/>
  <c r="AW15" i="113"/>
  <c r="AX15" i="113"/>
  <c r="AY15" i="113"/>
  <c r="AZ15" i="113"/>
  <c r="BA15" i="113"/>
  <c r="BB15" i="113"/>
  <c r="BC15" i="113"/>
  <c r="BD15" i="113"/>
  <c r="BE15" i="113"/>
  <c r="BF15" i="113"/>
  <c r="BG15" i="113"/>
  <c r="BH15" i="113"/>
  <c r="BI15" i="113"/>
  <c r="BJ15" i="113"/>
  <c r="BK15" i="113"/>
  <c r="BL15" i="113"/>
  <c r="BM15" i="113"/>
  <c r="BN15" i="113"/>
  <c r="BO15" i="113"/>
  <c r="BP15" i="113"/>
  <c r="BQ15" i="113"/>
  <c r="AJ16" i="113"/>
  <c r="AK16" i="113"/>
  <c r="AL16" i="113"/>
  <c r="AM16" i="113"/>
  <c r="AN16" i="113"/>
  <c r="AO16" i="113"/>
  <c r="AP16" i="113"/>
  <c r="AQ16" i="113"/>
  <c r="AR16" i="113"/>
  <c r="AS16" i="113"/>
  <c r="AT16" i="113"/>
  <c r="AU16" i="113"/>
  <c r="AV16" i="113"/>
  <c r="AW16" i="113"/>
  <c r="AX16" i="113"/>
  <c r="AY16" i="113"/>
  <c r="AZ16" i="113"/>
  <c r="BA16" i="113"/>
  <c r="BB16" i="113"/>
  <c r="BC16" i="113"/>
  <c r="BD16" i="113"/>
  <c r="BE16" i="113"/>
  <c r="BF16" i="113"/>
  <c r="BG16" i="113"/>
  <c r="BH16" i="113"/>
  <c r="BI16" i="113"/>
  <c r="BJ16" i="113"/>
  <c r="BK16" i="113"/>
  <c r="BL16" i="113"/>
  <c r="BM16" i="113"/>
  <c r="BN16" i="113"/>
  <c r="BO16" i="113"/>
  <c r="BP16" i="113"/>
  <c r="BQ16" i="113"/>
  <c r="AJ17" i="113"/>
  <c r="AK17" i="113"/>
  <c r="AL17" i="113"/>
  <c r="AM17" i="113"/>
  <c r="AN17" i="113"/>
  <c r="AO17" i="113"/>
  <c r="AP17" i="113"/>
  <c r="AQ17" i="113"/>
  <c r="AR17" i="113"/>
  <c r="AS17" i="113"/>
  <c r="AT17" i="113"/>
  <c r="AU17" i="113"/>
  <c r="AV17" i="113"/>
  <c r="AW17" i="113"/>
  <c r="AX17" i="113"/>
  <c r="AY17" i="113"/>
  <c r="AZ17" i="113"/>
  <c r="BA17" i="113"/>
  <c r="BB17" i="113"/>
  <c r="BC17" i="113"/>
  <c r="BD17" i="113"/>
  <c r="BE17" i="113"/>
  <c r="BF17" i="113"/>
  <c r="BG17" i="113"/>
  <c r="BH17" i="113"/>
  <c r="BI17" i="113"/>
  <c r="BJ17" i="113"/>
  <c r="BK17" i="113"/>
  <c r="BL17" i="113"/>
  <c r="BM17" i="113"/>
  <c r="BN17" i="113"/>
  <c r="BO17" i="113"/>
  <c r="BP17" i="113"/>
  <c r="BQ17" i="113"/>
  <c r="AI15" i="113"/>
  <c r="AI16" i="113"/>
  <c r="AI17" i="113"/>
  <c r="AI14" i="113"/>
  <c r="B28" i="120"/>
  <c r="B163" i="2"/>
  <c r="A8" i="65"/>
  <c r="B8" i="65"/>
  <c r="A2" i="154"/>
  <c r="B28" i="139"/>
  <c r="B27" i="139"/>
  <c r="B26" i="139"/>
  <c r="B22" i="139"/>
  <c r="C312" i="26"/>
  <c r="C297" i="26"/>
  <c r="C302" i="26"/>
  <c r="C301" i="26"/>
  <c r="C300" i="26"/>
  <c r="C299" i="26"/>
  <c r="F298" i="26"/>
  <c r="F297" i="26"/>
  <c r="C304" i="26"/>
  <c r="C311" i="26" s="1"/>
  <c r="B21" i="139" s="1"/>
  <c r="B25" i="139" s="1"/>
  <c r="B19" i="139"/>
  <c r="B18" i="139"/>
  <c r="B17" i="139"/>
  <c r="B16" i="139"/>
  <c r="D21" i="149"/>
  <c r="C30" i="149"/>
  <c r="C298" i="26" l="1"/>
  <c r="BM26" i="139"/>
  <c r="BM28" i="139"/>
  <c r="BM25" i="139"/>
  <c r="BP27" i="139"/>
  <c r="B113" i="2"/>
  <c r="B277" i="2"/>
  <c r="B276" i="2"/>
  <c r="F43" i="162"/>
  <c r="F44" i="162"/>
  <c r="F45" i="162"/>
  <c r="F46" i="162"/>
  <c r="F47" i="162"/>
  <c r="F48" i="162"/>
  <c r="F49" i="162"/>
  <c r="F50" i="162"/>
  <c r="F51" i="162"/>
  <c r="F52" i="162"/>
  <c r="F53" i="162"/>
  <c r="F54" i="162"/>
  <c r="F42" i="162"/>
  <c r="D41" i="162"/>
  <c r="F41" i="162" s="1"/>
  <c r="D40" i="162"/>
  <c r="F40" i="162" s="1"/>
  <c r="D39" i="162"/>
  <c r="F39" i="162" s="1"/>
  <c r="F38" i="162"/>
  <c r="F37" i="162"/>
  <c r="F36" i="162"/>
  <c r="F35" i="162"/>
  <c r="F34" i="162"/>
  <c r="F33" i="162"/>
  <c r="F32" i="162"/>
  <c r="F31" i="162"/>
  <c r="F30" i="162"/>
  <c r="F29" i="162"/>
  <c r="F28" i="162"/>
  <c r="F27" i="162"/>
  <c r="F26" i="162"/>
  <c r="F25" i="162"/>
  <c r="F24" i="162"/>
  <c r="F23" i="162"/>
  <c r="F22" i="162"/>
  <c r="D21" i="162"/>
  <c r="F21" i="162" s="1"/>
  <c r="F20" i="162"/>
  <c r="F19" i="162"/>
  <c r="F18" i="162"/>
  <c r="F17" i="162"/>
  <c r="F16" i="162"/>
  <c r="F15" i="162"/>
  <c r="F14" i="162"/>
  <c r="F13" i="162"/>
  <c r="F12" i="162"/>
  <c r="F11" i="162"/>
  <c r="F10" i="162"/>
  <c r="F9" i="162"/>
  <c r="F8" i="162"/>
  <c r="F7" i="162"/>
  <c r="F6" i="162"/>
  <c r="F5" i="162"/>
  <c r="F4" i="162"/>
  <c r="F3" i="162"/>
  <c r="BP28" i="139" l="1"/>
  <c r="BQ25" i="139"/>
  <c r="BP25" i="139"/>
  <c r="BO25" i="139"/>
  <c r="BN25" i="139"/>
  <c r="BO27" i="139"/>
  <c r="BN27" i="139"/>
  <c r="BM27" i="139"/>
  <c r="BM29" i="139" s="1"/>
  <c r="BQ28" i="139"/>
  <c r="BO28" i="139"/>
  <c r="BQ26" i="139"/>
  <c r="BN28" i="139"/>
  <c r="BP26" i="139"/>
  <c r="BN26" i="139"/>
  <c r="BO26" i="139"/>
  <c r="BQ27" i="139"/>
  <c r="A15" i="65"/>
  <c r="A13" i="65"/>
  <c r="A14" i="65"/>
  <c r="A16" i="65"/>
  <c r="A17" i="65"/>
  <c r="B19" i="157"/>
  <c r="B20" i="157"/>
  <c r="B21" i="157"/>
  <c r="A21" i="157"/>
  <c r="A20" i="157"/>
  <c r="A19" i="157"/>
  <c r="A13" i="157"/>
  <c r="A14" i="157"/>
  <c r="A15" i="157"/>
  <c r="A12" i="157"/>
  <c r="E281" i="2"/>
  <c r="AH281" i="2" s="1"/>
  <c r="E282" i="2"/>
  <c r="AJ282" i="2" s="1"/>
  <c r="E283" i="2"/>
  <c r="AD283" i="2" s="1"/>
  <c r="E280" i="2"/>
  <c r="AC280" i="2" s="1"/>
  <c r="D281" i="2"/>
  <c r="D282" i="2"/>
  <c r="D283" i="2"/>
  <c r="D280" i="2"/>
  <c r="BP29" i="139" l="1"/>
  <c r="BQ29" i="139"/>
  <c r="BN29" i="139"/>
  <c r="BO29" i="139"/>
  <c r="AJ280" i="2"/>
  <c r="AK280" i="2"/>
  <c r="BP281" i="2"/>
  <c r="BD281" i="2"/>
  <c r="AR281" i="2"/>
  <c r="AQ281" i="2"/>
  <c r="AE281" i="2"/>
  <c r="BI280" i="2"/>
  <c r="BO281" i="2"/>
  <c r="BC281" i="2"/>
  <c r="BH280" i="2"/>
  <c r="BG280" i="2"/>
  <c r="AX280" i="2"/>
  <c r="BF280" i="2"/>
  <c r="AF281" i="2"/>
  <c r="AW280" i="2"/>
  <c r="B12" i="157"/>
  <c r="AY280" i="2"/>
  <c r="AB280" i="2"/>
  <c r="AV280" i="2"/>
  <c r="B15" i="157"/>
  <c r="BA283" i="2"/>
  <c r="B14" i="157"/>
  <c r="AP283" i="2"/>
  <c r="BR280" i="2"/>
  <c r="AT280" i="2"/>
  <c r="B13" i="157"/>
  <c r="BS280" i="2"/>
  <c r="AO283" i="2"/>
  <c r="BK280" i="2"/>
  <c r="AM280" i="2"/>
  <c r="AU280" i="2"/>
  <c r="BJ280" i="2"/>
  <c r="AL280" i="2"/>
  <c r="AV282" i="2"/>
  <c r="AF283" i="2"/>
  <c r="AR283" i="2"/>
  <c r="BD283" i="2"/>
  <c r="BP283" i="2"/>
  <c r="AG283" i="2"/>
  <c r="AS283" i="2"/>
  <c r="BE283" i="2"/>
  <c r="BQ283" i="2"/>
  <c r="AH283" i="2"/>
  <c r="AT283" i="2"/>
  <c r="BF283" i="2"/>
  <c r="BR283" i="2"/>
  <c r="AI283" i="2"/>
  <c r="AU283" i="2"/>
  <c r="BG283" i="2"/>
  <c r="BS283" i="2"/>
  <c r="AJ283" i="2"/>
  <c r="AV283" i="2"/>
  <c r="BH283" i="2"/>
  <c r="AB283" i="2"/>
  <c r="BI283" i="2"/>
  <c r="AY283" i="2"/>
  <c r="AN283" i="2"/>
  <c r="AE283" i="2"/>
  <c r="AQ283" i="2"/>
  <c r="BC283" i="2"/>
  <c r="BO283" i="2"/>
  <c r="AK283" i="2"/>
  <c r="AW283" i="2"/>
  <c r="AL283" i="2"/>
  <c r="AX283" i="2"/>
  <c r="BJ283" i="2"/>
  <c r="AM283" i="2"/>
  <c r="BK283" i="2"/>
  <c r="AZ283" i="2"/>
  <c r="BL283" i="2"/>
  <c r="BI282" i="2"/>
  <c r="BH282" i="2"/>
  <c r="BN283" i="2"/>
  <c r="AK282" i="2"/>
  <c r="AC283" i="2"/>
  <c r="BM283" i="2"/>
  <c r="AM282" i="2"/>
  <c r="AY282" i="2"/>
  <c r="BK282" i="2"/>
  <c r="AN282" i="2"/>
  <c r="AZ282" i="2"/>
  <c r="BL282" i="2"/>
  <c r="AC282" i="2"/>
  <c r="AO282" i="2"/>
  <c r="BA282" i="2"/>
  <c r="BM282" i="2"/>
  <c r="AD282" i="2"/>
  <c r="AP282" i="2"/>
  <c r="BB282" i="2"/>
  <c r="BN282" i="2"/>
  <c r="AE282" i="2"/>
  <c r="AQ282" i="2"/>
  <c r="BC282" i="2"/>
  <c r="BO282" i="2"/>
  <c r="AF282" i="2"/>
  <c r="BP282" i="2"/>
  <c r="BE282" i="2"/>
  <c r="BF282" i="2"/>
  <c r="AI282" i="2"/>
  <c r="AL282" i="2"/>
  <c r="AX282" i="2"/>
  <c r="BJ282" i="2"/>
  <c r="AR282" i="2"/>
  <c r="BD282" i="2"/>
  <c r="AB282" i="2"/>
  <c r="AG282" i="2"/>
  <c r="AS282" i="2"/>
  <c r="BQ282" i="2"/>
  <c r="AH282" i="2"/>
  <c r="AT282" i="2"/>
  <c r="BR282" i="2"/>
  <c r="AU282" i="2"/>
  <c r="BG282" i="2"/>
  <c r="BS282" i="2"/>
  <c r="AW282" i="2"/>
  <c r="BB283" i="2"/>
  <c r="BN281" i="2"/>
  <c r="BB281" i="2"/>
  <c r="AD281" i="2"/>
  <c r="BA281" i="2"/>
  <c r="AB281" i="2"/>
  <c r="BL281" i="2"/>
  <c r="AZ281" i="2"/>
  <c r="AN281" i="2"/>
  <c r="AY281" i="2"/>
  <c r="BQ281" i="2"/>
  <c r="BE281" i="2"/>
  <c r="AS281" i="2"/>
  <c r="AG281" i="2"/>
  <c r="BL280" i="2"/>
  <c r="AZ280" i="2"/>
  <c r="AN280" i="2"/>
  <c r="AI280" i="2"/>
  <c r="AH280" i="2"/>
  <c r="AG280" i="2"/>
  <c r="AF280" i="2"/>
  <c r="AE280" i="2"/>
  <c r="AD280" i="2"/>
  <c r="AP281" i="2"/>
  <c r="BM281" i="2"/>
  <c r="AO281" i="2"/>
  <c r="AC281" i="2"/>
  <c r="BK281" i="2"/>
  <c r="AM281" i="2"/>
  <c r="BJ281" i="2"/>
  <c r="AX281" i="2"/>
  <c r="AL281" i="2"/>
  <c r="BQ280" i="2"/>
  <c r="BE280" i="2"/>
  <c r="AS280" i="2"/>
  <c r="BI281" i="2"/>
  <c r="AW281" i="2"/>
  <c r="AK281" i="2"/>
  <c r="BP280" i="2"/>
  <c r="BD280" i="2"/>
  <c r="AR280" i="2"/>
  <c r="BH281" i="2"/>
  <c r="AV281" i="2"/>
  <c r="AJ281" i="2"/>
  <c r="BO280" i="2"/>
  <c r="BC280" i="2"/>
  <c r="AQ280" i="2"/>
  <c r="BS281" i="2"/>
  <c r="BG281" i="2"/>
  <c r="AU281" i="2"/>
  <c r="AI281" i="2"/>
  <c r="BN280" i="2"/>
  <c r="BB280" i="2"/>
  <c r="AP280" i="2"/>
  <c r="BR281" i="2"/>
  <c r="BF281" i="2"/>
  <c r="AT281" i="2"/>
  <c r="BM280" i="2"/>
  <c r="BA280" i="2"/>
  <c r="AO280" i="2"/>
  <c r="A2" i="160"/>
  <c r="A2" i="120"/>
  <c r="A2" i="124"/>
  <c r="AE12" i="157" l="1"/>
  <c r="AE19" i="157" s="1"/>
  <c r="AQ12" i="157"/>
  <c r="AQ19" i="157" s="1"/>
  <c r="BC12" i="157"/>
  <c r="BC19" i="157" s="1"/>
  <c r="BO12" i="157"/>
  <c r="BO19" i="157" s="1"/>
  <c r="AT12" i="157"/>
  <c r="AT19" i="157" s="1"/>
  <c r="BM12" i="157"/>
  <c r="BM19" i="157" s="1"/>
  <c r="AF12" i="157"/>
  <c r="AF19" i="157" s="1"/>
  <c r="AR12" i="157"/>
  <c r="AR19" i="157" s="1"/>
  <c r="BD12" i="157"/>
  <c r="BD19" i="157" s="1"/>
  <c r="BP12" i="157"/>
  <c r="BP19" i="157" s="1"/>
  <c r="AH12" i="157"/>
  <c r="AH19" i="157" s="1"/>
  <c r="BF12" i="157"/>
  <c r="BF19" i="157" s="1"/>
  <c r="BA12" i="157"/>
  <c r="BA19" i="157" s="1"/>
  <c r="AG12" i="157"/>
  <c r="AG19" i="157" s="1"/>
  <c r="AS12" i="157"/>
  <c r="AS19" i="157" s="1"/>
  <c r="BE12" i="157"/>
  <c r="BE19" i="157" s="1"/>
  <c r="BQ12" i="157"/>
  <c r="BQ19" i="157" s="1"/>
  <c r="AO12" i="157"/>
  <c r="AO19" i="157" s="1"/>
  <c r="AP12" i="157"/>
  <c r="AP19" i="157" s="1"/>
  <c r="AB12" i="157"/>
  <c r="AB19" i="157" s="1"/>
  <c r="AZ12" i="157"/>
  <c r="AZ19" i="157" s="1"/>
  <c r="AC12" i="157"/>
  <c r="AC19" i="157" s="1"/>
  <c r="BB12" i="157"/>
  <c r="BB19" i="157" s="1"/>
  <c r="AI12" i="157"/>
  <c r="AI19" i="157" s="1"/>
  <c r="AU12" i="157"/>
  <c r="AU19" i="157" s="1"/>
  <c r="BG12" i="157"/>
  <c r="BG19" i="157" s="1"/>
  <c r="AN12" i="157"/>
  <c r="AN19" i="157" s="1"/>
  <c r="BL12" i="157"/>
  <c r="BL19" i="157" s="1"/>
  <c r="AJ12" i="157"/>
  <c r="AJ19" i="157" s="1"/>
  <c r="AV12" i="157"/>
  <c r="AV19" i="157" s="1"/>
  <c r="BH12" i="157"/>
  <c r="BH19" i="157" s="1"/>
  <c r="BN12" i="157"/>
  <c r="BN19" i="157" s="1"/>
  <c r="AK12" i="157"/>
  <c r="AK19" i="157" s="1"/>
  <c r="AW12" i="157"/>
  <c r="AW19" i="157" s="1"/>
  <c r="BI12" i="157"/>
  <c r="BI19" i="157" s="1"/>
  <c r="AL12" i="157"/>
  <c r="AL19" i="157" s="1"/>
  <c r="AX12" i="157"/>
  <c r="AX19" i="157" s="1"/>
  <c r="BJ12" i="157"/>
  <c r="BJ19" i="157" s="1"/>
  <c r="Z12" i="157"/>
  <c r="Z19" i="157" s="1"/>
  <c r="AD12" i="157"/>
  <c r="AD19" i="157" s="1"/>
  <c r="AA12" i="157"/>
  <c r="AA19" i="157" s="1"/>
  <c r="AM12" i="157"/>
  <c r="AM19" i="157" s="1"/>
  <c r="AY12" i="157"/>
  <c r="AY19" i="157" s="1"/>
  <c r="BK12" i="157"/>
  <c r="BK19" i="157" s="1"/>
  <c r="AC14" i="157"/>
  <c r="AC21" i="157" s="1"/>
  <c r="AO14" i="157"/>
  <c r="AO21" i="157" s="1"/>
  <c r="BA14" i="157"/>
  <c r="BA21" i="157" s="1"/>
  <c r="BM14" i="157"/>
  <c r="BM21" i="157" s="1"/>
  <c r="AR14" i="157"/>
  <c r="AR21" i="157" s="1"/>
  <c r="AV14" i="157"/>
  <c r="AV21" i="157" s="1"/>
  <c r="BI14" i="157"/>
  <c r="BI21" i="157" s="1"/>
  <c r="BL14" i="157"/>
  <c r="BL21" i="157" s="1"/>
  <c r="AD14" i="157"/>
  <c r="AD21" i="157" s="1"/>
  <c r="AP14" i="157"/>
  <c r="AP21" i="157" s="1"/>
  <c r="BB14" i="157"/>
  <c r="BB21" i="157" s="1"/>
  <c r="BN14" i="157"/>
  <c r="BN21" i="157" s="1"/>
  <c r="BD14" i="157"/>
  <c r="BD21" i="157" s="1"/>
  <c r="AX14" i="157"/>
  <c r="AX21" i="157" s="1"/>
  <c r="BK14" i="157"/>
  <c r="BK21" i="157" s="1"/>
  <c r="AE14" i="157"/>
  <c r="AE21" i="157" s="1"/>
  <c r="AQ14" i="157"/>
  <c r="AQ21" i="157" s="1"/>
  <c r="BC14" i="157"/>
  <c r="BC21" i="157" s="1"/>
  <c r="BO14" i="157"/>
  <c r="BO21" i="157" s="1"/>
  <c r="AF14" i="157"/>
  <c r="AF21" i="157" s="1"/>
  <c r="BJ14" i="157"/>
  <c r="BJ21" i="157" s="1"/>
  <c r="AA14" i="157"/>
  <c r="AA21" i="157" s="1"/>
  <c r="BP14" i="157"/>
  <c r="BP21" i="157" s="1"/>
  <c r="AG14" i="157"/>
  <c r="AG21" i="157" s="1"/>
  <c r="AS14" i="157"/>
  <c r="AS21" i="157" s="1"/>
  <c r="BE14" i="157"/>
  <c r="BE21" i="157" s="1"/>
  <c r="BQ14" i="157"/>
  <c r="BQ21" i="157" s="1"/>
  <c r="AL14" i="157"/>
  <c r="AL21" i="157" s="1"/>
  <c r="AM14" i="157"/>
  <c r="AM21" i="157" s="1"/>
  <c r="AN14" i="157"/>
  <c r="AN21" i="157" s="1"/>
  <c r="AH14" i="157"/>
  <c r="AH21" i="157" s="1"/>
  <c r="AT14" i="157"/>
  <c r="AT21" i="157" s="1"/>
  <c r="BF14" i="157"/>
  <c r="BF21" i="157" s="1"/>
  <c r="Z14" i="157"/>
  <c r="Z21" i="157" s="1"/>
  <c r="AB14" i="157"/>
  <c r="AB21" i="157" s="1"/>
  <c r="AI14" i="157"/>
  <c r="AI21" i="157" s="1"/>
  <c r="AU14" i="157"/>
  <c r="AU21" i="157" s="1"/>
  <c r="BG14" i="157"/>
  <c r="BG21" i="157" s="1"/>
  <c r="BH14" i="157"/>
  <c r="BH21" i="157" s="1"/>
  <c r="AW14" i="157"/>
  <c r="AW21" i="157" s="1"/>
  <c r="AY14" i="157"/>
  <c r="AY21" i="157" s="1"/>
  <c r="AJ14" i="157"/>
  <c r="AJ21" i="157" s="1"/>
  <c r="AZ14" i="157"/>
  <c r="AZ21" i="157" s="1"/>
  <c r="AK14" i="157"/>
  <c r="AK21" i="157" s="1"/>
  <c r="AJ13" i="157"/>
  <c r="AJ20" i="157" s="1"/>
  <c r="AV13" i="157"/>
  <c r="AV20" i="157" s="1"/>
  <c r="BH13" i="157"/>
  <c r="BH20" i="157" s="1"/>
  <c r="AY13" i="157"/>
  <c r="AY20" i="157" s="1"/>
  <c r="BP13" i="157"/>
  <c r="BP20" i="157" s="1"/>
  <c r="BQ13" i="157"/>
  <c r="BQ20" i="157" s="1"/>
  <c r="AK13" i="157"/>
  <c r="AK20" i="157" s="1"/>
  <c r="AW13" i="157"/>
  <c r="AW20" i="157" s="1"/>
  <c r="BI13" i="157"/>
  <c r="BI20" i="157" s="1"/>
  <c r="AM13" i="157"/>
  <c r="AM20" i="157" s="1"/>
  <c r="BK13" i="157"/>
  <c r="BK20" i="157" s="1"/>
  <c r="BF13" i="157"/>
  <c r="BF20" i="157" s="1"/>
  <c r="AL13" i="157"/>
  <c r="AL20" i="157" s="1"/>
  <c r="AX13" i="157"/>
  <c r="AX20" i="157" s="1"/>
  <c r="BJ13" i="157"/>
  <c r="BJ20" i="157" s="1"/>
  <c r="AA13" i="157"/>
  <c r="AA20" i="157" s="1"/>
  <c r="AF13" i="157"/>
  <c r="AF20" i="157" s="1"/>
  <c r="BG13" i="157"/>
  <c r="BG20" i="157" s="1"/>
  <c r="AG13" i="157"/>
  <c r="AG20" i="157" s="1"/>
  <c r="BE13" i="157"/>
  <c r="BE20" i="157" s="1"/>
  <c r="AB13" i="157"/>
  <c r="AB20" i="157" s="1"/>
  <c r="AN13" i="157"/>
  <c r="AN20" i="157" s="1"/>
  <c r="AZ13" i="157"/>
  <c r="AZ20" i="157" s="1"/>
  <c r="BL13" i="157"/>
  <c r="BL20" i="157" s="1"/>
  <c r="AR13" i="157"/>
  <c r="AR20" i="157" s="1"/>
  <c r="AS13" i="157"/>
  <c r="AS20" i="157" s="1"/>
  <c r="AC13" i="157"/>
  <c r="AC20" i="157" s="1"/>
  <c r="AO13" i="157"/>
  <c r="AO20" i="157" s="1"/>
  <c r="BA13" i="157"/>
  <c r="BA20" i="157" s="1"/>
  <c r="BM13" i="157"/>
  <c r="BM20" i="157" s="1"/>
  <c r="AD13" i="157"/>
  <c r="AD20" i="157" s="1"/>
  <c r="AT13" i="157"/>
  <c r="AT20" i="157" s="1"/>
  <c r="AP13" i="157"/>
  <c r="AP20" i="157" s="1"/>
  <c r="BB13" i="157"/>
  <c r="BB20" i="157" s="1"/>
  <c r="BN13" i="157"/>
  <c r="BN20" i="157" s="1"/>
  <c r="Z13" i="157"/>
  <c r="Z20" i="157" s="1"/>
  <c r="AI13" i="157"/>
  <c r="AI20" i="157" s="1"/>
  <c r="AE13" i="157"/>
  <c r="AE20" i="157" s="1"/>
  <c r="AQ13" i="157"/>
  <c r="AQ20" i="157" s="1"/>
  <c r="BC13" i="157"/>
  <c r="BC20" i="157" s="1"/>
  <c r="BO13" i="157"/>
  <c r="BO20" i="157" s="1"/>
  <c r="AH13" i="157"/>
  <c r="AH20" i="157" s="1"/>
  <c r="BD13" i="157"/>
  <c r="BD20" i="157" s="1"/>
  <c r="AU13" i="157"/>
  <c r="AU20" i="157" s="1"/>
  <c r="B46" i="2"/>
  <c r="B13" i="65"/>
  <c r="B14" i="65"/>
  <c r="B16" i="65"/>
  <c r="B17" i="65"/>
  <c r="A12" i="65"/>
  <c r="B12" i="65"/>
  <c r="A9" i="65"/>
  <c r="B9" i="65"/>
  <c r="A10" i="65"/>
  <c r="B10" i="65"/>
  <c r="A11" i="65"/>
  <c r="B11" i="65"/>
  <c r="A6" i="65"/>
  <c r="B6" i="65"/>
  <c r="A7" i="65"/>
  <c r="B7" i="65"/>
  <c r="B15" i="65"/>
  <c r="I7" i="67"/>
  <c r="Z7" i="67" s="1"/>
  <c r="I6" i="67"/>
  <c r="Z6" i="67" s="1"/>
  <c r="P7" i="67"/>
  <c r="AI7" i="67" s="1"/>
  <c r="O7" i="67"/>
  <c r="AH7" i="67" s="1"/>
  <c r="P6" i="67"/>
  <c r="AI6" i="67" s="1"/>
  <c r="O6" i="67"/>
  <c r="AH6" i="67" s="1"/>
  <c r="M6" i="67"/>
  <c r="AG6" i="67" s="1"/>
  <c r="M7" i="67"/>
  <c r="AG7" i="67" s="1"/>
  <c r="A2" i="158"/>
  <c r="L7" i="67"/>
  <c r="AF7" i="67" s="1"/>
  <c r="L6" i="67"/>
  <c r="AF6" i="67" s="1"/>
  <c r="N6" i="67"/>
  <c r="AE6" i="67" s="1"/>
  <c r="N7" i="67"/>
  <c r="AE7" i="67" s="1"/>
  <c r="A2" i="157"/>
  <c r="I63" i="113"/>
  <c r="I64" i="113"/>
  <c r="B46" i="113"/>
  <c r="B45" i="113"/>
  <c r="I38" i="113"/>
  <c r="I47" i="113"/>
  <c r="B47" i="113"/>
  <c r="B37" i="113"/>
  <c r="B36" i="113"/>
  <c r="B38" i="113"/>
  <c r="I49" i="113"/>
  <c r="I46" i="113"/>
  <c r="I45" i="113"/>
  <c r="I40" i="113"/>
  <c r="I37" i="113"/>
  <c r="I36" i="113"/>
  <c r="A2" i="141"/>
  <c r="I20" i="160"/>
  <c r="I29" i="160"/>
  <c r="I27" i="160"/>
  <c r="I26" i="160"/>
  <c r="I21" i="160"/>
  <c r="I18" i="160"/>
  <c r="B18" i="160"/>
  <c r="BM20" i="160" s="1"/>
  <c r="BQ8" i="160"/>
  <c r="BP8" i="160"/>
  <c r="BO8" i="160"/>
  <c r="BN8" i="160"/>
  <c r="BM8" i="160"/>
  <c r="BL8" i="160"/>
  <c r="BK8" i="160"/>
  <c r="BJ8" i="160"/>
  <c r="BI8" i="160"/>
  <c r="BH8" i="160"/>
  <c r="BG8" i="160"/>
  <c r="BF8" i="160"/>
  <c r="BE8" i="160"/>
  <c r="BD8" i="160"/>
  <c r="BC8" i="160"/>
  <c r="BB8" i="160"/>
  <c r="BA8" i="160"/>
  <c r="AZ8" i="160"/>
  <c r="AY8" i="160"/>
  <c r="AX8" i="160"/>
  <c r="AW8" i="160"/>
  <c r="AV8" i="160"/>
  <c r="AU8" i="160"/>
  <c r="AT8" i="160"/>
  <c r="AS8" i="160"/>
  <c r="AR8" i="160"/>
  <c r="AQ8" i="160"/>
  <c r="AP8" i="160"/>
  <c r="AO8" i="160"/>
  <c r="AN8" i="160"/>
  <c r="AM8" i="160"/>
  <c r="AL8" i="160"/>
  <c r="AK8" i="160"/>
  <c r="AJ8" i="160"/>
  <c r="AI8" i="160"/>
  <c r="AH8" i="160"/>
  <c r="AG8" i="160"/>
  <c r="AF8" i="160"/>
  <c r="AE8" i="160"/>
  <c r="AD8" i="160"/>
  <c r="AC8" i="160"/>
  <c r="AB8" i="160"/>
  <c r="AA8" i="160"/>
  <c r="Z8" i="160"/>
  <c r="BQ6" i="160"/>
  <c r="BP6" i="160"/>
  <c r="BO6" i="160"/>
  <c r="BN6" i="160"/>
  <c r="BM6" i="160"/>
  <c r="BL6" i="160"/>
  <c r="BK6" i="160"/>
  <c r="BJ6" i="160"/>
  <c r="BI6" i="160"/>
  <c r="BH6" i="160"/>
  <c r="BG6" i="160"/>
  <c r="BF6" i="160"/>
  <c r="BE6" i="160"/>
  <c r="BD6" i="160"/>
  <c r="BC6" i="160"/>
  <c r="BB6" i="160"/>
  <c r="BA6" i="160"/>
  <c r="AZ6" i="160"/>
  <c r="AY6" i="160"/>
  <c r="AX6" i="160"/>
  <c r="AW6" i="160"/>
  <c r="AV6" i="160"/>
  <c r="AU6" i="160"/>
  <c r="AT6" i="160"/>
  <c r="AS6" i="160"/>
  <c r="AR6" i="160"/>
  <c r="AQ6" i="160"/>
  <c r="AP6" i="160"/>
  <c r="AO6" i="160"/>
  <c r="AN6" i="160"/>
  <c r="AM6" i="160"/>
  <c r="AL6" i="160"/>
  <c r="AK6" i="160"/>
  <c r="AJ6" i="160"/>
  <c r="AI6" i="160"/>
  <c r="AH6" i="160"/>
  <c r="AG6" i="160"/>
  <c r="AF6" i="160"/>
  <c r="AE6" i="160"/>
  <c r="AD6" i="160"/>
  <c r="AC6" i="160"/>
  <c r="AB6" i="160"/>
  <c r="AA6" i="160"/>
  <c r="Z6" i="160"/>
  <c r="Y6" i="160"/>
  <c r="X6" i="160"/>
  <c r="W6" i="160"/>
  <c r="V6" i="160"/>
  <c r="U6" i="160"/>
  <c r="T6" i="160"/>
  <c r="S6" i="160"/>
  <c r="R6" i="160"/>
  <c r="Q6" i="160"/>
  <c r="P6" i="160"/>
  <c r="O6" i="160"/>
  <c r="N6" i="160"/>
  <c r="M6" i="160"/>
  <c r="L6" i="160"/>
  <c r="K6" i="160"/>
  <c r="J6" i="160"/>
  <c r="A1" i="160"/>
  <c r="F32" i="158"/>
  <c r="F30" i="158"/>
  <c r="F26" i="158"/>
  <c r="B26" i="158"/>
  <c r="B17" i="158"/>
  <c r="BN8" i="158"/>
  <c r="BM8" i="158"/>
  <c r="BL8" i="158"/>
  <c r="BK8" i="158"/>
  <c r="BJ8" i="158"/>
  <c r="BI8" i="158"/>
  <c r="BH8" i="158"/>
  <c r="BG8" i="158"/>
  <c r="BF8" i="158"/>
  <c r="BE8" i="158"/>
  <c r="BD8" i="158"/>
  <c r="BC8" i="158"/>
  <c r="BB8" i="158"/>
  <c r="BA8" i="158"/>
  <c r="AZ8" i="158"/>
  <c r="AY8" i="158"/>
  <c r="AX8" i="158"/>
  <c r="AW8" i="158"/>
  <c r="AV8" i="158"/>
  <c r="AU8" i="158"/>
  <c r="AT8" i="158"/>
  <c r="AS8" i="158"/>
  <c r="AR8" i="158"/>
  <c r="AQ8" i="158"/>
  <c r="AP8" i="158"/>
  <c r="AO8" i="158"/>
  <c r="AN8" i="158"/>
  <c r="AM8" i="158"/>
  <c r="AL8" i="158"/>
  <c r="AK8" i="158"/>
  <c r="AJ8" i="158"/>
  <c r="AI8" i="158"/>
  <c r="AH8" i="158"/>
  <c r="AG8" i="158"/>
  <c r="AF8" i="158"/>
  <c r="AE8" i="158"/>
  <c r="AD8" i="158"/>
  <c r="AC8" i="158"/>
  <c r="AB8" i="158"/>
  <c r="AA8" i="158"/>
  <c r="Z8" i="158"/>
  <c r="Y8" i="158"/>
  <c r="X8" i="158"/>
  <c r="W8" i="158"/>
  <c r="A1" i="158"/>
  <c r="I23" i="157"/>
  <c r="BQ8" i="157"/>
  <c r="BP8" i="157"/>
  <c r="BO8" i="157"/>
  <c r="BN8" i="157"/>
  <c r="BM8" i="157"/>
  <c r="BL8" i="157"/>
  <c r="BK8" i="157"/>
  <c r="BJ8" i="157"/>
  <c r="BI8" i="157"/>
  <c r="BH8" i="157"/>
  <c r="BG8" i="157"/>
  <c r="BF8" i="157"/>
  <c r="BE8" i="157"/>
  <c r="BD8" i="157"/>
  <c r="BC8" i="157"/>
  <c r="BB8" i="157"/>
  <c r="BA8" i="157"/>
  <c r="AZ8" i="157"/>
  <c r="AY8" i="157"/>
  <c r="AX8" i="157"/>
  <c r="AW8" i="157"/>
  <c r="AV8" i="157"/>
  <c r="AU8" i="157"/>
  <c r="AT8" i="157"/>
  <c r="AS8" i="157"/>
  <c r="AR8" i="157"/>
  <c r="AQ8" i="157"/>
  <c r="AP8" i="157"/>
  <c r="AO8" i="157"/>
  <c r="AN8" i="157"/>
  <c r="AM8" i="157"/>
  <c r="AL8" i="157"/>
  <c r="AK8" i="157"/>
  <c r="AJ8" i="157"/>
  <c r="AI8" i="157"/>
  <c r="AH8" i="157"/>
  <c r="AG8" i="157"/>
  <c r="AF8" i="157"/>
  <c r="AE8" i="157"/>
  <c r="AD8" i="157"/>
  <c r="AC8" i="157"/>
  <c r="AB8" i="157"/>
  <c r="AA8" i="157"/>
  <c r="Z8" i="157"/>
  <c r="A1" i="157"/>
  <c r="L5" i="156"/>
  <c r="L12" i="156" s="1"/>
  <c r="K32" i="156"/>
  <c r="K33" i="156"/>
  <c r="B96" i="2"/>
  <c r="K28" i="156"/>
  <c r="K27" i="156"/>
  <c r="K26" i="156"/>
  <c r="J4" i="156"/>
  <c r="BO20" i="160" l="1"/>
  <c r="BO26" i="160" s="1"/>
  <c r="BN20" i="160"/>
  <c r="BN26" i="160" s="1"/>
  <c r="BM26" i="160"/>
  <c r="BQ20" i="160"/>
  <c r="BQ26" i="160" s="1"/>
  <c r="BP20" i="160"/>
  <c r="BP26" i="160" s="1"/>
  <c r="L8" i="156"/>
  <c r="D46" i="156"/>
  <c r="G46" i="156" s="1"/>
  <c r="D45" i="156"/>
  <c r="G45" i="156" s="1"/>
  <c r="D44" i="156"/>
  <c r="D43" i="156"/>
  <c r="D42" i="156"/>
  <c r="F42" i="156" s="1"/>
  <c r="D41" i="156"/>
  <c r="D40" i="156"/>
  <c r="D39" i="156"/>
  <c r="F39" i="156" s="1"/>
  <c r="D38" i="156"/>
  <c r="D37" i="156"/>
  <c r="D36" i="156"/>
  <c r="F36" i="156" s="1"/>
  <c r="D35" i="156"/>
  <c r="D34" i="156"/>
  <c r="D33" i="156"/>
  <c r="F33" i="156" s="1"/>
  <c r="D32" i="156"/>
  <c r="D31" i="156"/>
  <c r="D30" i="156"/>
  <c r="F30" i="156" s="1"/>
  <c r="D29" i="156"/>
  <c r="D28" i="156"/>
  <c r="BM21" i="160" l="1"/>
  <c r="BM27" i="160"/>
  <c r="BQ27" i="160"/>
  <c r="BQ21" i="160"/>
  <c r="BO21" i="160"/>
  <c r="BO27" i="160"/>
  <c r="BN21" i="160"/>
  <c r="BN27" i="160"/>
  <c r="BP21" i="160"/>
  <c r="BP27" i="160"/>
  <c r="E28" i="156"/>
  <c r="E31" i="156"/>
  <c r="E34" i="156"/>
  <c r="E37" i="156"/>
  <c r="E40" i="156"/>
  <c r="E43" i="156"/>
  <c r="E46" i="156"/>
  <c r="F28" i="156"/>
  <c r="F31" i="156"/>
  <c r="F34" i="156"/>
  <c r="F37" i="156"/>
  <c r="F40" i="156"/>
  <c r="F43" i="156"/>
  <c r="E29" i="156"/>
  <c r="E32" i="156"/>
  <c r="E35" i="156"/>
  <c r="E38" i="156"/>
  <c r="E41" i="156"/>
  <c r="E44" i="156"/>
  <c r="F29" i="156"/>
  <c r="F32" i="156"/>
  <c r="F35" i="156"/>
  <c r="F38" i="156"/>
  <c r="F41" i="156"/>
  <c r="F44" i="156"/>
  <c r="E30" i="156"/>
  <c r="E33" i="156"/>
  <c r="E36" i="156"/>
  <c r="E39" i="156"/>
  <c r="E42" i="156"/>
  <c r="E45" i="156"/>
  <c r="D205" i="2"/>
  <c r="B18" i="148"/>
  <c r="E12" i="148"/>
  <c r="E13" i="148"/>
  <c r="E14" i="148"/>
  <c r="E11" i="148"/>
  <c r="B248" i="2"/>
  <c r="I31" i="152"/>
  <c r="F305" i="26"/>
  <c r="C309" i="26"/>
  <c r="C308" i="26"/>
  <c r="C307" i="26"/>
  <c r="C306" i="26"/>
  <c r="B40" i="138"/>
  <c r="B38" i="138"/>
  <c r="B37" i="138"/>
  <c r="C305" i="26" l="1"/>
  <c r="I19" i="154"/>
  <c r="I18" i="154"/>
  <c r="I23" i="154"/>
  <c r="Y39" i="26" l="1"/>
  <c r="B17" i="154" l="1"/>
  <c r="A18" i="154"/>
  <c r="A19" i="154"/>
  <c r="B330" i="26"/>
  <c r="A97" i="2"/>
  <c r="A13" i="154" s="1"/>
  <c r="B12" i="154"/>
  <c r="C96" i="2"/>
  <c r="A98" i="2"/>
  <c r="A14" i="154" s="1"/>
  <c r="A99" i="2"/>
  <c r="A15" i="154" s="1"/>
  <c r="B247" i="2" l="1"/>
  <c r="B23" i="152" s="1"/>
  <c r="AX23" i="152" s="1"/>
  <c r="B24" i="152"/>
  <c r="E18" i="156"/>
  <c r="E19" i="156"/>
  <c r="G11" i="156"/>
  <c r="G12" i="156"/>
  <c r="G19" i="156"/>
  <c r="G23" i="156"/>
  <c r="L4" i="156"/>
  <c r="J3" i="156"/>
  <c r="L3" i="156" s="1"/>
  <c r="L28" i="156"/>
  <c r="C99" i="2" s="1"/>
  <c r="K19" i="156"/>
  <c r="K18" i="156"/>
  <c r="B329" i="26" s="1"/>
  <c r="D27" i="156"/>
  <c r="D26" i="156"/>
  <c r="D25" i="156"/>
  <c r="D24" i="156"/>
  <c r="D23" i="156"/>
  <c r="E23" i="156" s="1"/>
  <c r="D22" i="156"/>
  <c r="E22" i="156" s="1"/>
  <c r="D21" i="156"/>
  <c r="E21" i="156" s="1"/>
  <c r="D20" i="156"/>
  <c r="E20" i="156" s="1"/>
  <c r="D19" i="156"/>
  <c r="D18" i="156"/>
  <c r="G18" i="156" s="1"/>
  <c r="D17" i="156"/>
  <c r="D16" i="156"/>
  <c r="E16" i="156" s="1"/>
  <c r="D15" i="156"/>
  <c r="G15" i="156" s="1"/>
  <c r="D14" i="156"/>
  <c r="G14" i="156" s="1"/>
  <c r="D13" i="156"/>
  <c r="G13" i="156" s="1"/>
  <c r="D12" i="156"/>
  <c r="E12" i="156" s="1"/>
  <c r="D11" i="156"/>
  <c r="E11" i="156" s="1"/>
  <c r="D10" i="156"/>
  <c r="D9" i="156"/>
  <c r="E9" i="156" s="1"/>
  <c r="D8" i="156"/>
  <c r="G8" i="156" s="1"/>
  <c r="D7" i="156"/>
  <c r="G7" i="156" s="1"/>
  <c r="D6" i="156"/>
  <c r="F6" i="156" s="1"/>
  <c r="D5" i="156"/>
  <c r="D4" i="156"/>
  <c r="F4" i="156" s="1"/>
  <c r="D3" i="156"/>
  <c r="G3" i="156" s="1"/>
  <c r="G29" i="156" l="1"/>
  <c r="G30" i="156"/>
  <c r="F17" i="156"/>
  <c r="E17" i="156"/>
  <c r="G17" i="156"/>
  <c r="E8" i="156"/>
  <c r="F18" i="156"/>
  <c r="E15" i="156"/>
  <c r="F3" i="156"/>
  <c r="E7" i="156"/>
  <c r="F10" i="156"/>
  <c r="F20" i="156"/>
  <c r="E6" i="156"/>
  <c r="G20" i="156"/>
  <c r="F5" i="156"/>
  <c r="F15" i="156"/>
  <c r="E5" i="156"/>
  <c r="F13" i="156"/>
  <c r="G5" i="156"/>
  <c r="F16" i="156"/>
  <c r="F14" i="156"/>
  <c r="G6" i="156"/>
  <c r="E4" i="156"/>
  <c r="G10" i="156"/>
  <c r="F24" i="156"/>
  <c r="G24" i="156"/>
  <c r="E24" i="156"/>
  <c r="F12" i="156"/>
  <c r="G21" i="156"/>
  <c r="E25" i="156"/>
  <c r="F25" i="156"/>
  <c r="G25" i="156"/>
  <c r="F22" i="156"/>
  <c r="E27" i="156"/>
  <c r="G27" i="156"/>
  <c r="F27" i="156"/>
  <c r="F19" i="156"/>
  <c r="G22" i="156"/>
  <c r="F23" i="156"/>
  <c r="F9" i="156"/>
  <c r="E14" i="156"/>
  <c r="F8" i="156"/>
  <c r="E13" i="156"/>
  <c r="G36" i="156"/>
  <c r="G32" i="156"/>
  <c r="F45" i="156"/>
  <c r="G43" i="156"/>
  <c r="G28" i="156"/>
  <c r="G31" i="156"/>
  <c r="G42" i="156"/>
  <c r="G35" i="156"/>
  <c r="G44" i="156"/>
  <c r="G41" i="156"/>
  <c r="G34" i="156"/>
  <c r="G38" i="156"/>
  <c r="G37" i="156"/>
  <c r="G33" i="156"/>
  <c r="F46" i="156"/>
  <c r="G40" i="156"/>
  <c r="G39" i="156"/>
  <c r="G16" i="156"/>
  <c r="L18" i="156"/>
  <c r="E10" i="156"/>
  <c r="G9" i="156"/>
  <c r="F11" i="156"/>
  <c r="F26" i="156"/>
  <c r="G26" i="156"/>
  <c r="E26" i="156"/>
  <c r="B99" i="2"/>
  <c r="B15" i="154" s="1"/>
  <c r="F21" i="156"/>
  <c r="F7" i="156"/>
  <c r="G4" i="156"/>
  <c r="E3" i="156"/>
  <c r="L19" i="156"/>
  <c r="J5" i="156"/>
  <c r="BK23" i="152"/>
  <c r="BJ23" i="152"/>
  <c r="BH23" i="152"/>
  <c r="BN23" i="152"/>
  <c r="BG23" i="152"/>
  <c r="BQ23" i="152"/>
  <c r="BE23" i="152"/>
  <c r="BP23" i="152"/>
  <c r="BD23" i="152"/>
  <c r="BO23" i="152"/>
  <c r="BM23" i="152"/>
  <c r="BL23" i="152"/>
  <c r="BI23" i="152"/>
  <c r="BC23" i="152"/>
  <c r="BF23" i="152"/>
  <c r="BB23" i="152"/>
  <c r="BA23" i="152"/>
  <c r="AY23" i="152"/>
  <c r="AZ23" i="152"/>
  <c r="L10" i="156" l="1"/>
  <c r="L9" i="156"/>
  <c r="L14" i="156" s="1"/>
  <c r="L11" i="156"/>
  <c r="F48" i="156"/>
  <c r="L20" i="156"/>
  <c r="G48" i="156"/>
  <c r="B98" i="2"/>
  <c r="B14" i="154" s="1"/>
  <c r="L27" i="156"/>
  <c r="C98" i="2" s="1"/>
  <c r="B97" i="2"/>
  <c r="B13" i="154" s="1"/>
  <c r="L26" i="156"/>
  <c r="C97" i="2" s="1"/>
  <c r="E48" i="156"/>
  <c r="D122" i="26"/>
  <c r="C122" i="26"/>
  <c r="B58" i="120" s="1"/>
  <c r="D117" i="26"/>
  <c r="C279" i="26"/>
  <c r="C286" i="26"/>
  <c r="C287" i="26"/>
  <c r="C288" i="26" l="1"/>
  <c r="B45" i="120" s="1"/>
  <c r="G165" i="2"/>
  <c r="K7" i="67"/>
  <c r="AA7" i="67" s="1"/>
  <c r="K6" i="67"/>
  <c r="AA6" i="67" s="1"/>
  <c r="H7" i="67"/>
  <c r="Y7" i="67" s="1"/>
  <c r="H6" i="67"/>
  <c r="Y6" i="67" s="1"/>
  <c r="I22" i="154"/>
  <c r="B9" i="154"/>
  <c r="BQ7" i="154"/>
  <c r="BP7" i="154"/>
  <c r="BO7" i="154"/>
  <c r="BN7" i="154"/>
  <c r="BM7" i="154"/>
  <c r="BL7" i="154"/>
  <c r="BK7" i="154"/>
  <c r="BJ7" i="154"/>
  <c r="BI7" i="154"/>
  <c r="BH7" i="154"/>
  <c r="BG7" i="154"/>
  <c r="BF7" i="154"/>
  <c r="BE7" i="154"/>
  <c r="BD7" i="154"/>
  <c r="BC7" i="154"/>
  <c r="BB7" i="154"/>
  <c r="BA7" i="154"/>
  <c r="AZ7" i="154"/>
  <c r="AY7" i="154"/>
  <c r="AX7" i="154"/>
  <c r="AW7" i="154"/>
  <c r="AV7" i="154"/>
  <c r="AU7" i="154"/>
  <c r="AT7" i="154"/>
  <c r="AS7" i="154"/>
  <c r="AR7" i="154"/>
  <c r="AQ7" i="154"/>
  <c r="AP7" i="154"/>
  <c r="AO7" i="154"/>
  <c r="AN7" i="154"/>
  <c r="AM7" i="154"/>
  <c r="AL7" i="154"/>
  <c r="AK7" i="154"/>
  <c r="AJ7" i="154"/>
  <c r="AI7" i="154"/>
  <c r="AH7" i="154"/>
  <c r="AG7" i="154"/>
  <c r="AF7" i="154"/>
  <c r="AE7" i="154"/>
  <c r="AD7" i="154"/>
  <c r="AC7" i="154"/>
  <c r="AB7" i="154"/>
  <c r="AA7" i="154"/>
  <c r="Z7" i="154"/>
  <c r="A1" i="154"/>
  <c r="I46" i="138"/>
  <c r="I48" i="138"/>
  <c r="I45" i="138"/>
  <c r="I44" i="138"/>
  <c r="I40" i="138"/>
  <c r="I38" i="138"/>
  <c r="I37" i="138"/>
  <c r="XFD36" i="138"/>
  <c r="XFC36" i="138"/>
  <c r="XFB36" i="138"/>
  <c r="XFA36" i="138"/>
  <c r="XEZ36" i="138"/>
  <c r="XEY36" i="138"/>
  <c r="XEX36" i="138"/>
  <c r="XEW36" i="138"/>
  <c r="XEV36" i="138"/>
  <c r="XEU36" i="138"/>
  <c r="XET36" i="138"/>
  <c r="XES36" i="138"/>
  <c r="XER36" i="138"/>
  <c r="XEQ36" i="138"/>
  <c r="XEP36" i="138"/>
  <c r="XEO36" i="138"/>
  <c r="XEN36" i="138"/>
  <c r="XEM36" i="138"/>
  <c r="XEL36" i="138"/>
  <c r="XEK36" i="138"/>
  <c r="XEJ36" i="138"/>
  <c r="XEI36" i="138"/>
  <c r="XEH36" i="138"/>
  <c r="XEG36" i="138"/>
  <c r="XEF36" i="138"/>
  <c r="XEE36" i="138"/>
  <c r="XED36" i="138"/>
  <c r="XEC36" i="138"/>
  <c r="XEB36" i="138"/>
  <c r="XEA36" i="138"/>
  <c r="XDZ36" i="138"/>
  <c r="XDY36" i="138"/>
  <c r="XDX36" i="138"/>
  <c r="XDW36" i="138"/>
  <c r="XDV36" i="138"/>
  <c r="XDU36" i="138"/>
  <c r="XDT36" i="138"/>
  <c r="XDS36" i="138"/>
  <c r="XDR36" i="138"/>
  <c r="XDQ36" i="138"/>
  <c r="XDP36" i="138"/>
  <c r="XDO36" i="138"/>
  <c r="XDN36" i="138"/>
  <c r="XDM36" i="138"/>
  <c r="XDL36" i="138"/>
  <c r="XDK36" i="138"/>
  <c r="XDJ36" i="138"/>
  <c r="XDI36" i="138"/>
  <c r="XDH36" i="138"/>
  <c r="XDG36" i="138"/>
  <c r="XDF36" i="138"/>
  <c r="XDE36" i="138"/>
  <c r="XDD36" i="138"/>
  <c r="XDC36" i="138"/>
  <c r="XDB36" i="138"/>
  <c r="XDA36" i="138"/>
  <c r="XCZ36" i="138"/>
  <c r="XCY36" i="138"/>
  <c r="XCX36" i="138"/>
  <c r="XCW36" i="138"/>
  <c r="XCV36" i="138"/>
  <c r="XCU36" i="138"/>
  <c r="XCT36" i="138"/>
  <c r="XCS36" i="138"/>
  <c r="XCR36" i="138"/>
  <c r="XCQ36" i="138"/>
  <c r="XCP36" i="138"/>
  <c r="XCO36" i="138"/>
  <c r="XCN36" i="138"/>
  <c r="XCM36" i="138"/>
  <c r="XCL36" i="138"/>
  <c r="XCK36" i="138"/>
  <c r="XCJ36" i="138"/>
  <c r="XCI36" i="138"/>
  <c r="XCH36" i="138"/>
  <c r="XCG36" i="138"/>
  <c r="XCF36" i="138"/>
  <c r="XCE36" i="138"/>
  <c r="XCD36" i="138"/>
  <c r="XCC36" i="138"/>
  <c r="XCB36" i="138"/>
  <c r="XCA36" i="138"/>
  <c r="XBZ36" i="138"/>
  <c r="XBY36" i="138"/>
  <c r="XBX36" i="138"/>
  <c r="XBW36" i="138"/>
  <c r="XBV36" i="138"/>
  <c r="XBU36" i="138"/>
  <c r="XBT36" i="138"/>
  <c r="XBS36" i="138"/>
  <c r="XBR36" i="138"/>
  <c r="XBQ36" i="138"/>
  <c r="XBP36" i="138"/>
  <c r="XBO36" i="138"/>
  <c r="XBN36" i="138"/>
  <c r="XBM36" i="138"/>
  <c r="XBL36" i="138"/>
  <c r="XBK36" i="138"/>
  <c r="XBJ36" i="138"/>
  <c r="XBI36" i="138"/>
  <c r="XBH36" i="138"/>
  <c r="XBG36" i="138"/>
  <c r="XBF36" i="138"/>
  <c r="XBE36" i="138"/>
  <c r="XBD36" i="138"/>
  <c r="XBC36" i="138"/>
  <c r="XBB36" i="138"/>
  <c r="XBA36" i="138"/>
  <c r="XAZ36" i="138"/>
  <c r="XAY36" i="138"/>
  <c r="XAX36" i="138"/>
  <c r="XAW36" i="138"/>
  <c r="XAV36" i="138"/>
  <c r="XAU36" i="138"/>
  <c r="XAT36" i="138"/>
  <c r="XAS36" i="138"/>
  <c r="XAR36" i="138"/>
  <c r="XAQ36" i="138"/>
  <c r="XAP36" i="138"/>
  <c r="XAO36" i="138"/>
  <c r="XAN36" i="138"/>
  <c r="XAM36" i="138"/>
  <c r="XAL36" i="138"/>
  <c r="XAK36" i="138"/>
  <c r="XAJ36" i="138"/>
  <c r="XAI36" i="138"/>
  <c r="XAH36" i="138"/>
  <c r="XAG36" i="138"/>
  <c r="XAF36" i="138"/>
  <c r="XAE36" i="138"/>
  <c r="XAD36" i="138"/>
  <c r="XAC36" i="138"/>
  <c r="XAB36" i="138"/>
  <c r="XAA36" i="138"/>
  <c r="WZZ36" i="138"/>
  <c r="WZY36" i="138"/>
  <c r="WZX36" i="138"/>
  <c r="WZW36" i="138"/>
  <c r="WZV36" i="138"/>
  <c r="WZU36" i="138"/>
  <c r="WZT36" i="138"/>
  <c r="WZS36" i="138"/>
  <c r="WZR36" i="138"/>
  <c r="WZQ36" i="138"/>
  <c r="WZP36" i="138"/>
  <c r="WZO36" i="138"/>
  <c r="WZN36" i="138"/>
  <c r="WZM36" i="138"/>
  <c r="WZL36" i="138"/>
  <c r="WZK36" i="138"/>
  <c r="WZJ36" i="138"/>
  <c r="WZI36" i="138"/>
  <c r="WZH36" i="138"/>
  <c r="WZG36" i="138"/>
  <c r="WZF36" i="138"/>
  <c r="WZE36" i="138"/>
  <c r="WZD36" i="138"/>
  <c r="WZC36" i="138"/>
  <c r="WZB36" i="138"/>
  <c r="WZA36" i="138"/>
  <c r="WYZ36" i="138"/>
  <c r="WYY36" i="138"/>
  <c r="WYX36" i="138"/>
  <c r="WYW36" i="138"/>
  <c r="WYV36" i="138"/>
  <c r="WYU36" i="138"/>
  <c r="WYT36" i="138"/>
  <c r="WYS36" i="138"/>
  <c r="WYR36" i="138"/>
  <c r="WYQ36" i="138"/>
  <c r="WYP36" i="138"/>
  <c r="WYO36" i="138"/>
  <c r="WYN36" i="138"/>
  <c r="WYM36" i="138"/>
  <c r="WYL36" i="138"/>
  <c r="WYK36" i="138"/>
  <c r="WYJ36" i="138"/>
  <c r="WYI36" i="138"/>
  <c r="WYH36" i="138"/>
  <c r="WYG36" i="138"/>
  <c r="WYF36" i="138"/>
  <c r="WYE36" i="138"/>
  <c r="WYD36" i="138"/>
  <c r="WYC36" i="138"/>
  <c r="WYB36" i="138"/>
  <c r="WYA36" i="138"/>
  <c r="WXZ36" i="138"/>
  <c r="WXY36" i="138"/>
  <c r="WXX36" i="138"/>
  <c r="WXW36" i="138"/>
  <c r="WXV36" i="138"/>
  <c r="WXU36" i="138"/>
  <c r="WXT36" i="138"/>
  <c r="WXS36" i="138"/>
  <c r="WXR36" i="138"/>
  <c r="WXQ36" i="138"/>
  <c r="WXP36" i="138"/>
  <c r="WXO36" i="138"/>
  <c r="WXN36" i="138"/>
  <c r="WXM36" i="138"/>
  <c r="WXL36" i="138"/>
  <c r="WXK36" i="138"/>
  <c r="WXJ36" i="138"/>
  <c r="WXI36" i="138"/>
  <c r="WXH36" i="138"/>
  <c r="WXG36" i="138"/>
  <c r="WXF36" i="138"/>
  <c r="WXE36" i="138"/>
  <c r="WXD36" i="138"/>
  <c r="WXC36" i="138"/>
  <c r="WXB36" i="138"/>
  <c r="WXA36" i="138"/>
  <c r="WWZ36" i="138"/>
  <c r="WWY36" i="138"/>
  <c r="WWX36" i="138"/>
  <c r="WWW36" i="138"/>
  <c r="WWV36" i="138"/>
  <c r="WWU36" i="138"/>
  <c r="WWT36" i="138"/>
  <c r="WWS36" i="138"/>
  <c r="WWR36" i="138"/>
  <c r="WWQ36" i="138"/>
  <c r="WWP36" i="138"/>
  <c r="WWO36" i="138"/>
  <c r="WWN36" i="138"/>
  <c r="WWM36" i="138"/>
  <c r="WWL36" i="138"/>
  <c r="WWK36" i="138"/>
  <c r="WWJ36" i="138"/>
  <c r="WWI36" i="138"/>
  <c r="WWH36" i="138"/>
  <c r="WWG36" i="138"/>
  <c r="WWF36" i="138"/>
  <c r="WWE36" i="138"/>
  <c r="WWD36" i="138"/>
  <c r="WWC36" i="138"/>
  <c r="WWB36" i="138"/>
  <c r="WWA36" i="138"/>
  <c r="WVZ36" i="138"/>
  <c r="WVY36" i="138"/>
  <c r="WVX36" i="138"/>
  <c r="WVW36" i="138"/>
  <c r="WVV36" i="138"/>
  <c r="WVU36" i="138"/>
  <c r="WVT36" i="138"/>
  <c r="WVS36" i="138"/>
  <c r="WVR36" i="138"/>
  <c r="WVQ36" i="138"/>
  <c r="WVP36" i="138"/>
  <c r="WVO36" i="138"/>
  <c r="WVN36" i="138"/>
  <c r="WVM36" i="138"/>
  <c r="WVL36" i="138"/>
  <c r="WVK36" i="138"/>
  <c r="WVJ36" i="138"/>
  <c r="WVI36" i="138"/>
  <c r="WVH36" i="138"/>
  <c r="WVG36" i="138"/>
  <c r="WVF36" i="138"/>
  <c r="WVE36" i="138"/>
  <c r="WVD36" i="138"/>
  <c r="WVC36" i="138"/>
  <c r="WVB36" i="138"/>
  <c r="WVA36" i="138"/>
  <c r="WUZ36" i="138"/>
  <c r="WUY36" i="138"/>
  <c r="WUX36" i="138"/>
  <c r="WUW36" i="138"/>
  <c r="WUV36" i="138"/>
  <c r="WUU36" i="138"/>
  <c r="WUT36" i="138"/>
  <c r="WUS36" i="138"/>
  <c r="WUR36" i="138"/>
  <c r="WUQ36" i="138"/>
  <c r="WUP36" i="138"/>
  <c r="WUO36" i="138"/>
  <c r="WUN36" i="138"/>
  <c r="WUM36" i="138"/>
  <c r="WUL36" i="138"/>
  <c r="WUK36" i="138"/>
  <c r="WUJ36" i="138"/>
  <c r="WUI36" i="138"/>
  <c r="WUH36" i="138"/>
  <c r="WUG36" i="138"/>
  <c r="WUF36" i="138"/>
  <c r="WUE36" i="138"/>
  <c r="WUD36" i="138"/>
  <c r="WUC36" i="138"/>
  <c r="WUB36" i="138"/>
  <c r="WUA36" i="138"/>
  <c r="WTZ36" i="138"/>
  <c r="WTY36" i="138"/>
  <c r="WTX36" i="138"/>
  <c r="WTW36" i="138"/>
  <c r="WTV36" i="138"/>
  <c r="WTU36" i="138"/>
  <c r="WTT36" i="138"/>
  <c r="WTS36" i="138"/>
  <c r="WTR36" i="138"/>
  <c r="WTQ36" i="138"/>
  <c r="WTP36" i="138"/>
  <c r="WTO36" i="138"/>
  <c r="WTN36" i="138"/>
  <c r="WTM36" i="138"/>
  <c r="WTL36" i="138"/>
  <c r="WTK36" i="138"/>
  <c r="WTJ36" i="138"/>
  <c r="WTI36" i="138"/>
  <c r="WTH36" i="138"/>
  <c r="WTG36" i="138"/>
  <c r="WTF36" i="138"/>
  <c r="WTE36" i="138"/>
  <c r="WTD36" i="138"/>
  <c r="WTC36" i="138"/>
  <c r="WTB36" i="138"/>
  <c r="WTA36" i="138"/>
  <c r="WSZ36" i="138"/>
  <c r="WSY36" i="138"/>
  <c r="WSX36" i="138"/>
  <c r="WSW36" i="138"/>
  <c r="WSV36" i="138"/>
  <c r="WSU36" i="138"/>
  <c r="WST36" i="138"/>
  <c r="WSS36" i="138"/>
  <c r="WSR36" i="138"/>
  <c r="WSQ36" i="138"/>
  <c r="WSP36" i="138"/>
  <c r="WSO36" i="138"/>
  <c r="WSN36" i="138"/>
  <c r="WSM36" i="138"/>
  <c r="WSL36" i="138"/>
  <c r="WSK36" i="138"/>
  <c r="WSJ36" i="138"/>
  <c r="WSI36" i="138"/>
  <c r="WSH36" i="138"/>
  <c r="WSG36" i="138"/>
  <c r="WSF36" i="138"/>
  <c r="WSE36" i="138"/>
  <c r="WSD36" i="138"/>
  <c r="WSC36" i="138"/>
  <c r="WSB36" i="138"/>
  <c r="WSA36" i="138"/>
  <c r="WRZ36" i="138"/>
  <c r="WRY36" i="138"/>
  <c r="WRX36" i="138"/>
  <c r="WRW36" i="138"/>
  <c r="WRV36" i="138"/>
  <c r="WRU36" i="138"/>
  <c r="WRT36" i="138"/>
  <c r="WRS36" i="138"/>
  <c r="WRR36" i="138"/>
  <c r="WRQ36" i="138"/>
  <c r="WRP36" i="138"/>
  <c r="WRO36" i="138"/>
  <c r="WRN36" i="138"/>
  <c r="WRM36" i="138"/>
  <c r="WRL36" i="138"/>
  <c r="WRK36" i="138"/>
  <c r="WRJ36" i="138"/>
  <c r="WRI36" i="138"/>
  <c r="WRH36" i="138"/>
  <c r="WRG36" i="138"/>
  <c r="WRF36" i="138"/>
  <c r="WRE36" i="138"/>
  <c r="WRD36" i="138"/>
  <c r="WRC36" i="138"/>
  <c r="WRB36" i="138"/>
  <c r="WRA36" i="138"/>
  <c r="WQZ36" i="138"/>
  <c r="WQY36" i="138"/>
  <c r="WQX36" i="138"/>
  <c r="WQW36" i="138"/>
  <c r="WQV36" i="138"/>
  <c r="WQU36" i="138"/>
  <c r="WQT36" i="138"/>
  <c r="WQS36" i="138"/>
  <c r="WQR36" i="138"/>
  <c r="WQQ36" i="138"/>
  <c r="WQP36" i="138"/>
  <c r="WQO36" i="138"/>
  <c r="WQN36" i="138"/>
  <c r="WQM36" i="138"/>
  <c r="WQL36" i="138"/>
  <c r="WQK36" i="138"/>
  <c r="WQJ36" i="138"/>
  <c r="WQI36" i="138"/>
  <c r="WQH36" i="138"/>
  <c r="WQG36" i="138"/>
  <c r="WQF36" i="138"/>
  <c r="WQE36" i="138"/>
  <c r="WQD36" i="138"/>
  <c r="WQC36" i="138"/>
  <c r="WQB36" i="138"/>
  <c r="WQA36" i="138"/>
  <c r="WPZ36" i="138"/>
  <c r="WPY36" i="138"/>
  <c r="WPX36" i="138"/>
  <c r="WPW36" i="138"/>
  <c r="WPV36" i="138"/>
  <c r="WPU36" i="138"/>
  <c r="WPT36" i="138"/>
  <c r="WPS36" i="138"/>
  <c r="WPR36" i="138"/>
  <c r="WPQ36" i="138"/>
  <c r="WPP36" i="138"/>
  <c r="WPO36" i="138"/>
  <c r="WPN36" i="138"/>
  <c r="WPM36" i="138"/>
  <c r="WPL36" i="138"/>
  <c r="WPK36" i="138"/>
  <c r="WPJ36" i="138"/>
  <c r="WPI36" i="138"/>
  <c r="WPH36" i="138"/>
  <c r="WPG36" i="138"/>
  <c r="WPF36" i="138"/>
  <c r="WPE36" i="138"/>
  <c r="WPD36" i="138"/>
  <c r="WPC36" i="138"/>
  <c r="WPB36" i="138"/>
  <c r="WPA36" i="138"/>
  <c r="WOZ36" i="138"/>
  <c r="WOY36" i="138"/>
  <c r="WOX36" i="138"/>
  <c r="WOW36" i="138"/>
  <c r="WOV36" i="138"/>
  <c r="WOU36" i="138"/>
  <c r="WOT36" i="138"/>
  <c r="WOS36" i="138"/>
  <c r="WOR36" i="138"/>
  <c r="WOQ36" i="138"/>
  <c r="WOP36" i="138"/>
  <c r="WOO36" i="138"/>
  <c r="WON36" i="138"/>
  <c r="WOM36" i="138"/>
  <c r="WOL36" i="138"/>
  <c r="WOK36" i="138"/>
  <c r="WOJ36" i="138"/>
  <c r="WOI36" i="138"/>
  <c r="WOH36" i="138"/>
  <c r="WOG36" i="138"/>
  <c r="WOF36" i="138"/>
  <c r="WOE36" i="138"/>
  <c r="WOD36" i="138"/>
  <c r="WOC36" i="138"/>
  <c r="WOB36" i="138"/>
  <c r="WOA36" i="138"/>
  <c r="WNZ36" i="138"/>
  <c r="WNY36" i="138"/>
  <c r="WNX36" i="138"/>
  <c r="WNW36" i="138"/>
  <c r="WNV36" i="138"/>
  <c r="WNU36" i="138"/>
  <c r="WNT36" i="138"/>
  <c r="WNS36" i="138"/>
  <c r="WNR36" i="138"/>
  <c r="WNQ36" i="138"/>
  <c r="WNP36" i="138"/>
  <c r="WNO36" i="138"/>
  <c r="WNN36" i="138"/>
  <c r="WNM36" i="138"/>
  <c r="WNL36" i="138"/>
  <c r="WNK36" i="138"/>
  <c r="WNJ36" i="138"/>
  <c r="WNI36" i="138"/>
  <c r="WNH36" i="138"/>
  <c r="WNG36" i="138"/>
  <c r="WNF36" i="138"/>
  <c r="WNE36" i="138"/>
  <c r="WND36" i="138"/>
  <c r="WNC36" i="138"/>
  <c r="WNB36" i="138"/>
  <c r="WNA36" i="138"/>
  <c r="WMZ36" i="138"/>
  <c r="WMY36" i="138"/>
  <c r="WMX36" i="138"/>
  <c r="WMW36" i="138"/>
  <c r="WMV36" i="138"/>
  <c r="WMU36" i="138"/>
  <c r="WMT36" i="138"/>
  <c r="WMS36" i="138"/>
  <c r="WMR36" i="138"/>
  <c r="WMQ36" i="138"/>
  <c r="WMP36" i="138"/>
  <c r="WMO36" i="138"/>
  <c r="WMN36" i="138"/>
  <c r="WMM36" i="138"/>
  <c r="WML36" i="138"/>
  <c r="WMK36" i="138"/>
  <c r="WMJ36" i="138"/>
  <c r="WMI36" i="138"/>
  <c r="WMH36" i="138"/>
  <c r="WMG36" i="138"/>
  <c r="WMF36" i="138"/>
  <c r="WME36" i="138"/>
  <c r="WMD36" i="138"/>
  <c r="WMC36" i="138"/>
  <c r="WMB36" i="138"/>
  <c r="WMA36" i="138"/>
  <c r="WLZ36" i="138"/>
  <c r="WLY36" i="138"/>
  <c r="WLX36" i="138"/>
  <c r="WLW36" i="138"/>
  <c r="WLV36" i="138"/>
  <c r="WLU36" i="138"/>
  <c r="WLT36" i="138"/>
  <c r="WLS36" i="138"/>
  <c r="WLR36" i="138"/>
  <c r="WLQ36" i="138"/>
  <c r="WLP36" i="138"/>
  <c r="WLO36" i="138"/>
  <c r="WLN36" i="138"/>
  <c r="WLM36" i="138"/>
  <c r="WLL36" i="138"/>
  <c r="WLK36" i="138"/>
  <c r="WLJ36" i="138"/>
  <c r="WLI36" i="138"/>
  <c r="WLH36" i="138"/>
  <c r="WLG36" i="138"/>
  <c r="WLF36" i="138"/>
  <c r="WLE36" i="138"/>
  <c r="WLD36" i="138"/>
  <c r="WLC36" i="138"/>
  <c r="WLB36" i="138"/>
  <c r="WLA36" i="138"/>
  <c r="WKZ36" i="138"/>
  <c r="WKY36" i="138"/>
  <c r="WKX36" i="138"/>
  <c r="WKW36" i="138"/>
  <c r="WKV36" i="138"/>
  <c r="WKU36" i="138"/>
  <c r="WKT36" i="138"/>
  <c r="WKS36" i="138"/>
  <c r="WKR36" i="138"/>
  <c r="WKQ36" i="138"/>
  <c r="WKP36" i="138"/>
  <c r="WKO36" i="138"/>
  <c r="WKN36" i="138"/>
  <c r="WKM36" i="138"/>
  <c r="WKL36" i="138"/>
  <c r="WKK36" i="138"/>
  <c r="WKJ36" i="138"/>
  <c r="WKI36" i="138"/>
  <c r="WKH36" i="138"/>
  <c r="WKG36" i="138"/>
  <c r="WKF36" i="138"/>
  <c r="WKE36" i="138"/>
  <c r="WKD36" i="138"/>
  <c r="WKC36" i="138"/>
  <c r="WKB36" i="138"/>
  <c r="WKA36" i="138"/>
  <c r="WJZ36" i="138"/>
  <c r="WJY36" i="138"/>
  <c r="WJX36" i="138"/>
  <c r="WJW36" i="138"/>
  <c r="WJV36" i="138"/>
  <c r="WJU36" i="138"/>
  <c r="WJT36" i="138"/>
  <c r="WJS36" i="138"/>
  <c r="WJR36" i="138"/>
  <c r="WJQ36" i="138"/>
  <c r="WJP36" i="138"/>
  <c r="WJO36" i="138"/>
  <c r="WJN36" i="138"/>
  <c r="WJM36" i="138"/>
  <c r="WJL36" i="138"/>
  <c r="WJK36" i="138"/>
  <c r="WJJ36" i="138"/>
  <c r="WJI36" i="138"/>
  <c r="WJH36" i="138"/>
  <c r="WJG36" i="138"/>
  <c r="WJF36" i="138"/>
  <c r="WJE36" i="138"/>
  <c r="WJD36" i="138"/>
  <c r="WJC36" i="138"/>
  <c r="WJB36" i="138"/>
  <c r="WJA36" i="138"/>
  <c r="WIZ36" i="138"/>
  <c r="WIY36" i="138"/>
  <c r="WIX36" i="138"/>
  <c r="WIW36" i="138"/>
  <c r="WIV36" i="138"/>
  <c r="WIU36" i="138"/>
  <c r="WIT36" i="138"/>
  <c r="WIS36" i="138"/>
  <c r="WIR36" i="138"/>
  <c r="WIQ36" i="138"/>
  <c r="WIP36" i="138"/>
  <c r="WIO36" i="138"/>
  <c r="WIN36" i="138"/>
  <c r="WIM36" i="138"/>
  <c r="WIL36" i="138"/>
  <c r="WIK36" i="138"/>
  <c r="WIJ36" i="138"/>
  <c r="WII36" i="138"/>
  <c r="WIH36" i="138"/>
  <c r="WIG36" i="138"/>
  <c r="WIF36" i="138"/>
  <c r="WIE36" i="138"/>
  <c r="WID36" i="138"/>
  <c r="WIC36" i="138"/>
  <c r="WIB36" i="138"/>
  <c r="WIA36" i="138"/>
  <c r="WHZ36" i="138"/>
  <c r="WHY36" i="138"/>
  <c r="WHX36" i="138"/>
  <c r="WHW36" i="138"/>
  <c r="WHV36" i="138"/>
  <c r="WHU36" i="138"/>
  <c r="WHT36" i="138"/>
  <c r="WHS36" i="138"/>
  <c r="WHR36" i="138"/>
  <c r="WHQ36" i="138"/>
  <c r="WHP36" i="138"/>
  <c r="WHO36" i="138"/>
  <c r="WHN36" i="138"/>
  <c r="WHM36" i="138"/>
  <c r="WHL36" i="138"/>
  <c r="WHK36" i="138"/>
  <c r="WHJ36" i="138"/>
  <c r="WHI36" i="138"/>
  <c r="WHH36" i="138"/>
  <c r="WHG36" i="138"/>
  <c r="WHF36" i="138"/>
  <c r="WHE36" i="138"/>
  <c r="WHD36" i="138"/>
  <c r="WHC36" i="138"/>
  <c r="WHB36" i="138"/>
  <c r="WHA36" i="138"/>
  <c r="WGZ36" i="138"/>
  <c r="WGY36" i="138"/>
  <c r="WGX36" i="138"/>
  <c r="WGW36" i="138"/>
  <c r="WGV36" i="138"/>
  <c r="WGU36" i="138"/>
  <c r="WGT36" i="138"/>
  <c r="WGS36" i="138"/>
  <c r="WGR36" i="138"/>
  <c r="WGQ36" i="138"/>
  <c r="WGP36" i="138"/>
  <c r="WGO36" i="138"/>
  <c r="WGN36" i="138"/>
  <c r="WGM36" i="138"/>
  <c r="WGL36" i="138"/>
  <c r="WGK36" i="138"/>
  <c r="WGJ36" i="138"/>
  <c r="WGI36" i="138"/>
  <c r="WGH36" i="138"/>
  <c r="WGG36" i="138"/>
  <c r="WGF36" i="138"/>
  <c r="WGE36" i="138"/>
  <c r="WGD36" i="138"/>
  <c r="WGC36" i="138"/>
  <c r="WGB36" i="138"/>
  <c r="WGA36" i="138"/>
  <c r="WFZ36" i="138"/>
  <c r="WFY36" i="138"/>
  <c r="WFX36" i="138"/>
  <c r="WFW36" i="138"/>
  <c r="WFV36" i="138"/>
  <c r="WFU36" i="138"/>
  <c r="WFT36" i="138"/>
  <c r="WFS36" i="138"/>
  <c r="WFR36" i="138"/>
  <c r="WFQ36" i="138"/>
  <c r="WFP36" i="138"/>
  <c r="WFO36" i="138"/>
  <c r="WFN36" i="138"/>
  <c r="WFM36" i="138"/>
  <c r="WFL36" i="138"/>
  <c r="WFK36" i="138"/>
  <c r="WFJ36" i="138"/>
  <c r="WFI36" i="138"/>
  <c r="WFH36" i="138"/>
  <c r="WFG36" i="138"/>
  <c r="WFF36" i="138"/>
  <c r="WFE36" i="138"/>
  <c r="WFD36" i="138"/>
  <c r="WFC36" i="138"/>
  <c r="WFB36" i="138"/>
  <c r="WFA36" i="138"/>
  <c r="WEZ36" i="138"/>
  <c r="WEY36" i="138"/>
  <c r="WEX36" i="138"/>
  <c r="WEW36" i="138"/>
  <c r="WEV36" i="138"/>
  <c r="WEU36" i="138"/>
  <c r="WET36" i="138"/>
  <c r="WES36" i="138"/>
  <c r="WER36" i="138"/>
  <c r="WEQ36" i="138"/>
  <c r="WEP36" i="138"/>
  <c r="WEO36" i="138"/>
  <c r="WEN36" i="138"/>
  <c r="WEM36" i="138"/>
  <c r="WEL36" i="138"/>
  <c r="WEK36" i="138"/>
  <c r="WEJ36" i="138"/>
  <c r="WEI36" i="138"/>
  <c r="WEH36" i="138"/>
  <c r="WEG36" i="138"/>
  <c r="WEF36" i="138"/>
  <c r="WEE36" i="138"/>
  <c r="WED36" i="138"/>
  <c r="WEC36" i="138"/>
  <c r="WEB36" i="138"/>
  <c r="WEA36" i="138"/>
  <c r="WDZ36" i="138"/>
  <c r="WDY36" i="138"/>
  <c r="WDX36" i="138"/>
  <c r="WDW36" i="138"/>
  <c r="WDV36" i="138"/>
  <c r="WDU36" i="138"/>
  <c r="WDT36" i="138"/>
  <c r="WDS36" i="138"/>
  <c r="WDR36" i="138"/>
  <c r="WDQ36" i="138"/>
  <c r="WDP36" i="138"/>
  <c r="WDO36" i="138"/>
  <c r="WDN36" i="138"/>
  <c r="WDM36" i="138"/>
  <c r="WDL36" i="138"/>
  <c r="WDK36" i="138"/>
  <c r="WDJ36" i="138"/>
  <c r="WDI36" i="138"/>
  <c r="WDH36" i="138"/>
  <c r="WDG36" i="138"/>
  <c r="WDF36" i="138"/>
  <c r="WDE36" i="138"/>
  <c r="WDD36" i="138"/>
  <c r="WDC36" i="138"/>
  <c r="WDB36" i="138"/>
  <c r="WDA36" i="138"/>
  <c r="WCZ36" i="138"/>
  <c r="WCY36" i="138"/>
  <c r="WCX36" i="138"/>
  <c r="WCW36" i="138"/>
  <c r="WCV36" i="138"/>
  <c r="WCU36" i="138"/>
  <c r="WCT36" i="138"/>
  <c r="WCS36" i="138"/>
  <c r="WCR36" i="138"/>
  <c r="WCQ36" i="138"/>
  <c r="WCP36" i="138"/>
  <c r="WCO36" i="138"/>
  <c r="WCN36" i="138"/>
  <c r="WCM36" i="138"/>
  <c r="WCL36" i="138"/>
  <c r="WCK36" i="138"/>
  <c r="WCJ36" i="138"/>
  <c r="WCI36" i="138"/>
  <c r="WCH36" i="138"/>
  <c r="WCG36" i="138"/>
  <c r="WCF36" i="138"/>
  <c r="WCE36" i="138"/>
  <c r="WCD36" i="138"/>
  <c r="WCC36" i="138"/>
  <c r="WCB36" i="138"/>
  <c r="WCA36" i="138"/>
  <c r="WBZ36" i="138"/>
  <c r="WBY36" i="138"/>
  <c r="WBX36" i="138"/>
  <c r="WBW36" i="138"/>
  <c r="WBV36" i="138"/>
  <c r="WBU36" i="138"/>
  <c r="WBT36" i="138"/>
  <c r="WBS36" i="138"/>
  <c r="WBR36" i="138"/>
  <c r="WBQ36" i="138"/>
  <c r="WBP36" i="138"/>
  <c r="WBO36" i="138"/>
  <c r="WBN36" i="138"/>
  <c r="WBM36" i="138"/>
  <c r="WBL36" i="138"/>
  <c r="WBK36" i="138"/>
  <c r="WBJ36" i="138"/>
  <c r="WBI36" i="138"/>
  <c r="WBH36" i="138"/>
  <c r="WBG36" i="138"/>
  <c r="WBF36" i="138"/>
  <c r="WBE36" i="138"/>
  <c r="WBD36" i="138"/>
  <c r="WBC36" i="138"/>
  <c r="WBB36" i="138"/>
  <c r="WBA36" i="138"/>
  <c r="WAZ36" i="138"/>
  <c r="WAY36" i="138"/>
  <c r="WAX36" i="138"/>
  <c r="WAW36" i="138"/>
  <c r="WAV36" i="138"/>
  <c r="WAU36" i="138"/>
  <c r="WAT36" i="138"/>
  <c r="WAS36" i="138"/>
  <c r="WAR36" i="138"/>
  <c r="WAQ36" i="138"/>
  <c r="WAP36" i="138"/>
  <c r="WAO36" i="138"/>
  <c r="WAN36" i="138"/>
  <c r="WAM36" i="138"/>
  <c r="WAL36" i="138"/>
  <c r="WAK36" i="138"/>
  <c r="WAJ36" i="138"/>
  <c r="WAI36" i="138"/>
  <c r="WAH36" i="138"/>
  <c r="WAG36" i="138"/>
  <c r="WAF36" i="138"/>
  <c r="WAE36" i="138"/>
  <c r="WAD36" i="138"/>
  <c r="WAC36" i="138"/>
  <c r="WAB36" i="138"/>
  <c r="WAA36" i="138"/>
  <c r="VZZ36" i="138"/>
  <c r="VZY36" i="138"/>
  <c r="VZX36" i="138"/>
  <c r="VZW36" i="138"/>
  <c r="VZV36" i="138"/>
  <c r="VZU36" i="138"/>
  <c r="VZT36" i="138"/>
  <c r="VZS36" i="138"/>
  <c r="VZR36" i="138"/>
  <c r="VZQ36" i="138"/>
  <c r="VZP36" i="138"/>
  <c r="VZO36" i="138"/>
  <c r="VZN36" i="138"/>
  <c r="VZM36" i="138"/>
  <c r="VZL36" i="138"/>
  <c r="VZK36" i="138"/>
  <c r="VZJ36" i="138"/>
  <c r="VZI36" i="138"/>
  <c r="VZH36" i="138"/>
  <c r="VZG36" i="138"/>
  <c r="VZF36" i="138"/>
  <c r="VZE36" i="138"/>
  <c r="VZD36" i="138"/>
  <c r="VZC36" i="138"/>
  <c r="VZB36" i="138"/>
  <c r="VZA36" i="138"/>
  <c r="VYZ36" i="138"/>
  <c r="VYY36" i="138"/>
  <c r="VYX36" i="138"/>
  <c r="VYW36" i="138"/>
  <c r="VYV36" i="138"/>
  <c r="VYU36" i="138"/>
  <c r="VYT36" i="138"/>
  <c r="VYS36" i="138"/>
  <c r="VYR36" i="138"/>
  <c r="VYQ36" i="138"/>
  <c r="VYP36" i="138"/>
  <c r="VYO36" i="138"/>
  <c r="VYN36" i="138"/>
  <c r="VYM36" i="138"/>
  <c r="VYL36" i="138"/>
  <c r="VYK36" i="138"/>
  <c r="VYJ36" i="138"/>
  <c r="VYI36" i="138"/>
  <c r="VYH36" i="138"/>
  <c r="VYG36" i="138"/>
  <c r="VYF36" i="138"/>
  <c r="VYE36" i="138"/>
  <c r="VYD36" i="138"/>
  <c r="VYC36" i="138"/>
  <c r="VYB36" i="138"/>
  <c r="VYA36" i="138"/>
  <c r="VXZ36" i="138"/>
  <c r="VXY36" i="138"/>
  <c r="VXX36" i="138"/>
  <c r="VXW36" i="138"/>
  <c r="VXV36" i="138"/>
  <c r="VXU36" i="138"/>
  <c r="VXT36" i="138"/>
  <c r="VXS36" i="138"/>
  <c r="VXR36" i="138"/>
  <c r="VXQ36" i="138"/>
  <c r="VXP36" i="138"/>
  <c r="VXO36" i="138"/>
  <c r="VXN36" i="138"/>
  <c r="VXM36" i="138"/>
  <c r="VXL36" i="138"/>
  <c r="VXK36" i="138"/>
  <c r="VXJ36" i="138"/>
  <c r="VXI36" i="138"/>
  <c r="VXH36" i="138"/>
  <c r="VXG36" i="138"/>
  <c r="VXF36" i="138"/>
  <c r="VXE36" i="138"/>
  <c r="VXD36" i="138"/>
  <c r="VXC36" i="138"/>
  <c r="VXB36" i="138"/>
  <c r="VXA36" i="138"/>
  <c r="VWZ36" i="138"/>
  <c r="VWY36" i="138"/>
  <c r="VWX36" i="138"/>
  <c r="VWW36" i="138"/>
  <c r="VWV36" i="138"/>
  <c r="VWU36" i="138"/>
  <c r="VWT36" i="138"/>
  <c r="VWS36" i="138"/>
  <c r="VWR36" i="138"/>
  <c r="VWQ36" i="138"/>
  <c r="VWP36" i="138"/>
  <c r="VWO36" i="138"/>
  <c r="VWN36" i="138"/>
  <c r="VWM36" i="138"/>
  <c r="VWL36" i="138"/>
  <c r="VWK36" i="138"/>
  <c r="VWJ36" i="138"/>
  <c r="VWI36" i="138"/>
  <c r="VWH36" i="138"/>
  <c r="VWG36" i="138"/>
  <c r="VWF36" i="138"/>
  <c r="VWE36" i="138"/>
  <c r="VWD36" i="138"/>
  <c r="VWC36" i="138"/>
  <c r="VWB36" i="138"/>
  <c r="VWA36" i="138"/>
  <c r="VVZ36" i="138"/>
  <c r="VVY36" i="138"/>
  <c r="VVX36" i="138"/>
  <c r="VVW36" i="138"/>
  <c r="VVV36" i="138"/>
  <c r="VVU36" i="138"/>
  <c r="VVT36" i="138"/>
  <c r="VVS36" i="138"/>
  <c r="VVR36" i="138"/>
  <c r="VVQ36" i="138"/>
  <c r="VVP36" i="138"/>
  <c r="VVO36" i="138"/>
  <c r="VVN36" i="138"/>
  <c r="VVM36" i="138"/>
  <c r="VVL36" i="138"/>
  <c r="VVK36" i="138"/>
  <c r="VVJ36" i="138"/>
  <c r="VVI36" i="138"/>
  <c r="VVH36" i="138"/>
  <c r="VVG36" i="138"/>
  <c r="VVF36" i="138"/>
  <c r="VVE36" i="138"/>
  <c r="VVD36" i="138"/>
  <c r="VVC36" i="138"/>
  <c r="VVB36" i="138"/>
  <c r="VVA36" i="138"/>
  <c r="VUZ36" i="138"/>
  <c r="VUY36" i="138"/>
  <c r="VUX36" i="138"/>
  <c r="VUW36" i="138"/>
  <c r="VUV36" i="138"/>
  <c r="VUU36" i="138"/>
  <c r="VUT36" i="138"/>
  <c r="VUS36" i="138"/>
  <c r="VUR36" i="138"/>
  <c r="VUQ36" i="138"/>
  <c r="VUP36" i="138"/>
  <c r="VUO36" i="138"/>
  <c r="VUN36" i="138"/>
  <c r="VUM36" i="138"/>
  <c r="VUL36" i="138"/>
  <c r="VUK36" i="138"/>
  <c r="VUJ36" i="138"/>
  <c r="VUI36" i="138"/>
  <c r="VUH36" i="138"/>
  <c r="VUG36" i="138"/>
  <c r="VUF36" i="138"/>
  <c r="VUE36" i="138"/>
  <c r="VUD36" i="138"/>
  <c r="VUC36" i="138"/>
  <c r="VUB36" i="138"/>
  <c r="VUA36" i="138"/>
  <c r="VTZ36" i="138"/>
  <c r="VTY36" i="138"/>
  <c r="VTX36" i="138"/>
  <c r="VTW36" i="138"/>
  <c r="VTV36" i="138"/>
  <c r="VTU36" i="138"/>
  <c r="VTT36" i="138"/>
  <c r="VTS36" i="138"/>
  <c r="VTR36" i="138"/>
  <c r="VTQ36" i="138"/>
  <c r="VTP36" i="138"/>
  <c r="VTO36" i="138"/>
  <c r="VTN36" i="138"/>
  <c r="VTM36" i="138"/>
  <c r="VTL36" i="138"/>
  <c r="VTK36" i="138"/>
  <c r="VTJ36" i="138"/>
  <c r="VTI36" i="138"/>
  <c r="VTH36" i="138"/>
  <c r="VTG36" i="138"/>
  <c r="VTF36" i="138"/>
  <c r="VTE36" i="138"/>
  <c r="VTD36" i="138"/>
  <c r="VTC36" i="138"/>
  <c r="VTB36" i="138"/>
  <c r="VTA36" i="138"/>
  <c r="VSZ36" i="138"/>
  <c r="VSY36" i="138"/>
  <c r="VSX36" i="138"/>
  <c r="VSW36" i="138"/>
  <c r="VSV36" i="138"/>
  <c r="VSU36" i="138"/>
  <c r="VST36" i="138"/>
  <c r="VSS36" i="138"/>
  <c r="VSR36" i="138"/>
  <c r="VSQ36" i="138"/>
  <c r="VSP36" i="138"/>
  <c r="VSO36" i="138"/>
  <c r="VSN36" i="138"/>
  <c r="VSM36" i="138"/>
  <c r="VSL36" i="138"/>
  <c r="VSK36" i="138"/>
  <c r="VSJ36" i="138"/>
  <c r="VSI36" i="138"/>
  <c r="VSH36" i="138"/>
  <c r="VSG36" i="138"/>
  <c r="VSF36" i="138"/>
  <c r="VSE36" i="138"/>
  <c r="VSD36" i="138"/>
  <c r="VSC36" i="138"/>
  <c r="VSB36" i="138"/>
  <c r="VSA36" i="138"/>
  <c r="VRZ36" i="138"/>
  <c r="VRY36" i="138"/>
  <c r="VRX36" i="138"/>
  <c r="VRW36" i="138"/>
  <c r="VRV36" i="138"/>
  <c r="VRU36" i="138"/>
  <c r="VRT36" i="138"/>
  <c r="VRS36" i="138"/>
  <c r="VRR36" i="138"/>
  <c r="VRQ36" i="138"/>
  <c r="VRP36" i="138"/>
  <c r="VRO36" i="138"/>
  <c r="VRN36" i="138"/>
  <c r="VRM36" i="138"/>
  <c r="VRL36" i="138"/>
  <c r="VRK36" i="138"/>
  <c r="VRJ36" i="138"/>
  <c r="VRI36" i="138"/>
  <c r="VRH36" i="138"/>
  <c r="VRG36" i="138"/>
  <c r="VRF36" i="138"/>
  <c r="VRE36" i="138"/>
  <c r="VRD36" i="138"/>
  <c r="VRC36" i="138"/>
  <c r="VRB36" i="138"/>
  <c r="VRA36" i="138"/>
  <c r="VQZ36" i="138"/>
  <c r="VQY36" i="138"/>
  <c r="VQX36" i="138"/>
  <c r="VQW36" i="138"/>
  <c r="VQV36" i="138"/>
  <c r="VQU36" i="138"/>
  <c r="VQT36" i="138"/>
  <c r="VQS36" i="138"/>
  <c r="VQR36" i="138"/>
  <c r="VQQ36" i="138"/>
  <c r="VQP36" i="138"/>
  <c r="VQO36" i="138"/>
  <c r="VQN36" i="138"/>
  <c r="VQM36" i="138"/>
  <c r="VQL36" i="138"/>
  <c r="VQK36" i="138"/>
  <c r="VQJ36" i="138"/>
  <c r="VQI36" i="138"/>
  <c r="VQH36" i="138"/>
  <c r="VQG36" i="138"/>
  <c r="VQF36" i="138"/>
  <c r="VQE36" i="138"/>
  <c r="VQD36" i="138"/>
  <c r="VQC36" i="138"/>
  <c r="VQB36" i="138"/>
  <c r="VQA36" i="138"/>
  <c r="VPZ36" i="138"/>
  <c r="VPY36" i="138"/>
  <c r="VPX36" i="138"/>
  <c r="VPW36" i="138"/>
  <c r="VPV36" i="138"/>
  <c r="VPU36" i="138"/>
  <c r="VPT36" i="138"/>
  <c r="VPS36" i="138"/>
  <c r="VPR36" i="138"/>
  <c r="VPQ36" i="138"/>
  <c r="VPP36" i="138"/>
  <c r="VPO36" i="138"/>
  <c r="VPN36" i="138"/>
  <c r="VPM36" i="138"/>
  <c r="VPL36" i="138"/>
  <c r="VPK36" i="138"/>
  <c r="VPJ36" i="138"/>
  <c r="VPI36" i="138"/>
  <c r="VPH36" i="138"/>
  <c r="VPG36" i="138"/>
  <c r="VPF36" i="138"/>
  <c r="VPE36" i="138"/>
  <c r="VPD36" i="138"/>
  <c r="VPC36" i="138"/>
  <c r="VPB36" i="138"/>
  <c r="VPA36" i="138"/>
  <c r="VOZ36" i="138"/>
  <c r="VOY36" i="138"/>
  <c r="VOX36" i="138"/>
  <c r="VOW36" i="138"/>
  <c r="VOV36" i="138"/>
  <c r="VOU36" i="138"/>
  <c r="VOT36" i="138"/>
  <c r="VOS36" i="138"/>
  <c r="VOR36" i="138"/>
  <c r="VOQ36" i="138"/>
  <c r="VOP36" i="138"/>
  <c r="VOO36" i="138"/>
  <c r="VON36" i="138"/>
  <c r="VOM36" i="138"/>
  <c r="VOL36" i="138"/>
  <c r="VOK36" i="138"/>
  <c r="VOJ36" i="138"/>
  <c r="VOI36" i="138"/>
  <c r="VOH36" i="138"/>
  <c r="VOG36" i="138"/>
  <c r="VOF36" i="138"/>
  <c r="VOE36" i="138"/>
  <c r="VOD36" i="138"/>
  <c r="VOC36" i="138"/>
  <c r="VOB36" i="138"/>
  <c r="VOA36" i="138"/>
  <c r="VNZ36" i="138"/>
  <c r="VNY36" i="138"/>
  <c r="VNX36" i="138"/>
  <c r="VNW36" i="138"/>
  <c r="VNV36" i="138"/>
  <c r="VNU36" i="138"/>
  <c r="VNT36" i="138"/>
  <c r="VNS36" i="138"/>
  <c r="VNR36" i="138"/>
  <c r="VNQ36" i="138"/>
  <c r="VNP36" i="138"/>
  <c r="VNO36" i="138"/>
  <c r="VNN36" i="138"/>
  <c r="VNM36" i="138"/>
  <c r="VNL36" i="138"/>
  <c r="VNK36" i="138"/>
  <c r="VNJ36" i="138"/>
  <c r="VNI36" i="138"/>
  <c r="VNH36" i="138"/>
  <c r="VNG36" i="138"/>
  <c r="VNF36" i="138"/>
  <c r="VNE36" i="138"/>
  <c r="VND36" i="138"/>
  <c r="VNC36" i="138"/>
  <c r="VNB36" i="138"/>
  <c r="VNA36" i="138"/>
  <c r="VMZ36" i="138"/>
  <c r="VMY36" i="138"/>
  <c r="VMX36" i="138"/>
  <c r="VMW36" i="138"/>
  <c r="VMV36" i="138"/>
  <c r="VMU36" i="138"/>
  <c r="VMT36" i="138"/>
  <c r="VMS36" i="138"/>
  <c r="VMR36" i="138"/>
  <c r="VMQ36" i="138"/>
  <c r="VMP36" i="138"/>
  <c r="VMO36" i="138"/>
  <c r="VMN36" i="138"/>
  <c r="VMM36" i="138"/>
  <c r="VML36" i="138"/>
  <c r="VMK36" i="138"/>
  <c r="VMJ36" i="138"/>
  <c r="VMI36" i="138"/>
  <c r="VMH36" i="138"/>
  <c r="VMG36" i="138"/>
  <c r="VMF36" i="138"/>
  <c r="VME36" i="138"/>
  <c r="VMD36" i="138"/>
  <c r="VMC36" i="138"/>
  <c r="VMB36" i="138"/>
  <c r="VMA36" i="138"/>
  <c r="VLZ36" i="138"/>
  <c r="VLY36" i="138"/>
  <c r="VLX36" i="138"/>
  <c r="VLW36" i="138"/>
  <c r="VLV36" i="138"/>
  <c r="VLU36" i="138"/>
  <c r="VLT36" i="138"/>
  <c r="VLS36" i="138"/>
  <c r="VLR36" i="138"/>
  <c r="VLQ36" i="138"/>
  <c r="VLP36" i="138"/>
  <c r="VLO36" i="138"/>
  <c r="VLN36" i="138"/>
  <c r="VLM36" i="138"/>
  <c r="VLL36" i="138"/>
  <c r="VLK36" i="138"/>
  <c r="VLJ36" i="138"/>
  <c r="VLI36" i="138"/>
  <c r="VLH36" i="138"/>
  <c r="VLG36" i="138"/>
  <c r="VLF36" i="138"/>
  <c r="VLE36" i="138"/>
  <c r="VLD36" i="138"/>
  <c r="VLC36" i="138"/>
  <c r="VLB36" i="138"/>
  <c r="VLA36" i="138"/>
  <c r="VKZ36" i="138"/>
  <c r="VKY36" i="138"/>
  <c r="VKX36" i="138"/>
  <c r="VKW36" i="138"/>
  <c r="VKV36" i="138"/>
  <c r="VKU36" i="138"/>
  <c r="VKT36" i="138"/>
  <c r="VKS36" i="138"/>
  <c r="VKR36" i="138"/>
  <c r="VKQ36" i="138"/>
  <c r="VKP36" i="138"/>
  <c r="VKO36" i="138"/>
  <c r="VKN36" i="138"/>
  <c r="VKM36" i="138"/>
  <c r="VKL36" i="138"/>
  <c r="VKK36" i="138"/>
  <c r="VKJ36" i="138"/>
  <c r="VKI36" i="138"/>
  <c r="VKH36" i="138"/>
  <c r="VKG36" i="138"/>
  <c r="VKF36" i="138"/>
  <c r="VKE36" i="138"/>
  <c r="VKD36" i="138"/>
  <c r="VKC36" i="138"/>
  <c r="VKB36" i="138"/>
  <c r="VKA36" i="138"/>
  <c r="VJZ36" i="138"/>
  <c r="VJY36" i="138"/>
  <c r="VJX36" i="138"/>
  <c r="VJW36" i="138"/>
  <c r="VJV36" i="138"/>
  <c r="VJU36" i="138"/>
  <c r="VJT36" i="138"/>
  <c r="VJS36" i="138"/>
  <c r="VJR36" i="138"/>
  <c r="VJQ36" i="138"/>
  <c r="VJP36" i="138"/>
  <c r="VJO36" i="138"/>
  <c r="VJN36" i="138"/>
  <c r="VJM36" i="138"/>
  <c r="VJL36" i="138"/>
  <c r="VJK36" i="138"/>
  <c r="VJJ36" i="138"/>
  <c r="VJI36" i="138"/>
  <c r="VJH36" i="138"/>
  <c r="VJG36" i="138"/>
  <c r="VJF36" i="138"/>
  <c r="VJE36" i="138"/>
  <c r="VJD36" i="138"/>
  <c r="VJC36" i="138"/>
  <c r="VJB36" i="138"/>
  <c r="VJA36" i="138"/>
  <c r="VIZ36" i="138"/>
  <c r="VIY36" i="138"/>
  <c r="VIX36" i="138"/>
  <c r="VIW36" i="138"/>
  <c r="VIV36" i="138"/>
  <c r="VIU36" i="138"/>
  <c r="VIT36" i="138"/>
  <c r="VIS36" i="138"/>
  <c r="VIR36" i="138"/>
  <c r="VIQ36" i="138"/>
  <c r="VIP36" i="138"/>
  <c r="VIO36" i="138"/>
  <c r="VIN36" i="138"/>
  <c r="VIM36" i="138"/>
  <c r="VIL36" i="138"/>
  <c r="VIK36" i="138"/>
  <c r="VIJ36" i="138"/>
  <c r="VII36" i="138"/>
  <c r="VIH36" i="138"/>
  <c r="VIG36" i="138"/>
  <c r="VIF36" i="138"/>
  <c r="VIE36" i="138"/>
  <c r="VID36" i="138"/>
  <c r="VIC36" i="138"/>
  <c r="VIB36" i="138"/>
  <c r="VIA36" i="138"/>
  <c r="VHZ36" i="138"/>
  <c r="VHY36" i="138"/>
  <c r="VHX36" i="138"/>
  <c r="VHW36" i="138"/>
  <c r="VHV36" i="138"/>
  <c r="VHU36" i="138"/>
  <c r="VHT36" i="138"/>
  <c r="VHS36" i="138"/>
  <c r="VHR36" i="138"/>
  <c r="VHQ36" i="138"/>
  <c r="VHP36" i="138"/>
  <c r="VHO36" i="138"/>
  <c r="VHN36" i="138"/>
  <c r="VHM36" i="138"/>
  <c r="VHL36" i="138"/>
  <c r="VHK36" i="138"/>
  <c r="VHJ36" i="138"/>
  <c r="VHI36" i="138"/>
  <c r="VHH36" i="138"/>
  <c r="VHG36" i="138"/>
  <c r="VHF36" i="138"/>
  <c r="VHE36" i="138"/>
  <c r="VHD36" i="138"/>
  <c r="VHC36" i="138"/>
  <c r="VHB36" i="138"/>
  <c r="VHA36" i="138"/>
  <c r="VGZ36" i="138"/>
  <c r="VGY36" i="138"/>
  <c r="VGX36" i="138"/>
  <c r="VGW36" i="138"/>
  <c r="VGV36" i="138"/>
  <c r="VGU36" i="138"/>
  <c r="VGT36" i="138"/>
  <c r="VGS36" i="138"/>
  <c r="VGR36" i="138"/>
  <c r="VGQ36" i="138"/>
  <c r="VGP36" i="138"/>
  <c r="VGO36" i="138"/>
  <c r="VGN36" i="138"/>
  <c r="VGM36" i="138"/>
  <c r="VGL36" i="138"/>
  <c r="VGK36" i="138"/>
  <c r="VGJ36" i="138"/>
  <c r="VGI36" i="138"/>
  <c r="VGH36" i="138"/>
  <c r="VGG36" i="138"/>
  <c r="VGF36" i="138"/>
  <c r="VGE36" i="138"/>
  <c r="VGD36" i="138"/>
  <c r="VGC36" i="138"/>
  <c r="VGB36" i="138"/>
  <c r="VGA36" i="138"/>
  <c r="VFZ36" i="138"/>
  <c r="VFY36" i="138"/>
  <c r="VFX36" i="138"/>
  <c r="VFW36" i="138"/>
  <c r="VFV36" i="138"/>
  <c r="VFU36" i="138"/>
  <c r="VFT36" i="138"/>
  <c r="VFS36" i="138"/>
  <c r="VFR36" i="138"/>
  <c r="VFQ36" i="138"/>
  <c r="VFP36" i="138"/>
  <c r="VFO36" i="138"/>
  <c r="VFN36" i="138"/>
  <c r="VFM36" i="138"/>
  <c r="VFL36" i="138"/>
  <c r="VFK36" i="138"/>
  <c r="VFJ36" i="138"/>
  <c r="VFI36" i="138"/>
  <c r="VFH36" i="138"/>
  <c r="VFG36" i="138"/>
  <c r="VFF36" i="138"/>
  <c r="VFE36" i="138"/>
  <c r="VFD36" i="138"/>
  <c r="VFC36" i="138"/>
  <c r="VFB36" i="138"/>
  <c r="VFA36" i="138"/>
  <c r="VEZ36" i="138"/>
  <c r="VEY36" i="138"/>
  <c r="VEX36" i="138"/>
  <c r="VEW36" i="138"/>
  <c r="VEV36" i="138"/>
  <c r="VEU36" i="138"/>
  <c r="VET36" i="138"/>
  <c r="VES36" i="138"/>
  <c r="VER36" i="138"/>
  <c r="VEQ36" i="138"/>
  <c r="VEP36" i="138"/>
  <c r="VEO36" i="138"/>
  <c r="VEN36" i="138"/>
  <c r="VEM36" i="138"/>
  <c r="VEL36" i="138"/>
  <c r="VEK36" i="138"/>
  <c r="VEJ36" i="138"/>
  <c r="VEI36" i="138"/>
  <c r="VEH36" i="138"/>
  <c r="VEG36" i="138"/>
  <c r="VEF36" i="138"/>
  <c r="VEE36" i="138"/>
  <c r="VED36" i="138"/>
  <c r="VEC36" i="138"/>
  <c r="VEB36" i="138"/>
  <c r="VEA36" i="138"/>
  <c r="VDZ36" i="138"/>
  <c r="VDY36" i="138"/>
  <c r="VDX36" i="138"/>
  <c r="VDW36" i="138"/>
  <c r="VDV36" i="138"/>
  <c r="VDU36" i="138"/>
  <c r="VDT36" i="138"/>
  <c r="VDS36" i="138"/>
  <c r="VDR36" i="138"/>
  <c r="VDQ36" i="138"/>
  <c r="VDP36" i="138"/>
  <c r="VDO36" i="138"/>
  <c r="VDN36" i="138"/>
  <c r="VDM36" i="138"/>
  <c r="VDL36" i="138"/>
  <c r="VDK36" i="138"/>
  <c r="VDJ36" i="138"/>
  <c r="VDI36" i="138"/>
  <c r="VDH36" i="138"/>
  <c r="VDG36" i="138"/>
  <c r="VDF36" i="138"/>
  <c r="VDE36" i="138"/>
  <c r="VDD36" i="138"/>
  <c r="VDC36" i="138"/>
  <c r="VDB36" i="138"/>
  <c r="VDA36" i="138"/>
  <c r="VCZ36" i="138"/>
  <c r="VCY36" i="138"/>
  <c r="VCX36" i="138"/>
  <c r="VCW36" i="138"/>
  <c r="VCV36" i="138"/>
  <c r="VCU36" i="138"/>
  <c r="VCT36" i="138"/>
  <c r="VCS36" i="138"/>
  <c r="VCR36" i="138"/>
  <c r="VCQ36" i="138"/>
  <c r="VCP36" i="138"/>
  <c r="VCO36" i="138"/>
  <c r="VCN36" i="138"/>
  <c r="VCM36" i="138"/>
  <c r="VCL36" i="138"/>
  <c r="VCK36" i="138"/>
  <c r="VCJ36" i="138"/>
  <c r="VCI36" i="138"/>
  <c r="VCH36" i="138"/>
  <c r="VCG36" i="138"/>
  <c r="VCF36" i="138"/>
  <c r="VCE36" i="138"/>
  <c r="VCD36" i="138"/>
  <c r="VCC36" i="138"/>
  <c r="VCB36" i="138"/>
  <c r="VCA36" i="138"/>
  <c r="VBZ36" i="138"/>
  <c r="VBY36" i="138"/>
  <c r="VBX36" i="138"/>
  <c r="VBW36" i="138"/>
  <c r="VBV36" i="138"/>
  <c r="VBU36" i="138"/>
  <c r="VBT36" i="138"/>
  <c r="VBS36" i="138"/>
  <c r="VBR36" i="138"/>
  <c r="VBQ36" i="138"/>
  <c r="VBP36" i="138"/>
  <c r="VBO36" i="138"/>
  <c r="VBN36" i="138"/>
  <c r="VBM36" i="138"/>
  <c r="VBL36" i="138"/>
  <c r="VBK36" i="138"/>
  <c r="VBJ36" i="138"/>
  <c r="VBI36" i="138"/>
  <c r="VBH36" i="138"/>
  <c r="VBG36" i="138"/>
  <c r="VBF36" i="138"/>
  <c r="VBE36" i="138"/>
  <c r="VBD36" i="138"/>
  <c r="VBC36" i="138"/>
  <c r="VBB36" i="138"/>
  <c r="VBA36" i="138"/>
  <c r="VAZ36" i="138"/>
  <c r="VAY36" i="138"/>
  <c r="VAX36" i="138"/>
  <c r="VAW36" i="138"/>
  <c r="VAV36" i="138"/>
  <c r="VAU36" i="138"/>
  <c r="VAT36" i="138"/>
  <c r="VAS36" i="138"/>
  <c r="VAR36" i="138"/>
  <c r="VAQ36" i="138"/>
  <c r="VAP36" i="138"/>
  <c r="VAO36" i="138"/>
  <c r="VAN36" i="138"/>
  <c r="VAM36" i="138"/>
  <c r="VAL36" i="138"/>
  <c r="VAK36" i="138"/>
  <c r="VAJ36" i="138"/>
  <c r="VAI36" i="138"/>
  <c r="VAH36" i="138"/>
  <c r="VAG36" i="138"/>
  <c r="VAF36" i="138"/>
  <c r="VAE36" i="138"/>
  <c r="VAD36" i="138"/>
  <c r="VAC36" i="138"/>
  <c r="VAB36" i="138"/>
  <c r="VAA36" i="138"/>
  <c r="UZZ36" i="138"/>
  <c r="UZY36" i="138"/>
  <c r="UZX36" i="138"/>
  <c r="UZW36" i="138"/>
  <c r="UZV36" i="138"/>
  <c r="UZU36" i="138"/>
  <c r="UZT36" i="138"/>
  <c r="UZS36" i="138"/>
  <c r="UZR36" i="138"/>
  <c r="UZQ36" i="138"/>
  <c r="UZP36" i="138"/>
  <c r="UZO36" i="138"/>
  <c r="UZN36" i="138"/>
  <c r="UZM36" i="138"/>
  <c r="UZL36" i="138"/>
  <c r="UZK36" i="138"/>
  <c r="UZJ36" i="138"/>
  <c r="UZI36" i="138"/>
  <c r="UZH36" i="138"/>
  <c r="UZG36" i="138"/>
  <c r="UZF36" i="138"/>
  <c r="UZE36" i="138"/>
  <c r="UZD36" i="138"/>
  <c r="UZC36" i="138"/>
  <c r="UZB36" i="138"/>
  <c r="UZA36" i="138"/>
  <c r="UYZ36" i="138"/>
  <c r="UYY36" i="138"/>
  <c r="UYX36" i="138"/>
  <c r="UYW36" i="138"/>
  <c r="UYV36" i="138"/>
  <c r="UYU36" i="138"/>
  <c r="UYT36" i="138"/>
  <c r="UYS36" i="138"/>
  <c r="UYR36" i="138"/>
  <c r="UYQ36" i="138"/>
  <c r="UYP36" i="138"/>
  <c r="UYO36" i="138"/>
  <c r="UYN36" i="138"/>
  <c r="UYM36" i="138"/>
  <c r="UYL36" i="138"/>
  <c r="UYK36" i="138"/>
  <c r="UYJ36" i="138"/>
  <c r="UYI36" i="138"/>
  <c r="UYH36" i="138"/>
  <c r="UYG36" i="138"/>
  <c r="UYF36" i="138"/>
  <c r="UYE36" i="138"/>
  <c r="UYD36" i="138"/>
  <c r="UYC36" i="138"/>
  <c r="UYB36" i="138"/>
  <c r="UYA36" i="138"/>
  <c r="UXZ36" i="138"/>
  <c r="UXY36" i="138"/>
  <c r="UXX36" i="138"/>
  <c r="UXW36" i="138"/>
  <c r="UXV36" i="138"/>
  <c r="UXU36" i="138"/>
  <c r="UXT36" i="138"/>
  <c r="UXS36" i="138"/>
  <c r="UXR36" i="138"/>
  <c r="UXQ36" i="138"/>
  <c r="UXP36" i="138"/>
  <c r="UXO36" i="138"/>
  <c r="UXN36" i="138"/>
  <c r="UXM36" i="138"/>
  <c r="UXL36" i="138"/>
  <c r="UXK36" i="138"/>
  <c r="UXJ36" i="138"/>
  <c r="UXI36" i="138"/>
  <c r="UXH36" i="138"/>
  <c r="UXG36" i="138"/>
  <c r="UXF36" i="138"/>
  <c r="UXE36" i="138"/>
  <c r="UXD36" i="138"/>
  <c r="UXC36" i="138"/>
  <c r="UXB36" i="138"/>
  <c r="UXA36" i="138"/>
  <c r="UWZ36" i="138"/>
  <c r="UWY36" i="138"/>
  <c r="UWX36" i="138"/>
  <c r="UWW36" i="138"/>
  <c r="UWV36" i="138"/>
  <c r="UWU36" i="138"/>
  <c r="UWT36" i="138"/>
  <c r="UWS36" i="138"/>
  <c r="UWR36" i="138"/>
  <c r="UWQ36" i="138"/>
  <c r="UWP36" i="138"/>
  <c r="UWO36" i="138"/>
  <c r="UWN36" i="138"/>
  <c r="UWM36" i="138"/>
  <c r="UWL36" i="138"/>
  <c r="UWK36" i="138"/>
  <c r="UWJ36" i="138"/>
  <c r="UWI36" i="138"/>
  <c r="UWH36" i="138"/>
  <c r="UWG36" i="138"/>
  <c r="UWF36" i="138"/>
  <c r="UWE36" i="138"/>
  <c r="UWD36" i="138"/>
  <c r="UWC36" i="138"/>
  <c r="UWB36" i="138"/>
  <c r="UWA36" i="138"/>
  <c r="UVZ36" i="138"/>
  <c r="UVY36" i="138"/>
  <c r="UVX36" i="138"/>
  <c r="UVW36" i="138"/>
  <c r="UVV36" i="138"/>
  <c r="UVU36" i="138"/>
  <c r="UVT36" i="138"/>
  <c r="UVS36" i="138"/>
  <c r="UVR36" i="138"/>
  <c r="UVQ36" i="138"/>
  <c r="UVP36" i="138"/>
  <c r="UVO36" i="138"/>
  <c r="UVN36" i="138"/>
  <c r="UVM36" i="138"/>
  <c r="UVL36" i="138"/>
  <c r="UVK36" i="138"/>
  <c r="UVJ36" i="138"/>
  <c r="UVI36" i="138"/>
  <c r="UVH36" i="138"/>
  <c r="UVG36" i="138"/>
  <c r="UVF36" i="138"/>
  <c r="UVE36" i="138"/>
  <c r="UVD36" i="138"/>
  <c r="UVC36" i="138"/>
  <c r="UVB36" i="138"/>
  <c r="UVA36" i="138"/>
  <c r="UUZ36" i="138"/>
  <c r="UUY36" i="138"/>
  <c r="UUX36" i="138"/>
  <c r="UUW36" i="138"/>
  <c r="UUV36" i="138"/>
  <c r="UUU36" i="138"/>
  <c r="UUT36" i="138"/>
  <c r="UUS36" i="138"/>
  <c r="UUR36" i="138"/>
  <c r="UUQ36" i="138"/>
  <c r="UUP36" i="138"/>
  <c r="UUO36" i="138"/>
  <c r="UUN36" i="138"/>
  <c r="UUM36" i="138"/>
  <c r="UUL36" i="138"/>
  <c r="UUK36" i="138"/>
  <c r="UUJ36" i="138"/>
  <c r="UUI36" i="138"/>
  <c r="UUH36" i="138"/>
  <c r="UUG36" i="138"/>
  <c r="UUF36" i="138"/>
  <c r="UUE36" i="138"/>
  <c r="UUD36" i="138"/>
  <c r="UUC36" i="138"/>
  <c r="UUB36" i="138"/>
  <c r="UUA36" i="138"/>
  <c r="UTZ36" i="138"/>
  <c r="UTY36" i="138"/>
  <c r="UTX36" i="138"/>
  <c r="UTW36" i="138"/>
  <c r="UTV36" i="138"/>
  <c r="UTU36" i="138"/>
  <c r="UTT36" i="138"/>
  <c r="UTS36" i="138"/>
  <c r="UTR36" i="138"/>
  <c r="UTQ36" i="138"/>
  <c r="UTP36" i="138"/>
  <c r="UTO36" i="138"/>
  <c r="UTN36" i="138"/>
  <c r="UTM36" i="138"/>
  <c r="UTL36" i="138"/>
  <c r="UTK36" i="138"/>
  <c r="UTJ36" i="138"/>
  <c r="UTI36" i="138"/>
  <c r="UTH36" i="138"/>
  <c r="UTG36" i="138"/>
  <c r="UTF36" i="138"/>
  <c r="UTE36" i="138"/>
  <c r="UTD36" i="138"/>
  <c r="UTC36" i="138"/>
  <c r="UTB36" i="138"/>
  <c r="UTA36" i="138"/>
  <c r="USZ36" i="138"/>
  <c r="USY36" i="138"/>
  <c r="USX36" i="138"/>
  <c r="USW36" i="138"/>
  <c r="USV36" i="138"/>
  <c r="USU36" i="138"/>
  <c r="UST36" i="138"/>
  <c r="USS36" i="138"/>
  <c r="USR36" i="138"/>
  <c r="USQ36" i="138"/>
  <c r="USP36" i="138"/>
  <c r="USO36" i="138"/>
  <c r="USN36" i="138"/>
  <c r="USM36" i="138"/>
  <c r="USL36" i="138"/>
  <c r="USK36" i="138"/>
  <c r="USJ36" i="138"/>
  <c r="USI36" i="138"/>
  <c r="USH36" i="138"/>
  <c r="USG36" i="138"/>
  <c r="USF36" i="138"/>
  <c r="USE36" i="138"/>
  <c r="USD36" i="138"/>
  <c r="USC36" i="138"/>
  <c r="USB36" i="138"/>
  <c r="USA36" i="138"/>
  <c r="URZ36" i="138"/>
  <c r="URY36" i="138"/>
  <c r="URX36" i="138"/>
  <c r="URW36" i="138"/>
  <c r="URV36" i="138"/>
  <c r="URU36" i="138"/>
  <c r="URT36" i="138"/>
  <c r="URS36" i="138"/>
  <c r="URR36" i="138"/>
  <c r="URQ36" i="138"/>
  <c r="URP36" i="138"/>
  <c r="URO36" i="138"/>
  <c r="URN36" i="138"/>
  <c r="URM36" i="138"/>
  <c r="URL36" i="138"/>
  <c r="URK36" i="138"/>
  <c r="URJ36" i="138"/>
  <c r="URI36" i="138"/>
  <c r="URH36" i="138"/>
  <c r="URG36" i="138"/>
  <c r="URF36" i="138"/>
  <c r="URE36" i="138"/>
  <c r="URD36" i="138"/>
  <c r="URC36" i="138"/>
  <c r="URB36" i="138"/>
  <c r="URA36" i="138"/>
  <c r="UQZ36" i="138"/>
  <c r="UQY36" i="138"/>
  <c r="UQX36" i="138"/>
  <c r="UQW36" i="138"/>
  <c r="UQV36" i="138"/>
  <c r="UQU36" i="138"/>
  <c r="UQT36" i="138"/>
  <c r="UQS36" i="138"/>
  <c r="UQR36" i="138"/>
  <c r="UQQ36" i="138"/>
  <c r="UQP36" i="138"/>
  <c r="UQO36" i="138"/>
  <c r="UQN36" i="138"/>
  <c r="UQM36" i="138"/>
  <c r="UQL36" i="138"/>
  <c r="UQK36" i="138"/>
  <c r="UQJ36" i="138"/>
  <c r="UQI36" i="138"/>
  <c r="UQH36" i="138"/>
  <c r="UQG36" i="138"/>
  <c r="UQF36" i="138"/>
  <c r="UQE36" i="138"/>
  <c r="UQD36" i="138"/>
  <c r="UQC36" i="138"/>
  <c r="UQB36" i="138"/>
  <c r="UQA36" i="138"/>
  <c r="UPZ36" i="138"/>
  <c r="UPY36" i="138"/>
  <c r="UPX36" i="138"/>
  <c r="UPW36" i="138"/>
  <c r="UPV36" i="138"/>
  <c r="UPU36" i="138"/>
  <c r="UPT36" i="138"/>
  <c r="UPS36" i="138"/>
  <c r="UPR36" i="138"/>
  <c r="UPQ36" i="138"/>
  <c r="UPP36" i="138"/>
  <c r="UPO36" i="138"/>
  <c r="UPN36" i="138"/>
  <c r="UPM36" i="138"/>
  <c r="UPL36" i="138"/>
  <c r="UPK36" i="138"/>
  <c r="UPJ36" i="138"/>
  <c r="UPI36" i="138"/>
  <c r="UPH36" i="138"/>
  <c r="UPG36" i="138"/>
  <c r="UPF36" i="138"/>
  <c r="UPE36" i="138"/>
  <c r="UPD36" i="138"/>
  <c r="UPC36" i="138"/>
  <c r="UPB36" i="138"/>
  <c r="UPA36" i="138"/>
  <c r="UOZ36" i="138"/>
  <c r="UOY36" i="138"/>
  <c r="UOX36" i="138"/>
  <c r="UOW36" i="138"/>
  <c r="UOV36" i="138"/>
  <c r="UOU36" i="138"/>
  <c r="UOT36" i="138"/>
  <c r="UOS36" i="138"/>
  <c r="UOR36" i="138"/>
  <c r="UOQ36" i="138"/>
  <c r="UOP36" i="138"/>
  <c r="UOO36" i="138"/>
  <c r="UON36" i="138"/>
  <c r="UOM36" i="138"/>
  <c r="UOL36" i="138"/>
  <c r="UOK36" i="138"/>
  <c r="UOJ36" i="138"/>
  <c r="UOI36" i="138"/>
  <c r="UOH36" i="138"/>
  <c r="UOG36" i="138"/>
  <c r="UOF36" i="138"/>
  <c r="UOE36" i="138"/>
  <c r="UOD36" i="138"/>
  <c r="UOC36" i="138"/>
  <c r="UOB36" i="138"/>
  <c r="UOA36" i="138"/>
  <c r="UNZ36" i="138"/>
  <c r="UNY36" i="138"/>
  <c r="UNX36" i="138"/>
  <c r="UNW36" i="138"/>
  <c r="UNV36" i="138"/>
  <c r="UNU36" i="138"/>
  <c r="UNT36" i="138"/>
  <c r="UNS36" i="138"/>
  <c r="UNR36" i="138"/>
  <c r="UNQ36" i="138"/>
  <c r="UNP36" i="138"/>
  <c r="UNO36" i="138"/>
  <c r="UNN36" i="138"/>
  <c r="UNM36" i="138"/>
  <c r="UNL36" i="138"/>
  <c r="UNK36" i="138"/>
  <c r="UNJ36" i="138"/>
  <c r="UNI36" i="138"/>
  <c r="UNH36" i="138"/>
  <c r="UNG36" i="138"/>
  <c r="UNF36" i="138"/>
  <c r="UNE36" i="138"/>
  <c r="UND36" i="138"/>
  <c r="UNC36" i="138"/>
  <c r="UNB36" i="138"/>
  <c r="UNA36" i="138"/>
  <c r="UMZ36" i="138"/>
  <c r="UMY36" i="138"/>
  <c r="UMX36" i="138"/>
  <c r="UMW36" i="138"/>
  <c r="UMV36" i="138"/>
  <c r="UMU36" i="138"/>
  <c r="UMT36" i="138"/>
  <c r="UMS36" i="138"/>
  <c r="UMR36" i="138"/>
  <c r="UMQ36" i="138"/>
  <c r="UMP36" i="138"/>
  <c r="UMO36" i="138"/>
  <c r="UMN36" i="138"/>
  <c r="UMM36" i="138"/>
  <c r="UML36" i="138"/>
  <c r="UMK36" i="138"/>
  <c r="UMJ36" i="138"/>
  <c r="UMI36" i="138"/>
  <c r="UMH36" i="138"/>
  <c r="UMG36" i="138"/>
  <c r="UMF36" i="138"/>
  <c r="UME36" i="138"/>
  <c r="UMD36" i="138"/>
  <c r="UMC36" i="138"/>
  <c r="UMB36" i="138"/>
  <c r="UMA36" i="138"/>
  <c r="ULZ36" i="138"/>
  <c r="ULY36" i="138"/>
  <c r="ULX36" i="138"/>
  <c r="ULW36" i="138"/>
  <c r="ULV36" i="138"/>
  <c r="ULU36" i="138"/>
  <c r="ULT36" i="138"/>
  <c r="ULS36" i="138"/>
  <c r="ULR36" i="138"/>
  <c r="ULQ36" i="138"/>
  <c r="ULP36" i="138"/>
  <c r="ULO36" i="138"/>
  <c r="ULN36" i="138"/>
  <c r="ULM36" i="138"/>
  <c r="ULL36" i="138"/>
  <c r="ULK36" i="138"/>
  <c r="ULJ36" i="138"/>
  <c r="ULI36" i="138"/>
  <c r="ULH36" i="138"/>
  <c r="ULG36" i="138"/>
  <c r="ULF36" i="138"/>
  <c r="ULE36" i="138"/>
  <c r="ULD36" i="138"/>
  <c r="ULC36" i="138"/>
  <c r="ULB36" i="138"/>
  <c r="ULA36" i="138"/>
  <c r="UKZ36" i="138"/>
  <c r="UKY36" i="138"/>
  <c r="UKX36" i="138"/>
  <c r="UKW36" i="138"/>
  <c r="UKV36" i="138"/>
  <c r="UKU36" i="138"/>
  <c r="UKT36" i="138"/>
  <c r="UKS36" i="138"/>
  <c r="UKR36" i="138"/>
  <c r="UKQ36" i="138"/>
  <c r="UKP36" i="138"/>
  <c r="UKO36" i="138"/>
  <c r="UKN36" i="138"/>
  <c r="UKM36" i="138"/>
  <c r="UKL36" i="138"/>
  <c r="UKK36" i="138"/>
  <c r="UKJ36" i="138"/>
  <c r="UKI36" i="138"/>
  <c r="UKH36" i="138"/>
  <c r="UKG36" i="138"/>
  <c r="UKF36" i="138"/>
  <c r="UKE36" i="138"/>
  <c r="UKD36" i="138"/>
  <c r="UKC36" i="138"/>
  <c r="UKB36" i="138"/>
  <c r="UKA36" i="138"/>
  <c r="UJZ36" i="138"/>
  <c r="UJY36" i="138"/>
  <c r="UJX36" i="138"/>
  <c r="UJW36" i="138"/>
  <c r="UJV36" i="138"/>
  <c r="UJU36" i="138"/>
  <c r="UJT36" i="138"/>
  <c r="UJS36" i="138"/>
  <c r="UJR36" i="138"/>
  <c r="UJQ36" i="138"/>
  <c r="UJP36" i="138"/>
  <c r="UJO36" i="138"/>
  <c r="UJN36" i="138"/>
  <c r="UJM36" i="138"/>
  <c r="UJL36" i="138"/>
  <c r="UJK36" i="138"/>
  <c r="UJJ36" i="138"/>
  <c r="UJI36" i="138"/>
  <c r="UJH36" i="138"/>
  <c r="UJG36" i="138"/>
  <c r="UJF36" i="138"/>
  <c r="UJE36" i="138"/>
  <c r="UJD36" i="138"/>
  <c r="UJC36" i="138"/>
  <c r="UJB36" i="138"/>
  <c r="UJA36" i="138"/>
  <c r="UIZ36" i="138"/>
  <c r="UIY36" i="138"/>
  <c r="UIX36" i="138"/>
  <c r="UIW36" i="138"/>
  <c r="UIV36" i="138"/>
  <c r="UIU36" i="138"/>
  <c r="UIT36" i="138"/>
  <c r="UIS36" i="138"/>
  <c r="UIR36" i="138"/>
  <c r="UIQ36" i="138"/>
  <c r="UIP36" i="138"/>
  <c r="UIO36" i="138"/>
  <c r="UIN36" i="138"/>
  <c r="UIM36" i="138"/>
  <c r="UIL36" i="138"/>
  <c r="UIK36" i="138"/>
  <c r="UIJ36" i="138"/>
  <c r="UII36" i="138"/>
  <c r="UIH36" i="138"/>
  <c r="UIG36" i="138"/>
  <c r="UIF36" i="138"/>
  <c r="UIE36" i="138"/>
  <c r="UID36" i="138"/>
  <c r="UIC36" i="138"/>
  <c r="UIB36" i="138"/>
  <c r="UIA36" i="138"/>
  <c r="UHZ36" i="138"/>
  <c r="UHY36" i="138"/>
  <c r="UHX36" i="138"/>
  <c r="UHW36" i="138"/>
  <c r="UHV36" i="138"/>
  <c r="UHU36" i="138"/>
  <c r="UHT36" i="138"/>
  <c r="UHS36" i="138"/>
  <c r="UHR36" i="138"/>
  <c r="UHQ36" i="138"/>
  <c r="UHP36" i="138"/>
  <c r="UHO36" i="138"/>
  <c r="UHN36" i="138"/>
  <c r="UHM36" i="138"/>
  <c r="UHL36" i="138"/>
  <c r="UHK36" i="138"/>
  <c r="UHJ36" i="138"/>
  <c r="UHI36" i="138"/>
  <c r="UHH36" i="138"/>
  <c r="UHG36" i="138"/>
  <c r="UHF36" i="138"/>
  <c r="UHE36" i="138"/>
  <c r="UHD36" i="138"/>
  <c r="UHC36" i="138"/>
  <c r="UHB36" i="138"/>
  <c r="UHA36" i="138"/>
  <c r="UGZ36" i="138"/>
  <c r="UGY36" i="138"/>
  <c r="UGX36" i="138"/>
  <c r="UGW36" i="138"/>
  <c r="UGV36" i="138"/>
  <c r="UGU36" i="138"/>
  <c r="UGT36" i="138"/>
  <c r="UGS36" i="138"/>
  <c r="UGR36" i="138"/>
  <c r="UGQ36" i="138"/>
  <c r="UGP36" i="138"/>
  <c r="UGO36" i="138"/>
  <c r="UGN36" i="138"/>
  <c r="UGM36" i="138"/>
  <c r="UGL36" i="138"/>
  <c r="UGK36" i="138"/>
  <c r="UGJ36" i="138"/>
  <c r="UGI36" i="138"/>
  <c r="UGH36" i="138"/>
  <c r="UGG36" i="138"/>
  <c r="UGF36" i="138"/>
  <c r="UGE36" i="138"/>
  <c r="UGD36" i="138"/>
  <c r="UGC36" i="138"/>
  <c r="UGB36" i="138"/>
  <c r="UGA36" i="138"/>
  <c r="UFZ36" i="138"/>
  <c r="UFY36" i="138"/>
  <c r="UFX36" i="138"/>
  <c r="UFW36" i="138"/>
  <c r="UFV36" i="138"/>
  <c r="UFU36" i="138"/>
  <c r="UFT36" i="138"/>
  <c r="UFS36" i="138"/>
  <c r="UFR36" i="138"/>
  <c r="UFQ36" i="138"/>
  <c r="UFP36" i="138"/>
  <c r="UFO36" i="138"/>
  <c r="UFN36" i="138"/>
  <c r="UFM36" i="138"/>
  <c r="UFL36" i="138"/>
  <c r="UFK36" i="138"/>
  <c r="UFJ36" i="138"/>
  <c r="UFI36" i="138"/>
  <c r="UFH36" i="138"/>
  <c r="UFG36" i="138"/>
  <c r="UFF36" i="138"/>
  <c r="UFE36" i="138"/>
  <c r="UFD36" i="138"/>
  <c r="UFC36" i="138"/>
  <c r="UFB36" i="138"/>
  <c r="UFA36" i="138"/>
  <c r="UEZ36" i="138"/>
  <c r="UEY36" i="138"/>
  <c r="UEX36" i="138"/>
  <c r="UEW36" i="138"/>
  <c r="UEV36" i="138"/>
  <c r="UEU36" i="138"/>
  <c r="UET36" i="138"/>
  <c r="UES36" i="138"/>
  <c r="UER36" i="138"/>
  <c r="UEQ36" i="138"/>
  <c r="UEP36" i="138"/>
  <c r="UEO36" i="138"/>
  <c r="UEN36" i="138"/>
  <c r="UEM36" i="138"/>
  <c r="UEL36" i="138"/>
  <c r="UEK36" i="138"/>
  <c r="UEJ36" i="138"/>
  <c r="UEI36" i="138"/>
  <c r="UEH36" i="138"/>
  <c r="UEG36" i="138"/>
  <c r="UEF36" i="138"/>
  <c r="UEE36" i="138"/>
  <c r="UED36" i="138"/>
  <c r="UEC36" i="138"/>
  <c r="UEB36" i="138"/>
  <c r="UEA36" i="138"/>
  <c r="UDZ36" i="138"/>
  <c r="UDY36" i="138"/>
  <c r="UDX36" i="138"/>
  <c r="UDW36" i="138"/>
  <c r="UDV36" i="138"/>
  <c r="UDU36" i="138"/>
  <c r="UDT36" i="138"/>
  <c r="UDS36" i="138"/>
  <c r="UDR36" i="138"/>
  <c r="UDQ36" i="138"/>
  <c r="UDP36" i="138"/>
  <c r="UDO36" i="138"/>
  <c r="UDN36" i="138"/>
  <c r="UDM36" i="138"/>
  <c r="UDL36" i="138"/>
  <c r="UDK36" i="138"/>
  <c r="UDJ36" i="138"/>
  <c r="UDI36" i="138"/>
  <c r="UDH36" i="138"/>
  <c r="UDG36" i="138"/>
  <c r="UDF36" i="138"/>
  <c r="UDE36" i="138"/>
  <c r="UDD36" i="138"/>
  <c r="UDC36" i="138"/>
  <c r="UDB36" i="138"/>
  <c r="UDA36" i="138"/>
  <c r="UCZ36" i="138"/>
  <c r="UCY36" i="138"/>
  <c r="UCX36" i="138"/>
  <c r="UCW36" i="138"/>
  <c r="UCV36" i="138"/>
  <c r="UCU36" i="138"/>
  <c r="UCT36" i="138"/>
  <c r="UCS36" i="138"/>
  <c r="UCR36" i="138"/>
  <c r="UCQ36" i="138"/>
  <c r="UCP36" i="138"/>
  <c r="UCO36" i="138"/>
  <c r="UCN36" i="138"/>
  <c r="UCM36" i="138"/>
  <c r="UCL36" i="138"/>
  <c r="UCK36" i="138"/>
  <c r="UCJ36" i="138"/>
  <c r="UCI36" i="138"/>
  <c r="UCH36" i="138"/>
  <c r="UCG36" i="138"/>
  <c r="UCF36" i="138"/>
  <c r="UCE36" i="138"/>
  <c r="UCD36" i="138"/>
  <c r="UCC36" i="138"/>
  <c r="UCB36" i="138"/>
  <c r="UCA36" i="138"/>
  <c r="UBZ36" i="138"/>
  <c r="UBY36" i="138"/>
  <c r="UBX36" i="138"/>
  <c r="UBW36" i="138"/>
  <c r="UBV36" i="138"/>
  <c r="UBU36" i="138"/>
  <c r="UBT36" i="138"/>
  <c r="UBS36" i="138"/>
  <c r="UBR36" i="138"/>
  <c r="UBQ36" i="138"/>
  <c r="UBP36" i="138"/>
  <c r="UBO36" i="138"/>
  <c r="UBN36" i="138"/>
  <c r="UBM36" i="138"/>
  <c r="UBL36" i="138"/>
  <c r="UBK36" i="138"/>
  <c r="UBJ36" i="138"/>
  <c r="UBI36" i="138"/>
  <c r="UBH36" i="138"/>
  <c r="UBG36" i="138"/>
  <c r="UBF36" i="138"/>
  <c r="UBE36" i="138"/>
  <c r="UBD36" i="138"/>
  <c r="UBC36" i="138"/>
  <c r="UBB36" i="138"/>
  <c r="UBA36" i="138"/>
  <c r="UAZ36" i="138"/>
  <c r="UAY36" i="138"/>
  <c r="UAX36" i="138"/>
  <c r="UAW36" i="138"/>
  <c r="UAV36" i="138"/>
  <c r="UAU36" i="138"/>
  <c r="UAT36" i="138"/>
  <c r="UAS36" i="138"/>
  <c r="UAR36" i="138"/>
  <c r="UAQ36" i="138"/>
  <c r="UAP36" i="138"/>
  <c r="UAO36" i="138"/>
  <c r="UAN36" i="138"/>
  <c r="UAM36" i="138"/>
  <c r="UAL36" i="138"/>
  <c r="UAK36" i="138"/>
  <c r="UAJ36" i="138"/>
  <c r="UAI36" i="138"/>
  <c r="UAH36" i="138"/>
  <c r="UAG36" i="138"/>
  <c r="UAF36" i="138"/>
  <c r="UAE36" i="138"/>
  <c r="UAD36" i="138"/>
  <c r="UAC36" i="138"/>
  <c r="UAB36" i="138"/>
  <c r="UAA36" i="138"/>
  <c r="TZZ36" i="138"/>
  <c r="TZY36" i="138"/>
  <c r="TZX36" i="138"/>
  <c r="TZW36" i="138"/>
  <c r="TZV36" i="138"/>
  <c r="TZU36" i="138"/>
  <c r="TZT36" i="138"/>
  <c r="TZS36" i="138"/>
  <c r="TZR36" i="138"/>
  <c r="TZQ36" i="138"/>
  <c r="TZP36" i="138"/>
  <c r="TZO36" i="138"/>
  <c r="TZN36" i="138"/>
  <c r="TZM36" i="138"/>
  <c r="TZL36" i="138"/>
  <c r="TZK36" i="138"/>
  <c r="TZJ36" i="138"/>
  <c r="TZI36" i="138"/>
  <c r="TZH36" i="138"/>
  <c r="TZG36" i="138"/>
  <c r="TZF36" i="138"/>
  <c r="TZE36" i="138"/>
  <c r="TZD36" i="138"/>
  <c r="TZC36" i="138"/>
  <c r="TZB36" i="138"/>
  <c r="TZA36" i="138"/>
  <c r="TYZ36" i="138"/>
  <c r="TYY36" i="138"/>
  <c r="TYX36" i="138"/>
  <c r="TYW36" i="138"/>
  <c r="TYV36" i="138"/>
  <c r="TYU36" i="138"/>
  <c r="TYT36" i="138"/>
  <c r="TYS36" i="138"/>
  <c r="TYR36" i="138"/>
  <c r="TYQ36" i="138"/>
  <c r="TYP36" i="138"/>
  <c r="TYO36" i="138"/>
  <c r="TYN36" i="138"/>
  <c r="TYM36" i="138"/>
  <c r="TYL36" i="138"/>
  <c r="TYK36" i="138"/>
  <c r="TYJ36" i="138"/>
  <c r="TYI36" i="138"/>
  <c r="TYH36" i="138"/>
  <c r="TYG36" i="138"/>
  <c r="TYF36" i="138"/>
  <c r="TYE36" i="138"/>
  <c r="TYD36" i="138"/>
  <c r="TYC36" i="138"/>
  <c r="TYB36" i="138"/>
  <c r="TYA36" i="138"/>
  <c r="TXZ36" i="138"/>
  <c r="TXY36" i="138"/>
  <c r="TXX36" i="138"/>
  <c r="TXW36" i="138"/>
  <c r="TXV36" i="138"/>
  <c r="TXU36" i="138"/>
  <c r="TXT36" i="138"/>
  <c r="TXS36" i="138"/>
  <c r="TXR36" i="138"/>
  <c r="TXQ36" i="138"/>
  <c r="TXP36" i="138"/>
  <c r="TXO36" i="138"/>
  <c r="TXN36" i="138"/>
  <c r="TXM36" i="138"/>
  <c r="TXL36" i="138"/>
  <c r="TXK36" i="138"/>
  <c r="TXJ36" i="138"/>
  <c r="TXI36" i="138"/>
  <c r="TXH36" i="138"/>
  <c r="TXG36" i="138"/>
  <c r="TXF36" i="138"/>
  <c r="TXE36" i="138"/>
  <c r="TXD36" i="138"/>
  <c r="TXC36" i="138"/>
  <c r="TXB36" i="138"/>
  <c r="TXA36" i="138"/>
  <c r="TWZ36" i="138"/>
  <c r="TWY36" i="138"/>
  <c r="TWX36" i="138"/>
  <c r="TWW36" i="138"/>
  <c r="TWV36" i="138"/>
  <c r="TWU36" i="138"/>
  <c r="TWT36" i="138"/>
  <c r="TWS36" i="138"/>
  <c r="TWR36" i="138"/>
  <c r="TWQ36" i="138"/>
  <c r="TWP36" i="138"/>
  <c r="TWO36" i="138"/>
  <c r="TWN36" i="138"/>
  <c r="TWM36" i="138"/>
  <c r="TWL36" i="138"/>
  <c r="TWK36" i="138"/>
  <c r="TWJ36" i="138"/>
  <c r="TWI36" i="138"/>
  <c r="TWH36" i="138"/>
  <c r="TWG36" i="138"/>
  <c r="TWF36" i="138"/>
  <c r="TWE36" i="138"/>
  <c r="TWD36" i="138"/>
  <c r="TWC36" i="138"/>
  <c r="TWB36" i="138"/>
  <c r="TWA36" i="138"/>
  <c r="TVZ36" i="138"/>
  <c r="TVY36" i="138"/>
  <c r="TVX36" i="138"/>
  <c r="TVW36" i="138"/>
  <c r="TVV36" i="138"/>
  <c r="TVU36" i="138"/>
  <c r="TVT36" i="138"/>
  <c r="TVS36" i="138"/>
  <c r="TVR36" i="138"/>
  <c r="TVQ36" i="138"/>
  <c r="TVP36" i="138"/>
  <c r="TVO36" i="138"/>
  <c r="TVN36" i="138"/>
  <c r="TVM36" i="138"/>
  <c r="TVL36" i="138"/>
  <c r="TVK36" i="138"/>
  <c r="TVJ36" i="138"/>
  <c r="TVI36" i="138"/>
  <c r="TVH36" i="138"/>
  <c r="TVG36" i="138"/>
  <c r="TVF36" i="138"/>
  <c r="TVE36" i="138"/>
  <c r="TVD36" i="138"/>
  <c r="TVC36" i="138"/>
  <c r="TVB36" i="138"/>
  <c r="TVA36" i="138"/>
  <c r="TUZ36" i="138"/>
  <c r="TUY36" i="138"/>
  <c r="TUX36" i="138"/>
  <c r="TUW36" i="138"/>
  <c r="TUV36" i="138"/>
  <c r="TUU36" i="138"/>
  <c r="TUT36" i="138"/>
  <c r="TUS36" i="138"/>
  <c r="TUR36" i="138"/>
  <c r="TUQ36" i="138"/>
  <c r="TUP36" i="138"/>
  <c r="TUO36" i="138"/>
  <c r="TUN36" i="138"/>
  <c r="TUM36" i="138"/>
  <c r="TUL36" i="138"/>
  <c r="TUK36" i="138"/>
  <c r="TUJ36" i="138"/>
  <c r="TUI36" i="138"/>
  <c r="TUH36" i="138"/>
  <c r="TUG36" i="138"/>
  <c r="TUF36" i="138"/>
  <c r="TUE36" i="138"/>
  <c r="TUD36" i="138"/>
  <c r="TUC36" i="138"/>
  <c r="TUB36" i="138"/>
  <c r="TUA36" i="138"/>
  <c r="TTZ36" i="138"/>
  <c r="TTY36" i="138"/>
  <c r="TTX36" i="138"/>
  <c r="TTW36" i="138"/>
  <c r="TTV36" i="138"/>
  <c r="TTU36" i="138"/>
  <c r="TTT36" i="138"/>
  <c r="TTS36" i="138"/>
  <c r="TTR36" i="138"/>
  <c r="TTQ36" i="138"/>
  <c r="TTP36" i="138"/>
  <c r="TTO36" i="138"/>
  <c r="TTN36" i="138"/>
  <c r="TTM36" i="138"/>
  <c r="TTL36" i="138"/>
  <c r="TTK36" i="138"/>
  <c r="TTJ36" i="138"/>
  <c r="TTI36" i="138"/>
  <c r="TTH36" i="138"/>
  <c r="TTG36" i="138"/>
  <c r="TTF36" i="138"/>
  <c r="TTE36" i="138"/>
  <c r="TTD36" i="138"/>
  <c r="TTC36" i="138"/>
  <c r="TTB36" i="138"/>
  <c r="TTA36" i="138"/>
  <c r="TSZ36" i="138"/>
  <c r="TSY36" i="138"/>
  <c r="TSX36" i="138"/>
  <c r="TSW36" i="138"/>
  <c r="TSV36" i="138"/>
  <c r="TSU36" i="138"/>
  <c r="TST36" i="138"/>
  <c r="TSS36" i="138"/>
  <c r="TSR36" i="138"/>
  <c r="TSQ36" i="138"/>
  <c r="TSP36" i="138"/>
  <c r="TSO36" i="138"/>
  <c r="TSN36" i="138"/>
  <c r="TSM36" i="138"/>
  <c r="TSL36" i="138"/>
  <c r="TSK36" i="138"/>
  <c r="TSJ36" i="138"/>
  <c r="TSI36" i="138"/>
  <c r="TSH36" i="138"/>
  <c r="TSG36" i="138"/>
  <c r="TSF36" i="138"/>
  <c r="TSE36" i="138"/>
  <c r="TSD36" i="138"/>
  <c r="TSC36" i="138"/>
  <c r="TSB36" i="138"/>
  <c r="TSA36" i="138"/>
  <c r="TRZ36" i="138"/>
  <c r="TRY36" i="138"/>
  <c r="TRX36" i="138"/>
  <c r="TRW36" i="138"/>
  <c r="TRV36" i="138"/>
  <c r="TRU36" i="138"/>
  <c r="TRT36" i="138"/>
  <c r="TRS36" i="138"/>
  <c r="TRR36" i="138"/>
  <c r="TRQ36" i="138"/>
  <c r="TRP36" i="138"/>
  <c r="TRO36" i="138"/>
  <c r="TRN36" i="138"/>
  <c r="TRM36" i="138"/>
  <c r="TRL36" i="138"/>
  <c r="TRK36" i="138"/>
  <c r="TRJ36" i="138"/>
  <c r="TRI36" i="138"/>
  <c r="TRH36" i="138"/>
  <c r="TRG36" i="138"/>
  <c r="TRF36" i="138"/>
  <c r="TRE36" i="138"/>
  <c r="TRD36" i="138"/>
  <c r="TRC36" i="138"/>
  <c r="TRB36" i="138"/>
  <c r="TRA36" i="138"/>
  <c r="TQZ36" i="138"/>
  <c r="TQY36" i="138"/>
  <c r="TQX36" i="138"/>
  <c r="TQW36" i="138"/>
  <c r="TQV36" i="138"/>
  <c r="TQU36" i="138"/>
  <c r="TQT36" i="138"/>
  <c r="TQS36" i="138"/>
  <c r="TQR36" i="138"/>
  <c r="TQQ36" i="138"/>
  <c r="TQP36" i="138"/>
  <c r="TQO36" i="138"/>
  <c r="TQN36" i="138"/>
  <c r="TQM36" i="138"/>
  <c r="TQL36" i="138"/>
  <c r="TQK36" i="138"/>
  <c r="TQJ36" i="138"/>
  <c r="TQI36" i="138"/>
  <c r="TQH36" i="138"/>
  <c r="TQG36" i="138"/>
  <c r="TQF36" i="138"/>
  <c r="TQE36" i="138"/>
  <c r="TQD36" i="138"/>
  <c r="TQC36" i="138"/>
  <c r="TQB36" i="138"/>
  <c r="TQA36" i="138"/>
  <c r="TPZ36" i="138"/>
  <c r="TPY36" i="138"/>
  <c r="TPX36" i="138"/>
  <c r="TPW36" i="138"/>
  <c r="TPV36" i="138"/>
  <c r="TPU36" i="138"/>
  <c r="TPT36" i="138"/>
  <c r="TPS36" i="138"/>
  <c r="TPR36" i="138"/>
  <c r="TPQ36" i="138"/>
  <c r="TPP36" i="138"/>
  <c r="TPO36" i="138"/>
  <c r="TPN36" i="138"/>
  <c r="TPM36" i="138"/>
  <c r="TPL36" i="138"/>
  <c r="TPK36" i="138"/>
  <c r="TPJ36" i="138"/>
  <c r="TPI36" i="138"/>
  <c r="TPH36" i="138"/>
  <c r="TPG36" i="138"/>
  <c r="TPF36" i="138"/>
  <c r="TPE36" i="138"/>
  <c r="TPD36" i="138"/>
  <c r="TPC36" i="138"/>
  <c r="TPB36" i="138"/>
  <c r="TPA36" i="138"/>
  <c r="TOZ36" i="138"/>
  <c r="TOY36" i="138"/>
  <c r="TOX36" i="138"/>
  <c r="TOW36" i="138"/>
  <c r="TOV36" i="138"/>
  <c r="TOU36" i="138"/>
  <c r="TOT36" i="138"/>
  <c r="TOS36" i="138"/>
  <c r="TOR36" i="138"/>
  <c r="TOQ36" i="138"/>
  <c r="TOP36" i="138"/>
  <c r="TOO36" i="138"/>
  <c r="TON36" i="138"/>
  <c r="TOM36" i="138"/>
  <c r="TOL36" i="138"/>
  <c r="TOK36" i="138"/>
  <c r="TOJ36" i="138"/>
  <c r="TOI36" i="138"/>
  <c r="TOH36" i="138"/>
  <c r="TOG36" i="138"/>
  <c r="TOF36" i="138"/>
  <c r="TOE36" i="138"/>
  <c r="TOD36" i="138"/>
  <c r="TOC36" i="138"/>
  <c r="TOB36" i="138"/>
  <c r="TOA36" i="138"/>
  <c r="TNZ36" i="138"/>
  <c r="TNY36" i="138"/>
  <c r="TNX36" i="138"/>
  <c r="TNW36" i="138"/>
  <c r="TNV36" i="138"/>
  <c r="TNU36" i="138"/>
  <c r="TNT36" i="138"/>
  <c r="TNS36" i="138"/>
  <c r="TNR36" i="138"/>
  <c r="TNQ36" i="138"/>
  <c r="TNP36" i="138"/>
  <c r="TNO36" i="138"/>
  <c r="TNN36" i="138"/>
  <c r="TNM36" i="138"/>
  <c r="TNL36" i="138"/>
  <c r="TNK36" i="138"/>
  <c r="TNJ36" i="138"/>
  <c r="TNI36" i="138"/>
  <c r="TNH36" i="138"/>
  <c r="TNG36" i="138"/>
  <c r="TNF36" i="138"/>
  <c r="TNE36" i="138"/>
  <c r="TND36" i="138"/>
  <c r="TNC36" i="138"/>
  <c r="TNB36" i="138"/>
  <c r="TNA36" i="138"/>
  <c r="TMZ36" i="138"/>
  <c r="TMY36" i="138"/>
  <c r="TMX36" i="138"/>
  <c r="TMW36" i="138"/>
  <c r="TMV36" i="138"/>
  <c r="TMU36" i="138"/>
  <c r="TMT36" i="138"/>
  <c r="TMS36" i="138"/>
  <c r="TMR36" i="138"/>
  <c r="TMQ36" i="138"/>
  <c r="TMP36" i="138"/>
  <c r="TMO36" i="138"/>
  <c r="TMN36" i="138"/>
  <c r="TMM36" i="138"/>
  <c r="TML36" i="138"/>
  <c r="TMK36" i="138"/>
  <c r="TMJ36" i="138"/>
  <c r="TMI36" i="138"/>
  <c r="TMH36" i="138"/>
  <c r="TMG36" i="138"/>
  <c r="TMF36" i="138"/>
  <c r="TME36" i="138"/>
  <c r="TMD36" i="138"/>
  <c r="TMC36" i="138"/>
  <c r="TMB36" i="138"/>
  <c r="TMA36" i="138"/>
  <c r="TLZ36" i="138"/>
  <c r="TLY36" i="138"/>
  <c r="TLX36" i="138"/>
  <c r="TLW36" i="138"/>
  <c r="TLV36" i="138"/>
  <c r="TLU36" i="138"/>
  <c r="TLT36" i="138"/>
  <c r="TLS36" i="138"/>
  <c r="TLR36" i="138"/>
  <c r="TLQ36" i="138"/>
  <c r="TLP36" i="138"/>
  <c r="TLO36" i="138"/>
  <c r="TLN36" i="138"/>
  <c r="TLM36" i="138"/>
  <c r="TLL36" i="138"/>
  <c r="TLK36" i="138"/>
  <c r="TLJ36" i="138"/>
  <c r="TLI36" i="138"/>
  <c r="TLH36" i="138"/>
  <c r="TLG36" i="138"/>
  <c r="TLF36" i="138"/>
  <c r="TLE36" i="138"/>
  <c r="TLD36" i="138"/>
  <c r="TLC36" i="138"/>
  <c r="TLB36" i="138"/>
  <c r="TLA36" i="138"/>
  <c r="TKZ36" i="138"/>
  <c r="TKY36" i="138"/>
  <c r="TKX36" i="138"/>
  <c r="TKW36" i="138"/>
  <c r="TKV36" i="138"/>
  <c r="TKU36" i="138"/>
  <c r="TKT36" i="138"/>
  <c r="TKS36" i="138"/>
  <c r="TKR36" i="138"/>
  <c r="TKQ36" i="138"/>
  <c r="TKP36" i="138"/>
  <c r="TKO36" i="138"/>
  <c r="TKN36" i="138"/>
  <c r="TKM36" i="138"/>
  <c r="TKL36" i="138"/>
  <c r="TKK36" i="138"/>
  <c r="TKJ36" i="138"/>
  <c r="TKI36" i="138"/>
  <c r="TKH36" i="138"/>
  <c r="TKG36" i="138"/>
  <c r="TKF36" i="138"/>
  <c r="TKE36" i="138"/>
  <c r="TKD36" i="138"/>
  <c r="TKC36" i="138"/>
  <c r="TKB36" i="138"/>
  <c r="TKA36" i="138"/>
  <c r="TJZ36" i="138"/>
  <c r="TJY36" i="138"/>
  <c r="TJX36" i="138"/>
  <c r="TJW36" i="138"/>
  <c r="TJV36" i="138"/>
  <c r="TJU36" i="138"/>
  <c r="TJT36" i="138"/>
  <c r="TJS36" i="138"/>
  <c r="TJR36" i="138"/>
  <c r="TJQ36" i="138"/>
  <c r="TJP36" i="138"/>
  <c r="TJO36" i="138"/>
  <c r="TJN36" i="138"/>
  <c r="TJM36" i="138"/>
  <c r="TJL36" i="138"/>
  <c r="TJK36" i="138"/>
  <c r="TJJ36" i="138"/>
  <c r="TJI36" i="138"/>
  <c r="TJH36" i="138"/>
  <c r="TJG36" i="138"/>
  <c r="TJF36" i="138"/>
  <c r="TJE36" i="138"/>
  <c r="TJD36" i="138"/>
  <c r="TJC36" i="138"/>
  <c r="TJB36" i="138"/>
  <c r="TJA36" i="138"/>
  <c r="TIZ36" i="138"/>
  <c r="TIY36" i="138"/>
  <c r="TIX36" i="138"/>
  <c r="TIW36" i="138"/>
  <c r="TIV36" i="138"/>
  <c r="TIU36" i="138"/>
  <c r="TIT36" i="138"/>
  <c r="TIS36" i="138"/>
  <c r="TIR36" i="138"/>
  <c r="TIQ36" i="138"/>
  <c r="TIP36" i="138"/>
  <c r="TIO36" i="138"/>
  <c r="TIN36" i="138"/>
  <c r="TIM36" i="138"/>
  <c r="TIL36" i="138"/>
  <c r="TIK36" i="138"/>
  <c r="TIJ36" i="138"/>
  <c r="TII36" i="138"/>
  <c r="TIH36" i="138"/>
  <c r="TIG36" i="138"/>
  <c r="TIF36" i="138"/>
  <c r="TIE36" i="138"/>
  <c r="TID36" i="138"/>
  <c r="TIC36" i="138"/>
  <c r="TIB36" i="138"/>
  <c r="TIA36" i="138"/>
  <c r="THZ36" i="138"/>
  <c r="THY36" i="138"/>
  <c r="THX36" i="138"/>
  <c r="THW36" i="138"/>
  <c r="THV36" i="138"/>
  <c r="THU36" i="138"/>
  <c r="THT36" i="138"/>
  <c r="THS36" i="138"/>
  <c r="THR36" i="138"/>
  <c r="THQ36" i="138"/>
  <c r="THP36" i="138"/>
  <c r="THO36" i="138"/>
  <c r="THN36" i="138"/>
  <c r="THM36" i="138"/>
  <c r="THL36" i="138"/>
  <c r="THK36" i="138"/>
  <c r="THJ36" i="138"/>
  <c r="THI36" i="138"/>
  <c r="THH36" i="138"/>
  <c r="THG36" i="138"/>
  <c r="THF36" i="138"/>
  <c r="THE36" i="138"/>
  <c r="THD36" i="138"/>
  <c r="THC36" i="138"/>
  <c r="THB36" i="138"/>
  <c r="THA36" i="138"/>
  <c r="TGZ36" i="138"/>
  <c r="TGY36" i="138"/>
  <c r="TGX36" i="138"/>
  <c r="TGW36" i="138"/>
  <c r="TGV36" i="138"/>
  <c r="TGU36" i="138"/>
  <c r="TGT36" i="138"/>
  <c r="TGS36" i="138"/>
  <c r="TGR36" i="138"/>
  <c r="TGQ36" i="138"/>
  <c r="TGP36" i="138"/>
  <c r="TGO36" i="138"/>
  <c r="TGN36" i="138"/>
  <c r="TGM36" i="138"/>
  <c r="TGL36" i="138"/>
  <c r="TGK36" i="138"/>
  <c r="TGJ36" i="138"/>
  <c r="TGI36" i="138"/>
  <c r="TGH36" i="138"/>
  <c r="TGG36" i="138"/>
  <c r="TGF36" i="138"/>
  <c r="TGE36" i="138"/>
  <c r="TGD36" i="138"/>
  <c r="TGC36" i="138"/>
  <c r="TGB36" i="138"/>
  <c r="TGA36" i="138"/>
  <c r="TFZ36" i="138"/>
  <c r="TFY36" i="138"/>
  <c r="TFX36" i="138"/>
  <c r="TFW36" i="138"/>
  <c r="TFV36" i="138"/>
  <c r="TFU36" i="138"/>
  <c r="TFT36" i="138"/>
  <c r="TFS36" i="138"/>
  <c r="TFR36" i="138"/>
  <c r="TFQ36" i="138"/>
  <c r="TFP36" i="138"/>
  <c r="TFO36" i="138"/>
  <c r="TFN36" i="138"/>
  <c r="TFM36" i="138"/>
  <c r="TFL36" i="138"/>
  <c r="TFK36" i="138"/>
  <c r="TFJ36" i="138"/>
  <c r="TFI36" i="138"/>
  <c r="TFH36" i="138"/>
  <c r="TFG36" i="138"/>
  <c r="TFF36" i="138"/>
  <c r="TFE36" i="138"/>
  <c r="TFD36" i="138"/>
  <c r="TFC36" i="138"/>
  <c r="TFB36" i="138"/>
  <c r="TFA36" i="138"/>
  <c r="TEZ36" i="138"/>
  <c r="TEY36" i="138"/>
  <c r="TEX36" i="138"/>
  <c r="TEW36" i="138"/>
  <c r="TEV36" i="138"/>
  <c r="TEU36" i="138"/>
  <c r="TET36" i="138"/>
  <c r="TES36" i="138"/>
  <c r="TER36" i="138"/>
  <c r="TEQ36" i="138"/>
  <c r="TEP36" i="138"/>
  <c r="TEO36" i="138"/>
  <c r="TEN36" i="138"/>
  <c r="TEM36" i="138"/>
  <c r="TEL36" i="138"/>
  <c r="TEK36" i="138"/>
  <c r="TEJ36" i="138"/>
  <c r="TEI36" i="138"/>
  <c r="TEH36" i="138"/>
  <c r="TEG36" i="138"/>
  <c r="TEF36" i="138"/>
  <c r="TEE36" i="138"/>
  <c r="TED36" i="138"/>
  <c r="TEC36" i="138"/>
  <c r="TEB36" i="138"/>
  <c r="TEA36" i="138"/>
  <c r="TDZ36" i="138"/>
  <c r="TDY36" i="138"/>
  <c r="TDX36" i="138"/>
  <c r="TDW36" i="138"/>
  <c r="TDV36" i="138"/>
  <c r="TDU36" i="138"/>
  <c r="TDT36" i="138"/>
  <c r="TDS36" i="138"/>
  <c r="TDR36" i="138"/>
  <c r="TDQ36" i="138"/>
  <c r="TDP36" i="138"/>
  <c r="TDO36" i="138"/>
  <c r="TDN36" i="138"/>
  <c r="TDM36" i="138"/>
  <c r="TDL36" i="138"/>
  <c r="TDK36" i="138"/>
  <c r="TDJ36" i="138"/>
  <c r="TDI36" i="138"/>
  <c r="TDH36" i="138"/>
  <c r="TDG36" i="138"/>
  <c r="TDF36" i="138"/>
  <c r="TDE36" i="138"/>
  <c r="TDD36" i="138"/>
  <c r="TDC36" i="138"/>
  <c r="TDB36" i="138"/>
  <c r="TDA36" i="138"/>
  <c r="TCZ36" i="138"/>
  <c r="TCY36" i="138"/>
  <c r="TCX36" i="138"/>
  <c r="TCW36" i="138"/>
  <c r="TCV36" i="138"/>
  <c r="TCU36" i="138"/>
  <c r="TCT36" i="138"/>
  <c r="TCS36" i="138"/>
  <c r="TCR36" i="138"/>
  <c r="TCQ36" i="138"/>
  <c r="TCP36" i="138"/>
  <c r="TCO36" i="138"/>
  <c r="TCN36" i="138"/>
  <c r="TCM36" i="138"/>
  <c r="TCL36" i="138"/>
  <c r="TCK36" i="138"/>
  <c r="TCJ36" i="138"/>
  <c r="TCI36" i="138"/>
  <c r="TCH36" i="138"/>
  <c r="TCG36" i="138"/>
  <c r="TCF36" i="138"/>
  <c r="TCE36" i="138"/>
  <c r="TCD36" i="138"/>
  <c r="TCC36" i="138"/>
  <c r="TCB36" i="138"/>
  <c r="TCA36" i="138"/>
  <c r="TBZ36" i="138"/>
  <c r="TBY36" i="138"/>
  <c r="TBX36" i="138"/>
  <c r="TBW36" i="138"/>
  <c r="TBV36" i="138"/>
  <c r="TBU36" i="138"/>
  <c r="TBT36" i="138"/>
  <c r="TBS36" i="138"/>
  <c r="TBR36" i="138"/>
  <c r="TBQ36" i="138"/>
  <c r="TBP36" i="138"/>
  <c r="TBO36" i="138"/>
  <c r="TBN36" i="138"/>
  <c r="TBM36" i="138"/>
  <c r="TBL36" i="138"/>
  <c r="TBK36" i="138"/>
  <c r="TBJ36" i="138"/>
  <c r="TBI36" i="138"/>
  <c r="TBH36" i="138"/>
  <c r="TBG36" i="138"/>
  <c r="TBF36" i="138"/>
  <c r="TBE36" i="138"/>
  <c r="TBD36" i="138"/>
  <c r="TBC36" i="138"/>
  <c r="TBB36" i="138"/>
  <c r="TBA36" i="138"/>
  <c r="TAZ36" i="138"/>
  <c r="TAY36" i="138"/>
  <c r="TAX36" i="138"/>
  <c r="TAW36" i="138"/>
  <c r="TAV36" i="138"/>
  <c r="TAU36" i="138"/>
  <c r="TAT36" i="138"/>
  <c r="TAS36" i="138"/>
  <c r="TAR36" i="138"/>
  <c r="TAQ36" i="138"/>
  <c r="TAP36" i="138"/>
  <c r="TAO36" i="138"/>
  <c r="TAN36" i="138"/>
  <c r="TAM36" i="138"/>
  <c r="TAL36" i="138"/>
  <c r="TAK36" i="138"/>
  <c r="TAJ36" i="138"/>
  <c r="TAI36" i="138"/>
  <c r="TAH36" i="138"/>
  <c r="TAG36" i="138"/>
  <c r="TAF36" i="138"/>
  <c r="TAE36" i="138"/>
  <c r="TAD36" i="138"/>
  <c r="TAC36" i="138"/>
  <c r="TAB36" i="138"/>
  <c r="TAA36" i="138"/>
  <c r="SZZ36" i="138"/>
  <c r="SZY36" i="138"/>
  <c r="SZX36" i="138"/>
  <c r="SZW36" i="138"/>
  <c r="SZV36" i="138"/>
  <c r="SZU36" i="138"/>
  <c r="SZT36" i="138"/>
  <c r="SZS36" i="138"/>
  <c r="SZR36" i="138"/>
  <c r="SZQ36" i="138"/>
  <c r="SZP36" i="138"/>
  <c r="SZO36" i="138"/>
  <c r="SZN36" i="138"/>
  <c r="SZM36" i="138"/>
  <c r="SZL36" i="138"/>
  <c r="SZK36" i="138"/>
  <c r="SZJ36" i="138"/>
  <c r="SZI36" i="138"/>
  <c r="SZH36" i="138"/>
  <c r="SZG36" i="138"/>
  <c r="SZF36" i="138"/>
  <c r="SZE36" i="138"/>
  <c r="SZD36" i="138"/>
  <c r="SZC36" i="138"/>
  <c r="SZB36" i="138"/>
  <c r="SZA36" i="138"/>
  <c r="SYZ36" i="138"/>
  <c r="SYY36" i="138"/>
  <c r="SYX36" i="138"/>
  <c r="SYW36" i="138"/>
  <c r="SYV36" i="138"/>
  <c r="SYU36" i="138"/>
  <c r="SYT36" i="138"/>
  <c r="SYS36" i="138"/>
  <c r="SYR36" i="138"/>
  <c r="SYQ36" i="138"/>
  <c r="SYP36" i="138"/>
  <c r="SYO36" i="138"/>
  <c r="SYN36" i="138"/>
  <c r="SYM36" i="138"/>
  <c r="SYL36" i="138"/>
  <c r="SYK36" i="138"/>
  <c r="SYJ36" i="138"/>
  <c r="SYI36" i="138"/>
  <c r="SYH36" i="138"/>
  <c r="SYG36" i="138"/>
  <c r="SYF36" i="138"/>
  <c r="SYE36" i="138"/>
  <c r="SYD36" i="138"/>
  <c r="SYC36" i="138"/>
  <c r="SYB36" i="138"/>
  <c r="SYA36" i="138"/>
  <c r="SXZ36" i="138"/>
  <c r="SXY36" i="138"/>
  <c r="SXX36" i="138"/>
  <c r="SXW36" i="138"/>
  <c r="SXV36" i="138"/>
  <c r="SXU36" i="138"/>
  <c r="SXT36" i="138"/>
  <c r="SXS36" i="138"/>
  <c r="SXR36" i="138"/>
  <c r="SXQ36" i="138"/>
  <c r="SXP36" i="138"/>
  <c r="SXO36" i="138"/>
  <c r="SXN36" i="138"/>
  <c r="SXM36" i="138"/>
  <c r="SXL36" i="138"/>
  <c r="SXK36" i="138"/>
  <c r="SXJ36" i="138"/>
  <c r="SXI36" i="138"/>
  <c r="SXH36" i="138"/>
  <c r="SXG36" i="138"/>
  <c r="SXF36" i="138"/>
  <c r="SXE36" i="138"/>
  <c r="SXD36" i="138"/>
  <c r="SXC36" i="138"/>
  <c r="SXB36" i="138"/>
  <c r="SXA36" i="138"/>
  <c r="SWZ36" i="138"/>
  <c r="SWY36" i="138"/>
  <c r="SWX36" i="138"/>
  <c r="SWW36" i="138"/>
  <c r="SWV36" i="138"/>
  <c r="SWU36" i="138"/>
  <c r="SWT36" i="138"/>
  <c r="SWS36" i="138"/>
  <c r="SWR36" i="138"/>
  <c r="SWQ36" i="138"/>
  <c r="SWP36" i="138"/>
  <c r="SWO36" i="138"/>
  <c r="SWN36" i="138"/>
  <c r="SWM36" i="138"/>
  <c r="SWL36" i="138"/>
  <c r="SWK36" i="138"/>
  <c r="SWJ36" i="138"/>
  <c r="SWI36" i="138"/>
  <c r="SWH36" i="138"/>
  <c r="SWG36" i="138"/>
  <c r="SWF36" i="138"/>
  <c r="SWE36" i="138"/>
  <c r="SWD36" i="138"/>
  <c r="SWC36" i="138"/>
  <c r="SWB36" i="138"/>
  <c r="SWA36" i="138"/>
  <c r="SVZ36" i="138"/>
  <c r="SVY36" i="138"/>
  <c r="SVX36" i="138"/>
  <c r="SVW36" i="138"/>
  <c r="SVV36" i="138"/>
  <c r="SVU36" i="138"/>
  <c r="SVT36" i="138"/>
  <c r="SVS36" i="138"/>
  <c r="SVR36" i="138"/>
  <c r="SVQ36" i="138"/>
  <c r="SVP36" i="138"/>
  <c r="SVO36" i="138"/>
  <c r="SVN36" i="138"/>
  <c r="SVM36" i="138"/>
  <c r="SVL36" i="138"/>
  <c r="SVK36" i="138"/>
  <c r="SVJ36" i="138"/>
  <c r="SVI36" i="138"/>
  <c r="SVH36" i="138"/>
  <c r="SVG36" i="138"/>
  <c r="SVF36" i="138"/>
  <c r="SVE36" i="138"/>
  <c r="SVD36" i="138"/>
  <c r="SVC36" i="138"/>
  <c r="SVB36" i="138"/>
  <c r="SVA36" i="138"/>
  <c r="SUZ36" i="138"/>
  <c r="SUY36" i="138"/>
  <c r="SUX36" i="138"/>
  <c r="SUW36" i="138"/>
  <c r="SUV36" i="138"/>
  <c r="SUU36" i="138"/>
  <c r="SUT36" i="138"/>
  <c r="SUS36" i="138"/>
  <c r="SUR36" i="138"/>
  <c r="SUQ36" i="138"/>
  <c r="SUP36" i="138"/>
  <c r="SUO36" i="138"/>
  <c r="SUN36" i="138"/>
  <c r="SUM36" i="138"/>
  <c r="SUL36" i="138"/>
  <c r="SUK36" i="138"/>
  <c r="SUJ36" i="138"/>
  <c r="SUI36" i="138"/>
  <c r="SUH36" i="138"/>
  <c r="SUG36" i="138"/>
  <c r="SUF36" i="138"/>
  <c r="SUE36" i="138"/>
  <c r="SUD36" i="138"/>
  <c r="SUC36" i="138"/>
  <c r="SUB36" i="138"/>
  <c r="SUA36" i="138"/>
  <c r="STZ36" i="138"/>
  <c r="STY36" i="138"/>
  <c r="STX36" i="138"/>
  <c r="STW36" i="138"/>
  <c r="STV36" i="138"/>
  <c r="STU36" i="138"/>
  <c r="STT36" i="138"/>
  <c r="STS36" i="138"/>
  <c r="STR36" i="138"/>
  <c r="STQ36" i="138"/>
  <c r="STP36" i="138"/>
  <c r="STO36" i="138"/>
  <c r="STN36" i="138"/>
  <c r="STM36" i="138"/>
  <c r="STL36" i="138"/>
  <c r="STK36" i="138"/>
  <c r="STJ36" i="138"/>
  <c r="STI36" i="138"/>
  <c r="STH36" i="138"/>
  <c r="STG36" i="138"/>
  <c r="STF36" i="138"/>
  <c r="STE36" i="138"/>
  <c r="STD36" i="138"/>
  <c r="STC36" i="138"/>
  <c r="STB36" i="138"/>
  <c r="STA36" i="138"/>
  <c r="SSZ36" i="138"/>
  <c r="SSY36" i="138"/>
  <c r="SSX36" i="138"/>
  <c r="SSW36" i="138"/>
  <c r="SSV36" i="138"/>
  <c r="SSU36" i="138"/>
  <c r="SST36" i="138"/>
  <c r="SSS36" i="138"/>
  <c r="SSR36" i="138"/>
  <c r="SSQ36" i="138"/>
  <c r="SSP36" i="138"/>
  <c r="SSO36" i="138"/>
  <c r="SSN36" i="138"/>
  <c r="SSM36" i="138"/>
  <c r="SSL36" i="138"/>
  <c r="SSK36" i="138"/>
  <c r="SSJ36" i="138"/>
  <c r="SSI36" i="138"/>
  <c r="SSH36" i="138"/>
  <c r="SSG36" i="138"/>
  <c r="SSF36" i="138"/>
  <c r="SSE36" i="138"/>
  <c r="SSD36" i="138"/>
  <c r="SSC36" i="138"/>
  <c r="SSB36" i="138"/>
  <c r="SSA36" i="138"/>
  <c r="SRZ36" i="138"/>
  <c r="SRY36" i="138"/>
  <c r="SRX36" i="138"/>
  <c r="SRW36" i="138"/>
  <c r="SRV36" i="138"/>
  <c r="SRU36" i="138"/>
  <c r="SRT36" i="138"/>
  <c r="SRS36" i="138"/>
  <c r="SRR36" i="138"/>
  <c r="SRQ36" i="138"/>
  <c r="SRP36" i="138"/>
  <c r="SRO36" i="138"/>
  <c r="SRN36" i="138"/>
  <c r="SRM36" i="138"/>
  <c r="SRL36" i="138"/>
  <c r="SRK36" i="138"/>
  <c r="SRJ36" i="138"/>
  <c r="SRI36" i="138"/>
  <c r="SRH36" i="138"/>
  <c r="SRG36" i="138"/>
  <c r="SRF36" i="138"/>
  <c r="SRE36" i="138"/>
  <c r="SRD36" i="138"/>
  <c r="SRC36" i="138"/>
  <c r="SRB36" i="138"/>
  <c r="SRA36" i="138"/>
  <c r="SQZ36" i="138"/>
  <c r="SQY36" i="138"/>
  <c r="SQX36" i="138"/>
  <c r="SQW36" i="138"/>
  <c r="SQV36" i="138"/>
  <c r="SQU36" i="138"/>
  <c r="SQT36" i="138"/>
  <c r="SQS36" i="138"/>
  <c r="SQR36" i="138"/>
  <c r="SQQ36" i="138"/>
  <c r="SQP36" i="138"/>
  <c r="SQO36" i="138"/>
  <c r="SQN36" i="138"/>
  <c r="SQM36" i="138"/>
  <c r="SQL36" i="138"/>
  <c r="SQK36" i="138"/>
  <c r="SQJ36" i="138"/>
  <c r="SQI36" i="138"/>
  <c r="SQH36" i="138"/>
  <c r="SQG36" i="138"/>
  <c r="SQF36" i="138"/>
  <c r="SQE36" i="138"/>
  <c r="SQD36" i="138"/>
  <c r="SQC36" i="138"/>
  <c r="SQB36" i="138"/>
  <c r="SQA36" i="138"/>
  <c r="SPZ36" i="138"/>
  <c r="SPY36" i="138"/>
  <c r="SPX36" i="138"/>
  <c r="SPW36" i="138"/>
  <c r="SPV36" i="138"/>
  <c r="SPU36" i="138"/>
  <c r="SPT36" i="138"/>
  <c r="SPS36" i="138"/>
  <c r="SPR36" i="138"/>
  <c r="SPQ36" i="138"/>
  <c r="SPP36" i="138"/>
  <c r="SPO36" i="138"/>
  <c r="SPN36" i="138"/>
  <c r="SPM36" i="138"/>
  <c r="SPL36" i="138"/>
  <c r="SPK36" i="138"/>
  <c r="SPJ36" i="138"/>
  <c r="SPI36" i="138"/>
  <c r="SPH36" i="138"/>
  <c r="SPG36" i="138"/>
  <c r="SPF36" i="138"/>
  <c r="SPE36" i="138"/>
  <c r="SPD36" i="138"/>
  <c r="SPC36" i="138"/>
  <c r="SPB36" i="138"/>
  <c r="SPA36" i="138"/>
  <c r="SOZ36" i="138"/>
  <c r="SOY36" i="138"/>
  <c r="SOX36" i="138"/>
  <c r="SOW36" i="138"/>
  <c r="SOV36" i="138"/>
  <c r="SOU36" i="138"/>
  <c r="SOT36" i="138"/>
  <c r="SOS36" i="138"/>
  <c r="SOR36" i="138"/>
  <c r="SOQ36" i="138"/>
  <c r="SOP36" i="138"/>
  <c r="SOO36" i="138"/>
  <c r="SON36" i="138"/>
  <c r="SOM36" i="138"/>
  <c r="SOL36" i="138"/>
  <c r="SOK36" i="138"/>
  <c r="SOJ36" i="138"/>
  <c r="SOI36" i="138"/>
  <c r="SOH36" i="138"/>
  <c r="SOG36" i="138"/>
  <c r="SOF36" i="138"/>
  <c r="SOE36" i="138"/>
  <c r="SOD36" i="138"/>
  <c r="SOC36" i="138"/>
  <c r="SOB36" i="138"/>
  <c r="SOA36" i="138"/>
  <c r="SNZ36" i="138"/>
  <c r="SNY36" i="138"/>
  <c r="SNX36" i="138"/>
  <c r="SNW36" i="138"/>
  <c r="SNV36" i="138"/>
  <c r="SNU36" i="138"/>
  <c r="SNT36" i="138"/>
  <c r="SNS36" i="138"/>
  <c r="SNR36" i="138"/>
  <c r="SNQ36" i="138"/>
  <c r="SNP36" i="138"/>
  <c r="SNO36" i="138"/>
  <c r="SNN36" i="138"/>
  <c r="SNM36" i="138"/>
  <c r="SNL36" i="138"/>
  <c r="SNK36" i="138"/>
  <c r="SNJ36" i="138"/>
  <c r="SNI36" i="138"/>
  <c r="SNH36" i="138"/>
  <c r="SNG36" i="138"/>
  <c r="SNF36" i="138"/>
  <c r="SNE36" i="138"/>
  <c r="SND36" i="138"/>
  <c r="SNC36" i="138"/>
  <c r="SNB36" i="138"/>
  <c r="SNA36" i="138"/>
  <c r="SMZ36" i="138"/>
  <c r="SMY36" i="138"/>
  <c r="SMX36" i="138"/>
  <c r="SMW36" i="138"/>
  <c r="SMV36" i="138"/>
  <c r="SMU36" i="138"/>
  <c r="SMT36" i="138"/>
  <c r="SMS36" i="138"/>
  <c r="SMR36" i="138"/>
  <c r="SMQ36" i="138"/>
  <c r="SMP36" i="138"/>
  <c r="SMO36" i="138"/>
  <c r="SMN36" i="138"/>
  <c r="SMM36" i="138"/>
  <c r="SML36" i="138"/>
  <c r="SMK36" i="138"/>
  <c r="SMJ36" i="138"/>
  <c r="SMI36" i="138"/>
  <c r="SMH36" i="138"/>
  <c r="SMG36" i="138"/>
  <c r="SMF36" i="138"/>
  <c r="SME36" i="138"/>
  <c r="SMD36" i="138"/>
  <c r="SMC36" i="138"/>
  <c r="SMB36" i="138"/>
  <c r="SMA36" i="138"/>
  <c r="SLZ36" i="138"/>
  <c r="SLY36" i="138"/>
  <c r="SLX36" i="138"/>
  <c r="SLW36" i="138"/>
  <c r="SLV36" i="138"/>
  <c r="SLU36" i="138"/>
  <c r="SLT36" i="138"/>
  <c r="SLS36" i="138"/>
  <c r="SLR36" i="138"/>
  <c r="SLQ36" i="138"/>
  <c r="SLP36" i="138"/>
  <c r="SLO36" i="138"/>
  <c r="SLN36" i="138"/>
  <c r="SLM36" i="138"/>
  <c r="SLL36" i="138"/>
  <c r="SLK36" i="138"/>
  <c r="SLJ36" i="138"/>
  <c r="SLI36" i="138"/>
  <c r="SLH36" i="138"/>
  <c r="SLG36" i="138"/>
  <c r="SLF36" i="138"/>
  <c r="SLE36" i="138"/>
  <c r="SLD36" i="138"/>
  <c r="SLC36" i="138"/>
  <c r="SLB36" i="138"/>
  <c r="SLA36" i="138"/>
  <c r="SKZ36" i="138"/>
  <c r="SKY36" i="138"/>
  <c r="SKX36" i="138"/>
  <c r="SKW36" i="138"/>
  <c r="SKV36" i="138"/>
  <c r="SKU36" i="138"/>
  <c r="SKT36" i="138"/>
  <c r="SKS36" i="138"/>
  <c r="SKR36" i="138"/>
  <c r="SKQ36" i="138"/>
  <c r="SKP36" i="138"/>
  <c r="SKO36" i="138"/>
  <c r="SKN36" i="138"/>
  <c r="SKM36" i="138"/>
  <c r="SKL36" i="138"/>
  <c r="SKK36" i="138"/>
  <c r="SKJ36" i="138"/>
  <c r="SKI36" i="138"/>
  <c r="SKH36" i="138"/>
  <c r="SKG36" i="138"/>
  <c r="SKF36" i="138"/>
  <c r="SKE36" i="138"/>
  <c r="SKD36" i="138"/>
  <c r="SKC36" i="138"/>
  <c r="SKB36" i="138"/>
  <c r="SKA36" i="138"/>
  <c r="SJZ36" i="138"/>
  <c r="SJY36" i="138"/>
  <c r="SJX36" i="138"/>
  <c r="SJW36" i="138"/>
  <c r="SJV36" i="138"/>
  <c r="SJU36" i="138"/>
  <c r="SJT36" i="138"/>
  <c r="SJS36" i="138"/>
  <c r="SJR36" i="138"/>
  <c r="SJQ36" i="138"/>
  <c r="SJP36" i="138"/>
  <c r="SJO36" i="138"/>
  <c r="SJN36" i="138"/>
  <c r="SJM36" i="138"/>
  <c r="SJL36" i="138"/>
  <c r="SJK36" i="138"/>
  <c r="SJJ36" i="138"/>
  <c r="SJI36" i="138"/>
  <c r="SJH36" i="138"/>
  <c r="SJG36" i="138"/>
  <c r="SJF36" i="138"/>
  <c r="SJE36" i="138"/>
  <c r="SJD36" i="138"/>
  <c r="SJC36" i="138"/>
  <c r="SJB36" i="138"/>
  <c r="SJA36" i="138"/>
  <c r="SIZ36" i="138"/>
  <c r="SIY36" i="138"/>
  <c r="SIX36" i="138"/>
  <c r="SIW36" i="138"/>
  <c r="SIV36" i="138"/>
  <c r="SIU36" i="138"/>
  <c r="SIT36" i="138"/>
  <c r="SIS36" i="138"/>
  <c r="SIR36" i="138"/>
  <c r="SIQ36" i="138"/>
  <c r="SIP36" i="138"/>
  <c r="SIO36" i="138"/>
  <c r="SIN36" i="138"/>
  <c r="SIM36" i="138"/>
  <c r="SIL36" i="138"/>
  <c r="SIK36" i="138"/>
  <c r="SIJ36" i="138"/>
  <c r="SII36" i="138"/>
  <c r="SIH36" i="138"/>
  <c r="SIG36" i="138"/>
  <c r="SIF36" i="138"/>
  <c r="SIE36" i="138"/>
  <c r="SID36" i="138"/>
  <c r="SIC36" i="138"/>
  <c r="SIB36" i="138"/>
  <c r="SIA36" i="138"/>
  <c r="SHZ36" i="138"/>
  <c r="SHY36" i="138"/>
  <c r="SHX36" i="138"/>
  <c r="SHW36" i="138"/>
  <c r="SHV36" i="138"/>
  <c r="SHU36" i="138"/>
  <c r="SHT36" i="138"/>
  <c r="SHS36" i="138"/>
  <c r="SHR36" i="138"/>
  <c r="SHQ36" i="138"/>
  <c r="SHP36" i="138"/>
  <c r="SHO36" i="138"/>
  <c r="SHN36" i="138"/>
  <c r="SHM36" i="138"/>
  <c r="SHL36" i="138"/>
  <c r="SHK36" i="138"/>
  <c r="SHJ36" i="138"/>
  <c r="SHI36" i="138"/>
  <c r="SHH36" i="138"/>
  <c r="SHG36" i="138"/>
  <c r="SHF36" i="138"/>
  <c r="SHE36" i="138"/>
  <c r="SHD36" i="138"/>
  <c r="SHC36" i="138"/>
  <c r="SHB36" i="138"/>
  <c r="SHA36" i="138"/>
  <c r="SGZ36" i="138"/>
  <c r="SGY36" i="138"/>
  <c r="SGX36" i="138"/>
  <c r="SGW36" i="138"/>
  <c r="SGV36" i="138"/>
  <c r="SGU36" i="138"/>
  <c r="SGT36" i="138"/>
  <c r="SGS36" i="138"/>
  <c r="SGR36" i="138"/>
  <c r="SGQ36" i="138"/>
  <c r="SGP36" i="138"/>
  <c r="SGO36" i="138"/>
  <c r="SGN36" i="138"/>
  <c r="SGM36" i="138"/>
  <c r="SGL36" i="138"/>
  <c r="SGK36" i="138"/>
  <c r="SGJ36" i="138"/>
  <c r="SGI36" i="138"/>
  <c r="SGH36" i="138"/>
  <c r="SGG36" i="138"/>
  <c r="SGF36" i="138"/>
  <c r="SGE36" i="138"/>
  <c r="SGD36" i="138"/>
  <c r="SGC36" i="138"/>
  <c r="SGB36" i="138"/>
  <c r="SGA36" i="138"/>
  <c r="SFZ36" i="138"/>
  <c r="SFY36" i="138"/>
  <c r="SFX36" i="138"/>
  <c r="SFW36" i="138"/>
  <c r="SFV36" i="138"/>
  <c r="SFU36" i="138"/>
  <c r="SFT36" i="138"/>
  <c r="SFS36" i="138"/>
  <c r="SFR36" i="138"/>
  <c r="SFQ36" i="138"/>
  <c r="SFP36" i="138"/>
  <c r="SFO36" i="138"/>
  <c r="SFN36" i="138"/>
  <c r="SFM36" i="138"/>
  <c r="SFL36" i="138"/>
  <c r="SFK36" i="138"/>
  <c r="SFJ36" i="138"/>
  <c r="SFI36" i="138"/>
  <c r="SFH36" i="138"/>
  <c r="SFG36" i="138"/>
  <c r="SFF36" i="138"/>
  <c r="SFE36" i="138"/>
  <c r="SFD36" i="138"/>
  <c r="SFC36" i="138"/>
  <c r="SFB36" i="138"/>
  <c r="SFA36" i="138"/>
  <c r="SEZ36" i="138"/>
  <c r="SEY36" i="138"/>
  <c r="SEX36" i="138"/>
  <c r="SEW36" i="138"/>
  <c r="SEV36" i="138"/>
  <c r="SEU36" i="138"/>
  <c r="SET36" i="138"/>
  <c r="SES36" i="138"/>
  <c r="SER36" i="138"/>
  <c r="SEQ36" i="138"/>
  <c r="SEP36" i="138"/>
  <c r="SEO36" i="138"/>
  <c r="SEN36" i="138"/>
  <c r="SEM36" i="138"/>
  <c r="SEL36" i="138"/>
  <c r="SEK36" i="138"/>
  <c r="SEJ36" i="138"/>
  <c r="SEI36" i="138"/>
  <c r="SEH36" i="138"/>
  <c r="SEG36" i="138"/>
  <c r="SEF36" i="138"/>
  <c r="SEE36" i="138"/>
  <c r="SED36" i="138"/>
  <c r="SEC36" i="138"/>
  <c r="SEB36" i="138"/>
  <c r="SEA36" i="138"/>
  <c r="SDZ36" i="138"/>
  <c r="SDY36" i="138"/>
  <c r="SDX36" i="138"/>
  <c r="SDW36" i="138"/>
  <c r="SDV36" i="138"/>
  <c r="SDU36" i="138"/>
  <c r="SDT36" i="138"/>
  <c r="SDS36" i="138"/>
  <c r="SDR36" i="138"/>
  <c r="SDQ36" i="138"/>
  <c r="SDP36" i="138"/>
  <c r="SDO36" i="138"/>
  <c r="SDN36" i="138"/>
  <c r="SDM36" i="138"/>
  <c r="SDL36" i="138"/>
  <c r="SDK36" i="138"/>
  <c r="SDJ36" i="138"/>
  <c r="SDI36" i="138"/>
  <c r="SDH36" i="138"/>
  <c r="SDG36" i="138"/>
  <c r="SDF36" i="138"/>
  <c r="SDE36" i="138"/>
  <c r="SDD36" i="138"/>
  <c r="SDC36" i="138"/>
  <c r="SDB36" i="138"/>
  <c r="SDA36" i="138"/>
  <c r="SCZ36" i="138"/>
  <c r="SCY36" i="138"/>
  <c r="SCX36" i="138"/>
  <c r="SCW36" i="138"/>
  <c r="SCV36" i="138"/>
  <c r="SCU36" i="138"/>
  <c r="SCT36" i="138"/>
  <c r="SCS36" i="138"/>
  <c r="SCR36" i="138"/>
  <c r="SCQ36" i="138"/>
  <c r="SCP36" i="138"/>
  <c r="SCO36" i="138"/>
  <c r="SCN36" i="138"/>
  <c r="SCM36" i="138"/>
  <c r="SCL36" i="138"/>
  <c r="SCK36" i="138"/>
  <c r="SCJ36" i="138"/>
  <c r="SCI36" i="138"/>
  <c r="SCH36" i="138"/>
  <c r="SCG36" i="138"/>
  <c r="SCF36" i="138"/>
  <c r="SCE36" i="138"/>
  <c r="SCD36" i="138"/>
  <c r="SCC36" i="138"/>
  <c r="SCB36" i="138"/>
  <c r="SCA36" i="138"/>
  <c r="SBZ36" i="138"/>
  <c r="SBY36" i="138"/>
  <c r="SBX36" i="138"/>
  <c r="SBW36" i="138"/>
  <c r="SBV36" i="138"/>
  <c r="SBU36" i="138"/>
  <c r="SBT36" i="138"/>
  <c r="SBS36" i="138"/>
  <c r="SBR36" i="138"/>
  <c r="SBQ36" i="138"/>
  <c r="SBP36" i="138"/>
  <c r="SBO36" i="138"/>
  <c r="SBN36" i="138"/>
  <c r="SBM36" i="138"/>
  <c r="SBL36" i="138"/>
  <c r="SBK36" i="138"/>
  <c r="SBJ36" i="138"/>
  <c r="SBI36" i="138"/>
  <c r="SBH36" i="138"/>
  <c r="SBG36" i="138"/>
  <c r="SBF36" i="138"/>
  <c r="SBE36" i="138"/>
  <c r="SBD36" i="138"/>
  <c r="SBC36" i="138"/>
  <c r="SBB36" i="138"/>
  <c r="SBA36" i="138"/>
  <c r="SAZ36" i="138"/>
  <c r="SAY36" i="138"/>
  <c r="SAX36" i="138"/>
  <c r="SAW36" i="138"/>
  <c r="SAV36" i="138"/>
  <c r="SAU36" i="138"/>
  <c r="SAT36" i="138"/>
  <c r="SAS36" i="138"/>
  <c r="SAR36" i="138"/>
  <c r="SAQ36" i="138"/>
  <c r="SAP36" i="138"/>
  <c r="SAO36" i="138"/>
  <c r="SAN36" i="138"/>
  <c r="SAM36" i="138"/>
  <c r="SAL36" i="138"/>
  <c r="SAK36" i="138"/>
  <c r="SAJ36" i="138"/>
  <c r="SAI36" i="138"/>
  <c r="SAH36" i="138"/>
  <c r="SAG36" i="138"/>
  <c r="SAF36" i="138"/>
  <c r="SAE36" i="138"/>
  <c r="SAD36" i="138"/>
  <c r="SAC36" i="138"/>
  <c r="SAB36" i="138"/>
  <c r="SAA36" i="138"/>
  <c r="RZZ36" i="138"/>
  <c r="RZY36" i="138"/>
  <c r="RZX36" i="138"/>
  <c r="RZW36" i="138"/>
  <c r="RZV36" i="138"/>
  <c r="RZU36" i="138"/>
  <c r="RZT36" i="138"/>
  <c r="RZS36" i="138"/>
  <c r="RZR36" i="138"/>
  <c r="RZQ36" i="138"/>
  <c r="RZP36" i="138"/>
  <c r="RZO36" i="138"/>
  <c r="RZN36" i="138"/>
  <c r="RZM36" i="138"/>
  <c r="RZL36" i="138"/>
  <c r="RZK36" i="138"/>
  <c r="RZJ36" i="138"/>
  <c r="RZI36" i="138"/>
  <c r="RZH36" i="138"/>
  <c r="RZG36" i="138"/>
  <c r="RZF36" i="138"/>
  <c r="RZE36" i="138"/>
  <c r="RZD36" i="138"/>
  <c r="RZC36" i="138"/>
  <c r="RZB36" i="138"/>
  <c r="RZA36" i="138"/>
  <c r="RYZ36" i="138"/>
  <c r="RYY36" i="138"/>
  <c r="RYX36" i="138"/>
  <c r="RYW36" i="138"/>
  <c r="RYV36" i="138"/>
  <c r="RYU36" i="138"/>
  <c r="RYT36" i="138"/>
  <c r="RYS36" i="138"/>
  <c r="RYR36" i="138"/>
  <c r="RYQ36" i="138"/>
  <c r="RYP36" i="138"/>
  <c r="RYO36" i="138"/>
  <c r="RYN36" i="138"/>
  <c r="RYM36" i="138"/>
  <c r="RYL36" i="138"/>
  <c r="RYK36" i="138"/>
  <c r="RYJ36" i="138"/>
  <c r="RYI36" i="138"/>
  <c r="RYH36" i="138"/>
  <c r="RYG36" i="138"/>
  <c r="RYF36" i="138"/>
  <c r="RYE36" i="138"/>
  <c r="RYD36" i="138"/>
  <c r="RYC36" i="138"/>
  <c r="RYB36" i="138"/>
  <c r="RYA36" i="138"/>
  <c r="RXZ36" i="138"/>
  <c r="RXY36" i="138"/>
  <c r="RXX36" i="138"/>
  <c r="RXW36" i="138"/>
  <c r="RXV36" i="138"/>
  <c r="RXU36" i="138"/>
  <c r="RXT36" i="138"/>
  <c r="RXS36" i="138"/>
  <c r="RXR36" i="138"/>
  <c r="RXQ36" i="138"/>
  <c r="RXP36" i="138"/>
  <c r="RXO36" i="138"/>
  <c r="RXN36" i="138"/>
  <c r="RXM36" i="138"/>
  <c r="RXL36" i="138"/>
  <c r="RXK36" i="138"/>
  <c r="RXJ36" i="138"/>
  <c r="RXI36" i="138"/>
  <c r="RXH36" i="138"/>
  <c r="RXG36" i="138"/>
  <c r="RXF36" i="138"/>
  <c r="RXE36" i="138"/>
  <c r="RXD36" i="138"/>
  <c r="RXC36" i="138"/>
  <c r="RXB36" i="138"/>
  <c r="RXA36" i="138"/>
  <c r="RWZ36" i="138"/>
  <c r="RWY36" i="138"/>
  <c r="RWX36" i="138"/>
  <c r="RWW36" i="138"/>
  <c r="RWV36" i="138"/>
  <c r="RWU36" i="138"/>
  <c r="RWT36" i="138"/>
  <c r="RWS36" i="138"/>
  <c r="RWR36" i="138"/>
  <c r="RWQ36" i="138"/>
  <c r="RWP36" i="138"/>
  <c r="RWO36" i="138"/>
  <c r="RWN36" i="138"/>
  <c r="RWM36" i="138"/>
  <c r="RWL36" i="138"/>
  <c r="RWK36" i="138"/>
  <c r="RWJ36" i="138"/>
  <c r="RWI36" i="138"/>
  <c r="RWH36" i="138"/>
  <c r="RWG36" i="138"/>
  <c r="RWF36" i="138"/>
  <c r="RWE36" i="138"/>
  <c r="RWD36" i="138"/>
  <c r="RWC36" i="138"/>
  <c r="RWB36" i="138"/>
  <c r="RWA36" i="138"/>
  <c r="RVZ36" i="138"/>
  <c r="RVY36" i="138"/>
  <c r="RVX36" i="138"/>
  <c r="RVW36" i="138"/>
  <c r="RVV36" i="138"/>
  <c r="RVU36" i="138"/>
  <c r="RVT36" i="138"/>
  <c r="RVS36" i="138"/>
  <c r="RVR36" i="138"/>
  <c r="RVQ36" i="138"/>
  <c r="RVP36" i="138"/>
  <c r="RVO36" i="138"/>
  <c r="RVN36" i="138"/>
  <c r="RVM36" i="138"/>
  <c r="RVL36" i="138"/>
  <c r="RVK36" i="138"/>
  <c r="RVJ36" i="138"/>
  <c r="RVI36" i="138"/>
  <c r="RVH36" i="138"/>
  <c r="RVG36" i="138"/>
  <c r="RVF36" i="138"/>
  <c r="RVE36" i="138"/>
  <c r="RVD36" i="138"/>
  <c r="RVC36" i="138"/>
  <c r="RVB36" i="138"/>
  <c r="RVA36" i="138"/>
  <c r="RUZ36" i="138"/>
  <c r="RUY36" i="138"/>
  <c r="RUX36" i="138"/>
  <c r="RUW36" i="138"/>
  <c r="RUV36" i="138"/>
  <c r="RUU36" i="138"/>
  <c r="RUT36" i="138"/>
  <c r="RUS36" i="138"/>
  <c r="RUR36" i="138"/>
  <c r="RUQ36" i="138"/>
  <c r="RUP36" i="138"/>
  <c r="RUO36" i="138"/>
  <c r="RUN36" i="138"/>
  <c r="RUM36" i="138"/>
  <c r="RUL36" i="138"/>
  <c r="RUK36" i="138"/>
  <c r="RUJ36" i="138"/>
  <c r="RUI36" i="138"/>
  <c r="RUH36" i="138"/>
  <c r="RUG36" i="138"/>
  <c r="RUF36" i="138"/>
  <c r="RUE36" i="138"/>
  <c r="RUD36" i="138"/>
  <c r="RUC36" i="138"/>
  <c r="RUB36" i="138"/>
  <c r="RUA36" i="138"/>
  <c r="RTZ36" i="138"/>
  <c r="RTY36" i="138"/>
  <c r="RTX36" i="138"/>
  <c r="RTW36" i="138"/>
  <c r="RTV36" i="138"/>
  <c r="RTU36" i="138"/>
  <c r="RTT36" i="138"/>
  <c r="RTS36" i="138"/>
  <c r="RTR36" i="138"/>
  <c r="RTQ36" i="138"/>
  <c r="RTP36" i="138"/>
  <c r="RTO36" i="138"/>
  <c r="RTN36" i="138"/>
  <c r="RTM36" i="138"/>
  <c r="RTL36" i="138"/>
  <c r="RTK36" i="138"/>
  <c r="RTJ36" i="138"/>
  <c r="RTI36" i="138"/>
  <c r="RTH36" i="138"/>
  <c r="RTG36" i="138"/>
  <c r="RTF36" i="138"/>
  <c r="RTE36" i="138"/>
  <c r="RTD36" i="138"/>
  <c r="RTC36" i="138"/>
  <c r="RTB36" i="138"/>
  <c r="RTA36" i="138"/>
  <c r="RSZ36" i="138"/>
  <c r="RSY36" i="138"/>
  <c r="RSX36" i="138"/>
  <c r="RSW36" i="138"/>
  <c r="RSV36" i="138"/>
  <c r="RSU36" i="138"/>
  <c r="RST36" i="138"/>
  <c r="RSS36" i="138"/>
  <c r="RSR36" i="138"/>
  <c r="RSQ36" i="138"/>
  <c r="RSP36" i="138"/>
  <c r="RSO36" i="138"/>
  <c r="RSN36" i="138"/>
  <c r="RSM36" i="138"/>
  <c r="RSL36" i="138"/>
  <c r="RSK36" i="138"/>
  <c r="RSJ36" i="138"/>
  <c r="RSI36" i="138"/>
  <c r="RSH36" i="138"/>
  <c r="RSG36" i="138"/>
  <c r="RSF36" i="138"/>
  <c r="RSE36" i="138"/>
  <c r="RSD36" i="138"/>
  <c r="RSC36" i="138"/>
  <c r="RSB36" i="138"/>
  <c r="RSA36" i="138"/>
  <c r="RRZ36" i="138"/>
  <c r="RRY36" i="138"/>
  <c r="RRX36" i="138"/>
  <c r="RRW36" i="138"/>
  <c r="RRV36" i="138"/>
  <c r="RRU36" i="138"/>
  <c r="RRT36" i="138"/>
  <c r="RRS36" i="138"/>
  <c r="RRR36" i="138"/>
  <c r="RRQ36" i="138"/>
  <c r="RRP36" i="138"/>
  <c r="RRO36" i="138"/>
  <c r="RRN36" i="138"/>
  <c r="RRM36" i="138"/>
  <c r="RRL36" i="138"/>
  <c r="RRK36" i="138"/>
  <c r="RRJ36" i="138"/>
  <c r="RRI36" i="138"/>
  <c r="RRH36" i="138"/>
  <c r="RRG36" i="138"/>
  <c r="RRF36" i="138"/>
  <c r="RRE36" i="138"/>
  <c r="RRD36" i="138"/>
  <c r="RRC36" i="138"/>
  <c r="RRB36" i="138"/>
  <c r="RRA36" i="138"/>
  <c r="RQZ36" i="138"/>
  <c r="RQY36" i="138"/>
  <c r="RQX36" i="138"/>
  <c r="RQW36" i="138"/>
  <c r="RQV36" i="138"/>
  <c r="RQU36" i="138"/>
  <c r="RQT36" i="138"/>
  <c r="RQS36" i="138"/>
  <c r="RQR36" i="138"/>
  <c r="RQQ36" i="138"/>
  <c r="RQP36" i="138"/>
  <c r="RQO36" i="138"/>
  <c r="RQN36" i="138"/>
  <c r="RQM36" i="138"/>
  <c r="RQL36" i="138"/>
  <c r="RQK36" i="138"/>
  <c r="RQJ36" i="138"/>
  <c r="RQI36" i="138"/>
  <c r="RQH36" i="138"/>
  <c r="RQG36" i="138"/>
  <c r="RQF36" i="138"/>
  <c r="RQE36" i="138"/>
  <c r="RQD36" i="138"/>
  <c r="RQC36" i="138"/>
  <c r="RQB36" i="138"/>
  <c r="RQA36" i="138"/>
  <c r="RPZ36" i="138"/>
  <c r="RPY36" i="138"/>
  <c r="RPX36" i="138"/>
  <c r="RPW36" i="138"/>
  <c r="RPV36" i="138"/>
  <c r="RPU36" i="138"/>
  <c r="RPT36" i="138"/>
  <c r="RPS36" i="138"/>
  <c r="RPR36" i="138"/>
  <c r="RPQ36" i="138"/>
  <c r="RPP36" i="138"/>
  <c r="RPO36" i="138"/>
  <c r="RPN36" i="138"/>
  <c r="RPM36" i="138"/>
  <c r="RPL36" i="138"/>
  <c r="RPK36" i="138"/>
  <c r="RPJ36" i="138"/>
  <c r="RPI36" i="138"/>
  <c r="RPH36" i="138"/>
  <c r="RPG36" i="138"/>
  <c r="RPF36" i="138"/>
  <c r="RPE36" i="138"/>
  <c r="RPD36" i="138"/>
  <c r="RPC36" i="138"/>
  <c r="RPB36" i="138"/>
  <c r="RPA36" i="138"/>
  <c r="ROZ36" i="138"/>
  <c r="ROY36" i="138"/>
  <c r="ROX36" i="138"/>
  <c r="ROW36" i="138"/>
  <c r="ROV36" i="138"/>
  <c r="ROU36" i="138"/>
  <c r="ROT36" i="138"/>
  <c r="ROS36" i="138"/>
  <c r="ROR36" i="138"/>
  <c r="ROQ36" i="138"/>
  <c r="ROP36" i="138"/>
  <c r="ROO36" i="138"/>
  <c r="RON36" i="138"/>
  <c r="ROM36" i="138"/>
  <c r="ROL36" i="138"/>
  <c r="ROK36" i="138"/>
  <c r="ROJ36" i="138"/>
  <c r="ROI36" i="138"/>
  <c r="ROH36" i="138"/>
  <c r="ROG36" i="138"/>
  <c r="ROF36" i="138"/>
  <c r="ROE36" i="138"/>
  <c r="ROD36" i="138"/>
  <c r="ROC36" i="138"/>
  <c r="ROB36" i="138"/>
  <c r="ROA36" i="138"/>
  <c r="RNZ36" i="138"/>
  <c r="RNY36" i="138"/>
  <c r="RNX36" i="138"/>
  <c r="RNW36" i="138"/>
  <c r="RNV36" i="138"/>
  <c r="RNU36" i="138"/>
  <c r="RNT36" i="138"/>
  <c r="RNS36" i="138"/>
  <c r="RNR36" i="138"/>
  <c r="RNQ36" i="138"/>
  <c r="RNP36" i="138"/>
  <c r="RNO36" i="138"/>
  <c r="RNN36" i="138"/>
  <c r="RNM36" i="138"/>
  <c r="RNL36" i="138"/>
  <c r="RNK36" i="138"/>
  <c r="RNJ36" i="138"/>
  <c r="RNI36" i="138"/>
  <c r="RNH36" i="138"/>
  <c r="RNG36" i="138"/>
  <c r="RNF36" i="138"/>
  <c r="RNE36" i="138"/>
  <c r="RND36" i="138"/>
  <c r="RNC36" i="138"/>
  <c r="RNB36" i="138"/>
  <c r="RNA36" i="138"/>
  <c r="RMZ36" i="138"/>
  <c r="RMY36" i="138"/>
  <c r="RMX36" i="138"/>
  <c r="RMW36" i="138"/>
  <c r="RMV36" i="138"/>
  <c r="RMU36" i="138"/>
  <c r="RMT36" i="138"/>
  <c r="RMS36" i="138"/>
  <c r="RMR36" i="138"/>
  <c r="RMQ36" i="138"/>
  <c r="RMP36" i="138"/>
  <c r="RMO36" i="138"/>
  <c r="RMN36" i="138"/>
  <c r="RMM36" i="138"/>
  <c r="RML36" i="138"/>
  <c r="RMK36" i="138"/>
  <c r="RMJ36" i="138"/>
  <c r="RMI36" i="138"/>
  <c r="RMH36" i="138"/>
  <c r="RMG36" i="138"/>
  <c r="RMF36" i="138"/>
  <c r="RME36" i="138"/>
  <c r="RMD36" i="138"/>
  <c r="RMC36" i="138"/>
  <c r="RMB36" i="138"/>
  <c r="RMA36" i="138"/>
  <c r="RLZ36" i="138"/>
  <c r="RLY36" i="138"/>
  <c r="RLX36" i="138"/>
  <c r="RLW36" i="138"/>
  <c r="RLV36" i="138"/>
  <c r="RLU36" i="138"/>
  <c r="RLT36" i="138"/>
  <c r="RLS36" i="138"/>
  <c r="RLR36" i="138"/>
  <c r="RLQ36" i="138"/>
  <c r="RLP36" i="138"/>
  <c r="RLO36" i="138"/>
  <c r="RLN36" i="138"/>
  <c r="RLM36" i="138"/>
  <c r="RLL36" i="138"/>
  <c r="RLK36" i="138"/>
  <c r="RLJ36" i="138"/>
  <c r="RLI36" i="138"/>
  <c r="RLH36" i="138"/>
  <c r="RLG36" i="138"/>
  <c r="RLF36" i="138"/>
  <c r="RLE36" i="138"/>
  <c r="RLD36" i="138"/>
  <c r="RLC36" i="138"/>
  <c r="RLB36" i="138"/>
  <c r="RLA36" i="138"/>
  <c r="RKZ36" i="138"/>
  <c r="RKY36" i="138"/>
  <c r="RKX36" i="138"/>
  <c r="RKW36" i="138"/>
  <c r="RKV36" i="138"/>
  <c r="RKU36" i="138"/>
  <c r="RKT36" i="138"/>
  <c r="RKS36" i="138"/>
  <c r="RKR36" i="138"/>
  <c r="RKQ36" i="138"/>
  <c r="RKP36" i="138"/>
  <c r="RKO36" i="138"/>
  <c r="RKN36" i="138"/>
  <c r="RKM36" i="138"/>
  <c r="RKL36" i="138"/>
  <c r="RKK36" i="138"/>
  <c r="RKJ36" i="138"/>
  <c r="RKI36" i="138"/>
  <c r="RKH36" i="138"/>
  <c r="RKG36" i="138"/>
  <c r="RKF36" i="138"/>
  <c r="RKE36" i="138"/>
  <c r="RKD36" i="138"/>
  <c r="RKC36" i="138"/>
  <c r="RKB36" i="138"/>
  <c r="RKA36" i="138"/>
  <c r="RJZ36" i="138"/>
  <c r="RJY36" i="138"/>
  <c r="RJX36" i="138"/>
  <c r="RJW36" i="138"/>
  <c r="RJV36" i="138"/>
  <c r="RJU36" i="138"/>
  <c r="RJT36" i="138"/>
  <c r="RJS36" i="138"/>
  <c r="RJR36" i="138"/>
  <c r="RJQ36" i="138"/>
  <c r="RJP36" i="138"/>
  <c r="RJO36" i="138"/>
  <c r="RJN36" i="138"/>
  <c r="RJM36" i="138"/>
  <c r="RJL36" i="138"/>
  <c r="RJK36" i="138"/>
  <c r="RJJ36" i="138"/>
  <c r="RJI36" i="138"/>
  <c r="RJH36" i="138"/>
  <c r="RJG36" i="138"/>
  <c r="RJF36" i="138"/>
  <c r="RJE36" i="138"/>
  <c r="RJD36" i="138"/>
  <c r="RJC36" i="138"/>
  <c r="RJB36" i="138"/>
  <c r="RJA36" i="138"/>
  <c r="RIZ36" i="138"/>
  <c r="RIY36" i="138"/>
  <c r="RIX36" i="138"/>
  <c r="RIW36" i="138"/>
  <c r="RIV36" i="138"/>
  <c r="RIU36" i="138"/>
  <c r="RIT36" i="138"/>
  <c r="RIS36" i="138"/>
  <c r="RIR36" i="138"/>
  <c r="RIQ36" i="138"/>
  <c r="RIP36" i="138"/>
  <c r="RIO36" i="138"/>
  <c r="RIN36" i="138"/>
  <c r="RIM36" i="138"/>
  <c r="RIL36" i="138"/>
  <c r="RIK36" i="138"/>
  <c r="RIJ36" i="138"/>
  <c r="RII36" i="138"/>
  <c r="RIH36" i="138"/>
  <c r="RIG36" i="138"/>
  <c r="RIF36" i="138"/>
  <c r="RIE36" i="138"/>
  <c r="RID36" i="138"/>
  <c r="RIC36" i="138"/>
  <c r="RIB36" i="138"/>
  <c r="RIA36" i="138"/>
  <c r="RHZ36" i="138"/>
  <c r="RHY36" i="138"/>
  <c r="RHX36" i="138"/>
  <c r="RHW36" i="138"/>
  <c r="RHV36" i="138"/>
  <c r="RHU36" i="138"/>
  <c r="RHT36" i="138"/>
  <c r="RHS36" i="138"/>
  <c r="RHR36" i="138"/>
  <c r="RHQ36" i="138"/>
  <c r="RHP36" i="138"/>
  <c r="RHO36" i="138"/>
  <c r="RHN36" i="138"/>
  <c r="RHM36" i="138"/>
  <c r="RHL36" i="138"/>
  <c r="RHK36" i="138"/>
  <c r="RHJ36" i="138"/>
  <c r="RHI36" i="138"/>
  <c r="RHH36" i="138"/>
  <c r="RHG36" i="138"/>
  <c r="RHF36" i="138"/>
  <c r="RHE36" i="138"/>
  <c r="RHD36" i="138"/>
  <c r="RHC36" i="138"/>
  <c r="RHB36" i="138"/>
  <c r="RHA36" i="138"/>
  <c r="RGZ36" i="138"/>
  <c r="RGY36" i="138"/>
  <c r="RGX36" i="138"/>
  <c r="RGW36" i="138"/>
  <c r="RGV36" i="138"/>
  <c r="RGU36" i="138"/>
  <c r="RGT36" i="138"/>
  <c r="RGS36" i="138"/>
  <c r="RGR36" i="138"/>
  <c r="RGQ36" i="138"/>
  <c r="RGP36" i="138"/>
  <c r="RGO36" i="138"/>
  <c r="RGN36" i="138"/>
  <c r="RGM36" i="138"/>
  <c r="RGL36" i="138"/>
  <c r="RGK36" i="138"/>
  <c r="RGJ36" i="138"/>
  <c r="RGI36" i="138"/>
  <c r="RGH36" i="138"/>
  <c r="RGG36" i="138"/>
  <c r="RGF36" i="138"/>
  <c r="RGE36" i="138"/>
  <c r="RGD36" i="138"/>
  <c r="RGC36" i="138"/>
  <c r="RGB36" i="138"/>
  <c r="RGA36" i="138"/>
  <c r="RFZ36" i="138"/>
  <c r="RFY36" i="138"/>
  <c r="RFX36" i="138"/>
  <c r="RFW36" i="138"/>
  <c r="RFV36" i="138"/>
  <c r="RFU36" i="138"/>
  <c r="RFT36" i="138"/>
  <c r="RFS36" i="138"/>
  <c r="RFR36" i="138"/>
  <c r="RFQ36" i="138"/>
  <c r="RFP36" i="138"/>
  <c r="RFO36" i="138"/>
  <c r="RFN36" i="138"/>
  <c r="RFM36" i="138"/>
  <c r="RFL36" i="138"/>
  <c r="RFK36" i="138"/>
  <c r="RFJ36" i="138"/>
  <c r="RFI36" i="138"/>
  <c r="RFH36" i="138"/>
  <c r="RFG36" i="138"/>
  <c r="RFF36" i="138"/>
  <c r="RFE36" i="138"/>
  <c r="RFD36" i="138"/>
  <c r="RFC36" i="138"/>
  <c r="RFB36" i="138"/>
  <c r="RFA36" i="138"/>
  <c r="REZ36" i="138"/>
  <c r="REY36" i="138"/>
  <c r="REX36" i="138"/>
  <c r="REW36" i="138"/>
  <c r="REV36" i="138"/>
  <c r="REU36" i="138"/>
  <c r="RET36" i="138"/>
  <c r="RES36" i="138"/>
  <c r="RER36" i="138"/>
  <c r="REQ36" i="138"/>
  <c r="REP36" i="138"/>
  <c r="REO36" i="138"/>
  <c r="REN36" i="138"/>
  <c r="REM36" i="138"/>
  <c r="REL36" i="138"/>
  <c r="REK36" i="138"/>
  <c r="REJ36" i="138"/>
  <c r="REI36" i="138"/>
  <c r="REH36" i="138"/>
  <c r="REG36" i="138"/>
  <c r="REF36" i="138"/>
  <c r="REE36" i="138"/>
  <c r="RED36" i="138"/>
  <c r="REC36" i="138"/>
  <c r="REB36" i="138"/>
  <c r="REA36" i="138"/>
  <c r="RDZ36" i="138"/>
  <c r="RDY36" i="138"/>
  <c r="RDX36" i="138"/>
  <c r="RDW36" i="138"/>
  <c r="RDV36" i="138"/>
  <c r="RDU36" i="138"/>
  <c r="RDT36" i="138"/>
  <c r="RDS36" i="138"/>
  <c r="RDR36" i="138"/>
  <c r="RDQ36" i="138"/>
  <c r="RDP36" i="138"/>
  <c r="RDO36" i="138"/>
  <c r="RDN36" i="138"/>
  <c r="RDM36" i="138"/>
  <c r="RDL36" i="138"/>
  <c r="RDK36" i="138"/>
  <c r="RDJ36" i="138"/>
  <c r="RDI36" i="138"/>
  <c r="RDH36" i="138"/>
  <c r="RDG36" i="138"/>
  <c r="RDF36" i="138"/>
  <c r="RDE36" i="138"/>
  <c r="RDD36" i="138"/>
  <c r="RDC36" i="138"/>
  <c r="RDB36" i="138"/>
  <c r="RDA36" i="138"/>
  <c r="RCZ36" i="138"/>
  <c r="RCY36" i="138"/>
  <c r="RCX36" i="138"/>
  <c r="RCW36" i="138"/>
  <c r="RCV36" i="138"/>
  <c r="RCU36" i="138"/>
  <c r="RCT36" i="138"/>
  <c r="RCS36" i="138"/>
  <c r="RCR36" i="138"/>
  <c r="RCQ36" i="138"/>
  <c r="RCP36" i="138"/>
  <c r="RCO36" i="138"/>
  <c r="RCN36" i="138"/>
  <c r="RCM36" i="138"/>
  <c r="RCL36" i="138"/>
  <c r="RCK36" i="138"/>
  <c r="RCJ36" i="138"/>
  <c r="RCI36" i="138"/>
  <c r="RCH36" i="138"/>
  <c r="RCG36" i="138"/>
  <c r="RCF36" i="138"/>
  <c r="RCE36" i="138"/>
  <c r="RCD36" i="138"/>
  <c r="RCC36" i="138"/>
  <c r="RCB36" i="138"/>
  <c r="RCA36" i="138"/>
  <c r="RBZ36" i="138"/>
  <c r="RBY36" i="138"/>
  <c r="RBX36" i="138"/>
  <c r="RBW36" i="138"/>
  <c r="RBV36" i="138"/>
  <c r="RBU36" i="138"/>
  <c r="RBT36" i="138"/>
  <c r="RBS36" i="138"/>
  <c r="RBR36" i="138"/>
  <c r="RBQ36" i="138"/>
  <c r="RBP36" i="138"/>
  <c r="RBO36" i="138"/>
  <c r="RBN36" i="138"/>
  <c r="RBM36" i="138"/>
  <c r="RBL36" i="138"/>
  <c r="RBK36" i="138"/>
  <c r="RBJ36" i="138"/>
  <c r="RBI36" i="138"/>
  <c r="RBH36" i="138"/>
  <c r="RBG36" i="138"/>
  <c r="RBF36" i="138"/>
  <c r="RBE36" i="138"/>
  <c r="RBD36" i="138"/>
  <c r="RBC36" i="138"/>
  <c r="RBB36" i="138"/>
  <c r="RBA36" i="138"/>
  <c r="RAZ36" i="138"/>
  <c r="RAY36" i="138"/>
  <c r="RAX36" i="138"/>
  <c r="RAW36" i="138"/>
  <c r="RAV36" i="138"/>
  <c r="RAU36" i="138"/>
  <c r="RAT36" i="138"/>
  <c r="RAS36" i="138"/>
  <c r="RAR36" i="138"/>
  <c r="RAQ36" i="138"/>
  <c r="RAP36" i="138"/>
  <c r="RAO36" i="138"/>
  <c r="RAN36" i="138"/>
  <c r="RAM36" i="138"/>
  <c r="RAL36" i="138"/>
  <c r="RAK36" i="138"/>
  <c r="RAJ36" i="138"/>
  <c r="RAI36" i="138"/>
  <c r="RAH36" i="138"/>
  <c r="RAG36" i="138"/>
  <c r="RAF36" i="138"/>
  <c r="RAE36" i="138"/>
  <c r="RAD36" i="138"/>
  <c r="RAC36" i="138"/>
  <c r="RAB36" i="138"/>
  <c r="RAA36" i="138"/>
  <c r="QZZ36" i="138"/>
  <c r="QZY36" i="138"/>
  <c r="QZX36" i="138"/>
  <c r="QZW36" i="138"/>
  <c r="QZV36" i="138"/>
  <c r="QZU36" i="138"/>
  <c r="QZT36" i="138"/>
  <c r="QZS36" i="138"/>
  <c r="QZR36" i="138"/>
  <c r="QZQ36" i="138"/>
  <c r="QZP36" i="138"/>
  <c r="QZO36" i="138"/>
  <c r="QZN36" i="138"/>
  <c r="QZM36" i="138"/>
  <c r="QZL36" i="138"/>
  <c r="QZK36" i="138"/>
  <c r="QZJ36" i="138"/>
  <c r="QZI36" i="138"/>
  <c r="QZH36" i="138"/>
  <c r="QZG36" i="138"/>
  <c r="QZF36" i="138"/>
  <c r="QZE36" i="138"/>
  <c r="QZD36" i="138"/>
  <c r="QZC36" i="138"/>
  <c r="QZB36" i="138"/>
  <c r="QZA36" i="138"/>
  <c r="QYZ36" i="138"/>
  <c r="QYY36" i="138"/>
  <c r="QYX36" i="138"/>
  <c r="QYW36" i="138"/>
  <c r="QYV36" i="138"/>
  <c r="QYU36" i="138"/>
  <c r="QYT36" i="138"/>
  <c r="QYS36" i="138"/>
  <c r="QYR36" i="138"/>
  <c r="QYQ36" i="138"/>
  <c r="QYP36" i="138"/>
  <c r="QYO36" i="138"/>
  <c r="QYN36" i="138"/>
  <c r="QYM36" i="138"/>
  <c r="QYL36" i="138"/>
  <c r="QYK36" i="138"/>
  <c r="QYJ36" i="138"/>
  <c r="QYI36" i="138"/>
  <c r="QYH36" i="138"/>
  <c r="QYG36" i="138"/>
  <c r="QYF36" i="138"/>
  <c r="QYE36" i="138"/>
  <c r="QYD36" i="138"/>
  <c r="QYC36" i="138"/>
  <c r="QYB36" i="138"/>
  <c r="QYA36" i="138"/>
  <c r="QXZ36" i="138"/>
  <c r="QXY36" i="138"/>
  <c r="QXX36" i="138"/>
  <c r="QXW36" i="138"/>
  <c r="QXV36" i="138"/>
  <c r="QXU36" i="138"/>
  <c r="QXT36" i="138"/>
  <c r="QXS36" i="138"/>
  <c r="QXR36" i="138"/>
  <c r="QXQ36" i="138"/>
  <c r="QXP36" i="138"/>
  <c r="QXO36" i="138"/>
  <c r="QXN36" i="138"/>
  <c r="QXM36" i="138"/>
  <c r="QXL36" i="138"/>
  <c r="QXK36" i="138"/>
  <c r="QXJ36" i="138"/>
  <c r="QXI36" i="138"/>
  <c r="QXH36" i="138"/>
  <c r="QXG36" i="138"/>
  <c r="QXF36" i="138"/>
  <c r="QXE36" i="138"/>
  <c r="QXD36" i="138"/>
  <c r="QXC36" i="138"/>
  <c r="QXB36" i="138"/>
  <c r="QXA36" i="138"/>
  <c r="QWZ36" i="138"/>
  <c r="QWY36" i="138"/>
  <c r="QWX36" i="138"/>
  <c r="QWW36" i="138"/>
  <c r="QWV36" i="138"/>
  <c r="QWU36" i="138"/>
  <c r="QWT36" i="138"/>
  <c r="QWS36" i="138"/>
  <c r="QWR36" i="138"/>
  <c r="QWQ36" i="138"/>
  <c r="QWP36" i="138"/>
  <c r="QWO36" i="138"/>
  <c r="QWN36" i="138"/>
  <c r="QWM36" i="138"/>
  <c r="QWL36" i="138"/>
  <c r="QWK36" i="138"/>
  <c r="QWJ36" i="138"/>
  <c r="QWI36" i="138"/>
  <c r="QWH36" i="138"/>
  <c r="QWG36" i="138"/>
  <c r="QWF36" i="138"/>
  <c r="QWE36" i="138"/>
  <c r="QWD36" i="138"/>
  <c r="QWC36" i="138"/>
  <c r="QWB36" i="138"/>
  <c r="QWA36" i="138"/>
  <c r="QVZ36" i="138"/>
  <c r="QVY36" i="138"/>
  <c r="QVX36" i="138"/>
  <c r="QVW36" i="138"/>
  <c r="QVV36" i="138"/>
  <c r="QVU36" i="138"/>
  <c r="QVT36" i="138"/>
  <c r="QVS36" i="138"/>
  <c r="QVR36" i="138"/>
  <c r="QVQ36" i="138"/>
  <c r="QVP36" i="138"/>
  <c r="QVO36" i="138"/>
  <c r="QVN36" i="138"/>
  <c r="QVM36" i="138"/>
  <c r="QVL36" i="138"/>
  <c r="QVK36" i="138"/>
  <c r="QVJ36" i="138"/>
  <c r="QVI36" i="138"/>
  <c r="QVH36" i="138"/>
  <c r="QVG36" i="138"/>
  <c r="QVF36" i="138"/>
  <c r="QVE36" i="138"/>
  <c r="QVD36" i="138"/>
  <c r="QVC36" i="138"/>
  <c r="QVB36" i="138"/>
  <c r="QVA36" i="138"/>
  <c r="QUZ36" i="138"/>
  <c r="QUY36" i="138"/>
  <c r="QUX36" i="138"/>
  <c r="QUW36" i="138"/>
  <c r="QUV36" i="138"/>
  <c r="QUU36" i="138"/>
  <c r="QUT36" i="138"/>
  <c r="QUS36" i="138"/>
  <c r="QUR36" i="138"/>
  <c r="QUQ36" i="138"/>
  <c r="QUP36" i="138"/>
  <c r="QUO36" i="138"/>
  <c r="QUN36" i="138"/>
  <c r="QUM36" i="138"/>
  <c r="QUL36" i="138"/>
  <c r="QUK36" i="138"/>
  <c r="QUJ36" i="138"/>
  <c r="QUI36" i="138"/>
  <c r="QUH36" i="138"/>
  <c r="QUG36" i="138"/>
  <c r="QUF36" i="138"/>
  <c r="QUE36" i="138"/>
  <c r="QUD36" i="138"/>
  <c r="QUC36" i="138"/>
  <c r="QUB36" i="138"/>
  <c r="QUA36" i="138"/>
  <c r="QTZ36" i="138"/>
  <c r="QTY36" i="138"/>
  <c r="QTX36" i="138"/>
  <c r="QTW36" i="138"/>
  <c r="QTV36" i="138"/>
  <c r="QTU36" i="138"/>
  <c r="QTT36" i="138"/>
  <c r="QTS36" i="138"/>
  <c r="QTR36" i="138"/>
  <c r="QTQ36" i="138"/>
  <c r="QTP36" i="138"/>
  <c r="QTO36" i="138"/>
  <c r="QTN36" i="138"/>
  <c r="QTM36" i="138"/>
  <c r="QTL36" i="138"/>
  <c r="QTK36" i="138"/>
  <c r="QTJ36" i="138"/>
  <c r="QTI36" i="138"/>
  <c r="QTH36" i="138"/>
  <c r="QTG36" i="138"/>
  <c r="QTF36" i="138"/>
  <c r="QTE36" i="138"/>
  <c r="QTD36" i="138"/>
  <c r="QTC36" i="138"/>
  <c r="QTB36" i="138"/>
  <c r="QTA36" i="138"/>
  <c r="QSZ36" i="138"/>
  <c r="QSY36" i="138"/>
  <c r="QSX36" i="138"/>
  <c r="QSW36" i="138"/>
  <c r="QSV36" i="138"/>
  <c r="QSU36" i="138"/>
  <c r="QST36" i="138"/>
  <c r="QSS36" i="138"/>
  <c r="QSR36" i="138"/>
  <c r="QSQ36" i="138"/>
  <c r="QSP36" i="138"/>
  <c r="QSO36" i="138"/>
  <c r="QSN36" i="138"/>
  <c r="QSM36" i="138"/>
  <c r="QSL36" i="138"/>
  <c r="QSK36" i="138"/>
  <c r="QSJ36" i="138"/>
  <c r="QSI36" i="138"/>
  <c r="QSH36" i="138"/>
  <c r="QSG36" i="138"/>
  <c r="QSF36" i="138"/>
  <c r="QSE36" i="138"/>
  <c r="QSD36" i="138"/>
  <c r="QSC36" i="138"/>
  <c r="QSB36" i="138"/>
  <c r="QSA36" i="138"/>
  <c r="QRZ36" i="138"/>
  <c r="QRY36" i="138"/>
  <c r="QRX36" i="138"/>
  <c r="QRW36" i="138"/>
  <c r="QRV36" i="138"/>
  <c r="QRU36" i="138"/>
  <c r="QRT36" i="138"/>
  <c r="QRS36" i="138"/>
  <c r="QRR36" i="138"/>
  <c r="QRQ36" i="138"/>
  <c r="QRP36" i="138"/>
  <c r="QRO36" i="138"/>
  <c r="QRN36" i="138"/>
  <c r="QRM36" i="138"/>
  <c r="QRL36" i="138"/>
  <c r="QRK36" i="138"/>
  <c r="QRJ36" i="138"/>
  <c r="QRI36" i="138"/>
  <c r="QRH36" i="138"/>
  <c r="QRG36" i="138"/>
  <c r="QRF36" i="138"/>
  <c r="QRE36" i="138"/>
  <c r="QRD36" i="138"/>
  <c r="QRC36" i="138"/>
  <c r="QRB36" i="138"/>
  <c r="QRA36" i="138"/>
  <c r="QQZ36" i="138"/>
  <c r="QQY36" i="138"/>
  <c r="QQX36" i="138"/>
  <c r="QQW36" i="138"/>
  <c r="QQV36" i="138"/>
  <c r="QQU36" i="138"/>
  <c r="QQT36" i="138"/>
  <c r="QQS36" i="138"/>
  <c r="QQR36" i="138"/>
  <c r="QQQ36" i="138"/>
  <c r="QQP36" i="138"/>
  <c r="QQO36" i="138"/>
  <c r="QQN36" i="138"/>
  <c r="QQM36" i="138"/>
  <c r="QQL36" i="138"/>
  <c r="QQK36" i="138"/>
  <c r="QQJ36" i="138"/>
  <c r="QQI36" i="138"/>
  <c r="QQH36" i="138"/>
  <c r="QQG36" i="138"/>
  <c r="QQF36" i="138"/>
  <c r="QQE36" i="138"/>
  <c r="QQD36" i="138"/>
  <c r="QQC36" i="138"/>
  <c r="QQB36" i="138"/>
  <c r="QQA36" i="138"/>
  <c r="QPZ36" i="138"/>
  <c r="QPY36" i="138"/>
  <c r="QPX36" i="138"/>
  <c r="QPW36" i="138"/>
  <c r="QPV36" i="138"/>
  <c r="QPU36" i="138"/>
  <c r="QPT36" i="138"/>
  <c r="QPS36" i="138"/>
  <c r="QPR36" i="138"/>
  <c r="QPQ36" i="138"/>
  <c r="QPP36" i="138"/>
  <c r="QPO36" i="138"/>
  <c r="QPN36" i="138"/>
  <c r="QPM36" i="138"/>
  <c r="QPL36" i="138"/>
  <c r="QPK36" i="138"/>
  <c r="QPJ36" i="138"/>
  <c r="QPI36" i="138"/>
  <c r="QPH36" i="138"/>
  <c r="QPG36" i="138"/>
  <c r="QPF36" i="138"/>
  <c r="QPE36" i="138"/>
  <c r="QPD36" i="138"/>
  <c r="QPC36" i="138"/>
  <c r="QPB36" i="138"/>
  <c r="QPA36" i="138"/>
  <c r="QOZ36" i="138"/>
  <c r="QOY36" i="138"/>
  <c r="QOX36" i="138"/>
  <c r="QOW36" i="138"/>
  <c r="QOV36" i="138"/>
  <c r="QOU36" i="138"/>
  <c r="QOT36" i="138"/>
  <c r="QOS36" i="138"/>
  <c r="QOR36" i="138"/>
  <c r="QOQ36" i="138"/>
  <c r="QOP36" i="138"/>
  <c r="QOO36" i="138"/>
  <c r="QON36" i="138"/>
  <c r="QOM36" i="138"/>
  <c r="QOL36" i="138"/>
  <c r="QOK36" i="138"/>
  <c r="QOJ36" i="138"/>
  <c r="QOI36" i="138"/>
  <c r="QOH36" i="138"/>
  <c r="QOG36" i="138"/>
  <c r="QOF36" i="138"/>
  <c r="QOE36" i="138"/>
  <c r="QOD36" i="138"/>
  <c r="QOC36" i="138"/>
  <c r="QOB36" i="138"/>
  <c r="QOA36" i="138"/>
  <c r="QNZ36" i="138"/>
  <c r="QNY36" i="138"/>
  <c r="QNX36" i="138"/>
  <c r="QNW36" i="138"/>
  <c r="QNV36" i="138"/>
  <c r="QNU36" i="138"/>
  <c r="QNT36" i="138"/>
  <c r="QNS36" i="138"/>
  <c r="QNR36" i="138"/>
  <c r="QNQ36" i="138"/>
  <c r="QNP36" i="138"/>
  <c r="QNO36" i="138"/>
  <c r="QNN36" i="138"/>
  <c r="QNM36" i="138"/>
  <c r="QNL36" i="138"/>
  <c r="QNK36" i="138"/>
  <c r="QNJ36" i="138"/>
  <c r="QNI36" i="138"/>
  <c r="QNH36" i="138"/>
  <c r="QNG36" i="138"/>
  <c r="QNF36" i="138"/>
  <c r="QNE36" i="138"/>
  <c r="QND36" i="138"/>
  <c r="QNC36" i="138"/>
  <c r="QNB36" i="138"/>
  <c r="QNA36" i="138"/>
  <c r="QMZ36" i="138"/>
  <c r="QMY36" i="138"/>
  <c r="QMX36" i="138"/>
  <c r="QMW36" i="138"/>
  <c r="QMV36" i="138"/>
  <c r="QMU36" i="138"/>
  <c r="QMT36" i="138"/>
  <c r="QMS36" i="138"/>
  <c r="QMR36" i="138"/>
  <c r="QMQ36" i="138"/>
  <c r="QMP36" i="138"/>
  <c r="QMO36" i="138"/>
  <c r="QMN36" i="138"/>
  <c r="QMM36" i="138"/>
  <c r="QML36" i="138"/>
  <c r="QMK36" i="138"/>
  <c r="QMJ36" i="138"/>
  <c r="QMI36" i="138"/>
  <c r="QMH36" i="138"/>
  <c r="QMG36" i="138"/>
  <c r="QMF36" i="138"/>
  <c r="QME36" i="138"/>
  <c r="QMD36" i="138"/>
  <c r="QMC36" i="138"/>
  <c r="QMB36" i="138"/>
  <c r="QMA36" i="138"/>
  <c r="QLZ36" i="138"/>
  <c r="QLY36" i="138"/>
  <c r="QLX36" i="138"/>
  <c r="QLW36" i="138"/>
  <c r="QLV36" i="138"/>
  <c r="QLU36" i="138"/>
  <c r="QLT36" i="138"/>
  <c r="QLS36" i="138"/>
  <c r="QLR36" i="138"/>
  <c r="QLQ36" i="138"/>
  <c r="QLP36" i="138"/>
  <c r="QLO36" i="138"/>
  <c r="QLN36" i="138"/>
  <c r="QLM36" i="138"/>
  <c r="QLL36" i="138"/>
  <c r="QLK36" i="138"/>
  <c r="QLJ36" i="138"/>
  <c r="QLI36" i="138"/>
  <c r="QLH36" i="138"/>
  <c r="QLG36" i="138"/>
  <c r="QLF36" i="138"/>
  <c r="QLE36" i="138"/>
  <c r="QLD36" i="138"/>
  <c r="QLC36" i="138"/>
  <c r="QLB36" i="138"/>
  <c r="QLA36" i="138"/>
  <c r="QKZ36" i="138"/>
  <c r="QKY36" i="138"/>
  <c r="QKX36" i="138"/>
  <c r="QKW36" i="138"/>
  <c r="QKV36" i="138"/>
  <c r="QKU36" i="138"/>
  <c r="QKT36" i="138"/>
  <c r="QKS36" i="138"/>
  <c r="QKR36" i="138"/>
  <c r="QKQ36" i="138"/>
  <c r="QKP36" i="138"/>
  <c r="QKO36" i="138"/>
  <c r="QKN36" i="138"/>
  <c r="QKM36" i="138"/>
  <c r="QKL36" i="138"/>
  <c r="QKK36" i="138"/>
  <c r="QKJ36" i="138"/>
  <c r="QKI36" i="138"/>
  <c r="QKH36" i="138"/>
  <c r="QKG36" i="138"/>
  <c r="QKF36" i="138"/>
  <c r="QKE36" i="138"/>
  <c r="QKD36" i="138"/>
  <c r="QKC36" i="138"/>
  <c r="QKB36" i="138"/>
  <c r="QKA36" i="138"/>
  <c r="QJZ36" i="138"/>
  <c r="QJY36" i="138"/>
  <c r="QJX36" i="138"/>
  <c r="QJW36" i="138"/>
  <c r="QJV36" i="138"/>
  <c r="QJU36" i="138"/>
  <c r="QJT36" i="138"/>
  <c r="QJS36" i="138"/>
  <c r="QJR36" i="138"/>
  <c r="QJQ36" i="138"/>
  <c r="QJP36" i="138"/>
  <c r="QJO36" i="138"/>
  <c r="QJN36" i="138"/>
  <c r="QJM36" i="138"/>
  <c r="QJL36" i="138"/>
  <c r="QJK36" i="138"/>
  <c r="QJJ36" i="138"/>
  <c r="QJI36" i="138"/>
  <c r="QJH36" i="138"/>
  <c r="QJG36" i="138"/>
  <c r="QJF36" i="138"/>
  <c r="QJE36" i="138"/>
  <c r="QJD36" i="138"/>
  <c r="QJC36" i="138"/>
  <c r="QJB36" i="138"/>
  <c r="QJA36" i="138"/>
  <c r="QIZ36" i="138"/>
  <c r="QIY36" i="138"/>
  <c r="QIX36" i="138"/>
  <c r="QIW36" i="138"/>
  <c r="QIV36" i="138"/>
  <c r="QIU36" i="138"/>
  <c r="QIT36" i="138"/>
  <c r="QIS36" i="138"/>
  <c r="QIR36" i="138"/>
  <c r="QIQ36" i="138"/>
  <c r="QIP36" i="138"/>
  <c r="QIO36" i="138"/>
  <c r="QIN36" i="138"/>
  <c r="QIM36" i="138"/>
  <c r="QIL36" i="138"/>
  <c r="QIK36" i="138"/>
  <c r="QIJ36" i="138"/>
  <c r="QII36" i="138"/>
  <c r="QIH36" i="138"/>
  <c r="QIG36" i="138"/>
  <c r="QIF36" i="138"/>
  <c r="QIE36" i="138"/>
  <c r="QID36" i="138"/>
  <c r="QIC36" i="138"/>
  <c r="QIB36" i="138"/>
  <c r="QIA36" i="138"/>
  <c r="QHZ36" i="138"/>
  <c r="QHY36" i="138"/>
  <c r="QHX36" i="138"/>
  <c r="QHW36" i="138"/>
  <c r="QHV36" i="138"/>
  <c r="QHU36" i="138"/>
  <c r="QHT36" i="138"/>
  <c r="QHS36" i="138"/>
  <c r="QHR36" i="138"/>
  <c r="QHQ36" i="138"/>
  <c r="QHP36" i="138"/>
  <c r="QHO36" i="138"/>
  <c r="QHN36" i="138"/>
  <c r="QHM36" i="138"/>
  <c r="QHL36" i="138"/>
  <c r="QHK36" i="138"/>
  <c r="QHJ36" i="138"/>
  <c r="QHI36" i="138"/>
  <c r="QHH36" i="138"/>
  <c r="QHG36" i="138"/>
  <c r="QHF36" i="138"/>
  <c r="QHE36" i="138"/>
  <c r="QHD36" i="138"/>
  <c r="QHC36" i="138"/>
  <c r="QHB36" i="138"/>
  <c r="QHA36" i="138"/>
  <c r="QGZ36" i="138"/>
  <c r="QGY36" i="138"/>
  <c r="QGX36" i="138"/>
  <c r="QGW36" i="138"/>
  <c r="QGV36" i="138"/>
  <c r="QGU36" i="138"/>
  <c r="QGT36" i="138"/>
  <c r="QGS36" i="138"/>
  <c r="QGR36" i="138"/>
  <c r="QGQ36" i="138"/>
  <c r="QGP36" i="138"/>
  <c r="QGO36" i="138"/>
  <c r="QGN36" i="138"/>
  <c r="QGM36" i="138"/>
  <c r="QGL36" i="138"/>
  <c r="QGK36" i="138"/>
  <c r="QGJ36" i="138"/>
  <c r="QGI36" i="138"/>
  <c r="QGH36" i="138"/>
  <c r="QGG36" i="138"/>
  <c r="QGF36" i="138"/>
  <c r="QGE36" i="138"/>
  <c r="QGD36" i="138"/>
  <c r="QGC36" i="138"/>
  <c r="QGB36" i="138"/>
  <c r="QGA36" i="138"/>
  <c r="QFZ36" i="138"/>
  <c r="QFY36" i="138"/>
  <c r="QFX36" i="138"/>
  <c r="QFW36" i="138"/>
  <c r="QFV36" i="138"/>
  <c r="QFU36" i="138"/>
  <c r="QFT36" i="138"/>
  <c r="QFS36" i="138"/>
  <c r="QFR36" i="138"/>
  <c r="QFQ36" i="138"/>
  <c r="QFP36" i="138"/>
  <c r="QFO36" i="138"/>
  <c r="QFN36" i="138"/>
  <c r="QFM36" i="138"/>
  <c r="QFL36" i="138"/>
  <c r="QFK36" i="138"/>
  <c r="QFJ36" i="138"/>
  <c r="QFI36" i="138"/>
  <c r="QFH36" i="138"/>
  <c r="QFG36" i="138"/>
  <c r="QFF36" i="138"/>
  <c r="QFE36" i="138"/>
  <c r="QFD36" i="138"/>
  <c r="QFC36" i="138"/>
  <c r="QFB36" i="138"/>
  <c r="QFA36" i="138"/>
  <c r="QEZ36" i="138"/>
  <c r="QEY36" i="138"/>
  <c r="QEX36" i="138"/>
  <c r="QEW36" i="138"/>
  <c r="QEV36" i="138"/>
  <c r="QEU36" i="138"/>
  <c r="QET36" i="138"/>
  <c r="QES36" i="138"/>
  <c r="QER36" i="138"/>
  <c r="QEQ36" i="138"/>
  <c r="QEP36" i="138"/>
  <c r="QEO36" i="138"/>
  <c r="QEN36" i="138"/>
  <c r="QEM36" i="138"/>
  <c r="QEL36" i="138"/>
  <c r="QEK36" i="138"/>
  <c r="QEJ36" i="138"/>
  <c r="QEI36" i="138"/>
  <c r="QEH36" i="138"/>
  <c r="QEG36" i="138"/>
  <c r="QEF36" i="138"/>
  <c r="QEE36" i="138"/>
  <c r="QED36" i="138"/>
  <c r="QEC36" i="138"/>
  <c r="QEB36" i="138"/>
  <c r="QEA36" i="138"/>
  <c r="QDZ36" i="138"/>
  <c r="QDY36" i="138"/>
  <c r="QDX36" i="138"/>
  <c r="QDW36" i="138"/>
  <c r="QDV36" i="138"/>
  <c r="QDU36" i="138"/>
  <c r="QDT36" i="138"/>
  <c r="QDS36" i="138"/>
  <c r="QDR36" i="138"/>
  <c r="QDQ36" i="138"/>
  <c r="QDP36" i="138"/>
  <c r="QDO36" i="138"/>
  <c r="QDN36" i="138"/>
  <c r="QDM36" i="138"/>
  <c r="QDL36" i="138"/>
  <c r="QDK36" i="138"/>
  <c r="QDJ36" i="138"/>
  <c r="QDI36" i="138"/>
  <c r="QDH36" i="138"/>
  <c r="QDG36" i="138"/>
  <c r="QDF36" i="138"/>
  <c r="QDE36" i="138"/>
  <c r="QDD36" i="138"/>
  <c r="QDC36" i="138"/>
  <c r="QDB36" i="138"/>
  <c r="QDA36" i="138"/>
  <c r="QCZ36" i="138"/>
  <c r="QCY36" i="138"/>
  <c r="QCX36" i="138"/>
  <c r="QCW36" i="138"/>
  <c r="QCV36" i="138"/>
  <c r="QCU36" i="138"/>
  <c r="QCT36" i="138"/>
  <c r="QCS36" i="138"/>
  <c r="QCR36" i="138"/>
  <c r="QCQ36" i="138"/>
  <c r="QCP36" i="138"/>
  <c r="QCO36" i="138"/>
  <c r="QCN36" i="138"/>
  <c r="QCM36" i="138"/>
  <c r="QCL36" i="138"/>
  <c r="QCK36" i="138"/>
  <c r="QCJ36" i="138"/>
  <c r="QCI36" i="138"/>
  <c r="QCH36" i="138"/>
  <c r="QCG36" i="138"/>
  <c r="QCF36" i="138"/>
  <c r="QCE36" i="138"/>
  <c r="QCD36" i="138"/>
  <c r="QCC36" i="138"/>
  <c r="QCB36" i="138"/>
  <c r="QCA36" i="138"/>
  <c r="QBZ36" i="138"/>
  <c r="QBY36" i="138"/>
  <c r="QBX36" i="138"/>
  <c r="QBW36" i="138"/>
  <c r="QBV36" i="138"/>
  <c r="QBU36" i="138"/>
  <c r="QBT36" i="138"/>
  <c r="QBS36" i="138"/>
  <c r="QBR36" i="138"/>
  <c r="QBQ36" i="138"/>
  <c r="QBP36" i="138"/>
  <c r="QBO36" i="138"/>
  <c r="QBN36" i="138"/>
  <c r="QBM36" i="138"/>
  <c r="QBL36" i="138"/>
  <c r="QBK36" i="138"/>
  <c r="QBJ36" i="138"/>
  <c r="QBI36" i="138"/>
  <c r="QBH36" i="138"/>
  <c r="QBG36" i="138"/>
  <c r="QBF36" i="138"/>
  <c r="QBE36" i="138"/>
  <c r="QBD36" i="138"/>
  <c r="QBC36" i="138"/>
  <c r="QBB36" i="138"/>
  <c r="QBA36" i="138"/>
  <c r="QAZ36" i="138"/>
  <c r="QAY36" i="138"/>
  <c r="QAX36" i="138"/>
  <c r="QAW36" i="138"/>
  <c r="QAV36" i="138"/>
  <c r="QAU36" i="138"/>
  <c r="QAT36" i="138"/>
  <c r="QAS36" i="138"/>
  <c r="QAR36" i="138"/>
  <c r="QAQ36" i="138"/>
  <c r="QAP36" i="138"/>
  <c r="QAO36" i="138"/>
  <c r="QAN36" i="138"/>
  <c r="QAM36" i="138"/>
  <c r="QAL36" i="138"/>
  <c r="QAK36" i="138"/>
  <c r="QAJ36" i="138"/>
  <c r="QAI36" i="138"/>
  <c r="QAH36" i="138"/>
  <c r="QAG36" i="138"/>
  <c r="QAF36" i="138"/>
  <c r="QAE36" i="138"/>
  <c r="QAD36" i="138"/>
  <c r="QAC36" i="138"/>
  <c r="QAB36" i="138"/>
  <c r="QAA36" i="138"/>
  <c r="PZZ36" i="138"/>
  <c r="PZY36" i="138"/>
  <c r="PZX36" i="138"/>
  <c r="PZW36" i="138"/>
  <c r="PZV36" i="138"/>
  <c r="PZU36" i="138"/>
  <c r="PZT36" i="138"/>
  <c r="PZS36" i="138"/>
  <c r="PZR36" i="138"/>
  <c r="PZQ36" i="138"/>
  <c r="PZP36" i="138"/>
  <c r="PZO36" i="138"/>
  <c r="PZN36" i="138"/>
  <c r="PZM36" i="138"/>
  <c r="PZL36" i="138"/>
  <c r="PZK36" i="138"/>
  <c r="PZJ36" i="138"/>
  <c r="PZI36" i="138"/>
  <c r="PZH36" i="138"/>
  <c r="PZG36" i="138"/>
  <c r="PZF36" i="138"/>
  <c r="PZE36" i="138"/>
  <c r="PZD36" i="138"/>
  <c r="PZC36" i="138"/>
  <c r="PZB36" i="138"/>
  <c r="PZA36" i="138"/>
  <c r="PYZ36" i="138"/>
  <c r="PYY36" i="138"/>
  <c r="PYX36" i="138"/>
  <c r="PYW36" i="138"/>
  <c r="PYV36" i="138"/>
  <c r="PYU36" i="138"/>
  <c r="PYT36" i="138"/>
  <c r="PYS36" i="138"/>
  <c r="PYR36" i="138"/>
  <c r="PYQ36" i="138"/>
  <c r="PYP36" i="138"/>
  <c r="PYO36" i="138"/>
  <c r="PYN36" i="138"/>
  <c r="PYM36" i="138"/>
  <c r="PYL36" i="138"/>
  <c r="PYK36" i="138"/>
  <c r="PYJ36" i="138"/>
  <c r="PYI36" i="138"/>
  <c r="PYH36" i="138"/>
  <c r="PYG36" i="138"/>
  <c r="PYF36" i="138"/>
  <c r="PYE36" i="138"/>
  <c r="PYD36" i="138"/>
  <c r="PYC36" i="138"/>
  <c r="PYB36" i="138"/>
  <c r="PYA36" i="138"/>
  <c r="PXZ36" i="138"/>
  <c r="PXY36" i="138"/>
  <c r="PXX36" i="138"/>
  <c r="PXW36" i="138"/>
  <c r="PXV36" i="138"/>
  <c r="PXU36" i="138"/>
  <c r="PXT36" i="138"/>
  <c r="PXS36" i="138"/>
  <c r="PXR36" i="138"/>
  <c r="PXQ36" i="138"/>
  <c r="PXP36" i="138"/>
  <c r="PXO36" i="138"/>
  <c r="PXN36" i="138"/>
  <c r="PXM36" i="138"/>
  <c r="PXL36" i="138"/>
  <c r="PXK36" i="138"/>
  <c r="PXJ36" i="138"/>
  <c r="PXI36" i="138"/>
  <c r="PXH36" i="138"/>
  <c r="PXG36" i="138"/>
  <c r="PXF36" i="138"/>
  <c r="PXE36" i="138"/>
  <c r="PXD36" i="138"/>
  <c r="PXC36" i="138"/>
  <c r="PXB36" i="138"/>
  <c r="PXA36" i="138"/>
  <c r="PWZ36" i="138"/>
  <c r="PWY36" i="138"/>
  <c r="PWX36" i="138"/>
  <c r="PWW36" i="138"/>
  <c r="PWV36" i="138"/>
  <c r="PWU36" i="138"/>
  <c r="PWT36" i="138"/>
  <c r="PWS36" i="138"/>
  <c r="PWR36" i="138"/>
  <c r="PWQ36" i="138"/>
  <c r="PWP36" i="138"/>
  <c r="PWO36" i="138"/>
  <c r="PWN36" i="138"/>
  <c r="PWM36" i="138"/>
  <c r="PWL36" i="138"/>
  <c r="PWK36" i="138"/>
  <c r="PWJ36" i="138"/>
  <c r="PWI36" i="138"/>
  <c r="PWH36" i="138"/>
  <c r="PWG36" i="138"/>
  <c r="PWF36" i="138"/>
  <c r="PWE36" i="138"/>
  <c r="PWD36" i="138"/>
  <c r="PWC36" i="138"/>
  <c r="PWB36" i="138"/>
  <c r="PWA36" i="138"/>
  <c r="PVZ36" i="138"/>
  <c r="PVY36" i="138"/>
  <c r="PVX36" i="138"/>
  <c r="PVW36" i="138"/>
  <c r="PVV36" i="138"/>
  <c r="PVU36" i="138"/>
  <c r="PVT36" i="138"/>
  <c r="PVS36" i="138"/>
  <c r="PVR36" i="138"/>
  <c r="PVQ36" i="138"/>
  <c r="PVP36" i="138"/>
  <c r="PVO36" i="138"/>
  <c r="PVN36" i="138"/>
  <c r="PVM36" i="138"/>
  <c r="PVL36" i="138"/>
  <c r="PVK36" i="138"/>
  <c r="PVJ36" i="138"/>
  <c r="PVI36" i="138"/>
  <c r="PVH36" i="138"/>
  <c r="PVG36" i="138"/>
  <c r="PVF36" i="138"/>
  <c r="PVE36" i="138"/>
  <c r="PVD36" i="138"/>
  <c r="PVC36" i="138"/>
  <c r="PVB36" i="138"/>
  <c r="PVA36" i="138"/>
  <c r="PUZ36" i="138"/>
  <c r="PUY36" i="138"/>
  <c r="PUX36" i="138"/>
  <c r="PUW36" i="138"/>
  <c r="PUV36" i="138"/>
  <c r="PUU36" i="138"/>
  <c r="PUT36" i="138"/>
  <c r="PUS36" i="138"/>
  <c r="PUR36" i="138"/>
  <c r="PUQ36" i="138"/>
  <c r="PUP36" i="138"/>
  <c r="PUO36" i="138"/>
  <c r="PUN36" i="138"/>
  <c r="PUM36" i="138"/>
  <c r="PUL36" i="138"/>
  <c r="PUK36" i="138"/>
  <c r="PUJ36" i="138"/>
  <c r="PUI36" i="138"/>
  <c r="PUH36" i="138"/>
  <c r="PUG36" i="138"/>
  <c r="PUF36" i="138"/>
  <c r="PUE36" i="138"/>
  <c r="PUD36" i="138"/>
  <c r="PUC36" i="138"/>
  <c r="PUB36" i="138"/>
  <c r="PUA36" i="138"/>
  <c r="PTZ36" i="138"/>
  <c r="PTY36" i="138"/>
  <c r="PTX36" i="138"/>
  <c r="PTW36" i="138"/>
  <c r="PTV36" i="138"/>
  <c r="PTU36" i="138"/>
  <c r="PTT36" i="138"/>
  <c r="PTS36" i="138"/>
  <c r="PTR36" i="138"/>
  <c r="PTQ36" i="138"/>
  <c r="PTP36" i="138"/>
  <c r="PTO36" i="138"/>
  <c r="PTN36" i="138"/>
  <c r="PTM36" i="138"/>
  <c r="PTL36" i="138"/>
  <c r="PTK36" i="138"/>
  <c r="PTJ36" i="138"/>
  <c r="PTI36" i="138"/>
  <c r="PTH36" i="138"/>
  <c r="PTG36" i="138"/>
  <c r="PTF36" i="138"/>
  <c r="PTE36" i="138"/>
  <c r="PTD36" i="138"/>
  <c r="PTC36" i="138"/>
  <c r="PTB36" i="138"/>
  <c r="PTA36" i="138"/>
  <c r="PSZ36" i="138"/>
  <c r="PSY36" i="138"/>
  <c r="PSX36" i="138"/>
  <c r="PSW36" i="138"/>
  <c r="PSV36" i="138"/>
  <c r="PSU36" i="138"/>
  <c r="PST36" i="138"/>
  <c r="PSS36" i="138"/>
  <c r="PSR36" i="138"/>
  <c r="PSQ36" i="138"/>
  <c r="PSP36" i="138"/>
  <c r="PSO36" i="138"/>
  <c r="PSN36" i="138"/>
  <c r="PSM36" i="138"/>
  <c r="PSL36" i="138"/>
  <c r="PSK36" i="138"/>
  <c r="PSJ36" i="138"/>
  <c r="PSI36" i="138"/>
  <c r="PSH36" i="138"/>
  <c r="PSG36" i="138"/>
  <c r="PSF36" i="138"/>
  <c r="PSE36" i="138"/>
  <c r="PSD36" i="138"/>
  <c r="PSC36" i="138"/>
  <c r="PSB36" i="138"/>
  <c r="PSA36" i="138"/>
  <c r="PRZ36" i="138"/>
  <c r="PRY36" i="138"/>
  <c r="PRX36" i="138"/>
  <c r="PRW36" i="138"/>
  <c r="PRV36" i="138"/>
  <c r="PRU36" i="138"/>
  <c r="PRT36" i="138"/>
  <c r="PRS36" i="138"/>
  <c r="PRR36" i="138"/>
  <c r="PRQ36" i="138"/>
  <c r="PRP36" i="138"/>
  <c r="PRO36" i="138"/>
  <c r="PRN36" i="138"/>
  <c r="PRM36" i="138"/>
  <c r="PRL36" i="138"/>
  <c r="PRK36" i="138"/>
  <c r="PRJ36" i="138"/>
  <c r="PRI36" i="138"/>
  <c r="PRH36" i="138"/>
  <c r="PRG36" i="138"/>
  <c r="PRF36" i="138"/>
  <c r="PRE36" i="138"/>
  <c r="PRD36" i="138"/>
  <c r="PRC36" i="138"/>
  <c r="PRB36" i="138"/>
  <c r="PRA36" i="138"/>
  <c r="PQZ36" i="138"/>
  <c r="PQY36" i="138"/>
  <c r="PQX36" i="138"/>
  <c r="PQW36" i="138"/>
  <c r="PQV36" i="138"/>
  <c r="PQU36" i="138"/>
  <c r="PQT36" i="138"/>
  <c r="PQS36" i="138"/>
  <c r="PQR36" i="138"/>
  <c r="PQQ36" i="138"/>
  <c r="PQP36" i="138"/>
  <c r="PQO36" i="138"/>
  <c r="PQN36" i="138"/>
  <c r="PQM36" i="138"/>
  <c r="PQL36" i="138"/>
  <c r="PQK36" i="138"/>
  <c r="PQJ36" i="138"/>
  <c r="PQI36" i="138"/>
  <c r="PQH36" i="138"/>
  <c r="PQG36" i="138"/>
  <c r="PQF36" i="138"/>
  <c r="PQE36" i="138"/>
  <c r="PQD36" i="138"/>
  <c r="PQC36" i="138"/>
  <c r="PQB36" i="138"/>
  <c r="PQA36" i="138"/>
  <c r="PPZ36" i="138"/>
  <c r="PPY36" i="138"/>
  <c r="PPX36" i="138"/>
  <c r="PPW36" i="138"/>
  <c r="PPV36" i="138"/>
  <c r="PPU36" i="138"/>
  <c r="PPT36" i="138"/>
  <c r="PPS36" i="138"/>
  <c r="PPR36" i="138"/>
  <c r="PPQ36" i="138"/>
  <c r="PPP36" i="138"/>
  <c r="PPO36" i="138"/>
  <c r="PPN36" i="138"/>
  <c r="PPM36" i="138"/>
  <c r="PPL36" i="138"/>
  <c r="PPK36" i="138"/>
  <c r="PPJ36" i="138"/>
  <c r="PPI36" i="138"/>
  <c r="PPH36" i="138"/>
  <c r="PPG36" i="138"/>
  <c r="PPF36" i="138"/>
  <c r="PPE36" i="138"/>
  <c r="PPD36" i="138"/>
  <c r="PPC36" i="138"/>
  <c r="PPB36" i="138"/>
  <c r="PPA36" i="138"/>
  <c r="POZ36" i="138"/>
  <c r="POY36" i="138"/>
  <c r="POX36" i="138"/>
  <c r="POW36" i="138"/>
  <c r="POV36" i="138"/>
  <c r="POU36" i="138"/>
  <c r="POT36" i="138"/>
  <c r="POS36" i="138"/>
  <c r="POR36" i="138"/>
  <c r="POQ36" i="138"/>
  <c r="POP36" i="138"/>
  <c r="POO36" i="138"/>
  <c r="PON36" i="138"/>
  <c r="POM36" i="138"/>
  <c r="POL36" i="138"/>
  <c r="POK36" i="138"/>
  <c r="POJ36" i="138"/>
  <c r="POI36" i="138"/>
  <c r="POH36" i="138"/>
  <c r="POG36" i="138"/>
  <c r="POF36" i="138"/>
  <c r="POE36" i="138"/>
  <c r="POD36" i="138"/>
  <c r="POC36" i="138"/>
  <c r="POB36" i="138"/>
  <c r="POA36" i="138"/>
  <c r="PNZ36" i="138"/>
  <c r="PNY36" i="138"/>
  <c r="PNX36" i="138"/>
  <c r="PNW36" i="138"/>
  <c r="PNV36" i="138"/>
  <c r="PNU36" i="138"/>
  <c r="PNT36" i="138"/>
  <c r="PNS36" i="138"/>
  <c r="PNR36" i="138"/>
  <c r="PNQ36" i="138"/>
  <c r="PNP36" i="138"/>
  <c r="PNO36" i="138"/>
  <c r="PNN36" i="138"/>
  <c r="PNM36" i="138"/>
  <c r="PNL36" i="138"/>
  <c r="PNK36" i="138"/>
  <c r="PNJ36" i="138"/>
  <c r="PNI36" i="138"/>
  <c r="PNH36" i="138"/>
  <c r="PNG36" i="138"/>
  <c r="PNF36" i="138"/>
  <c r="PNE36" i="138"/>
  <c r="PND36" i="138"/>
  <c r="PNC36" i="138"/>
  <c r="PNB36" i="138"/>
  <c r="PNA36" i="138"/>
  <c r="PMZ36" i="138"/>
  <c r="PMY36" i="138"/>
  <c r="PMX36" i="138"/>
  <c r="PMW36" i="138"/>
  <c r="PMV36" i="138"/>
  <c r="PMU36" i="138"/>
  <c r="PMT36" i="138"/>
  <c r="PMS36" i="138"/>
  <c r="PMR36" i="138"/>
  <c r="PMQ36" i="138"/>
  <c r="PMP36" i="138"/>
  <c r="PMO36" i="138"/>
  <c r="PMN36" i="138"/>
  <c r="PMM36" i="138"/>
  <c r="PML36" i="138"/>
  <c r="PMK36" i="138"/>
  <c r="PMJ36" i="138"/>
  <c r="PMI36" i="138"/>
  <c r="PMH36" i="138"/>
  <c r="PMG36" i="138"/>
  <c r="PMF36" i="138"/>
  <c r="PME36" i="138"/>
  <c r="PMD36" i="138"/>
  <c r="PMC36" i="138"/>
  <c r="PMB36" i="138"/>
  <c r="PMA36" i="138"/>
  <c r="PLZ36" i="138"/>
  <c r="PLY36" i="138"/>
  <c r="PLX36" i="138"/>
  <c r="PLW36" i="138"/>
  <c r="PLV36" i="138"/>
  <c r="PLU36" i="138"/>
  <c r="PLT36" i="138"/>
  <c r="PLS36" i="138"/>
  <c r="PLR36" i="138"/>
  <c r="PLQ36" i="138"/>
  <c r="PLP36" i="138"/>
  <c r="PLO36" i="138"/>
  <c r="PLN36" i="138"/>
  <c r="PLM36" i="138"/>
  <c r="PLL36" i="138"/>
  <c r="PLK36" i="138"/>
  <c r="PLJ36" i="138"/>
  <c r="PLI36" i="138"/>
  <c r="PLH36" i="138"/>
  <c r="PLG36" i="138"/>
  <c r="PLF36" i="138"/>
  <c r="PLE36" i="138"/>
  <c r="PLD36" i="138"/>
  <c r="PLC36" i="138"/>
  <c r="PLB36" i="138"/>
  <c r="PLA36" i="138"/>
  <c r="PKZ36" i="138"/>
  <c r="PKY36" i="138"/>
  <c r="PKX36" i="138"/>
  <c r="PKW36" i="138"/>
  <c r="PKV36" i="138"/>
  <c r="PKU36" i="138"/>
  <c r="PKT36" i="138"/>
  <c r="PKS36" i="138"/>
  <c r="PKR36" i="138"/>
  <c r="PKQ36" i="138"/>
  <c r="PKP36" i="138"/>
  <c r="PKO36" i="138"/>
  <c r="PKN36" i="138"/>
  <c r="PKM36" i="138"/>
  <c r="PKL36" i="138"/>
  <c r="PKK36" i="138"/>
  <c r="PKJ36" i="138"/>
  <c r="PKI36" i="138"/>
  <c r="PKH36" i="138"/>
  <c r="PKG36" i="138"/>
  <c r="PKF36" i="138"/>
  <c r="PKE36" i="138"/>
  <c r="PKD36" i="138"/>
  <c r="PKC36" i="138"/>
  <c r="PKB36" i="138"/>
  <c r="PKA36" i="138"/>
  <c r="PJZ36" i="138"/>
  <c r="PJY36" i="138"/>
  <c r="PJX36" i="138"/>
  <c r="PJW36" i="138"/>
  <c r="PJV36" i="138"/>
  <c r="PJU36" i="138"/>
  <c r="PJT36" i="138"/>
  <c r="PJS36" i="138"/>
  <c r="PJR36" i="138"/>
  <c r="PJQ36" i="138"/>
  <c r="PJP36" i="138"/>
  <c r="PJO36" i="138"/>
  <c r="PJN36" i="138"/>
  <c r="PJM36" i="138"/>
  <c r="PJL36" i="138"/>
  <c r="PJK36" i="138"/>
  <c r="PJJ36" i="138"/>
  <c r="PJI36" i="138"/>
  <c r="PJH36" i="138"/>
  <c r="PJG36" i="138"/>
  <c r="PJF36" i="138"/>
  <c r="PJE36" i="138"/>
  <c r="PJD36" i="138"/>
  <c r="PJC36" i="138"/>
  <c r="PJB36" i="138"/>
  <c r="PJA36" i="138"/>
  <c r="PIZ36" i="138"/>
  <c r="PIY36" i="138"/>
  <c r="PIX36" i="138"/>
  <c r="PIW36" i="138"/>
  <c r="PIV36" i="138"/>
  <c r="PIU36" i="138"/>
  <c r="PIT36" i="138"/>
  <c r="PIS36" i="138"/>
  <c r="PIR36" i="138"/>
  <c r="PIQ36" i="138"/>
  <c r="PIP36" i="138"/>
  <c r="PIO36" i="138"/>
  <c r="PIN36" i="138"/>
  <c r="PIM36" i="138"/>
  <c r="PIL36" i="138"/>
  <c r="PIK36" i="138"/>
  <c r="PIJ36" i="138"/>
  <c r="PII36" i="138"/>
  <c r="PIH36" i="138"/>
  <c r="PIG36" i="138"/>
  <c r="PIF36" i="138"/>
  <c r="PIE36" i="138"/>
  <c r="PID36" i="138"/>
  <c r="PIC36" i="138"/>
  <c r="PIB36" i="138"/>
  <c r="PIA36" i="138"/>
  <c r="PHZ36" i="138"/>
  <c r="PHY36" i="138"/>
  <c r="PHX36" i="138"/>
  <c r="PHW36" i="138"/>
  <c r="PHV36" i="138"/>
  <c r="PHU36" i="138"/>
  <c r="PHT36" i="138"/>
  <c r="PHS36" i="138"/>
  <c r="PHR36" i="138"/>
  <c r="PHQ36" i="138"/>
  <c r="PHP36" i="138"/>
  <c r="PHO36" i="138"/>
  <c r="PHN36" i="138"/>
  <c r="PHM36" i="138"/>
  <c r="PHL36" i="138"/>
  <c r="PHK36" i="138"/>
  <c r="PHJ36" i="138"/>
  <c r="PHI36" i="138"/>
  <c r="PHH36" i="138"/>
  <c r="PHG36" i="138"/>
  <c r="PHF36" i="138"/>
  <c r="PHE36" i="138"/>
  <c r="PHD36" i="138"/>
  <c r="PHC36" i="138"/>
  <c r="PHB36" i="138"/>
  <c r="PHA36" i="138"/>
  <c r="PGZ36" i="138"/>
  <c r="PGY36" i="138"/>
  <c r="PGX36" i="138"/>
  <c r="PGW36" i="138"/>
  <c r="PGV36" i="138"/>
  <c r="PGU36" i="138"/>
  <c r="PGT36" i="138"/>
  <c r="PGS36" i="138"/>
  <c r="PGR36" i="138"/>
  <c r="PGQ36" i="138"/>
  <c r="PGP36" i="138"/>
  <c r="PGO36" i="138"/>
  <c r="PGN36" i="138"/>
  <c r="PGM36" i="138"/>
  <c r="PGL36" i="138"/>
  <c r="PGK36" i="138"/>
  <c r="PGJ36" i="138"/>
  <c r="PGI36" i="138"/>
  <c r="PGH36" i="138"/>
  <c r="PGG36" i="138"/>
  <c r="PGF36" i="138"/>
  <c r="PGE36" i="138"/>
  <c r="PGD36" i="138"/>
  <c r="PGC36" i="138"/>
  <c r="PGB36" i="138"/>
  <c r="PGA36" i="138"/>
  <c r="PFZ36" i="138"/>
  <c r="PFY36" i="138"/>
  <c r="PFX36" i="138"/>
  <c r="PFW36" i="138"/>
  <c r="PFV36" i="138"/>
  <c r="PFU36" i="138"/>
  <c r="PFT36" i="138"/>
  <c r="PFS36" i="138"/>
  <c r="PFR36" i="138"/>
  <c r="PFQ36" i="138"/>
  <c r="PFP36" i="138"/>
  <c r="PFO36" i="138"/>
  <c r="PFN36" i="138"/>
  <c r="PFM36" i="138"/>
  <c r="PFL36" i="138"/>
  <c r="PFK36" i="138"/>
  <c r="PFJ36" i="138"/>
  <c r="PFI36" i="138"/>
  <c r="PFH36" i="138"/>
  <c r="PFG36" i="138"/>
  <c r="PFF36" i="138"/>
  <c r="PFE36" i="138"/>
  <c r="PFD36" i="138"/>
  <c r="PFC36" i="138"/>
  <c r="PFB36" i="138"/>
  <c r="PFA36" i="138"/>
  <c r="PEZ36" i="138"/>
  <c r="PEY36" i="138"/>
  <c r="PEX36" i="138"/>
  <c r="PEW36" i="138"/>
  <c r="PEV36" i="138"/>
  <c r="PEU36" i="138"/>
  <c r="PET36" i="138"/>
  <c r="PES36" i="138"/>
  <c r="PER36" i="138"/>
  <c r="PEQ36" i="138"/>
  <c r="PEP36" i="138"/>
  <c r="PEO36" i="138"/>
  <c r="PEN36" i="138"/>
  <c r="PEM36" i="138"/>
  <c r="PEL36" i="138"/>
  <c r="PEK36" i="138"/>
  <c r="PEJ36" i="138"/>
  <c r="PEI36" i="138"/>
  <c r="PEH36" i="138"/>
  <c r="PEG36" i="138"/>
  <c r="PEF36" i="138"/>
  <c r="PEE36" i="138"/>
  <c r="PED36" i="138"/>
  <c r="PEC36" i="138"/>
  <c r="PEB36" i="138"/>
  <c r="PEA36" i="138"/>
  <c r="PDZ36" i="138"/>
  <c r="PDY36" i="138"/>
  <c r="PDX36" i="138"/>
  <c r="PDW36" i="138"/>
  <c r="PDV36" i="138"/>
  <c r="PDU36" i="138"/>
  <c r="PDT36" i="138"/>
  <c r="PDS36" i="138"/>
  <c r="PDR36" i="138"/>
  <c r="PDQ36" i="138"/>
  <c r="PDP36" i="138"/>
  <c r="PDO36" i="138"/>
  <c r="PDN36" i="138"/>
  <c r="PDM36" i="138"/>
  <c r="PDL36" i="138"/>
  <c r="PDK36" i="138"/>
  <c r="PDJ36" i="138"/>
  <c r="PDI36" i="138"/>
  <c r="PDH36" i="138"/>
  <c r="PDG36" i="138"/>
  <c r="PDF36" i="138"/>
  <c r="PDE36" i="138"/>
  <c r="PDD36" i="138"/>
  <c r="PDC36" i="138"/>
  <c r="PDB36" i="138"/>
  <c r="PDA36" i="138"/>
  <c r="PCZ36" i="138"/>
  <c r="PCY36" i="138"/>
  <c r="PCX36" i="138"/>
  <c r="PCW36" i="138"/>
  <c r="PCV36" i="138"/>
  <c r="PCU36" i="138"/>
  <c r="PCT36" i="138"/>
  <c r="PCS36" i="138"/>
  <c r="PCR36" i="138"/>
  <c r="PCQ36" i="138"/>
  <c r="PCP36" i="138"/>
  <c r="PCO36" i="138"/>
  <c r="PCN36" i="138"/>
  <c r="PCM36" i="138"/>
  <c r="PCL36" i="138"/>
  <c r="PCK36" i="138"/>
  <c r="PCJ36" i="138"/>
  <c r="PCI36" i="138"/>
  <c r="PCH36" i="138"/>
  <c r="PCG36" i="138"/>
  <c r="PCF36" i="138"/>
  <c r="PCE36" i="138"/>
  <c r="PCD36" i="138"/>
  <c r="PCC36" i="138"/>
  <c r="PCB36" i="138"/>
  <c r="PCA36" i="138"/>
  <c r="PBZ36" i="138"/>
  <c r="PBY36" i="138"/>
  <c r="PBX36" i="138"/>
  <c r="PBW36" i="138"/>
  <c r="PBV36" i="138"/>
  <c r="PBU36" i="138"/>
  <c r="PBT36" i="138"/>
  <c r="PBS36" i="138"/>
  <c r="PBR36" i="138"/>
  <c r="PBQ36" i="138"/>
  <c r="PBP36" i="138"/>
  <c r="PBO36" i="138"/>
  <c r="PBN36" i="138"/>
  <c r="PBM36" i="138"/>
  <c r="PBL36" i="138"/>
  <c r="PBK36" i="138"/>
  <c r="PBJ36" i="138"/>
  <c r="PBI36" i="138"/>
  <c r="PBH36" i="138"/>
  <c r="PBG36" i="138"/>
  <c r="PBF36" i="138"/>
  <c r="PBE36" i="138"/>
  <c r="PBD36" i="138"/>
  <c r="PBC36" i="138"/>
  <c r="PBB36" i="138"/>
  <c r="PBA36" i="138"/>
  <c r="PAZ36" i="138"/>
  <c r="PAY36" i="138"/>
  <c r="PAX36" i="138"/>
  <c r="PAW36" i="138"/>
  <c r="PAV36" i="138"/>
  <c r="PAU36" i="138"/>
  <c r="PAT36" i="138"/>
  <c r="PAS36" i="138"/>
  <c r="PAR36" i="138"/>
  <c r="PAQ36" i="138"/>
  <c r="PAP36" i="138"/>
  <c r="PAO36" i="138"/>
  <c r="PAN36" i="138"/>
  <c r="PAM36" i="138"/>
  <c r="PAL36" i="138"/>
  <c r="PAK36" i="138"/>
  <c r="PAJ36" i="138"/>
  <c r="PAI36" i="138"/>
  <c r="PAH36" i="138"/>
  <c r="PAG36" i="138"/>
  <c r="PAF36" i="138"/>
  <c r="PAE36" i="138"/>
  <c r="PAD36" i="138"/>
  <c r="PAC36" i="138"/>
  <c r="PAB36" i="138"/>
  <c r="PAA36" i="138"/>
  <c r="OZZ36" i="138"/>
  <c r="OZY36" i="138"/>
  <c r="OZX36" i="138"/>
  <c r="OZW36" i="138"/>
  <c r="OZV36" i="138"/>
  <c r="OZU36" i="138"/>
  <c r="OZT36" i="138"/>
  <c r="OZS36" i="138"/>
  <c r="OZR36" i="138"/>
  <c r="OZQ36" i="138"/>
  <c r="OZP36" i="138"/>
  <c r="OZO36" i="138"/>
  <c r="OZN36" i="138"/>
  <c r="OZM36" i="138"/>
  <c r="OZL36" i="138"/>
  <c r="OZK36" i="138"/>
  <c r="OZJ36" i="138"/>
  <c r="OZI36" i="138"/>
  <c r="OZH36" i="138"/>
  <c r="OZG36" i="138"/>
  <c r="OZF36" i="138"/>
  <c r="OZE36" i="138"/>
  <c r="OZD36" i="138"/>
  <c r="OZC36" i="138"/>
  <c r="OZB36" i="138"/>
  <c r="OZA36" i="138"/>
  <c r="OYZ36" i="138"/>
  <c r="OYY36" i="138"/>
  <c r="OYX36" i="138"/>
  <c r="OYW36" i="138"/>
  <c r="OYV36" i="138"/>
  <c r="OYU36" i="138"/>
  <c r="OYT36" i="138"/>
  <c r="OYS36" i="138"/>
  <c r="OYR36" i="138"/>
  <c r="OYQ36" i="138"/>
  <c r="OYP36" i="138"/>
  <c r="OYO36" i="138"/>
  <c r="OYN36" i="138"/>
  <c r="OYM36" i="138"/>
  <c r="OYL36" i="138"/>
  <c r="OYK36" i="138"/>
  <c r="OYJ36" i="138"/>
  <c r="OYI36" i="138"/>
  <c r="OYH36" i="138"/>
  <c r="OYG36" i="138"/>
  <c r="OYF36" i="138"/>
  <c r="OYE36" i="138"/>
  <c r="OYD36" i="138"/>
  <c r="OYC36" i="138"/>
  <c r="OYB36" i="138"/>
  <c r="OYA36" i="138"/>
  <c r="OXZ36" i="138"/>
  <c r="OXY36" i="138"/>
  <c r="OXX36" i="138"/>
  <c r="OXW36" i="138"/>
  <c r="OXV36" i="138"/>
  <c r="OXU36" i="138"/>
  <c r="OXT36" i="138"/>
  <c r="OXS36" i="138"/>
  <c r="OXR36" i="138"/>
  <c r="OXQ36" i="138"/>
  <c r="OXP36" i="138"/>
  <c r="OXO36" i="138"/>
  <c r="OXN36" i="138"/>
  <c r="OXM36" i="138"/>
  <c r="OXL36" i="138"/>
  <c r="OXK36" i="138"/>
  <c r="OXJ36" i="138"/>
  <c r="OXI36" i="138"/>
  <c r="OXH36" i="138"/>
  <c r="OXG36" i="138"/>
  <c r="OXF36" i="138"/>
  <c r="OXE36" i="138"/>
  <c r="OXD36" i="138"/>
  <c r="OXC36" i="138"/>
  <c r="OXB36" i="138"/>
  <c r="OXA36" i="138"/>
  <c r="OWZ36" i="138"/>
  <c r="OWY36" i="138"/>
  <c r="OWX36" i="138"/>
  <c r="OWW36" i="138"/>
  <c r="OWV36" i="138"/>
  <c r="OWU36" i="138"/>
  <c r="OWT36" i="138"/>
  <c r="OWS36" i="138"/>
  <c r="OWR36" i="138"/>
  <c r="OWQ36" i="138"/>
  <c r="OWP36" i="138"/>
  <c r="OWO36" i="138"/>
  <c r="OWN36" i="138"/>
  <c r="OWM36" i="138"/>
  <c r="OWL36" i="138"/>
  <c r="OWK36" i="138"/>
  <c r="OWJ36" i="138"/>
  <c r="OWI36" i="138"/>
  <c r="OWH36" i="138"/>
  <c r="OWG36" i="138"/>
  <c r="OWF36" i="138"/>
  <c r="OWE36" i="138"/>
  <c r="OWD36" i="138"/>
  <c r="OWC36" i="138"/>
  <c r="OWB36" i="138"/>
  <c r="OWA36" i="138"/>
  <c r="OVZ36" i="138"/>
  <c r="OVY36" i="138"/>
  <c r="OVX36" i="138"/>
  <c r="OVW36" i="138"/>
  <c r="OVV36" i="138"/>
  <c r="OVU36" i="138"/>
  <c r="OVT36" i="138"/>
  <c r="OVS36" i="138"/>
  <c r="OVR36" i="138"/>
  <c r="OVQ36" i="138"/>
  <c r="OVP36" i="138"/>
  <c r="OVO36" i="138"/>
  <c r="OVN36" i="138"/>
  <c r="OVM36" i="138"/>
  <c r="OVL36" i="138"/>
  <c r="OVK36" i="138"/>
  <c r="OVJ36" i="138"/>
  <c r="OVI36" i="138"/>
  <c r="OVH36" i="138"/>
  <c r="OVG36" i="138"/>
  <c r="OVF36" i="138"/>
  <c r="OVE36" i="138"/>
  <c r="OVD36" i="138"/>
  <c r="OVC36" i="138"/>
  <c r="OVB36" i="138"/>
  <c r="OVA36" i="138"/>
  <c r="OUZ36" i="138"/>
  <c r="OUY36" i="138"/>
  <c r="OUX36" i="138"/>
  <c r="OUW36" i="138"/>
  <c r="OUV36" i="138"/>
  <c r="OUU36" i="138"/>
  <c r="OUT36" i="138"/>
  <c r="OUS36" i="138"/>
  <c r="OUR36" i="138"/>
  <c r="OUQ36" i="138"/>
  <c r="OUP36" i="138"/>
  <c r="OUO36" i="138"/>
  <c r="OUN36" i="138"/>
  <c r="OUM36" i="138"/>
  <c r="OUL36" i="138"/>
  <c r="OUK36" i="138"/>
  <c r="OUJ36" i="138"/>
  <c r="OUI36" i="138"/>
  <c r="OUH36" i="138"/>
  <c r="OUG36" i="138"/>
  <c r="OUF36" i="138"/>
  <c r="OUE36" i="138"/>
  <c r="OUD36" i="138"/>
  <c r="OUC36" i="138"/>
  <c r="OUB36" i="138"/>
  <c r="OUA36" i="138"/>
  <c r="OTZ36" i="138"/>
  <c r="OTY36" i="138"/>
  <c r="OTX36" i="138"/>
  <c r="OTW36" i="138"/>
  <c r="OTV36" i="138"/>
  <c r="OTU36" i="138"/>
  <c r="OTT36" i="138"/>
  <c r="OTS36" i="138"/>
  <c r="OTR36" i="138"/>
  <c r="OTQ36" i="138"/>
  <c r="OTP36" i="138"/>
  <c r="OTO36" i="138"/>
  <c r="OTN36" i="138"/>
  <c r="OTM36" i="138"/>
  <c r="OTL36" i="138"/>
  <c r="OTK36" i="138"/>
  <c r="OTJ36" i="138"/>
  <c r="OTI36" i="138"/>
  <c r="OTH36" i="138"/>
  <c r="OTG36" i="138"/>
  <c r="OTF36" i="138"/>
  <c r="OTE36" i="138"/>
  <c r="OTD36" i="138"/>
  <c r="OTC36" i="138"/>
  <c r="OTB36" i="138"/>
  <c r="OTA36" i="138"/>
  <c r="OSZ36" i="138"/>
  <c r="OSY36" i="138"/>
  <c r="OSX36" i="138"/>
  <c r="OSW36" i="138"/>
  <c r="OSV36" i="138"/>
  <c r="OSU36" i="138"/>
  <c r="OST36" i="138"/>
  <c r="OSS36" i="138"/>
  <c r="OSR36" i="138"/>
  <c r="OSQ36" i="138"/>
  <c r="OSP36" i="138"/>
  <c r="OSO36" i="138"/>
  <c r="OSN36" i="138"/>
  <c r="OSM36" i="138"/>
  <c r="OSL36" i="138"/>
  <c r="OSK36" i="138"/>
  <c r="OSJ36" i="138"/>
  <c r="OSI36" i="138"/>
  <c r="OSH36" i="138"/>
  <c r="OSG36" i="138"/>
  <c r="OSF36" i="138"/>
  <c r="OSE36" i="138"/>
  <c r="OSD36" i="138"/>
  <c r="OSC36" i="138"/>
  <c r="OSB36" i="138"/>
  <c r="OSA36" i="138"/>
  <c r="ORZ36" i="138"/>
  <c r="ORY36" i="138"/>
  <c r="ORX36" i="138"/>
  <c r="ORW36" i="138"/>
  <c r="ORV36" i="138"/>
  <c r="ORU36" i="138"/>
  <c r="ORT36" i="138"/>
  <c r="ORS36" i="138"/>
  <c r="ORR36" i="138"/>
  <c r="ORQ36" i="138"/>
  <c r="ORP36" i="138"/>
  <c r="ORO36" i="138"/>
  <c r="ORN36" i="138"/>
  <c r="ORM36" i="138"/>
  <c r="ORL36" i="138"/>
  <c r="ORK36" i="138"/>
  <c r="ORJ36" i="138"/>
  <c r="ORI36" i="138"/>
  <c r="ORH36" i="138"/>
  <c r="ORG36" i="138"/>
  <c r="ORF36" i="138"/>
  <c r="ORE36" i="138"/>
  <c r="ORD36" i="138"/>
  <c r="ORC36" i="138"/>
  <c r="ORB36" i="138"/>
  <c r="ORA36" i="138"/>
  <c r="OQZ36" i="138"/>
  <c r="OQY36" i="138"/>
  <c r="OQX36" i="138"/>
  <c r="OQW36" i="138"/>
  <c r="OQV36" i="138"/>
  <c r="OQU36" i="138"/>
  <c r="OQT36" i="138"/>
  <c r="OQS36" i="138"/>
  <c r="OQR36" i="138"/>
  <c r="OQQ36" i="138"/>
  <c r="OQP36" i="138"/>
  <c r="OQO36" i="138"/>
  <c r="OQN36" i="138"/>
  <c r="OQM36" i="138"/>
  <c r="OQL36" i="138"/>
  <c r="OQK36" i="138"/>
  <c r="OQJ36" i="138"/>
  <c r="OQI36" i="138"/>
  <c r="OQH36" i="138"/>
  <c r="OQG36" i="138"/>
  <c r="OQF36" i="138"/>
  <c r="OQE36" i="138"/>
  <c r="OQD36" i="138"/>
  <c r="OQC36" i="138"/>
  <c r="OQB36" i="138"/>
  <c r="OQA36" i="138"/>
  <c r="OPZ36" i="138"/>
  <c r="OPY36" i="138"/>
  <c r="OPX36" i="138"/>
  <c r="OPW36" i="138"/>
  <c r="OPV36" i="138"/>
  <c r="OPU36" i="138"/>
  <c r="OPT36" i="138"/>
  <c r="OPS36" i="138"/>
  <c r="OPR36" i="138"/>
  <c r="OPQ36" i="138"/>
  <c r="OPP36" i="138"/>
  <c r="OPO36" i="138"/>
  <c r="OPN36" i="138"/>
  <c r="OPM36" i="138"/>
  <c r="OPL36" i="138"/>
  <c r="OPK36" i="138"/>
  <c r="OPJ36" i="138"/>
  <c r="OPI36" i="138"/>
  <c r="OPH36" i="138"/>
  <c r="OPG36" i="138"/>
  <c r="OPF36" i="138"/>
  <c r="OPE36" i="138"/>
  <c r="OPD36" i="138"/>
  <c r="OPC36" i="138"/>
  <c r="OPB36" i="138"/>
  <c r="OPA36" i="138"/>
  <c r="OOZ36" i="138"/>
  <c r="OOY36" i="138"/>
  <c r="OOX36" i="138"/>
  <c r="OOW36" i="138"/>
  <c r="OOV36" i="138"/>
  <c r="OOU36" i="138"/>
  <c r="OOT36" i="138"/>
  <c r="OOS36" i="138"/>
  <c r="OOR36" i="138"/>
  <c r="OOQ36" i="138"/>
  <c r="OOP36" i="138"/>
  <c r="OOO36" i="138"/>
  <c r="OON36" i="138"/>
  <c r="OOM36" i="138"/>
  <c r="OOL36" i="138"/>
  <c r="OOK36" i="138"/>
  <c r="OOJ36" i="138"/>
  <c r="OOI36" i="138"/>
  <c r="OOH36" i="138"/>
  <c r="OOG36" i="138"/>
  <c r="OOF36" i="138"/>
  <c r="OOE36" i="138"/>
  <c r="OOD36" i="138"/>
  <c r="OOC36" i="138"/>
  <c r="OOB36" i="138"/>
  <c r="OOA36" i="138"/>
  <c r="ONZ36" i="138"/>
  <c r="ONY36" i="138"/>
  <c r="ONX36" i="138"/>
  <c r="ONW36" i="138"/>
  <c r="ONV36" i="138"/>
  <c r="ONU36" i="138"/>
  <c r="ONT36" i="138"/>
  <c r="ONS36" i="138"/>
  <c r="ONR36" i="138"/>
  <c r="ONQ36" i="138"/>
  <c r="ONP36" i="138"/>
  <c r="ONO36" i="138"/>
  <c r="ONN36" i="138"/>
  <c r="ONM36" i="138"/>
  <c r="ONL36" i="138"/>
  <c r="ONK36" i="138"/>
  <c r="ONJ36" i="138"/>
  <c r="ONI36" i="138"/>
  <c r="ONH36" i="138"/>
  <c r="ONG36" i="138"/>
  <c r="ONF36" i="138"/>
  <c r="ONE36" i="138"/>
  <c r="OND36" i="138"/>
  <c r="ONC36" i="138"/>
  <c r="ONB36" i="138"/>
  <c r="ONA36" i="138"/>
  <c r="OMZ36" i="138"/>
  <c r="OMY36" i="138"/>
  <c r="OMX36" i="138"/>
  <c r="OMW36" i="138"/>
  <c r="OMV36" i="138"/>
  <c r="OMU36" i="138"/>
  <c r="OMT36" i="138"/>
  <c r="OMS36" i="138"/>
  <c r="OMR36" i="138"/>
  <c r="OMQ36" i="138"/>
  <c r="OMP36" i="138"/>
  <c r="OMO36" i="138"/>
  <c r="OMN36" i="138"/>
  <c r="OMM36" i="138"/>
  <c r="OML36" i="138"/>
  <c r="OMK36" i="138"/>
  <c r="OMJ36" i="138"/>
  <c r="OMI36" i="138"/>
  <c r="OMH36" i="138"/>
  <c r="OMG36" i="138"/>
  <c r="OMF36" i="138"/>
  <c r="OME36" i="138"/>
  <c r="OMD36" i="138"/>
  <c r="OMC36" i="138"/>
  <c r="OMB36" i="138"/>
  <c r="OMA36" i="138"/>
  <c r="OLZ36" i="138"/>
  <c r="OLY36" i="138"/>
  <c r="OLX36" i="138"/>
  <c r="OLW36" i="138"/>
  <c r="OLV36" i="138"/>
  <c r="OLU36" i="138"/>
  <c r="OLT36" i="138"/>
  <c r="OLS36" i="138"/>
  <c r="OLR36" i="138"/>
  <c r="OLQ36" i="138"/>
  <c r="OLP36" i="138"/>
  <c r="OLO36" i="138"/>
  <c r="OLN36" i="138"/>
  <c r="OLM36" i="138"/>
  <c r="OLL36" i="138"/>
  <c r="OLK36" i="138"/>
  <c r="OLJ36" i="138"/>
  <c r="OLI36" i="138"/>
  <c r="OLH36" i="138"/>
  <c r="OLG36" i="138"/>
  <c r="OLF36" i="138"/>
  <c r="OLE36" i="138"/>
  <c r="OLD36" i="138"/>
  <c r="OLC36" i="138"/>
  <c r="OLB36" i="138"/>
  <c r="OLA36" i="138"/>
  <c r="OKZ36" i="138"/>
  <c r="OKY36" i="138"/>
  <c r="OKX36" i="138"/>
  <c r="OKW36" i="138"/>
  <c r="OKV36" i="138"/>
  <c r="OKU36" i="138"/>
  <c r="OKT36" i="138"/>
  <c r="OKS36" i="138"/>
  <c r="OKR36" i="138"/>
  <c r="OKQ36" i="138"/>
  <c r="OKP36" i="138"/>
  <c r="OKO36" i="138"/>
  <c r="OKN36" i="138"/>
  <c r="OKM36" i="138"/>
  <c r="OKL36" i="138"/>
  <c r="OKK36" i="138"/>
  <c r="OKJ36" i="138"/>
  <c r="OKI36" i="138"/>
  <c r="OKH36" i="138"/>
  <c r="OKG36" i="138"/>
  <c r="OKF36" i="138"/>
  <c r="OKE36" i="138"/>
  <c r="OKD36" i="138"/>
  <c r="OKC36" i="138"/>
  <c r="OKB36" i="138"/>
  <c r="OKA36" i="138"/>
  <c r="OJZ36" i="138"/>
  <c r="OJY36" i="138"/>
  <c r="OJX36" i="138"/>
  <c r="OJW36" i="138"/>
  <c r="OJV36" i="138"/>
  <c r="OJU36" i="138"/>
  <c r="OJT36" i="138"/>
  <c r="OJS36" i="138"/>
  <c r="OJR36" i="138"/>
  <c r="OJQ36" i="138"/>
  <c r="OJP36" i="138"/>
  <c r="OJO36" i="138"/>
  <c r="OJN36" i="138"/>
  <c r="OJM36" i="138"/>
  <c r="OJL36" i="138"/>
  <c r="OJK36" i="138"/>
  <c r="OJJ36" i="138"/>
  <c r="OJI36" i="138"/>
  <c r="OJH36" i="138"/>
  <c r="OJG36" i="138"/>
  <c r="OJF36" i="138"/>
  <c r="OJE36" i="138"/>
  <c r="OJD36" i="138"/>
  <c r="OJC36" i="138"/>
  <c r="OJB36" i="138"/>
  <c r="OJA36" i="138"/>
  <c r="OIZ36" i="138"/>
  <c r="OIY36" i="138"/>
  <c r="OIX36" i="138"/>
  <c r="OIW36" i="138"/>
  <c r="OIV36" i="138"/>
  <c r="OIU36" i="138"/>
  <c r="OIT36" i="138"/>
  <c r="OIS36" i="138"/>
  <c r="OIR36" i="138"/>
  <c r="OIQ36" i="138"/>
  <c r="OIP36" i="138"/>
  <c r="OIO36" i="138"/>
  <c r="OIN36" i="138"/>
  <c r="OIM36" i="138"/>
  <c r="OIL36" i="138"/>
  <c r="OIK36" i="138"/>
  <c r="OIJ36" i="138"/>
  <c r="OII36" i="138"/>
  <c r="OIH36" i="138"/>
  <c r="OIG36" i="138"/>
  <c r="OIF36" i="138"/>
  <c r="OIE36" i="138"/>
  <c r="OID36" i="138"/>
  <c r="OIC36" i="138"/>
  <c r="OIB36" i="138"/>
  <c r="OIA36" i="138"/>
  <c r="OHZ36" i="138"/>
  <c r="OHY36" i="138"/>
  <c r="OHX36" i="138"/>
  <c r="OHW36" i="138"/>
  <c r="OHV36" i="138"/>
  <c r="OHU36" i="138"/>
  <c r="OHT36" i="138"/>
  <c r="OHS36" i="138"/>
  <c r="OHR36" i="138"/>
  <c r="OHQ36" i="138"/>
  <c r="OHP36" i="138"/>
  <c r="OHO36" i="138"/>
  <c r="OHN36" i="138"/>
  <c r="OHM36" i="138"/>
  <c r="OHL36" i="138"/>
  <c r="OHK36" i="138"/>
  <c r="OHJ36" i="138"/>
  <c r="OHI36" i="138"/>
  <c r="OHH36" i="138"/>
  <c r="OHG36" i="138"/>
  <c r="OHF36" i="138"/>
  <c r="OHE36" i="138"/>
  <c r="OHD36" i="138"/>
  <c r="OHC36" i="138"/>
  <c r="OHB36" i="138"/>
  <c r="OHA36" i="138"/>
  <c r="OGZ36" i="138"/>
  <c r="OGY36" i="138"/>
  <c r="OGX36" i="138"/>
  <c r="OGW36" i="138"/>
  <c r="OGV36" i="138"/>
  <c r="OGU36" i="138"/>
  <c r="OGT36" i="138"/>
  <c r="OGS36" i="138"/>
  <c r="OGR36" i="138"/>
  <c r="OGQ36" i="138"/>
  <c r="OGP36" i="138"/>
  <c r="OGO36" i="138"/>
  <c r="OGN36" i="138"/>
  <c r="OGM36" i="138"/>
  <c r="OGL36" i="138"/>
  <c r="OGK36" i="138"/>
  <c r="OGJ36" i="138"/>
  <c r="OGI36" i="138"/>
  <c r="OGH36" i="138"/>
  <c r="OGG36" i="138"/>
  <c r="OGF36" i="138"/>
  <c r="OGE36" i="138"/>
  <c r="OGD36" i="138"/>
  <c r="OGC36" i="138"/>
  <c r="OGB36" i="138"/>
  <c r="OGA36" i="138"/>
  <c r="OFZ36" i="138"/>
  <c r="OFY36" i="138"/>
  <c r="OFX36" i="138"/>
  <c r="OFW36" i="138"/>
  <c r="OFV36" i="138"/>
  <c r="OFU36" i="138"/>
  <c r="OFT36" i="138"/>
  <c r="OFS36" i="138"/>
  <c r="OFR36" i="138"/>
  <c r="OFQ36" i="138"/>
  <c r="OFP36" i="138"/>
  <c r="OFO36" i="138"/>
  <c r="OFN36" i="138"/>
  <c r="OFM36" i="138"/>
  <c r="OFL36" i="138"/>
  <c r="OFK36" i="138"/>
  <c r="OFJ36" i="138"/>
  <c r="OFI36" i="138"/>
  <c r="OFH36" i="138"/>
  <c r="OFG36" i="138"/>
  <c r="OFF36" i="138"/>
  <c r="OFE36" i="138"/>
  <c r="OFD36" i="138"/>
  <c r="OFC36" i="138"/>
  <c r="OFB36" i="138"/>
  <c r="OFA36" i="138"/>
  <c r="OEZ36" i="138"/>
  <c r="OEY36" i="138"/>
  <c r="OEX36" i="138"/>
  <c r="OEW36" i="138"/>
  <c r="OEV36" i="138"/>
  <c r="OEU36" i="138"/>
  <c r="OET36" i="138"/>
  <c r="OES36" i="138"/>
  <c r="OER36" i="138"/>
  <c r="OEQ36" i="138"/>
  <c r="OEP36" i="138"/>
  <c r="OEO36" i="138"/>
  <c r="OEN36" i="138"/>
  <c r="OEM36" i="138"/>
  <c r="OEL36" i="138"/>
  <c r="OEK36" i="138"/>
  <c r="OEJ36" i="138"/>
  <c r="OEI36" i="138"/>
  <c r="OEH36" i="138"/>
  <c r="OEG36" i="138"/>
  <c r="OEF36" i="138"/>
  <c r="OEE36" i="138"/>
  <c r="OED36" i="138"/>
  <c r="OEC36" i="138"/>
  <c r="OEB36" i="138"/>
  <c r="OEA36" i="138"/>
  <c r="ODZ36" i="138"/>
  <c r="ODY36" i="138"/>
  <c r="ODX36" i="138"/>
  <c r="ODW36" i="138"/>
  <c r="ODV36" i="138"/>
  <c r="ODU36" i="138"/>
  <c r="ODT36" i="138"/>
  <c r="ODS36" i="138"/>
  <c r="ODR36" i="138"/>
  <c r="ODQ36" i="138"/>
  <c r="ODP36" i="138"/>
  <c r="ODO36" i="138"/>
  <c r="ODN36" i="138"/>
  <c r="ODM36" i="138"/>
  <c r="ODL36" i="138"/>
  <c r="ODK36" i="138"/>
  <c r="ODJ36" i="138"/>
  <c r="ODI36" i="138"/>
  <c r="ODH36" i="138"/>
  <c r="ODG36" i="138"/>
  <c r="ODF36" i="138"/>
  <c r="ODE36" i="138"/>
  <c r="ODD36" i="138"/>
  <c r="ODC36" i="138"/>
  <c r="ODB36" i="138"/>
  <c r="ODA36" i="138"/>
  <c r="OCZ36" i="138"/>
  <c r="OCY36" i="138"/>
  <c r="OCX36" i="138"/>
  <c r="OCW36" i="138"/>
  <c r="OCV36" i="138"/>
  <c r="OCU36" i="138"/>
  <c r="OCT36" i="138"/>
  <c r="OCS36" i="138"/>
  <c r="OCR36" i="138"/>
  <c r="OCQ36" i="138"/>
  <c r="OCP36" i="138"/>
  <c r="OCO36" i="138"/>
  <c r="OCN36" i="138"/>
  <c r="OCM36" i="138"/>
  <c r="OCL36" i="138"/>
  <c r="OCK36" i="138"/>
  <c r="OCJ36" i="138"/>
  <c r="OCI36" i="138"/>
  <c r="OCH36" i="138"/>
  <c r="OCG36" i="138"/>
  <c r="OCF36" i="138"/>
  <c r="OCE36" i="138"/>
  <c r="OCD36" i="138"/>
  <c r="OCC36" i="138"/>
  <c r="OCB36" i="138"/>
  <c r="OCA36" i="138"/>
  <c r="OBZ36" i="138"/>
  <c r="OBY36" i="138"/>
  <c r="OBX36" i="138"/>
  <c r="OBW36" i="138"/>
  <c r="OBV36" i="138"/>
  <c r="OBU36" i="138"/>
  <c r="OBT36" i="138"/>
  <c r="OBS36" i="138"/>
  <c r="OBR36" i="138"/>
  <c r="OBQ36" i="138"/>
  <c r="OBP36" i="138"/>
  <c r="OBO36" i="138"/>
  <c r="OBN36" i="138"/>
  <c r="OBM36" i="138"/>
  <c r="OBL36" i="138"/>
  <c r="OBK36" i="138"/>
  <c r="OBJ36" i="138"/>
  <c r="OBI36" i="138"/>
  <c r="OBH36" i="138"/>
  <c r="OBG36" i="138"/>
  <c r="OBF36" i="138"/>
  <c r="OBE36" i="138"/>
  <c r="OBD36" i="138"/>
  <c r="OBC36" i="138"/>
  <c r="OBB36" i="138"/>
  <c r="OBA36" i="138"/>
  <c r="OAZ36" i="138"/>
  <c r="OAY36" i="138"/>
  <c r="OAX36" i="138"/>
  <c r="OAW36" i="138"/>
  <c r="OAV36" i="138"/>
  <c r="OAU36" i="138"/>
  <c r="OAT36" i="138"/>
  <c r="OAS36" i="138"/>
  <c r="OAR36" i="138"/>
  <c r="OAQ36" i="138"/>
  <c r="OAP36" i="138"/>
  <c r="OAO36" i="138"/>
  <c r="OAN36" i="138"/>
  <c r="OAM36" i="138"/>
  <c r="OAL36" i="138"/>
  <c r="OAK36" i="138"/>
  <c r="OAJ36" i="138"/>
  <c r="OAI36" i="138"/>
  <c r="OAH36" i="138"/>
  <c r="OAG36" i="138"/>
  <c r="OAF36" i="138"/>
  <c r="OAE36" i="138"/>
  <c r="OAD36" i="138"/>
  <c r="OAC36" i="138"/>
  <c r="OAB36" i="138"/>
  <c r="OAA36" i="138"/>
  <c r="NZZ36" i="138"/>
  <c r="NZY36" i="138"/>
  <c r="NZX36" i="138"/>
  <c r="NZW36" i="138"/>
  <c r="NZV36" i="138"/>
  <c r="NZU36" i="138"/>
  <c r="NZT36" i="138"/>
  <c r="NZS36" i="138"/>
  <c r="NZR36" i="138"/>
  <c r="NZQ36" i="138"/>
  <c r="NZP36" i="138"/>
  <c r="NZO36" i="138"/>
  <c r="NZN36" i="138"/>
  <c r="NZM36" i="138"/>
  <c r="NZL36" i="138"/>
  <c r="NZK36" i="138"/>
  <c r="NZJ36" i="138"/>
  <c r="NZI36" i="138"/>
  <c r="NZH36" i="138"/>
  <c r="NZG36" i="138"/>
  <c r="NZF36" i="138"/>
  <c r="NZE36" i="138"/>
  <c r="NZD36" i="138"/>
  <c r="NZC36" i="138"/>
  <c r="NZB36" i="138"/>
  <c r="NZA36" i="138"/>
  <c r="NYZ36" i="138"/>
  <c r="NYY36" i="138"/>
  <c r="NYX36" i="138"/>
  <c r="NYW36" i="138"/>
  <c r="NYV36" i="138"/>
  <c r="NYU36" i="138"/>
  <c r="NYT36" i="138"/>
  <c r="NYS36" i="138"/>
  <c r="NYR36" i="138"/>
  <c r="NYQ36" i="138"/>
  <c r="NYP36" i="138"/>
  <c r="NYO36" i="138"/>
  <c r="NYN36" i="138"/>
  <c r="NYM36" i="138"/>
  <c r="NYL36" i="138"/>
  <c r="NYK36" i="138"/>
  <c r="NYJ36" i="138"/>
  <c r="NYI36" i="138"/>
  <c r="NYH36" i="138"/>
  <c r="NYG36" i="138"/>
  <c r="NYF36" i="138"/>
  <c r="NYE36" i="138"/>
  <c r="NYD36" i="138"/>
  <c r="NYC36" i="138"/>
  <c r="NYB36" i="138"/>
  <c r="NYA36" i="138"/>
  <c r="NXZ36" i="138"/>
  <c r="NXY36" i="138"/>
  <c r="NXX36" i="138"/>
  <c r="NXW36" i="138"/>
  <c r="NXV36" i="138"/>
  <c r="NXU36" i="138"/>
  <c r="NXT36" i="138"/>
  <c r="NXS36" i="138"/>
  <c r="NXR36" i="138"/>
  <c r="NXQ36" i="138"/>
  <c r="NXP36" i="138"/>
  <c r="NXO36" i="138"/>
  <c r="NXN36" i="138"/>
  <c r="NXM36" i="138"/>
  <c r="NXL36" i="138"/>
  <c r="NXK36" i="138"/>
  <c r="NXJ36" i="138"/>
  <c r="NXI36" i="138"/>
  <c r="NXH36" i="138"/>
  <c r="NXG36" i="138"/>
  <c r="NXF36" i="138"/>
  <c r="NXE36" i="138"/>
  <c r="NXD36" i="138"/>
  <c r="NXC36" i="138"/>
  <c r="NXB36" i="138"/>
  <c r="NXA36" i="138"/>
  <c r="NWZ36" i="138"/>
  <c r="NWY36" i="138"/>
  <c r="NWX36" i="138"/>
  <c r="NWW36" i="138"/>
  <c r="NWV36" i="138"/>
  <c r="NWU36" i="138"/>
  <c r="NWT36" i="138"/>
  <c r="NWS36" i="138"/>
  <c r="NWR36" i="138"/>
  <c r="NWQ36" i="138"/>
  <c r="NWP36" i="138"/>
  <c r="NWO36" i="138"/>
  <c r="NWN36" i="138"/>
  <c r="NWM36" i="138"/>
  <c r="NWL36" i="138"/>
  <c r="NWK36" i="138"/>
  <c r="NWJ36" i="138"/>
  <c r="NWI36" i="138"/>
  <c r="NWH36" i="138"/>
  <c r="NWG36" i="138"/>
  <c r="NWF36" i="138"/>
  <c r="NWE36" i="138"/>
  <c r="NWD36" i="138"/>
  <c r="NWC36" i="138"/>
  <c r="NWB36" i="138"/>
  <c r="NWA36" i="138"/>
  <c r="NVZ36" i="138"/>
  <c r="NVY36" i="138"/>
  <c r="NVX36" i="138"/>
  <c r="NVW36" i="138"/>
  <c r="NVV36" i="138"/>
  <c r="NVU36" i="138"/>
  <c r="NVT36" i="138"/>
  <c r="NVS36" i="138"/>
  <c r="NVR36" i="138"/>
  <c r="NVQ36" i="138"/>
  <c r="NVP36" i="138"/>
  <c r="NVO36" i="138"/>
  <c r="NVN36" i="138"/>
  <c r="NVM36" i="138"/>
  <c r="NVL36" i="138"/>
  <c r="NVK36" i="138"/>
  <c r="NVJ36" i="138"/>
  <c r="NVI36" i="138"/>
  <c r="NVH36" i="138"/>
  <c r="NVG36" i="138"/>
  <c r="NVF36" i="138"/>
  <c r="NVE36" i="138"/>
  <c r="NVD36" i="138"/>
  <c r="NVC36" i="138"/>
  <c r="NVB36" i="138"/>
  <c r="NVA36" i="138"/>
  <c r="NUZ36" i="138"/>
  <c r="NUY36" i="138"/>
  <c r="NUX36" i="138"/>
  <c r="NUW36" i="138"/>
  <c r="NUV36" i="138"/>
  <c r="NUU36" i="138"/>
  <c r="NUT36" i="138"/>
  <c r="NUS36" i="138"/>
  <c r="NUR36" i="138"/>
  <c r="NUQ36" i="138"/>
  <c r="NUP36" i="138"/>
  <c r="NUO36" i="138"/>
  <c r="NUN36" i="138"/>
  <c r="NUM36" i="138"/>
  <c r="NUL36" i="138"/>
  <c r="NUK36" i="138"/>
  <c r="NUJ36" i="138"/>
  <c r="NUI36" i="138"/>
  <c r="NUH36" i="138"/>
  <c r="NUG36" i="138"/>
  <c r="NUF36" i="138"/>
  <c r="NUE36" i="138"/>
  <c r="NUD36" i="138"/>
  <c r="NUC36" i="138"/>
  <c r="NUB36" i="138"/>
  <c r="NUA36" i="138"/>
  <c r="NTZ36" i="138"/>
  <c r="NTY36" i="138"/>
  <c r="NTX36" i="138"/>
  <c r="NTW36" i="138"/>
  <c r="NTV36" i="138"/>
  <c r="NTU36" i="138"/>
  <c r="NTT36" i="138"/>
  <c r="NTS36" i="138"/>
  <c r="NTR36" i="138"/>
  <c r="NTQ36" i="138"/>
  <c r="NTP36" i="138"/>
  <c r="NTO36" i="138"/>
  <c r="NTN36" i="138"/>
  <c r="NTM36" i="138"/>
  <c r="NTL36" i="138"/>
  <c r="NTK36" i="138"/>
  <c r="NTJ36" i="138"/>
  <c r="NTI36" i="138"/>
  <c r="NTH36" i="138"/>
  <c r="NTG36" i="138"/>
  <c r="NTF36" i="138"/>
  <c r="NTE36" i="138"/>
  <c r="NTD36" i="138"/>
  <c r="NTC36" i="138"/>
  <c r="NTB36" i="138"/>
  <c r="NTA36" i="138"/>
  <c r="NSZ36" i="138"/>
  <c r="NSY36" i="138"/>
  <c r="NSX36" i="138"/>
  <c r="NSW36" i="138"/>
  <c r="NSV36" i="138"/>
  <c r="NSU36" i="138"/>
  <c r="NST36" i="138"/>
  <c r="NSS36" i="138"/>
  <c r="NSR36" i="138"/>
  <c r="NSQ36" i="138"/>
  <c r="NSP36" i="138"/>
  <c r="NSO36" i="138"/>
  <c r="NSN36" i="138"/>
  <c r="NSM36" i="138"/>
  <c r="NSL36" i="138"/>
  <c r="NSK36" i="138"/>
  <c r="NSJ36" i="138"/>
  <c r="NSI36" i="138"/>
  <c r="NSH36" i="138"/>
  <c r="NSG36" i="138"/>
  <c r="NSF36" i="138"/>
  <c r="NSE36" i="138"/>
  <c r="NSD36" i="138"/>
  <c r="NSC36" i="138"/>
  <c r="NSB36" i="138"/>
  <c r="NSA36" i="138"/>
  <c r="NRZ36" i="138"/>
  <c r="NRY36" i="138"/>
  <c r="NRX36" i="138"/>
  <c r="NRW36" i="138"/>
  <c r="NRV36" i="138"/>
  <c r="NRU36" i="138"/>
  <c r="NRT36" i="138"/>
  <c r="NRS36" i="138"/>
  <c r="NRR36" i="138"/>
  <c r="NRQ36" i="138"/>
  <c r="NRP36" i="138"/>
  <c r="NRO36" i="138"/>
  <c r="NRN36" i="138"/>
  <c r="NRM36" i="138"/>
  <c r="NRL36" i="138"/>
  <c r="NRK36" i="138"/>
  <c r="NRJ36" i="138"/>
  <c r="NRI36" i="138"/>
  <c r="NRH36" i="138"/>
  <c r="NRG36" i="138"/>
  <c r="NRF36" i="138"/>
  <c r="NRE36" i="138"/>
  <c r="NRD36" i="138"/>
  <c r="NRC36" i="138"/>
  <c r="NRB36" i="138"/>
  <c r="NRA36" i="138"/>
  <c r="NQZ36" i="138"/>
  <c r="NQY36" i="138"/>
  <c r="NQX36" i="138"/>
  <c r="NQW36" i="138"/>
  <c r="NQV36" i="138"/>
  <c r="NQU36" i="138"/>
  <c r="NQT36" i="138"/>
  <c r="NQS36" i="138"/>
  <c r="NQR36" i="138"/>
  <c r="NQQ36" i="138"/>
  <c r="NQP36" i="138"/>
  <c r="NQO36" i="138"/>
  <c r="NQN36" i="138"/>
  <c r="NQM36" i="138"/>
  <c r="NQL36" i="138"/>
  <c r="NQK36" i="138"/>
  <c r="NQJ36" i="138"/>
  <c r="NQI36" i="138"/>
  <c r="NQH36" i="138"/>
  <c r="NQG36" i="138"/>
  <c r="NQF36" i="138"/>
  <c r="NQE36" i="138"/>
  <c r="NQD36" i="138"/>
  <c r="NQC36" i="138"/>
  <c r="NQB36" i="138"/>
  <c r="NQA36" i="138"/>
  <c r="NPZ36" i="138"/>
  <c r="NPY36" i="138"/>
  <c r="NPX36" i="138"/>
  <c r="NPW36" i="138"/>
  <c r="NPV36" i="138"/>
  <c r="NPU36" i="138"/>
  <c r="NPT36" i="138"/>
  <c r="NPS36" i="138"/>
  <c r="NPR36" i="138"/>
  <c r="NPQ36" i="138"/>
  <c r="NPP36" i="138"/>
  <c r="NPO36" i="138"/>
  <c r="NPN36" i="138"/>
  <c r="NPM36" i="138"/>
  <c r="NPL36" i="138"/>
  <c r="NPK36" i="138"/>
  <c r="NPJ36" i="138"/>
  <c r="NPI36" i="138"/>
  <c r="NPH36" i="138"/>
  <c r="NPG36" i="138"/>
  <c r="NPF36" i="138"/>
  <c r="NPE36" i="138"/>
  <c r="NPD36" i="138"/>
  <c r="NPC36" i="138"/>
  <c r="NPB36" i="138"/>
  <c r="NPA36" i="138"/>
  <c r="NOZ36" i="138"/>
  <c r="NOY36" i="138"/>
  <c r="NOX36" i="138"/>
  <c r="NOW36" i="138"/>
  <c r="NOV36" i="138"/>
  <c r="NOU36" i="138"/>
  <c r="NOT36" i="138"/>
  <c r="NOS36" i="138"/>
  <c r="NOR36" i="138"/>
  <c r="NOQ36" i="138"/>
  <c r="NOP36" i="138"/>
  <c r="NOO36" i="138"/>
  <c r="NON36" i="138"/>
  <c r="NOM36" i="138"/>
  <c r="NOL36" i="138"/>
  <c r="NOK36" i="138"/>
  <c r="NOJ36" i="138"/>
  <c r="NOI36" i="138"/>
  <c r="NOH36" i="138"/>
  <c r="NOG36" i="138"/>
  <c r="NOF36" i="138"/>
  <c r="NOE36" i="138"/>
  <c r="NOD36" i="138"/>
  <c r="NOC36" i="138"/>
  <c r="NOB36" i="138"/>
  <c r="NOA36" i="138"/>
  <c r="NNZ36" i="138"/>
  <c r="NNY36" i="138"/>
  <c r="NNX36" i="138"/>
  <c r="NNW36" i="138"/>
  <c r="NNV36" i="138"/>
  <c r="NNU36" i="138"/>
  <c r="NNT36" i="138"/>
  <c r="NNS36" i="138"/>
  <c r="NNR36" i="138"/>
  <c r="NNQ36" i="138"/>
  <c r="NNP36" i="138"/>
  <c r="NNO36" i="138"/>
  <c r="NNN36" i="138"/>
  <c r="NNM36" i="138"/>
  <c r="NNL36" i="138"/>
  <c r="NNK36" i="138"/>
  <c r="NNJ36" i="138"/>
  <c r="NNI36" i="138"/>
  <c r="NNH36" i="138"/>
  <c r="NNG36" i="138"/>
  <c r="NNF36" i="138"/>
  <c r="NNE36" i="138"/>
  <c r="NND36" i="138"/>
  <c r="NNC36" i="138"/>
  <c r="NNB36" i="138"/>
  <c r="NNA36" i="138"/>
  <c r="NMZ36" i="138"/>
  <c r="NMY36" i="138"/>
  <c r="NMX36" i="138"/>
  <c r="NMW36" i="138"/>
  <c r="NMV36" i="138"/>
  <c r="NMU36" i="138"/>
  <c r="NMT36" i="138"/>
  <c r="NMS36" i="138"/>
  <c r="NMR36" i="138"/>
  <c r="NMQ36" i="138"/>
  <c r="NMP36" i="138"/>
  <c r="NMO36" i="138"/>
  <c r="NMN36" i="138"/>
  <c r="NMM36" i="138"/>
  <c r="NML36" i="138"/>
  <c r="NMK36" i="138"/>
  <c r="NMJ36" i="138"/>
  <c r="NMI36" i="138"/>
  <c r="NMH36" i="138"/>
  <c r="NMG36" i="138"/>
  <c r="NMF36" i="138"/>
  <c r="NME36" i="138"/>
  <c r="NMD36" i="138"/>
  <c r="NMC36" i="138"/>
  <c r="NMB36" i="138"/>
  <c r="NMA36" i="138"/>
  <c r="NLZ36" i="138"/>
  <c r="NLY36" i="138"/>
  <c r="NLX36" i="138"/>
  <c r="NLW36" i="138"/>
  <c r="NLV36" i="138"/>
  <c r="NLU36" i="138"/>
  <c r="NLT36" i="138"/>
  <c r="NLS36" i="138"/>
  <c r="NLR36" i="138"/>
  <c r="NLQ36" i="138"/>
  <c r="NLP36" i="138"/>
  <c r="NLO36" i="138"/>
  <c r="NLN36" i="138"/>
  <c r="NLM36" i="138"/>
  <c r="NLL36" i="138"/>
  <c r="NLK36" i="138"/>
  <c r="NLJ36" i="138"/>
  <c r="NLI36" i="138"/>
  <c r="NLH36" i="138"/>
  <c r="NLG36" i="138"/>
  <c r="NLF36" i="138"/>
  <c r="NLE36" i="138"/>
  <c r="NLD36" i="138"/>
  <c r="NLC36" i="138"/>
  <c r="NLB36" i="138"/>
  <c r="NLA36" i="138"/>
  <c r="NKZ36" i="138"/>
  <c r="NKY36" i="138"/>
  <c r="NKX36" i="138"/>
  <c r="NKW36" i="138"/>
  <c r="NKV36" i="138"/>
  <c r="NKU36" i="138"/>
  <c r="NKT36" i="138"/>
  <c r="NKS36" i="138"/>
  <c r="NKR36" i="138"/>
  <c r="NKQ36" i="138"/>
  <c r="NKP36" i="138"/>
  <c r="NKO36" i="138"/>
  <c r="NKN36" i="138"/>
  <c r="NKM36" i="138"/>
  <c r="NKL36" i="138"/>
  <c r="NKK36" i="138"/>
  <c r="NKJ36" i="138"/>
  <c r="NKI36" i="138"/>
  <c r="NKH36" i="138"/>
  <c r="NKG36" i="138"/>
  <c r="NKF36" i="138"/>
  <c r="NKE36" i="138"/>
  <c r="NKD36" i="138"/>
  <c r="NKC36" i="138"/>
  <c r="NKB36" i="138"/>
  <c r="NKA36" i="138"/>
  <c r="NJZ36" i="138"/>
  <c r="NJY36" i="138"/>
  <c r="NJX36" i="138"/>
  <c r="NJW36" i="138"/>
  <c r="NJV36" i="138"/>
  <c r="NJU36" i="138"/>
  <c r="NJT36" i="138"/>
  <c r="NJS36" i="138"/>
  <c r="NJR36" i="138"/>
  <c r="NJQ36" i="138"/>
  <c r="NJP36" i="138"/>
  <c r="NJO36" i="138"/>
  <c r="NJN36" i="138"/>
  <c r="NJM36" i="138"/>
  <c r="NJL36" i="138"/>
  <c r="NJK36" i="138"/>
  <c r="NJJ36" i="138"/>
  <c r="NJI36" i="138"/>
  <c r="NJH36" i="138"/>
  <c r="NJG36" i="138"/>
  <c r="NJF36" i="138"/>
  <c r="NJE36" i="138"/>
  <c r="NJD36" i="138"/>
  <c r="NJC36" i="138"/>
  <c r="NJB36" i="138"/>
  <c r="NJA36" i="138"/>
  <c r="NIZ36" i="138"/>
  <c r="NIY36" i="138"/>
  <c r="NIX36" i="138"/>
  <c r="NIW36" i="138"/>
  <c r="NIV36" i="138"/>
  <c r="NIU36" i="138"/>
  <c r="NIT36" i="138"/>
  <c r="NIS36" i="138"/>
  <c r="NIR36" i="138"/>
  <c r="NIQ36" i="138"/>
  <c r="NIP36" i="138"/>
  <c r="NIO36" i="138"/>
  <c r="NIN36" i="138"/>
  <c r="NIM36" i="138"/>
  <c r="NIL36" i="138"/>
  <c r="NIK36" i="138"/>
  <c r="NIJ36" i="138"/>
  <c r="NII36" i="138"/>
  <c r="NIH36" i="138"/>
  <c r="NIG36" i="138"/>
  <c r="NIF36" i="138"/>
  <c r="NIE36" i="138"/>
  <c r="NID36" i="138"/>
  <c r="NIC36" i="138"/>
  <c r="NIB36" i="138"/>
  <c r="NIA36" i="138"/>
  <c r="NHZ36" i="138"/>
  <c r="NHY36" i="138"/>
  <c r="NHX36" i="138"/>
  <c r="NHW36" i="138"/>
  <c r="NHV36" i="138"/>
  <c r="NHU36" i="138"/>
  <c r="NHT36" i="138"/>
  <c r="NHS36" i="138"/>
  <c r="NHR36" i="138"/>
  <c r="NHQ36" i="138"/>
  <c r="NHP36" i="138"/>
  <c r="NHO36" i="138"/>
  <c r="NHN36" i="138"/>
  <c r="NHM36" i="138"/>
  <c r="NHL36" i="138"/>
  <c r="NHK36" i="138"/>
  <c r="NHJ36" i="138"/>
  <c r="NHI36" i="138"/>
  <c r="NHH36" i="138"/>
  <c r="NHG36" i="138"/>
  <c r="NHF36" i="138"/>
  <c r="NHE36" i="138"/>
  <c r="NHD36" i="138"/>
  <c r="NHC36" i="138"/>
  <c r="NHB36" i="138"/>
  <c r="NHA36" i="138"/>
  <c r="NGZ36" i="138"/>
  <c r="NGY36" i="138"/>
  <c r="NGX36" i="138"/>
  <c r="NGW36" i="138"/>
  <c r="NGV36" i="138"/>
  <c r="NGU36" i="138"/>
  <c r="NGT36" i="138"/>
  <c r="NGS36" i="138"/>
  <c r="NGR36" i="138"/>
  <c r="NGQ36" i="138"/>
  <c r="NGP36" i="138"/>
  <c r="NGO36" i="138"/>
  <c r="NGN36" i="138"/>
  <c r="NGM36" i="138"/>
  <c r="NGL36" i="138"/>
  <c r="NGK36" i="138"/>
  <c r="NGJ36" i="138"/>
  <c r="NGI36" i="138"/>
  <c r="NGH36" i="138"/>
  <c r="NGG36" i="138"/>
  <c r="NGF36" i="138"/>
  <c r="NGE36" i="138"/>
  <c r="NGD36" i="138"/>
  <c r="NGC36" i="138"/>
  <c r="NGB36" i="138"/>
  <c r="NGA36" i="138"/>
  <c r="NFZ36" i="138"/>
  <c r="NFY36" i="138"/>
  <c r="NFX36" i="138"/>
  <c r="NFW36" i="138"/>
  <c r="NFV36" i="138"/>
  <c r="NFU36" i="138"/>
  <c r="NFT36" i="138"/>
  <c r="NFS36" i="138"/>
  <c r="NFR36" i="138"/>
  <c r="NFQ36" i="138"/>
  <c r="NFP36" i="138"/>
  <c r="NFO36" i="138"/>
  <c r="NFN36" i="138"/>
  <c r="NFM36" i="138"/>
  <c r="NFL36" i="138"/>
  <c r="NFK36" i="138"/>
  <c r="NFJ36" i="138"/>
  <c r="NFI36" i="138"/>
  <c r="NFH36" i="138"/>
  <c r="NFG36" i="138"/>
  <c r="NFF36" i="138"/>
  <c r="NFE36" i="138"/>
  <c r="NFD36" i="138"/>
  <c r="NFC36" i="138"/>
  <c r="NFB36" i="138"/>
  <c r="NFA36" i="138"/>
  <c r="NEZ36" i="138"/>
  <c r="NEY36" i="138"/>
  <c r="NEX36" i="138"/>
  <c r="NEW36" i="138"/>
  <c r="NEV36" i="138"/>
  <c r="NEU36" i="138"/>
  <c r="NET36" i="138"/>
  <c r="NES36" i="138"/>
  <c r="NER36" i="138"/>
  <c r="NEQ36" i="138"/>
  <c r="NEP36" i="138"/>
  <c r="NEO36" i="138"/>
  <c r="NEN36" i="138"/>
  <c r="NEM36" i="138"/>
  <c r="NEL36" i="138"/>
  <c r="NEK36" i="138"/>
  <c r="NEJ36" i="138"/>
  <c r="NEI36" i="138"/>
  <c r="NEH36" i="138"/>
  <c r="NEG36" i="138"/>
  <c r="NEF36" i="138"/>
  <c r="NEE36" i="138"/>
  <c r="NED36" i="138"/>
  <c r="NEC36" i="138"/>
  <c r="NEB36" i="138"/>
  <c r="NEA36" i="138"/>
  <c r="NDZ36" i="138"/>
  <c r="NDY36" i="138"/>
  <c r="NDX36" i="138"/>
  <c r="NDW36" i="138"/>
  <c r="NDV36" i="138"/>
  <c r="NDU36" i="138"/>
  <c r="NDT36" i="138"/>
  <c r="NDS36" i="138"/>
  <c r="NDR36" i="138"/>
  <c r="NDQ36" i="138"/>
  <c r="NDP36" i="138"/>
  <c r="NDO36" i="138"/>
  <c r="NDN36" i="138"/>
  <c r="NDM36" i="138"/>
  <c r="NDL36" i="138"/>
  <c r="NDK36" i="138"/>
  <c r="NDJ36" i="138"/>
  <c r="NDI36" i="138"/>
  <c r="NDH36" i="138"/>
  <c r="NDG36" i="138"/>
  <c r="NDF36" i="138"/>
  <c r="NDE36" i="138"/>
  <c r="NDD36" i="138"/>
  <c r="NDC36" i="138"/>
  <c r="NDB36" i="138"/>
  <c r="NDA36" i="138"/>
  <c r="NCZ36" i="138"/>
  <c r="NCY36" i="138"/>
  <c r="NCX36" i="138"/>
  <c r="NCW36" i="138"/>
  <c r="NCV36" i="138"/>
  <c r="NCU36" i="138"/>
  <c r="NCT36" i="138"/>
  <c r="NCS36" i="138"/>
  <c r="NCR36" i="138"/>
  <c r="NCQ36" i="138"/>
  <c r="NCP36" i="138"/>
  <c r="NCO36" i="138"/>
  <c r="NCN36" i="138"/>
  <c r="NCM36" i="138"/>
  <c r="NCL36" i="138"/>
  <c r="NCK36" i="138"/>
  <c r="NCJ36" i="138"/>
  <c r="NCI36" i="138"/>
  <c r="NCH36" i="138"/>
  <c r="NCG36" i="138"/>
  <c r="NCF36" i="138"/>
  <c r="NCE36" i="138"/>
  <c r="NCD36" i="138"/>
  <c r="NCC36" i="138"/>
  <c r="NCB36" i="138"/>
  <c r="NCA36" i="138"/>
  <c r="NBZ36" i="138"/>
  <c r="NBY36" i="138"/>
  <c r="NBX36" i="138"/>
  <c r="NBW36" i="138"/>
  <c r="NBV36" i="138"/>
  <c r="NBU36" i="138"/>
  <c r="NBT36" i="138"/>
  <c r="NBS36" i="138"/>
  <c r="NBR36" i="138"/>
  <c r="NBQ36" i="138"/>
  <c r="NBP36" i="138"/>
  <c r="NBO36" i="138"/>
  <c r="NBN36" i="138"/>
  <c r="NBM36" i="138"/>
  <c r="NBL36" i="138"/>
  <c r="NBK36" i="138"/>
  <c r="NBJ36" i="138"/>
  <c r="NBI36" i="138"/>
  <c r="NBH36" i="138"/>
  <c r="NBG36" i="138"/>
  <c r="NBF36" i="138"/>
  <c r="NBE36" i="138"/>
  <c r="NBD36" i="138"/>
  <c r="NBC36" i="138"/>
  <c r="NBB36" i="138"/>
  <c r="NBA36" i="138"/>
  <c r="NAZ36" i="138"/>
  <c r="NAY36" i="138"/>
  <c r="NAX36" i="138"/>
  <c r="NAW36" i="138"/>
  <c r="NAV36" i="138"/>
  <c r="NAU36" i="138"/>
  <c r="NAT36" i="138"/>
  <c r="NAS36" i="138"/>
  <c r="NAR36" i="138"/>
  <c r="NAQ36" i="138"/>
  <c r="NAP36" i="138"/>
  <c r="NAO36" i="138"/>
  <c r="NAN36" i="138"/>
  <c r="NAM36" i="138"/>
  <c r="NAL36" i="138"/>
  <c r="NAK36" i="138"/>
  <c r="NAJ36" i="138"/>
  <c r="NAI36" i="138"/>
  <c r="NAH36" i="138"/>
  <c r="NAG36" i="138"/>
  <c r="NAF36" i="138"/>
  <c r="NAE36" i="138"/>
  <c r="NAD36" i="138"/>
  <c r="NAC36" i="138"/>
  <c r="NAB36" i="138"/>
  <c r="NAA36" i="138"/>
  <c r="MZZ36" i="138"/>
  <c r="MZY36" i="138"/>
  <c r="MZX36" i="138"/>
  <c r="MZW36" i="138"/>
  <c r="MZV36" i="138"/>
  <c r="MZU36" i="138"/>
  <c r="MZT36" i="138"/>
  <c r="MZS36" i="138"/>
  <c r="MZR36" i="138"/>
  <c r="MZQ36" i="138"/>
  <c r="MZP36" i="138"/>
  <c r="MZO36" i="138"/>
  <c r="MZN36" i="138"/>
  <c r="MZM36" i="138"/>
  <c r="MZL36" i="138"/>
  <c r="MZK36" i="138"/>
  <c r="MZJ36" i="138"/>
  <c r="MZI36" i="138"/>
  <c r="MZH36" i="138"/>
  <c r="MZG36" i="138"/>
  <c r="MZF36" i="138"/>
  <c r="MZE36" i="138"/>
  <c r="MZD36" i="138"/>
  <c r="MZC36" i="138"/>
  <c r="MZB36" i="138"/>
  <c r="MZA36" i="138"/>
  <c r="MYZ36" i="138"/>
  <c r="MYY36" i="138"/>
  <c r="MYX36" i="138"/>
  <c r="MYW36" i="138"/>
  <c r="MYV36" i="138"/>
  <c r="MYU36" i="138"/>
  <c r="MYT36" i="138"/>
  <c r="MYS36" i="138"/>
  <c r="MYR36" i="138"/>
  <c r="MYQ36" i="138"/>
  <c r="MYP36" i="138"/>
  <c r="MYO36" i="138"/>
  <c r="MYN36" i="138"/>
  <c r="MYM36" i="138"/>
  <c r="MYL36" i="138"/>
  <c r="MYK36" i="138"/>
  <c r="MYJ36" i="138"/>
  <c r="MYI36" i="138"/>
  <c r="MYH36" i="138"/>
  <c r="MYG36" i="138"/>
  <c r="MYF36" i="138"/>
  <c r="MYE36" i="138"/>
  <c r="MYD36" i="138"/>
  <c r="MYC36" i="138"/>
  <c r="MYB36" i="138"/>
  <c r="MYA36" i="138"/>
  <c r="MXZ36" i="138"/>
  <c r="MXY36" i="138"/>
  <c r="MXX36" i="138"/>
  <c r="MXW36" i="138"/>
  <c r="MXV36" i="138"/>
  <c r="MXU36" i="138"/>
  <c r="MXT36" i="138"/>
  <c r="MXS36" i="138"/>
  <c r="MXR36" i="138"/>
  <c r="MXQ36" i="138"/>
  <c r="MXP36" i="138"/>
  <c r="MXO36" i="138"/>
  <c r="MXN36" i="138"/>
  <c r="MXM36" i="138"/>
  <c r="MXL36" i="138"/>
  <c r="MXK36" i="138"/>
  <c r="MXJ36" i="138"/>
  <c r="MXI36" i="138"/>
  <c r="MXH36" i="138"/>
  <c r="MXG36" i="138"/>
  <c r="MXF36" i="138"/>
  <c r="MXE36" i="138"/>
  <c r="MXD36" i="138"/>
  <c r="MXC36" i="138"/>
  <c r="MXB36" i="138"/>
  <c r="MXA36" i="138"/>
  <c r="MWZ36" i="138"/>
  <c r="MWY36" i="138"/>
  <c r="MWX36" i="138"/>
  <c r="MWW36" i="138"/>
  <c r="MWV36" i="138"/>
  <c r="MWU36" i="138"/>
  <c r="MWT36" i="138"/>
  <c r="MWS36" i="138"/>
  <c r="MWR36" i="138"/>
  <c r="MWQ36" i="138"/>
  <c r="MWP36" i="138"/>
  <c r="MWO36" i="138"/>
  <c r="MWN36" i="138"/>
  <c r="MWM36" i="138"/>
  <c r="MWL36" i="138"/>
  <c r="MWK36" i="138"/>
  <c r="MWJ36" i="138"/>
  <c r="MWI36" i="138"/>
  <c r="MWH36" i="138"/>
  <c r="MWG36" i="138"/>
  <c r="MWF36" i="138"/>
  <c r="MWE36" i="138"/>
  <c r="MWD36" i="138"/>
  <c r="MWC36" i="138"/>
  <c r="MWB36" i="138"/>
  <c r="MWA36" i="138"/>
  <c r="MVZ36" i="138"/>
  <c r="MVY36" i="138"/>
  <c r="MVX36" i="138"/>
  <c r="MVW36" i="138"/>
  <c r="MVV36" i="138"/>
  <c r="MVU36" i="138"/>
  <c r="MVT36" i="138"/>
  <c r="MVS36" i="138"/>
  <c r="MVR36" i="138"/>
  <c r="MVQ36" i="138"/>
  <c r="MVP36" i="138"/>
  <c r="MVO36" i="138"/>
  <c r="MVN36" i="138"/>
  <c r="MVM36" i="138"/>
  <c r="MVL36" i="138"/>
  <c r="MVK36" i="138"/>
  <c r="MVJ36" i="138"/>
  <c r="MVI36" i="138"/>
  <c r="MVH36" i="138"/>
  <c r="MVG36" i="138"/>
  <c r="MVF36" i="138"/>
  <c r="MVE36" i="138"/>
  <c r="MVD36" i="138"/>
  <c r="MVC36" i="138"/>
  <c r="MVB36" i="138"/>
  <c r="MVA36" i="138"/>
  <c r="MUZ36" i="138"/>
  <c r="MUY36" i="138"/>
  <c r="MUX36" i="138"/>
  <c r="MUW36" i="138"/>
  <c r="MUV36" i="138"/>
  <c r="MUU36" i="138"/>
  <c r="MUT36" i="138"/>
  <c r="MUS36" i="138"/>
  <c r="MUR36" i="138"/>
  <c r="MUQ36" i="138"/>
  <c r="MUP36" i="138"/>
  <c r="MUO36" i="138"/>
  <c r="MUN36" i="138"/>
  <c r="MUM36" i="138"/>
  <c r="MUL36" i="138"/>
  <c r="MUK36" i="138"/>
  <c r="MUJ36" i="138"/>
  <c r="MUI36" i="138"/>
  <c r="MUH36" i="138"/>
  <c r="MUG36" i="138"/>
  <c r="MUF36" i="138"/>
  <c r="MUE36" i="138"/>
  <c r="MUD36" i="138"/>
  <c r="MUC36" i="138"/>
  <c r="MUB36" i="138"/>
  <c r="MUA36" i="138"/>
  <c r="MTZ36" i="138"/>
  <c r="MTY36" i="138"/>
  <c r="MTX36" i="138"/>
  <c r="MTW36" i="138"/>
  <c r="MTV36" i="138"/>
  <c r="MTU36" i="138"/>
  <c r="MTT36" i="138"/>
  <c r="MTS36" i="138"/>
  <c r="MTR36" i="138"/>
  <c r="MTQ36" i="138"/>
  <c r="MTP36" i="138"/>
  <c r="MTO36" i="138"/>
  <c r="MTN36" i="138"/>
  <c r="MTM36" i="138"/>
  <c r="MTL36" i="138"/>
  <c r="MTK36" i="138"/>
  <c r="MTJ36" i="138"/>
  <c r="MTI36" i="138"/>
  <c r="MTH36" i="138"/>
  <c r="MTG36" i="138"/>
  <c r="MTF36" i="138"/>
  <c r="MTE36" i="138"/>
  <c r="MTD36" i="138"/>
  <c r="MTC36" i="138"/>
  <c r="MTB36" i="138"/>
  <c r="MTA36" i="138"/>
  <c r="MSZ36" i="138"/>
  <c r="MSY36" i="138"/>
  <c r="MSX36" i="138"/>
  <c r="MSW36" i="138"/>
  <c r="MSV36" i="138"/>
  <c r="MSU36" i="138"/>
  <c r="MST36" i="138"/>
  <c r="MSS36" i="138"/>
  <c r="MSR36" i="138"/>
  <c r="MSQ36" i="138"/>
  <c r="MSP36" i="138"/>
  <c r="MSO36" i="138"/>
  <c r="MSN36" i="138"/>
  <c r="MSM36" i="138"/>
  <c r="MSL36" i="138"/>
  <c r="MSK36" i="138"/>
  <c r="MSJ36" i="138"/>
  <c r="MSI36" i="138"/>
  <c r="MSH36" i="138"/>
  <c r="MSG36" i="138"/>
  <c r="MSF36" i="138"/>
  <c r="MSE36" i="138"/>
  <c r="MSD36" i="138"/>
  <c r="MSC36" i="138"/>
  <c r="MSB36" i="138"/>
  <c r="MSA36" i="138"/>
  <c r="MRZ36" i="138"/>
  <c r="MRY36" i="138"/>
  <c r="MRX36" i="138"/>
  <c r="MRW36" i="138"/>
  <c r="MRV36" i="138"/>
  <c r="MRU36" i="138"/>
  <c r="MRT36" i="138"/>
  <c r="MRS36" i="138"/>
  <c r="MRR36" i="138"/>
  <c r="MRQ36" i="138"/>
  <c r="MRP36" i="138"/>
  <c r="MRO36" i="138"/>
  <c r="MRN36" i="138"/>
  <c r="MRM36" i="138"/>
  <c r="MRL36" i="138"/>
  <c r="MRK36" i="138"/>
  <c r="MRJ36" i="138"/>
  <c r="MRI36" i="138"/>
  <c r="MRH36" i="138"/>
  <c r="MRG36" i="138"/>
  <c r="MRF36" i="138"/>
  <c r="MRE36" i="138"/>
  <c r="MRD36" i="138"/>
  <c r="MRC36" i="138"/>
  <c r="MRB36" i="138"/>
  <c r="MRA36" i="138"/>
  <c r="MQZ36" i="138"/>
  <c r="MQY36" i="138"/>
  <c r="MQX36" i="138"/>
  <c r="MQW36" i="138"/>
  <c r="MQV36" i="138"/>
  <c r="MQU36" i="138"/>
  <c r="MQT36" i="138"/>
  <c r="MQS36" i="138"/>
  <c r="MQR36" i="138"/>
  <c r="MQQ36" i="138"/>
  <c r="MQP36" i="138"/>
  <c r="MQO36" i="138"/>
  <c r="MQN36" i="138"/>
  <c r="MQM36" i="138"/>
  <c r="MQL36" i="138"/>
  <c r="MQK36" i="138"/>
  <c r="MQJ36" i="138"/>
  <c r="MQI36" i="138"/>
  <c r="MQH36" i="138"/>
  <c r="MQG36" i="138"/>
  <c r="MQF36" i="138"/>
  <c r="MQE36" i="138"/>
  <c r="MQD36" i="138"/>
  <c r="MQC36" i="138"/>
  <c r="MQB36" i="138"/>
  <c r="MQA36" i="138"/>
  <c r="MPZ36" i="138"/>
  <c r="MPY36" i="138"/>
  <c r="MPX36" i="138"/>
  <c r="MPW36" i="138"/>
  <c r="MPV36" i="138"/>
  <c r="MPU36" i="138"/>
  <c r="MPT36" i="138"/>
  <c r="MPS36" i="138"/>
  <c r="MPR36" i="138"/>
  <c r="MPQ36" i="138"/>
  <c r="MPP36" i="138"/>
  <c r="MPO36" i="138"/>
  <c r="MPN36" i="138"/>
  <c r="MPM36" i="138"/>
  <c r="MPL36" i="138"/>
  <c r="MPK36" i="138"/>
  <c r="MPJ36" i="138"/>
  <c r="MPI36" i="138"/>
  <c r="MPH36" i="138"/>
  <c r="MPG36" i="138"/>
  <c r="MPF36" i="138"/>
  <c r="MPE36" i="138"/>
  <c r="MPD36" i="138"/>
  <c r="MPC36" i="138"/>
  <c r="MPB36" i="138"/>
  <c r="MPA36" i="138"/>
  <c r="MOZ36" i="138"/>
  <c r="MOY36" i="138"/>
  <c r="MOX36" i="138"/>
  <c r="MOW36" i="138"/>
  <c r="MOV36" i="138"/>
  <c r="MOU36" i="138"/>
  <c r="MOT36" i="138"/>
  <c r="MOS36" i="138"/>
  <c r="MOR36" i="138"/>
  <c r="MOQ36" i="138"/>
  <c r="MOP36" i="138"/>
  <c r="MOO36" i="138"/>
  <c r="MON36" i="138"/>
  <c r="MOM36" i="138"/>
  <c r="MOL36" i="138"/>
  <c r="MOK36" i="138"/>
  <c r="MOJ36" i="138"/>
  <c r="MOI36" i="138"/>
  <c r="MOH36" i="138"/>
  <c r="MOG36" i="138"/>
  <c r="MOF36" i="138"/>
  <c r="MOE36" i="138"/>
  <c r="MOD36" i="138"/>
  <c r="MOC36" i="138"/>
  <c r="MOB36" i="138"/>
  <c r="MOA36" i="138"/>
  <c r="MNZ36" i="138"/>
  <c r="MNY36" i="138"/>
  <c r="MNX36" i="138"/>
  <c r="MNW36" i="138"/>
  <c r="MNV36" i="138"/>
  <c r="MNU36" i="138"/>
  <c r="MNT36" i="138"/>
  <c r="MNS36" i="138"/>
  <c r="MNR36" i="138"/>
  <c r="MNQ36" i="138"/>
  <c r="MNP36" i="138"/>
  <c r="MNO36" i="138"/>
  <c r="MNN36" i="138"/>
  <c r="MNM36" i="138"/>
  <c r="MNL36" i="138"/>
  <c r="MNK36" i="138"/>
  <c r="MNJ36" i="138"/>
  <c r="MNI36" i="138"/>
  <c r="MNH36" i="138"/>
  <c r="MNG36" i="138"/>
  <c r="MNF36" i="138"/>
  <c r="MNE36" i="138"/>
  <c r="MND36" i="138"/>
  <c r="MNC36" i="138"/>
  <c r="MNB36" i="138"/>
  <c r="MNA36" i="138"/>
  <c r="MMZ36" i="138"/>
  <c r="MMY36" i="138"/>
  <c r="MMX36" i="138"/>
  <c r="MMW36" i="138"/>
  <c r="MMV36" i="138"/>
  <c r="MMU36" i="138"/>
  <c r="MMT36" i="138"/>
  <c r="MMS36" i="138"/>
  <c r="MMR36" i="138"/>
  <c r="MMQ36" i="138"/>
  <c r="MMP36" i="138"/>
  <c r="MMO36" i="138"/>
  <c r="MMN36" i="138"/>
  <c r="MMM36" i="138"/>
  <c r="MML36" i="138"/>
  <c r="MMK36" i="138"/>
  <c r="MMJ36" i="138"/>
  <c r="MMI36" i="138"/>
  <c r="MMH36" i="138"/>
  <c r="MMG36" i="138"/>
  <c r="MMF36" i="138"/>
  <c r="MME36" i="138"/>
  <c r="MMD36" i="138"/>
  <c r="MMC36" i="138"/>
  <c r="MMB36" i="138"/>
  <c r="MMA36" i="138"/>
  <c r="MLZ36" i="138"/>
  <c r="MLY36" i="138"/>
  <c r="MLX36" i="138"/>
  <c r="MLW36" i="138"/>
  <c r="MLV36" i="138"/>
  <c r="MLU36" i="138"/>
  <c r="MLT36" i="138"/>
  <c r="MLS36" i="138"/>
  <c r="MLR36" i="138"/>
  <c r="MLQ36" i="138"/>
  <c r="MLP36" i="138"/>
  <c r="MLO36" i="138"/>
  <c r="MLN36" i="138"/>
  <c r="MLM36" i="138"/>
  <c r="MLL36" i="138"/>
  <c r="MLK36" i="138"/>
  <c r="MLJ36" i="138"/>
  <c r="MLI36" i="138"/>
  <c r="MLH36" i="138"/>
  <c r="MLG36" i="138"/>
  <c r="MLF36" i="138"/>
  <c r="MLE36" i="138"/>
  <c r="MLD36" i="138"/>
  <c r="MLC36" i="138"/>
  <c r="MLB36" i="138"/>
  <c r="MLA36" i="138"/>
  <c r="MKZ36" i="138"/>
  <c r="MKY36" i="138"/>
  <c r="MKX36" i="138"/>
  <c r="MKW36" i="138"/>
  <c r="MKV36" i="138"/>
  <c r="MKU36" i="138"/>
  <c r="MKT36" i="138"/>
  <c r="MKS36" i="138"/>
  <c r="MKR36" i="138"/>
  <c r="MKQ36" i="138"/>
  <c r="MKP36" i="138"/>
  <c r="MKO36" i="138"/>
  <c r="MKN36" i="138"/>
  <c r="MKM36" i="138"/>
  <c r="MKL36" i="138"/>
  <c r="MKK36" i="138"/>
  <c r="MKJ36" i="138"/>
  <c r="MKI36" i="138"/>
  <c r="MKH36" i="138"/>
  <c r="MKG36" i="138"/>
  <c r="MKF36" i="138"/>
  <c r="MKE36" i="138"/>
  <c r="MKD36" i="138"/>
  <c r="MKC36" i="138"/>
  <c r="MKB36" i="138"/>
  <c r="MKA36" i="138"/>
  <c r="MJZ36" i="138"/>
  <c r="MJY36" i="138"/>
  <c r="MJX36" i="138"/>
  <c r="MJW36" i="138"/>
  <c r="MJV36" i="138"/>
  <c r="MJU36" i="138"/>
  <c r="MJT36" i="138"/>
  <c r="MJS36" i="138"/>
  <c r="MJR36" i="138"/>
  <c r="MJQ36" i="138"/>
  <c r="MJP36" i="138"/>
  <c r="MJO36" i="138"/>
  <c r="MJN36" i="138"/>
  <c r="MJM36" i="138"/>
  <c r="MJL36" i="138"/>
  <c r="MJK36" i="138"/>
  <c r="MJJ36" i="138"/>
  <c r="MJI36" i="138"/>
  <c r="MJH36" i="138"/>
  <c r="MJG36" i="138"/>
  <c r="MJF36" i="138"/>
  <c r="MJE36" i="138"/>
  <c r="MJD36" i="138"/>
  <c r="MJC36" i="138"/>
  <c r="MJB36" i="138"/>
  <c r="MJA36" i="138"/>
  <c r="MIZ36" i="138"/>
  <c r="MIY36" i="138"/>
  <c r="MIX36" i="138"/>
  <c r="MIW36" i="138"/>
  <c r="MIV36" i="138"/>
  <c r="MIU36" i="138"/>
  <c r="MIT36" i="138"/>
  <c r="MIS36" i="138"/>
  <c r="MIR36" i="138"/>
  <c r="MIQ36" i="138"/>
  <c r="MIP36" i="138"/>
  <c r="MIO36" i="138"/>
  <c r="MIN36" i="138"/>
  <c r="MIM36" i="138"/>
  <c r="MIL36" i="138"/>
  <c r="MIK36" i="138"/>
  <c r="MIJ36" i="138"/>
  <c r="MII36" i="138"/>
  <c r="MIH36" i="138"/>
  <c r="MIG36" i="138"/>
  <c r="MIF36" i="138"/>
  <c r="MIE36" i="138"/>
  <c r="MID36" i="138"/>
  <c r="MIC36" i="138"/>
  <c r="MIB36" i="138"/>
  <c r="MIA36" i="138"/>
  <c r="MHZ36" i="138"/>
  <c r="MHY36" i="138"/>
  <c r="MHX36" i="138"/>
  <c r="MHW36" i="138"/>
  <c r="MHV36" i="138"/>
  <c r="MHU36" i="138"/>
  <c r="MHT36" i="138"/>
  <c r="MHS36" i="138"/>
  <c r="MHR36" i="138"/>
  <c r="MHQ36" i="138"/>
  <c r="MHP36" i="138"/>
  <c r="MHO36" i="138"/>
  <c r="MHN36" i="138"/>
  <c r="MHM36" i="138"/>
  <c r="MHL36" i="138"/>
  <c r="MHK36" i="138"/>
  <c r="MHJ36" i="138"/>
  <c r="MHI36" i="138"/>
  <c r="MHH36" i="138"/>
  <c r="MHG36" i="138"/>
  <c r="MHF36" i="138"/>
  <c r="MHE36" i="138"/>
  <c r="MHD36" i="138"/>
  <c r="MHC36" i="138"/>
  <c r="MHB36" i="138"/>
  <c r="MHA36" i="138"/>
  <c r="MGZ36" i="138"/>
  <c r="MGY36" i="138"/>
  <c r="MGX36" i="138"/>
  <c r="MGW36" i="138"/>
  <c r="MGV36" i="138"/>
  <c r="MGU36" i="138"/>
  <c r="MGT36" i="138"/>
  <c r="MGS36" i="138"/>
  <c r="MGR36" i="138"/>
  <c r="MGQ36" i="138"/>
  <c r="MGP36" i="138"/>
  <c r="MGO36" i="138"/>
  <c r="MGN36" i="138"/>
  <c r="MGM36" i="138"/>
  <c r="MGL36" i="138"/>
  <c r="MGK36" i="138"/>
  <c r="MGJ36" i="138"/>
  <c r="MGI36" i="138"/>
  <c r="MGH36" i="138"/>
  <c r="MGG36" i="138"/>
  <c r="MGF36" i="138"/>
  <c r="MGE36" i="138"/>
  <c r="MGD36" i="138"/>
  <c r="MGC36" i="138"/>
  <c r="MGB36" i="138"/>
  <c r="MGA36" i="138"/>
  <c r="MFZ36" i="138"/>
  <c r="MFY36" i="138"/>
  <c r="MFX36" i="138"/>
  <c r="MFW36" i="138"/>
  <c r="MFV36" i="138"/>
  <c r="MFU36" i="138"/>
  <c r="MFT36" i="138"/>
  <c r="MFS36" i="138"/>
  <c r="MFR36" i="138"/>
  <c r="MFQ36" i="138"/>
  <c r="MFP36" i="138"/>
  <c r="MFO36" i="138"/>
  <c r="MFN36" i="138"/>
  <c r="MFM36" i="138"/>
  <c r="MFL36" i="138"/>
  <c r="MFK36" i="138"/>
  <c r="MFJ36" i="138"/>
  <c r="MFI36" i="138"/>
  <c r="MFH36" i="138"/>
  <c r="MFG36" i="138"/>
  <c r="MFF36" i="138"/>
  <c r="MFE36" i="138"/>
  <c r="MFD36" i="138"/>
  <c r="MFC36" i="138"/>
  <c r="MFB36" i="138"/>
  <c r="MFA36" i="138"/>
  <c r="MEZ36" i="138"/>
  <c r="MEY36" i="138"/>
  <c r="MEX36" i="138"/>
  <c r="MEW36" i="138"/>
  <c r="MEV36" i="138"/>
  <c r="MEU36" i="138"/>
  <c r="MET36" i="138"/>
  <c r="MES36" i="138"/>
  <c r="MER36" i="138"/>
  <c r="MEQ36" i="138"/>
  <c r="MEP36" i="138"/>
  <c r="MEO36" i="138"/>
  <c r="MEN36" i="138"/>
  <c r="MEM36" i="138"/>
  <c r="MEL36" i="138"/>
  <c r="MEK36" i="138"/>
  <c r="MEJ36" i="138"/>
  <c r="MEI36" i="138"/>
  <c r="MEH36" i="138"/>
  <c r="MEG36" i="138"/>
  <c r="MEF36" i="138"/>
  <c r="MEE36" i="138"/>
  <c r="MED36" i="138"/>
  <c r="MEC36" i="138"/>
  <c r="MEB36" i="138"/>
  <c r="MEA36" i="138"/>
  <c r="MDZ36" i="138"/>
  <c r="MDY36" i="138"/>
  <c r="MDX36" i="138"/>
  <c r="MDW36" i="138"/>
  <c r="MDV36" i="138"/>
  <c r="MDU36" i="138"/>
  <c r="MDT36" i="138"/>
  <c r="MDS36" i="138"/>
  <c r="MDR36" i="138"/>
  <c r="MDQ36" i="138"/>
  <c r="MDP36" i="138"/>
  <c r="MDO36" i="138"/>
  <c r="MDN36" i="138"/>
  <c r="MDM36" i="138"/>
  <c r="MDL36" i="138"/>
  <c r="MDK36" i="138"/>
  <c r="MDJ36" i="138"/>
  <c r="MDI36" i="138"/>
  <c r="MDH36" i="138"/>
  <c r="MDG36" i="138"/>
  <c r="MDF36" i="138"/>
  <c r="MDE36" i="138"/>
  <c r="MDD36" i="138"/>
  <c r="MDC36" i="138"/>
  <c r="MDB36" i="138"/>
  <c r="MDA36" i="138"/>
  <c r="MCZ36" i="138"/>
  <c r="MCY36" i="138"/>
  <c r="MCX36" i="138"/>
  <c r="MCW36" i="138"/>
  <c r="MCV36" i="138"/>
  <c r="MCU36" i="138"/>
  <c r="MCT36" i="138"/>
  <c r="MCS36" i="138"/>
  <c r="MCR36" i="138"/>
  <c r="MCQ36" i="138"/>
  <c r="MCP36" i="138"/>
  <c r="MCO36" i="138"/>
  <c r="MCN36" i="138"/>
  <c r="MCM36" i="138"/>
  <c r="MCL36" i="138"/>
  <c r="MCK36" i="138"/>
  <c r="MCJ36" i="138"/>
  <c r="MCI36" i="138"/>
  <c r="MCH36" i="138"/>
  <c r="MCG36" i="138"/>
  <c r="MCF36" i="138"/>
  <c r="MCE36" i="138"/>
  <c r="MCD36" i="138"/>
  <c r="MCC36" i="138"/>
  <c r="MCB36" i="138"/>
  <c r="MCA36" i="138"/>
  <c r="MBZ36" i="138"/>
  <c r="MBY36" i="138"/>
  <c r="MBX36" i="138"/>
  <c r="MBW36" i="138"/>
  <c r="MBV36" i="138"/>
  <c r="MBU36" i="138"/>
  <c r="MBT36" i="138"/>
  <c r="MBS36" i="138"/>
  <c r="MBR36" i="138"/>
  <c r="MBQ36" i="138"/>
  <c r="MBP36" i="138"/>
  <c r="MBO36" i="138"/>
  <c r="MBN36" i="138"/>
  <c r="MBM36" i="138"/>
  <c r="MBL36" i="138"/>
  <c r="MBK36" i="138"/>
  <c r="MBJ36" i="138"/>
  <c r="MBI36" i="138"/>
  <c r="MBH36" i="138"/>
  <c r="MBG36" i="138"/>
  <c r="MBF36" i="138"/>
  <c r="MBE36" i="138"/>
  <c r="MBD36" i="138"/>
  <c r="MBC36" i="138"/>
  <c r="MBB36" i="138"/>
  <c r="MBA36" i="138"/>
  <c r="MAZ36" i="138"/>
  <c r="MAY36" i="138"/>
  <c r="MAX36" i="138"/>
  <c r="MAW36" i="138"/>
  <c r="MAV36" i="138"/>
  <c r="MAU36" i="138"/>
  <c r="MAT36" i="138"/>
  <c r="MAS36" i="138"/>
  <c r="MAR36" i="138"/>
  <c r="MAQ36" i="138"/>
  <c r="MAP36" i="138"/>
  <c r="MAO36" i="138"/>
  <c r="MAN36" i="138"/>
  <c r="MAM36" i="138"/>
  <c r="MAL36" i="138"/>
  <c r="MAK36" i="138"/>
  <c r="MAJ36" i="138"/>
  <c r="MAI36" i="138"/>
  <c r="MAH36" i="138"/>
  <c r="MAG36" i="138"/>
  <c r="MAF36" i="138"/>
  <c r="MAE36" i="138"/>
  <c r="MAD36" i="138"/>
  <c r="MAC36" i="138"/>
  <c r="MAB36" i="138"/>
  <c r="MAA36" i="138"/>
  <c r="LZZ36" i="138"/>
  <c r="LZY36" i="138"/>
  <c r="LZX36" i="138"/>
  <c r="LZW36" i="138"/>
  <c r="LZV36" i="138"/>
  <c r="LZU36" i="138"/>
  <c r="LZT36" i="138"/>
  <c r="LZS36" i="138"/>
  <c r="LZR36" i="138"/>
  <c r="LZQ36" i="138"/>
  <c r="LZP36" i="138"/>
  <c r="LZO36" i="138"/>
  <c r="LZN36" i="138"/>
  <c r="LZM36" i="138"/>
  <c r="LZL36" i="138"/>
  <c r="LZK36" i="138"/>
  <c r="LZJ36" i="138"/>
  <c r="LZI36" i="138"/>
  <c r="LZH36" i="138"/>
  <c r="LZG36" i="138"/>
  <c r="LZF36" i="138"/>
  <c r="LZE36" i="138"/>
  <c r="LZD36" i="138"/>
  <c r="LZC36" i="138"/>
  <c r="LZB36" i="138"/>
  <c r="LZA36" i="138"/>
  <c r="LYZ36" i="138"/>
  <c r="LYY36" i="138"/>
  <c r="LYX36" i="138"/>
  <c r="LYW36" i="138"/>
  <c r="LYV36" i="138"/>
  <c r="LYU36" i="138"/>
  <c r="LYT36" i="138"/>
  <c r="LYS36" i="138"/>
  <c r="LYR36" i="138"/>
  <c r="LYQ36" i="138"/>
  <c r="LYP36" i="138"/>
  <c r="LYO36" i="138"/>
  <c r="LYN36" i="138"/>
  <c r="LYM36" i="138"/>
  <c r="LYL36" i="138"/>
  <c r="LYK36" i="138"/>
  <c r="LYJ36" i="138"/>
  <c r="LYI36" i="138"/>
  <c r="LYH36" i="138"/>
  <c r="LYG36" i="138"/>
  <c r="LYF36" i="138"/>
  <c r="LYE36" i="138"/>
  <c r="LYD36" i="138"/>
  <c r="LYC36" i="138"/>
  <c r="LYB36" i="138"/>
  <c r="LYA36" i="138"/>
  <c r="LXZ36" i="138"/>
  <c r="LXY36" i="138"/>
  <c r="LXX36" i="138"/>
  <c r="LXW36" i="138"/>
  <c r="LXV36" i="138"/>
  <c r="LXU36" i="138"/>
  <c r="LXT36" i="138"/>
  <c r="LXS36" i="138"/>
  <c r="LXR36" i="138"/>
  <c r="LXQ36" i="138"/>
  <c r="LXP36" i="138"/>
  <c r="LXO36" i="138"/>
  <c r="LXN36" i="138"/>
  <c r="LXM36" i="138"/>
  <c r="LXL36" i="138"/>
  <c r="LXK36" i="138"/>
  <c r="LXJ36" i="138"/>
  <c r="LXI36" i="138"/>
  <c r="LXH36" i="138"/>
  <c r="LXG36" i="138"/>
  <c r="LXF36" i="138"/>
  <c r="LXE36" i="138"/>
  <c r="LXD36" i="138"/>
  <c r="LXC36" i="138"/>
  <c r="LXB36" i="138"/>
  <c r="LXA36" i="138"/>
  <c r="LWZ36" i="138"/>
  <c r="LWY36" i="138"/>
  <c r="LWX36" i="138"/>
  <c r="LWW36" i="138"/>
  <c r="LWV36" i="138"/>
  <c r="LWU36" i="138"/>
  <c r="LWT36" i="138"/>
  <c r="LWS36" i="138"/>
  <c r="LWR36" i="138"/>
  <c r="LWQ36" i="138"/>
  <c r="LWP36" i="138"/>
  <c r="LWO36" i="138"/>
  <c r="LWN36" i="138"/>
  <c r="LWM36" i="138"/>
  <c r="LWL36" i="138"/>
  <c r="LWK36" i="138"/>
  <c r="LWJ36" i="138"/>
  <c r="LWI36" i="138"/>
  <c r="LWH36" i="138"/>
  <c r="LWG36" i="138"/>
  <c r="LWF36" i="138"/>
  <c r="LWE36" i="138"/>
  <c r="LWD36" i="138"/>
  <c r="LWC36" i="138"/>
  <c r="LWB36" i="138"/>
  <c r="LWA36" i="138"/>
  <c r="LVZ36" i="138"/>
  <c r="LVY36" i="138"/>
  <c r="LVX36" i="138"/>
  <c r="LVW36" i="138"/>
  <c r="LVV36" i="138"/>
  <c r="LVU36" i="138"/>
  <c r="LVT36" i="138"/>
  <c r="LVS36" i="138"/>
  <c r="LVR36" i="138"/>
  <c r="LVQ36" i="138"/>
  <c r="LVP36" i="138"/>
  <c r="LVO36" i="138"/>
  <c r="LVN36" i="138"/>
  <c r="LVM36" i="138"/>
  <c r="LVL36" i="138"/>
  <c r="LVK36" i="138"/>
  <c r="LVJ36" i="138"/>
  <c r="LVI36" i="138"/>
  <c r="LVH36" i="138"/>
  <c r="LVG36" i="138"/>
  <c r="LVF36" i="138"/>
  <c r="LVE36" i="138"/>
  <c r="LVD36" i="138"/>
  <c r="LVC36" i="138"/>
  <c r="LVB36" i="138"/>
  <c r="LVA36" i="138"/>
  <c r="LUZ36" i="138"/>
  <c r="LUY36" i="138"/>
  <c r="LUX36" i="138"/>
  <c r="LUW36" i="138"/>
  <c r="LUV36" i="138"/>
  <c r="LUU36" i="138"/>
  <c r="LUT36" i="138"/>
  <c r="LUS36" i="138"/>
  <c r="LUR36" i="138"/>
  <c r="LUQ36" i="138"/>
  <c r="LUP36" i="138"/>
  <c r="LUO36" i="138"/>
  <c r="LUN36" i="138"/>
  <c r="LUM36" i="138"/>
  <c r="LUL36" i="138"/>
  <c r="LUK36" i="138"/>
  <c r="LUJ36" i="138"/>
  <c r="LUI36" i="138"/>
  <c r="LUH36" i="138"/>
  <c r="LUG36" i="138"/>
  <c r="LUF36" i="138"/>
  <c r="LUE36" i="138"/>
  <c r="LUD36" i="138"/>
  <c r="LUC36" i="138"/>
  <c r="LUB36" i="138"/>
  <c r="LUA36" i="138"/>
  <c r="LTZ36" i="138"/>
  <c r="LTY36" i="138"/>
  <c r="LTX36" i="138"/>
  <c r="LTW36" i="138"/>
  <c r="LTV36" i="138"/>
  <c r="LTU36" i="138"/>
  <c r="LTT36" i="138"/>
  <c r="LTS36" i="138"/>
  <c r="LTR36" i="138"/>
  <c r="LTQ36" i="138"/>
  <c r="LTP36" i="138"/>
  <c r="LTO36" i="138"/>
  <c r="LTN36" i="138"/>
  <c r="LTM36" i="138"/>
  <c r="LTL36" i="138"/>
  <c r="LTK36" i="138"/>
  <c r="LTJ36" i="138"/>
  <c r="LTI36" i="138"/>
  <c r="LTH36" i="138"/>
  <c r="LTG36" i="138"/>
  <c r="LTF36" i="138"/>
  <c r="LTE36" i="138"/>
  <c r="LTD36" i="138"/>
  <c r="LTC36" i="138"/>
  <c r="LTB36" i="138"/>
  <c r="LTA36" i="138"/>
  <c r="LSZ36" i="138"/>
  <c r="LSY36" i="138"/>
  <c r="LSX36" i="138"/>
  <c r="LSW36" i="138"/>
  <c r="LSV36" i="138"/>
  <c r="LSU36" i="138"/>
  <c r="LST36" i="138"/>
  <c r="LSS36" i="138"/>
  <c r="LSR36" i="138"/>
  <c r="LSQ36" i="138"/>
  <c r="LSP36" i="138"/>
  <c r="LSO36" i="138"/>
  <c r="LSN36" i="138"/>
  <c r="LSM36" i="138"/>
  <c r="LSL36" i="138"/>
  <c r="LSK36" i="138"/>
  <c r="LSJ36" i="138"/>
  <c r="LSI36" i="138"/>
  <c r="LSH36" i="138"/>
  <c r="LSG36" i="138"/>
  <c r="LSF36" i="138"/>
  <c r="LSE36" i="138"/>
  <c r="LSD36" i="138"/>
  <c r="LSC36" i="138"/>
  <c r="LSB36" i="138"/>
  <c r="LSA36" i="138"/>
  <c r="LRZ36" i="138"/>
  <c r="LRY36" i="138"/>
  <c r="LRX36" i="138"/>
  <c r="LRW36" i="138"/>
  <c r="LRV36" i="138"/>
  <c r="LRU36" i="138"/>
  <c r="LRT36" i="138"/>
  <c r="LRS36" i="138"/>
  <c r="LRR36" i="138"/>
  <c r="LRQ36" i="138"/>
  <c r="LRP36" i="138"/>
  <c r="LRO36" i="138"/>
  <c r="LRN36" i="138"/>
  <c r="LRM36" i="138"/>
  <c r="LRL36" i="138"/>
  <c r="LRK36" i="138"/>
  <c r="LRJ36" i="138"/>
  <c r="LRI36" i="138"/>
  <c r="LRH36" i="138"/>
  <c r="LRG36" i="138"/>
  <c r="LRF36" i="138"/>
  <c r="LRE36" i="138"/>
  <c r="LRD36" i="138"/>
  <c r="LRC36" i="138"/>
  <c r="LRB36" i="138"/>
  <c r="LRA36" i="138"/>
  <c r="LQZ36" i="138"/>
  <c r="LQY36" i="138"/>
  <c r="LQX36" i="138"/>
  <c r="LQW36" i="138"/>
  <c r="LQV36" i="138"/>
  <c r="LQU36" i="138"/>
  <c r="LQT36" i="138"/>
  <c r="LQS36" i="138"/>
  <c r="LQR36" i="138"/>
  <c r="LQQ36" i="138"/>
  <c r="LQP36" i="138"/>
  <c r="LQO36" i="138"/>
  <c r="LQN36" i="138"/>
  <c r="LQM36" i="138"/>
  <c r="LQL36" i="138"/>
  <c r="LQK36" i="138"/>
  <c r="LQJ36" i="138"/>
  <c r="LQI36" i="138"/>
  <c r="LQH36" i="138"/>
  <c r="LQG36" i="138"/>
  <c r="LQF36" i="138"/>
  <c r="LQE36" i="138"/>
  <c r="LQD36" i="138"/>
  <c r="LQC36" i="138"/>
  <c r="LQB36" i="138"/>
  <c r="LQA36" i="138"/>
  <c r="LPZ36" i="138"/>
  <c r="LPY36" i="138"/>
  <c r="LPX36" i="138"/>
  <c r="LPW36" i="138"/>
  <c r="LPV36" i="138"/>
  <c r="LPU36" i="138"/>
  <c r="LPT36" i="138"/>
  <c r="LPS36" i="138"/>
  <c r="LPR36" i="138"/>
  <c r="LPQ36" i="138"/>
  <c r="LPP36" i="138"/>
  <c r="LPO36" i="138"/>
  <c r="LPN36" i="138"/>
  <c r="LPM36" i="138"/>
  <c r="LPL36" i="138"/>
  <c r="LPK36" i="138"/>
  <c r="LPJ36" i="138"/>
  <c r="LPI36" i="138"/>
  <c r="LPH36" i="138"/>
  <c r="LPG36" i="138"/>
  <c r="LPF36" i="138"/>
  <c r="LPE36" i="138"/>
  <c r="LPD36" i="138"/>
  <c r="LPC36" i="138"/>
  <c r="LPB36" i="138"/>
  <c r="LPA36" i="138"/>
  <c r="LOZ36" i="138"/>
  <c r="LOY36" i="138"/>
  <c r="LOX36" i="138"/>
  <c r="LOW36" i="138"/>
  <c r="LOV36" i="138"/>
  <c r="LOU36" i="138"/>
  <c r="LOT36" i="138"/>
  <c r="LOS36" i="138"/>
  <c r="LOR36" i="138"/>
  <c r="LOQ36" i="138"/>
  <c r="LOP36" i="138"/>
  <c r="LOO36" i="138"/>
  <c r="LON36" i="138"/>
  <c r="LOM36" i="138"/>
  <c r="LOL36" i="138"/>
  <c r="LOK36" i="138"/>
  <c r="LOJ36" i="138"/>
  <c r="LOI36" i="138"/>
  <c r="LOH36" i="138"/>
  <c r="LOG36" i="138"/>
  <c r="LOF36" i="138"/>
  <c r="LOE36" i="138"/>
  <c r="LOD36" i="138"/>
  <c r="LOC36" i="138"/>
  <c r="LOB36" i="138"/>
  <c r="LOA36" i="138"/>
  <c r="LNZ36" i="138"/>
  <c r="LNY36" i="138"/>
  <c r="LNX36" i="138"/>
  <c r="LNW36" i="138"/>
  <c r="LNV36" i="138"/>
  <c r="LNU36" i="138"/>
  <c r="LNT36" i="138"/>
  <c r="LNS36" i="138"/>
  <c r="LNR36" i="138"/>
  <c r="LNQ36" i="138"/>
  <c r="LNP36" i="138"/>
  <c r="LNO36" i="138"/>
  <c r="LNN36" i="138"/>
  <c r="LNM36" i="138"/>
  <c r="LNL36" i="138"/>
  <c r="LNK36" i="138"/>
  <c r="LNJ36" i="138"/>
  <c r="LNI36" i="138"/>
  <c r="LNH36" i="138"/>
  <c r="LNG36" i="138"/>
  <c r="LNF36" i="138"/>
  <c r="LNE36" i="138"/>
  <c r="LND36" i="138"/>
  <c r="LNC36" i="138"/>
  <c r="LNB36" i="138"/>
  <c r="LNA36" i="138"/>
  <c r="LMZ36" i="138"/>
  <c r="LMY36" i="138"/>
  <c r="LMX36" i="138"/>
  <c r="LMW36" i="138"/>
  <c r="LMV36" i="138"/>
  <c r="LMU36" i="138"/>
  <c r="LMT36" i="138"/>
  <c r="LMS36" i="138"/>
  <c r="LMR36" i="138"/>
  <c r="LMQ36" i="138"/>
  <c r="LMP36" i="138"/>
  <c r="LMO36" i="138"/>
  <c r="LMN36" i="138"/>
  <c r="LMM36" i="138"/>
  <c r="LML36" i="138"/>
  <c r="LMK36" i="138"/>
  <c r="LMJ36" i="138"/>
  <c r="LMI36" i="138"/>
  <c r="LMH36" i="138"/>
  <c r="LMG36" i="138"/>
  <c r="LMF36" i="138"/>
  <c r="LME36" i="138"/>
  <c r="LMD36" i="138"/>
  <c r="LMC36" i="138"/>
  <c r="LMB36" i="138"/>
  <c r="LMA36" i="138"/>
  <c r="LLZ36" i="138"/>
  <c r="LLY36" i="138"/>
  <c r="LLX36" i="138"/>
  <c r="LLW36" i="138"/>
  <c r="LLV36" i="138"/>
  <c r="LLU36" i="138"/>
  <c r="LLT36" i="138"/>
  <c r="LLS36" i="138"/>
  <c r="LLR36" i="138"/>
  <c r="LLQ36" i="138"/>
  <c r="LLP36" i="138"/>
  <c r="LLO36" i="138"/>
  <c r="LLN36" i="138"/>
  <c r="LLM36" i="138"/>
  <c r="LLL36" i="138"/>
  <c r="LLK36" i="138"/>
  <c r="LLJ36" i="138"/>
  <c r="LLI36" i="138"/>
  <c r="LLH36" i="138"/>
  <c r="LLG36" i="138"/>
  <c r="LLF36" i="138"/>
  <c r="LLE36" i="138"/>
  <c r="LLD36" i="138"/>
  <c r="LLC36" i="138"/>
  <c r="LLB36" i="138"/>
  <c r="LLA36" i="138"/>
  <c r="LKZ36" i="138"/>
  <c r="LKY36" i="138"/>
  <c r="LKX36" i="138"/>
  <c r="LKW36" i="138"/>
  <c r="LKV36" i="138"/>
  <c r="LKU36" i="138"/>
  <c r="LKT36" i="138"/>
  <c r="LKS36" i="138"/>
  <c r="LKR36" i="138"/>
  <c r="LKQ36" i="138"/>
  <c r="LKP36" i="138"/>
  <c r="LKO36" i="138"/>
  <c r="LKN36" i="138"/>
  <c r="LKM36" i="138"/>
  <c r="LKL36" i="138"/>
  <c r="LKK36" i="138"/>
  <c r="LKJ36" i="138"/>
  <c r="LKI36" i="138"/>
  <c r="LKH36" i="138"/>
  <c r="LKG36" i="138"/>
  <c r="LKF36" i="138"/>
  <c r="LKE36" i="138"/>
  <c r="LKD36" i="138"/>
  <c r="LKC36" i="138"/>
  <c r="LKB36" i="138"/>
  <c r="LKA36" i="138"/>
  <c r="LJZ36" i="138"/>
  <c r="LJY36" i="138"/>
  <c r="LJX36" i="138"/>
  <c r="LJW36" i="138"/>
  <c r="LJV36" i="138"/>
  <c r="LJU36" i="138"/>
  <c r="LJT36" i="138"/>
  <c r="LJS36" i="138"/>
  <c r="LJR36" i="138"/>
  <c r="LJQ36" i="138"/>
  <c r="LJP36" i="138"/>
  <c r="LJO36" i="138"/>
  <c r="LJN36" i="138"/>
  <c r="LJM36" i="138"/>
  <c r="LJL36" i="138"/>
  <c r="LJK36" i="138"/>
  <c r="LJJ36" i="138"/>
  <c r="LJI36" i="138"/>
  <c r="LJH36" i="138"/>
  <c r="LJG36" i="138"/>
  <c r="LJF36" i="138"/>
  <c r="LJE36" i="138"/>
  <c r="LJD36" i="138"/>
  <c r="LJC36" i="138"/>
  <c r="LJB36" i="138"/>
  <c r="LJA36" i="138"/>
  <c r="LIZ36" i="138"/>
  <c r="LIY36" i="138"/>
  <c r="LIX36" i="138"/>
  <c r="LIW36" i="138"/>
  <c r="LIV36" i="138"/>
  <c r="LIU36" i="138"/>
  <c r="LIT36" i="138"/>
  <c r="LIS36" i="138"/>
  <c r="LIR36" i="138"/>
  <c r="LIQ36" i="138"/>
  <c r="LIP36" i="138"/>
  <c r="LIO36" i="138"/>
  <c r="LIN36" i="138"/>
  <c r="LIM36" i="138"/>
  <c r="LIL36" i="138"/>
  <c r="LIK36" i="138"/>
  <c r="LIJ36" i="138"/>
  <c r="LII36" i="138"/>
  <c r="LIH36" i="138"/>
  <c r="LIG36" i="138"/>
  <c r="LIF36" i="138"/>
  <c r="LIE36" i="138"/>
  <c r="LID36" i="138"/>
  <c r="LIC36" i="138"/>
  <c r="LIB36" i="138"/>
  <c r="LIA36" i="138"/>
  <c r="LHZ36" i="138"/>
  <c r="LHY36" i="138"/>
  <c r="LHX36" i="138"/>
  <c r="LHW36" i="138"/>
  <c r="LHV36" i="138"/>
  <c r="LHU36" i="138"/>
  <c r="LHT36" i="138"/>
  <c r="LHS36" i="138"/>
  <c r="LHR36" i="138"/>
  <c r="LHQ36" i="138"/>
  <c r="LHP36" i="138"/>
  <c r="LHO36" i="138"/>
  <c r="LHN36" i="138"/>
  <c r="LHM36" i="138"/>
  <c r="LHL36" i="138"/>
  <c r="LHK36" i="138"/>
  <c r="LHJ36" i="138"/>
  <c r="LHI36" i="138"/>
  <c r="LHH36" i="138"/>
  <c r="LHG36" i="138"/>
  <c r="LHF36" i="138"/>
  <c r="LHE36" i="138"/>
  <c r="LHD36" i="138"/>
  <c r="LHC36" i="138"/>
  <c r="LHB36" i="138"/>
  <c r="LHA36" i="138"/>
  <c r="LGZ36" i="138"/>
  <c r="LGY36" i="138"/>
  <c r="LGX36" i="138"/>
  <c r="LGW36" i="138"/>
  <c r="LGV36" i="138"/>
  <c r="LGU36" i="138"/>
  <c r="LGT36" i="138"/>
  <c r="LGS36" i="138"/>
  <c r="LGR36" i="138"/>
  <c r="LGQ36" i="138"/>
  <c r="LGP36" i="138"/>
  <c r="LGO36" i="138"/>
  <c r="LGN36" i="138"/>
  <c r="LGM36" i="138"/>
  <c r="LGL36" i="138"/>
  <c r="LGK36" i="138"/>
  <c r="LGJ36" i="138"/>
  <c r="LGI36" i="138"/>
  <c r="LGH36" i="138"/>
  <c r="LGG36" i="138"/>
  <c r="LGF36" i="138"/>
  <c r="LGE36" i="138"/>
  <c r="LGD36" i="138"/>
  <c r="LGC36" i="138"/>
  <c r="LGB36" i="138"/>
  <c r="LGA36" i="138"/>
  <c r="LFZ36" i="138"/>
  <c r="LFY36" i="138"/>
  <c r="LFX36" i="138"/>
  <c r="LFW36" i="138"/>
  <c r="LFV36" i="138"/>
  <c r="LFU36" i="138"/>
  <c r="LFT36" i="138"/>
  <c r="LFS36" i="138"/>
  <c r="LFR36" i="138"/>
  <c r="LFQ36" i="138"/>
  <c r="LFP36" i="138"/>
  <c r="LFO36" i="138"/>
  <c r="LFN36" i="138"/>
  <c r="LFM36" i="138"/>
  <c r="LFL36" i="138"/>
  <c r="LFK36" i="138"/>
  <c r="LFJ36" i="138"/>
  <c r="LFI36" i="138"/>
  <c r="LFH36" i="138"/>
  <c r="LFG36" i="138"/>
  <c r="LFF36" i="138"/>
  <c r="LFE36" i="138"/>
  <c r="LFD36" i="138"/>
  <c r="LFC36" i="138"/>
  <c r="LFB36" i="138"/>
  <c r="LFA36" i="138"/>
  <c r="LEZ36" i="138"/>
  <c r="LEY36" i="138"/>
  <c r="LEX36" i="138"/>
  <c r="LEW36" i="138"/>
  <c r="LEV36" i="138"/>
  <c r="LEU36" i="138"/>
  <c r="LET36" i="138"/>
  <c r="LES36" i="138"/>
  <c r="LER36" i="138"/>
  <c r="LEQ36" i="138"/>
  <c r="LEP36" i="138"/>
  <c r="LEO36" i="138"/>
  <c r="LEN36" i="138"/>
  <c r="LEM36" i="138"/>
  <c r="LEL36" i="138"/>
  <c r="LEK36" i="138"/>
  <c r="LEJ36" i="138"/>
  <c r="LEI36" i="138"/>
  <c r="LEH36" i="138"/>
  <c r="LEG36" i="138"/>
  <c r="LEF36" i="138"/>
  <c r="LEE36" i="138"/>
  <c r="LED36" i="138"/>
  <c r="LEC36" i="138"/>
  <c r="LEB36" i="138"/>
  <c r="LEA36" i="138"/>
  <c r="LDZ36" i="138"/>
  <c r="LDY36" i="138"/>
  <c r="LDX36" i="138"/>
  <c r="LDW36" i="138"/>
  <c r="LDV36" i="138"/>
  <c r="LDU36" i="138"/>
  <c r="LDT36" i="138"/>
  <c r="LDS36" i="138"/>
  <c r="LDR36" i="138"/>
  <c r="LDQ36" i="138"/>
  <c r="LDP36" i="138"/>
  <c r="LDO36" i="138"/>
  <c r="LDN36" i="138"/>
  <c r="LDM36" i="138"/>
  <c r="LDL36" i="138"/>
  <c r="LDK36" i="138"/>
  <c r="LDJ36" i="138"/>
  <c r="LDI36" i="138"/>
  <c r="LDH36" i="138"/>
  <c r="LDG36" i="138"/>
  <c r="LDF36" i="138"/>
  <c r="LDE36" i="138"/>
  <c r="LDD36" i="138"/>
  <c r="LDC36" i="138"/>
  <c r="LDB36" i="138"/>
  <c r="LDA36" i="138"/>
  <c r="LCZ36" i="138"/>
  <c r="LCY36" i="138"/>
  <c r="LCX36" i="138"/>
  <c r="LCW36" i="138"/>
  <c r="LCV36" i="138"/>
  <c r="LCU36" i="138"/>
  <c r="LCT36" i="138"/>
  <c r="LCS36" i="138"/>
  <c r="LCR36" i="138"/>
  <c r="LCQ36" i="138"/>
  <c r="LCP36" i="138"/>
  <c r="LCO36" i="138"/>
  <c r="LCN36" i="138"/>
  <c r="LCM36" i="138"/>
  <c r="LCL36" i="138"/>
  <c r="LCK36" i="138"/>
  <c r="LCJ36" i="138"/>
  <c r="LCI36" i="138"/>
  <c r="LCH36" i="138"/>
  <c r="LCG36" i="138"/>
  <c r="LCF36" i="138"/>
  <c r="LCE36" i="138"/>
  <c r="LCD36" i="138"/>
  <c r="LCC36" i="138"/>
  <c r="LCB36" i="138"/>
  <c r="LCA36" i="138"/>
  <c r="LBZ36" i="138"/>
  <c r="LBY36" i="138"/>
  <c r="LBX36" i="138"/>
  <c r="LBW36" i="138"/>
  <c r="LBV36" i="138"/>
  <c r="LBU36" i="138"/>
  <c r="LBT36" i="138"/>
  <c r="LBS36" i="138"/>
  <c r="LBR36" i="138"/>
  <c r="LBQ36" i="138"/>
  <c r="LBP36" i="138"/>
  <c r="LBO36" i="138"/>
  <c r="LBN36" i="138"/>
  <c r="LBM36" i="138"/>
  <c r="LBL36" i="138"/>
  <c r="LBK36" i="138"/>
  <c r="LBJ36" i="138"/>
  <c r="LBI36" i="138"/>
  <c r="LBH36" i="138"/>
  <c r="LBG36" i="138"/>
  <c r="LBF36" i="138"/>
  <c r="LBE36" i="138"/>
  <c r="LBD36" i="138"/>
  <c r="LBC36" i="138"/>
  <c r="LBB36" i="138"/>
  <c r="LBA36" i="138"/>
  <c r="LAZ36" i="138"/>
  <c r="LAY36" i="138"/>
  <c r="LAX36" i="138"/>
  <c r="LAW36" i="138"/>
  <c r="LAV36" i="138"/>
  <c r="LAU36" i="138"/>
  <c r="LAT36" i="138"/>
  <c r="LAS36" i="138"/>
  <c r="LAR36" i="138"/>
  <c r="LAQ36" i="138"/>
  <c r="LAP36" i="138"/>
  <c r="LAO36" i="138"/>
  <c r="LAN36" i="138"/>
  <c r="LAM36" i="138"/>
  <c r="LAL36" i="138"/>
  <c r="LAK36" i="138"/>
  <c r="LAJ36" i="138"/>
  <c r="LAI36" i="138"/>
  <c r="LAH36" i="138"/>
  <c r="LAG36" i="138"/>
  <c r="LAF36" i="138"/>
  <c r="LAE36" i="138"/>
  <c r="LAD36" i="138"/>
  <c r="LAC36" i="138"/>
  <c r="LAB36" i="138"/>
  <c r="LAA36" i="138"/>
  <c r="KZZ36" i="138"/>
  <c r="KZY36" i="138"/>
  <c r="KZX36" i="138"/>
  <c r="KZW36" i="138"/>
  <c r="KZV36" i="138"/>
  <c r="KZU36" i="138"/>
  <c r="KZT36" i="138"/>
  <c r="KZS36" i="138"/>
  <c r="KZR36" i="138"/>
  <c r="KZQ36" i="138"/>
  <c r="KZP36" i="138"/>
  <c r="KZO36" i="138"/>
  <c r="KZN36" i="138"/>
  <c r="KZM36" i="138"/>
  <c r="KZL36" i="138"/>
  <c r="KZK36" i="138"/>
  <c r="KZJ36" i="138"/>
  <c r="KZI36" i="138"/>
  <c r="KZH36" i="138"/>
  <c r="KZG36" i="138"/>
  <c r="KZF36" i="138"/>
  <c r="KZE36" i="138"/>
  <c r="KZD36" i="138"/>
  <c r="KZC36" i="138"/>
  <c r="KZB36" i="138"/>
  <c r="KZA36" i="138"/>
  <c r="KYZ36" i="138"/>
  <c r="KYY36" i="138"/>
  <c r="KYX36" i="138"/>
  <c r="KYW36" i="138"/>
  <c r="KYV36" i="138"/>
  <c r="KYU36" i="138"/>
  <c r="KYT36" i="138"/>
  <c r="KYS36" i="138"/>
  <c r="KYR36" i="138"/>
  <c r="KYQ36" i="138"/>
  <c r="KYP36" i="138"/>
  <c r="KYO36" i="138"/>
  <c r="KYN36" i="138"/>
  <c r="KYM36" i="138"/>
  <c r="KYL36" i="138"/>
  <c r="KYK36" i="138"/>
  <c r="KYJ36" i="138"/>
  <c r="KYI36" i="138"/>
  <c r="KYH36" i="138"/>
  <c r="KYG36" i="138"/>
  <c r="KYF36" i="138"/>
  <c r="KYE36" i="138"/>
  <c r="KYD36" i="138"/>
  <c r="KYC36" i="138"/>
  <c r="KYB36" i="138"/>
  <c r="KYA36" i="138"/>
  <c r="KXZ36" i="138"/>
  <c r="KXY36" i="138"/>
  <c r="KXX36" i="138"/>
  <c r="KXW36" i="138"/>
  <c r="KXV36" i="138"/>
  <c r="KXU36" i="138"/>
  <c r="KXT36" i="138"/>
  <c r="KXS36" i="138"/>
  <c r="KXR36" i="138"/>
  <c r="KXQ36" i="138"/>
  <c r="KXP36" i="138"/>
  <c r="KXO36" i="138"/>
  <c r="KXN36" i="138"/>
  <c r="KXM36" i="138"/>
  <c r="KXL36" i="138"/>
  <c r="KXK36" i="138"/>
  <c r="KXJ36" i="138"/>
  <c r="KXI36" i="138"/>
  <c r="KXH36" i="138"/>
  <c r="KXG36" i="138"/>
  <c r="KXF36" i="138"/>
  <c r="KXE36" i="138"/>
  <c r="KXD36" i="138"/>
  <c r="KXC36" i="138"/>
  <c r="KXB36" i="138"/>
  <c r="KXA36" i="138"/>
  <c r="KWZ36" i="138"/>
  <c r="KWY36" i="138"/>
  <c r="KWX36" i="138"/>
  <c r="KWW36" i="138"/>
  <c r="KWV36" i="138"/>
  <c r="KWU36" i="138"/>
  <c r="KWT36" i="138"/>
  <c r="KWS36" i="138"/>
  <c r="KWR36" i="138"/>
  <c r="KWQ36" i="138"/>
  <c r="KWP36" i="138"/>
  <c r="KWO36" i="138"/>
  <c r="KWN36" i="138"/>
  <c r="KWM36" i="138"/>
  <c r="KWL36" i="138"/>
  <c r="KWK36" i="138"/>
  <c r="KWJ36" i="138"/>
  <c r="KWI36" i="138"/>
  <c r="KWH36" i="138"/>
  <c r="KWG36" i="138"/>
  <c r="KWF36" i="138"/>
  <c r="KWE36" i="138"/>
  <c r="KWD36" i="138"/>
  <c r="KWC36" i="138"/>
  <c r="KWB36" i="138"/>
  <c r="KWA36" i="138"/>
  <c r="KVZ36" i="138"/>
  <c r="KVY36" i="138"/>
  <c r="KVX36" i="138"/>
  <c r="KVW36" i="138"/>
  <c r="KVV36" i="138"/>
  <c r="KVU36" i="138"/>
  <c r="KVT36" i="138"/>
  <c r="KVS36" i="138"/>
  <c r="KVR36" i="138"/>
  <c r="KVQ36" i="138"/>
  <c r="KVP36" i="138"/>
  <c r="KVO36" i="138"/>
  <c r="KVN36" i="138"/>
  <c r="KVM36" i="138"/>
  <c r="KVL36" i="138"/>
  <c r="KVK36" i="138"/>
  <c r="KVJ36" i="138"/>
  <c r="KVI36" i="138"/>
  <c r="KVH36" i="138"/>
  <c r="KVG36" i="138"/>
  <c r="KVF36" i="138"/>
  <c r="KVE36" i="138"/>
  <c r="KVD36" i="138"/>
  <c r="KVC36" i="138"/>
  <c r="KVB36" i="138"/>
  <c r="KVA36" i="138"/>
  <c r="KUZ36" i="138"/>
  <c r="KUY36" i="138"/>
  <c r="KUX36" i="138"/>
  <c r="KUW36" i="138"/>
  <c r="KUV36" i="138"/>
  <c r="KUU36" i="138"/>
  <c r="KUT36" i="138"/>
  <c r="KUS36" i="138"/>
  <c r="KUR36" i="138"/>
  <c r="KUQ36" i="138"/>
  <c r="KUP36" i="138"/>
  <c r="KUO36" i="138"/>
  <c r="KUN36" i="138"/>
  <c r="KUM36" i="138"/>
  <c r="KUL36" i="138"/>
  <c r="KUK36" i="138"/>
  <c r="KUJ36" i="138"/>
  <c r="KUI36" i="138"/>
  <c r="KUH36" i="138"/>
  <c r="KUG36" i="138"/>
  <c r="KUF36" i="138"/>
  <c r="KUE36" i="138"/>
  <c r="KUD36" i="138"/>
  <c r="KUC36" i="138"/>
  <c r="KUB36" i="138"/>
  <c r="KUA36" i="138"/>
  <c r="KTZ36" i="138"/>
  <c r="KTY36" i="138"/>
  <c r="KTX36" i="138"/>
  <c r="KTW36" i="138"/>
  <c r="KTV36" i="138"/>
  <c r="KTU36" i="138"/>
  <c r="KTT36" i="138"/>
  <c r="KTS36" i="138"/>
  <c r="KTR36" i="138"/>
  <c r="KTQ36" i="138"/>
  <c r="KTP36" i="138"/>
  <c r="KTO36" i="138"/>
  <c r="KTN36" i="138"/>
  <c r="KTM36" i="138"/>
  <c r="KTL36" i="138"/>
  <c r="KTK36" i="138"/>
  <c r="KTJ36" i="138"/>
  <c r="KTI36" i="138"/>
  <c r="KTH36" i="138"/>
  <c r="KTG36" i="138"/>
  <c r="KTF36" i="138"/>
  <c r="KTE36" i="138"/>
  <c r="KTD36" i="138"/>
  <c r="KTC36" i="138"/>
  <c r="KTB36" i="138"/>
  <c r="KTA36" i="138"/>
  <c r="KSZ36" i="138"/>
  <c r="KSY36" i="138"/>
  <c r="KSX36" i="138"/>
  <c r="KSW36" i="138"/>
  <c r="KSV36" i="138"/>
  <c r="KSU36" i="138"/>
  <c r="KST36" i="138"/>
  <c r="KSS36" i="138"/>
  <c r="KSR36" i="138"/>
  <c r="KSQ36" i="138"/>
  <c r="KSP36" i="138"/>
  <c r="KSO36" i="138"/>
  <c r="KSN36" i="138"/>
  <c r="KSM36" i="138"/>
  <c r="KSL36" i="138"/>
  <c r="KSK36" i="138"/>
  <c r="KSJ36" i="138"/>
  <c r="KSI36" i="138"/>
  <c r="KSH36" i="138"/>
  <c r="KSG36" i="138"/>
  <c r="KSF36" i="138"/>
  <c r="KSE36" i="138"/>
  <c r="KSD36" i="138"/>
  <c r="KSC36" i="138"/>
  <c r="KSB36" i="138"/>
  <c r="KSA36" i="138"/>
  <c r="KRZ36" i="138"/>
  <c r="KRY36" i="138"/>
  <c r="KRX36" i="138"/>
  <c r="KRW36" i="138"/>
  <c r="KRV36" i="138"/>
  <c r="KRU36" i="138"/>
  <c r="KRT36" i="138"/>
  <c r="KRS36" i="138"/>
  <c r="KRR36" i="138"/>
  <c r="KRQ36" i="138"/>
  <c r="KRP36" i="138"/>
  <c r="KRO36" i="138"/>
  <c r="KRN36" i="138"/>
  <c r="KRM36" i="138"/>
  <c r="KRL36" i="138"/>
  <c r="KRK36" i="138"/>
  <c r="KRJ36" i="138"/>
  <c r="KRI36" i="138"/>
  <c r="KRH36" i="138"/>
  <c r="KRG36" i="138"/>
  <c r="KRF36" i="138"/>
  <c r="KRE36" i="138"/>
  <c r="KRD36" i="138"/>
  <c r="KRC36" i="138"/>
  <c r="KRB36" i="138"/>
  <c r="KRA36" i="138"/>
  <c r="KQZ36" i="138"/>
  <c r="KQY36" i="138"/>
  <c r="KQX36" i="138"/>
  <c r="KQW36" i="138"/>
  <c r="KQV36" i="138"/>
  <c r="KQU36" i="138"/>
  <c r="KQT36" i="138"/>
  <c r="KQS36" i="138"/>
  <c r="KQR36" i="138"/>
  <c r="KQQ36" i="138"/>
  <c r="KQP36" i="138"/>
  <c r="KQO36" i="138"/>
  <c r="KQN36" i="138"/>
  <c r="KQM36" i="138"/>
  <c r="KQL36" i="138"/>
  <c r="KQK36" i="138"/>
  <c r="KQJ36" i="138"/>
  <c r="KQI36" i="138"/>
  <c r="KQH36" i="138"/>
  <c r="KQG36" i="138"/>
  <c r="KQF36" i="138"/>
  <c r="KQE36" i="138"/>
  <c r="KQD36" i="138"/>
  <c r="KQC36" i="138"/>
  <c r="KQB36" i="138"/>
  <c r="KQA36" i="138"/>
  <c r="KPZ36" i="138"/>
  <c r="KPY36" i="138"/>
  <c r="KPX36" i="138"/>
  <c r="KPW36" i="138"/>
  <c r="KPV36" i="138"/>
  <c r="KPU36" i="138"/>
  <c r="KPT36" i="138"/>
  <c r="KPS36" i="138"/>
  <c r="KPR36" i="138"/>
  <c r="KPQ36" i="138"/>
  <c r="KPP36" i="138"/>
  <c r="KPO36" i="138"/>
  <c r="KPN36" i="138"/>
  <c r="KPM36" i="138"/>
  <c r="KPL36" i="138"/>
  <c r="KPK36" i="138"/>
  <c r="KPJ36" i="138"/>
  <c r="KPI36" i="138"/>
  <c r="KPH36" i="138"/>
  <c r="KPG36" i="138"/>
  <c r="KPF36" i="138"/>
  <c r="KPE36" i="138"/>
  <c r="KPD36" i="138"/>
  <c r="KPC36" i="138"/>
  <c r="KPB36" i="138"/>
  <c r="KPA36" i="138"/>
  <c r="KOZ36" i="138"/>
  <c r="KOY36" i="138"/>
  <c r="KOX36" i="138"/>
  <c r="KOW36" i="138"/>
  <c r="KOV36" i="138"/>
  <c r="KOU36" i="138"/>
  <c r="KOT36" i="138"/>
  <c r="KOS36" i="138"/>
  <c r="KOR36" i="138"/>
  <c r="KOQ36" i="138"/>
  <c r="KOP36" i="138"/>
  <c r="KOO36" i="138"/>
  <c r="KON36" i="138"/>
  <c r="KOM36" i="138"/>
  <c r="KOL36" i="138"/>
  <c r="KOK36" i="138"/>
  <c r="KOJ36" i="138"/>
  <c r="KOI36" i="138"/>
  <c r="KOH36" i="138"/>
  <c r="KOG36" i="138"/>
  <c r="KOF36" i="138"/>
  <c r="KOE36" i="138"/>
  <c r="KOD36" i="138"/>
  <c r="KOC36" i="138"/>
  <c r="KOB36" i="138"/>
  <c r="KOA36" i="138"/>
  <c r="KNZ36" i="138"/>
  <c r="KNY36" i="138"/>
  <c r="KNX36" i="138"/>
  <c r="KNW36" i="138"/>
  <c r="KNV36" i="138"/>
  <c r="KNU36" i="138"/>
  <c r="KNT36" i="138"/>
  <c r="KNS36" i="138"/>
  <c r="KNR36" i="138"/>
  <c r="KNQ36" i="138"/>
  <c r="KNP36" i="138"/>
  <c r="KNO36" i="138"/>
  <c r="KNN36" i="138"/>
  <c r="KNM36" i="138"/>
  <c r="KNL36" i="138"/>
  <c r="KNK36" i="138"/>
  <c r="KNJ36" i="138"/>
  <c r="KNI36" i="138"/>
  <c r="KNH36" i="138"/>
  <c r="KNG36" i="138"/>
  <c r="KNF36" i="138"/>
  <c r="KNE36" i="138"/>
  <c r="KND36" i="138"/>
  <c r="KNC36" i="138"/>
  <c r="KNB36" i="138"/>
  <c r="KNA36" i="138"/>
  <c r="KMZ36" i="138"/>
  <c r="KMY36" i="138"/>
  <c r="KMX36" i="138"/>
  <c r="KMW36" i="138"/>
  <c r="KMV36" i="138"/>
  <c r="KMU36" i="138"/>
  <c r="KMT36" i="138"/>
  <c r="KMS36" i="138"/>
  <c r="KMR36" i="138"/>
  <c r="KMQ36" i="138"/>
  <c r="KMP36" i="138"/>
  <c r="KMO36" i="138"/>
  <c r="KMN36" i="138"/>
  <c r="KMM36" i="138"/>
  <c r="KML36" i="138"/>
  <c r="KMK36" i="138"/>
  <c r="KMJ36" i="138"/>
  <c r="KMI36" i="138"/>
  <c r="KMH36" i="138"/>
  <c r="KMG36" i="138"/>
  <c r="KMF36" i="138"/>
  <c r="KME36" i="138"/>
  <c r="KMD36" i="138"/>
  <c r="KMC36" i="138"/>
  <c r="KMB36" i="138"/>
  <c r="KMA36" i="138"/>
  <c r="KLZ36" i="138"/>
  <c r="KLY36" i="138"/>
  <c r="KLX36" i="138"/>
  <c r="KLW36" i="138"/>
  <c r="KLV36" i="138"/>
  <c r="KLU36" i="138"/>
  <c r="KLT36" i="138"/>
  <c r="KLS36" i="138"/>
  <c r="KLR36" i="138"/>
  <c r="KLQ36" i="138"/>
  <c r="KLP36" i="138"/>
  <c r="KLO36" i="138"/>
  <c r="KLN36" i="138"/>
  <c r="KLM36" i="138"/>
  <c r="KLL36" i="138"/>
  <c r="KLK36" i="138"/>
  <c r="KLJ36" i="138"/>
  <c r="KLI36" i="138"/>
  <c r="KLH36" i="138"/>
  <c r="KLG36" i="138"/>
  <c r="KLF36" i="138"/>
  <c r="KLE36" i="138"/>
  <c r="KLD36" i="138"/>
  <c r="KLC36" i="138"/>
  <c r="KLB36" i="138"/>
  <c r="KLA36" i="138"/>
  <c r="KKZ36" i="138"/>
  <c r="KKY36" i="138"/>
  <c r="KKX36" i="138"/>
  <c r="KKW36" i="138"/>
  <c r="KKV36" i="138"/>
  <c r="KKU36" i="138"/>
  <c r="KKT36" i="138"/>
  <c r="KKS36" i="138"/>
  <c r="KKR36" i="138"/>
  <c r="KKQ36" i="138"/>
  <c r="KKP36" i="138"/>
  <c r="KKO36" i="138"/>
  <c r="KKN36" i="138"/>
  <c r="KKM36" i="138"/>
  <c r="KKL36" i="138"/>
  <c r="KKK36" i="138"/>
  <c r="KKJ36" i="138"/>
  <c r="KKI36" i="138"/>
  <c r="KKH36" i="138"/>
  <c r="KKG36" i="138"/>
  <c r="KKF36" i="138"/>
  <c r="KKE36" i="138"/>
  <c r="KKD36" i="138"/>
  <c r="KKC36" i="138"/>
  <c r="KKB36" i="138"/>
  <c r="KKA36" i="138"/>
  <c r="KJZ36" i="138"/>
  <c r="KJY36" i="138"/>
  <c r="KJX36" i="138"/>
  <c r="KJW36" i="138"/>
  <c r="KJV36" i="138"/>
  <c r="KJU36" i="138"/>
  <c r="KJT36" i="138"/>
  <c r="KJS36" i="138"/>
  <c r="KJR36" i="138"/>
  <c r="KJQ36" i="138"/>
  <c r="KJP36" i="138"/>
  <c r="KJO36" i="138"/>
  <c r="KJN36" i="138"/>
  <c r="KJM36" i="138"/>
  <c r="KJL36" i="138"/>
  <c r="KJK36" i="138"/>
  <c r="KJJ36" i="138"/>
  <c r="KJI36" i="138"/>
  <c r="KJH36" i="138"/>
  <c r="KJG36" i="138"/>
  <c r="KJF36" i="138"/>
  <c r="KJE36" i="138"/>
  <c r="KJD36" i="138"/>
  <c r="KJC36" i="138"/>
  <c r="KJB36" i="138"/>
  <c r="KJA36" i="138"/>
  <c r="KIZ36" i="138"/>
  <c r="KIY36" i="138"/>
  <c r="KIX36" i="138"/>
  <c r="KIW36" i="138"/>
  <c r="KIV36" i="138"/>
  <c r="KIU36" i="138"/>
  <c r="KIT36" i="138"/>
  <c r="KIS36" i="138"/>
  <c r="KIR36" i="138"/>
  <c r="KIQ36" i="138"/>
  <c r="KIP36" i="138"/>
  <c r="KIO36" i="138"/>
  <c r="KIN36" i="138"/>
  <c r="KIM36" i="138"/>
  <c r="KIL36" i="138"/>
  <c r="KIK36" i="138"/>
  <c r="KIJ36" i="138"/>
  <c r="KII36" i="138"/>
  <c r="KIH36" i="138"/>
  <c r="KIG36" i="138"/>
  <c r="KIF36" i="138"/>
  <c r="KIE36" i="138"/>
  <c r="KID36" i="138"/>
  <c r="KIC36" i="138"/>
  <c r="KIB36" i="138"/>
  <c r="KIA36" i="138"/>
  <c r="KHZ36" i="138"/>
  <c r="KHY36" i="138"/>
  <c r="KHX36" i="138"/>
  <c r="KHW36" i="138"/>
  <c r="KHV36" i="138"/>
  <c r="KHU36" i="138"/>
  <c r="KHT36" i="138"/>
  <c r="KHS36" i="138"/>
  <c r="KHR36" i="138"/>
  <c r="KHQ36" i="138"/>
  <c r="KHP36" i="138"/>
  <c r="KHO36" i="138"/>
  <c r="KHN36" i="138"/>
  <c r="KHM36" i="138"/>
  <c r="KHL36" i="138"/>
  <c r="KHK36" i="138"/>
  <c r="KHJ36" i="138"/>
  <c r="KHI36" i="138"/>
  <c r="KHH36" i="138"/>
  <c r="KHG36" i="138"/>
  <c r="KHF36" i="138"/>
  <c r="KHE36" i="138"/>
  <c r="KHD36" i="138"/>
  <c r="KHC36" i="138"/>
  <c r="KHB36" i="138"/>
  <c r="KHA36" i="138"/>
  <c r="KGZ36" i="138"/>
  <c r="KGY36" i="138"/>
  <c r="KGX36" i="138"/>
  <c r="KGW36" i="138"/>
  <c r="KGV36" i="138"/>
  <c r="KGU36" i="138"/>
  <c r="KGT36" i="138"/>
  <c r="KGS36" i="138"/>
  <c r="KGR36" i="138"/>
  <c r="KGQ36" i="138"/>
  <c r="KGP36" i="138"/>
  <c r="KGO36" i="138"/>
  <c r="KGN36" i="138"/>
  <c r="KGM36" i="138"/>
  <c r="KGL36" i="138"/>
  <c r="KGK36" i="138"/>
  <c r="KGJ36" i="138"/>
  <c r="KGI36" i="138"/>
  <c r="KGH36" i="138"/>
  <c r="KGG36" i="138"/>
  <c r="KGF36" i="138"/>
  <c r="KGE36" i="138"/>
  <c r="KGD36" i="138"/>
  <c r="KGC36" i="138"/>
  <c r="KGB36" i="138"/>
  <c r="KGA36" i="138"/>
  <c r="KFZ36" i="138"/>
  <c r="KFY36" i="138"/>
  <c r="KFX36" i="138"/>
  <c r="KFW36" i="138"/>
  <c r="KFV36" i="138"/>
  <c r="KFU36" i="138"/>
  <c r="KFT36" i="138"/>
  <c r="KFS36" i="138"/>
  <c r="KFR36" i="138"/>
  <c r="KFQ36" i="138"/>
  <c r="KFP36" i="138"/>
  <c r="KFO36" i="138"/>
  <c r="KFN36" i="138"/>
  <c r="KFM36" i="138"/>
  <c r="KFL36" i="138"/>
  <c r="KFK36" i="138"/>
  <c r="KFJ36" i="138"/>
  <c r="KFI36" i="138"/>
  <c r="KFH36" i="138"/>
  <c r="KFG36" i="138"/>
  <c r="KFF36" i="138"/>
  <c r="KFE36" i="138"/>
  <c r="KFD36" i="138"/>
  <c r="KFC36" i="138"/>
  <c r="KFB36" i="138"/>
  <c r="KFA36" i="138"/>
  <c r="KEZ36" i="138"/>
  <c r="KEY36" i="138"/>
  <c r="KEX36" i="138"/>
  <c r="KEW36" i="138"/>
  <c r="KEV36" i="138"/>
  <c r="KEU36" i="138"/>
  <c r="KET36" i="138"/>
  <c r="KES36" i="138"/>
  <c r="KER36" i="138"/>
  <c r="KEQ36" i="138"/>
  <c r="KEP36" i="138"/>
  <c r="KEO36" i="138"/>
  <c r="KEN36" i="138"/>
  <c r="KEM36" i="138"/>
  <c r="KEL36" i="138"/>
  <c r="KEK36" i="138"/>
  <c r="KEJ36" i="138"/>
  <c r="KEI36" i="138"/>
  <c r="KEH36" i="138"/>
  <c r="KEG36" i="138"/>
  <c r="KEF36" i="138"/>
  <c r="KEE36" i="138"/>
  <c r="KED36" i="138"/>
  <c r="KEC36" i="138"/>
  <c r="KEB36" i="138"/>
  <c r="KEA36" i="138"/>
  <c r="KDZ36" i="138"/>
  <c r="KDY36" i="138"/>
  <c r="KDX36" i="138"/>
  <c r="KDW36" i="138"/>
  <c r="KDV36" i="138"/>
  <c r="KDU36" i="138"/>
  <c r="KDT36" i="138"/>
  <c r="KDS36" i="138"/>
  <c r="KDR36" i="138"/>
  <c r="KDQ36" i="138"/>
  <c r="KDP36" i="138"/>
  <c r="KDO36" i="138"/>
  <c r="KDN36" i="138"/>
  <c r="KDM36" i="138"/>
  <c r="KDL36" i="138"/>
  <c r="KDK36" i="138"/>
  <c r="KDJ36" i="138"/>
  <c r="KDI36" i="138"/>
  <c r="KDH36" i="138"/>
  <c r="KDG36" i="138"/>
  <c r="KDF36" i="138"/>
  <c r="KDE36" i="138"/>
  <c r="KDD36" i="138"/>
  <c r="KDC36" i="138"/>
  <c r="KDB36" i="138"/>
  <c r="KDA36" i="138"/>
  <c r="KCZ36" i="138"/>
  <c r="KCY36" i="138"/>
  <c r="KCX36" i="138"/>
  <c r="KCW36" i="138"/>
  <c r="KCV36" i="138"/>
  <c r="KCU36" i="138"/>
  <c r="KCT36" i="138"/>
  <c r="KCS36" i="138"/>
  <c r="KCR36" i="138"/>
  <c r="KCQ36" i="138"/>
  <c r="KCP36" i="138"/>
  <c r="KCO36" i="138"/>
  <c r="KCN36" i="138"/>
  <c r="KCM36" i="138"/>
  <c r="KCL36" i="138"/>
  <c r="KCK36" i="138"/>
  <c r="KCJ36" i="138"/>
  <c r="KCI36" i="138"/>
  <c r="KCH36" i="138"/>
  <c r="KCG36" i="138"/>
  <c r="KCF36" i="138"/>
  <c r="KCE36" i="138"/>
  <c r="KCD36" i="138"/>
  <c r="KCC36" i="138"/>
  <c r="KCB36" i="138"/>
  <c r="KCA36" i="138"/>
  <c r="KBZ36" i="138"/>
  <c r="KBY36" i="138"/>
  <c r="KBX36" i="138"/>
  <c r="KBW36" i="138"/>
  <c r="KBV36" i="138"/>
  <c r="KBU36" i="138"/>
  <c r="KBT36" i="138"/>
  <c r="KBS36" i="138"/>
  <c r="KBR36" i="138"/>
  <c r="KBQ36" i="138"/>
  <c r="KBP36" i="138"/>
  <c r="KBO36" i="138"/>
  <c r="KBN36" i="138"/>
  <c r="KBM36" i="138"/>
  <c r="KBL36" i="138"/>
  <c r="KBK36" i="138"/>
  <c r="KBJ36" i="138"/>
  <c r="KBI36" i="138"/>
  <c r="KBH36" i="138"/>
  <c r="KBG36" i="138"/>
  <c r="KBF36" i="138"/>
  <c r="KBE36" i="138"/>
  <c r="KBD36" i="138"/>
  <c r="KBC36" i="138"/>
  <c r="KBB36" i="138"/>
  <c r="KBA36" i="138"/>
  <c r="KAZ36" i="138"/>
  <c r="KAY36" i="138"/>
  <c r="KAX36" i="138"/>
  <c r="KAW36" i="138"/>
  <c r="KAV36" i="138"/>
  <c r="KAU36" i="138"/>
  <c r="KAT36" i="138"/>
  <c r="KAS36" i="138"/>
  <c r="KAR36" i="138"/>
  <c r="KAQ36" i="138"/>
  <c r="KAP36" i="138"/>
  <c r="KAO36" i="138"/>
  <c r="KAN36" i="138"/>
  <c r="KAM36" i="138"/>
  <c r="KAL36" i="138"/>
  <c r="KAK36" i="138"/>
  <c r="KAJ36" i="138"/>
  <c r="KAI36" i="138"/>
  <c r="KAH36" i="138"/>
  <c r="KAG36" i="138"/>
  <c r="KAF36" i="138"/>
  <c r="KAE36" i="138"/>
  <c r="KAD36" i="138"/>
  <c r="KAC36" i="138"/>
  <c r="KAB36" i="138"/>
  <c r="KAA36" i="138"/>
  <c r="JZZ36" i="138"/>
  <c r="JZY36" i="138"/>
  <c r="JZX36" i="138"/>
  <c r="JZW36" i="138"/>
  <c r="JZV36" i="138"/>
  <c r="JZU36" i="138"/>
  <c r="JZT36" i="138"/>
  <c r="JZS36" i="138"/>
  <c r="JZR36" i="138"/>
  <c r="JZQ36" i="138"/>
  <c r="JZP36" i="138"/>
  <c r="JZO36" i="138"/>
  <c r="JZN36" i="138"/>
  <c r="JZM36" i="138"/>
  <c r="JZL36" i="138"/>
  <c r="JZK36" i="138"/>
  <c r="JZJ36" i="138"/>
  <c r="JZI36" i="138"/>
  <c r="JZH36" i="138"/>
  <c r="JZG36" i="138"/>
  <c r="JZF36" i="138"/>
  <c r="JZE36" i="138"/>
  <c r="JZD36" i="138"/>
  <c r="JZC36" i="138"/>
  <c r="JZB36" i="138"/>
  <c r="JZA36" i="138"/>
  <c r="JYZ36" i="138"/>
  <c r="JYY36" i="138"/>
  <c r="JYX36" i="138"/>
  <c r="JYW36" i="138"/>
  <c r="JYV36" i="138"/>
  <c r="JYU36" i="138"/>
  <c r="JYT36" i="138"/>
  <c r="JYS36" i="138"/>
  <c r="JYR36" i="138"/>
  <c r="JYQ36" i="138"/>
  <c r="JYP36" i="138"/>
  <c r="JYO36" i="138"/>
  <c r="JYN36" i="138"/>
  <c r="JYM36" i="138"/>
  <c r="JYL36" i="138"/>
  <c r="JYK36" i="138"/>
  <c r="JYJ36" i="138"/>
  <c r="JYI36" i="138"/>
  <c r="JYH36" i="138"/>
  <c r="JYG36" i="138"/>
  <c r="JYF36" i="138"/>
  <c r="JYE36" i="138"/>
  <c r="JYD36" i="138"/>
  <c r="JYC36" i="138"/>
  <c r="JYB36" i="138"/>
  <c r="JYA36" i="138"/>
  <c r="JXZ36" i="138"/>
  <c r="JXY36" i="138"/>
  <c r="JXX36" i="138"/>
  <c r="JXW36" i="138"/>
  <c r="JXV36" i="138"/>
  <c r="JXU36" i="138"/>
  <c r="JXT36" i="138"/>
  <c r="JXS36" i="138"/>
  <c r="JXR36" i="138"/>
  <c r="JXQ36" i="138"/>
  <c r="JXP36" i="138"/>
  <c r="JXO36" i="138"/>
  <c r="JXN36" i="138"/>
  <c r="JXM36" i="138"/>
  <c r="JXL36" i="138"/>
  <c r="JXK36" i="138"/>
  <c r="JXJ36" i="138"/>
  <c r="JXI36" i="138"/>
  <c r="JXH36" i="138"/>
  <c r="JXG36" i="138"/>
  <c r="JXF36" i="138"/>
  <c r="JXE36" i="138"/>
  <c r="JXD36" i="138"/>
  <c r="JXC36" i="138"/>
  <c r="JXB36" i="138"/>
  <c r="JXA36" i="138"/>
  <c r="JWZ36" i="138"/>
  <c r="JWY36" i="138"/>
  <c r="JWX36" i="138"/>
  <c r="JWW36" i="138"/>
  <c r="JWV36" i="138"/>
  <c r="JWU36" i="138"/>
  <c r="JWT36" i="138"/>
  <c r="JWS36" i="138"/>
  <c r="JWR36" i="138"/>
  <c r="JWQ36" i="138"/>
  <c r="JWP36" i="138"/>
  <c r="JWO36" i="138"/>
  <c r="JWN36" i="138"/>
  <c r="JWM36" i="138"/>
  <c r="JWL36" i="138"/>
  <c r="JWK36" i="138"/>
  <c r="JWJ36" i="138"/>
  <c r="JWI36" i="138"/>
  <c r="JWH36" i="138"/>
  <c r="JWG36" i="138"/>
  <c r="JWF36" i="138"/>
  <c r="JWE36" i="138"/>
  <c r="JWD36" i="138"/>
  <c r="JWC36" i="138"/>
  <c r="JWB36" i="138"/>
  <c r="JWA36" i="138"/>
  <c r="JVZ36" i="138"/>
  <c r="JVY36" i="138"/>
  <c r="JVX36" i="138"/>
  <c r="JVW36" i="138"/>
  <c r="JVV36" i="138"/>
  <c r="JVU36" i="138"/>
  <c r="JVT36" i="138"/>
  <c r="JVS36" i="138"/>
  <c r="JVR36" i="138"/>
  <c r="JVQ36" i="138"/>
  <c r="JVP36" i="138"/>
  <c r="JVO36" i="138"/>
  <c r="JVN36" i="138"/>
  <c r="JVM36" i="138"/>
  <c r="JVL36" i="138"/>
  <c r="JVK36" i="138"/>
  <c r="JVJ36" i="138"/>
  <c r="JVI36" i="138"/>
  <c r="JVH36" i="138"/>
  <c r="JVG36" i="138"/>
  <c r="JVF36" i="138"/>
  <c r="JVE36" i="138"/>
  <c r="JVD36" i="138"/>
  <c r="JVC36" i="138"/>
  <c r="JVB36" i="138"/>
  <c r="JVA36" i="138"/>
  <c r="JUZ36" i="138"/>
  <c r="JUY36" i="138"/>
  <c r="JUX36" i="138"/>
  <c r="JUW36" i="138"/>
  <c r="JUV36" i="138"/>
  <c r="JUU36" i="138"/>
  <c r="JUT36" i="138"/>
  <c r="JUS36" i="138"/>
  <c r="JUR36" i="138"/>
  <c r="JUQ36" i="138"/>
  <c r="JUP36" i="138"/>
  <c r="JUO36" i="138"/>
  <c r="JUN36" i="138"/>
  <c r="JUM36" i="138"/>
  <c r="JUL36" i="138"/>
  <c r="JUK36" i="138"/>
  <c r="JUJ36" i="138"/>
  <c r="JUI36" i="138"/>
  <c r="JUH36" i="138"/>
  <c r="JUG36" i="138"/>
  <c r="JUF36" i="138"/>
  <c r="JUE36" i="138"/>
  <c r="JUD36" i="138"/>
  <c r="JUC36" i="138"/>
  <c r="JUB36" i="138"/>
  <c r="JUA36" i="138"/>
  <c r="JTZ36" i="138"/>
  <c r="JTY36" i="138"/>
  <c r="JTX36" i="138"/>
  <c r="JTW36" i="138"/>
  <c r="JTV36" i="138"/>
  <c r="JTU36" i="138"/>
  <c r="JTT36" i="138"/>
  <c r="JTS36" i="138"/>
  <c r="JTR36" i="138"/>
  <c r="JTQ36" i="138"/>
  <c r="JTP36" i="138"/>
  <c r="JTO36" i="138"/>
  <c r="JTN36" i="138"/>
  <c r="JTM36" i="138"/>
  <c r="JTL36" i="138"/>
  <c r="JTK36" i="138"/>
  <c r="JTJ36" i="138"/>
  <c r="JTI36" i="138"/>
  <c r="JTH36" i="138"/>
  <c r="JTG36" i="138"/>
  <c r="JTF36" i="138"/>
  <c r="JTE36" i="138"/>
  <c r="JTD36" i="138"/>
  <c r="JTC36" i="138"/>
  <c r="JTB36" i="138"/>
  <c r="JTA36" i="138"/>
  <c r="JSZ36" i="138"/>
  <c r="JSY36" i="138"/>
  <c r="JSX36" i="138"/>
  <c r="JSW36" i="138"/>
  <c r="JSV36" i="138"/>
  <c r="JSU36" i="138"/>
  <c r="JST36" i="138"/>
  <c r="JSS36" i="138"/>
  <c r="JSR36" i="138"/>
  <c r="JSQ36" i="138"/>
  <c r="JSP36" i="138"/>
  <c r="JSO36" i="138"/>
  <c r="JSN36" i="138"/>
  <c r="JSM36" i="138"/>
  <c r="JSL36" i="138"/>
  <c r="JSK36" i="138"/>
  <c r="JSJ36" i="138"/>
  <c r="JSI36" i="138"/>
  <c r="JSH36" i="138"/>
  <c r="JSG36" i="138"/>
  <c r="JSF36" i="138"/>
  <c r="JSE36" i="138"/>
  <c r="JSD36" i="138"/>
  <c r="JSC36" i="138"/>
  <c r="JSB36" i="138"/>
  <c r="JSA36" i="138"/>
  <c r="JRZ36" i="138"/>
  <c r="JRY36" i="138"/>
  <c r="JRX36" i="138"/>
  <c r="JRW36" i="138"/>
  <c r="JRV36" i="138"/>
  <c r="JRU36" i="138"/>
  <c r="JRT36" i="138"/>
  <c r="JRS36" i="138"/>
  <c r="JRR36" i="138"/>
  <c r="JRQ36" i="138"/>
  <c r="JRP36" i="138"/>
  <c r="JRO36" i="138"/>
  <c r="JRN36" i="138"/>
  <c r="JRM36" i="138"/>
  <c r="JRL36" i="138"/>
  <c r="JRK36" i="138"/>
  <c r="JRJ36" i="138"/>
  <c r="JRI36" i="138"/>
  <c r="JRH36" i="138"/>
  <c r="JRG36" i="138"/>
  <c r="JRF36" i="138"/>
  <c r="JRE36" i="138"/>
  <c r="JRD36" i="138"/>
  <c r="JRC36" i="138"/>
  <c r="JRB36" i="138"/>
  <c r="JRA36" i="138"/>
  <c r="JQZ36" i="138"/>
  <c r="JQY36" i="138"/>
  <c r="JQX36" i="138"/>
  <c r="JQW36" i="138"/>
  <c r="JQV36" i="138"/>
  <c r="JQU36" i="138"/>
  <c r="JQT36" i="138"/>
  <c r="JQS36" i="138"/>
  <c r="JQR36" i="138"/>
  <c r="JQQ36" i="138"/>
  <c r="JQP36" i="138"/>
  <c r="JQO36" i="138"/>
  <c r="JQN36" i="138"/>
  <c r="JQM36" i="138"/>
  <c r="JQL36" i="138"/>
  <c r="JQK36" i="138"/>
  <c r="JQJ36" i="138"/>
  <c r="JQI36" i="138"/>
  <c r="JQH36" i="138"/>
  <c r="JQG36" i="138"/>
  <c r="JQF36" i="138"/>
  <c r="JQE36" i="138"/>
  <c r="JQD36" i="138"/>
  <c r="JQC36" i="138"/>
  <c r="JQB36" i="138"/>
  <c r="JQA36" i="138"/>
  <c r="JPZ36" i="138"/>
  <c r="JPY36" i="138"/>
  <c r="JPX36" i="138"/>
  <c r="JPW36" i="138"/>
  <c r="JPV36" i="138"/>
  <c r="JPU36" i="138"/>
  <c r="JPT36" i="138"/>
  <c r="JPS36" i="138"/>
  <c r="JPR36" i="138"/>
  <c r="JPQ36" i="138"/>
  <c r="JPP36" i="138"/>
  <c r="JPO36" i="138"/>
  <c r="JPN36" i="138"/>
  <c r="JPM36" i="138"/>
  <c r="JPL36" i="138"/>
  <c r="JPK36" i="138"/>
  <c r="JPJ36" i="138"/>
  <c r="JPI36" i="138"/>
  <c r="JPH36" i="138"/>
  <c r="JPG36" i="138"/>
  <c r="JPF36" i="138"/>
  <c r="JPE36" i="138"/>
  <c r="JPD36" i="138"/>
  <c r="JPC36" i="138"/>
  <c r="JPB36" i="138"/>
  <c r="JPA36" i="138"/>
  <c r="JOZ36" i="138"/>
  <c r="JOY36" i="138"/>
  <c r="JOX36" i="138"/>
  <c r="JOW36" i="138"/>
  <c r="JOV36" i="138"/>
  <c r="JOU36" i="138"/>
  <c r="JOT36" i="138"/>
  <c r="JOS36" i="138"/>
  <c r="JOR36" i="138"/>
  <c r="JOQ36" i="138"/>
  <c r="JOP36" i="138"/>
  <c r="JOO36" i="138"/>
  <c r="JON36" i="138"/>
  <c r="JOM36" i="138"/>
  <c r="JOL36" i="138"/>
  <c r="JOK36" i="138"/>
  <c r="JOJ36" i="138"/>
  <c r="JOI36" i="138"/>
  <c r="JOH36" i="138"/>
  <c r="JOG36" i="138"/>
  <c r="JOF36" i="138"/>
  <c r="JOE36" i="138"/>
  <c r="JOD36" i="138"/>
  <c r="JOC36" i="138"/>
  <c r="JOB36" i="138"/>
  <c r="JOA36" i="138"/>
  <c r="JNZ36" i="138"/>
  <c r="JNY36" i="138"/>
  <c r="JNX36" i="138"/>
  <c r="JNW36" i="138"/>
  <c r="JNV36" i="138"/>
  <c r="JNU36" i="138"/>
  <c r="JNT36" i="138"/>
  <c r="JNS36" i="138"/>
  <c r="JNR36" i="138"/>
  <c r="JNQ36" i="138"/>
  <c r="JNP36" i="138"/>
  <c r="JNO36" i="138"/>
  <c r="JNN36" i="138"/>
  <c r="JNM36" i="138"/>
  <c r="JNL36" i="138"/>
  <c r="JNK36" i="138"/>
  <c r="JNJ36" i="138"/>
  <c r="JNI36" i="138"/>
  <c r="JNH36" i="138"/>
  <c r="JNG36" i="138"/>
  <c r="JNF36" i="138"/>
  <c r="JNE36" i="138"/>
  <c r="JND36" i="138"/>
  <c r="JNC36" i="138"/>
  <c r="JNB36" i="138"/>
  <c r="JNA36" i="138"/>
  <c r="JMZ36" i="138"/>
  <c r="JMY36" i="138"/>
  <c r="JMX36" i="138"/>
  <c r="JMW36" i="138"/>
  <c r="JMV36" i="138"/>
  <c r="JMU36" i="138"/>
  <c r="JMT36" i="138"/>
  <c r="JMS36" i="138"/>
  <c r="JMR36" i="138"/>
  <c r="JMQ36" i="138"/>
  <c r="JMP36" i="138"/>
  <c r="JMO36" i="138"/>
  <c r="JMN36" i="138"/>
  <c r="JMM36" i="138"/>
  <c r="JML36" i="138"/>
  <c r="JMK36" i="138"/>
  <c r="JMJ36" i="138"/>
  <c r="JMI36" i="138"/>
  <c r="JMH36" i="138"/>
  <c r="JMG36" i="138"/>
  <c r="JMF36" i="138"/>
  <c r="JME36" i="138"/>
  <c r="JMD36" i="138"/>
  <c r="JMC36" i="138"/>
  <c r="JMB36" i="138"/>
  <c r="JMA36" i="138"/>
  <c r="JLZ36" i="138"/>
  <c r="JLY36" i="138"/>
  <c r="JLX36" i="138"/>
  <c r="JLW36" i="138"/>
  <c r="JLV36" i="138"/>
  <c r="JLU36" i="138"/>
  <c r="JLT36" i="138"/>
  <c r="JLS36" i="138"/>
  <c r="JLR36" i="138"/>
  <c r="JLQ36" i="138"/>
  <c r="JLP36" i="138"/>
  <c r="JLO36" i="138"/>
  <c r="JLN36" i="138"/>
  <c r="JLM36" i="138"/>
  <c r="JLL36" i="138"/>
  <c r="JLK36" i="138"/>
  <c r="JLJ36" i="138"/>
  <c r="JLI36" i="138"/>
  <c r="JLH36" i="138"/>
  <c r="JLG36" i="138"/>
  <c r="JLF36" i="138"/>
  <c r="JLE36" i="138"/>
  <c r="JLD36" i="138"/>
  <c r="JLC36" i="138"/>
  <c r="JLB36" i="138"/>
  <c r="JLA36" i="138"/>
  <c r="JKZ36" i="138"/>
  <c r="JKY36" i="138"/>
  <c r="JKX36" i="138"/>
  <c r="JKW36" i="138"/>
  <c r="JKV36" i="138"/>
  <c r="JKU36" i="138"/>
  <c r="JKT36" i="138"/>
  <c r="JKS36" i="138"/>
  <c r="JKR36" i="138"/>
  <c r="JKQ36" i="138"/>
  <c r="JKP36" i="138"/>
  <c r="JKO36" i="138"/>
  <c r="JKN36" i="138"/>
  <c r="JKM36" i="138"/>
  <c r="JKL36" i="138"/>
  <c r="JKK36" i="138"/>
  <c r="JKJ36" i="138"/>
  <c r="JKI36" i="138"/>
  <c r="JKH36" i="138"/>
  <c r="JKG36" i="138"/>
  <c r="JKF36" i="138"/>
  <c r="JKE36" i="138"/>
  <c r="JKD36" i="138"/>
  <c r="JKC36" i="138"/>
  <c r="JKB36" i="138"/>
  <c r="JKA36" i="138"/>
  <c r="JJZ36" i="138"/>
  <c r="JJY36" i="138"/>
  <c r="JJX36" i="138"/>
  <c r="JJW36" i="138"/>
  <c r="JJV36" i="138"/>
  <c r="JJU36" i="138"/>
  <c r="JJT36" i="138"/>
  <c r="JJS36" i="138"/>
  <c r="JJR36" i="138"/>
  <c r="JJQ36" i="138"/>
  <c r="JJP36" i="138"/>
  <c r="JJO36" i="138"/>
  <c r="JJN36" i="138"/>
  <c r="JJM36" i="138"/>
  <c r="JJL36" i="138"/>
  <c r="JJK36" i="138"/>
  <c r="JJJ36" i="138"/>
  <c r="JJI36" i="138"/>
  <c r="JJH36" i="138"/>
  <c r="JJG36" i="138"/>
  <c r="JJF36" i="138"/>
  <c r="JJE36" i="138"/>
  <c r="JJD36" i="138"/>
  <c r="JJC36" i="138"/>
  <c r="JJB36" i="138"/>
  <c r="JJA36" i="138"/>
  <c r="JIZ36" i="138"/>
  <c r="JIY36" i="138"/>
  <c r="JIX36" i="138"/>
  <c r="JIW36" i="138"/>
  <c r="JIV36" i="138"/>
  <c r="JIU36" i="138"/>
  <c r="JIT36" i="138"/>
  <c r="JIS36" i="138"/>
  <c r="JIR36" i="138"/>
  <c r="JIQ36" i="138"/>
  <c r="JIP36" i="138"/>
  <c r="JIO36" i="138"/>
  <c r="JIN36" i="138"/>
  <c r="JIM36" i="138"/>
  <c r="JIL36" i="138"/>
  <c r="JIK36" i="138"/>
  <c r="JIJ36" i="138"/>
  <c r="JII36" i="138"/>
  <c r="JIH36" i="138"/>
  <c r="JIG36" i="138"/>
  <c r="JIF36" i="138"/>
  <c r="JIE36" i="138"/>
  <c r="JID36" i="138"/>
  <c r="JIC36" i="138"/>
  <c r="JIB36" i="138"/>
  <c r="JIA36" i="138"/>
  <c r="JHZ36" i="138"/>
  <c r="JHY36" i="138"/>
  <c r="JHX36" i="138"/>
  <c r="JHW36" i="138"/>
  <c r="JHV36" i="138"/>
  <c r="JHU36" i="138"/>
  <c r="JHT36" i="138"/>
  <c r="JHS36" i="138"/>
  <c r="JHR36" i="138"/>
  <c r="JHQ36" i="138"/>
  <c r="JHP36" i="138"/>
  <c r="JHO36" i="138"/>
  <c r="JHN36" i="138"/>
  <c r="JHM36" i="138"/>
  <c r="JHL36" i="138"/>
  <c r="JHK36" i="138"/>
  <c r="JHJ36" i="138"/>
  <c r="JHI36" i="138"/>
  <c r="JHH36" i="138"/>
  <c r="JHG36" i="138"/>
  <c r="JHF36" i="138"/>
  <c r="JHE36" i="138"/>
  <c r="JHD36" i="138"/>
  <c r="JHC36" i="138"/>
  <c r="JHB36" i="138"/>
  <c r="JHA36" i="138"/>
  <c r="JGZ36" i="138"/>
  <c r="JGY36" i="138"/>
  <c r="JGX36" i="138"/>
  <c r="JGW36" i="138"/>
  <c r="JGV36" i="138"/>
  <c r="JGU36" i="138"/>
  <c r="JGT36" i="138"/>
  <c r="JGS36" i="138"/>
  <c r="JGR36" i="138"/>
  <c r="JGQ36" i="138"/>
  <c r="JGP36" i="138"/>
  <c r="JGO36" i="138"/>
  <c r="JGN36" i="138"/>
  <c r="JGM36" i="138"/>
  <c r="JGL36" i="138"/>
  <c r="JGK36" i="138"/>
  <c r="JGJ36" i="138"/>
  <c r="JGI36" i="138"/>
  <c r="JGH36" i="138"/>
  <c r="JGG36" i="138"/>
  <c r="JGF36" i="138"/>
  <c r="JGE36" i="138"/>
  <c r="JGD36" i="138"/>
  <c r="JGC36" i="138"/>
  <c r="JGB36" i="138"/>
  <c r="JGA36" i="138"/>
  <c r="JFZ36" i="138"/>
  <c r="JFY36" i="138"/>
  <c r="JFX36" i="138"/>
  <c r="JFW36" i="138"/>
  <c r="JFV36" i="138"/>
  <c r="JFU36" i="138"/>
  <c r="JFT36" i="138"/>
  <c r="JFS36" i="138"/>
  <c r="JFR36" i="138"/>
  <c r="JFQ36" i="138"/>
  <c r="JFP36" i="138"/>
  <c r="JFO36" i="138"/>
  <c r="JFN36" i="138"/>
  <c r="JFM36" i="138"/>
  <c r="JFL36" i="138"/>
  <c r="JFK36" i="138"/>
  <c r="JFJ36" i="138"/>
  <c r="JFI36" i="138"/>
  <c r="JFH36" i="138"/>
  <c r="JFG36" i="138"/>
  <c r="JFF36" i="138"/>
  <c r="JFE36" i="138"/>
  <c r="JFD36" i="138"/>
  <c r="JFC36" i="138"/>
  <c r="JFB36" i="138"/>
  <c r="JFA36" i="138"/>
  <c r="JEZ36" i="138"/>
  <c r="JEY36" i="138"/>
  <c r="JEX36" i="138"/>
  <c r="JEW36" i="138"/>
  <c r="JEV36" i="138"/>
  <c r="JEU36" i="138"/>
  <c r="JET36" i="138"/>
  <c r="JES36" i="138"/>
  <c r="JER36" i="138"/>
  <c r="JEQ36" i="138"/>
  <c r="JEP36" i="138"/>
  <c r="JEO36" i="138"/>
  <c r="JEN36" i="138"/>
  <c r="JEM36" i="138"/>
  <c r="JEL36" i="138"/>
  <c r="JEK36" i="138"/>
  <c r="JEJ36" i="138"/>
  <c r="JEI36" i="138"/>
  <c r="JEH36" i="138"/>
  <c r="JEG36" i="138"/>
  <c r="JEF36" i="138"/>
  <c r="JEE36" i="138"/>
  <c r="JED36" i="138"/>
  <c r="JEC36" i="138"/>
  <c r="JEB36" i="138"/>
  <c r="JEA36" i="138"/>
  <c r="JDZ36" i="138"/>
  <c r="JDY36" i="138"/>
  <c r="JDX36" i="138"/>
  <c r="JDW36" i="138"/>
  <c r="JDV36" i="138"/>
  <c r="JDU36" i="138"/>
  <c r="JDT36" i="138"/>
  <c r="JDS36" i="138"/>
  <c r="JDR36" i="138"/>
  <c r="JDQ36" i="138"/>
  <c r="JDP36" i="138"/>
  <c r="JDO36" i="138"/>
  <c r="JDN36" i="138"/>
  <c r="JDM36" i="138"/>
  <c r="JDL36" i="138"/>
  <c r="JDK36" i="138"/>
  <c r="JDJ36" i="138"/>
  <c r="JDI36" i="138"/>
  <c r="JDH36" i="138"/>
  <c r="JDG36" i="138"/>
  <c r="JDF36" i="138"/>
  <c r="JDE36" i="138"/>
  <c r="JDD36" i="138"/>
  <c r="JDC36" i="138"/>
  <c r="JDB36" i="138"/>
  <c r="JDA36" i="138"/>
  <c r="JCZ36" i="138"/>
  <c r="JCY36" i="138"/>
  <c r="JCX36" i="138"/>
  <c r="JCW36" i="138"/>
  <c r="JCV36" i="138"/>
  <c r="JCU36" i="138"/>
  <c r="JCT36" i="138"/>
  <c r="JCS36" i="138"/>
  <c r="JCR36" i="138"/>
  <c r="JCQ36" i="138"/>
  <c r="JCP36" i="138"/>
  <c r="JCO36" i="138"/>
  <c r="JCN36" i="138"/>
  <c r="JCM36" i="138"/>
  <c r="JCL36" i="138"/>
  <c r="JCK36" i="138"/>
  <c r="JCJ36" i="138"/>
  <c r="JCI36" i="138"/>
  <c r="JCH36" i="138"/>
  <c r="JCG36" i="138"/>
  <c r="JCF36" i="138"/>
  <c r="JCE36" i="138"/>
  <c r="JCD36" i="138"/>
  <c r="JCC36" i="138"/>
  <c r="JCB36" i="138"/>
  <c r="JCA36" i="138"/>
  <c r="JBZ36" i="138"/>
  <c r="JBY36" i="138"/>
  <c r="JBX36" i="138"/>
  <c r="JBW36" i="138"/>
  <c r="JBV36" i="138"/>
  <c r="JBU36" i="138"/>
  <c r="JBT36" i="138"/>
  <c r="JBS36" i="138"/>
  <c r="JBR36" i="138"/>
  <c r="JBQ36" i="138"/>
  <c r="JBP36" i="138"/>
  <c r="JBO36" i="138"/>
  <c r="JBN36" i="138"/>
  <c r="JBM36" i="138"/>
  <c r="JBL36" i="138"/>
  <c r="JBK36" i="138"/>
  <c r="JBJ36" i="138"/>
  <c r="JBI36" i="138"/>
  <c r="JBH36" i="138"/>
  <c r="JBG36" i="138"/>
  <c r="JBF36" i="138"/>
  <c r="JBE36" i="138"/>
  <c r="JBD36" i="138"/>
  <c r="JBC36" i="138"/>
  <c r="JBB36" i="138"/>
  <c r="JBA36" i="138"/>
  <c r="JAZ36" i="138"/>
  <c r="JAY36" i="138"/>
  <c r="JAX36" i="138"/>
  <c r="JAW36" i="138"/>
  <c r="JAV36" i="138"/>
  <c r="JAU36" i="138"/>
  <c r="JAT36" i="138"/>
  <c r="JAS36" i="138"/>
  <c r="JAR36" i="138"/>
  <c r="JAQ36" i="138"/>
  <c r="JAP36" i="138"/>
  <c r="JAO36" i="138"/>
  <c r="JAN36" i="138"/>
  <c r="JAM36" i="138"/>
  <c r="JAL36" i="138"/>
  <c r="JAK36" i="138"/>
  <c r="JAJ36" i="138"/>
  <c r="JAI36" i="138"/>
  <c r="JAH36" i="138"/>
  <c r="JAG36" i="138"/>
  <c r="JAF36" i="138"/>
  <c r="JAE36" i="138"/>
  <c r="JAD36" i="138"/>
  <c r="JAC36" i="138"/>
  <c r="JAB36" i="138"/>
  <c r="JAA36" i="138"/>
  <c r="IZZ36" i="138"/>
  <c r="IZY36" i="138"/>
  <c r="IZX36" i="138"/>
  <c r="IZW36" i="138"/>
  <c r="IZV36" i="138"/>
  <c r="IZU36" i="138"/>
  <c r="IZT36" i="138"/>
  <c r="IZS36" i="138"/>
  <c r="IZR36" i="138"/>
  <c r="IZQ36" i="138"/>
  <c r="IZP36" i="138"/>
  <c r="IZO36" i="138"/>
  <c r="IZN36" i="138"/>
  <c r="IZM36" i="138"/>
  <c r="IZL36" i="138"/>
  <c r="IZK36" i="138"/>
  <c r="IZJ36" i="138"/>
  <c r="IZI36" i="138"/>
  <c r="IZH36" i="138"/>
  <c r="IZG36" i="138"/>
  <c r="IZF36" i="138"/>
  <c r="IZE36" i="138"/>
  <c r="IZD36" i="138"/>
  <c r="IZC36" i="138"/>
  <c r="IZB36" i="138"/>
  <c r="IZA36" i="138"/>
  <c r="IYZ36" i="138"/>
  <c r="IYY36" i="138"/>
  <c r="IYX36" i="138"/>
  <c r="IYW36" i="138"/>
  <c r="IYV36" i="138"/>
  <c r="IYU36" i="138"/>
  <c r="IYT36" i="138"/>
  <c r="IYS36" i="138"/>
  <c r="IYR36" i="138"/>
  <c r="IYQ36" i="138"/>
  <c r="IYP36" i="138"/>
  <c r="IYO36" i="138"/>
  <c r="IYN36" i="138"/>
  <c r="IYM36" i="138"/>
  <c r="IYL36" i="138"/>
  <c r="IYK36" i="138"/>
  <c r="IYJ36" i="138"/>
  <c r="IYI36" i="138"/>
  <c r="IYH36" i="138"/>
  <c r="IYG36" i="138"/>
  <c r="IYF36" i="138"/>
  <c r="IYE36" i="138"/>
  <c r="IYD36" i="138"/>
  <c r="IYC36" i="138"/>
  <c r="IYB36" i="138"/>
  <c r="IYA36" i="138"/>
  <c r="IXZ36" i="138"/>
  <c r="IXY36" i="138"/>
  <c r="IXX36" i="138"/>
  <c r="IXW36" i="138"/>
  <c r="IXV36" i="138"/>
  <c r="IXU36" i="138"/>
  <c r="IXT36" i="138"/>
  <c r="IXS36" i="138"/>
  <c r="IXR36" i="138"/>
  <c r="IXQ36" i="138"/>
  <c r="IXP36" i="138"/>
  <c r="IXO36" i="138"/>
  <c r="IXN36" i="138"/>
  <c r="IXM36" i="138"/>
  <c r="IXL36" i="138"/>
  <c r="IXK36" i="138"/>
  <c r="IXJ36" i="138"/>
  <c r="IXI36" i="138"/>
  <c r="IXH36" i="138"/>
  <c r="IXG36" i="138"/>
  <c r="IXF36" i="138"/>
  <c r="IXE36" i="138"/>
  <c r="IXD36" i="138"/>
  <c r="IXC36" i="138"/>
  <c r="IXB36" i="138"/>
  <c r="IXA36" i="138"/>
  <c r="IWZ36" i="138"/>
  <c r="IWY36" i="138"/>
  <c r="IWX36" i="138"/>
  <c r="IWW36" i="138"/>
  <c r="IWV36" i="138"/>
  <c r="IWU36" i="138"/>
  <c r="IWT36" i="138"/>
  <c r="IWS36" i="138"/>
  <c r="IWR36" i="138"/>
  <c r="IWQ36" i="138"/>
  <c r="IWP36" i="138"/>
  <c r="IWO36" i="138"/>
  <c r="IWN36" i="138"/>
  <c r="IWM36" i="138"/>
  <c r="IWL36" i="138"/>
  <c r="IWK36" i="138"/>
  <c r="IWJ36" i="138"/>
  <c r="IWI36" i="138"/>
  <c r="IWH36" i="138"/>
  <c r="IWG36" i="138"/>
  <c r="IWF36" i="138"/>
  <c r="IWE36" i="138"/>
  <c r="IWD36" i="138"/>
  <c r="IWC36" i="138"/>
  <c r="IWB36" i="138"/>
  <c r="IWA36" i="138"/>
  <c r="IVZ36" i="138"/>
  <c r="IVY36" i="138"/>
  <c r="IVX36" i="138"/>
  <c r="IVW36" i="138"/>
  <c r="IVV36" i="138"/>
  <c r="IVU36" i="138"/>
  <c r="IVT36" i="138"/>
  <c r="IVS36" i="138"/>
  <c r="IVR36" i="138"/>
  <c r="IVQ36" i="138"/>
  <c r="IVP36" i="138"/>
  <c r="IVO36" i="138"/>
  <c r="IVN36" i="138"/>
  <c r="IVM36" i="138"/>
  <c r="IVL36" i="138"/>
  <c r="IVK36" i="138"/>
  <c r="IVJ36" i="138"/>
  <c r="IVI36" i="138"/>
  <c r="IVH36" i="138"/>
  <c r="IVG36" i="138"/>
  <c r="IVF36" i="138"/>
  <c r="IVE36" i="138"/>
  <c r="IVD36" i="138"/>
  <c r="IVC36" i="138"/>
  <c r="IVB36" i="138"/>
  <c r="IVA36" i="138"/>
  <c r="IUZ36" i="138"/>
  <c r="IUY36" i="138"/>
  <c r="IUX36" i="138"/>
  <c r="IUW36" i="138"/>
  <c r="IUV36" i="138"/>
  <c r="IUU36" i="138"/>
  <c r="IUT36" i="138"/>
  <c r="IUS36" i="138"/>
  <c r="IUR36" i="138"/>
  <c r="IUQ36" i="138"/>
  <c r="IUP36" i="138"/>
  <c r="IUO36" i="138"/>
  <c r="IUN36" i="138"/>
  <c r="IUM36" i="138"/>
  <c r="IUL36" i="138"/>
  <c r="IUK36" i="138"/>
  <c r="IUJ36" i="138"/>
  <c r="IUI36" i="138"/>
  <c r="IUH36" i="138"/>
  <c r="IUG36" i="138"/>
  <c r="IUF36" i="138"/>
  <c r="IUE36" i="138"/>
  <c r="IUD36" i="138"/>
  <c r="IUC36" i="138"/>
  <c r="IUB36" i="138"/>
  <c r="IUA36" i="138"/>
  <c r="ITZ36" i="138"/>
  <c r="ITY36" i="138"/>
  <c r="ITX36" i="138"/>
  <c r="ITW36" i="138"/>
  <c r="ITV36" i="138"/>
  <c r="ITU36" i="138"/>
  <c r="ITT36" i="138"/>
  <c r="ITS36" i="138"/>
  <c r="ITR36" i="138"/>
  <c r="ITQ36" i="138"/>
  <c r="ITP36" i="138"/>
  <c r="ITO36" i="138"/>
  <c r="ITN36" i="138"/>
  <c r="ITM36" i="138"/>
  <c r="ITL36" i="138"/>
  <c r="ITK36" i="138"/>
  <c r="ITJ36" i="138"/>
  <c r="ITI36" i="138"/>
  <c r="ITH36" i="138"/>
  <c r="ITG36" i="138"/>
  <c r="ITF36" i="138"/>
  <c r="ITE36" i="138"/>
  <c r="ITD36" i="138"/>
  <c r="ITC36" i="138"/>
  <c r="ITB36" i="138"/>
  <c r="ITA36" i="138"/>
  <c r="ISZ36" i="138"/>
  <c r="ISY36" i="138"/>
  <c r="ISX36" i="138"/>
  <c r="ISW36" i="138"/>
  <c r="ISV36" i="138"/>
  <c r="ISU36" i="138"/>
  <c r="IST36" i="138"/>
  <c r="ISS36" i="138"/>
  <c r="ISR36" i="138"/>
  <c r="ISQ36" i="138"/>
  <c r="ISP36" i="138"/>
  <c r="ISO36" i="138"/>
  <c r="ISN36" i="138"/>
  <c r="ISM36" i="138"/>
  <c r="ISL36" i="138"/>
  <c r="ISK36" i="138"/>
  <c r="ISJ36" i="138"/>
  <c r="ISI36" i="138"/>
  <c r="ISH36" i="138"/>
  <c r="ISG36" i="138"/>
  <c r="ISF36" i="138"/>
  <c r="ISE36" i="138"/>
  <c r="ISD36" i="138"/>
  <c r="ISC36" i="138"/>
  <c r="ISB36" i="138"/>
  <c r="ISA36" i="138"/>
  <c r="IRZ36" i="138"/>
  <c r="IRY36" i="138"/>
  <c r="IRX36" i="138"/>
  <c r="IRW36" i="138"/>
  <c r="IRV36" i="138"/>
  <c r="IRU36" i="138"/>
  <c r="IRT36" i="138"/>
  <c r="IRS36" i="138"/>
  <c r="IRR36" i="138"/>
  <c r="IRQ36" i="138"/>
  <c r="IRP36" i="138"/>
  <c r="IRO36" i="138"/>
  <c r="IRN36" i="138"/>
  <c r="IRM36" i="138"/>
  <c r="IRL36" i="138"/>
  <c r="IRK36" i="138"/>
  <c r="IRJ36" i="138"/>
  <c r="IRI36" i="138"/>
  <c r="IRH36" i="138"/>
  <c r="IRG36" i="138"/>
  <c r="IRF36" i="138"/>
  <c r="IRE36" i="138"/>
  <c r="IRD36" i="138"/>
  <c r="IRC36" i="138"/>
  <c r="IRB36" i="138"/>
  <c r="IRA36" i="138"/>
  <c r="IQZ36" i="138"/>
  <c r="IQY36" i="138"/>
  <c r="IQX36" i="138"/>
  <c r="IQW36" i="138"/>
  <c r="IQV36" i="138"/>
  <c r="IQU36" i="138"/>
  <c r="IQT36" i="138"/>
  <c r="IQS36" i="138"/>
  <c r="IQR36" i="138"/>
  <c r="IQQ36" i="138"/>
  <c r="IQP36" i="138"/>
  <c r="IQO36" i="138"/>
  <c r="IQN36" i="138"/>
  <c r="IQM36" i="138"/>
  <c r="IQL36" i="138"/>
  <c r="IQK36" i="138"/>
  <c r="IQJ36" i="138"/>
  <c r="IQI36" i="138"/>
  <c r="IQH36" i="138"/>
  <c r="IQG36" i="138"/>
  <c r="IQF36" i="138"/>
  <c r="IQE36" i="138"/>
  <c r="IQD36" i="138"/>
  <c r="IQC36" i="138"/>
  <c r="IQB36" i="138"/>
  <c r="IQA36" i="138"/>
  <c r="IPZ36" i="138"/>
  <c r="IPY36" i="138"/>
  <c r="IPX36" i="138"/>
  <c r="IPW36" i="138"/>
  <c r="IPV36" i="138"/>
  <c r="IPU36" i="138"/>
  <c r="IPT36" i="138"/>
  <c r="IPS36" i="138"/>
  <c r="IPR36" i="138"/>
  <c r="IPQ36" i="138"/>
  <c r="IPP36" i="138"/>
  <c r="IPO36" i="138"/>
  <c r="IPN36" i="138"/>
  <c r="IPM36" i="138"/>
  <c r="IPL36" i="138"/>
  <c r="IPK36" i="138"/>
  <c r="IPJ36" i="138"/>
  <c r="IPI36" i="138"/>
  <c r="IPH36" i="138"/>
  <c r="IPG36" i="138"/>
  <c r="IPF36" i="138"/>
  <c r="IPE36" i="138"/>
  <c r="IPD36" i="138"/>
  <c r="IPC36" i="138"/>
  <c r="IPB36" i="138"/>
  <c r="IPA36" i="138"/>
  <c r="IOZ36" i="138"/>
  <c r="IOY36" i="138"/>
  <c r="IOX36" i="138"/>
  <c r="IOW36" i="138"/>
  <c r="IOV36" i="138"/>
  <c r="IOU36" i="138"/>
  <c r="IOT36" i="138"/>
  <c r="IOS36" i="138"/>
  <c r="IOR36" i="138"/>
  <c r="IOQ36" i="138"/>
  <c r="IOP36" i="138"/>
  <c r="IOO36" i="138"/>
  <c r="ION36" i="138"/>
  <c r="IOM36" i="138"/>
  <c r="IOL36" i="138"/>
  <c r="IOK36" i="138"/>
  <c r="IOJ36" i="138"/>
  <c r="IOI36" i="138"/>
  <c r="IOH36" i="138"/>
  <c r="IOG36" i="138"/>
  <c r="IOF36" i="138"/>
  <c r="IOE36" i="138"/>
  <c r="IOD36" i="138"/>
  <c r="IOC36" i="138"/>
  <c r="IOB36" i="138"/>
  <c r="IOA36" i="138"/>
  <c r="INZ36" i="138"/>
  <c r="INY36" i="138"/>
  <c r="INX36" i="138"/>
  <c r="INW36" i="138"/>
  <c r="INV36" i="138"/>
  <c r="INU36" i="138"/>
  <c r="INT36" i="138"/>
  <c r="INS36" i="138"/>
  <c r="INR36" i="138"/>
  <c r="INQ36" i="138"/>
  <c r="INP36" i="138"/>
  <c r="INO36" i="138"/>
  <c r="INN36" i="138"/>
  <c r="INM36" i="138"/>
  <c r="INL36" i="138"/>
  <c r="INK36" i="138"/>
  <c r="INJ36" i="138"/>
  <c r="INI36" i="138"/>
  <c r="INH36" i="138"/>
  <c r="ING36" i="138"/>
  <c r="INF36" i="138"/>
  <c r="INE36" i="138"/>
  <c r="IND36" i="138"/>
  <c r="INC36" i="138"/>
  <c r="INB36" i="138"/>
  <c r="INA36" i="138"/>
  <c r="IMZ36" i="138"/>
  <c r="IMY36" i="138"/>
  <c r="IMX36" i="138"/>
  <c r="IMW36" i="138"/>
  <c r="IMV36" i="138"/>
  <c r="IMU36" i="138"/>
  <c r="IMT36" i="138"/>
  <c r="IMS36" i="138"/>
  <c r="IMR36" i="138"/>
  <c r="IMQ36" i="138"/>
  <c r="IMP36" i="138"/>
  <c r="IMO36" i="138"/>
  <c r="IMN36" i="138"/>
  <c r="IMM36" i="138"/>
  <c r="IML36" i="138"/>
  <c r="IMK36" i="138"/>
  <c r="IMJ36" i="138"/>
  <c r="IMI36" i="138"/>
  <c r="IMH36" i="138"/>
  <c r="IMG36" i="138"/>
  <c r="IMF36" i="138"/>
  <c r="IME36" i="138"/>
  <c r="IMD36" i="138"/>
  <c r="IMC36" i="138"/>
  <c r="IMB36" i="138"/>
  <c r="IMA36" i="138"/>
  <c r="ILZ36" i="138"/>
  <c r="ILY36" i="138"/>
  <c r="ILX36" i="138"/>
  <c r="ILW36" i="138"/>
  <c r="ILV36" i="138"/>
  <c r="ILU36" i="138"/>
  <c r="ILT36" i="138"/>
  <c r="ILS36" i="138"/>
  <c r="ILR36" i="138"/>
  <c r="ILQ36" i="138"/>
  <c r="ILP36" i="138"/>
  <c r="ILO36" i="138"/>
  <c r="ILN36" i="138"/>
  <c r="ILM36" i="138"/>
  <c r="ILL36" i="138"/>
  <c r="ILK36" i="138"/>
  <c r="ILJ36" i="138"/>
  <c r="ILI36" i="138"/>
  <c r="ILH36" i="138"/>
  <c r="ILG36" i="138"/>
  <c r="ILF36" i="138"/>
  <c r="ILE36" i="138"/>
  <c r="ILD36" i="138"/>
  <c r="ILC36" i="138"/>
  <c r="ILB36" i="138"/>
  <c r="ILA36" i="138"/>
  <c r="IKZ36" i="138"/>
  <c r="IKY36" i="138"/>
  <c r="IKX36" i="138"/>
  <c r="IKW36" i="138"/>
  <c r="IKV36" i="138"/>
  <c r="IKU36" i="138"/>
  <c r="IKT36" i="138"/>
  <c r="IKS36" i="138"/>
  <c r="IKR36" i="138"/>
  <c r="IKQ36" i="138"/>
  <c r="IKP36" i="138"/>
  <c r="IKO36" i="138"/>
  <c r="IKN36" i="138"/>
  <c r="IKM36" i="138"/>
  <c r="IKL36" i="138"/>
  <c r="IKK36" i="138"/>
  <c r="IKJ36" i="138"/>
  <c r="IKI36" i="138"/>
  <c r="IKH36" i="138"/>
  <c r="IKG36" i="138"/>
  <c r="IKF36" i="138"/>
  <c r="IKE36" i="138"/>
  <c r="IKD36" i="138"/>
  <c r="IKC36" i="138"/>
  <c r="IKB36" i="138"/>
  <c r="IKA36" i="138"/>
  <c r="IJZ36" i="138"/>
  <c r="IJY36" i="138"/>
  <c r="IJX36" i="138"/>
  <c r="IJW36" i="138"/>
  <c r="IJV36" i="138"/>
  <c r="IJU36" i="138"/>
  <c r="IJT36" i="138"/>
  <c r="IJS36" i="138"/>
  <c r="IJR36" i="138"/>
  <c r="IJQ36" i="138"/>
  <c r="IJP36" i="138"/>
  <c r="IJO36" i="138"/>
  <c r="IJN36" i="138"/>
  <c r="IJM36" i="138"/>
  <c r="IJL36" i="138"/>
  <c r="IJK36" i="138"/>
  <c r="IJJ36" i="138"/>
  <c r="IJI36" i="138"/>
  <c r="IJH36" i="138"/>
  <c r="IJG36" i="138"/>
  <c r="IJF36" i="138"/>
  <c r="IJE36" i="138"/>
  <c r="IJD36" i="138"/>
  <c r="IJC36" i="138"/>
  <c r="IJB36" i="138"/>
  <c r="IJA36" i="138"/>
  <c r="IIZ36" i="138"/>
  <c r="IIY36" i="138"/>
  <c r="IIX36" i="138"/>
  <c r="IIW36" i="138"/>
  <c r="IIV36" i="138"/>
  <c r="IIU36" i="138"/>
  <c r="IIT36" i="138"/>
  <c r="IIS36" i="138"/>
  <c r="IIR36" i="138"/>
  <c r="IIQ36" i="138"/>
  <c r="IIP36" i="138"/>
  <c r="IIO36" i="138"/>
  <c r="IIN36" i="138"/>
  <c r="IIM36" i="138"/>
  <c r="IIL36" i="138"/>
  <c r="IIK36" i="138"/>
  <c r="IIJ36" i="138"/>
  <c r="III36" i="138"/>
  <c r="IIH36" i="138"/>
  <c r="IIG36" i="138"/>
  <c r="IIF36" i="138"/>
  <c r="IIE36" i="138"/>
  <c r="IID36" i="138"/>
  <c r="IIC36" i="138"/>
  <c r="IIB36" i="138"/>
  <c r="IIA36" i="138"/>
  <c r="IHZ36" i="138"/>
  <c r="IHY36" i="138"/>
  <c r="IHX36" i="138"/>
  <c r="IHW36" i="138"/>
  <c r="IHV36" i="138"/>
  <c r="IHU36" i="138"/>
  <c r="IHT36" i="138"/>
  <c r="IHS36" i="138"/>
  <c r="IHR36" i="138"/>
  <c r="IHQ36" i="138"/>
  <c r="IHP36" i="138"/>
  <c r="IHO36" i="138"/>
  <c r="IHN36" i="138"/>
  <c r="IHM36" i="138"/>
  <c r="IHL36" i="138"/>
  <c r="IHK36" i="138"/>
  <c r="IHJ36" i="138"/>
  <c r="IHI36" i="138"/>
  <c r="IHH36" i="138"/>
  <c r="IHG36" i="138"/>
  <c r="IHF36" i="138"/>
  <c r="IHE36" i="138"/>
  <c r="IHD36" i="138"/>
  <c r="IHC36" i="138"/>
  <c r="IHB36" i="138"/>
  <c r="IHA36" i="138"/>
  <c r="IGZ36" i="138"/>
  <c r="IGY36" i="138"/>
  <c r="IGX36" i="138"/>
  <c r="IGW36" i="138"/>
  <c r="IGV36" i="138"/>
  <c r="IGU36" i="138"/>
  <c r="IGT36" i="138"/>
  <c r="IGS36" i="138"/>
  <c r="IGR36" i="138"/>
  <c r="IGQ36" i="138"/>
  <c r="IGP36" i="138"/>
  <c r="IGO36" i="138"/>
  <c r="IGN36" i="138"/>
  <c r="IGM36" i="138"/>
  <c r="IGL36" i="138"/>
  <c r="IGK36" i="138"/>
  <c r="IGJ36" i="138"/>
  <c r="IGI36" i="138"/>
  <c r="IGH36" i="138"/>
  <c r="IGG36" i="138"/>
  <c r="IGF36" i="138"/>
  <c r="IGE36" i="138"/>
  <c r="IGD36" i="138"/>
  <c r="IGC36" i="138"/>
  <c r="IGB36" i="138"/>
  <c r="IGA36" i="138"/>
  <c r="IFZ36" i="138"/>
  <c r="IFY36" i="138"/>
  <c r="IFX36" i="138"/>
  <c r="IFW36" i="138"/>
  <c r="IFV36" i="138"/>
  <c r="IFU36" i="138"/>
  <c r="IFT36" i="138"/>
  <c r="IFS36" i="138"/>
  <c r="IFR36" i="138"/>
  <c r="IFQ36" i="138"/>
  <c r="IFP36" i="138"/>
  <c r="IFO36" i="138"/>
  <c r="IFN36" i="138"/>
  <c r="IFM36" i="138"/>
  <c r="IFL36" i="138"/>
  <c r="IFK36" i="138"/>
  <c r="IFJ36" i="138"/>
  <c r="IFI36" i="138"/>
  <c r="IFH36" i="138"/>
  <c r="IFG36" i="138"/>
  <c r="IFF36" i="138"/>
  <c r="IFE36" i="138"/>
  <c r="IFD36" i="138"/>
  <c r="IFC36" i="138"/>
  <c r="IFB36" i="138"/>
  <c r="IFA36" i="138"/>
  <c r="IEZ36" i="138"/>
  <c r="IEY36" i="138"/>
  <c r="IEX36" i="138"/>
  <c r="IEW36" i="138"/>
  <c r="IEV36" i="138"/>
  <c r="IEU36" i="138"/>
  <c r="IET36" i="138"/>
  <c r="IES36" i="138"/>
  <c r="IER36" i="138"/>
  <c r="IEQ36" i="138"/>
  <c r="IEP36" i="138"/>
  <c r="IEO36" i="138"/>
  <c r="IEN36" i="138"/>
  <c r="IEM36" i="138"/>
  <c r="IEL36" i="138"/>
  <c r="IEK36" i="138"/>
  <c r="IEJ36" i="138"/>
  <c r="IEI36" i="138"/>
  <c r="IEH36" i="138"/>
  <c r="IEG36" i="138"/>
  <c r="IEF36" i="138"/>
  <c r="IEE36" i="138"/>
  <c r="IED36" i="138"/>
  <c r="IEC36" i="138"/>
  <c r="IEB36" i="138"/>
  <c r="IEA36" i="138"/>
  <c r="IDZ36" i="138"/>
  <c r="IDY36" i="138"/>
  <c r="IDX36" i="138"/>
  <c r="IDW36" i="138"/>
  <c r="IDV36" i="138"/>
  <c r="IDU36" i="138"/>
  <c r="IDT36" i="138"/>
  <c r="IDS36" i="138"/>
  <c r="IDR36" i="138"/>
  <c r="IDQ36" i="138"/>
  <c r="IDP36" i="138"/>
  <c r="IDO36" i="138"/>
  <c r="IDN36" i="138"/>
  <c r="IDM36" i="138"/>
  <c r="IDL36" i="138"/>
  <c r="IDK36" i="138"/>
  <c r="IDJ36" i="138"/>
  <c r="IDI36" i="138"/>
  <c r="IDH36" i="138"/>
  <c r="IDG36" i="138"/>
  <c r="IDF36" i="138"/>
  <c r="IDE36" i="138"/>
  <c r="IDD36" i="138"/>
  <c r="IDC36" i="138"/>
  <c r="IDB36" i="138"/>
  <c r="IDA36" i="138"/>
  <c r="ICZ36" i="138"/>
  <c r="ICY36" i="138"/>
  <c r="ICX36" i="138"/>
  <c r="ICW36" i="138"/>
  <c r="ICV36" i="138"/>
  <c r="ICU36" i="138"/>
  <c r="ICT36" i="138"/>
  <c r="ICS36" i="138"/>
  <c r="ICR36" i="138"/>
  <c r="ICQ36" i="138"/>
  <c r="ICP36" i="138"/>
  <c r="ICO36" i="138"/>
  <c r="ICN36" i="138"/>
  <c r="ICM36" i="138"/>
  <c r="ICL36" i="138"/>
  <c r="ICK36" i="138"/>
  <c r="ICJ36" i="138"/>
  <c r="ICI36" i="138"/>
  <c r="ICH36" i="138"/>
  <c r="ICG36" i="138"/>
  <c r="ICF36" i="138"/>
  <c r="ICE36" i="138"/>
  <c r="ICD36" i="138"/>
  <c r="ICC36" i="138"/>
  <c r="ICB36" i="138"/>
  <c r="ICA36" i="138"/>
  <c r="IBZ36" i="138"/>
  <c r="IBY36" i="138"/>
  <c r="IBX36" i="138"/>
  <c r="IBW36" i="138"/>
  <c r="IBV36" i="138"/>
  <c r="IBU36" i="138"/>
  <c r="IBT36" i="138"/>
  <c r="IBS36" i="138"/>
  <c r="IBR36" i="138"/>
  <c r="IBQ36" i="138"/>
  <c r="IBP36" i="138"/>
  <c r="IBO36" i="138"/>
  <c r="IBN36" i="138"/>
  <c r="IBM36" i="138"/>
  <c r="IBL36" i="138"/>
  <c r="IBK36" i="138"/>
  <c r="IBJ36" i="138"/>
  <c r="IBI36" i="138"/>
  <c r="IBH36" i="138"/>
  <c r="IBG36" i="138"/>
  <c r="IBF36" i="138"/>
  <c r="IBE36" i="138"/>
  <c r="IBD36" i="138"/>
  <c r="IBC36" i="138"/>
  <c r="IBB36" i="138"/>
  <c r="IBA36" i="138"/>
  <c r="IAZ36" i="138"/>
  <c r="IAY36" i="138"/>
  <c r="IAX36" i="138"/>
  <c r="IAW36" i="138"/>
  <c r="IAV36" i="138"/>
  <c r="IAU36" i="138"/>
  <c r="IAT36" i="138"/>
  <c r="IAS36" i="138"/>
  <c r="IAR36" i="138"/>
  <c r="IAQ36" i="138"/>
  <c r="IAP36" i="138"/>
  <c r="IAO36" i="138"/>
  <c r="IAN36" i="138"/>
  <c r="IAM36" i="138"/>
  <c r="IAL36" i="138"/>
  <c r="IAK36" i="138"/>
  <c r="IAJ36" i="138"/>
  <c r="IAI36" i="138"/>
  <c r="IAH36" i="138"/>
  <c r="IAG36" i="138"/>
  <c r="IAF36" i="138"/>
  <c r="IAE36" i="138"/>
  <c r="IAD36" i="138"/>
  <c r="IAC36" i="138"/>
  <c r="IAB36" i="138"/>
  <c r="IAA36" i="138"/>
  <c r="HZZ36" i="138"/>
  <c r="HZY36" i="138"/>
  <c r="HZX36" i="138"/>
  <c r="HZW36" i="138"/>
  <c r="HZV36" i="138"/>
  <c r="HZU36" i="138"/>
  <c r="HZT36" i="138"/>
  <c r="HZS36" i="138"/>
  <c r="HZR36" i="138"/>
  <c r="HZQ36" i="138"/>
  <c r="HZP36" i="138"/>
  <c r="HZO36" i="138"/>
  <c r="HZN36" i="138"/>
  <c r="HZM36" i="138"/>
  <c r="HZL36" i="138"/>
  <c r="HZK36" i="138"/>
  <c r="HZJ36" i="138"/>
  <c r="HZI36" i="138"/>
  <c r="HZH36" i="138"/>
  <c r="HZG36" i="138"/>
  <c r="HZF36" i="138"/>
  <c r="HZE36" i="138"/>
  <c r="HZD36" i="138"/>
  <c r="HZC36" i="138"/>
  <c r="HZB36" i="138"/>
  <c r="HZA36" i="138"/>
  <c r="HYZ36" i="138"/>
  <c r="HYY36" i="138"/>
  <c r="HYX36" i="138"/>
  <c r="HYW36" i="138"/>
  <c r="HYV36" i="138"/>
  <c r="HYU36" i="138"/>
  <c r="HYT36" i="138"/>
  <c r="HYS36" i="138"/>
  <c r="HYR36" i="138"/>
  <c r="HYQ36" i="138"/>
  <c r="HYP36" i="138"/>
  <c r="HYO36" i="138"/>
  <c r="HYN36" i="138"/>
  <c r="HYM36" i="138"/>
  <c r="HYL36" i="138"/>
  <c r="HYK36" i="138"/>
  <c r="HYJ36" i="138"/>
  <c r="HYI36" i="138"/>
  <c r="HYH36" i="138"/>
  <c r="HYG36" i="138"/>
  <c r="HYF36" i="138"/>
  <c r="HYE36" i="138"/>
  <c r="HYD36" i="138"/>
  <c r="HYC36" i="138"/>
  <c r="HYB36" i="138"/>
  <c r="HYA36" i="138"/>
  <c r="HXZ36" i="138"/>
  <c r="HXY36" i="138"/>
  <c r="HXX36" i="138"/>
  <c r="HXW36" i="138"/>
  <c r="HXV36" i="138"/>
  <c r="HXU36" i="138"/>
  <c r="HXT36" i="138"/>
  <c r="HXS36" i="138"/>
  <c r="HXR36" i="138"/>
  <c r="HXQ36" i="138"/>
  <c r="HXP36" i="138"/>
  <c r="HXO36" i="138"/>
  <c r="HXN36" i="138"/>
  <c r="HXM36" i="138"/>
  <c r="HXL36" i="138"/>
  <c r="HXK36" i="138"/>
  <c r="HXJ36" i="138"/>
  <c r="HXI36" i="138"/>
  <c r="HXH36" i="138"/>
  <c r="HXG36" i="138"/>
  <c r="HXF36" i="138"/>
  <c r="HXE36" i="138"/>
  <c r="HXD36" i="138"/>
  <c r="HXC36" i="138"/>
  <c r="HXB36" i="138"/>
  <c r="HXA36" i="138"/>
  <c r="HWZ36" i="138"/>
  <c r="HWY36" i="138"/>
  <c r="HWX36" i="138"/>
  <c r="HWW36" i="138"/>
  <c r="HWV36" i="138"/>
  <c r="HWU36" i="138"/>
  <c r="HWT36" i="138"/>
  <c r="HWS36" i="138"/>
  <c r="HWR36" i="138"/>
  <c r="HWQ36" i="138"/>
  <c r="HWP36" i="138"/>
  <c r="HWO36" i="138"/>
  <c r="HWN36" i="138"/>
  <c r="HWM36" i="138"/>
  <c r="HWL36" i="138"/>
  <c r="HWK36" i="138"/>
  <c r="HWJ36" i="138"/>
  <c r="HWI36" i="138"/>
  <c r="HWH36" i="138"/>
  <c r="HWG36" i="138"/>
  <c r="HWF36" i="138"/>
  <c r="HWE36" i="138"/>
  <c r="HWD36" i="138"/>
  <c r="HWC36" i="138"/>
  <c r="HWB36" i="138"/>
  <c r="HWA36" i="138"/>
  <c r="HVZ36" i="138"/>
  <c r="HVY36" i="138"/>
  <c r="HVX36" i="138"/>
  <c r="HVW36" i="138"/>
  <c r="HVV36" i="138"/>
  <c r="HVU36" i="138"/>
  <c r="HVT36" i="138"/>
  <c r="HVS36" i="138"/>
  <c r="HVR36" i="138"/>
  <c r="HVQ36" i="138"/>
  <c r="HVP36" i="138"/>
  <c r="HVO36" i="138"/>
  <c r="HVN36" i="138"/>
  <c r="HVM36" i="138"/>
  <c r="HVL36" i="138"/>
  <c r="HVK36" i="138"/>
  <c r="HVJ36" i="138"/>
  <c r="HVI36" i="138"/>
  <c r="HVH36" i="138"/>
  <c r="HVG36" i="138"/>
  <c r="HVF36" i="138"/>
  <c r="HVE36" i="138"/>
  <c r="HVD36" i="138"/>
  <c r="HVC36" i="138"/>
  <c r="HVB36" i="138"/>
  <c r="HVA36" i="138"/>
  <c r="HUZ36" i="138"/>
  <c r="HUY36" i="138"/>
  <c r="HUX36" i="138"/>
  <c r="HUW36" i="138"/>
  <c r="HUV36" i="138"/>
  <c r="HUU36" i="138"/>
  <c r="HUT36" i="138"/>
  <c r="HUS36" i="138"/>
  <c r="HUR36" i="138"/>
  <c r="HUQ36" i="138"/>
  <c r="HUP36" i="138"/>
  <c r="HUO36" i="138"/>
  <c r="HUN36" i="138"/>
  <c r="HUM36" i="138"/>
  <c r="HUL36" i="138"/>
  <c r="HUK36" i="138"/>
  <c r="HUJ36" i="138"/>
  <c r="HUI36" i="138"/>
  <c r="HUH36" i="138"/>
  <c r="HUG36" i="138"/>
  <c r="HUF36" i="138"/>
  <c r="HUE36" i="138"/>
  <c r="HUD36" i="138"/>
  <c r="HUC36" i="138"/>
  <c r="HUB36" i="138"/>
  <c r="HUA36" i="138"/>
  <c r="HTZ36" i="138"/>
  <c r="HTY36" i="138"/>
  <c r="HTX36" i="138"/>
  <c r="HTW36" i="138"/>
  <c r="HTV36" i="138"/>
  <c r="HTU36" i="138"/>
  <c r="HTT36" i="138"/>
  <c r="HTS36" i="138"/>
  <c r="HTR36" i="138"/>
  <c r="HTQ36" i="138"/>
  <c r="HTP36" i="138"/>
  <c r="HTO36" i="138"/>
  <c r="HTN36" i="138"/>
  <c r="HTM36" i="138"/>
  <c r="HTL36" i="138"/>
  <c r="HTK36" i="138"/>
  <c r="HTJ36" i="138"/>
  <c r="HTI36" i="138"/>
  <c r="HTH36" i="138"/>
  <c r="HTG36" i="138"/>
  <c r="HTF36" i="138"/>
  <c r="HTE36" i="138"/>
  <c r="HTD36" i="138"/>
  <c r="HTC36" i="138"/>
  <c r="HTB36" i="138"/>
  <c r="HTA36" i="138"/>
  <c r="HSZ36" i="138"/>
  <c r="HSY36" i="138"/>
  <c r="HSX36" i="138"/>
  <c r="HSW36" i="138"/>
  <c r="HSV36" i="138"/>
  <c r="HSU36" i="138"/>
  <c r="HST36" i="138"/>
  <c r="HSS36" i="138"/>
  <c r="HSR36" i="138"/>
  <c r="HSQ36" i="138"/>
  <c r="HSP36" i="138"/>
  <c r="HSO36" i="138"/>
  <c r="HSN36" i="138"/>
  <c r="HSM36" i="138"/>
  <c r="HSL36" i="138"/>
  <c r="HSK36" i="138"/>
  <c r="HSJ36" i="138"/>
  <c r="HSI36" i="138"/>
  <c r="HSH36" i="138"/>
  <c r="HSG36" i="138"/>
  <c r="HSF36" i="138"/>
  <c r="HSE36" i="138"/>
  <c r="HSD36" i="138"/>
  <c r="HSC36" i="138"/>
  <c r="HSB36" i="138"/>
  <c r="HSA36" i="138"/>
  <c r="HRZ36" i="138"/>
  <c r="HRY36" i="138"/>
  <c r="HRX36" i="138"/>
  <c r="HRW36" i="138"/>
  <c r="HRV36" i="138"/>
  <c r="HRU36" i="138"/>
  <c r="HRT36" i="138"/>
  <c r="HRS36" i="138"/>
  <c r="HRR36" i="138"/>
  <c r="HRQ36" i="138"/>
  <c r="HRP36" i="138"/>
  <c r="HRO36" i="138"/>
  <c r="HRN36" i="138"/>
  <c r="HRM36" i="138"/>
  <c r="HRL36" i="138"/>
  <c r="HRK36" i="138"/>
  <c r="HRJ36" i="138"/>
  <c r="HRI36" i="138"/>
  <c r="HRH36" i="138"/>
  <c r="HRG36" i="138"/>
  <c r="HRF36" i="138"/>
  <c r="HRE36" i="138"/>
  <c r="HRD36" i="138"/>
  <c r="HRC36" i="138"/>
  <c r="HRB36" i="138"/>
  <c r="HRA36" i="138"/>
  <c r="HQZ36" i="138"/>
  <c r="HQY36" i="138"/>
  <c r="HQX36" i="138"/>
  <c r="HQW36" i="138"/>
  <c r="HQV36" i="138"/>
  <c r="HQU36" i="138"/>
  <c r="HQT36" i="138"/>
  <c r="HQS36" i="138"/>
  <c r="HQR36" i="138"/>
  <c r="HQQ36" i="138"/>
  <c r="HQP36" i="138"/>
  <c r="HQO36" i="138"/>
  <c r="HQN36" i="138"/>
  <c r="HQM36" i="138"/>
  <c r="HQL36" i="138"/>
  <c r="HQK36" i="138"/>
  <c r="HQJ36" i="138"/>
  <c r="HQI36" i="138"/>
  <c r="HQH36" i="138"/>
  <c r="HQG36" i="138"/>
  <c r="HQF36" i="138"/>
  <c r="HQE36" i="138"/>
  <c r="HQD36" i="138"/>
  <c r="HQC36" i="138"/>
  <c r="HQB36" i="138"/>
  <c r="HQA36" i="138"/>
  <c r="HPZ36" i="138"/>
  <c r="HPY36" i="138"/>
  <c r="HPX36" i="138"/>
  <c r="HPW36" i="138"/>
  <c r="HPV36" i="138"/>
  <c r="HPU36" i="138"/>
  <c r="HPT36" i="138"/>
  <c r="HPS36" i="138"/>
  <c r="HPR36" i="138"/>
  <c r="HPQ36" i="138"/>
  <c r="HPP36" i="138"/>
  <c r="HPO36" i="138"/>
  <c r="HPN36" i="138"/>
  <c r="HPM36" i="138"/>
  <c r="HPL36" i="138"/>
  <c r="HPK36" i="138"/>
  <c r="HPJ36" i="138"/>
  <c r="HPI36" i="138"/>
  <c r="HPH36" i="138"/>
  <c r="HPG36" i="138"/>
  <c r="HPF36" i="138"/>
  <c r="HPE36" i="138"/>
  <c r="HPD36" i="138"/>
  <c r="HPC36" i="138"/>
  <c r="HPB36" i="138"/>
  <c r="HPA36" i="138"/>
  <c r="HOZ36" i="138"/>
  <c r="HOY36" i="138"/>
  <c r="HOX36" i="138"/>
  <c r="HOW36" i="138"/>
  <c r="HOV36" i="138"/>
  <c r="HOU36" i="138"/>
  <c r="HOT36" i="138"/>
  <c r="HOS36" i="138"/>
  <c r="HOR36" i="138"/>
  <c r="HOQ36" i="138"/>
  <c r="HOP36" i="138"/>
  <c r="HOO36" i="138"/>
  <c r="HON36" i="138"/>
  <c r="HOM36" i="138"/>
  <c r="HOL36" i="138"/>
  <c r="HOK36" i="138"/>
  <c r="HOJ36" i="138"/>
  <c r="HOI36" i="138"/>
  <c r="HOH36" i="138"/>
  <c r="HOG36" i="138"/>
  <c r="HOF36" i="138"/>
  <c r="HOE36" i="138"/>
  <c r="HOD36" i="138"/>
  <c r="HOC36" i="138"/>
  <c r="HOB36" i="138"/>
  <c r="HOA36" i="138"/>
  <c r="HNZ36" i="138"/>
  <c r="HNY36" i="138"/>
  <c r="HNX36" i="138"/>
  <c r="HNW36" i="138"/>
  <c r="HNV36" i="138"/>
  <c r="HNU36" i="138"/>
  <c r="HNT36" i="138"/>
  <c r="HNS36" i="138"/>
  <c r="HNR36" i="138"/>
  <c r="HNQ36" i="138"/>
  <c r="HNP36" i="138"/>
  <c r="HNO36" i="138"/>
  <c r="HNN36" i="138"/>
  <c r="HNM36" i="138"/>
  <c r="HNL36" i="138"/>
  <c r="HNK36" i="138"/>
  <c r="HNJ36" i="138"/>
  <c r="HNI36" i="138"/>
  <c r="HNH36" i="138"/>
  <c r="HNG36" i="138"/>
  <c r="HNF36" i="138"/>
  <c r="HNE36" i="138"/>
  <c r="HND36" i="138"/>
  <c r="HNC36" i="138"/>
  <c r="HNB36" i="138"/>
  <c r="HNA36" i="138"/>
  <c r="HMZ36" i="138"/>
  <c r="HMY36" i="138"/>
  <c r="HMX36" i="138"/>
  <c r="HMW36" i="138"/>
  <c r="HMV36" i="138"/>
  <c r="HMU36" i="138"/>
  <c r="HMT36" i="138"/>
  <c r="HMS36" i="138"/>
  <c r="HMR36" i="138"/>
  <c r="HMQ36" i="138"/>
  <c r="HMP36" i="138"/>
  <c r="HMO36" i="138"/>
  <c r="HMN36" i="138"/>
  <c r="HMM36" i="138"/>
  <c r="HML36" i="138"/>
  <c r="HMK36" i="138"/>
  <c r="HMJ36" i="138"/>
  <c r="HMI36" i="138"/>
  <c r="HMH36" i="138"/>
  <c r="HMG36" i="138"/>
  <c r="HMF36" i="138"/>
  <c r="HME36" i="138"/>
  <c r="HMD36" i="138"/>
  <c r="HMC36" i="138"/>
  <c r="HMB36" i="138"/>
  <c r="HMA36" i="138"/>
  <c r="HLZ36" i="138"/>
  <c r="HLY36" i="138"/>
  <c r="HLX36" i="138"/>
  <c r="HLW36" i="138"/>
  <c r="HLV36" i="138"/>
  <c r="HLU36" i="138"/>
  <c r="HLT36" i="138"/>
  <c r="HLS36" i="138"/>
  <c r="HLR36" i="138"/>
  <c r="HLQ36" i="138"/>
  <c r="HLP36" i="138"/>
  <c r="HLO36" i="138"/>
  <c r="HLN36" i="138"/>
  <c r="HLM36" i="138"/>
  <c r="HLL36" i="138"/>
  <c r="HLK36" i="138"/>
  <c r="HLJ36" i="138"/>
  <c r="HLI36" i="138"/>
  <c r="HLH36" i="138"/>
  <c r="HLG36" i="138"/>
  <c r="HLF36" i="138"/>
  <c r="HLE36" i="138"/>
  <c r="HLD36" i="138"/>
  <c r="HLC36" i="138"/>
  <c r="HLB36" i="138"/>
  <c r="HLA36" i="138"/>
  <c r="HKZ36" i="138"/>
  <c r="HKY36" i="138"/>
  <c r="HKX36" i="138"/>
  <c r="HKW36" i="138"/>
  <c r="HKV36" i="138"/>
  <c r="HKU36" i="138"/>
  <c r="HKT36" i="138"/>
  <c r="HKS36" i="138"/>
  <c r="HKR36" i="138"/>
  <c r="HKQ36" i="138"/>
  <c r="HKP36" i="138"/>
  <c r="HKO36" i="138"/>
  <c r="HKN36" i="138"/>
  <c r="HKM36" i="138"/>
  <c r="HKL36" i="138"/>
  <c r="HKK36" i="138"/>
  <c r="HKJ36" i="138"/>
  <c r="HKI36" i="138"/>
  <c r="HKH36" i="138"/>
  <c r="HKG36" i="138"/>
  <c r="HKF36" i="138"/>
  <c r="HKE36" i="138"/>
  <c r="HKD36" i="138"/>
  <c r="HKC36" i="138"/>
  <c r="HKB36" i="138"/>
  <c r="HKA36" i="138"/>
  <c r="HJZ36" i="138"/>
  <c r="HJY36" i="138"/>
  <c r="HJX36" i="138"/>
  <c r="HJW36" i="138"/>
  <c r="HJV36" i="138"/>
  <c r="HJU36" i="138"/>
  <c r="HJT36" i="138"/>
  <c r="HJS36" i="138"/>
  <c r="HJR36" i="138"/>
  <c r="HJQ36" i="138"/>
  <c r="HJP36" i="138"/>
  <c r="HJO36" i="138"/>
  <c r="HJN36" i="138"/>
  <c r="HJM36" i="138"/>
  <c r="HJL36" i="138"/>
  <c r="HJK36" i="138"/>
  <c r="HJJ36" i="138"/>
  <c r="HJI36" i="138"/>
  <c r="HJH36" i="138"/>
  <c r="HJG36" i="138"/>
  <c r="HJF36" i="138"/>
  <c r="HJE36" i="138"/>
  <c r="HJD36" i="138"/>
  <c r="HJC36" i="138"/>
  <c r="HJB36" i="138"/>
  <c r="HJA36" i="138"/>
  <c r="HIZ36" i="138"/>
  <c r="HIY36" i="138"/>
  <c r="HIX36" i="138"/>
  <c r="HIW36" i="138"/>
  <c r="HIV36" i="138"/>
  <c r="HIU36" i="138"/>
  <c r="HIT36" i="138"/>
  <c r="HIS36" i="138"/>
  <c r="HIR36" i="138"/>
  <c r="HIQ36" i="138"/>
  <c r="HIP36" i="138"/>
  <c r="HIO36" i="138"/>
  <c r="HIN36" i="138"/>
  <c r="HIM36" i="138"/>
  <c r="HIL36" i="138"/>
  <c r="HIK36" i="138"/>
  <c r="HIJ36" i="138"/>
  <c r="HII36" i="138"/>
  <c r="HIH36" i="138"/>
  <c r="HIG36" i="138"/>
  <c r="HIF36" i="138"/>
  <c r="HIE36" i="138"/>
  <c r="HID36" i="138"/>
  <c r="HIC36" i="138"/>
  <c r="HIB36" i="138"/>
  <c r="HIA36" i="138"/>
  <c r="HHZ36" i="138"/>
  <c r="HHY36" i="138"/>
  <c r="HHX36" i="138"/>
  <c r="HHW36" i="138"/>
  <c r="HHV36" i="138"/>
  <c r="HHU36" i="138"/>
  <c r="HHT36" i="138"/>
  <c r="HHS36" i="138"/>
  <c r="HHR36" i="138"/>
  <c r="HHQ36" i="138"/>
  <c r="HHP36" i="138"/>
  <c r="HHO36" i="138"/>
  <c r="HHN36" i="138"/>
  <c r="HHM36" i="138"/>
  <c r="HHL36" i="138"/>
  <c r="HHK36" i="138"/>
  <c r="HHJ36" i="138"/>
  <c r="HHI36" i="138"/>
  <c r="HHH36" i="138"/>
  <c r="HHG36" i="138"/>
  <c r="HHF36" i="138"/>
  <c r="HHE36" i="138"/>
  <c r="HHD36" i="138"/>
  <c r="HHC36" i="138"/>
  <c r="HHB36" i="138"/>
  <c r="HHA36" i="138"/>
  <c r="HGZ36" i="138"/>
  <c r="HGY36" i="138"/>
  <c r="HGX36" i="138"/>
  <c r="HGW36" i="138"/>
  <c r="HGV36" i="138"/>
  <c r="HGU36" i="138"/>
  <c r="HGT36" i="138"/>
  <c r="HGS36" i="138"/>
  <c r="HGR36" i="138"/>
  <c r="HGQ36" i="138"/>
  <c r="HGP36" i="138"/>
  <c r="HGO36" i="138"/>
  <c r="HGN36" i="138"/>
  <c r="HGM36" i="138"/>
  <c r="HGL36" i="138"/>
  <c r="HGK36" i="138"/>
  <c r="HGJ36" i="138"/>
  <c r="HGI36" i="138"/>
  <c r="HGH36" i="138"/>
  <c r="HGG36" i="138"/>
  <c r="HGF36" i="138"/>
  <c r="HGE36" i="138"/>
  <c r="HGD36" i="138"/>
  <c r="HGC36" i="138"/>
  <c r="HGB36" i="138"/>
  <c r="HGA36" i="138"/>
  <c r="HFZ36" i="138"/>
  <c r="HFY36" i="138"/>
  <c r="HFX36" i="138"/>
  <c r="HFW36" i="138"/>
  <c r="HFV36" i="138"/>
  <c r="HFU36" i="138"/>
  <c r="HFT36" i="138"/>
  <c r="HFS36" i="138"/>
  <c r="HFR36" i="138"/>
  <c r="HFQ36" i="138"/>
  <c r="HFP36" i="138"/>
  <c r="HFO36" i="138"/>
  <c r="HFN36" i="138"/>
  <c r="HFM36" i="138"/>
  <c r="HFL36" i="138"/>
  <c r="HFK36" i="138"/>
  <c r="HFJ36" i="138"/>
  <c r="HFI36" i="138"/>
  <c r="HFH36" i="138"/>
  <c r="HFG36" i="138"/>
  <c r="HFF36" i="138"/>
  <c r="HFE36" i="138"/>
  <c r="HFD36" i="138"/>
  <c r="HFC36" i="138"/>
  <c r="HFB36" i="138"/>
  <c r="HFA36" i="138"/>
  <c r="HEZ36" i="138"/>
  <c r="HEY36" i="138"/>
  <c r="HEX36" i="138"/>
  <c r="HEW36" i="138"/>
  <c r="HEV36" i="138"/>
  <c r="HEU36" i="138"/>
  <c r="HET36" i="138"/>
  <c r="HES36" i="138"/>
  <c r="HER36" i="138"/>
  <c r="HEQ36" i="138"/>
  <c r="HEP36" i="138"/>
  <c r="HEO36" i="138"/>
  <c r="HEN36" i="138"/>
  <c r="HEM36" i="138"/>
  <c r="HEL36" i="138"/>
  <c r="HEK36" i="138"/>
  <c r="HEJ36" i="138"/>
  <c r="HEI36" i="138"/>
  <c r="HEH36" i="138"/>
  <c r="HEG36" i="138"/>
  <c r="HEF36" i="138"/>
  <c r="HEE36" i="138"/>
  <c r="HED36" i="138"/>
  <c r="HEC36" i="138"/>
  <c r="HEB36" i="138"/>
  <c r="HEA36" i="138"/>
  <c r="HDZ36" i="138"/>
  <c r="HDY36" i="138"/>
  <c r="HDX36" i="138"/>
  <c r="HDW36" i="138"/>
  <c r="HDV36" i="138"/>
  <c r="HDU36" i="138"/>
  <c r="HDT36" i="138"/>
  <c r="HDS36" i="138"/>
  <c r="HDR36" i="138"/>
  <c r="HDQ36" i="138"/>
  <c r="HDP36" i="138"/>
  <c r="HDO36" i="138"/>
  <c r="HDN36" i="138"/>
  <c r="HDM36" i="138"/>
  <c r="HDL36" i="138"/>
  <c r="HDK36" i="138"/>
  <c r="HDJ36" i="138"/>
  <c r="HDI36" i="138"/>
  <c r="HDH36" i="138"/>
  <c r="HDG36" i="138"/>
  <c r="HDF36" i="138"/>
  <c r="HDE36" i="138"/>
  <c r="HDD36" i="138"/>
  <c r="HDC36" i="138"/>
  <c r="HDB36" i="138"/>
  <c r="HDA36" i="138"/>
  <c r="HCZ36" i="138"/>
  <c r="HCY36" i="138"/>
  <c r="HCX36" i="138"/>
  <c r="HCW36" i="138"/>
  <c r="HCV36" i="138"/>
  <c r="HCU36" i="138"/>
  <c r="HCT36" i="138"/>
  <c r="HCS36" i="138"/>
  <c r="HCR36" i="138"/>
  <c r="HCQ36" i="138"/>
  <c r="HCP36" i="138"/>
  <c r="HCO36" i="138"/>
  <c r="HCN36" i="138"/>
  <c r="HCM36" i="138"/>
  <c r="HCL36" i="138"/>
  <c r="HCK36" i="138"/>
  <c r="HCJ36" i="138"/>
  <c r="HCI36" i="138"/>
  <c r="HCH36" i="138"/>
  <c r="HCG36" i="138"/>
  <c r="HCF36" i="138"/>
  <c r="HCE36" i="138"/>
  <c r="HCD36" i="138"/>
  <c r="HCC36" i="138"/>
  <c r="HCB36" i="138"/>
  <c r="HCA36" i="138"/>
  <c r="HBZ36" i="138"/>
  <c r="HBY36" i="138"/>
  <c r="HBX36" i="138"/>
  <c r="HBW36" i="138"/>
  <c r="HBV36" i="138"/>
  <c r="HBU36" i="138"/>
  <c r="HBT36" i="138"/>
  <c r="HBS36" i="138"/>
  <c r="HBR36" i="138"/>
  <c r="HBQ36" i="138"/>
  <c r="HBP36" i="138"/>
  <c r="HBO36" i="138"/>
  <c r="HBN36" i="138"/>
  <c r="HBM36" i="138"/>
  <c r="HBL36" i="138"/>
  <c r="HBK36" i="138"/>
  <c r="HBJ36" i="138"/>
  <c r="HBI36" i="138"/>
  <c r="HBH36" i="138"/>
  <c r="HBG36" i="138"/>
  <c r="HBF36" i="138"/>
  <c r="HBE36" i="138"/>
  <c r="HBD36" i="138"/>
  <c r="HBC36" i="138"/>
  <c r="HBB36" i="138"/>
  <c r="HBA36" i="138"/>
  <c r="HAZ36" i="138"/>
  <c r="HAY36" i="138"/>
  <c r="HAX36" i="138"/>
  <c r="HAW36" i="138"/>
  <c r="HAV36" i="138"/>
  <c r="HAU36" i="138"/>
  <c r="HAT36" i="138"/>
  <c r="HAS36" i="138"/>
  <c r="HAR36" i="138"/>
  <c r="HAQ36" i="138"/>
  <c r="HAP36" i="138"/>
  <c r="HAO36" i="138"/>
  <c r="HAN36" i="138"/>
  <c r="HAM36" i="138"/>
  <c r="HAL36" i="138"/>
  <c r="HAK36" i="138"/>
  <c r="HAJ36" i="138"/>
  <c r="HAI36" i="138"/>
  <c r="HAH36" i="138"/>
  <c r="HAG36" i="138"/>
  <c r="HAF36" i="138"/>
  <c r="HAE36" i="138"/>
  <c r="HAD36" i="138"/>
  <c r="HAC36" i="138"/>
  <c r="HAB36" i="138"/>
  <c r="HAA36" i="138"/>
  <c r="GZZ36" i="138"/>
  <c r="GZY36" i="138"/>
  <c r="GZX36" i="138"/>
  <c r="GZW36" i="138"/>
  <c r="GZV36" i="138"/>
  <c r="GZU36" i="138"/>
  <c r="GZT36" i="138"/>
  <c r="GZS36" i="138"/>
  <c r="GZR36" i="138"/>
  <c r="GZQ36" i="138"/>
  <c r="GZP36" i="138"/>
  <c r="GZO36" i="138"/>
  <c r="GZN36" i="138"/>
  <c r="GZM36" i="138"/>
  <c r="GZL36" i="138"/>
  <c r="GZK36" i="138"/>
  <c r="GZJ36" i="138"/>
  <c r="GZI36" i="138"/>
  <c r="GZH36" i="138"/>
  <c r="GZG36" i="138"/>
  <c r="GZF36" i="138"/>
  <c r="GZE36" i="138"/>
  <c r="GZD36" i="138"/>
  <c r="GZC36" i="138"/>
  <c r="GZB36" i="138"/>
  <c r="GZA36" i="138"/>
  <c r="GYZ36" i="138"/>
  <c r="GYY36" i="138"/>
  <c r="GYX36" i="138"/>
  <c r="GYW36" i="138"/>
  <c r="GYV36" i="138"/>
  <c r="GYU36" i="138"/>
  <c r="GYT36" i="138"/>
  <c r="GYS36" i="138"/>
  <c r="GYR36" i="138"/>
  <c r="GYQ36" i="138"/>
  <c r="GYP36" i="138"/>
  <c r="GYO36" i="138"/>
  <c r="GYN36" i="138"/>
  <c r="GYM36" i="138"/>
  <c r="GYL36" i="138"/>
  <c r="GYK36" i="138"/>
  <c r="GYJ36" i="138"/>
  <c r="GYI36" i="138"/>
  <c r="GYH36" i="138"/>
  <c r="GYG36" i="138"/>
  <c r="GYF36" i="138"/>
  <c r="GYE36" i="138"/>
  <c r="GYD36" i="138"/>
  <c r="GYC36" i="138"/>
  <c r="GYB36" i="138"/>
  <c r="GYA36" i="138"/>
  <c r="GXZ36" i="138"/>
  <c r="GXY36" i="138"/>
  <c r="GXX36" i="138"/>
  <c r="GXW36" i="138"/>
  <c r="GXV36" i="138"/>
  <c r="GXU36" i="138"/>
  <c r="GXT36" i="138"/>
  <c r="GXS36" i="138"/>
  <c r="GXR36" i="138"/>
  <c r="GXQ36" i="138"/>
  <c r="GXP36" i="138"/>
  <c r="GXO36" i="138"/>
  <c r="GXN36" i="138"/>
  <c r="GXM36" i="138"/>
  <c r="GXL36" i="138"/>
  <c r="GXK36" i="138"/>
  <c r="GXJ36" i="138"/>
  <c r="GXI36" i="138"/>
  <c r="GXH36" i="138"/>
  <c r="GXG36" i="138"/>
  <c r="GXF36" i="138"/>
  <c r="GXE36" i="138"/>
  <c r="GXD36" i="138"/>
  <c r="GXC36" i="138"/>
  <c r="GXB36" i="138"/>
  <c r="GXA36" i="138"/>
  <c r="GWZ36" i="138"/>
  <c r="GWY36" i="138"/>
  <c r="GWX36" i="138"/>
  <c r="GWW36" i="138"/>
  <c r="GWV36" i="138"/>
  <c r="GWU36" i="138"/>
  <c r="GWT36" i="138"/>
  <c r="GWS36" i="138"/>
  <c r="GWR36" i="138"/>
  <c r="GWQ36" i="138"/>
  <c r="GWP36" i="138"/>
  <c r="GWO36" i="138"/>
  <c r="GWN36" i="138"/>
  <c r="GWM36" i="138"/>
  <c r="GWL36" i="138"/>
  <c r="GWK36" i="138"/>
  <c r="GWJ36" i="138"/>
  <c r="GWI36" i="138"/>
  <c r="GWH36" i="138"/>
  <c r="GWG36" i="138"/>
  <c r="GWF36" i="138"/>
  <c r="GWE36" i="138"/>
  <c r="GWD36" i="138"/>
  <c r="GWC36" i="138"/>
  <c r="GWB36" i="138"/>
  <c r="GWA36" i="138"/>
  <c r="GVZ36" i="138"/>
  <c r="GVY36" i="138"/>
  <c r="GVX36" i="138"/>
  <c r="GVW36" i="138"/>
  <c r="GVV36" i="138"/>
  <c r="GVU36" i="138"/>
  <c r="GVT36" i="138"/>
  <c r="GVS36" i="138"/>
  <c r="GVR36" i="138"/>
  <c r="GVQ36" i="138"/>
  <c r="GVP36" i="138"/>
  <c r="GVO36" i="138"/>
  <c r="GVN36" i="138"/>
  <c r="GVM36" i="138"/>
  <c r="GVL36" i="138"/>
  <c r="GVK36" i="138"/>
  <c r="GVJ36" i="138"/>
  <c r="GVI36" i="138"/>
  <c r="GVH36" i="138"/>
  <c r="GVG36" i="138"/>
  <c r="GVF36" i="138"/>
  <c r="GVE36" i="138"/>
  <c r="GVD36" i="138"/>
  <c r="GVC36" i="138"/>
  <c r="GVB36" i="138"/>
  <c r="GVA36" i="138"/>
  <c r="GUZ36" i="138"/>
  <c r="GUY36" i="138"/>
  <c r="GUX36" i="138"/>
  <c r="GUW36" i="138"/>
  <c r="GUV36" i="138"/>
  <c r="GUU36" i="138"/>
  <c r="GUT36" i="138"/>
  <c r="GUS36" i="138"/>
  <c r="GUR36" i="138"/>
  <c r="GUQ36" i="138"/>
  <c r="GUP36" i="138"/>
  <c r="GUO36" i="138"/>
  <c r="GUN36" i="138"/>
  <c r="GUM36" i="138"/>
  <c r="GUL36" i="138"/>
  <c r="GUK36" i="138"/>
  <c r="GUJ36" i="138"/>
  <c r="GUI36" i="138"/>
  <c r="GUH36" i="138"/>
  <c r="GUG36" i="138"/>
  <c r="GUF36" i="138"/>
  <c r="GUE36" i="138"/>
  <c r="GUD36" i="138"/>
  <c r="GUC36" i="138"/>
  <c r="GUB36" i="138"/>
  <c r="GUA36" i="138"/>
  <c r="GTZ36" i="138"/>
  <c r="GTY36" i="138"/>
  <c r="GTX36" i="138"/>
  <c r="GTW36" i="138"/>
  <c r="GTV36" i="138"/>
  <c r="GTU36" i="138"/>
  <c r="GTT36" i="138"/>
  <c r="GTS36" i="138"/>
  <c r="GTR36" i="138"/>
  <c r="GTQ36" i="138"/>
  <c r="GTP36" i="138"/>
  <c r="GTO36" i="138"/>
  <c r="GTN36" i="138"/>
  <c r="GTM36" i="138"/>
  <c r="GTL36" i="138"/>
  <c r="GTK36" i="138"/>
  <c r="GTJ36" i="138"/>
  <c r="GTI36" i="138"/>
  <c r="GTH36" i="138"/>
  <c r="GTG36" i="138"/>
  <c r="GTF36" i="138"/>
  <c r="GTE36" i="138"/>
  <c r="GTD36" i="138"/>
  <c r="GTC36" i="138"/>
  <c r="GTB36" i="138"/>
  <c r="GTA36" i="138"/>
  <c r="GSZ36" i="138"/>
  <c r="GSY36" i="138"/>
  <c r="GSX36" i="138"/>
  <c r="GSW36" i="138"/>
  <c r="GSV36" i="138"/>
  <c r="GSU36" i="138"/>
  <c r="GST36" i="138"/>
  <c r="GSS36" i="138"/>
  <c r="GSR36" i="138"/>
  <c r="GSQ36" i="138"/>
  <c r="GSP36" i="138"/>
  <c r="GSO36" i="138"/>
  <c r="GSN36" i="138"/>
  <c r="GSM36" i="138"/>
  <c r="GSL36" i="138"/>
  <c r="GSK36" i="138"/>
  <c r="GSJ36" i="138"/>
  <c r="GSI36" i="138"/>
  <c r="GSH36" i="138"/>
  <c r="GSG36" i="138"/>
  <c r="GSF36" i="138"/>
  <c r="GSE36" i="138"/>
  <c r="GSD36" i="138"/>
  <c r="GSC36" i="138"/>
  <c r="GSB36" i="138"/>
  <c r="GSA36" i="138"/>
  <c r="GRZ36" i="138"/>
  <c r="GRY36" i="138"/>
  <c r="GRX36" i="138"/>
  <c r="GRW36" i="138"/>
  <c r="GRV36" i="138"/>
  <c r="GRU36" i="138"/>
  <c r="GRT36" i="138"/>
  <c r="GRS36" i="138"/>
  <c r="GRR36" i="138"/>
  <c r="GRQ36" i="138"/>
  <c r="GRP36" i="138"/>
  <c r="GRO36" i="138"/>
  <c r="GRN36" i="138"/>
  <c r="GRM36" i="138"/>
  <c r="GRL36" i="138"/>
  <c r="GRK36" i="138"/>
  <c r="GRJ36" i="138"/>
  <c r="GRI36" i="138"/>
  <c r="GRH36" i="138"/>
  <c r="GRG36" i="138"/>
  <c r="GRF36" i="138"/>
  <c r="GRE36" i="138"/>
  <c r="GRD36" i="138"/>
  <c r="GRC36" i="138"/>
  <c r="GRB36" i="138"/>
  <c r="GRA36" i="138"/>
  <c r="GQZ36" i="138"/>
  <c r="GQY36" i="138"/>
  <c r="GQX36" i="138"/>
  <c r="GQW36" i="138"/>
  <c r="GQV36" i="138"/>
  <c r="GQU36" i="138"/>
  <c r="GQT36" i="138"/>
  <c r="GQS36" i="138"/>
  <c r="GQR36" i="138"/>
  <c r="GQQ36" i="138"/>
  <c r="GQP36" i="138"/>
  <c r="GQO36" i="138"/>
  <c r="GQN36" i="138"/>
  <c r="GQM36" i="138"/>
  <c r="GQL36" i="138"/>
  <c r="GQK36" i="138"/>
  <c r="GQJ36" i="138"/>
  <c r="GQI36" i="138"/>
  <c r="GQH36" i="138"/>
  <c r="GQG36" i="138"/>
  <c r="GQF36" i="138"/>
  <c r="GQE36" i="138"/>
  <c r="GQD36" i="138"/>
  <c r="GQC36" i="138"/>
  <c r="GQB36" i="138"/>
  <c r="GQA36" i="138"/>
  <c r="GPZ36" i="138"/>
  <c r="GPY36" i="138"/>
  <c r="GPX36" i="138"/>
  <c r="GPW36" i="138"/>
  <c r="GPV36" i="138"/>
  <c r="GPU36" i="138"/>
  <c r="GPT36" i="138"/>
  <c r="GPS36" i="138"/>
  <c r="GPR36" i="138"/>
  <c r="GPQ36" i="138"/>
  <c r="GPP36" i="138"/>
  <c r="GPO36" i="138"/>
  <c r="GPN36" i="138"/>
  <c r="GPM36" i="138"/>
  <c r="GPL36" i="138"/>
  <c r="GPK36" i="138"/>
  <c r="GPJ36" i="138"/>
  <c r="GPI36" i="138"/>
  <c r="GPH36" i="138"/>
  <c r="GPG36" i="138"/>
  <c r="GPF36" i="138"/>
  <c r="GPE36" i="138"/>
  <c r="GPD36" i="138"/>
  <c r="GPC36" i="138"/>
  <c r="GPB36" i="138"/>
  <c r="GPA36" i="138"/>
  <c r="GOZ36" i="138"/>
  <c r="GOY36" i="138"/>
  <c r="GOX36" i="138"/>
  <c r="GOW36" i="138"/>
  <c r="GOV36" i="138"/>
  <c r="GOU36" i="138"/>
  <c r="GOT36" i="138"/>
  <c r="GOS36" i="138"/>
  <c r="GOR36" i="138"/>
  <c r="GOQ36" i="138"/>
  <c r="GOP36" i="138"/>
  <c r="GOO36" i="138"/>
  <c r="GON36" i="138"/>
  <c r="GOM36" i="138"/>
  <c r="GOL36" i="138"/>
  <c r="GOK36" i="138"/>
  <c r="GOJ36" i="138"/>
  <c r="GOI36" i="138"/>
  <c r="GOH36" i="138"/>
  <c r="GOG36" i="138"/>
  <c r="GOF36" i="138"/>
  <c r="GOE36" i="138"/>
  <c r="GOD36" i="138"/>
  <c r="GOC36" i="138"/>
  <c r="GOB36" i="138"/>
  <c r="GOA36" i="138"/>
  <c r="GNZ36" i="138"/>
  <c r="GNY36" i="138"/>
  <c r="GNX36" i="138"/>
  <c r="GNW36" i="138"/>
  <c r="GNV36" i="138"/>
  <c r="GNU36" i="138"/>
  <c r="GNT36" i="138"/>
  <c r="GNS36" i="138"/>
  <c r="GNR36" i="138"/>
  <c r="GNQ36" i="138"/>
  <c r="GNP36" i="138"/>
  <c r="GNO36" i="138"/>
  <c r="GNN36" i="138"/>
  <c r="GNM36" i="138"/>
  <c r="GNL36" i="138"/>
  <c r="GNK36" i="138"/>
  <c r="GNJ36" i="138"/>
  <c r="GNI36" i="138"/>
  <c r="GNH36" i="138"/>
  <c r="GNG36" i="138"/>
  <c r="GNF36" i="138"/>
  <c r="GNE36" i="138"/>
  <c r="GND36" i="138"/>
  <c r="GNC36" i="138"/>
  <c r="GNB36" i="138"/>
  <c r="GNA36" i="138"/>
  <c r="GMZ36" i="138"/>
  <c r="GMY36" i="138"/>
  <c r="GMX36" i="138"/>
  <c r="GMW36" i="138"/>
  <c r="GMV36" i="138"/>
  <c r="GMU36" i="138"/>
  <c r="GMT36" i="138"/>
  <c r="GMS36" i="138"/>
  <c r="GMR36" i="138"/>
  <c r="GMQ36" i="138"/>
  <c r="GMP36" i="138"/>
  <c r="GMO36" i="138"/>
  <c r="GMN36" i="138"/>
  <c r="GMM36" i="138"/>
  <c r="GML36" i="138"/>
  <c r="GMK36" i="138"/>
  <c r="GMJ36" i="138"/>
  <c r="GMI36" i="138"/>
  <c r="GMH36" i="138"/>
  <c r="GMG36" i="138"/>
  <c r="GMF36" i="138"/>
  <c r="GME36" i="138"/>
  <c r="GMD36" i="138"/>
  <c r="GMC36" i="138"/>
  <c r="GMB36" i="138"/>
  <c r="GMA36" i="138"/>
  <c r="GLZ36" i="138"/>
  <c r="GLY36" i="138"/>
  <c r="GLX36" i="138"/>
  <c r="GLW36" i="138"/>
  <c r="GLV36" i="138"/>
  <c r="GLU36" i="138"/>
  <c r="GLT36" i="138"/>
  <c r="GLS36" i="138"/>
  <c r="GLR36" i="138"/>
  <c r="GLQ36" i="138"/>
  <c r="GLP36" i="138"/>
  <c r="GLO36" i="138"/>
  <c r="GLN36" i="138"/>
  <c r="GLM36" i="138"/>
  <c r="GLL36" i="138"/>
  <c r="GLK36" i="138"/>
  <c r="GLJ36" i="138"/>
  <c r="GLI36" i="138"/>
  <c r="GLH36" i="138"/>
  <c r="GLG36" i="138"/>
  <c r="GLF36" i="138"/>
  <c r="GLE36" i="138"/>
  <c r="GLD36" i="138"/>
  <c r="GLC36" i="138"/>
  <c r="GLB36" i="138"/>
  <c r="GLA36" i="138"/>
  <c r="GKZ36" i="138"/>
  <c r="GKY36" i="138"/>
  <c r="GKX36" i="138"/>
  <c r="GKW36" i="138"/>
  <c r="GKV36" i="138"/>
  <c r="GKU36" i="138"/>
  <c r="GKT36" i="138"/>
  <c r="GKS36" i="138"/>
  <c r="GKR36" i="138"/>
  <c r="GKQ36" i="138"/>
  <c r="GKP36" i="138"/>
  <c r="GKO36" i="138"/>
  <c r="GKN36" i="138"/>
  <c r="GKM36" i="138"/>
  <c r="GKL36" i="138"/>
  <c r="GKK36" i="138"/>
  <c r="GKJ36" i="138"/>
  <c r="GKI36" i="138"/>
  <c r="GKH36" i="138"/>
  <c r="GKG36" i="138"/>
  <c r="GKF36" i="138"/>
  <c r="GKE36" i="138"/>
  <c r="GKD36" i="138"/>
  <c r="GKC36" i="138"/>
  <c r="GKB36" i="138"/>
  <c r="GKA36" i="138"/>
  <c r="GJZ36" i="138"/>
  <c r="GJY36" i="138"/>
  <c r="GJX36" i="138"/>
  <c r="GJW36" i="138"/>
  <c r="GJV36" i="138"/>
  <c r="GJU36" i="138"/>
  <c r="GJT36" i="138"/>
  <c r="GJS36" i="138"/>
  <c r="GJR36" i="138"/>
  <c r="GJQ36" i="138"/>
  <c r="GJP36" i="138"/>
  <c r="GJO36" i="138"/>
  <c r="GJN36" i="138"/>
  <c r="GJM36" i="138"/>
  <c r="GJL36" i="138"/>
  <c r="GJK36" i="138"/>
  <c r="GJJ36" i="138"/>
  <c r="GJI36" i="138"/>
  <c r="GJH36" i="138"/>
  <c r="GJG36" i="138"/>
  <c r="GJF36" i="138"/>
  <c r="GJE36" i="138"/>
  <c r="GJD36" i="138"/>
  <c r="GJC36" i="138"/>
  <c r="GJB36" i="138"/>
  <c r="GJA36" i="138"/>
  <c r="GIZ36" i="138"/>
  <c r="GIY36" i="138"/>
  <c r="GIX36" i="138"/>
  <c r="GIW36" i="138"/>
  <c r="GIV36" i="138"/>
  <c r="GIU36" i="138"/>
  <c r="GIT36" i="138"/>
  <c r="GIS36" i="138"/>
  <c r="GIR36" i="138"/>
  <c r="GIQ36" i="138"/>
  <c r="GIP36" i="138"/>
  <c r="GIO36" i="138"/>
  <c r="GIN36" i="138"/>
  <c r="GIM36" i="138"/>
  <c r="GIL36" i="138"/>
  <c r="GIK36" i="138"/>
  <c r="GIJ36" i="138"/>
  <c r="GII36" i="138"/>
  <c r="GIH36" i="138"/>
  <c r="GIG36" i="138"/>
  <c r="GIF36" i="138"/>
  <c r="GIE36" i="138"/>
  <c r="GID36" i="138"/>
  <c r="GIC36" i="138"/>
  <c r="GIB36" i="138"/>
  <c r="GIA36" i="138"/>
  <c r="GHZ36" i="138"/>
  <c r="GHY36" i="138"/>
  <c r="GHX36" i="138"/>
  <c r="GHW36" i="138"/>
  <c r="GHV36" i="138"/>
  <c r="GHU36" i="138"/>
  <c r="GHT36" i="138"/>
  <c r="GHS36" i="138"/>
  <c r="GHR36" i="138"/>
  <c r="GHQ36" i="138"/>
  <c r="GHP36" i="138"/>
  <c r="GHO36" i="138"/>
  <c r="GHN36" i="138"/>
  <c r="GHM36" i="138"/>
  <c r="GHL36" i="138"/>
  <c r="GHK36" i="138"/>
  <c r="GHJ36" i="138"/>
  <c r="GHI36" i="138"/>
  <c r="GHH36" i="138"/>
  <c r="GHG36" i="138"/>
  <c r="GHF36" i="138"/>
  <c r="GHE36" i="138"/>
  <c r="GHD36" i="138"/>
  <c r="GHC36" i="138"/>
  <c r="GHB36" i="138"/>
  <c r="GHA36" i="138"/>
  <c r="GGZ36" i="138"/>
  <c r="GGY36" i="138"/>
  <c r="GGX36" i="138"/>
  <c r="GGW36" i="138"/>
  <c r="GGV36" i="138"/>
  <c r="GGU36" i="138"/>
  <c r="GGT36" i="138"/>
  <c r="GGS36" i="138"/>
  <c r="GGR36" i="138"/>
  <c r="GGQ36" i="138"/>
  <c r="GGP36" i="138"/>
  <c r="GGO36" i="138"/>
  <c r="GGN36" i="138"/>
  <c r="GGM36" i="138"/>
  <c r="GGL36" i="138"/>
  <c r="GGK36" i="138"/>
  <c r="GGJ36" i="138"/>
  <c r="GGI36" i="138"/>
  <c r="GGH36" i="138"/>
  <c r="GGG36" i="138"/>
  <c r="GGF36" i="138"/>
  <c r="GGE36" i="138"/>
  <c r="GGD36" i="138"/>
  <c r="GGC36" i="138"/>
  <c r="GGB36" i="138"/>
  <c r="GGA36" i="138"/>
  <c r="GFZ36" i="138"/>
  <c r="GFY36" i="138"/>
  <c r="GFX36" i="138"/>
  <c r="GFW36" i="138"/>
  <c r="GFV36" i="138"/>
  <c r="GFU36" i="138"/>
  <c r="GFT36" i="138"/>
  <c r="GFS36" i="138"/>
  <c r="GFR36" i="138"/>
  <c r="GFQ36" i="138"/>
  <c r="GFP36" i="138"/>
  <c r="GFO36" i="138"/>
  <c r="GFN36" i="138"/>
  <c r="GFM36" i="138"/>
  <c r="GFL36" i="138"/>
  <c r="GFK36" i="138"/>
  <c r="GFJ36" i="138"/>
  <c r="GFI36" i="138"/>
  <c r="GFH36" i="138"/>
  <c r="GFG36" i="138"/>
  <c r="GFF36" i="138"/>
  <c r="GFE36" i="138"/>
  <c r="GFD36" i="138"/>
  <c r="GFC36" i="138"/>
  <c r="GFB36" i="138"/>
  <c r="GFA36" i="138"/>
  <c r="GEZ36" i="138"/>
  <c r="GEY36" i="138"/>
  <c r="GEX36" i="138"/>
  <c r="GEW36" i="138"/>
  <c r="GEV36" i="138"/>
  <c r="GEU36" i="138"/>
  <c r="GET36" i="138"/>
  <c r="GES36" i="138"/>
  <c r="GER36" i="138"/>
  <c r="GEQ36" i="138"/>
  <c r="GEP36" i="138"/>
  <c r="GEO36" i="138"/>
  <c r="GEN36" i="138"/>
  <c r="GEM36" i="138"/>
  <c r="GEL36" i="138"/>
  <c r="GEK36" i="138"/>
  <c r="GEJ36" i="138"/>
  <c r="GEI36" i="138"/>
  <c r="GEH36" i="138"/>
  <c r="GEG36" i="138"/>
  <c r="GEF36" i="138"/>
  <c r="GEE36" i="138"/>
  <c r="GED36" i="138"/>
  <c r="GEC36" i="138"/>
  <c r="GEB36" i="138"/>
  <c r="GEA36" i="138"/>
  <c r="GDZ36" i="138"/>
  <c r="GDY36" i="138"/>
  <c r="GDX36" i="138"/>
  <c r="GDW36" i="138"/>
  <c r="GDV36" i="138"/>
  <c r="GDU36" i="138"/>
  <c r="GDT36" i="138"/>
  <c r="GDS36" i="138"/>
  <c r="GDR36" i="138"/>
  <c r="GDQ36" i="138"/>
  <c r="GDP36" i="138"/>
  <c r="GDO36" i="138"/>
  <c r="GDN36" i="138"/>
  <c r="GDM36" i="138"/>
  <c r="GDL36" i="138"/>
  <c r="GDK36" i="138"/>
  <c r="GDJ36" i="138"/>
  <c r="GDI36" i="138"/>
  <c r="GDH36" i="138"/>
  <c r="GDG36" i="138"/>
  <c r="GDF36" i="138"/>
  <c r="GDE36" i="138"/>
  <c r="GDD36" i="138"/>
  <c r="GDC36" i="138"/>
  <c r="GDB36" i="138"/>
  <c r="GDA36" i="138"/>
  <c r="GCZ36" i="138"/>
  <c r="GCY36" i="138"/>
  <c r="GCX36" i="138"/>
  <c r="GCW36" i="138"/>
  <c r="GCV36" i="138"/>
  <c r="GCU36" i="138"/>
  <c r="GCT36" i="138"/>
  <c r="GCS36" i="138"/>
  <c r="GCR36" i="138"/>
  <c r="GCQ36" i="138"/>
  <c r="GCP36" i="138"/>
  <c r="GCO36" i="138"/>
  <c r="GCN36" i="138"/>
  <c r="GCM36" i="138"/>
  <c r="GCL36" i="138"/>
  <c r="GCK36" i="138"/>
  <c r="GCJ36" i="138"/>
  <c r="GCI36" i="138"/>
  <c r="GCH36" i="138"/>
  <c r="GCG36" i="138"/>
  <c r="GCF36" i="138"/>
  <c r="GCE36" i="138"/>
  <c r="GCD36" i="138"/>
  <c r="GCC36" i="138"/>
  <c r="GCB36" i="138"/>
  <c r="GCA36" i="138"/>
  <c r="GBZ36" i="138"/>
  <c r="GBY36" i="138"/>
  <c r="GBX36" i="138"/>
  <c r="GBW36" i="138"/>
  <c r="GBV36" i="138"/>
  <c r="GBU36" i="138"/>
  <c r="GBT36" i="138"/>
  <c r="GBS36" i="138"/>
  <c r="GBR36" i="138"/>
  <c r="GBQ36" i="138"/>
  <c r="GBP36" i="138"/>
  <c r="GBO36" i="138"/>
  <c r="GBN36" i="138"/>
  <c r="GBM36" i="138"/>
  <c r="GBL36" i="138"/>
  <c r="GBK36" i="138"/>
  <c r="GBJ36" i="138"/>
  <c r="GBI36" i="138"/>
  <c r="GBH36" i="138"/>
  <c r="GBG36" i="138"/>
  <c r="GBF36" i="138"/>
  <c r="GBE36" i="138"/>
  <c r="GBD36" i="138"/>
  <c r="GBC36" i="138"/>
  <c r="GBB36" i="138"/>
  <c r="GBA36" i="138"/>
  <c r="GAZ36" i="138"/>
  <c r="GAY36" i="138"/>
  <c r="GAX36" i="138"/>
  <c r="GAW36" i="138"/>
  <c r="GAV36" i="138"/>
  <c r="GAU36" i="138"/>
  <c r="GAT36" i="138"/>
  <c r="GAS36" i="138"/>
  <c r="GAR36" i="138"/>
  <c r="GAQ36" i="138"/>
  <c r="GAP36" i="138"/>
  <c r="GAO36" i="138"/>
  <c r="GAN36" i="138"/>
  <c r="GAM36" i="138"/>
  <c r="GAL36" i="138"/>
  <c r="GAK36" i="138"/>
  <c r="GAJ36" i="138"/>
  <c r="GAI36" i="138"/>
  <c r="GAH36" i="138"/>
  <c r="GAG36" i="138"/>
  <c r="GAF36" i="138"/>
  <c r="GAE36" i="138"/>
  <c r="GAD36" i="138"/>
  <c r="GAC36" i="138"/>
  <c r="GAB36" i="138"/>
  <c r="GAA36" i="138"/>
  <c r="FZZ36" i="138"/>
  <c r="FZY36" i="138"/>
  <c r="FZX36" i="138"/>
  <c r="FZW36" i="138"/>
  <c r="FZV36" i="138"/>
  <c r="FZU36" i="138"/>
  <c r="FZT36" i="138"/>
  <c r="FZS36" i="138"/>
  <c r="FZR36" i="138"/>
  <c r="FZQ36" i="138"/>
  <c r="FZP36" i="138"/>
  <c r="FZO36" i="138"/>
  <c r="FZN36" i="138"/>
  <c r="FZM36" i="138"/>
  <c r="FZL36" i="138"/>
  <c r="FZK36" i="138"/>
  <c r="FZJ36" i="138"/>
  <c r="FZI36" i="138"/>
  <c r="FZH36" i="138"/>
  <c r="FZG36" i="138"/>
  <c r="FZF36" i="138"/>
  <c r="FZE36" i="138"/>
  <c r="FZD36" i="138"/>
  <c r="FZC36" i="138"/>
  <c r="FZB36" i="138"/>
  <c r="FZA36" i="138"/>
  <c r="FYZ36" i="138"/>
  <c r="FYY36" i="138"/>
  <c r="FYX36" i="138"/>
  <c r="FYW36" i="138"/>
  <c r="FYV36" i="138"/>
  <c r="FYU36" i="138"/>
  <c r="FYT36" i="138"/>
  <c r="FYS36" i="138"/>
  <c r="FYR36" i="138"/>
  <c r="FYQ36" i="138"/>
  <c r="FYP36" i="138"/>
  <c r="FYO36" i="138"/>
  <c r="FYN36" i="138"/>
  <c r="FYM36" i="138"/>
  <c r="FYL36" i="138"/>
  <c r="FYK36" i="138"/>
  <c r="FYJ36" i="138"/>
  <c r="FYI36" i="138"/>
  <c r="FYH36" i="138"/>
  <c r="FYG36" i="138"/>
  <c r="FYF36" i="138"/>
  <c r="FYE36" i="138"/>
  <c r="FYD36" i="138"/>
  <c r="FYC36" i="138"/>
  <c r="FYB36" i="138"/>
  <c r="FYA36" i="138"/>
  <c r="FXZ36" i="138"/>
  <c r="FXY36" i="138"/>
  <c r="FXX36" i="138"/>
  <c r="FXW36" i="138"/>
  <c r="FXV36" i="138"/>
  <c r="FXU36" i="138"/>
  <c r="FXT36" i="138"/>
  <c r="FXS36" i="138"/>
  <c r="FXR36" i="138"/>
  <c r="FXQ36" i="138"/>
  <c r="FXP36" i="138"/>
  <c r="FXO36" i="138"/>
  <c r="FXN36" i="138"/>
  <c r="FXM36" i="138"/>
  <c r="FXL36" i="138"/>
  <c r="FXK36" i="138"/>
  <c r="FXJ36" i="138"/>
  <c r="FXI36" i="138"/>
  <c r="FXH36" i="138"/>
  <c r="FXG36" i="138"/>
  <c r="FXF36" i="138"/>
  <c r="FXE36" i="138"/>
  <c r="FXD36" i="138"/>
  <c r="FXC36" i="138"/>
  <c r="FXB36" i="138"/>
  <c r="FXA36" i="138"/>
  <c r="FWZ36" i="138"/>
  <c r="FWY36" i="138"/>
  <c r="FWX36" i="138"/>
  <c r="FWW36" i="138"/>
  <c r="FWV36" i="138"/>
  <c r="FWU36" i="138"/>
  <c r="FWT36" i="138"/>
  <c r="FWS36" i="138"/>
  <c r="FWR36" i="138"/>
  <c r="FWQ36" i="138"/>
  <c r="FWP36" i="138"/>
  <c r="FWO36" i="138"/>
  <c r="FWN36" i="138"/>
  <c r="FWM36" i="138"/>
  <c r="FWL36" i="138"/>
  <c r="FWK36" i="138"/>
  <c r="FWJ36" i="138"/>
  <c r="FWI36" i="138"/>
  <c r="FWH36" i="138"/>
  <c r="FWG36" i="138"/>
  <c r="FWF36" i="138"/>
  <c r="FWE36" i="138"/>
  <c r="FWD36" i="138"/>
  <c r="FWC36" i="138"/>
  <c r="FWB36" i="138"/>
  <c r="FWA36" i="138"/>
  <c r="FVZ36" i="138"/>
  <c r="FVY36" i="138"/>
  <c r="FVX36" i="138"/>
  <c r="FVW36" i="138"/>
  <c r="FVV36" i="138"/>
  <c r="FVU36" i="138"/>
  <c r="FVT36" i="138"/>
  <c r="FVS36" i="138"/>
  <c r="FVR36" i="138"/>
  <c r="FVQ36" i="138"/>
  <c r="FVP36" i="138"/>
  <c r="FVO36" i="138"/>
  <c r="FVN36" i="138"/>
  <c r="FVM36" i="138"/>
  <c r="FVL36" i="138"/>
  <c r="FVK36" i="138"/>
  <c r="FVJ36" i="138"/>
  <c r="FVI36" i="138"/>
  <c r="FVH36" i="138"/>
  <c r="FVG36" i="138"/>
  <c r="FVF36" i="138"/>
  <c r="FVE36" i="138"/>
  <c r="FVD36" i="138"/>
  <c r="FVC36" i="138"/>
  <c r="FVB36" i="138"/>
  <c r="FVA36" i="138"/>
  <c r="FUZ36" i="138"/>
  <c r="FUY36" i="138"/>
  <c r="FUX36" i="138"/>
  <c r="FUW36" i="138"/>
  <c r="FUV36" i="138"/>
  <c r="FUU36" i="138"/>
  <c r="FUT36" i="138"/>
  <c r="FUS36" i="138"/>
  <c r="FUR36" i="138"/>
  <c r="FUQ36" i="138"/>
  <c r="FUP36" i="138"/>
  <c r="FUO36" i="138"/>
  <c r="FUN36" i="138"/>
  <c r="FUM36" i="138"/>
  <c r="FUL36" i="138"/>
  <c r="FUK36" i="138"/>
  <c r="FUJ36" i="138"/>
  <c r="FUI36" i="138"/>
  <c r="FUH36" i="138"/>
  <c r="FUG36" i="138"/>
  <c r="FUF36" i="138"/>
  <c r="FUE36" i="138"/>
  <c r="FUD36" i="138"/>
  <c r="FUC36" i="138"/>
  <c r="FUB36" i="138"/>
  <c r="FUA36" i="138"/>
  <c r="FTZ36" i="138"/>
  <c r="FTY36" i="138"/>
  <c r="FTX36" i="138"/>
  <c r="FTW36" i="138"/>
  <c r="FTV36" i="138"/>
  <c r="FTU36" i="138"/>
  <c r="FTT36" i="138"/>
  <c r="FTS36" i="138"/>
  <c r="FTR36" i="138"/>
  <c r="FTQ36" i="138"/>
  <c r="FTP36" i="138"/>
  <c r="FTO36" i="138"/>
  <c r="FTN36" i="138"/>
  <c r="FTM36" i="138"/>
  <c r="FTL36" i="138"/>
  <c r="FTK36" i="138"/>
  <c r="FTJ36" i="138"/>
  <c r="FTI36" i="138"/>
  <c r="FTH36" i="138"/>
  <c r="FTG36" i="138"/>
  <c r="FTF36" i="138"/>
  <c r="FTE36" i="138"/>
  <c r="FTD36" i="138"/>
  <c r="FTC36" i="138"/>
  <c r="FTB36" i="138"/>
  <c r="FTA36" i="138"/>
  <c r="FSZ36" i="138"/>
  <c r="FSY36" i="138"/>
  <c r="FSX36" i="138"/>
  <c r="FSW36" i="138"/>
  <c r="FSV36" i="138"/>
  <c r="FSU36" i="138"/>
  <c r="FST36" i="138"/>
  <c r="FSS36" i="138"/>
  <c r="FSR36" i="138"/>
  <c r="FSQ36" i="138"/>
  <c r="FSP36" i="138"/>
  <c r="FSO36" i="138"/>
  <c r="FSN36" i="138"/>
  <c r="FSM36" i="138"/>
  <c r="FSL36" i="138"/>
  <c r="FSK36" i="138"/>
  <c r="FSJ36" i="138"/>
  <c r="FSI36" i="138"/>
  <c r="FSH36" i="138"/>
  <c r="FSG36" i="138"/>
  <c r="FSF36" i="138"/>
  <c r="FSE36" i="138"/>
  <c r="FSD36" i="138"/>
  <c r="FSC36" i="138"/>
  <c r="FSB36" i="138"/>
  <c r="FSA36" i="138"/>
  <c r="FRZ36" i="138"/>
  <c r="FRY36" i="138"/>
  <c r="FRX36" i="138"/>
  <c r="FRW36" i="138"/>
  <c r="FRV36" i="138"/>
  <c r="FRU36" i="138"/>
  <c r="FRT36" i="138"/>
  <c r="FRS36" i="138"/>
  <c r="FRR36" i="138"/>
  <c r="FRQ36" i="138"/>
  <c r="FRP36" i="138"/>
  <c r="FRO36" i="138"/>
  <c r="FRN36" i="138"/>
  <c r="FRM36" i="138"/>
  <c r="FRL36" i="138"/>
  <c r="FRK36" i="138"/>
  <c r="FRJ36" i="138"/>
  <c r="FRI36" i="138"/>
  <c r="FRH36" i="138"/>
  <c r="FRG36" i="138"/>
  <c r="FRF36" i="138"/>
  <c r="FRE36" i="138"/>
  <c r="FRD36" i="138"/>
  <c r="FRC36" i="138"/>
  <c r="FRB36" i="138"/>
  <c r="FRA36" i="138"/>
  <c r="FQZ36" i="138"/>
  <c r="FQY36" i="138"/>
  <c r="FQX36" i="138"/>
  <c r="FQW36" i="138"/>
  <c r="FQV36" i="138"/>
  <c r="FQU36" i="138"/>
  <c r="FQT36" i="138"/>
  <c r="FQS36" i="138"/>
  <c r="FQR36" i="138"/>
  <c r="FQQ36" i="138"/>
  <c r="FQP36" i="138"/>
  <c r="FQO36" i="138"/>
  <c r="FQN36" i="138"/>
  <c r="FQM36" i="138"/>
  <c r="FQL36" i="138"/>
  <c r="FQK36" i="138"/>
  <c r="FQJ36" i="138"/>
  <c r="FQI36" i="138"/>
  <c r="FQH36" i="138"/>
  <c r="FQG36" i="138"/>
  <c r="FQF36" i="138"/>
  <c r="FQE36" i="138"/>
  <c r="FQD36" i="138"/>
  <c r="FQC36" i="138"/>
  <c r="FQB36" i="138"/>
  <c r="FQA36" i="138"/>
  <c r="FPZ36" i="138"/>
  <c r="FPY36" i="138"/>
  <c r="FPX36" i="138"/>
  <c r="FPW36" i="138"/>
  <c r="FPV36" i="138"/>
  <c r="FPU36" i="138"/>
  <c r="FPT36" i="138"/>
  <c r="FPS36" i="138"/>
  <c r="FPR36" i="138"/>
  <c r="FPQ36" i="138"/>
  <c r="FPP36" i="138"/>
  <c r="FPO36" i="138"/>
  <c r="FPN36" i="138"/>
  <c r="FPM36" i="138"/>
  <c r="FPL36" i="138"/>
  <c r="FPK36" i="138"/>
  <c r="FPJ36" i="138"/>
  <c r="FPI36" i="138"/>
  <c r="FPH36" i="138"/>
  <c r="FPG36" i="138"/>
  <c r="FPF36" i="138"/>
  <c r="FPE36" i="138"/>
  <c r="FPD36" i="138"/>
  <c r="FPC36" i="138"/>
  <c r="FPB36" i="138"/>
  <c r="FPA36" i="138"/>
  <c r="FOZ36" i="138"/>
  <c r="FOY36" i="138"/>
  <c r="FOX36" i="138"/>
  <c r="FOW36" i="138"/>
  <c r="FOV36" i="138"/>
  <c r="FOU36" i="138"/>
  <c r="FOT36" i="138"/>
  <c r="FOS36" i="138"/>
  <c r="FOR36" i="138"/>
  <c r="FOQ36" i="138"/>
  <c r="FOP36" i="138"/>
  <c r="FOO36" i="138"/>
  <c r="FON36" i="138"/>
  <c r="FOM36" i="138"/>
  <c r="FOL36" i="138"/>
  <c r="FOK36" i="138"/>
  <c r="FOJ36" i="138"/>
  <c r="FOI36" i="138"/>
  <c r="FOH36" i="138"/>
  <c r="FOG36" i="138"/>
  <c r="FOF36" i="138"/>
  <c r="FOE36" i="138"/>
  <c r="FOD36" i="138"/>
  <c r="FOC36" i="138"/>
  <c r="FOB36" i="138"/>
  <c r="FOA36" i="138"/>
  <c r="FNZ36" i="138"/>
  <c r="FNY36" i="138"/>
  <c r="FNX36" i="138"/>
  <c r="FNW36" i="138"/>
  <c r="FNV36" i="138"/>
  <c r="FNU36" i="138"/>
  <c r="FNT36" i="138"/>
  <c r="FNS36" i="138"/>
  <c r="FNR36" i="138"/>
  <c r="FNQ36" i="138"/>
  <c r="FNP36" i="138"/>
  <c r="FNO36" i="138"/>
  <c r="FNN36" i="138"/>
  <c r="FNM36" i="138"/>
  <c r="FNL36" i="138"/>
  <c r="FNK36" i="138"/>
  <c r="FNJ36" i="138"/>
  <c r="FNI36" i="138"/>
  <c r="FNH36" i="138"/>
  <c r="FNG36" i="138"/>
  <c r="FNF36" i="138"/>
  <c r="FNE36" i="138"/>
  <c r="FND36" i="138"/>
  <c r="FNC36" i="138"/>
  <c r="FNB36" i="138"/>
  <c r="FNA36" i="138"/>
  <c r="FMZ36" i="138"/>
  <c r="FMY36" i="138"/>
  <c r="FMX36" i="138"/>
  <c r="FMW36" i="138"/>
  <c r="FMV36" i="138"/>
  <c r="FMU36" i="138"/>
  <c r="FMT36" i="138"/>
  <c r="FMS36" i="138"/>
  <c r="FMR36" i="138"/>
  <c r="FMQ36" i="138"/>
  <c r="FMP36" i="138"/>
  <c r="FMO36" i="138"/>
  <c r="FMN36" i="138"/>
  <c r="FMM36" i="138"/>
  <c r="FML36" i="138"/>
  <c r="FMK36" i="138"/>
  <c r="FMJ36" i="138"/>
  <c r="FMI36" i="138"/>
  <c r="FMH36" i="138"/>
  <c r="FMG36" i="138"/>
  <c r="FMF36" i="138"/>
  <c r="FME36" i="138"/>
  <c r="FMD36" i="138"/>
  <c r="FMC36" i="138"/>
  <c r="FMB36" i="138"/>
  <c r="FMA36" i="138"/>
  <c r="FLZ36" i="138"/>
  <c r="FLY36" i="138"/>
  <c r="FLX36" i="138"/>
  <c r="FLW36" i="138"/>
  <c r="FLV36" i="138"/>
  <c r="FLU36" i="138"/>
  <c r="FLT36" i="138"/>
  <c r="FLS36" i="138"/>
  <c r="FLR36" i="138"/>
  <c r="FLQ36" i="138"/>
  <c r="FLP36" i="138"/>
  <c r="FLO36" i="138"/>
  <c r="FLN36" i="138"/>
  <c r="FLM36" i="138"/>
  <c r="FLL36" i="138"/>
  <c r="FLK36" i="138"/>
  <c r="FLJ36" i="138"/>
  <c r="FLI36" i="138"/>
  <c r="FLH36" i="138"/>
  <c r="FLG36" i="138"/>
  <c r="FLF36" i="138"/>
  <c r="FLE36" i="138"/>
  <c r="FLD36" i="138"/>
  <c r="FLC36" i="138"/>
  <c r="FLB36" i="138"/>
  <c r="FLA36" i="138"/>
  <c r="FKZ36" i="138"/>
  <c r="FKY36" i="138"/>
  <c r="FKX36" i="138"/>
  <c r="FKW36" i="138"/>
  <c r="FKV36" i="138"/>
  <c r="FKU36" i="138"/>
  <c r="FKT36" i="138"/>
  <c r="FKS36" i="138"/>
  <c r="FKR36" i="138"/>
  <c r="FKQ36" i="138"/>
  <c r="FKP36" i="138"/>
  <c r="FKO36" i="138"/>
  <c r="FKN36" i="138"/>
  <c r="FKM36" i="138"/>
  <c r="FKL36" i="138"/>
  <c r="FKK36" i="138"/>
  <c r="FKJ36" i="138"/>
  <c r="FKI36" i="138"/>
  <c r="FKH36" i="138"/>
  <c r="FKG36" i="138"/>
  <c r="FKF36" i="138"/>
  <c r="FKE36" i="138"/>
  <c r="FKD36" i="138"/>
  <c r="FKC36" i="138"/>
  <c r="FKB36" i="138"/>
  <c r="FKA36" i="138"/>
  <c r="FJZ36" i="138"/>
  <c r="FJY36" i="138"/>
  <c r="FJX36" i="138"/>
  <c r="FJW36" i="138"/>
  <c r="FJV36" i="138"/>
  <c r="FJU36" i="138"/>
  <c r="FJT36" i="138"/>
  <c r="FJS36" i="138"/>
  <c r="FJR36" i="138"/>
  <c r="FJQ36" i="138"/>
  <c r="FJP36" i="138"/>
  <c r="FJO36" i="138"/>
  <c r="FJN36" i="138"/>
  <c r="FJM36" i="138"/>
  <c r="FJL36" i="138"/>
  <c r="FJK36" i="138"/>
  <c r="FJJ36" i="138"/>
  <c r="FJI36" i="138"/>
  <c r="FJH36" i="138"/>
  <c r="FJG36" i="138"/>
  <c r="FJF36" i="138"/>
  <c r="FJE36" i="138"/>
  <c r="FJD36" i="138"/>
  <c r="FJC36" i="138"/>
  <c r="FJB36" i="138"/>
  <c r="FJA36" i="138"/>
  <c r="FIZ36" i="138"/>
  <c r="FIY36" i="138"/>
  <c r="FIX36" i="138"/>
  <c r="FIW36" i="138"/>
  <c r="FIV36" i="138"/>
  <c r="FIU36" i="138"/>
  <c r="FIT36" i="138"/>
  <c r="FIS36" i="138"/>
  <c r="FIR36" i="138"/>
  <c r="FIQ36" i="138"/>
  <c r="FIP36" i="138"/>
  <c r="FIO36" i="138"/>
  <c r="FIN36" i="138"/>
  <c r="FIM36" i="138"/>
  <c r="FIL36" i="138"/>
  <c r="FIK36" i="138"/>
  <c r="FIJ36" i="138"/>
  <c r="FII36" i="138"/>
  <c r="FIH36" i="138"/>
  <c r="FIG36" i="138"/>
  <c r="FIF36" i="138"/>
  <c r="FIE36" i="138"/>
  <c r="FID36" i="138"/>
  <c r="FIC36" i="138"/>
  <c r="FIB36" i="138"/>
  <c r="FIA36" i="138"/>
  <c r="FHZ36" i="138"/>
  <c r="FHY36" i="138"/>
  <c r="FHX36" i="138"/>
  <c r="FHW36" i="138"/>
  <c r="FHV36" i="138"/>
  <c r="FHU36" i="138"/>
  <c r="FHT36" i="138"/>
  <c r="FHS36" i="138"/>
  <c r="FHR36" i="138"/>
  <c r="FHQ36" i="138"/>
  <c r="FHP36" i="138"/>
  <c r="FHO36" i="138"/>
  <c r="FHN36" i="138"/>
  <c r="FHM36" i="138"/>
  <c r="FHL36" i="138"/>
  <c r="FHK36" i="138"/>
  <c r="FHJ36" i="138"/>
  <c r="FHI36" i="138"/>
  <c r="FHH36" i="138"/>
  <c r="FHG36" i="138"/>
  <c r="FHF36" i="138"/>
  <c r="FHE36" i="138"/>
  <c r="FHD36" i="138"/>
  <c r="FHC36" i="138"/>
  <c r="FHB36" i="138"/>
  <c r="FHA36" i="138"/>
  <c r="FGZ36" i="138"/>
  <c r="FGY36" i="138"/>
  <c r="FGX36" i="138"/>
  <c r="FGW36" i="138"/>
  <c r="FGV36" i="138"/>
  <c r="FGU36" i="138"/>
  <c r="FGT36" i="138"/>
  <c r="FGS36" i="138"/>
  <c r="FGR36" i="138"/>
  <c r="FGQ36" i="138"/>
  <c r="FGP36" i="138"/>
  <c r="FGO36" i="138"/>
  <c r="FGN36" i="138"/>
  <c r="FGM36" i="138"/>
  <c r="FGL36" i="138"/>
  <c r="FGK36" i="138"/>
  <c r="FGJ36" i="138"/>
  <c r="FGI36" i="138"/>
  <c r="FGH36" i="138"/>
  <c r="FGG36" i="138"/>
  <c r="FGF36" i="138"/>
  <c r="FGE36" i="138"/>
  <c r="FGD36" i="138"/>
  <c r="FGC36" i="138"/>
  <c r="FGB36" i="138"/>
  <c r="FGA36" i="138"/>
  <c r="FFZ36" i="138"/>
  <c r="FFY36" i="138"/>
  <c r="FFX36" i="138"/>
  <c r="FFW36" i="138"/>
  <c r="FFV36" i="138"/>
  <c r="FFU36" i="138"/>
  <c r="FFT36" i="138"/>
  <c r="FFS36" i="138"/>
  <c r="FFR36" i="138"/>
  <c r="FFQ36" i="138"/>
  <c r="FFP36" i="138"/>
  <c r="FFO36" i="138"/>
  <c r="FFN36" i="138"/>
  <c r="FFM36" i="138"/>
  <c r="FFL36" i="138"/>
  <c r="FFK36" i="138"/>
  <c r="FFJ36" i="138"/>
  <c r="FFI36" i="138"/>
  <c r="FFH36" i="138"/>
  <c r="FFG36" i="138"/>
  <c r="FFF36" i="138"/>
  <c r="FFE36" i="138"/>
  <c r="FFD36" i="138"/>
  <c r="FFC36" i="138"/>
  <c r="FFB36" i="138"/>
  <c r="FFA36" i="138"/>
  <c r="FEZ36" i="138"/>
  <c r="FEY36" i="138"/>
  <c r="FEX36" i="138"/>
  <c r="FEW36" i="138"/>
  <c r="FEV36" i="138"/>
  <c r="FEU36" i="138"/>
  <c r="FET36" i="138"/>
  <c r="FES36" i="138"/>
  <c r="FER36" i="138"/>
  <c r="FEQ36" i="138"/>
  <c r="FEP36" i="138"/>
  <c r="FEO36" i="138"/>
  <c r="FEN36" i="138"/>
  <c r="FEM36" i="138"/>
  <c r="FEL36" i="138"/>
  <c r="FEK36" i="138"/>
  <c r="FEJ36" i="138"/>
  <c r="FEI36" i="138"/>
  <c r="FEH36" i="138"/>
  <c r="FEG36" i="138"/>
  <c r="FEF36" i="138"/>
  <c r="FEE36" i="138"/>
  <c r="FED36" i="138"/>
  <c r="FEC36" i="138"/>
  <c r="FEB36" i="138"/>
  <c r="FEA36" i="138"/>
  <c r="FDZ36" i="138"/>
  <c r="FDY36" i="138"/>
  <c r="FDX36" i="138"/>
  <c r="FDW36" i="138"/>
  <c r="FDV36" i="138"/>
  <c r="FDU36" i="138"/>
  <c r="FDT36" i="138"/>
  <c r="FDS36" i="138"/>
  <c r="FDR36" i="138"/>
  <c r="FDQ36" i="138"/>
  <c r="FDP36" i="138"/>
  <c r="FDO36" i="138"/>
  <c r="FDN36" i="138"/>
  <c r="FDM36" i="138"/>
  <c r="FDL36" i="138"/>
  <c r="FDK36" i="138"/>
  <c r="FDJ36" i="138"/>
  <c r="FDI36" i="138"/>
  <c r="FDH36" i="138"/>
  <c r="FDG36" i="138"/>
  <c r="FDF36" i="138"/>
  <c r="FDE36" i="138"/>
  <c r="FDD36" i="138"/>
  <c r="FDC36" i="138"/>
  <c r="FDB36" i="138"/>
  <c r="FDA36" i="138"/>
  <c r="FCZ36" i="138"/>
  <c r="FCY36" i="138"/>
  <c r="FCX36" i="138"/>
  <c r="FCW36" i="138"/>
  <c r="FCV36" i="138"/>
  <c r="FCU36" i="138"/>
  <c r="FCT36" i="138"/>
  <c r="FCS36" i="138"/>
  <c r="FCR36" i="138"/>
  <c r="FCQ36" i="138"/>
  <c r="FCP36" i="138"/>
  <c r="FCO36" i="138"/>
  <c r="FCN36" i="138"/>
  <c r="FCM36" i="138"/>
  <c r="FCL36" i="138"/>
  <c r="FCK36" i="138"/>
  <c r="FCJ36" i="138"/>
  <c r="FCI36" i="138"/>
  <c r="FCH36" i="138"/>
  <c r="FCG36" i="138"/>
  <c r="FCF36" i="138"/>
  <c r="FCE36" i="138"/>
  <c r="FCD36" i="138"/>
  <c r="FCC36" i="138"/>
  <c r="FCB36" i="138"/>
  <c r="FCA36" i="138"/>
  <c r="FBZ36" i="138"/>
  <c r="FBY36" i="138"/>
  <c r="FBX36" i="138"/>
  <c r="FBW36" i="138"/>
  <c r="FBV36" i="138"/>
  <c r="FBU36" i="138"/>
  <c r="FBT36" i="138"/>
  <c r="FBS36" i="138"/>
  <c r="FBR36" i="138"/>
  <c r="FBQ36" i="138"/>
  <c r="FBP36" i="138"/>
  <c r="FBO36" i="138"/>
  <c r="FBN36" i="138"/>
  <c r="FBM36" i="138"/>
  <c r="FBL36" i="138"/>
  <c r="FBK36" i="138"/>
  <c r="FBJ36" i="138"/>
  <c r="FBI36" i="138"/>
  <c r="FBH36" i="138"/>
  <c r="FBG36" i="138"/>
  <c r="FBF36" i="138"/>
  <c r="FBE36" i="138"/>
  <c r="FBD36" i="138"/>
  <c r="FBC36" i="138"/>
  <c r="FBB36" i="138"/>
  <c r="FBA36" i="138"/>
  <c r="FAZ36" i="138"/>
  <c r="FAY36" i="138"/>
  <c r="FAX36" i="138"/>
  <c r="FAW36" i="138"/>
  <c r="FAV36" i="138"/>
  <c r="FAU36" i="138"/>
  <c r="FAT36" i="138"/>
  <c r="FAS36" i="138"/>
  <c r="FAR36" i="138"/>
  <c r="FAQ36" i="138"/>
  <c r="FAP36" i="138"/>
  <c r="FAO36" i="138"/>
  <c r="FAN36" i="138"/>
  <c r="FAM36" i="138"/>
  <c r="FAL36" i="138"/>
  <c r="FAK36" i="138"/>
  <c r="FAJ36" i="138"/>
  <c r="FAI36" i="138"/>
  <c r="FAH36" i="138"/>
  <c r="FAG36" i="138"/>
  <c r="FAF36" i="138"/>
  <c r="FAE36" i="138"/>
  <c r="FAD36" i="138"/>
  <c r="FAC36" i="138"/>
  <c r="FAB36" i="138"/>
  <c r="FAA36" i="138"/>
  <c r="EZZ36" i="138"/>
  <c r="EZY36" i="138"/>
  <c r="EZX36" i="138"/>
  <c r="EZW36" i="138"/>
  <c r="EZV36" i="138"/>
  <c r="EZU36" i="138"/>
  <c r="EZT36" i="138"/>
  <c r="EZS36" i="138"/>
  <c r="EZR36" i="138"/>
  <c r="EZQ36" i="138"/>
  <c r="EZP36" i="138"/>
  <c r="EZO36" i="138"/>
  <c r="EZN36" i="138"/>
  <c r="EZM36" i="138"/>
  <c r="EZL36" i="138"/>
  <c r="EZK36" i="138"/>
  <c r="EZJ36" i="138"/>
  <c r="EZI36" i="138"/>
  <c r="EZH36" i="138"/>
  <c r="EZG36" i="138"/>
  <c r="EZF36" i="138"/>
  <c r="EZE36" i="138"/>
  <c r="EZD36" i="138"/>
  <c r="EZC36" i="138"/>
  <c r="EZB36" i="138"/>
  <c r="EZA36" i="138"/>
  <c r="EYZ36" i="138"/>
  <c r="EYY36" i="138"/>
  <c r="EYX36" i="138"/>
  <c r="EYW36" i="138"/>
  <c r="EYV36" i="138"/>
  <c r="EYU36" i="138"/>
  <c r="EYT36" i="138"/>
  <c r="EYS36" i="138"/>
  <c r="EYR36" i="138"/>
  <c r="EYQ36" i="138"/>
  <c r="EYP36" i="138"/>
  <c r="EYO36" i="138"/>
  <c r="EYN36" i="138"/>
  <c r="EYM36" i="138"/>
  <c r="EYL36" i="138"/>
  <c r="EYK36" i="138"/>
  <c r="EYJ36" i="138"/>
  <c r="EYI36" i="138"/>
  <c r="EYH36" i="138"/>
  <c r="EYG36" i="138"/>
  <c r="EYF36" i="138"/>
  <c r="EYE36" i="138"/>
  <c r="EYD36" i="138"/>
  <c r="EYC36" i="138"/>
  <c r="EYB36" i="138"/>
  <c r="EYA36" i="138"/>
  <c r="EXZ36" i="138"/>
  <c r="EXY36" i="138"/>
  <c r="EXX36" i="138"/>
  <c r="EXW36" i="138"/>
  <c r="EXV36" i="138"/>
  <c r="EXU36" i="138"/>
  <c r="EXT36" i="138"/>
  <c r="EXS36" i="138"/>
  <c r="EXR36" i="138"/>
  <c r="EXQ36" i="138"/>
  <c r="EXP36" i="138"/>
  <c r="EXO36" i="138"/>
  <c r="EXN36" i="138"/>
  <c r="EXM36" i="138"/>
  <c r="EXL36" i="138"/>
  <c r="EXK36" i="138"/>
  <c r="EXJ36" i="138"/>
  <c r="EXI36" i="138"/>
  <c r="EXH36" i="138"/>
  <c r="EXG36" i="138"/>
  <c r="EXF36" i="138"/>
  <c r="EXE36" i="138"/>
  <c r="EXD36" i="138"/>
  <c r="EXC36" i="138"/>
  <c r="EXB36" i="138"/>
  <c r="EXA36" i="138"/>
  <c r="EWZ36" i="138"/>
  <c r="EWY36" i="138"/>
  <c r="EWX36" i="138"/>
  <c r="EWW36" i="138"/>
  <c r="EWV36" i="138"/>
  <c r="EWU36" i="138"/>
  <c r="EWT36" i="138"/>
  <c r="EWS36" i="138"/>
  <c r="EWR36" i="138"/>
  <c r="EWQ36" i="138"/>
  <c r="EWP36" i="138"/>
  <c r="EWO36" i="138"/>
  <c r="EWN36" i="138"/>
  <c r="EWM36" i="138"/>
  <c r="EWL36" i="138"/>
  <c r="EWK36" i="138"/>
  <c r="EWJ36" i="138"/>
  <c r="EWI36" i="138"/>
  <c r="EWH36" i="138"/>
  <c r="EWG36" i="138"/>
  <c r="EWF36" i="138"/>
  <c r="EWE36" i="138"/>
  <c r="EWD36" i="138"/>
  <c r="EWC36" i="138"/>
  <c r="EWB36" i="138"/>
  <c r="EWA36" i="138"/>
  <c r="EVZ36" i="138"/>
  <c r="EVY36" i="138"/>
  <c r="EVX36" i="138"/>
  <c r="EVW36" i="138"/>
  <c r="EVV36" i="138"/>
  <c r="EVU36" i="138"/>
  <c r="EVT36" i="138"/>
  <c r="EVS36" i="138"/>
  <c r="EVR36" i="138"/>
  <c r="EVQ36" i="138"/>
  <c r="EVP36" i="138"/>
  <c r="EVO36" i="138"/>
  <c r="EVN36" i="138"/>
  <c r="EVM36" i="138"/>
  <c r="EVL36" i="138"/>
  <c r="EVK36" i="138"/>
  <c r="EVJ36" i="138"/>
  <c r="EVI36" i="138"/>
  <c r="EVH36" i="138"/>
  <c r="EVG36" i="138"/>
  <c r="EVF36" i="138"/>
  <c r="EVE36" i="138"/>
  <c r="EVD36" i="138"/>
  <c r="EVC36" i="138"/>
  <c r="EVB36" i="138"/>
  <c r="EVA36" i="138"/>
  <c r="EUZ36" i="138"/>
  <c r="EUY36" i="138"/>
  <c r="EUX36" i="138"/>
  <c r="EUW36" i="138"/>
  <c r="EUV36" i="138"/>
  <c r="EUU36" i="138"/>
  <c r="EUT36" i="138"/>
  <c r="EUS36" i="138"/>
  <c r="EUR36" i="138"/>
  <c r="EUQ36" i="138"/>
  <c r="EUP36" i="138"/>
  <c r="EUO36" i="138"/>
  <c r="EUN36" i="138"/>
  <c r="EUM36" i="138"/>
  <c r="EUL36" i="138"/>
  <c r="EUK36" i="138"/>
  <c r="EUJ36" i="138"/>
  <c r="EUI36" i="138"/>
  <c r="EUH36" i="138"/>
  <c r="EUG36" i="138"/>
  <c r="EUF36" i="138"/>
  <c r="EUE36" i="138"/>
  <c r="EUD36" i="138"/>
  <c r="EUC36" i="138"/>
  <c r="EUB36" i="138"/>
  <c r="EUA36" i="138"/>
  <c r="ETZ36" i="138"/>
  <c r="ETY36" i="138"/>
  <c r="ETX36" i="138"/>
  <c r="ETW36" i="138"/>
  <c r="ETV36" i="138"/>
  <c r="ETU36" i="138"/>
  <c r="ETT36" i="138"/>
  <c r="ETS36" i="138"/>
  <c r="ETR36" i="138"/>
  <c r="ETQ36" i="138"/>
  <c r="ETP36" i="138"/>
  <c r="ETO36" i="138"/>
  <c r="ETN36" i="138"/>
  <c r="ETM36" i="138"/>
  <c r="ETL36" i="138"/>
  <c r="ETK36" i="138"/>
  <c r="ETJ36" i="138"/>
  <c r="ETI36" i="138"/>
  <c r="ETH36" i="138"/>
  <c r="ETG36" i="138"/>
  <c r="ETF36" i="138"/>
  <c r="ETE36" i="138"/>
  <c r="ETD36" i="138"/>
  <c r="ETC36" i="138"/>
  <c r="ETB36" i="138"/>
  <c r="ETA36" i="138"/>
  <c r="ESZ36" i="138"/>
  <c r="ESY36" i="138"/>
  <c r="ESX36" i="138"/>
  <c r="ESW36" i="138"/>
  <c r="ESV36" i="138"/>
  <c r="ESU36" i="138"/>
  <c r="EST36" i="138"/>
  <c r="ESS36" i="138"/>
  <c r="ESR36" i="138"/>
  <c r="ESQ36" i="138"/>
  <c r="ESP36" i="138"/>
  <c r="ESO36" i="138"/>
  <c r="ESN36" i="138"/>
  <c r="ESM36" i="138"/>
  <c r="ESL36" i="138"/>
  <c r="ESK36" i="138"/>
  <c r="ESJ36" i="138"/>
  <c r="ESI36" i="138"/>
  <c r="ESH36" i="138"/>
  <c r="ESG36" i="138"/>
  <c r="ESF36" i="138"/>
  <c r="ESE36" i="138"/>
  <c r="ESD36" i="138"/>
  <c r="ESC36" i="138"/>
  <c r="ESB36" i="138"/>
  <c r="ESA36" i="138"/>
  <c r="ERZ36" i="138"/>
  <c r="ERY36" i="138"/>
  <c r="ERX36" i="138"/>
  <c r="ERW36" i="138"/>
  <c r="ERV36" i="138"/>
  <c r="ERU36" i="138"/>
  <c r="ERT36" i="138"/>
  <c r="ERS36" i="138"/>
  <c r="ERR36" i="138"/>
  <c r="ERQ36" i="138"/>
  <c r="ERP36" i="138"/>
  <c r="ERO36" i="138"/>
  <c r="ERN36" i="138"/>
  <c r="ERM36" i="138"/>
  <c r="ERL36" i="138"/>
  <c r="ERK36" i="138"/>
  <c r="ERJ36" i="138"/>
  <c r="ERI36" i="138"/>
  <c r="ERH36" i="138"/>
  <c r="ERG36" i="138"/>
  <c r="ERF36" i="138"/>
  <c r="ERE36" i="138"/>
  <c r="ERD36" i="138"/>
  <c r="ERC36" i="138"/>
  <c r="ERB36" i="138"/>
  <c r="ERA36" i="138"/>
  <c r="EQZ36" i="138"/>
  <c r="EQY36" i="138"/>
  <c r="EQX36" i="138"/>
  <c r="EQW36" i="138"/>
  <c r="EQV36" i="138"/>
  <c r="EQU36" i="138"/>
  <c r="EQT36" i="138"/>
  <c r="EQS36" i="138"/>
  <c r="EQR36" i="138"/>
  <c r="EQQ36" i="138"/>
  <c r="EQP36" i="138"/>
  <c r="EQO36" i="138"/>
  <c r="EQN36" i="138"/>
  <c r="EQM36" i="138"/>
  <c r="EQL36" i="138"/>
  <c r="EQK36" i="138"/>
  <c r="EQJ36" i="138"/>
  <c r="EQI36" i="138"/>
  <c r="EQH36" i="138"/>
  <c r="EQG36" i="138"/>
  <c r="EQF36" i="138"/>
  <c r="EQE36" i="138"/>
  <c r="EQD36" i="138"/>
  <c r="EQC36" i="138"/>
  <c r="EQB36" i="138"/>
  <c r="EQA36" i="138"/>
  <c r="EPZ36" i="138"/>
  <c r="EPY36" i="138"/>
  <c r="EPX36" i="138"/>
  <c r="EPW36" i="138"/>
  <c r="EPV36" i="138"/>
  <c r="EPU36" i="138"/>
  <c r="EPT36" i="138"/>
  <c r="EPS36" i="138"/>
  <c r="EPR36" i="138"/>
  <c r="EPQ36" i="138"/>
  <c r="EPP36" i="138"/>
  <c r="EPO36" i="138"/>
  <c r="EPN36" i="138"/>
  <c r="EPM36" i="138"/>
  <c r="EPL36" i="138"/>
  <c r="EPK36" i="138"/>
  <c r="EPJ36" i="138"/>
  <c r="EPI36" i="138"/>
  <c r="EPH36" i="138"/>
  <c r="EPG36" i="138"/>
  <c r="EPF36" i="138"/>
  <c r="EPE36" i="138"/>
  <c r="EPD36" i="138"/>
  <c r="EPC36" i="138"/>
  <c r="EPB36" i="138"/>
  <c r="EPA36" i="138"/>
  <c r="EOZ36" i="138"/>
  <c r="EOY36" i="138"/>
  <c r="EOX36" i="138"/>
  <c r="EOW36" i="138"/>
  <c r="EOV36" i="138"/>
  <c r="EOU36" i="138"/>
  <c r="EOT36" i="138"/>
  <c r="EOS36" i="138"/>
  <c r="EOR36" i="138"/>
  <c r="EOQ36" i="138"/>
  <c r="EOP36" i="138"/>
  <c r="EOO36" i="138"/>
  <c r="EON36" i="138"/>
  <c r="EOM36" i="138"/>
  <c r="EOL36" i="138"/>
  <c r="EOK36" i="138"/>
  <c r="EOJ36" i="138"/>
  <c r="EOI36" i="138"/>
  <c r="EOH36" i="138"/>
  <c r="EOG36" i="138"/>
  <c r="EOF36" i="138"/>
  <c r="EOE36" i="138"/>
  <c r="EOD36" i="138"/>
  <c r="EOC36" i="138"/>
  <c r="EOB36" i="138"/>
  <c r="EOA36" i="138"/>
  <c r="ENZ36" i="138"/>
  <c r="ENY36" i="138"/>
  <c r="ENX36" i="138"/>
  <c r="ENW36" i="138"/>
  <c r="ENV36" i="138"/>
  <c r="ENU36" i="138"/>
  <c r="ENT36" i="138"/>
  <c r="ENS36" i="138"/>
  <c r="ENR36" i="138"/>
  <c r="ENQ36" i="138"/>
  <c r="ENP36" i="138"/>
  <c r="ENO36" i="138"/>
  <c r="ENN36" i="138"/>
  <c r="ENM36" i="138"/>
  <c r="ENL36" i="138"/>
  <c r="ENK36" i="138"/>
  <c r="ENJ36" i="138"/>
  <c r="ENI36" i="138"/>
  <c r="ENH36" i="138"/>
  <c r="ENG36" i="138"/>
  <c r="ENF36" i="138"/>
  <c r="ENE36" i="138"/>
  <c r="END36" i="138"/>
  <c r="ENC36" i="138"/>
  <c r="ENB36" i="138"/>
  <c r="ENA36" i="138"/>
  <c r="EMZ36" i="138"/>
  <c r="EMY36" i="138"/>
  <c r="EMX36" i="138"/>
  <c r="EMW36" i="138"/>
  <c r="EMV36" i="138"/>
  <c r="EMU36" i="138"/>
  <c r="EMT36" i="138"/>
  <c r="EMS36" i="138"/>
  <c r="EMR36" i="138"/>
  <c r="EMQ36" i="138"/>
  <c r="EMP36" i="138"/>
  <c r="EMO36" i="138"/>
  <c r="EMN36" i="138"/>
  <c r="EMM36" i="138"/>
  <c r="EML36" i="138"/>
  <c r="EMK36" i="138"/>
  <c r="EMJ36" i="138"/>
  <c r="EMI36" i="138"/>
  <c r="EMH36" i="138"/>
  <c r="EMG36" i="138"/>
  <c r="EMF36" i="138"/>
  <c r="EME36" i="138"/>
  <c r="EMD36" i="138"/>
  <c r="EMC36" i="138"/>
  <c r="EMB36" i="138"/>
  <c r="EMA36" i="138"/>
  <c r="ELZ36" i="138"/>
  <c r="ELY36" i="138"/>
  <c r="ELX36" i="138"/>
  <c r="ELW36" i="138"/>
  <c r="ELV36" i="138"/>
  <c r="ELU36" i="138"/>
  <c r="ELT36" i="138"/>
  <c r="ELS36" i="138"/>
  <c r="ELR36" i="138"/>
  <c r="ELQ36" i="138"/>
  <c r="ELP36" i="138"/>
  <c r="ELO36" i="138"/>
  <c r="ELN36" i="138"/>
  <c r="ELM36" i="138"/>
  <c r="ELL36" i="138"/>
  <c r="ELK36" i="138"/>
  <c r="ELJ36" i="138"/>
  <c r="ELI36" i="138"/>
  <c r="ELH36" i="138"/>
  <c r="ELG36" i="138"/>
  <c r="ELF36" i="138"/>
  <c r="ELE36" i="138"/>
  <c r="ELD36" i="138"/>
  <c r="ELC36" i="138"/>
  <c r="ELB36" i="138"/>
  <c r="ELA36" i="138"/>
  <c r="EKZ36" i="138"/>
  <c r="EKY36" i="138"/>
  <c r="EKX36" i="138"/>
  <c r="EKW36" i="138"/>
  <c r="EKV36" i="138"/>
  <c r="EKU36" i="138"/>
  <c r="EKT36" i="138"/>
  <c r="EKS36" i="138"/>
  <c r="EKR36" i="138"/>
  <c r="EKQ36" i="138"/>
  <c r="EKP36" i="138"/>
  <c r="EKO36" i="138"/>
  <c r="EKN36" i="138"/>
  <c r="EKM36" i="138"/>
  <c r="EKL36" i="138"/>
  <c r="EKK36" i="138"/>
  <c r="EKJ36" i="138"/>
  <c r="EKI36" i="138"/>
  <c r="EKH36" i="138"/>
  <c r="EKG36" i="138"/>
  <c r="EKF36" i="138"/>
  <c r="EKE36" i="138"/>
  <c r="EKD36" i="138"/>
  <c r="EKC36" i="138"/>
  <c r="EKB36" i="138"/>
  <c r="EKA36" i="138"/>
  <c r="EJZ36" i="138"/>
  <c r="EJY36" i="138"/>
  <c r="EJX36" i="138"/>
  <c r="EJW36" i="138"/>
  <c r="EJV36" i="138"/>
  <c r="EJU36" i="138"/>
  <c r="EJT36" i="138"/>
  <c r="EJS36" i="138"/>
  <c r="EJR36" i="138"/>
  <c r="EJQ36" i="138"/>
  <c r="EJP36" i="138"/>
  <c r="EJO36" i="138"/>
  <c r="EJN36" i="138"/>
  <c r="EJM36" i="138"/>
  <c r="EJL36" i="138"/>
  <c r="EJK36" i="138"/>
  <c r="EJJ36" i="138"/>
  <c r="EJI36" i="138"/>
  <c r="EJH36" i="138"/>
  <c r="EJG36" i="138"/>
  <c r="EJF36" i="138"/>
  <c r="EJE36" i="138"/>
  <c r="EJD36" i="138"/>
  <c r="EJC36" i="138"/>
  <c r="EJB36" i="138"/>
  <c r="EJA36" i="138"/>
  <c r="EIZ36" i="138"/>
  <c r="EIY36" i="138"/>
  <c r="EIX36" i="138"/>
  <c r="EIW36" i="138"/>
  <c r="EIV36" i="138"/>
  <c r="EIU36" i="138"/>
  <c r="EIT36" i="138"/>
  <c r="EIS36" i="138"/>
  <c r="EIR36" i="138"/>
  <c r="EIQ36" i="138"/>
  <c r="EIP36" i="138"/>
  <c r="EIO36" i="138"/>
  <c r="EIN36" i="138"/>
  <c r="EIM36" i="138"/>
  <c r="EIL36" i="138"/>
  <c r="EIK36" i="138"/>
  <c r="EIJ36" i="138"/>
  <c r="EII36" i="138"/>
  <c r="EIH36" i="138"/>
  <c r="EIG36" i="138"/>
  <c r="EIF36" i="138"/>
  <c r="EIE36" i="138"/>
  <c r="EID36" i="138"/>
  <c r="EIC36" i="138"/>
  <c r="EIB36" i="138"/>
  <c r="EIA36" i="138"/>
  <c r="EHZ36" i="138"/>
  <c r="EHY36" i="138"/>
  <c r="EHX36" i="138"/>
  <c r="EHW36" i="138"/>
  <c r="EHV36" i="138"/>
  <c r="EHU36" i="138"/>
  <c r="EHT36" i="138"/>
  <c r="EHS36" i="138"/>
  <c r="EHR36" i="138"/>
  <c r="EHQ36" i="138"/>
  <c r="EHP36" i="138"/>
  <c r="EHO36" i="138"/>
  <c r="EHN36" i="138"/>
  <c r="EHM36" i="138"/>
  <c r="EHL36" i="138"/>
  <c r="EHK36" i="138"/>
  <c r="EHJ36" i="138"/>
  <c r="EHI36" i="138"/>
  <c r="EHH36" i="138"/>
  <c r="EHG36" i="138"/>
  <c r="EHF36" i="138"/>
  <c r="EHE36" i="138"/>
  <c r="EHD36" i="138"/>
  <c r="EHC36" i="138"/>
  <c r="EHB36" i="138"/>
  <c r="EHA36" i="138"/>
  <c r="EGZ36" i="138"/>
  <c r="EGY36" i="138"/>
  <c r="EGX36" i="138"/>
  <c r="EGW36" i="138"/>
  <c r="EGV36" i="138"/>
  <c r="EGU36" i="138"/>
  <c r="EGT36" i="138"/>
  <c r="EGS36" i="138"/>
  <c r="EGR36" i="138"/>
  <c r="EGQ36" i="138"/>
  <c r="EGP36" i="138"/>
  <c r="EGO36" i="138"/>
  <c r="EGN36" i="138"/>
  <c r="EGM36" i="138"/>
  <c r="EGL36" i="138"/>
  <c r="EGK36" i="138"/>
  <c r="EGJ36" i="138"/>
  <c r="EGI36" i="138"/>
  <c r="EGH36" i="138"/>
  <c r="EGG36" i="138"/>
  <c r="EGF36" i="138"/>
  <c r="EGE36" i="138"/>
  <c r="EGD36" i="138"/>
  <c r="EGC36" i="138"/>
  <c r="EGB36" i="138"/>
  <c r="EGA36" i="138"/>
  <c r="EFZ36" i="138"/>
  <c r="EFY36" i="138"/>
  <c r="EFX36" i="138"/>
  <c r="EFW36" i="138"/>
  <c r="EFV36" i="138"/>
  <c r="EFU36" i="138"/>
  <c r="EFT36" i="138"/>
  <c r="EFS36" i="138"/>
  <c r="EFR36" i="138"/>
  <c r="EFQ36" i="138"/>
  <c r="EFP36" i="138"/>
  <c r="EFO36" i="138"/>
  <c r="EFN36" i="138"/>
  <c r="EFM36" i="138"/>
  <c r="EFL36" i="138"/>
  <c r="EFK36" i="138"/>
  <c r="EFJ36" i="138"/>
  <c r="EFI36" i="138"/>
  <c r="EFH36" i="138"/>
  <c r="EFG36" i="138"/>
  <c r="EFF36" i="138"/>
  <c r="EFE36" i="138"/>
  <c r="EFD36" i="138"/>
  <c r="EFC36" i="138"/>
  <c r="EFB36" i="138"/>
  <c r="EFA36" i="138"/>
  <c r="EEZ36" i="138"/>
  <c r="EEY36" i="138"/>
  <c r="EEX36" i="138"/>
  <c r="EEW36" i="138"/>
  <c r="EEV36" i="138"/>
  <c r="EEU36" i="138"/>
  <c r="EET36" i="138"/>
  <c r="EES36" i="138"/>
  <c r="EER36" i="138"/>
  <c r="EEQ36" i="138"/>
  <c r="EEP36" i="138"/>
  <c r="EEO36" i="138"/>
  <c r="EEN36" i="138"/>
  <c r="EEM36" i="138"/>
  <c r="EEL36" i="138"/>
  <c r="EEK36" i="138"/>
  <c r="EEJ36" i="138"/>
  <c r="EEI36" i="138"/>
  <c r="EEH36" i="138"/>
  <c r="EEG36" i="138"/>
  <c r="EEF36" i="138"/>
  <c r="EEE36" i="138"/>
  <c r="EED36" i="138"/>
  <c r="EEC36" i="138"/>
  <c r="EEB36" i="138"/>
  <c r="EEA36" i="138"/>
  <c r="EDZ36" i="138"/>
  <c r="EDY36" i="138"/>
  <c r="EDX36" i="138"/>
  <c r="EDW36" i="138"/>
  <c r="EDV36" i="138"/>
  <c r="EDU36" i="138"/>
  <c r="EDT36" i="138"/>
  <c r="EDS36" i="138"/>
  <c r="EDR36" i="138"/>
  <c r="EDQ36" i="138"/>
  <c r="EDP36" i="138"/>
  <c r="EDO36" i="138"/>
  <c r="EDN36" i="138"/>
  <c r="EDM36" i="138"/>
  <c r="EDL36" i="138"/>
  <c r="EDK36" i="138"/>
  <c r="EDJ36" i="138"/>
  <c r="EDI36" i="138"/>
  <c r="EDH36" i="138"/>
  <c r="EDG36" i="138"/>
  <c r="EDF36" i="138"/>
  <c r="EDE36" i="138"/>
  <c r="EDD36" i="138"/>
  <c r="EDC36" i="138"/>
  <c r="EDB36" i="138"/>
  <c r="EDA36" i="138"/>
  <c r="ECZ36" i="138"/>
  <c r="ECY36" i="138"/>
  <c r="ECX36" i="138"/>
  <c r="ECW36" i="138"/>
  <c r="ECV36" i="138"/>
  <c r="ECU36" i="138"/>
  <c r="ECT36" i="138"/>
  <c r="ECS36" i="138"/>
  <c r="ECR36" i="138"/>
  <c r="ECQ36" i="138"/>
  <c r="ECP36" i="138"/>
  <c r="ECO36" i="138"/>
  <c r="ECN36" i="138"/>
  <c r="ECM36" i="138"/>
  <c r="ECL36" i="138"/>
  <c r="ECK36" i="138"/>
  <c r="ECJ36" i="138"/>
  <c r="ECI36" i="138"/>
  <c r="ECH36" i="138"/>
  <c r="ECG36" i="138"/>
  <c r="ECF36" i="138"/>
  <c r="ECE36" i="138"/>
  <c r="ECD36" i="138"/>
  <c r="ECC36" i="138"/>
  <c r="ECB36" i="138"/>
  <c r="ECA36" i="138"/>
  <c r="EBZ36" i="138"/>
  <c r="EBY36" i="138"/>
  <c r="EBX36" i="138"/>
  <c r="EBW36" i="138"/>
  <c r="EBV36" i="138"/>
  <c r="EBU36" i="138"/>
  <c r="EBT36" i="138"/>
  <c r="EBS36" i="138"/>
  <c r="EBR36" i="138"/>
  <c r="EBQ36" i="138"/>
  <c r="EBP36" i="138"/>
  <c r="EBO36" i="138"/>
  <c r="EBN36" i="138"/>
  <c r="EBM36" i="138"/>
  <c r="EBL36" i="138"/>
  <c r="EBK36" i="138"/>
  <c r="EBJ36" i="138"/>
  <c r="EBI36" i="138"/>
  <c r="EBH36" i="138"/>
  <c r="EBG36" i="138"/>
  <c r="EBF36" i="138"/>
  <c r="EBE36" i="138"/>
  <c r="EBD36" i="138"/>
  <c r="EBC36" i="138"/>
  <c r="EBB36" i="138"/>
  <c r="EBA36" i="138"/>
  <c r="EAZ36" i="138"/>
  <c r="EAY36" i="138"/>
  <c r="EAX36" i="138"/>
  <c r="EAW36" i="138"/>
  <c r="EAV36" i="138"/>
  <c r="EAU36" i="138"/>
  <c r="EAT36" i="138"/>
  <c r="EAS36" i="138"/>
  <c r="EAR36" i="138"/>
  <c r="EAQ36" i="138"/>
  <c r="EAP36" i="138"/>
  <c r="EAO36" i="138"/>
  <c r="EAN36" i="138"/>
  <c r="EAM36" i="138"/>
  <c r="EAL36" i="138"/>
  <c r="EAK36" i="138"/>
  <c r="EAJ36" i="138"/>
  <c r="EAI36" i="138"/>
  <c r="EAH36" i="138"/>
  <c r="EAG36" i="138"/>
  <c r="EAF36" i="138"/>
  <c r="EAE36" i="138"/>
  <c r="EAD36" i="138"/>
  <c r="EAC36" i="138"/>
  <c r="EAB36" i="138"/>
  <c r="EAA36" i="138"/>
  <c r="DZZ36" i="138"/>
  <c r="DZY36" i="138"/>
  <c r="DZX36" i="138"/>
  <c r="DZW36" i="138"/>
  <c r="DZV36" i="138"/>
  <c r="DZU36" i="138"/>
  <c r="DZT36" i="138"/>
  <c r="DZS36" i="138"/>
  <c r="DZR36" i="138"/>
  <c r="DZQ36" i="138"/>
  <c r="DZP36" i="138"/>
  <c r="DZO36" i="138"/>
  <c r="DZN36" i="138"/>
  <c r="DZM36" i="138"/>
  <c r="DZL36" i="138"/>
  <c r="DZK36" i="138"/>
  <c r="DZJ36" i="138"/>
  <c r="DZI36" i="138"/>
  <c r="DZH36" i="138"/>
  <c r="DZG36" i="138"/>
  <c r="DZF36" i="138"/>
  <c r="DZE36" i="138"/>
  <c r="DZD36" i="138"/>
  <c r="DZC36" i="138"/>
  <c r="DZB36" i="138"/>
  <c r="DZA36" i="138"/>
  <c r="DYZ36" i="138"/>
  <c r="DYY36" i="138"/>
  <c r="DYX36" i="138"/>
  <c r="DYW36" i="138"/>
  <c r="DYV36" i="138"/>
  <c r="DYU36" i="138"/>
  <c r="DYT36" i="138"/>
  <c r="DYS36" i="138"/>
  <c r="DYR36" i="138"/>
  <c r="DYQ36" i="138"/>
  <c r="DYP36" i="138"/>
  <c r="DYO36" i="138"/>
  <c r="DYN36" i="138"/>
  <c r="DYM36" i="138"/>
  <c r="DYL36" i="138"/>
  <c r="DYK36" i="138"/>
  <c r="DYJ36" i="138"/>
  <c r="DYI36" i="138"/>
  <c r="DYH36" i="138"/>
  <c r="DYG36" i="138"/>
  <c r="DYF36" i="138"/>
  <c r="DYE36" i="138"/>
  <c r="DYD36" i="138"/>
  <c r="DYC36" i="138"/>
  <c r="DYB36" i="138"/>
  <c r="DYA36" i="138"/>
  <c r="DXZ36" i="138"/>
  <c r="DXY36" i="138"/>
  <c r="DXX36" i="138"/>
  <c r="DXW36" i="138"/>
  <c r="DXV36" i="138"/>
  <c r="DXU36" i="138"/>
  <c r="DXT36" i="138"/>
  <c r="DXS36" i="138"/>
  <c r="DXR36" i="138"/>
  <c r="DXQ36" i="138"/>
  <c r="DXP36" i="138"/>
  <c r="DXO36" i="138"/>
  <c r="DXN36" i="138"/>
  <c r="DXM36" i="138"/>
  <c r="DXL36" i="138"/>
  <c r="DXK36" i="138"/>
  <c r="DXJ36" i="138"/>
  <c r="DXI36" i="138"/>
  <c r="DXH36" i="138"/>
  <c r="DXG36" i="138"/>
  <c r="DXF36" i="138"/>
  <c r="DXE36" i="138"/>
  <c r="DXD36" i="138"/>
  <c r="DXC36" i="138"/>
  <c r="DXB36" i="138"/>
  <c r="DXA36" i="138"/>
  <c r="DWZ36" i="138"/>
  <c r="DWY36" i="138"/>
  <c r="DWX36" i="138"/>
  <c r="DWW36" i="138"/>
  <c r="DWV36" i="138"/>
  <c r="DWU36" i="138"/>
  <c r="DWT36" i="138"/>
  <c r="DWS36" i="138"/>
  <c r="DWR36" i="138"/>
  <c r="DWQ36" i="138"/>
  <c r="DWP36" i="138"/>
  <c r="DWO36" i="138"/>
  <c r="DWN36" i="138"/>
  <c r="DWM36" i="138"/>
  <c r="DWL36" i="138"/>
  <c r="DWK36" i="138"/>
  <c r="DWJ36" i="138"/>
  <c r="DWI36" i="138"/>
  <c r="DWH36" i="138"/>
  <c r="DWG36" i="138"/>
  <c r="DWF36" i="138"/>
  <c r="DWE36" i="138"/>
  <c r="DWD36" i="138"/>
  <c r="DWC36" i="138"/>
  <c r="DWB36" i="138"/>
  <c r="DWA36" i="138"/>
  <c r="DVZ36" i="138"/>
  <c r="DVY36" i="138"/>
  <c r="DVX36" i="138"/>
  <c r="DVW36" i="138"/>
  <c r="DVV36" i="138"/>
  <c r="DVU36" i="138"/>
  <c r="DVT36" i="138"/>
  <c r="DVS36" i="138"/>
  <c r="DVR36" i="138"/>
  <c r="DVQ36" i="138"/>
  <c r="DVP36" i="138"/>
  <c r="DVO36" i="138"/>
  <c r="DVN36" i="138"/>
  <c r="DVM36" i="138"/>
  <c r="DVL36" i="138"/>
  <c r="DVK36" i="138"/>
  <c r="DVJ36" i="138"/>
  <c r="DVI36" i="138"/>
  <c r="DVH36" i="138"/>
  <c r="DVG36" i="138"/>
  <c r="DVF36" i="138"/>
  <c r="DVE36" i="138"/>
  <c r="DVD36" i="138"/>
  <c r="DVC36" i="138"/>
  <c r="DVB36" i="138"/>
  <c r="DVA36" i="138"/>
  <c r="DUZ36" i="138"/>
  <c r="DUY36" i="138"/>
  <c r="DUX36" i="138"/>
  <c r="DUW36" i="138"/>
  <c r="DUV36" i="138"/>
  <c r="DUU36" i="138"/>
  <c r="DUT36" i="138"/>
  <c r="DUS36" i="138"/>
  <c r="DUR36" i="138"/>
  <c r="DUQ36" i="138"/>
  <c r="DUP36" i="138"/>
  <c r="DUO36" i="138"/>
  <c r="DUN36" i="138"/>
  <c r="DUM36" i="138"/>
  <c r="DUL36" i="138"/>
  <c r="DUK36" i="138"/>
  <c r="DUJ36" i="138"/>
  <c r="DUI36" i="138"/>
  <c r="DUH36" i="138"/>
  <c r="DUG36" i="138"/>
  <c r="DUF36" i="138"/>
  <c r="DUE36" i="138"/>
  <c r="DUD36" i="138"/>
  <c r="DUC36" i="138"/>
  <c r="DUB36" i="138"/>
  <c r="DUA36" i="138"/>
  <c r="DTZ36" i="138"/>
  <c r="DTY36" i="138"/>
  <c r="DTX36" i="138"/>
  <c r="DTW36" i="138"/>
  <c r="DTV36" i="138"/>
  <c r="DTU36" i="138"/>
  <c r="DTT36" i="138"/>
  <c r="DTS36" i="138"/>
  <c r="DTR36" i="138"/>
  <c r="DTQ36" i="138"/>
  <c r="DTP36" i="138"/>
  <c r="DTO36" i="138"/>
  <c r="DTN36" i="138"/>
  <c r="DTM36" i="138"/>
  <c r="DTL36" i="138"/>
  <c r="DTK36" i="138"/>
  <c r="DTJ36" i="138"/>
  <c r="DTI36" i="138"/>
  <c r="DTH36" i="138"/>
  <c r="DTG36" i="138"/>
  <c r="DTF36" i="138"/>
  <c r="DTE36" i="138"/>
  <c r="DTD36" i="138"/>
  <c r="DTC36" i="138"/>
  <c r="DTB36" i="138"/>
  <c r="DTA36" i="138"/>
  <c r="DSZ36" i="138"/>
  <c r="DSY36" i="138"/>
  <c r="DSX36" i="138"/>
  <c r="DSW36" i="138"/>
  <c r="DSV36" i="138"/>
  <c r="DSU36" i="138"/>
  <c r="DST36" i="138"/>
  <c r="DSS36" i="138"/>
  <c r="DSR36" i="138"/>
  <c r="DSQ36" i="138"/>
  <c r="DSP36" i="138"/>
  <c r="DSO36" i="138"/>
  <c r="DSN36" i="138"/>
  <c r="DSM36" i="138"/>
  <c r="DSL36" i="138"/>
  <c r="DSK36" i="138"/>
  <c r="DSJ36" i="138"/>
  <c r="DSI36" i="138"/>
  <c r="DSH36" i="138"/>
  <c r="DSG36" i="138"/>
  <c r="DSF36" i="138"/>
  <c r="DSE36" i="138"/>
  <c r="DSD36" i="138"/>
  <c r="DSC36" i="138"/>
  <c r="DSB36" i="138"/>
  <c r="DSA36" i="138"/>
  <c r="DRZ36" i="138"/>
  <c r="DRY36" i="138"/>
  <c r="DRX36" i="138"/>
  <c r="DRW36" i="138"/>
  <c r="DRV36" i="138"/>
  <c r="DRU36" i="138"/>
  <c r="DRT36" i="138"/>
  <c r="DRS36" i="138"/>
  <c r="DRR36" i="138"/>
  <c r="DRQ36" i="138"/>
  <c r="DRP36" i="138"/>
  <c r="DRO36" i="138"/>
  <c r="DRN36" i="138"/>
  <c r="DRM36" i="138"/>
  <c r="DRL36" i="138"/>
  <c r="DRK36" i="138"/>
  <c r="DRJ36" i="138"/>
  <c r="DRI36" i="138"/>
  <c r="DRH36" i="138"/>
  <c r="DRG36" i="138"/>
  <c r="DRF36" i="138"/>
  <c r="DRE36" i="138"/>
  <c r="DRD36" i="138"/>
  <c r="DRC36" i="138"/>
  <c r="DRB36" i="138"/>
  <c r="DRA36" i="138"/>
  <c r="DQZ36" i="138"/>
  <c r="DQY36" i="138"/>
  <c r="DQX36" i="138"/>
  <c r="DQW36" i="138"/>
  <c r="DQV36" i="138"/>
  <c r="DQU36" i="138"/>
  <c r="DQT36" i="138"/>
  <c r="DQS36" i="138"/>
  <c r="DQR36" i="138"/>
  <c r="DQQ36" i="138"/>
  <c r="DQP36" i="138"/>
  <c r="DQO36" i="138"/>
  <c r="DQN36" i="138"/>
  <c r="DQM36" i="138"/>
  <c r="DQL36" i="138"/>
  <c r="DQK36" i="138"/>
  <c r="DQJ36" i="138"/>
  <c r="DQI36" i="138"/>
  <c r="DQH36" i="138"/>
  <c r="DQG36" i="138"/>
  <c r="DQF36" i="138"/>
  <c r="DQE36" i="138"/>
  <c r="DQD36" i="138"/>
  <c r="DQC36" i="138"/>
  <c r="DQB36" i="138"/>
  <c r="DQA36" i="138"/>
  <c r="DPZ36" i="138"/>
  <c r="DPY36" i="138"/>
  <c r="DPX36" i="138"/>
  <c r="DPW36" i="138"/>
  <c r="DPV36" i="138"/>
  <c r="DPU36" i="138"/>
  <c r="DPT36" i="138"/>
  <c r="DPS36" i="138"/>
  <c r="DPR36" i="138"/>
  <c r="DPQ36" i="138"/>
  <c r="DPP36" i="138"/>
  <c r="DPO36" i="138"/>
  <c r="DPN36" i="138"/>
  <c r="DPM36" i="138"/>
  <c r="DPL36" i="138"/>
  <c r="DPK36" i="138"/>
  <c r="DPJ36" i="138"/>
  <c r="DPI36" i="138"/>
  <c r="DPH36" i="138"/>
  <c r="DPG36" i="138"/>
  <c r="DPF36" i="138"/>
  <c r="DPE36" i="138"/>
  <c r="DPD36" i="138"/>
  <c r="DPC36" i="138"/>
  <c r="DPB36" i="138"/>
  <c r="DPA36" i="138"/>
  <c r="DOZ36" i="138"/>
  <c r="DOY36" i="138"/>
  <c r="DOX36" i="138"/>
  <c r="DOW36" i="138"/>
  <c r="DOV36" i="138"/>
  <c r="DOU36" i="138"/>
  <c r="DOT36" i="138"/>
  <c r="DOS36" i="138"/>
  <c r="DOR36" i="138"/>
  <c r="DOQ36" i="138"/>
  <c r="DOP36" i="138"/>
  <c r="DOO36" i="138"/>
  <c r="DON36" i="138"/>
  <c r="DOM36" i="138"/>
  <c r="DOL36" i="138"/>
  <c r="DOK36" i="138"/>
  <c r="DOJ36" i="138"/>
  <c r="DOI36" i="138"/>
  <c r="DOH36" i="138"/>
  <c r="DOG36" i="138"/>
  <c r="DOF36" i="138"/>
  <c r="DOE36" i="138"/>
  <c r="DOD36" i="138"/>
  <c r="DOC36" i="138"/>
  <c r="DOB36" i="138"/>
  <c r="DOA36" i="138"/>
  <c r="DNZ36" i="138"/>
  <c r="DNY36" i="138"/>
  <c r="DNX36" i="138"/>
  <c r="DNW36" i="138"/>
  <c r="DNV36" i="138"/>
  <c r="DNU36" i="138"/>
  <c r="DNT36" i="138"/>
  <c r="DNS36" i="138"/>
  <c r="DNR36" i="138"/>
  <c r="DNQ36" i="138"/>
  <c r="DNP36" i="138"/>
  <c r="DNO36" i="138"/>
  <c r="DNN36" i="138"/>
  <c r="DNM36" i="138"/>
  <c r="DNL36" i="138"/>
  <c r="DNK36" i="138"/>
  <c r="DNJ36" i="138"/>
  <c r="DNI36" i="138"/>
  <c r="DNH36" i="138"/>
  <c r="DNG36" i="138"/>
  <c r="DNF36" i="138"/>
  <c r="DNE36" i="138"/>
  <c r="DND36" i="138"/>
  <c r="DNC36" i="138"/>
  <c r="DNB36" i="138"/>
  <c r="DNA36" i="138"/>
  <c r="DMZ36" i="138"/>
  <c r="DMY36" i="138"/>
  <c r="DMX36" i="138"/>
  <c r="DMW36" i="138"/>
  <c r="DMV36" i="138"/>
  <c r="DMU36" i="138"/>
  <c r="DMT36" i="138"/>
  <c r="DMS36" i="138"/>
  <c r="DMR36" i="138"/>
  <c r="DMQ36" i="138"/>
  <c r="DMP36" i="138"/>
  <c r="DMO36" i="138"/>
  <c r="DMN36" i="138"/>
  <c r="DMM36" i="138"/>
  <c r="DML36" i="138"/>
  <c r="DMK36" i="138"/>
  <c r="DMJ36" i="138"/>
  <c r="DMI36" i="138"/>
  <c r="DMH36" i="138"/>
  <c r="DMG36" i="138"/>
  <c r="DMF36" i="138"/>
  <c r="DME36" i="138"/>
  <c r="DMD36" i="138"/>
  <c r="DMC36" i="138"/>
  <c r="DMB36" i="138"/>
  <c r="DMA36" i="138"/>
  <c r="DLZ36" i="138"/>
  <c r="DLY36" i="138"/>
  <c r="DLX36" i="138"/>
  <c r="DLW36" i="138"/>
  <c r="DLV36" i="138"/>
  <c r="DLU36" i="138"/>
  <c r="DLT36" i="138"/>
  <c r="DLS36" i="138"/>
  <c r="DLR36" i="138"/>
  <c r="DLQ36" i="138"/>
  <c r="DLP36" i="138"/>
  <c r="DLO36" i="138"/>
  <c r="DLN36" i="138"/>
  <c r="DLM36" i="138"/>
  <c r="DLL36" i="138"/>
  <c r="DLK36" i="138"/>
  <c r="DLJ36" i="138"/>
  <c r="DLI36" i="138"/>
  <c r="DLH36" i="138"/>
  <c r="DLG36" i="138"/>
  <c r="DLF36" i="138"/>
  <c r="DLE36" i="138"/>
  <c r="DLD36" i="138"/>
  <c r="DLC36" i="138"/>
  <c r="DLB36" i="138"/>
  <c r="DLA36" i="138"/>
  <c r="DKZ36" i="138"/>
  <c r="DKY36" i="138"/>
  <c r="DKX36" i="138"/>
  <c r="DKW36" i="138"/>
  <c r="DKV36" i="138"/>
  <c r="DKU36" i="138"/>
  <c r="DKT36" i="138"/>
  <c r="DKS36" i="138"/>
  <c r="DKR36" i="138"/>
  <c r="DKQ36" i="138"/>
  <c r="DKP36" i="138"/>
  <c r="DKO36" i="138"/>
  <c r="DKN36" i="138"/>
  <c r="DKM36" i="138"/>
  <c r="DKL36" i="138"/>
  <c r="DKK36" i="138"/>
  <c r="DKJ36" i="138"/>
  <c r="DKI36" i="138"/>
  <c r="DKH36" i="138"/>
  <c r="DKG36" i="138"/>
  <c r="DKF36" i="138"/>
  <c r="DKE36" i="138"/>
  <c r="DKD36" i="138"/>
  <c r="DKC36" i="138"/>
  <c r="DKB36" i="138"/>
  <c r="DKA36" i="138"/>
  <c r="DJZ36" i="138"/>
  <c r="DJY36" i="138"/>
  <c r="DJX36" i="138"/>
  <c r="DJW36" i="138"/>
  <c r="DJV36" i="138"/>
  <c r="DJU36" i="138"/>
  <c r="DJT36" i="138"/>
  <c r="DJS36" i="138"/>
  <c r="DJR36" i="138"/>
  <c r="DJQ36" i="138"/>
  <c r="DJP36" i="138"/>
  <c r="DJO36" i="138"/>
  <c r="DJN36" i="138"/>
  <c r="DJM36" i="138"/>
  <c r="DJL36" i="138"/>
  <c r="DJK36" i="138"/>
  <c r="DJJ36" i="138"/>
  <c r="DJI36" i="138"/>
  <c r="DJH36" i="138"/>
  <c r="DJG36" i="138"/>
  <c r="DJF36" i="138"/>
  <c r="DJE36" i="138"/>
  <c r="DJD36" i="138"/>
  <c r="DJC36" i="138"/>
  <c r="DJB36" i="138"/>
  <c r="DJA36" i="138"/>
  <c r="DIZ36" i="138"/>
  <c r="DIY36" i="138"/>
  <c r="DIX36" i="138"/>
  <c r="DIW36" i="138"/>
  <c r="DIV36" i="138"/>
  <c r="DIU36" i="138"/>
  <c r="DIT36" i="138"/>
  <c r="DIS36" i="138"/>
  <c r="DIR36" i="138"/>
  <c r="DIQ36" i="138"/>
  <c r="DIP36" i="138"/>
  <c r="DIO36" i="138"/>
  <c r="DIN36" i="138"/>
  <c r="DIM36" i="138"/>
  <c r="DIL36" i="138"/>
  <c r="DIK36" i="138"/>
  <c r="DIJ36" i="138"/>
  <c r="DII36" i="138"/>
  <c r="DIH36" i="138"/>
  <c r="DIG36" i="138"/>
  <c r="DIF36" i="138"/>
  <c r="DIE36" i="138"/>
  <c r="DID36" i="138"/>
  <c r="DIC36" i="138"/>
  <c r="DIB36" i="138"/>
  <c r="DIA36" i="138"/>
  <c r="DHZ36" i="138"/>
  <c r="DHY36" i="138"/>
  <c r="DHX36" i="138"/>
  <c r="DHW36" i="138"/>
  <c r="DHV36" i="138"/>
  <c r="DHU36" i="138"/>
  <c r="DHT36" i="138"/>
  <c r="DHS36" i="138"/>
  <c r="DHR36" i="138"/>
  <c r="DHQ36" i="138"/>
  <c r="DHP36" i="138"/>
  <c r="DHO36" i="138"/>
  <c r="DHN36" i="138"/>
  <c r="DHM36" i="138"/>
  <c r="DHL36" i="138"/>
  <c r="DHK36" i="138"/>
  <c r="DHJ36" i="138"/>
  <c r="DHI36" i="138"/>
  <c r="DHH36" i="138"/>
  <c r="DHG36" i="138"/>
  <c r="DHF36" i="138"/>
  <c r="DHE36" i="138"/>
  <c r="DHD36" i="138"/>
  <c r="DHC36" i="138"/>
  <c r="DHB36" i="138"/>
  <c r="DHA36" i="138"/>
  <c r="DGZ36" i="138"/>
  <c r="DGY36" i="138"/>
  <c r="DGX36" i="138"/>
  <c r="DGW36" i="138"/>
  <c r="DGV36" i="138"/>
  <c r="DGU36" i="138"/>
  <c r="DGT36" i="138"/>
  <c r="DGS36" i="138"/>
  <c r="DGR36" i="138"/>
  <c r="DGQ36" i="138"/>
  <c r="DGP36" i="138"/>
  <c r="DGO36" i="138"/>
  <c r="DGN36" i="138"/>
  <c r="DGM36" i="138"/>
  <c r="DGL36" i="138"/>
  <c r="DGK36" i="138"/>
  <c r="DGJ36" i="138"/>
  <c r="DGI36" i="138"/>
  <c r="DGH36" i="138"/>
  <c r="DGG36" i="138"/>
  <c r="DGF36" i="138"/>
  <c r="DGE36" i="138"/>
  <c r="DGD36" i="138"/>
  <c r="DGC36" i="138"/>
  <c r="DGB36" i="138"/>
  <c r="DGA36" i="138"/>
  <c r="DFZ36" i="138"/>
  <c r="DFY36" i="138"/>
  <c r="DFX36" i="138"/>
  <c r="DFW36" i="138"/>
  <c r="DFV36" i="138"/>
  <c r="DFU36" i="138"/>
  <c r="DFT36" i="138"/>
  <c r="DFS36" i="138"/>
  <c r="DFR36" i="138"/>
  <c r="DFQ36" i="138"/>
  <c r="DFP36" i="138"/>
  <c r="DFO36" i="138"/>
  <c r="DFN36" i="138"/>
  <c r="DFM36" i="138"/>
  <c r="DFL36" i="138"/>
  <c r="DFK36" i="138"/>
  <c r="DFJ36" i="138"/>
  <c r="DFI36" i="138"/>
  <c r="DFH36" i="138"/>
  <c r="DFG36" i="138"/>
  <c r="DFF36" i="138"/>
  <c r="DFE36" i="138"/>
  <c r="DFD36" i="138"/>
  <c r="DFC36" i="138"/>
  <c r="DFB36" i="138"/>
  <c r="DFA36" i="138"/>
  <c r="DEZ36" i="138"/>
  <c r="DEY36" i="138"/>
  <c r="DEX36" i="138"/>
  <c r="DEW36" i="138"/>
  <c r="DEV36" i="138"/>
  <c r="DEU36" i="138"/>
  <c r="DET36" i="138"/>
  <c r="DES36" i="138"/>
  <c r="DER36" i="138"/>
  <c r="DEQ36" i="138"/>
  <c r="DEP36" i="138"/>
  <c r="DEO36" i="138"/>
  <c r="DEN36" i="138"/>
  <c r="DEM36" i="138"/>
  <c r="DEL36" i="138"/>
  <c r="DEK36" i="138"/>
  <c r="DEJ36" i="138"/>
  <c r="DEI36" i="138"/>
  <c r="DEH36" i="138"/>
  <c r="DEG36" i="138"/>
  <c r="DEF36" i="138"/>
  <c r="DEE36" i="138"/>
  <c r="DED36" i="138"/>
  <c r="DEC36" i="138"/>
  <c r="DEB36" i="138"/>
  <c r="DEA36" i="138"/>
  <c r="DDZ36" i="138"/>
  <c r="DDY36" i="138"/>
  <c r="DDX36" i="138"/>
  <c r="DDW36" i="138"/>
  <c r="DDV36" i="138"/>
  <c r="DDU36" i="138"/>
  <c r="DDT36" i="138"/>
  <c r="DDS36" i="138"/>
  <c r="DDR36" i="138"/>
  <c r="DDQ36" i="138"/>
  <c r="DDP36" i="138"/>
  <c r="DDO36" i="138"/>
  <c r="DDN36" i="138"/>
  <c r="DDM36" i="138"/>
  <c r="DDL36" i="138"/>
  <c r="DDK36" i="138"/>
  <c r="DDJ36" i="138"/>
  <c r="DDI36" i="138"/>
  <c r="DDH36" i="138"/>
  <c r="DDG36" i="138"/>
  <c r="DDF36" i="138"/>
  <c r="DDE36" i="138"/>
  <c r="DDD36" i="138"/>
  <c r="DDC36" i="138"/>
  <c r="DDB36" i="138"/>
  <c r="DDA36" i="138"/>
  <c r="DCZ36" i="138"/>
  <c r="DCY36" i="138"/>
  <c r="DCX36" i="138"/>
  <c r="DCW36" i="138"/>
  <c r="DCV36" i="138"/>
  <c r="DCU36" i="138"/>
  <c r="DCT36" i="138"/>
  <c r="DCS36" i="138"/>
  <c r="DCR36" i="138"/>
  <c r="DCQ36" i="138"/>
  <c r="DCP36" i="138"/>
  <c r="DCO36" i="138"/>
  <c r="DCN36" i="138"/>
  <c r="DCM36" i="138"/>
  <c r="DCL36" i="138"/>
  <c r="DCK36" i="138"/>
  <c r="DCJ36" i="138"/>
  <c r="DCI36" i="138"/>
  <c r="DCH36" i="138"/>
  <c r="DCG36" i="138"/>
  <c r="DCF36" i="138"/>
  <c r="DCE36" i="138"/>
  <c r="DCD36" i="138"/>
  <c r="DCC36" i="138"/>
  <c r="DCB36" i="138"/>
  <c r="DCA36" i="138"/>
  <c r="DBZ36" i="138"/>
  <c r="DBY36" i="138"/>
  <c r="DBX36" i="138"/>
  <c r="DBW36" i="138"/>
  <c r="DBV36" i="138"/>
  <c r="DBU36" i="138"/>
  <c r="DBT36" i="138"/>
  <c r="DBS36" i="138"/>
  <c r="DBR36" i="138"/>
  <c r="DBQ36" i="138"/>
  <c r="DBP36" i="138"/>
  <c r="DBO36" i="138"/>
  <c r="DBN36" i="138"/>
  <c r="DBM36" i="138"/>
  <c r="DBL36" i="138"/>
  <c r="DBK36" i="138"/>
  <c r="DBJ36" i="138"/>
  <c r="DBI36" i="138"/>
  <c r="DBH36" i="138"/>
  <c r="DBG36" i="138"/>
  <c r="DBF36" i="138"/>
  <c r="DBE36" i="138"/>
  <c r="DBD36" i="138"/>
  <c r="DBC36" i="138"/>
  <c r="DBB36" i="138"/>
  <c r="DBA36" i="138"/>
  <c r="DAZ36" i="138"/>
  <c r="DAY36" i="138"/>
  <c r="DAX36" i="138"/>
  <c r="DAW36" i="138"/>
  <c r="DAV36" i="138"/>
  <c r="DAU36" i="138"/>
  <c r="DAT36" i="138"/>
  <c r="DAS36" i="138"/>
  <c r="DAR36" i="138"/>
  <c r="DAQ36" i="138"/>
  <c r="DAP36" i="138"/>
  <c r="DAO36" i="138"/>
  <c r="DAN36" i="138"/>
  <c r="DAM36" i="138"/>
  <c r="DAL36" i="138"/>
  <c r="DAK36" i="138"/>
  <c r="DAJ36" i="138"/>
  <c r="DAI36" i="138"/>
  <c r="DAH36" i="138"/>
  <c r="DAG36" i="138"/>
  <c r="DAF36" i="138"/>
  <c r="DAE36" i="138"/>
  <c r="DAD36" i="138"/>
  <c r="DAC36" i="138"/>
  <c r="DAB36" i="138"/>
  <c r="DAA36" i="138"/>
  <c r="CZZ36" i="138"/>
  <c r="CZY36" i="138"/>
  <c r="CZX36" i="138"/>
  <c r="CZW36" i="138"/>
  <c r="CZV36" i="138"/>
  <c r="CZU36" i="138"/>
  <c r="CZT36" i="138"/>
  <c r="CZS36" i="138"/>
  <c r="CZR36" i="138"/>
  <c r="CZQ36" i="138"/>
  <c r="CZP36" i="138"/>
  <c r="CZO36" i="138"/>
  <c r="CZN36" i="138"/>
  <c r="CZM36" i="138"/>
  <c r="CZL36" i="138"/>
  <c r="CZK36" i="138"/>
  <c r="CZJ36" i="138"/>
  <c r="CZI36" i="138"/>
  <c r="CZH36" i="138"/>
  <c r="CZG36" i="138"/>
  <c r="CZF36" i="138"/>
  <c r="CZE36" i="138"/>
  <c r="CZD36" i="138"/>
  <c r="CZC36" i="138"/>
  <c r="CZB36" i="138"/>
  <c r="CZA36" i="138"/>
  <c r="CYZ36" i="138"/>
  <c r="CYY36" i="138"/>
  <c r="CYX36" i="138"/>
  <c r="CYW36" i="138"/>
  <c r="CYV36" i="138"/>
  <c r="CYU36" i="138"/>
  <c r="CYT36" i="138"/>
  <c r="CYS36" i="138"/>
  <c r="CYR36" i="138"/>
  <c r="CYQ36" i="138"/>
  <c r="CYP36" i="138"/>
  <c r="CYO36" i="138"/>
  <c r="CYN36" i="138"/>
  <c r="CYM36" i="138"/>
  <c r="CYL36" i="138"/>
  <c r="CYK36" i="138"/>
  <c r="CYJ36" i="138"/>
  <c r="CYI36" i="138"/>
  <c r="CYH36" i="138"/>
  <c r="CYG36" i="138"/>
  <c r="CYF36" i="138"/>
  <c r="CYE36" i="138"/>
  <c r="CYD36" i="138"/>
  <c r="CYC36" i="138"/>
  <c r="CYB36" i="138"/>
  <c r="CYA36" i="138"/>
  <c r="CXZ36" i="138"/>
  <c r="CXY36" i="138"/>
  <c r="CXX36" i="138"/>
  <c r="CXW36" i="138"/>
  <c r="CXV36" i="138"/>
  <c r="CXU36" i="138"/>
  <c r="CXT36" i="138"/>
  <c r="CXS36" i="138"/>
  <c r="CXR36" i="138"/>
  <c r="CXQ36" i="138"/>
  <c r="CXP36" i="138"/>
  <c r="CXO36" i="138"/>
  <c r="CXN36" i="138"/>
  <c r="CXM36" i="138"/>
  <c r="CXL36" i="138"/>
  <c r="CXK36" i="138"/>
  <c r="CXJ36" i="138"/>
  <c r="CXI36" i="138"/>
  <c r="CXH36" i="138"/>
  <c r="CXG36" i="138"/>
  <c r="CXF36" i="138"/>
  <c r="CXE36" i="138"/>
  <c r="CXD36" i="138"/>
  <c r="CXC36" i="138"/>
  <c r="CXB36" i="138"/>
  <c r="CXA36" i="138"/>
  <c r="CWZ36" i="138"/>
  <c r="CWY36" i="138"/>
  <c r="CWX36" i="138"/>
  <c r="CWW36" i="138"/>
  <c r="CWV36" i="138"/>
  <c r="CWU36" i="138"/>
  <c r="CWT36" i="138"/>
  <c r="CWS36" i="138"/>
  <c r="CWR36" i="138"/>
  <c r="CWQ36" i="138"/>
  <c r="CWP36" i="138"/>
  <c r="CWO36" i="138"/>
  <c r="CWN36" i="138"/>
  <c r="CWM36" i="138"/>
  <c r="CWL36" i="138"/>
  <c r="CWK36" i="138"/>
  <c r="CWJ36" i="138"/>
  <c r="CWI36" i="138"/>
  <c r="CWH36" i="138"/>
  <c r="CWG36" i="138"/>
  <c r="CWF36" i="138"/>
  <c r="CWE36" i="138"/>
  <c r="CWD36" i="138"/>
  <c r="CWC36" i="138"/>
  <c r="CWB36" i="138"/>
  <c r="CWA36" i="138"/>
  <c r="CVZ36" i="138"/>
  <c r="CVY36" i="138"/>
  <c r="CVX36" i="138"/>
  <c r="CVW36" i="138"/>
  <c r="CVV36" i="138"/>
  <c r="CVU36" i="138"/>
  <c r="CVT36" i="138"/>
  <c r="CVS36" i="138"/>
  <c r="CVR36" i="138"/>
  <c r="CVQ36" i="138"/>
  <c r="CVP36" i="138"/>
  <c r="CVO36" i="138"/>
  <c r="CVN36" i="138"/>
  <c r="CVM36" i="138"/>
  <c r="CVL36" i="138"/>
  <c r="CVK36" i="138"/>
  <c r="CVJ36" i="138"/>
  <c r="CVI36" i="138"/>
  <c r="CVH36" i="138"/>
  <c r="CVG36" i="138"/>
  <c r="CVF36" i="138"/>
  <c r="CVE36" i="138"/>
  <c r="CVD36" i="138"/>
  <c r="CVC36" i="138"/>
  <c r="CVB36" i="138"/>
  <c r="CVA36" i="138"/>
  <c r="CUZ36" i="138"/>
  <c r="CUY36" i="138"/>
  <c r="CUX36" i="138"/>
  <c r="CUW36" i="138"/>
  <c r="CUV36" i="138"/>
  <c r="CUU36" i="138"/>
  <c r="CUT36" i="138"/>
  <c r="CUS36" i="138"/>
  <c r="CUR36" i="138"/>
  <c r="CUQ36" i="138"/>
  <c r="CUP36" i="138"/>
  <c r="CUO36" i="138"/>
  <c r="CUN36" i="138"/>
  <c r="CUM36" i="138"/>
  <c r="CUL36" i="138"/>
  <c r="CUK36" i="138"/>
  <c r="CUJ36" i="138"/>
  <c r="CUI36" i="138"/>
  <c r="CUH36" i="138"/>
  <c r="CUG36" i="138"/>
  <c r="CUF36" i="138"/>
  <c r="CUE36" i="138"/>
  <c r="CUD36" i="138"/>
  <c r="CUC36" i="138"/>
  <c r="CUB36" i="138"/>
  <c r="CUA36" i="138"/>
  <c r="CTZ36" i="138"/>
  <c r="CTY36" i="138"/>
  <c r="CTX36" i="138"/>
  <c r="CTW36" i="138"/>
  <c r="CTV36" i="138"/>
  <c r="CTU36" i="138"/>
  <c r="CTT36" i="138"/>
  <c r="CTS36" i="138"/>
  <c r="CTR36" i="138"/>
  <c r="CTQ36" i="138"/>
  <c r="CTP36" i="138"/>
  <c r="CTO36" i="138"/>
  <c r="CTN36" i="138"/>
  <c r="CTM36" i="138"/>
  <c r="CTL36" i="138"/>
  <c r="CTK36" i="138"/>
  <c r="CTJ36" i="138"/>
  <c r="CTI36" i="138"/>
  <c r="CTH36" i="138"/>
  <c r="CTG36" i="138"/>
  <c r="CTF36" i="138"/>
  <c r="CTE36" i="138"/>
  <c r="CTD36" i="138"/>
  <c r="CTC36" i="138"/>
  <c r="CTB36" i="138"/>
  <c r="CTA36" i="138"/>
  <c r="CSZ36" i="138"/>
  <c r="CSY36" i="138"/>
  <c r="CSX36" i="138"/>
  <c r="CSW36" i="138"/>
  <c r="CSV36" i="138"/>
  <c r="CSU36" i="138"/>
  <c r="CST36" i="138"/>
  <c r="CSS36" i="138"/>
  <c r="CSR36" i="138"/>
  <c r="CSQ36" i="138"/>
  <c r="CSP36" i="138"/>
  <c r="CSO36" i="138"/>
  <c r="CSN36" i="138"/>
  <c r="CSM36" i="138"/>
  <c r="CSL36" i="138"/>
  <c r="CSK36" i="138"/>
  <c r="CSJ36" i="138"/>
  <c r="CSI36" i="138"/>
  <c r="CSH36" i="138"/>
  <c r="CSG36" i="138"/>
  <c r="CSF36" i="138"/>
  <c r="CSE36" i="138"/>
  <c r="CSD36" i="138"/>
  <c r="CSC36" i="138"/>
  <c r="CSB36" i="138"/>
  <c r="CSA36" i="138"/>
  <c r="CRZ36" i="138"/>
  <c r="CRY36" i="138"/>
  <c r="CRX36" i="138"/>
  <c r="CRW36" i="138"/>
  <c r="CRV36" i="138"/>
  <c r="CRU36" i="138"/>
  <c r="CRT36" i="138"/>
  <c r="CRS36" i="138"/>
  <c r="CRR36" i="138"/>
  <c r="CRQ36" i="138"/>
  <c r="CRP36" i="138"/>
  <c r="CRO36" i="138"/>
  <c r="CRN36" i="138"/>
  <c r="CRM36" i="138"/>
  <c r="CRL36" i="138"/>
  <c r="CRK36" i="138"/>
  <c r="CRJ36" i="138"/>
  <c r="CRI36" i="138"/>
  <c r="CRH36" i="138"/>
  <c r="CRG36" i="138"/>
  <c r="CRF36" i="138"/>
  <c r="CRE36" i="138"/>
  <c r="CRD36" i="138"/>
  <c r="CRC36" i="138"/>
  <c r="CRB36" i="138"/>
  <c r="CRA36" i="138"/>
  <c r="CQZ36" i="138"/>
  <c r="CQY36" i="138"/>
  <c r="CQX36" i="138"/>
  <c r="CQW36" i="138"/>
  <c r="CQV36" i="138"/>
  <c r="CQU36" i="138"/>
  <c r="CQT36" i="138"/>
  <c r="CQS36" i="138"/>
  <c r="CQR36" i="138"/>
  <c r="CQQ36" i="138"/>
  <c r="CQP36" i="138"/>
  <c r="CQO36" i="138"/>
  <c r="CQN36" i="138"/>
  <c r="CQM36" i="138"/>
  <c r="CQL36" i="138"/>
  <c r="CQK36" i="138"/>
  <c r="CQJ36" i="138"/>
  <c r="CQI36" i="138"/>
  <c r="CQH36" i="138"/>
  <c r="CQG36" i="138"/>
  <c r="CQF36" i="138"/>
  <c r="CQE36" i="138"/>
  <c r="CQD36" i="138"/>
  <c r="CQC36" i="138"/>
  <c r="CQB36" i="138"/>
  <c r="CQA36" i="138"/>
  <c r="CPZ36" i="138"/>
  <c r="CPY36" i="138"/>
  <c r="CPX36" i="138"/>
  <c r="CPW36" i="138"/>
  <c r="CPV36" i="138"/>
  <c r="CPU36" i="138"/>
  <c r="CPT36" i="138"/>
  <c r="CPS36" i="138"/>
  <c r="CPR36" i="138"/>
  <c r="CPQ36" i="138"/>
  <c r="CPP36" i="138"/>
  <c r="CPO36" i="138"/>
  <c r="CPN36" i="138"/>
  <c r="CPM36" i="138"/>
  <c r="CPL36" i="138"/>
  <c r="CPK36" i="138"/>
  <c r="CPJ36" i="138"/>
  <c r="CPI36" i="138"/>
  <c r="CPH36" i="138"/>
  <c r="CPG36" i="138"/>
  <c r="CPF36" i="138"/>
  <c r="CPE36" i="138"/>
  <c r="CPD36" i="138"/>
  <c r="CPC36" i="138"/>
  <c r="CPB36" i="138"/>
  <c r="CPA36" i="138"/>
  <c r="COZ36" i="138"/>
  <c r="COY36" i="138"/>
  <c r="COX36" i="138"/>
  <c r="COW36" i="138"/>
  <c r="COV36" i="138"/>
  <c r="COU36" i="138"/>
  <c r="COT36" i="138"/>
  <c r="COS36" i="138"/>
  <c r="COR36" i="138"/>
  <c r="COQ36" i="138"/>
  <c r="COP36" i="138"/>
  <c r="COO36" i="138"/>
  <c r="CON36" i="138"/>
  <c r="COM36" i="138"/>
  <c r="COL36" i="138"/>
  <c r="COK36" i="138"/>
  <c r="COJ36" i="138"/>
  <c r="COI36" i="138"/>
  <c r="COH36" i="138"/>
  <c r="COG36" i="138"/>
  <c r="COF36" i="138"/>
  <c r="COE36" i="138"/>
  <c r="COD36" i="138"/>
  <c r="COC36" i="138"/>
  <c r="COB36" i="138"/>
  <c r="COA36" i="138"/>
  <c r="CNZ36" i="138"/>
  <c r="CNY36" i="138"/>
  <c r="CNX36" i="138"/>
  <c r="CNW36" i="138"/>
  <c r="CNV36" i="138"/>
  <c r="CNU36" i="138"/>
  <c r="CNT36" i="138"/>
  <c r="CNS36" i="138"/>
  <c r="CNR36" i="138"/>
  <c r="CNQ36" i="138"/>
  <c r="CNP36" i="138"/>
  <c r="CNO36" i="138"/>
  <c r="CNN36" i="138"/>
  <c r="CNM36" i="138"/>
  <c r="CNL36" i="138"/>
  <c r="CNK36" i="138"/>
  <c r="CNJ36" i="138"/>
  <c r="CNI36" i="138"/>
  <c r="CNH36" i="138"/>
  <c r="CNG36" i="138"/>
  <c r="CNF36" i="138"/>
  <c r="CNE36" i="138"/>
  <c r="CND36" i="138"/>
  <c r="CNC36" i="138"/>
  <c r="CNB36" i="138"/>
  <c r="CNA36" i="138"/>
  <c r="CMZ36" i="138"/>
  <c r="CMY36" i="138"/>
  <c r="CMX36" i="138"/>
  <c r="CMW36" i="138"/>
  <c r="CMV36" i="138"/>
  <c r="CMU36" i="138"/>
  <c r="CMT36" i="138"/>
  <c r="CMS36" i="138"/>
  <c r="CMR36" i="138"/>
  <c r="CMQ36" i="138"/>
  <c r="CMP36" i="138"/>
  <c r="CMO36" i="138"/>
  <c r="CMN36" i="138"/>
  <c r="CMM36" i="138"/>
  <c r="CML36" i="138"/>
  <c r="CMK36" i="138"/>
  <c r="CMJ36" i="138"/>
  <c r="CMI36" i="138"/>
  <c r="CMH36" i="138"/>
  <c r="CMG36" i="138"/>
  <c r="CMF36" i="138"/>
  <c r="CME36" i="138"/>
  <c r="CMD36" i="138"/>
  <c r="CMC36" i="138"/>
  <c r="CMB36" i="138"/>
  <c r="CMA36" i="138"/>
  <c r="CLZ36" i="138"/>
  <c r="CLY36" i="138"/>
  <c r="CLX36" i="138"/>
  <c r="CLW36" i="138"/>
  <c r="CLV36" i="138"/>
  <c r="CLU36" i="138"/>
  <c r="CLT36" i="138"/>
  <c r="CLS36" i="138"/>
  <c r="CLR36" i="138"/>
  <c r="CLQ36" i="138"/>
  <c r="CLP36" i="138"/>
  <c r="CLO36" i="138"/>
  <c r="CLN36" i="138"/>
  <c r="CLM36" i="138"/>
  <c r="CLL36" i="138"/>
  <c r="CLK36" i="138"/>
  <c r="CLJ36" i="138"/>
  <c r="CLI36" i="138"/>
  <c r="CLH36" i="138"/>
  <c r="CLG36" i="138"/>
  <c r="CLF36" i="138"/>
  <c r="CLE36" i="138"/>
  <c r="CLD36" i="138"/>
  <c r="CLC36" i="138"/>
  <c r="CLB36" i="138"/>
  <c r="CLA36" i="138"/>
  <c r="CKZ36" i="138"/>
  <c r="CKY36" i="138"/>
  <c r="CKX36" i="138"/>
  <c r="CKW36" i="138"/>
  <c r="CKV36" i="138"/>
  <c r="CKU36" i="138"/>
  <c r="CKT36" i="138"/>
  <c r="CKS36" i="138"/>
  <c r="CKR36" i="138"/>
  <c r="CKQ36" i="138"/>
  <c r="CKP36" i="138"/>
  <c r="CKO36" i="138"/>
  <c r="CKN36" i="138"/>
  <c r="CKM36" i="138"/>
  <c r="CKL36" i="138"/>
  <c r="CKK36" i="138"/>
  <c r="CKJ36" i="138"/>
  <c r="CKI36" i="138"/>
  <c r="CKH36" i="138"/>
  <c r="CKG36" i="138"/>
  <c r="CKF36" i="138"/>
  <c r="CKE36" i="138"/>
  <c r="CKD36" i="138"/>
  <c r="CKC36" i="138"/>
  <c r="CKB36" i="138"/>
  <c r="CKA36" i="138"/>
  <c r="CJZ36" i="138"/>
  <c r="CJY36" i="138"/>
  <c r="CJX36" i="138"/>
  <c r="CJW36" i="138"/>
  <c r="CJV36" i="138"/>
  <c r="CJU36" i="138"/>
  <c r="CJT36" i="138"/>
  <c r="CJS36" i="138"/>
  <c r="CJR36" i="138"/>
  <c r="CJQ36" i="138"/>
  <c r="CJP36" i="138"/>
  <c r="CJO36" i="138"/>
  <c r="CJN36" i="138"/>
  <c r="CJM36" i="138"/>
  <c r="CJL36" i="138"/>
  <c r="CJK36" i="138"/>
  <c r="CJJ36" i="138"/>
  <c r="CJI36" i="138"/>
  <c r="CJH36" i="138"/>
  <c r="CJG36" i="138"/>
  <c r="CJF36" i="138"/>
  <c r="CJE36" i="138"/>
  <c r="CJD36" i="138"/>
  <c r="CJC36" i="138"/>
  <c r="CJB36" i="138"/>
  <c r="CJA36" i="138"/>
  <c r="CIZ36" i="138"/>
  <c r="CIY36" i="138"/>
  <c r="CIX36" i="138"/>
  <c r="CIW36" i="138"/>
  <c r="CIV36" i="138"/>
  <c r="CIU36" i="138"/>
  <c r="CIT36" i="138"/>
  <c r="CIS36" i="138"/>
  <c r="CIR36" i="138"/>
  <c r="CIQ36" i="138"/>
  <c r="CIP36" i="138"/>
  <c r="CIO36" i="138"/>
  <c r="CIN36" i="138"/>
  <c r="CIM36" i="138"/>
  <c r="CIL36" i="138"/>
  <c r="CIK36" i="138"/>
  <c r="CIJ36" i="138"/>
  <c r="CII36" i="138"/>
  <c r="CIH36" i="138"/>
  <c r="CIG36" i="138"/>
  <c r="CIF36" i="138"/>
  <c r="CIE36" i="138"/>
  <c r="CID36" i="138"/>
  <c r="CIC36" i="138"/>
  <c r="CIB36" i="138"/>
  <c r="CIA36" i="138"/>
  <c r="CHZ36" i="138"/>
  <c r="CHY36" i="138"/>
  <c r="CHX36" i="138"/>
  <c r="CHW36" i="138"/>
  <c r="CHV36" i="138"/>
  <c r="CHU36" i="138"/>
  <c r="CHT36" i="138"/>
  <c r="CHS36" i="138"/>
  <c r="CHR36" i="138"/>
  <c r="CHQ36" i="138"/>
  <c r="CHP36" i="138"/>
  <c r="CHO36" i="138"/>
  <c r="CHN36" i="138"/>
  <c r="CHM36" i="138"/>
  <c r="CHL36" i="138"/>
  <c r="CHK36" i="138"/>
  <c r="CHJ36" i="138"/>
  <c r="CHI36" i="138"/>
  <c r="CHH36" i="138"/>
  <c r="CHG36" i="138"/>
  <c r="CHF36" i="138"/>
  <c r="CHE36" i="138"/>
  <c r="CHD36" i="138"/>
  <c r="CHC36" i="138"/>
  <c r="CHB36" i="138"/>
  <c r="CHA36" i="138"/>
  <c r="CGZ36" i="138"/>
  <c r="CGY36" i="138"/>
  <c r="CGX36" i="138"/>
  <c r="CGW36" i="138"/>
  <c r="CGV36" i="138"/>
  <c r="CGU36" i="138"/>
  <c r="CGT36" i="138"/>
  <c r="CGS36" i="138"/>
  <c r="CGR36" i="138"/>
  <c r="CGQ36" i="138"/>
  <c r="CGP36" i="138"/>
  <c r="CGO36" i="138"/>
  <c r="CGN36" i="138"/>
  <c r="CGM36" i="138"/>
  <c r="CGL36" i="138"/>
  <c r="CGK36" i="138"/>
  <c r="CGJ36" i="138"/>
  <c r="CGI36" i="138"/>
  <c r="CGH36" i="138"/>
  <c r="CGG36" i="138"/>
  <c r="CGF36" i="138"/>
  <c r="CGE36" i="138"/>
  <c r="CGD36" i="138"/>
  <c r="CGC36" i="138"/>
  <c r="CGB36" i="138"/>
  <c r="CGA36" i="138"/>
  <c r="CFZ36" i="138"/>
  <c r="CFY36" i="138"/>
  <c r="CFX36" i="138"/>
  <c r="CFW36" i="138"/>
  <c r="CFV36" i="138"/>
  <c r="CFU36" i="138"/>
  <c r="CFT36" i="138"/>
  <c r="CFS36" i="138"/>
  <c r="CFR36" i="138"/>
  <c r="CFQ36" i="138"/>
  <c r="CFP36" i="138"/>
  <c r="CFO36" i="138"/>
  <c r="CFN36" i="138"/>
  <c r="CFM36" i="138"/>
  <c r="CFL36" i="138"/>
  <c r="CFK36" i="138"/>
  <c r="CFJ36" i="138"/>
  <c r="CFI36" i="138"/>
  <c r="CFH36" i="138"/>
  <c r="CFG36" i="138"/>
  <c r="CFF36" i="138"/>
  <c r="CFE36" i="138"/>
  <c r="CFD36" i="138"/>
  <c r="CFC36" i="138"/>
  <c r="CFB36" i="138"/>
  <c r="CFA36" i="138"/>
  <c r="CEZ36" i="138"/>
  <c r="CEY36" i="138"/>
  <c r="CEX36" i="138"/>
  <c r="CEW36" i="138"/>
  <c r="CEV36" i="138"/>
  <c r="CEU36" i="138"/>
  <c r="CET36" i="138"/>
  <c r="CES36" i="138"/>
  <c r="CER36" i="138"/>
  <c r="CEQ36" i="138"/>
  <c r="CEP36" i="138"/>
  <c r="CEO36" i="138"/>
  <c r="CEN36" i="138"/>
  <c r="CEM36" i="138"/>
  <c r="CEL36" i="138"/>
  <c r="CEK36" i="138"/>
  <c r="CEJ36" i="138"/>
  <c r="CEI36" i="138"/>
  <c r="CEH36" i="138"/>
  <c r="CEG36" i="138"/>
  <c r="CEF36" i="138"/>
  <c r="CEE36" i="138"/>
  <c r="CED36" i="138"/>
  <c r="CEC36" i="138"/>
  <c r="CEB36" i="138"/>
  <c r="CEA36" i="138"/>
  <c r="CDZ36" i="138"/>
  <c r="CDY36" i="138"/>
  <c r="CDX36" i="138"/>
  <c r="CDW36" i="138"/>
  <c r="CDV36" i="138"/>
  <c r="CDU36" i="138"/>
  <c r="CDT36" i="138"/>
  <c r="CDS36" i="138"/>
  <c r="CDR36" i="138"/>
  <c r="CDQ36" i="138"/>
  <c r="CDP36" i="138"/>
  <c r="CDO36" i="138"/>
  <c r="CDN36" i="138"/>
  <c r="CDM36" i="138"/>
  <c r="CDL36" i="138"/>
  <c r="CDK36" i="138"/>
  <c r="CDJ36" i="138"/>
  <c r="CDI36" i="138"/>
  <c r="CDH36" i="138"/>
  <c r="CDG36" i="138"/>
  <c r="CDF36" i="138"/>
  <c r="CDE36" i="138"/>
  <c r="CDD36" i="138"/>
  <c r="CDC36" i="138"/>
  <c r="CDB36" i="138"/>
  <c r="CDA36" i="138"/>
  <c r="CCZ36" i="138"/>
  <c r="CCY36" i="138"/>
  <c r="CCX36" i="138"/>
  <c r="CCW36" i="138"/>
  <c r="CCV36" i="138"/>
  <c r="CCU36" i="138"/>
  <c r="CCT36" i="138"/>
  <c r="CCS36" i="138"/>
  <c r="CCR36" i="138"/>
  <c r="CCQ36" i="138"/>
  <c r="CCP36" i="138"/>
  <c r="CCO36" i="138"/>
  <c r="CCN36" i="138"/>
  <c r="CCM36" i="138"/>
  <c r="CCL36" i="138"/>
  <c r="CCK36" i="138"/>
  <c r="CCJ36" i="138"/>
  <c r="CCI36" i="138"/>
  <c r="CCH36" i="138"/>
  <c r="CCG36" i="138"/>
  <c r="CCF36" i="138"/>
  <c r="CCE36" i="138"/>
  <c r="CCD36" i="138"/>
  <c r="CCC36" i="138"/>
  <c r="CCB36" i="138"/>
  <c r="CCA36" i="138"/>
  <c r="CBZ36" i="138"/>
  <c r="CBY36" i="138"/>
  <c r="CBX36" i="138"/>
  <c r="CBW36" i="138"/>
  <c r="CBV36" i="138"/>
  <c r="CBU36" i="138"/>
  <c r="CBT36" i="138"/>
  <c r="CBS36" i="138"/>
  <c r="CBR36" i="138"/>
  <c r="CBQ36" i="138"/>
  <c r="CBP36" i="138"/>
  <c r="CBO36" i="138"/>
  <c r="CBN36" i="138"/>
  <c r="CBM36" i="138"/>
  <c r="CBL36" i="138"/>
  <c r="CBK36" i="138"/>
  <c r="CBJ36" i="138"/>
  <c r="CBI36" i="138"/>
  <c r="CBH36" i="138"/>
  <c r="CBG36" i="138"/>
  <c r="CBF36" i="138"/>
  <c r="CBE36" i="138"/>
  <c r="CBD36" i="138"/>
  <c r="CBC36" i="138"/>
  <c r="CBB36" i="138"/>
  <c r="CBA36" i="138"/>
  <c r="CAZ36" i="138"/>
  <c r="CAY36" i="138"/>
  <c r="CAX36" i="138"/>
  <c r="CAW36" i="138"/>
  <c r="CAV36" i="138"/>
  <c r="CAU36" i="138"/>
  <c r="CAT36" i="138"/>
  <c r="CAS36" i="138"/>
  <c r="CAR36" i="138"/>
  <c r="CAQ36" i="138"/>
  <c r="CAP36" i="138"/>
  <c r="CAO36" i="138"/>
  <c r="CAN36" i="138"/>
  <c r="CAM36" i="138"/>
  <c r="CAL36" i="138"/>
  <c r="CAK36" i="138"/>
  <c r="CAJ36" i="138"/>
  <c r="CAI36" i="138"/>
  <c r="CAH36" i="138"/>
  <c r="CAG36" i="138"/>
  <c r="CAF36" i="138"/>
  <c r="CAE36" i="138"/>
  <c r="CAD36" i="138"/>
  <c r="CAC36" i="138"/>
  <c r="CAB36" i="138"/>
  <c r="CAA36" i="138"/>
  <c r="BZZ36" i="138"/>
  <c r="BZY36" i="138"/>
  <c r="BZX36" i="138"/>
  <c r="BZW36" i="138"/>
  <c r="BZV36" i="138"/>
  <c r="BZU36" i="138"/>
  <c r="BZT36" i="138"/>
  <c r="BZS36" i="138"/>
  <c r="BZR36" i="138"/>
  <c r="BZQ36" i="138"/>
  <c r="BZP36" i="138"/>
  <c r="BZO36" i="138"/>
  <c r="BZN36" i="138"/>
  <c r="BZM36" i="138"/>
  <c r="BZL36" i="138"/>
  <c r="BZK36" i="138"/>
  <c r="BZJ36" i="138"/>
  <c r="BZI36" i="138"/>
  <c r="BZH36" i="138"/>
  <c r="BZG36" i="138"/>
  <c r="BZF36" i="138"/>
  <c r="BZE36" i="138"/>
  <c r="BZD36" i="138"/>
  <c r="BZC36" i="138"/>
  <c r="BZB36" i="138"/>
  <c r="BZA36" i="138"/>
  <c r="BYZ36" i="138"/>
  <c r="BYY36" i="138"/>
  <c r="BYX36" i="138"/>
  <c r="BYW36" i="138"/>
  <c r="BYV36" i="138"/>
  <c r="BYU36" i="138"/>
  <c r="BYT36" i="138"/>
  <c r="BYS36" i="138"/>
  <c r="BYR36" i="138"/>
  <c r="BYQ36" i="138"/>
  <c r="BYP36" i="138"/>
  <c r="BYO36" i="138"/>
  <c r="BYN36" i="138"/>
  <c r="BYM36" i="138"/>
  <c r="BYL36" i="138"/>
  <c r="BYK36" i="138"/>
  <c r="BYJ36" i="138"/>
  <c r="BYI36" i="138"/>
  <c r="BYH36" i="138"/>
  <c r="BYG36" i="138"/>
  <c r="BYF36" i="138"/>
  <c r="BYE36" i="138"/>
  <c r="BYD36" i="138"/>
  <c r="BYC36" i="138"/>
  <c r="BYB36" i="138"/>
  <c r="BYA36" i="138"/>
  <c r="BXZ36" i="138"/>
  <c r="BXY36" i="138"/>
  <c r="BXX36" i="138"/>
  <c r="BXW36" i="138"/>
  <c r="BXV36" i="138"/>
  <c r="BXU36" i="138"/>
  <c r="BXT36" i="138"/>
  <c r="BXS36" i="138"/>
  <c r="BXR36" i="138"/>
  <c r="BXQ36" i="138"/>
  <c r="BXP36" i="138"/>
  <c r="BXO36" i="138"/>
  <c r="BXN36" i="138"/>
  <c r="BXM36" i="138"/>
  <c r="BXL36" i="138"/>
  <c r="BXK36" i="138"/>
  <c r="BXJ36" i="138"/>
  <c r="BXI36" i="138"/>
  <c r="BXH36" i="138"/>
  <c r="BXG36" i="138"/>
  <c r="BXF36" i="138"/>
  <c r="BXE36" i="138"/>
  <c r="BXD36" i="138"/>
  <c r="BXC36" i="138"/>
  <c r="BXB36" i="138"/>
  <c r="BXA36" i="138"/>
  <c r="BWZ36" i="138"/>
  <c r="BWY36" i="138"/>
  <c r="BWX36" i="138"/>
  <c r="BWW36" i="138"/>
  <c r="BWV36" i="138"/>
  <c r="BWU36" i="138"/>
  <c r="BWT36" i="138"/>
  <c r="BWS36" i="138"/>
  <c r="BWR36" i="138"/>
  <c r="BWQ36" i="138"/>
  <c r="BWP36" i="138"/>
  <c r="BWO36" i="138"/>
  <c r="BWN36" i="138"/>
  <c r="BWM36" i="138"/>
  <c r="BWL36" i="138"/>
  <c r="BWK36" i="138"/>
  <c r="BWJ36" i="138"/>
  <c r="BWI36" i="138"/>
  <c r="BWH36" i="138"/>
  <c r="BWG36" i="138"/>
  <c r="BWF36" i="138"/>
  <c r="BWE36" i="138"/>
  <c r="BWD36" i="138"/>
  <c r="BWC36" i="138"/>
  <c r="BWB36" i="138"/>
  <c r="BWA36" i="138"/>
  <c r="BVZ36" i="138"/>
  <c r="BVY36" i="138"/>
  <c r="BVX36" i="138"/>
  <c r="BVW36" i="138"/>
  <c r="BVV36" i="138"/>
  <c r="BVU36" i="138"/>
  <c r="BVT36" i="138"/>
  <c r="BVS36" i="138"/>
  <c r="BVR36" i="138"/>
  <c r="BVQ36" i="138"/>
  <c r="BVP36" i="138"/>
  <c r="BVO36" i="138"/>
  <c r="BVN36" i="138"/>
  <c r="BVM36" i="138"/>
  <c r="BVL36" i="138"/>
  <c r="BVK36" i="138"/>
  <c r="BVJ36" i="138"/>
  <c r="BVI36" i="138"/>
  <c r="BVH36" i="138"/>
  <c r="BVG36" i="138"/>
  <c r="BVF36" i="138"/>
  <c r="BVE36" i="138"/>
  <c r="BVD36" i="138"/>
  <c r="BVC36" i="138"/>
  <c r="BVB36" i="138"/>
  <c r="BVA36" i="138"/>
  <c r="BUZ36" i="138"/>
  <c r="BUY36" i="138"/>
  <c r="BUX36" i="138"/>
  <c r="BUW36" i="138"/>
  <c r="BUV36" i="138"/>
  <c r="BUU36" i="138"/>
  <c r="BUT36" i="138"/>
  <c r="BUS36" i="138"/>
  <c r="BUR36" i="138"/>
  <c r="BUQ36" i="138"/>
  <c r="BUP36" i="138"/>
  <c r="BUO36" i="138"/>
  <c r="BUN36" i="138"/>
  <c r="BUM36" i="138"/>
  <c r="BUL36" i="138"/>
  <c r="BUK36" i="138"/>
  <c r="BUJ36" i="138"/>
  <c r="BUI36" i="138"/>
  <c r="BUH36" i="138"/>
  <c r="BUG36" i="138"/>
  <c r="BUF36" i="138"/>
  <c r="BUE36" i="138"/>
  <c r="BUD36" i="138"/>
  <c r="BUC36" i="138"/>
  <c r="BUB36" i="138"/>
  <c r="BUA36" i="138"/>
  <c r="BTZ36" i="138"/>
  <c r="BTY36" i="138"/>
  <c r="BTX36" i="138"/>
  <c r="BTW36" i="138"/>
  <c r="BTV36" i="138"/>
  <c r="BTU36" i="138"/>
  <c r="BTT36" i="138"/>
  <c r="BTS36" i="138"/>
  <c r="BTR36" i="138"/>
  <c r="BTQ36" i="138"/>
  <c r="BTP36" i="138"/>
  <c r="BTO36" i="138"/>
  <c r="BTN36" i="138"/>
  <c r="BTM36" i="138"/>
  <c r="BTL36" i="138"/>
  <c r="BTK36" i="138"/>
  <c r="BTJ36" i="138"/>
  <c r="BTI36" i="138"/>
  <c r="BTH36" i="138"/>
  <c r="BTG36" i="138"/>
  <c r="BTF36" i="138"/>
  <c r="BTE36" i="138"/>
  <c r="BTD36" i="138"/>
  <c r="BTC36" i="138"/>
  <c r="BTB36" i="138"/>
  <c r="BTA36" i="138"/>
  <c r="BSZ36" i="138"/>
  <c r="BSY36" i="138"/>
  <c r="BSX36" i="138"/>
  <c r="BSW36" i="138"/>
  <c r="BSV36" i="138"/>
  <c r="BSU36" i="138"/>
  <c r="BST36" i="138"/>
  <c r="BSS36" i="138"/>
  <c r="BSR36" i="138"/>
  <c r="BSQ36" i="138"/>
  <c r="BSP36" i="138"/>
  <c r="BSO36" i="138"/>
  <c r="BSN36" i="138"/>
  <c r="BSM36" i="138"/>
  <c r="BSL36" i="138"/>
  <c r="BSK36" i="138"/>
  <c r="BSJ36" i="138"/>
  <c r="BSI36" i="138"/>
  <c r="BSH36" i="138"/>
  <c r="BSG36" i="138"/>
  <c r="BSF36" i="138"/>
  <c r="BSE36" i="138"/>
  <c r="BSD36" i="138"/>
  <c r="BSC36" i="138"/>
  <c r="BSB36" i="138"/>
  <c r="BSA36" i="138"/>
  <c r="BRZ36" i="138"/>
  <c r="BRY36" i="138"/>
  <c r="BRX36" i="138"/>
  <c r="BRW36" i="138"/>
  <c r="BRV36" i="138"/>
  <c r="BRU36" i="138"/>
  <c r="BRT36" i="138"/>
  <c r="BRS36" i="138"/>
  <c r="BRR36" i="138"/>
  <c r="BRQ36" i="138"/>
  <c r="BRP36" i="138"/>
  <c r="BRO36" i="138"/>
  <c r="BRN36" i="138"/>
  <c r="BRM36" i="138"/>
  <c r="BRL36" i="138"/>
  <c r="BRK36" i="138"/>
  <c r="BRJ36" i="138"/>
  <c r="BRI36" i="138"/>
  <c r="BRH36" i="138"/>
  <c r="BRG36" i="138"/>
  <c r="BRF36" i="138"/>
  <c r="BRE36" i="138"/>
  <c r="BRD36" i="138"/>
  <c r="BRC36" i="138"/>
  <c r="BRB36" i="138"/>
  <c r="BRA36" i="138"/>
  <c r="BQZ36" i="138"/>
  <c r="BQY36" i="138"/>
  <c r="BQX36" i="138"/>
  <c r="BQW36" i="138"/>
  <c r="BQV36" i="138"/>
  <c r="BQU36" i="138"/>
  <c r="BQT36" i="138"/>
  <c r="BQS36" i="138"/>
  <c r="BQR36" i="138"/>
  <c r="BQQ36" i="138"/>
  <c r="BQP36" i="138"/>
  <c r="BQO36" i="138"/>
  <c r="BQN36" i="138"/>
  <c r="BQM36" i="138"/>
  <c r="BQL36" i="138"/>
  <c r="BQK36" i="138"/>
  <c r="BQJ36" i="138"/>
  <c r="BQI36" i="138"/>
  <c r="BQH36" i="138"/>
  <c r="BQG36" i="138"/>
  <c r="BQF36" i="138"/>
  <c r="BQE36" i="138"/>
  <c r="BQD36" i="138"/>
  <c r="BQC36" i="138"/>
  <c r="BQB36" i="138"/>
  <c r="BQA36" i="138"/>
  <c r="BPZ36" i="138"/>
  <c r="BPY36" i="138"/>
  <c r="BPX36" i="138"/>
  <c r="BPW36" i="138"/>
  <c r="BPV36" i="138"/>
  <c r="BPU36" i="138"/>
  <c r="BPT36" i="138"/>
  <c r="BPS36" i="138"/>
  <c r="BPR36" i="138"/>
  <c r="BPQ36" i="138"/>
  <c r="BPP36" i="138"/>
  <c r="BPO36" i="138"/>
  <c r="BPN36" i="138"/>
  <c r="BPM36" i="138"/>
  <c r="BPL36" i="138"/>
  <c r="BPK36" i="138"/>
  <c r="BPJ36" i="138"/>
  <c r="BPI36" i="138"/>
  <c r="BPH36" i="138"/>
  <c r="BPG36" i="138"/>
  <c r="BPF36" i="138"/>
  <c r="BPE36" i="138"/>
  <c r="BPD36" i="138"/>
  <c r="BPC36" i="138"/>
  <c r="BPB36" i="138"/>
  <c r="BPA36" i="138"/>
  <c r="BOZ36" i="138"/>
  <c r="BOY36" i="138"/>
  <c r="BOX36" i="138"/>
  <c r="BOW36" i="138"/>
  <c r="BOV36" i="138"/>
  <c r="BOU36" i="138"/>
  <c r="BOT36" i="138"/>
  <c r="BOS36" i="138"/>
  <c r="BOR36" i="138"/>
  <c r="BOQ36" i="138"/>
  <c r="BOP36" i="138"/>
  <c r="BOO36" i="138"/>
  <c r="BON36" i="138"/>
  <c r="BOM36" i="138"/>
  <c r="BOL36" i="138"/>
  <c r="BOK36" i="138"/>
  <c r="BOJ36" i="138"/>
  <c r="BOI36" i="138"/>
  <c r="BOH36" i="138"/>
  <c r="BOG36" i="138"/>
  <c r="BOF36" i="138"/>
  <c r="BOE36" i="138"/>
  <c r="BOD36" i="138"/>
  <c r="BOC36" i="138"/>
  <c r="BOB36" i="138"/>
  <c r="BOA36" i="138"/>
  <c r="BNZ36" i="138"/>
  <c r="BNY36" i="138"/>
  <c r="BNX36" i="138"/>
  <c r="BNW36" i="138"/>
  <c r="BNV36" i="138"/>
  <c r="BNU36" i="138"/>
  <c r="BNT36" i="138"/>
  <c r="BNS36" i="138"/>
  <c r="BNR36" i="138"/>
  <c r="BNQ36" i="138"/>
  <c r="BNP36" i="138"/>
  <c r="BNO36" i="138"/>
  <c r="BNN36" i="138"/>
  <c r="BNM36" i="138"/>
  <c r="BNL36" i="138"/>
  <c r="BNK36" i="138"/>
  <c r="BNJ36" i="138"/>
  <c r="BNI36" i="138"/>
  <c r="BNH36" i="138"/>
  <c r="BNG36" i="138"/>
  <c r="BNF36" i="138"/>
  <c r="BNE36" i="138"/>
  <c r="BND36" i="138"/>
  <c r="BNC36" i="138"/>
  <c r="BNB36" i="138"/>
  <c r="BNA36" i="138"/>
  <c r="BMZ36" i="138"/>
  <c r="BMY36" i="138"/>
  <c r="BMX36" i="138"/>
  <c r="BMW36" i="138"/>
  <c r="BMV36" i="138"/>
  <c r="BMU36" i="138"/>
  <c r="BMT36" i="138"/>
  <c r="BMS36" i="138"/>
  <c r="BMR36" i="138"/>
  <c r="BMQ36" i="138"/>
  <c r="BMP36" i="138"/>
  <c r="BMO36" i="138"/>
  <c r="BMN36" i="138"/>
  <c r="BMM36" i="138"/>
  <c r="BML36" i="138"/>
  <c r="BMK36" i="138"/>
  <c r="BMJ36" i="138"/>
  <c r="BMI36" i="138"/>
  <c r="BMH36" i="138"/>
  <c r="BMG36" i="138"/>
  <c r="BMF36" i="138"/>
  <c r="BME36" i="138"/>
  <c r="BMD36" i="138"/>
  <c r="BMC36" i="138"/>
  <c r="BMB36" i="138"/>
  <c r="BMA36" i="138"/>
  <c r="BLZ36" i="138"/>
  <c r="BLY36" i="138"/>
  <c r="BLX36" i="138"/>
  <c r="BLW36" i="138"/>
  <c r="BLV36" i="138"/>
  <c r="BLU36" i="138"/>
  <c r="BLT36" i="138"/>
  <c r="BLS36" i="138"/>
  <c r="BLR36" i="138"/>
  <c r="BLQ36" i="138"/>
  <c r="BLP36" i="138"/>
  <c r="BLO36" i="138"/>
  <c r="BLN36" i="138"/>
  <c r="BLM36" i="138"/>
  <c r="BLL36" i="138"/>
  <c r="BLK36" i="138"/>
  <c r="BLJ36" i="138"/>
  <c r="BLI36" i="138"/>
  <c r="BLH36" i="138"/>
  <c r="BLG36" i="138"/>
  <c r="BLF36" i="138"/>
  <c r="BLE36" i="138"/>
  <c r="BLD36" i="138"/>
  <c r="BLC36" i="138"/>
  <c r="BLB36" i="138"/>
  <c r="BLA36" i="138"/>
  <c r="BKZ36" i="138"/>
  <c r="BKY36" i="138"/>
  <c r="BKX36" i="138"/>
  <c r="BKW36" i="138"/>
  <c r="BKV36" i="138"/>
  <c r="BKU36" i="138"/>
  <c r="BKT36" i="138"/>
  <c r="BKS36" i="138"/>
  <c r="BKR36" i="138"/>
  <c r="BKQ36" i="138"/>
  <c r="BKP36" i="138"/>
  <c r="BKO36" i="138"/>
  <c r="BKN36" i="138"/>
  <c r="BKM36" i="138"/>
  <c r="BKL36" i="138"/>
  <c r="BKK36" i="138"/>
  <c r="BKJ36" i="138"/>
  <c r="BKI36" i="138"/>
  <c r="BKH36" i="138"/>
  <c r="BKG36" i="138"/>
  <c r="BKF36" i="138"/>
  <c r="BKE36" i="138"/>
  <c r="BKD36" i="138"/>
  <c r="BKC36" i="138"/>
  <c r="BKB36" i="138"/>
  <c r="BKA36" i="138"/>
  <c r="BJZ36" i="138"/>
  <c r="BJY36" i="138"/>
  <c r="BJX36" i="138"/>
  <c r="BJW36" i="138"/>
  <c r="BJV36" i="138"/>
  <c r="BJU36" i="138"/>
  <c r="BJT36" i="138"/>
  <c r="BJS36" i="138"/>
  <c r="BJR36" i="138"/>
  <c r="BJQ36" i="138"/>
  <c r="BJP36" i="138"/>
  <c r="BJO36" i="138"/>
  <c r="BJN36" i="138"/>
  <c r="BJM36" i="138"/>
  <c r="BJL36" i="138"/>
  <c r="BJK36" i="138"/>
  <c r="BJJ36" i="138"/>
  <c r="BJI36" i="138"/>
  <c r="BJH36" i="138"/>
  <c r="BJG36" i="138"/>
  <c r="BJF36" i="138"/>
  <c r="BJE36" i="138"/>
  <c r="BJD36" i="138"/>
  <c r="BJC36" i="138"/>
  <c r="BJB36" i="138"/>
  <c r="BJA36" i="138"/>
  <c r="BIZ36" i="138"/>
  <c r="BIY36" i="138"/>
  <c r="BIX36" i="138"/>
  <c r="BIW36" i="138"/>
  <c r="BIV36" i="138"/>
  <c r="BIU36" i="138"/>
  <c r="BIT36" i="138"/>
  <c r="BIS36" i="138"/>
  <c r="BIR36" i="138"/>
  <c r="BIQ36" i="138"/>
  <c r="BIP36" i="138"/>
  <c r="BIO36" i="138"/>
  <c r="BIN36" i="138"/>
  <c r="BIM36" i="138"/>
  <c r="BIL36" i="138"/>
  <c r="BIK36" i="138"/>
  <c r="BIJ36" i="138"/>
  <c r="BII36" i="138"/>
  <c r="BIH36" i="138"/>
  <c r="BIG36" i="138"/>
  <c r="BIF36" i="138"/>
  <c r="BIE36" i="138"/>
  <c r="BID36" i="138"/>
  <c r="BIC36" i="138"/>
  <c r="BIB36" i="138"/>
  <c r="BIA36" i="138"/>
  <c r="BHZ36" i="138"/>
  <c r="BHY36" i="138"/>
  <c r="BHX36" i="138"/>
  <c r="BHW36" i="138"/>
  <c r="BHV36" i="138"/>
  <c r="BHU36" i="138"/>
  <c r="BHT36" i="138"/>
  <c r="BHS36" i="138"/>
  <c r="BHR36" i="138"/>
  <c r="BHQ36" i="138"/>
  <c r="BHP36" i="138"/>
  <c r="BHO36" i="138"/>
  <c r="BHN36" i="138"/>
  <c r="BHM36" i="138"/>
  <c r="BHL36" i="138"/>
  <c r="BHK36" i="138"/>
  <c r="BHJ36" i="138"/>
  <c r="BHI36" i="138"/>
  <c r="BHH36" i="138"/>
  <c r="BHG36" i="138"/>
  <c r="BHF36" i="138"/>
  <c r="BHE36" i="138"/>
  <c r="BHD36" i="138"/>
  <c r="BHC36" i="138"/>
  <c r="BHB36" i="138"/>
  <c r="BHA36" i="138"/>
  <c r="BGZ36" i="138"/>
  <c r="BGY36" i="138"/>
  <c r="BGX36" i="138"/>
  <c r="BGW36" i="138"/>
  <c r="BGV36" i="138"/>
  <c r="BGU36" i="138"/>
  <c r="BGT36" i="138"/>
  <c r="BGS36" i="138"/>
  <c r="BGR36" i="138"/>
  <c r="BGQ36" i="138"/>
  <c r="BGP36" i="138"/>
  <c r="BGO36" i="138"/>
  <c r="BGN36" i="138"/>
  <c r="BGM36" i="138"/>
  <c r="BGL36" i="138"/>
  <c r="BGK36" i="138"/>
  <c r="BGJ36" i="138"/>
  <c r="BGI36" i="138"/>
  <c r="BGH36" i="138"/>
  <c r="BGG36" i="138"/>
  <c r="BGF36" i="138"/>
  <c r="BGE36" i="138"/>
  <c r="BGD36" i="138"/>
  <c r="BGC36" i="138"/>
  <c r="BGB36" i="138"/>
  <c r="BGA36" i="138"/>
  <c r="BFZ36" i="138"/>
  <c r="BFY36" i="138"/>
  <c r="BFX36" i="138"/>
  <c r="BFW36" i="138"/>
  <c r="BFV36" i="138"/>
  <c r="BFU36" i="138"/>
  <c r="BFT36" i="138"/>
  <c r="BFS36" i="138"/>
  <c r="BFR36" i="138"/>
  <c r="BFQ36" i="138"/>
  <c r="BFP36" i="138"/>
  <c r="BFO36" i="138"/>
  <c r="BFN36" i="138"/>
  <c r="BFM36" i="138"/>
  <c r="BFL36" i="138"/>
  <c r="BFK36" i="138"/>
  <c r="BFJ36" i="138"/>
  <c r="BFI36" i="138"/>
  <c r="BFH36" i="138"/>
  <c r="BFG36" i="138"/>
  <c r="BFF36" i="138"/>
  <c r="BFE36" i="138"/>
  <c r="BFD36" i="138"/>
  <c r="BFC36" i="138"/>
  <c r="BFB36" i="138"/>
  <c r="BFA36" i="138"/>
  <c r="BEZ36" i="138"/>
  <c r="BEY36" i="138"/>
  <c r="BEX36" i="138"/>
  <c r="BEW36" i="138"/>
  <c r="BEV36" i="138"/>
  <c r="BEU36" i="138"/>
  <c r="BET36" i="138"/>
  <c r="BES36" i="138"/>
  <c r="BER36" i="138"/>
  <c r="BEQ36" i="138"/>
  <c r="BEP36" i="138"/>
  <c r="BEO36" i="138"/>
  <c r="BEN36" i="138"/>
  <c r="BEM36" i="138"/>
  <c r="BEL36" i="138"/>
  <c r="BEK36" i="138"/>
  <c r="BEJ36" i="138"/>
  <c r="BEI36" i="138"/>
  <c r="BEH36" i="138"/>
  <c r="BEG36" i="138"/>
  <c r="BEF36" i="138"/>
  <c r="BEE36" i="138"/>
  <c r="BED36" i="138"/>
  <c r="BEC36" i="138"/>
  <c r="BEB36" i="138"/>
  <c r="BEA36" i="138"/>
  <c r="BDZ36" i="138"/>
  <c r="BDY36" i="138"/>
  <c r="BDX36" i="138"/>
  <c r="BDW36" i="138"/>
  <c r="BDV36" i="138"/>
  <c r="BDU36" i="138"/>
  <c r="BDT36" i="138"/>
  <c r="BDS36" i="138"/>
  <c r="BDR36" i="138"/>
  <c r="BDQ36" i="138"/>
  <c r="BDP36" i="138"/>
  <c r="BDO36" i="138"/>
  <c r="BDN36" i="138"/>
  <c r="BDM36" i="138"/>
  <c r="BDL36" i="138"/>
  <c r="BDK36" i="138"/>
  <c r="BDJ36" i="138"/>
  <c r="BDI36" i="138"/>
  <c r="BDH36" i="138"/>
  <c r="BDG36" i="138"/>
  <c r="BDF36" i="138"/>
  <c r="BDE36" i="138"/>
  <c r="BDD36" i="138"/>
  <c r="BDC36" i="138"/>
  <c r="BDB36" i="138"/>
  <c r="BDA36" i="138"/>
  <c r="BCZ36" i="138"/>
  <c r="BCY36" i="138"/>
  <c r="BCX36" i="138"/>
  <c r="BCW36" i="138"/>
  <c r="BCV36" i="138"/>
  <c r="BCU36" i="138"/>
  <c r="BCT36" i="138"/>
  <c r="BCS36" i="138"/>
  <c r="BCR36" i="138"/>
  <c r="BCQ36" i="138"/>
  <c r="BCP36" i="138"/>
  <c r="BCO36" i="138"/>
  <c r="BCN36" i="138"/>
  <c r="BCM36" i="138"/>
  <c r="BCL36" i="138"/>
  <c r="BCK36" i="138"/>
  <c r="BCJ36" i="138"/>
  <c r="BCI36" i="138"/>
  <c r="BCH36" i="138"/>
  <c r="BCG36" i="138"/>
  <c r="BCF36" i="138"/>
  <c r="BCE36" i="138"/>
  <c r="BCD36" i="138"/>
  <c r="BCC36" i="138"/>
  <c r="BCB36" i="138"/>
  <c r="BCA36" i="138"/>
  <c r="BBZ36" i="138"/>
  <c r="BBY36" i="138"/>
  <c r="BBX36" i="138"/>
  <c r="BBW36" i="138"/>
  <c r="BBV36" i="138"/>
  <c r="BBU36" i="138"/>
  <c r="BBT36" i="138"/>
  <c r="BBS36" i="138"/>
  <c r="BBR36" i="138"/>
  <c r="BBQ36" i="138"/>
  <c r="BBP36" i="138"/>
  <c r="BBO36" i="138"/>
  <c r="BBN36" i="138"/>
  <c r="BBM36" i="138"/>
  <c r="BBL36" i="138"/>
  <c r="BBK36" i="138"/>
  <c r="BBJ36" i="138"/>
  <c r="BBI36" i="138"/>
  <c r="BBH36" i="138"/>
  <c r="BBG36" i="138"/>
  <c r="BBF36" i="138"/>
  <c r="BBE36" i="138"/>
  <c r="BBD36" i="138"/>
  <c r="BBC36" i="138"/>
  <c r="BBB36" i="138"/>
  <c r="BBA36" i="138"/>
  <c r="BAZ36" i="138"/>
  <c r="BAY36" i="138"/>
  <c r="BAX36" i="138"/>
  <c r="BAW36" i="138"/>
  <c r="BAV36" i="138"/>
  <c r="BAU36" i="138"/>
  <c r="BAT36" i="138"/>
  <c r="BAS36" i="138"/>
  <c r="BAR36" i="138"/>
  <c r="BAQ36" i="138"/>
  <c r="BAP36" i="138"/>
  <c r="BAO36" i="138"/>
  <c r="BAN36" i="138"/>
  <c r="BAM36" i="138"/>
  <c r="BAL36" i="138"/>
  <c r="BAK36" i="138"/>
  <c r="BAJ36" i="138"/>
  <c r="BAI36" i="138"/>
  <c r="BAH36" i="138"/>
  <c r="BAG36" i="138"/>
  <c r="BAF36" i="138"/>
  <c r="BAE36" i="138"/>
  <c r="BAD36" i="138"/>
  <c r="BAC36" i="138"/>
  <c r="BAB36" i="138"/>
  <c r="BAA36" i="138"/>
  <c r="AZZ36" i="138"/>
  <c r="AZY36" i="138"/>
  <c r="AZX36" i="138"/>
  <c r="AZW36" i="138"/>
  <c r="AZV36" i="138"/>
  <c r="AZU36" i="138"/>
  <c r="AZT36" i="138"/>
  <c r="AZS36" i="138"/>
  <c r="AZR36" i="138"/>
  <c r="AZQ36" i="138"/>
  <c r="AZP36" i="138"/>
  <c r="AZO36" i="138"/>
  <c r="AZN36" i="138"/>
  <c r="AZM36" i="138"/>
  <c r="AZL36" i="138"/>
  <c r="AZK36" i="138"/>
  <c r="AZJ36" i="138"/>
  <c r="AZI36" i="138"/>
  <c r="AZH36" i="138"/>
  <c r="AZG36" i="138"/>
  <c r="AZF36" i="138"/>
  <c r="AZE36" i="138"/>
  <c r="AZD36" i="138"/>
  <c r="AZC36" i="138"/>
  <c r="AZB36" i="138"/>
  <c r="AZA36" i="138"/>
  <c r="AYZ36" i="138"/>
  <c r="AYY36" i="138"/>
  <c r="AYX36" i="138"/>
  <c r="AYW36" i="138"/>
  <c r="AYV36" i="138"/>
  <c r="AYU36" i="138"/>
  <c r="AYT36" i="138"/>
  <c r="AYS36" i="138"/>
  <c r="AYR36" i="138"/>
  <c r="AYQ36" i="138"/>
  <c r="AYP36" i="138"/>
  <c r="AYO36" i="138"/>
  <c r="AYN36" i="138"/>
  <c r="AYM36" i="138"/>
  <c r="AYL36" i="138"/>
  <c r="AYK36" i="138"/>
  <c r="AYJ36" i="138"/>
  <c r="AYI36" i="138"/>
  <c r="AYH36" i="138"/>
  <c r="AYG36" i="138"/>
  <c r="AYF36" i="138"/>
  <c r="AYE36" i="138"/>
  <c r="AYD36" i="138"/>
  <c r="AYC36" i="138"/>
  <c r="AYB36" i="138"/>
  <c r="AYA36" i="138"/>
  <c r="AXZ36" i="138"/>
  <c r="AXY36" i="138"/>
  <c r="AXX36" i="138"/>
  <c r="AXW36" i="138"/>
  <c r="AXV36" i="138"/>
  <c r="AXU36" i="138"/>
  <c r="AXT36" i="138"/>
  <c r="AXS36" i="138"/>
  <c r="AXR36" i="138"/>
  <c r="AXQ36" i="138"/>
  <c r="AXP36" i="138"/>
  <c r="AXO36" i="138"/>
  <c r="AXN36" i="138"/>
  <c r="AXM36" i="138"/>
  <c r="AXL36" i="138"/>
  <c r="AXK36" i="138"/>
  <c r="AXJ36" i="138"/>
  <c r="AXI36" i="138"/>
  <c r="AXH36" i="138"/>
  <c r="AXG36" i="138"/>
  <c r="AXF36" i="138"/>
  <c r="AXE36" i="138"/>
  <c r="AXD36" i="138"/>
  <c r="AXC36" i="138"/>
  <c r="AXB36" i="138"/>
  <c r="AXA36" i="138"/>
  <c r="AWZ36" i="138"/>
  <c r="AWY36" i="138"/>
  <c r="AWX36" i="138"/>
  <c r="AWW36" i="138"/>
  <c r="AWV36" i="138"/>
  <c r="AWU36" i="138"/>
  <c r="AWT36" i="138"/>
  <c r="AWS36" i="138"/>
  <c r="AWR36" i="138"/>
  <c r="AWQ36" i="138"/>
  <c r="AWP36" i="138"/>
  <c r="AWO36" i="138"/>
  <c r="AWN36" i="138"/>
  <c r="AWM36" i="138"/>
  <c r="AWL36" i="138"/>
  <c r="AWK36" i="138"/>
  <c r="AWJ36" i="138"/>
  <c r="AWI36" i="138"/>
  <c r="AWH36" i="138"/>
  <c r="AWG36" i="138"/>
  <c r="AWF36" i="138"/>
  <c r="AWE36" i="138"/>
  <c r="AWD36" i="138"/>
  <c r="AWC36" i="138"/>
  <c r="AWB36" i="138"/>
  <c r="AWA36" i="138"/>
  <c r="AVZ36" i="138"/>
  <c r="AVY36" i="138"/>
  <c r="AVX36" i="138"/>
  <c r="AVW36" i="138"/>
  <c r="AVV36" i="138"/>
  <c r="AVU36" i="138"/>
  <c r="AVT36" i="138"/>
  <c r="AVS36" i="138"/>
  <c r="AVR36" i="138"/>
  <c r="AVQ36" i="138"/>
  <c r="AVP36" i="138"/>
  <c r="AVO36" i="138"/>
  <c r="AVN36" i="138"/>
  <c r="AVM36" i="138"/>
  <c r="AVL36" i="138"/>
  <c r="AVK36" i="138"/>
  <c r="AVJ36" i="138"/>
  <c r="AVI36" i="138"/>
  <c r="AVH36" i="138"/>
  <c r="AVG36" i="138"/>
  <c r="AVF36" i="138"/>
  <c r="AVE36" i="138"/>
  <c r="AVD36" i="138"/>
  <c r="AVC36" i="138"/>
  <c r="AVB36" i="138"/>
  <c r="AVA36" i="138"/>
  <c r="AUZ36" i="138"/>
  <c r="AUY36" i="138"/>
  <c r="AUX36" i="138"/>
  <c r="AUW36" i="138"/>
  <c r="AUV36" i="138"/>
  <c r="AUU36" i="138"/>
  <c r="AUT36" i="138"/>
  <c r="AUS36" i="138"/>
  <c r="AUR36" i="138"/>
  <c r="AUQ36" i="138"/>
  <c r="AUP36" i="138"/>
  <c r="AUO36" i="138"/>
  <c r="AUN36" i="138"/>
  <c r="AUM36" i="138"/>
  <c r="AUL36" i="138"/>
  <c r="AUK36" i="138"/>
  <c r="AUJ36" i="138"/>
  <c r="AUI36" i="138"/>
  <c r="AUH36" i="138"/>
  <c r="AUG36" i="138"/>
  <c r="AUF36" i="138"/>
  <c r="AUE36" i="138"/>
  <c r="AUD36" i="138"/>
  <c r="AUC36" i="138"/>
  <c r="AUB36" i="138"/>
  <c r="AUA36" i="138"/>
  <c r="ATZ36" i="138"/>
  <c r="ATY36" i="138"/>
  <c r="ATX36" i="138"/>
  <c r="ATW36" i="138"/>
  <c r="ATV36" i="138"/>
  <c r="ATU36" i="138"/>
  <c r="ATT36" i="138"/>
  <c r="ATS36" i="138"/>
  <c r="ATR36" i="138"/>
  <c r="ATQ36" i="138"/>
  <c r="ATP36" i="138"/>
  <c r="ATO36" i="138"/>
  <c r="ATN36" i="138"/>
  <c r="ATM36" i="138"/>
  <c r="ATL36" i="138"/>
  <c r="ATK36" i="138"/>
  <c r="ATJ36" i="138"/>
  <c r="ATI36" i="138"/>
  <c r="ATH36" i="138"/>
  <c r="ATG36" i="138"/>
  <c r="ATF36" i="138"/>
  <c r="ATE36" i="138"/>
  <c r="ATD36" i="138"/>
  <c r="ATC36" i="138"/>
  <c r="ATB36" i="138"/>
  <c r="ATA36" i="138"/>
  <c r="ASZ36" i="138"/>
  <c r="ASY36" i="138"/>
  <c r="ASX36" i="138"/>
  <c r="ASW36" i="138"/>
  <c r="ASV36" i="138"/>
  <c r="ASU36" i="138"/>
  <c r="AST36" i="138"/>
  <c r="ASS36" i="138"/>
  <c r="ASR36" i="138"/>
  <c r="ASQ36" i="138"/>
  <c r="ASP36" i="138"/>
  <c r="ASO36" i="138"/>
  <c r="ASN36" i="138"/>
  <c r="ASM36" i="138"/>
  <c r="ASL36" i="138"/>
  <c r="ASK36" i="138"/>
  <c r="ASJ36" i="138"/>
  <c r="ASI36" i="138"/>
  <c r="ASH36" i="138"/>
  <c r="ASG36" i="138"/>
  <c r="ASF36" i="138"/>
  <c r="ASE36" i="138"/>
  <c r="ASD36" i="138"/>
  <c r="ASC36" i="138"/>
  <c r="ASB36" i="138"/>
  <c r="ASA36" i="138"/>
  <c r="ARZ36" i="138"/>
  <c r="ARY36" i="138"/>
  <c r="ARX36" i="138"/>
  <c r="ARW36" i="138"/>
  <c r="ARV36" i="138"/>
  <c r="ARU36" i="138"/>
  <c r="ART36" i="138"/>
  <c r="ARS36" i="138"/>
  <c r="ARR36" i="138"/>
  <c r="ARQ36" i="138"/>
  <c r="ARP36" i="138"/>
  <c r="ARO36" i="138"/>
  <c r="ARN36" i="138"/>
  <c r="ARM36" i="138"/>
  <c r="ARL36" i="138"/>
  <c r="ARK36" i="138"/>
  <c r="ARJ36" i="138"/>
  <c r="ARI36" i="138"/>
  <c r="ARH36" i="138"/>
  <c r="ARG36" i="138"/>
  <c r="ARF36" i="138"/>
  <c r="ARE36" i="138"/>
  <c r="ARD36" i="138"/>
  <c r="ARC36" i="138"/>
  <c r="ARB36" i="138"/>
  <c r="ARA36" i="138"/>
  <c r="AQZ36" i="138"/>
  <c r="AQY36" i="138"/>
  <c r="AQX36" i="138"/>
  <c r="AQW36" i="138"/>
  <c r="AQV36" i="138"/>
  <c r="AQU36" i="138"/>
  <c r="AQT36" i="138"/>
  <c r="AQS36" i="138"/>
  <c r="AQR36" i="138"/>
  <c r="AQQ36" i="138"/>
  <c r="AQP36" i="138"/>
  <c r="AQO36" i="138"/>
  <c r="AQN36" i="138"/>
  <c r="AQM36" i="138"/>
  <c r="AQL36" i="138"/>
  <c r="AQK36" i="138"/>
  <c r="AQJ36" i="138"/>
  <c r="AQI36" i="138"/>
  <c r="AQH36" i="138"/>
  <c r="AQG36" i="138"/>
  <c r="AQF36" i="138"/>
  <c r="AQE36" i="138"/>
  <c r="AQD36" i="138"/>
  <c r="AQC36" i="138"/>
  <c r="AQB36" i="138"/>
  <c r="AQA36" i="138"/>
  <c r="APZ36" i="138"/>
  <c r="APY36" i="138"/>
  <c r="APX36" i="138"/>
  <c r="APW36" i="138"/>
  <c r="APV36" i="138"/>
  <c r="APU36" i="138"/>
  <c r="APT36" i="138"/>
  <c r="APS36" i="138"/>
  <c r="APR36" i="138"/>
  <c r="APQ36" i="138"/>
  <c r="APP36" i="138"/>
  <c r="APO36" i="138"/>
  <c r="APN36" i="138"/>
  <c r="APM36" i="138"/>
  <c r="APL36" i="138"/>
  <c r="APK36" i="138"/>
  <c r="APJ36" i="138"/>
  <c r="API36" i="138"/>
  <c r="APH36" i="138"/>
  <c r="APG36" i="138"/>
  <c r="APF36" i="138"/>
  <c r="APE36" i="138"/>
  <c r="APD36" i="138"/>
  <c r="APC36" i="138"/>
  <c r="APB36" i="138"/>
  <c r="APA36" i="138"/>
  <c r="AOZ36" i="138"/>
  <c r="AOY36" i="138"/>
  <c r="AOX36" i="138"/>
  <c r="AOW36" i="138"/>
  <c r="AOV36" i="138"/>
  <c r="AOU36" i="138"/>
  <c r="AOT36" i="138"/>
  <c r="AOS36" i="138"/>
  <c r="AOR36" i="138"/>
  <c r="AOQ36" i="138"/>
  <c r="AOP36" i="138"/>
  <c r="AOO36" i="138"/>
  <c r="AON36" i="138"/>
  <c r="AOM36" i="138"/>
  <c r="AOL36" i="138"/>
  <c r="AOK36" i="138"/>
  <c r="AOJ36" i="138"/>
  <c r="AOI36" i="138"/>
  <c r="AOH36" i="138"/>
  <c r="AOG36" i="138"/>
  <c r="AOF36" i="138"/>
  <c r="AOE36" i="138"/>
  <c r="AOD36" i="138"/>
  <c r="AOC36" i="138"/>
  <c r="AOB36" i="138"/>
  <c r="AOA36" i="138"/>
  <c r="ANZ36" i="138"/>
  <c r="ANY36" i="138"/>
  <c r="ANX36" i="138"/>
  <c r="ANW36" i="138"/>
  <c r="ANV36" i="138"/>
  <c r="ANU36" i="138"/>
  <c r="ANT36" i="138"/>
  <c r="ANS36" i="138"/>
  <c r="ANR36" i="138"/>
  <c r="ANQ36" i="138"/>
  <c r="ANP36" i="138"/>
  <c r="ANO36" i="138"/>
  <c r="ANN36" i="138"/>
  <c r="ANM36" i="138"/>
  <c r="ANL36" i="138"/>
  <c r="ANK36" i="138"/>
  <c r="ANJ36" i="138"/>
  <c r="ANI36" i="138"/>
  <c r="ANH36" i="138"/>
  <c r="ANG36" i="138"/>
  <c r="ANF36" i="138"/>
  <c r="ANE36" i="138"/>
  <c r="AND36" i="138"/>
  <c r="ANC36" i="138"/>
  <c r="ANB36" i="138"/>
  <c r="ANA36" i="138"/>
  <c r="AMZ36" i="138"/>
  <c r="AMY36" i="138"/>
  <c r="AMX36" i="138"/>
  <c r="AMW36" i="138"/>
  <c r="AMV36" i="138"/>
  <c r="AMU36" i="138"/>
  <c r="AMT36" i="138"/>
  <c r="AMS36" i="138"/>
  <c r="AMR36" i="138"/>
  <c r="AMQ36" i="138"/>
  <c r="AMP36" i="138"/>
  <c r="AMO36" i="138"/>
  <c r="AMN36" i="138"/>
  <c r="AMM36" i="138"/>
  <c r="AML36" i="138"/>
  <c r="AMK36" i="138"/>
  <c r="AMJ36" i="138"/>
  <c r="AMI36" i="138"/>
  <c r="AMH36" i="138"/>
  <c r="AMG36" i="138"/>
  <c r="AMF36" i="138"/>
  <c r="AME36" i="138"/>
  <c r="AMD36" i="138"/>
  <c r="AMC36" i="138"/>
  <c r="AMB36" i="138"/>
  <c r="AMA36" i="138"/>
  <c r="ALZ36" i="138"/>
  <c r="ALY36" i="138"/>
  <c r="ALX36" i="138"/>
  <c r="ALW36" i="138"/>
  <c r="ALV36" i="138"/>
  <c r="ALU36" i="138"/>
  <c r="ALT36" i="138"/>
  <c r="ALS36" i="138"/>
  <c r="ALR36" i="138"/>
  <c r="ALQ36" i="138"/>
  <c r="ALP36" i="138"/>
  <c r="ALO36" i="138"/>
  <c r="ALN36" i="138"/>
  <c r="ALM36" i="138"/>
  <c r="ALL36" i="138"/>
  <c r="ALK36" i="138"/>
  <c r="ALJ36" i="138"/>
  <c r="ALI36" i="138"/>
  <c r="ALH36" i="138"/>
  <c r="ALG36" i="138"/>
  <c r="ALF36" i="138"/>
  <c r="ALE36" i="138"/>
  <c r="ALD36" i="138"/>
  <c r="ALC36" i="138"/>
  <c r="ALB36" i="138"/>
  <c r="ALA36" i="138"/>
  <c r="AKZ36" i="138"/>
  <c r="AKY36" i="138"/>
  <c r="AKX36" i="138"/>
  <c r="AKW36" i="138"/>
  <c r="AKV36" i="138"/>
  <c r="AKU36" i="138"/>
  <c r="AKT36" i="138"/>
  <c r="AKS36" i="138"/>
  <c r="AKR36" i="138"/>
  <c r="AKQ36" i="138"/>
  <c r="AKP36" i="138"/>
  <c r="AKO36" i="138"/>
  <c r="AKN36" i="138"/>
  <c r="AKM36" i="138"/>
  <c r="AKL36" i="138"/>
  <c r="AKK36" i="138"/>
  <c r="AKJ36" i="138"/>
  <c r="AKI36" i="138"/>
  <c r="AKH36" i="138"/>
  <c r="AKG36" i="138"/>
  <c r="AKF36" i="138"/>
  <c r="AKE36" i="138"/>
  <c r="AKD36" i="138"/>
  <c r="AKC36" i="138"/>
  <c r="AKB36" i="138"/>
  <c r="AKA36" i="138"/>
  <c r="AJZ36" i="138"/>
  <c r="AJY36" i="138"/>
  <c r="AJX36" i="138"/>
  <c r="AJW36" i="138"/>
  <c r="AJV36" i="138"/>
  <c r="AJU36" i="138"/>
  <c r="AJT36" i="138"/>
  <c r="AJS36" i="138"/>
  <c r="AJR36" i="138"/>
  <c r="AJQ36" i="138"/>
  <c r="AJP36" i="138"/>
  <c r="AJO36" i="138"/>
  <c r="AJN36" i="138"/>
  <c r="AJM36" i="138"/>
  <c r="AJL36" i="138"/>
  <c r="AJK36" i="138"/>
  <c r="AJJ36" i="138"/>
  <c r="AJI36" i="138"/>
  <c r="AJH36" i="138"/>
  <c r="AJG36" i="138"/>
  <c r="AJF36" i="138"/>
  <c r="AJE36" i="138"/>
  <c r="AJD36" i="138"/>
  <c r="AJC36" i="138"/>
  <c r="AJB36" i="138"/>
  <c r="AJA36" i="138"/>
  <c r="AIZ36" i="138"/>
  <c r="AIY36" i="138"/>
  <c r="AIX36" i="138"/>
  <c r="AIW36" i="138"/>
  <c r="AIV36" i="138"/>
  <c r="AIU36" i="138"/>
  <c r="AIT36" i="138"/>
  <c r="AIS36" i="138"/>
  <c r="AIR36" i="138"/>
  <c r="AIQ36" i="138"/>
  <c r="AIP36" i="138"/>
  <c r="AIO36" i="138"/>
  <c r="AIN36" i="138"/>
  <c r="AIM36" i="138"/>
  <c r="AIL36" i="138"/>
  <c r="AIK36" i="138"/>
  <c r="AIJ36" i="138"/>
  <c r="AII36" i="138"/>
  <c r="AIH36" i="138"/>
  <c r="AIG36" i="138"/>
  <c r="AIF36" i="138"/>
  <c r="AIE36" i="138"/>
  <c r="AID36" i="138"/>
  <c r="AIC36" i="138"/>
  <c r="AIB36" i="138"/>
  <c r="AIA36" i="138"/>
  <c r="AHZ36" i="138"/>
  <c r="AHY36" i="138"/>
  <c r="AHX36" i="138"/>
  <c r="AHW36" i="138"/>
  <c r="AHV36" i="138"/>
  <c r="AHU36" i="138"/>
  <c r="AHT36" i="138"/>
  <c r="AHS36" i="138"/>
  <c r="AHR36" i="138"/>
  <c r="AHQ36" i="138"/>
  <c r="AHP36" i="138"/>
  <c r="AHO36" i="138"/>
  <c r="AHN36" i="138"/>
  <c r="AHM36" i="138"/>
  <c r="AHL36" i="138"/>
  <c r="AHK36" i="138"/>
  <c r="AHJ36" i="138"/>
  <c r="AHI36" i="138"/>
  <c r="AHH36" i="138"/>
  <c r="AHG36" i="138"/>
  <c r="AHF36" i="138"/>
  <c r="AHE36" i="138"/>
  <c r="AHD36" i="138"/>
  <c r="AHC36" i="138"/>
  <c r="AHB36" i="138"/>
  <c r="AHA36" i="138"/>
  <c r="AGZ36" i="138"/>
  <c r="AGY36" i="138"/>
  <c r="AGX36" i="138"/>
  <c r="AGW36" i="138"/>
  <c r="AGV36" i="138"/>
  <c r="AGU36" i="138"/>
  <c r="AGT36" i="138"/>
  <c r="AGS36" i="138"/>
  <c r="AGR36" i="138"/>
  <c r="AGQ36" i="138"/>
  <c r="AGP36" i="138"/>
  <c r="AGO36" i="138"/>
  <c r="AGN36" i="138"/>
  <c r="AGM36" i="138"/>
  <c r="AGL36" i="138"/>
  <c r="AGK36" i="138"/>
  <c r="AGJ36" i="138"/>
  <c r="AGI36" i="138"/>
  <c r="AGH36" i="138"/>
  <c r="AGG36" i="138"/>
  <c r="AGF36" i="138"/>
  <c r="AGE36" i="138"/>
  <c r="AGD36" i="138"/>
  <c r="AGC36" i="138"/>
  <c r="AGB36" i="138"/>
  <c r="AGA36" i="138"/>
  <c r="AFZ36" i="138"/>
  <c r="AFY36" i="138"/>
  <c r="AFX36" i="138"/>
  <c r="AFW36" i="138"/>
  <c r="AFV36" i="138"/>
  <c r="AFU36" i="138"/>
  <c r="AFT36" i="138"/>
  <c r="AFS36" i="138"/>
  <c r="AFR36" i="138"/>
  <c r="AFQ36" i="138"/>
  <c r="AFP36" i="138"/>
  <c r="AFO36" i="138"/>
  <c r="AFN36" i="138"/>
  <c r="AFM36" i="138"/>
  <c r="AFL36" i="138"/>
  <c r="AFK36" i="138"/>
  <c r="AFJ36" i="138"/>
  <c r="AFI36" i="138"/>
  <c r="AFH36" i="138"/>
  <c r="AFG36" i="138"/>
  <c r="AFF36" i="138"/>
  <c r="AFE36" i="138"/>
  <c r="AFD36" i="138"/>
  <c r="AFC36" i="138"/>
  <c r="AFB36" i="138"/>
  <c r="AFA36" i="138"/>
  <c r="AEZ36" i="138"/>
  <c r="AEY36" i="138"/>
  <c r="AEX36" i="138"/>
  <c r="AEW36" i="138"/>
  <c r="AEV36" i="138"/>
  <c r="AEU36" i="138"/>
  <c r="AET36" i="138"/>
  <c r="AES36" i="138"/>
  <c r="AER36" i="138"/>
  <c r="AEQ36" i="138"/>
  <c r="AEP36" i="138"/>
  <c r="AEO36" i="138"/>
  <c r="AEN36" i="138"/>
  <c r="AEM36" i="138"/>
  <c r="AEL36" i="138"/>
  <c r="AEK36" i="138"/>
  <c r="AEJ36" i="138"/>
  <c r="AEI36" i="138"/>
  <c r="AEH36" i="138"/>
  <c r="AEG36" i="138"/>
  <c r="AEF36" i="138"/>
  <c r="AEE36" i="138"/>
  <c r="AED36" i="138"/>
  <c r="AEC36" i="138"/>
  <c r="AEB36" i="138"/>
  <c r="AEA36" i="138"/>
  <c r="ADZ36" i="138"/>
  <c r="ADY36" i="138"/>
  <c r="ADX36" i="138"/>
  <c r="ADW36" i="138"/>
  <c r="ADV36" i="138"/>
  <c r="ADU36" i="138"/>
  <c r="ADT36" i="138"/>
  <c r="ADS36" i="138"/>
  <c r="ADR36" i="138"/>
  <c r="ADQ36" i="138"/>
  <c r="ADP36" i="138"/>
  <c r="ADO36" i="138"/>
  <c r="ADN36" i="138"/>
  <c r="ADM36" i="138"/>
  <c r="ADL36" i="138"/>
  <c r="ADK36" i="138"/>
  <c r="ADJ36" i="138"/>
  <c r="ADI36" i="138"/>
  <c r="ADH36" i="138"/>
  <c r="ADG36" i="138"/>
  <c r="ADF36" i="138"/>
  <c r="ADE36" i="138"/>
  <c r="ADD36" i="138"/>
  <c r="ADC36" i="138"/>
  <c r="ADB36" i="138"/>
  <c r="ADA36" i="138"/>
  <c r="ACZ36" i="138"/>
  <c r="ACY36" i="138"/>
  <c r="ACX36" i="138"/>
  <c r="ACW36" i="138"/>
  <c r="ACV36" i="138"/>
  <c r="ACU36" i="138"/>
  <c r="ACT36" i="138"/>
  <c r="ACS36" i="138"/>
  <c r="ACR36" i="138"/>
  <c r="ACQ36" i="138"/>
  <c r="ACP36" i="138"/>
  <c r="ACO36" i="138"/>
  <c r="ACN36" i="138"/>
  <c r="ACM36" i="138"/>
  <c r="ACL36" i="138"/>
  <c r="ACK36" i="138"/>
  <c r="ACJ36" i="138"/>
  <c r="ACI36" i="138"/>
  <c r="ACH36" i="138"/>
  <c r="ACG36" i="138"/>
  <c r="ACF36" i="138"/>
  <c r="ACE36" i="138"/>
  <c r="ACD36" i="138"/>
  <c r="ACC36" i="138"/>
  <c r="ACB36" i="138"/>
  <c r="ACA36" i="138"/>
  <c r="ABZ36" i="138"/>
  <c r="ABY36" i="138"/>
  <c r="ABX36" i="138"/>
  <c r="ABW36" i="138"/>
  <c r="ABV36" i="138"/>
  <c r="ABU36" i="138"/>
  <c r="ABT36" i="138"/>
  <c r="ABS36" i="138"/>
  <c r="ABR36" i="138"/>
  <c r="ABQ36" i="138"/>
  <c r="ABP36" i="138"/>
  <c r="ABO36" i="138"/>
  <c r="ABN36" i="138"/>
  <c r="ABM36" i="138"/>
  <c r="ABL36" i="138"/>
  <c r="ABK36" i="138"/>
  <c r="ABJ36" i="138"/>
  <c r="ABI36" i="138"/>
  <c r="ABH36" i="138"/>
  <c r="ABG36" i="138"/>
  <c r="ABF36" i="138"/>
  <c r="ABE36" i="138"/>
  <c r="ABD36" i="138"/>
  <c r="ABC36" i="138"/>
  <c r="ABB36" i="138"/>
  <c r="ABA36" i="138"/>
  <c r="AAZ36" i="138"/>
  <c r="AAY36" i="138"/>
  <c r="AAX36" i="138"/>
  <c r="AAW36" i="138"/>
  <c r="AAV36" i="138"/>
  <c r="AAU36" i="138"/>
  <c r="AAT36" i="138"/>
  <c r="AAS36" i="138"/>
  <c r="AAR36" i="138"/>
  <c r="AAQ36" i="138"/>
  <c r="AAP36" i="138"/>
  <c r="AAO36" i="138"/>
  <c r="AAN36" i="138"/>
  <c r="AAM36" i="138"/>
  <c r="AAL36" i="138"/>
  <c r="AAK36" i="138"/>
  <c r="AAJ36" i="138"/>
  <c r="AAI36" i="138"/>
  <c r="AAH36" i="138"/>
  <c r="AAG36" i="138"/>
  <c r="AAF36" i="138"/>
  <c r="AAE36" i="138"/>
  <c r="AAD36" i="138"/>
  <c r="AAC36" i="138"/>
  <c r="AAB36" i="138"/>
  <c r="AAA36" i="138"/>
  <c r="ZZ36" i="138"/>
  <c r="ZY36" i="138"/>
  <c r="ZX36" i="138"/>
  <c r="ZW36" i="138"/>
  <c r="ZV36" i="138"/>
  <c r="ZU36" i="138"/>
  <c r="ZT36" i="138"/>
  <c r="ZS36" i="138"/>
  <c r="ZR36" i="138"/>
  <c r="ZQ36" i="138"/>
  <c r="ZP36" i="138"/>
  <c r="ZO36" i="138"/>
  <c r="ZN36" i="138"/>
  <c r="ZM36" i="138"/>
  <c r="ZL36" i="138"/>
  <c r="ZK36" i="138"/>
  <c r="ZJ36" i="138"/>
  <c r="ZI36" i="138"/>
  <c r="ZH36" i="138"/>
  <c r="ZG36" i="138"/>
  <c r="ZF36" i="138"/>
  <c r="ZE36" i="138"/>
  <c r="ZD36" i="138"/>
  <c r="ZC36" i="138"/>
  <c r="ZB36" i="138"/>
  <c r="ZA36" i="138"/>
  <c r="YZ36" i="138"/>
  <c r="YY36" i="138"/>
  <c r="YX36" i="138"/>
  <c r="YW36" i="138"/>
  <c r="YV36" i="138"/>
  <c r="YU36" i="138"/>
  <c r="YT36" i="138"/>
  <c r="YS36" i="138"/>
  <c r="YR36" i="138"/>
  <c r="YQ36" i="138"/>
  <c r="YP36" i="138"/>
  <c r="YO36" i="138"/>
  <c r="YN36" i="138"/>
  <c r="YM36" i="138"/>
  <c r="YL36" i="138"/>
  <c r="YK36" i="138"/>
  <c r="YJ36" i="138"/>
  <c r="YI36" i="138"/>
  <c r="YH36" i="138"/>
  <c r="YG36" i="138"/>
  <c r="YF36" i="138"/>
  <c r="YE36" i="138"/>
  <c r="YD36" i="138"/>
  <c r="YC36" i="138"/>
  <c r="YB36" i="138"/>
  <c r="YA36" i="138"/>
  <c r="XZ36" i="138"/>
  <c r="XY36" i="138"/>
  <c r="XX36" i="138"/>
  <c r="XW36" i="138"/>
  <c r="XV36" i="138"/>
  <c r="XU36" i="138"/>
  <c r="XT36" i="138"/>
  <c r="XS36" i="138"/>
  <c r="XR36" i="138"/>
  <c r="XQ36" i="138"/>
  <c r="XP36" i="138"/>
  <c r="XO36" i="138"/>
  <c r="XN36" i="138"/>
  <c r="XM36" i="138"/>
  <c r="XL36" i="138"/>
  <c r="XK36" i="138"/>
  <c r="XJ36" i="138"/>
  <c r="XI36" i="138"/>
  <c r="XH36" i="138"/>
  <c r="XG36" i="138"/>
  <c r="XF36" i="138"/>
  <c r="XE36" i="138"/>
  <c r="XD36" i="138"/>
  <c r="XC36" i="138"/>
  <c r="XB36" i="138"/>
  <c r="XA36" i="138"/>
  <c r="WZ36" i="138"/>
  <c r="WY36" i="138"/>
  <c r="WX36" i="138"/>
  <c r="WW36" i="138"/>
  <c r="WV36" i="138"/>
  <c r="WU36" i="138"/>
  <c r="WT36" i="138"/>
  <c r="WS36" i="138"/>
  <c r="WR36" i="138"/>
  <c r="WQ36" i="138"/>
  <c r="WP36" i="138"/>
  <c r="WO36" i="138"/>
  <c r="WN36" i="138"/>
  <c r="WM36" i="138"/>
  <c r="WL36" i="138"/>
  <c r="WK36" i="138"/>
  <c r="WJ36" i="138"/>
  <c r="WI36" i="138"/>
  <c r="WH36" i="138"/>
  <c r="WG36" i="138"/>
  <c r="WF36" i="138"/>
  <c r="WE36" i="138"/>
  <c r="WD36" i="138"/>
  <c r="WC36" i="138"/>
  <c r="WB36" i="138"/>
  <c r="WA36" i="138"/>
  <c r="VZ36" i="138"/>
  <c r="VY36" i="138"/>
  <c r="VX36" i="138"/>
  <c r="VW36" i="138"/>
  <c r="VV36" i="138"/>
  <c r="VU36" i="138"/>
  <c r="VT36" i="138"/>
  <c r="VS36" i="138"/>
  <c r="VR36" i="138"/>
  <c r="VQ36" i="138"/>
  <c r="VP36" i="138"/>
  <c r="VO36" i="138"/>
  <c r="VN36" i="138"/>
  <c r="VM36" i="138"/>
  <c r="VL36" i="138"/>
  <c r="VK36" i="138"/>
  <c r="VJ36" i="138"/>
  <c r="VI36" i="138"/>
  <c r="VH36" i="138"/>
  <c r="VG36" i="138"/>
  <c r="VF36" i="138"/>
  <c r="VE36" i="138"/>
  <c r="VD36" i="138"/>
  <c r="VC36" i="138"/>
  <c r="VB36" i="138"/>
  <c r="VA36" i="138"/>
  <c r="UZ36" i="138"/>
  <c r="UY36" i="138"/>
  <c r="UX36" i="138"/>
  <c r="UW36" i="138"/>
  <c r="UV36" i="138"/>
  <c r="UU36" i="138"/>
  <c r="UT36" i="138"/>
  <c r="US36" i="138"/>
  <c r="UR36" i="138"/>
  <c r="UQ36" i="138"/>
  <c r="UP36" i="138"/>
  <c r="UO36" i="138"/>
  <c r="UN36" i="138"/>
  <c r="UM36" i="138"/>
  <c r="UL36" i="138"/>
  <c r="UK36" i="138"/>
  <c r="UJ36" i="138"/>
  <c r="UI36" i="138"/>
  <c r="UH36" i="138"/>
  <c r="UG36" i="138"/>
  <c r="UF36" i="138"/>
  <c r="UE36" i="138"/>
  <c r="UD36" i="138"/>
  <c r="UC36" i="138"/>
  <c r="UB36" i="138"/>
  <c r="UA36" i="138"/>
  <c r="TZ36" i="138"/>
  <c r="TY36" i="138"/>
  <c r="TX36" i="138"/>
  <c r="TW36" i="138"/>
  <c r="TV36" i="138"/>
  <c r="TU36" i="138"/>
  <c r="TT36" i="138"/>
  <c r="TS36" i="138"/>
  <c r="TR36" i="138"/>
  <c r="TQ36" i="138"/>
  <c r="TP36" i="138"/>
  <c r="TO36" i="138"/>
  <c r="TN36" i="138"/>
  <c r="TM36" i="138"/>
  <c r="TL36" i="138"/>
  <c r="TK36" i="138"/>
  <c r="TJ36" i="138"/>
  <c r="TI36" i="138"/>
  <c r="TH36" i="138"/>
  <c r="TG36" i="138"/>
  <c r="TF36" i="138"/>
  <c r="TE36" i="138"/>
  <c r="TD36" i="138"/>
  <c r="TC36" i="138"/>
  <c r="TB36" i="138"/>
  <c r="TA36" i="138"/>
  <c r="SZ36" i="138"/>
  <c r="SY36" i="138"/>
  <c r="SX36" i="138"/>
  <c r="SW36" i="138"/>
  <c r="SV36" i="138"/>
  <c r="SU36" i="138"/>
  <c r="ST36" i="138"/>
  <c r="SS36" i="138"/>
  <c r="SR36" i="138"/>
  <c r="SQ36" i="138"/>
  <c r="SP36" i="138"/>
  <c r="SO36" i="138"/>
  <c r="SN36" i="138"/>
  <c r="SM36" i="138"/>
  <c r="SL36" i="138"/>
  <c r="SK36" i="138"/>
  <c r="SJ36" i="138"/>
  <c r="SI36" i="138"/>
  <c r="SH36" i="138"/>
  <c r="SG36" i="138"/>
  <c r="SF36" i="138"/>
  <c r="SE36" i="138"/>
  <c r="SD36" i="138"/>
  <c r="SC36" i="138"/>
  <c r="SB36" i="138"/>
  <c r="SA36" i="138"/>
  <c r="RZ36" i="138"/>
  <c r="RY36" i="138"/>
  <c r="RX36" i="138"/>
  <c r="RW36" i="138"/>
  <c r="RV36" i="138"/>
  <c r="RU36" i="138"/>
  <c r="RT36" i="138"/>
  <c r="RS36" i="138"/>
  <c r="RR36" i="138"/>
  <c r="RQ36" i="138"/>
  <c r="RP36" i="138"/>
  <c r="RO36" i="138"/>
  <c r="RN36" i="138"/>
  <c r="RM36" i="138"/>
  <c r="RL36" i="138"/>
  <c r="RK36" i="138"/>
  <c r="RJ36" i="138"/>
  <c r="RI36" i="138"/>
  <c r="RH36" i="138"/>
  <c r="RG36" i="138"/>
  <c r="RF36" i="138"/>
  <c r="RE36" i="138"/>
  <c r="RD36" i="138"/>
  <c r="RC36" i="138"/>
  <c r="RB36" i="138"/>
  <c r="RA36" i="138"/>
  <c r="QZ36" i="138"/>
  <c r="QY36" i="138"/>
  <c r="QX36" i="138"/>
  <c r="QW36" i="138"/>
  <c r="QV36" i="138"/>
  <c r="QU36" i="138"/>
  <c r="QT36" i="138"/>
  <c r="QS36" i="138"/>
  <c r="QR36" i="138"/>
  <c r="QQ36" i="138"/>
  <c r="QP36" i="138"/>
  <c r="QO36" i="138"/>
  <c r="QN36" i="138"/>
  <c r="QM36" i="138"/>
  <c r="QL36" i="138"/>
  <c r="QK36" i="138"/>
  <c r="QJ36" i="138"/>
  <c r="QI36" i="138"/>
  <c r="QH36" i="138"/>
  <c r="QG36" i="138"/>
  <c r="QF36" i="138"/>
  <c r="QE36" i="138"/>
  <c r="QD36" i="138"/>
  <c r="QC36" i="138"/>
  <c r="QB36" i="138"/>
  <c r="QA36" i="138"/>
  <c r="PZ36" i="138"/>
  <c r="PY36" i="138"/>
  <c r="PX36" i="138"/>
  <c r="PW36" i="138"/>
  <c r="PV36" i="138"/>
  <c r="PU36" i="138"/>
  <c r="PT36" i="138"/>
  <c r="PS36" i="138"/>
  <c r="PR36" i="138"/>
  <c r="PQ36" i="138"/>
  <c r="PP36" i="138"/>
  <c r="PO36" i="138"/>
  <c r="PN36" i="138"/>
  <c r="PM36" i="138"/>
  <c r="PL36" i="138"/>
  <c r="PK36" i="138"/>
  <c r="PJ36" i="138"/>
  <c r="PI36" i="138"/>
  <c r="PH36" i="138"/>
  <c r="PG36" i="138"/>
  <c r="PF36" i="138"/>
  <c r="PE36" i="138"/>
  <c r="PD36" i="138"/>
  <c r="PC36" i="138"/>
  <c r="PB36" i="138"/>
  <c r="PA36" i="138"/>
  <c r="OZ36" i="138"/>
  <c r="OY36" i="138"/>
  <c r="OX36" i="138"/>
  <c r="OW36" i="138"/>
  <c r="OV36" i="138"/>
  <c r="OU36" i="138"/>
  <c r="OT36" i="138"/>
  <c r="OS36" i="138"/>
  <c r="OR36" i="138"/>
  <c r="OQ36" i="138"/>
  <c r="OP36" i="138"/>
  <c r="OO36" i="138"/>
  <c r="ON36" i="138"/>
  <c r="OM36" i="138"/>
  <c r="OL36" i="138"/>
  <c r="OK36" i="138"/>
  <c r="OJ36" i="138"/>
  <c r="OI36" i="138"/>
  <c r="OH36" i="138"/>
  <c r="OG36" i="138"/>
  <c r="OF36" i="138"/>
  <c r="OE36" i="138"/>
  <c r="OD36" i="138"/>
  <c r="OC36" i="138"/>
  <c r="OB36" i="138"/>
  <c r="OA36" i="138"/>
  <c r="NZ36" i="138"/>
  <c r="NY36" i="138"/>
  <c r="NX36" i="138"/>
  <c r="NW36" i="138"/>
  <c r="NV36" i="138"/>
  <c r="NU36" i="138"/>
  <c r="NT36" i="138"/>
  <c r="NS36" i="138"/>
  <c r="NR36" i="138"/>
  <c r="NQ36" i="138"/>
  <c r="NP36" i="138"/>
  <c r="NO36" i="138"/>
  <c r="NN36" i="138"/>
  <c r="NM36" i="138"/>
  <c r="NL36" i="138"/>
  <c r="NK36" i="138"/>
  <c r="NJ36" i="138"/>
  <c r="NI36" i="138"/>
  <c r="NH36" i="138"/>
  <c r="NG36" i="138"/>
  <c r="NF36" i="138"/>
  <c r="NE36" i="138"/>
  <c r="ND36" i="138"/>
  <c r="NC36" i="138"/>
  <c r="NB36" i="138"/>
  <c r="NA36" i="138"/>
  <c r="MZ36" i="138"/>
  <c r="MY36" i="138"/>
  <c r="MX36" i="138"/>
  <c r="MW36" i="138"/>
  <c r="MV36" i="138"/>
  <c r="MU36" i="138"/>
  <c r="MT36" i="138"/>
  <c r="MS36" i="138"/>
  <c r="MR36" i="138"/>
  <c r="MQ36" i="138"/>
  <c r="MP36" i="138"/>
  <c r="MO36" i="138"/>
  <c r="MN36" i="138"/>
  <c r="MM36" i="138"/>
  <c r="ML36" i="138"/>
  <c r="MK36" i="138"/>
  <c r="MJ36" i="138"/>
  <c r="MI36" i="138"/>
  <c r="MH36" i="138"/>
  <c r="MG36" i="138"/>
  <c r="MF36" i="138"/>
  <c r="ME36" i="138"/>
  <c r="MD36" i="138"/>
  <c r="MC36" i="138"/>
  <c r="MB36" i="138"/>
  <c r="MA36" i="138"/>
  <c r="LZ36" i="138"/>
  <c r="LY36" i="138"/>
  <c r="LX36" i="138"/>
  <c r="LW36" i="138"/>
  <c r="LV36" i="138"/>
  <c r="LU36" i="138"/>
  <c r="LT36" i="138"/>
  <c r="LS36" i="138"/>
  <c r="LR36" i="138"/>
  <c r="LQ36" i="138"/>
  <c r="LP36" i="138"/>
  <c r="LO36" i="138"/>
  <c r="LN36" i="138"/>
  <c r="LM36" i="138"/>
  <c r="LL36" i="138"/>
  <c r="LK36" i="138"/>
  <c r="LJ36" i="138"/>
  <c r="LI36" i="138"/>
  <c r="LH36" i="138"/>
  <c r="LG36" i="138"/>
  <c r="LF36" i="138"/>
  <c r="LE36" i="138"/>
  <c r="LD36" i="138"/>
  <c r="LC36" i="138"/>
  <c r="LB36" i="138"/>
  <c r="LA36" i="138"/>
  <c r="KZ36" i="138"/>
  <c r="KY36" i="138"/>
  <c r="KX36" i="138"/>
  <c r="KW36" i="138"/>
  <c r="KV36" i="138"/>
  <c r="KU36" i="138"/>
  <c r="KT36" i="138"/>
  <c r="KS36" i="138"/>
  <c r="KR36" i="138"/>
  <c r="KQ36" i="138"/>
  <c r="KP36" i="138"/>
  <c r="KO36" i="138"/>
  <c r="KN36" i="138"/>
  <c r="KM36" i="138"/>
  <c r="KL36" i="138"/>
  <c r="KK36" i="138"/>
  <c r="KJ36" i="138"/>
  <c r="KI36" i="138"/>
  <c r="KH36" i="138"/>
  <c r="KG36" i="138"/>
  <c r="KF36" i="138"/>
  <c r="KE36" i="138"/>
  <c r="KD36" i="138"/>
  <c r="KC36" i="138"/>
  <c r="KB36" i="138"/>
  <c r="KA36" i="138"/>
  <c r="JZ36" i="138"/>
  <c r="JY36" i="138"/>
  <c r="JX36" i="138"/>
  <c r="JW36" i="138"/>
  <c r="JV36" i="138"/>
  <c r="JU36" i="138"/>
  <c r="JT36" i="138"/>
  <c r="JS36" i="138"/>
  <c r="JR36" i="138"/>
  <c r="JQ36" i="138"/>
  <c r="JP36" i="138"/>
  <c r="JO36" i="138"/>
  <c r="JN36" i="138"/>
  <c r="JM36" i="138"/>
  <c r="JL36" i="138"/>
  <c r="JK36" i="138"/>
  <c r="JJ36" i="138"/>
  <c r="JI36" i="138"/>
  <c r="JH36" i="138"/>
  <c r="JG36" i="138"/>
  <c r="JF36" i="138"/>
  <c r="JE36" i="138"/>
  <c r="JD36" i="138"/>
  <c r="JC36" i="138"/>
  <c r="JB36" i="138"/>
  <c r="JA36" i="138"/>
  <c r="IZ36" i="138"/>
  <c r="IY36" i="138"/>
  <c r="IX36" i="138"/>
  <c r="IW36" i="138"/>
  <c r="IV36" i="138"/>
  <c r="IU36" i="138"/>
  <c r="IT36" i="138"/>
  <c r="IS36" i="138"/>
  <c r="IR36" i="138"/>
  <c r="IQ36" i="138"/>
  <c r="IP36" i="138"/>
  <c r="IO36" i="138"/>
  <c r="IN36" i="138"/>
  <c r="IM36" i="138"/>
  <c r="IL36" i="138"/>
  <c r="IK36" i="138"/>
  <c r="IJ36" i="138"/>
  <c r="II36" i="138"/>
  <c r="IH36" i="138"/>
  <c r="IG36" i="138"/>
  <c r="IF36" i="138"/>
  <c r="IE36" i="138"/>
  <c r="ID36" i="138"/>
  <c r="IC36" i="138"/>
  <c r="IB36" i="138"/>
  <c r="IA36" i="138"/>
  <c r="HZ36" i="138"/>
  <c r="HY36" i="138"/>
  <c r="HX36" i="138"/>
  <c r="HW36" i="138"/>
  <c r="HV36" i="138"/>
  <c r="HU36" i="138"/>
  <c r="HT36" i="138"/>
  <c r="HS36" i="138"/>
  <c r="HR36" i="138"/>
  <c r="HQ36" i="138"/>
  <c r="HP36" i="138"/>
  <c r="HO36" i="138"/>
  <c r="HN36" i="138"/>
  <c r="HM36" i="138"/>
  <c r="HL36" i="138"/>
  <c r="HK36" i="138"/>
  <c r="HJ36" i="138"/>
  <c r="HI36" i="138"/>
  <c r="HH36" i="138"/>
  <c r="HG36" i="138"/>
  <c r="HF36" i="138"/>
  <c r="HE36" i="138"/>
  <c r="HD36" i="138"/>
  <c r="HC36" i="138"/>
  <c r="HB36" i="138"/>
  <c r="HA36" i="138"/>
  <c r="GZ36" i="138"/>
  <c r="GY36" i="138"/>
  <c r="GX36" i="138"/>
  <c r="GW36" i="138"/>
  <c r="GV36" i="138"/>
  <c r="GU36" i="138"/>
  <c r="GT36" i="138"/>
  <c r="GS36" i="138"/>
  <c r="GR36" i="138"/>
  <c r="GQ36" i="138"/>
  <c r="GP36" i="138"/>
  <c r="GO36" i="138"/>
  <c r="GN36" i="138"/>
  <c r="GM36" i="138"/>
  <c r="GL36" i="138"/>
  <c r="GK36" i="138"/>
  <c r="GJ36" i="138"/>
  <c r="GI36" i="138"/>
  <c r="GH36" i="138"/>
  <c r="GG36" i="138"/>
  <c r="GF36" i="138"/>
  <c r="GE36" i="138"/>
  <c r="GD36" i="138"/>
  <c r="GC36" i="138"/>
  <c r="GB36" i="138"/>
  <c r="GA36" i="138"/>
  <c r="FZ36" i="138"/>
  <c r="FY36" i="138"/>
  <c r="FX36" i="138"/>
  <c r="FW36" i="138"/>
  <c r="FV36" i="138"/>
  <c r="FU36" i="138"/>
  <c r="FT36" i="138"/>
  <c r="FS36" i="138"/>
  <c r="FR36" i="138"/>
  <c r="FQ36" i="138"/>
  <c r="FP36" i="138"/>
  <c r="FO36" i="138"/>
  <c r="FN36" i="138"/>
  <c r="FM36" i="138"/>
  <c r="FL36" i="138"/>
  <c r="FK36" i="138"/>
  <c r="FJ36" i="138"/>
  <c r="FI36" i="138"/>
  <c r="FH36" i="138"/>
  <c r="FG36" i="138"/>
  <c r="FF36" i="138"/>
  <c r="FE36" i="138"/>
  <c r="FD36" i="138"/>
  <c r="FC36" i="138"/>
  <c r="FB36" i="138"/>
  <c r="FA36" i="138"/>
  <c r="EZ36" i="138"/>
  <c r="EY36" i="138"/>
  <c r="EX36" i="138"/>
  <c r="EW36" i="138"/>
  <c r="EV36" i="138"/>
  <c r="EU36" i="138"/>
  <c r="ET36" i="138"/>
  <c r="ES36" i="138"/>
  <c r="ER36" i="138"/>
  <c r="EQ36" i="138"/>
  <c r="EP36" i="138"/>
  <c r="EO36" i="138"/>
  <c r="EN36" i="138"/>
  <c r="EM36" i="138"/>
  <c r="EL36" i="138"/>
  <c r="EK36" i="138"/>
  <c r="EJ36" i="138"/>
  <c r="EI36" i="138"/>
  <c r="EH36" i="138"/>
  <c r="EG36" i="138"/>
  <c r="EF36" i="138"/>
  <c r="EE36" i="138"/>
  <c r="ED36" i="138"/>
  <c r="EC36" i="138"/>
  <c r="EB36" i="138"/>
  <c r="EA36" i="138"/>
  <c r="DZ36" i="138"/>
  <c r="DY36" i="138"/>
  <c r="DX36" i="138"/>
  <c r="DW36" i="138"/>
  <c r="DV36" i="138"/>
  <c r="DU36" i="138"/>
  <c r="DT36" i="138"/>
  <c r="DS36" i="138"/>
  <c r="DR36" i="138"/>
  <c r="DQ36" i="138"/>
  <c r="DP36" i="138"/>
  <c r="DO36" i="138"/>
  <c r="DN36" i="138"/>
  <c r="DM36" i="138"/>
  <c r="DL36" i="138"/>
  <c r="DK36" i="138"/>
  <c r="DJ36" i="138"/>
  <c r="DI36" i="138"/>
  <c r="DH36" i="138"/>
  <c r="DG36" i="138"/>
  <c r="DF36" i="138"/>
  <c r="DE36" i="138"/>
  <c r="DD36" i="138"/>
  <c r="DC36" i="138"/>
  <c r="DB36" i="138"/>
  <c r="DA36" i="138"/>
  <c r="CZ36" i="138"/>
  <c r="CY36" i="138"/>
  <c r="CX36" i="138"/>
  <c r="CW36" i="138"/>
  <c r="CV36" i="138"/>
  <c r="CU36" i="138"/>
  <c r="CT36" i="138"/>
  <c r="CS36" i="138"/>
  <c r="A2" i="152"/>
  <c r="F6" i="67" l="1"/>
  <c r="AD6" i="67" s="1"/>
  <c r="F7" i="67"/>
  <c r="AD7" i="67" s="1"/>
  <c r="E7" i="67"/>
  <c r="E6" i="67"/>
  <c r="B3" i="150"/>
  <c r="B3" i="149"/>
  <c r="AK8" i="149"/>
  <c r="AL8" i="149"/>
  <c r="AM8" i="149" s="1"/>
  <c r="AK9" i="149"/>
  <c r="AL9" i="149"/>
  <c r="AM9" i="149" s="1"/>
  <c r="AN9" i="149" s="1"/>
  <c r="AO9" i="149" s="1"/>
  <c r="AP9" i="149" s="1"/>
  <c r="AQ9" i="149"/>
  <c r="AR9" i="149"/>
  <c r="AS9" i="149"/>
  <c r="AT9" i="149" s="1"/>
  <c r="AK10" i="149"/>
  <c r="AL10" i="149"/>
  <c r="AM10" i="149" s="1"/>
  <c r="AN10" i="149" s="1"/>
  <c r="AO10" i="149" s="1"/>
  <c r="AP10" i="149" s="1"/>
  <c r="AQ10" i="149"/>
  <c r="AR10" i="149"/>
  <c r="AS10" i="149"/>
  <c r="AT10" i="149"/>
  <c r="AK11" i="149"/>
  <c r="AL11" i="149"/>
  <c r="AM11" i="149" s="1"/>
  <c r="AN11" i="149" s="1"/>
  <c r="AO11" i="149" s="1"/>
  <c r="AP11" i="149" s="1"/>
  <c r="AQ11" i="149"/>
  <c r="AR11" i="149"/>
  <c r="AS11" i="149"/>
  <c r="AT11" i="149"/>
  <c r="AK12" i="149"/>
  <c r="AL12" i="149"/>
  <c r="AK14" i="149"/>
  <c r="AL14" i="149"/>
  <c r="AM14" i="149" s="1"/>
  <c r="AK15" i="149"/>
  <c r="AL15" i="149"/>
  <c r="AM15" i="149" s="1"/>
  <c r="AN15" i="149" s="1"/>
  <c r="AO15" i="149" s="1"/>
  <c r="AP15" i="149" s="1"/>
  <c r="AQ15" i="149"/>
  <c r="AR15" i="149"/>
  <c r="AS15" i="149"/>
  <c r="AT15" i="149"/>
  <c r="AK16" i="149"/>
  <c r="AL16" i="149"/>
  <c r="AM16" i="149" s="1"/>
  <c r="AN16" i="149" s="1"/>
  <c r="AO16" i="149" s="1"/>
  <c r="AP16" i="149" s="1"/>
  <c r="AQ16" i="149"/>
  <c r="AR16" i="149"/>
  <c r="AS16" i="149"/>
  <c r="AT16" i="149" s="1"/>
  <c r="AK17" i="149"/>
  <c r="AL17" i="149"/>
  <c r="AM17" i="149" s="1"/>
  <c r="AN17" i="149" s="1"/>
  <c r="AO17" i="149" s="1"/>
  <c r="AP17" i="149" s="1"/>
  <c r="AQ17" i="149"/>
  <c r="AR17" i="149"/>
  <c r="AS17" i="149"/>
  <c r="AT17" i="149"/>
  <c r="AK18" i="149"/>
  <c r="AL18" i="149"/>
  <c r="AK20" i="149"/>
  <c r="AL20" i="149"/>
  <c r="AM20" i="149" s="1"/>
  <c r="AK21" i="149"/>
  <c r="AL21" i="149"/>
  <c r="AM21" i="149" s="1"/>
  <c r="AN21" i="149" s="1"/>
  <c r="AO21" i="149" s="1"/>
  <c r="AP21" i="149" s="1"/>
  <c r="AQ21" i="149"/>
  <c r="AR21" i="149"/>
  <c r="AS21" i="149"/>
  <c r="AT21" i="149"/>
  <c r="AK22" i="149"/>
  <c r="AL22" i="149"/>
  <c r="AM22" i="149" s="1"/>
  <c r="AN22" i="149" s="1"/>
  <c r="AO22" i="149" s="1"/>
  <c r="AP22" i="149" s="1"/>
  <c r="AQ22" i="149"/>
  <c r="AR22" i="149"/>
  <c r="AS22" i="149"/>
  <c r="AT22" i="149"/>
  <c r="AK23" i="149"/>
  <c r="AL23" i="149"/>
  <c r="AM23" i="149" s="1"/>
  <c r="AN23" i="149" s="1"/>
  <c r="AO23" i="149" s="1"/>
  <c r="AP23" i="149" s="1"/>
  <c r="AQ23" i="149"/>
  <c r="AR23" i="149"/>
  <c r="AS23" i="149"/>
  <c r="AT23" i="149" s="1"/>
  <c r="AK24" i="149"/>
  <c r="AL24" i="149"/>
  <c r="AK26" i="149"/>
  <c r="AL26" i="149"/>
  <c r="AM26" i="149" s="1"/>
  <c r="AK27" i="149"/>
  <c r="AL27" i="149"/>
  <c r="AM27" i="149" s="1"/>
  <c r="AN27" i="149" s="1"/>
  <c r="AO27" i="149" s="1"/>
  <c r="AP27" i="149" s="1"/>
  <c r="AQ27" i="149"/>
  <c r="AR27" i="149"/>
  <c r="AS27" i="149"/>
  <c r="AT27" i="149" s="1"/>
  <c r="AK28" i="149"/>
  <c r="AL28" i="149"/>
  <c r="AM28" i="149" s="1"/>
  <c r="AN28" i="149" s="1"/>
  <c r="AO28" i="149" s="1"/>
  <c r="AP28" i="149" s="1"/>
  <c r="AQ28" i="149"/>
  <c r="AR28" i="149"/>
  <c r="AS28" i="149"/>
  <c r="AT28" i="149"/>
  <c r="AK29" i="149"/>
  <c r="AL29" i="149"/>
  <c r="AM29" i="149" s="1"/>
  <c r="AN29" i="149" s="1"/>
  <c r="AO29" i="149" s="1"/>
  <c r="AP29" i="149" s="1"/>
  <c r="AQ29" i="149"/>
  <c r="AR29" i="149"/>
  <c r="AS29" i="149"/>
  <c r="AT29" i="149"/>
  <c r="AK30" i="149"/>
  <c r="AL30" i="149"/>
  <c r="AJ8" i="149"/>
  <c r="I31" i="139"/>
  <c r="I29" i="139"/>
  <c r="I28" i="139"/>
  <c r="I27" i="139"/>
  <c r="I26" i="139"/>
  <c r="BQ8" i="139"/>
  <c r="BP8" i="139"/>
  <c r="BO8" i="139"/>
  <c r="BN8" i="139"/>
  <c r="BM8" i="139"/>
  <c r="BL8" i="139"/>
  <c r="BK8" i="139"/>
  <c r="BJ8" i="139"/>
  <c r="BI8" i="139"/>
  <c r="BH8" i="139"/>
  <c r="BG8" i="139"/>
  <c r="BF8" i="139"/>
  <c r="BE8" i="139"/>
  <c r="BD8" i="139"/>
  <c r="BC8" i="139"/>
  <c r="BB8" i="139"/>
  <c r="BA8" i="139"/>
  <c r="AZ8" i="139"/>
  <c r="AY8" i="139"/>
  <c r="AX8" i="139"/>
  <c r="AW8" i="139"/>
  <c r="AV8" i="139"/>
  <c r="AU8" i="139"/>
  <c r="AT8" i="139"/>
  <c r="AS8" i="139"/>
  <c r="AR8" i="139"/>
  <c r="AQ8" i="139"/>
  <c r="AP8" i="139"/>
  <c r="AO8" i="139"/>
  <c r="AN8" i="139"/>
  <c r="AM8" i="139"/>
  <c r="AL8" i="139"/>
  <c r="AK8" i="139"/>
  <c r="AJ8" i="139"/>
  <c r="AI8" i="139"/>
  <c r="AH8" i="139"/>
  <c r="AG8" i="139"/>
  <c r="AF8" i="139"/>
  <c r="AE8" i="139"/>
  <c r="AD8" i="139"/>
  <c r="AC8" i="139"/>
  <c r="AB8" i="139"/>
  <c r="AA8" i="139"/>
  <c r="Z8" i="139"/>
  <c r="BQ6" i="139"/>
  <c r="BP6" i="139"/>
  <c r="BO6" i="139"/>
  <c r="BN6" i="139"/>
  <c r="BM6" i="139"/>
  <c r="BL6" i="139"/>
  <c r="BK6" i="139"/>
  <c r="BJ6" i="139"/>
  <c r="BI6" i="139"/>
  <c r="BH6" i="139"/>
  <c r="BG6" i="139"/>
  <c r="BF6" i="139"/>
  <c r="BE6" i="139"/>
  <c r="BD6" i="139"/>
  <c r="BC6" i="139"/>
  <c r="BB6" i="139"/>
  <c r="BA6" i="139"/>
  <c r="AZ6" i="139"/>
  <c r="AY6" i="139"/>
  <c r="AX6" i="139"/>
  <c r="AW6" i="139"/>
  <c r="AV6" i="139"/>
  <c r="AU6" i="139"/>
  <c r="AT6" i="139"/>
  <c r="AS6" i="139"/>
  <c r="AR6" i="139"/>
  <c r="AQ6" i="139"/>
  <c r="AP6" i="139"/>
  <c r="AO6" i="139"/>
  <c r="AN6" i="139"/>
  <c r="AM6" i="139"/>
  <c r="AL6" i="139"/>
  <c r="AK6" i="139"/>
  <c r="AJ6" i="139"/>
  <c r="AI6" i="139"/>
  <c r="AH6" i="139"/>
  <c r="AG6" i="139"/>
  <c r="AF6" i="139"/>
  <c r="AE6" i="139"/>
  <c r="AD6" i="139"/>
  <c r="AC6" i="139"/>
  <c r="AB6" i="139"/>
  <c r="AA6" i="139"/>
  <c r="Z6" i="139"/>
  <c r="Y6" i="139"/>
  <c r="X6" i="139"/>
  <c r="W6" i="139"/>
  <c r="V6" i="139"/>
  <c r="U6" i="139"/>
  <c r="T6" i="139"/>
  <c r="S6" i="139"/>
  <c r="R6" i="139"/>
  <c r="Q6" i="139"/>
  <c r="P6" i="139"/>
  <c r="O6" i="139"/>
  <c r="N6" i="139"/>
  <c r="M6" i="139"/>
  <c r="L6" i="139"/>
  <c r="K6" i="139"/>
  <c r="J6" i="139"/>
  <c r="I57" i="113"/>
  <c r="B58" i="113"/>
  <c r="B57" i="113"/>
  <c r="D320" i="26"/>
  <c r="D319" i="26"/>
  <c r="D318" i="26"/>
  <c r="D317" i="26"/>
  <c r="D316" i="26"/>
  <c r="F304" i="26"/>
  <c r="D294" i="26"/>
  <c r="I36" i="152"/>
  <c r="I35" i="152"/>
  <c r="I33" i="152"/>
  <c r="I30" i="152"/>
  <c r="BQ8" i="152"/>
  <c r="BP8" i="152"/>
  <c r="BO8" i="152"/>
  <c r="BN8" i="152"/>
  <c r="BM8" i="152"/>
  <c r="BL8" i="152"/>
  <c r="BK8" i="152"/>
  <c r="BJ8" i="152"/>
  <c r="BI8" i="152"/>
  <c r="BH8" i="152"/>
  <c r="BG8" i="152"/>
  <c r="BF8" i="152"/>
  <c r="BE8" i="152"/>
  <c r="BD8" i="152"/>
  <c r="BC8" i="152"/>
  <c r="BB8" i="152"/>
  <c r="BA8" i="152"/>
  <c r="AZ8" i="152"/>
  <c r="AY8" i="152"/>
  <c r="AX8" i="152"/>
  <c r="AW8" i="152"/>
  <c r="AV8" i="152"/>
  <c r="AU8" i="152"/>
  <c r="AT8" i="152"/>
  <c r="AS8" i="152"/>
  <c r="AR8" i="152"/>
  <c r="AQ8" i="152"/>
  <c r="AP8" i="152"/>
  <c r="AO8" i="152"/>
  <c r="AN8" i="152"/>
  <c r="AM8" i="152"/>
  <c r="AL8" i="152"/>
  <c r="AK8" i="152"/>
  <c r="AJ8" i="152"/>
  <c r="AI8" i="152"/>
  <c r="AH8" i="152"/>
  <c r="AG8" i="152"/>
  <c r="AF8" i="152"/>
  <c r="AE8" i="152"/>
  <c r="AD8" i="152"/>
  <c r="AC8" i="152"/>
  <c r="AB8" i="152"/>
  <c r="AA8" i="152"/>
  <c r="Z8" i="152"/>
  <c r="B245" i="2"/>
  <c r="B244" i="2"/>
  <c r="B243" i="2"/>
  <c r="B242" i="2"/>
  <c r="B18" i="152"/>
  <c r="A1" i="152"/>
  <c r="J6" i="152"/>
  <c r="K6" i="152"/>
  <c r="L6" i="152"/>
  <c r="M6" i="152"/>
  <c r="N6" i="152"/>
  <c r="O6" i="152"/>
  <c r="P6" i="152"/>
  <c r="Q6" i="152"/>
  <c r="R6" i="152"/>
  <c r="S6" i="152"/>
  <c r="T6" i="152"/>
  <c r="U6" i="152"/>
  <c r="V6" i="152"/>
  <c r="W6" i="152"/>
  <c r="X6" i="152"/>
  <c r="Y6" i="152"/>
  <c r="Z6" i="152"/>
  <c r="AA6" i="152"/>
  <c r="AB6" i="152"/>
  <c r="AC6" i="152"/>
  <c r="AD6" i="152"/>
  <c r="AE6" i="152"/>
  <c r="AF6" i="152"/>
  <c r="AG6" i="152"/>
  <c r="AH6" i="152"/>
  <c r="AI6" i="152"/>
  <c r="AJ6" i="152"/>
  <c r="AK6" i="152"/>
  <c r="AL6" i="152"/>
  <c r="AM6" i="152"/>
  <c r="AN6" i="152"/>
  <c r="AO6" i="152"/>
  <c r="AP6" i="152"/>
  <c r="AQ6" i="152"/>
  <c r="AR6" i="152"/>
  <c r="AS6" i="152"/>
  <c r="AT6" i="152"/>
  <c r="AU6" i="152"/>
  <c r="AV6" i="152"/>
  <c r="AW6" i="152"/>
  <c r="AX6" i="152"/>
  <c r="AY6" i="152"/>
  <c r="AZ6" i="152"/>
  <c r="BA6" i="152"/>
  <c r="BB6" i="152"/>
  <c r="BC6" i="152"/>
  <c r="BD6" i="152"/>
  <c r="BE6" i="152"/>
  <c r="BF6" i="152"/>
  <c r="BG6" i="152"/>
  <c r="BH6" i="152"/>
  <c r="BI6" i="152"/>
  <c r="BJ6" i="152"/>
  <c r="BK6" i="152"/>
  <c r="BL6" i="152"/>
  <c r="BM6" i="152"/>
  <c r="BN6" i="152"/>
  <c r="BO6" i="152"/>
  <c r="BP6" i="152"/>
  <c r="BQ6" i="152"/>
  <c r="B19" i="152"/>
  <c r="B20" i="152"/>
  <c r="B21" i="152"/>
  <c r="D29" i="149"/>
  <c r="E29" i="149" s="1"/>
  <c r="F29" i="149" s="1"/>
  <c r="G29" i="149" s="1"/>
  <c r="H29" i="149" s="1"/>
  <c r="I29" i="149" s="1"/>
  <c r="J29" i="149" s="1"/>
  <c r="K29" i="149" s="1"/>
  <c r="L29" i="149" s="1"/>
  <c r="M29" i="149" s="1"/>
  <c r="N29" i="149" s="1"/>
  <c r="O29" i="149" s="1"/>
  <c r="P29" i="149" s="1"/>
  <c r="Q29" i="149" s="1"/>
  <c r="R29" i="149" s="1"/>
  <c r="S29" i="149" s="1"/>
  <c r="T29" i="149" s="1"/>
  <c r="U29" i="149" s="1"/>
  <c r="V29" i="149" s="1"/>
  <c r="W29" i="149" s="1"/>
  <c r="X29" i="149" s="1"/>
  <c r="Y29" i="149" s="1"/>
  <c r="Z29" i="149" s="1"/>
  <c r="AA29" i="149" s="1"/>
  <c r="AB29" i="149" s="1"/>
  <c r="AC29" i="149" s="1"/>
  <c r="AD29" i="149" s="1"/>
  <c r="AE29" i="149" s="1"/>
  <c r="AF29" i="149" s="1"/>
  <c r="AG29" i="149" s="1"/>
  <c r="AH29" i="149" s="1"/>
  <c r="AI29" i="149" s="1"/>
  <c r="AJ29" i="149" s="1"/>
  <c r="D28" i="149"/>
  <c r="E28" i="149" s="1"/>
  <c r="F28" i="149" s="1"/>
  <c r="G28" i="149" s="1"/>
  <c r="H28" i="149" s="1"/>
  <c r="I28" i="149" s="1"/>
  <c r="J28" i="149" s="1"/>
  <c r="K28" i="149" s="1"/>
  <c r="L28" i="149" s="1"/>
  <c r="M28" i="149" s="1"/>
  <c r="N28" i="149" s="1"/>
  <c r="O28" i="149" s="1"/>
  <c r="P28" i="149" s="1"/>
  <c r="Q28" i="149" s="1"/>
  <c r="R28" i="149" s="1"/>
  <c r="S28" i="149" s="1"/>
  <c r="T28" i="149" s="1"/>
  <c r="U28" i="149" s="1"/>
  <c r="V28" i="149" s="1"/>
  <c r="W28" i="149" s="1"/>
  <c r="X28" i="149" s="1"/>
  <c r="Y28" i="149" s="1"/>
  <c r="Z28" i="149" s="1"/>
  <c r="AA28" i="149" s="1"/>
  <c r="AB28" i="149" s="1"/>
  <c r="AC28" i="149" s="1"/>
  <c r="AD28" i="149" s="1"/>
  <c r="AE28" i="149" s="1"/>
  <c r="AF28" i="149" s="1"/>
  <c r="AG28" i="149" s="1"/>
  <c r="AH28" i="149" s="1"/>
  <c r="AI28" i="149" s="1"/>
  <c r="AJ28" i="149" s="1"/>
  <c r="D27" i="149"/>
  <c r="E27" i="149" s="1"/>
  <c r="F27" i="149" s="1"/>
  <c r="G27" i="149" s="1"/>
  <c r="H27" i="149" s="1"/>
  <c r="I27" i="149" s="1"/>
  <c r="J27" i="149" s="1"/>
  <c r="K27" i="149" s="1"/>
  <c r="L27" i="149" s="1"/>
  <c r="M27" i="149" s="1"/>
  <c r="N27" i="149" s="1"/>
  <c r="O27" i="149" s="1"/>
  <c r="P27" i="149" s="1"/>
  <c r="Q27" i="149" s="1"/>
  <c r="R27" i="149" s="1"/>
  <c r="S27" i="149" s="1"/>
  <c r="T27" i="149" s="1"/>
  <c r="U27" i="149" s="1"/>
  <c r="V27" i="149" s="1"/>
  <c r="W27" i="149" s="1"/>
  <c r="X27" i="149" s="1"/>
  <c r="Y27" i="149" s="1"/>
  <c r="Z27" i="149" s="1"/>
  <c r="AA27" i="149" s="1"/>
  <c r="AB27" i="149" s="1"/>
  <c r="AC27" i="149" s="1"/>
  <c r="AD27" i="149" s="1"/>
  <c r="AE27" i="149" s="1"/>
  <c r="AF27" i="149" s="1"/>
  <c r="AG27" i="149" s="1"/>
  <c r="AH27" i="149" s="1"/>
  <c r="AI27" i="149" s="1"/>
  <c r="AJ27" i="149" s="1"/>
  <c r="D26" i="149"/>
  <c r="C24" i="149"/>
  <c r="D23" i="149"/>
  <c r="E23" i="149" s="1"/>
  <c r="F23" i="149" s="1"/>
  <c r="G23" i="149" s="1"/>
  <c r="H23" i="149" s="1"/>
  <c r="I23" i="149" s="1"/>
  <c r="J23" i="149" s="1"/>
  <c r="K23" i="149" s="1"/>
  <c r="L23" i="149" s="1"/>
  <c r="M23" i="149" s="1"/>
  <c r="N23" i="149" s="1"/>
  <c r="O23" i="149" s="1"/>
  <c r="P23" i="149" s="1"/>
  <c r="Q23" i="149" s="1"/>
  <c r="R23" i="149" s="1"/>
  <c r="S23" i="149" s="1"/>
  <c r="T23" i="149" s="1"/>
  <c r="U23" i="149" s="1"/>
  <c r="V23" i="149" s="1"/>
  <c r="W23" i="149" s="1"/>
  <c r="X23" i="149" s="1"/>
  <c r="Y23" i="149" s="1"/>
  <c r="Z23" i="149" s="1"/>
  <c r="AA23" i="149" s="1"/>
  <c r="AB23" i="149" s="1"/>
  <c r="AC23" i="149" s="1"/>
  <c r="AD23" i="149" s="1"/>
  <c r="AE23" i="149" s="1"/>
  <c r="AF23" i="149" s="1"/>
  <c r="AG23" i="149" s="1"/>
  <c r="AH23" i="149" s="1"/>
  <c r="AI23" i="149" s="1"/>
  <c r="AJ23" i="149" s="1"/>
  <c r="D22" i="149"/>
  <c r="E22" i="149" s="1"/>
  <c r="F22" i="149" s="1"/>
  <c r="G22" i="149" s="1"/>
  <c r="H22" i="149" s="1"/>
  <c r="I22" i="149" s="1"/>
  <c r="J22" i="149" s="1"/>
  <c r="K22" i="149" s="1"/>
  <c r="L22" i="149" s="1"/>
  <c r="M22" i="149" s="1"/>
  <c r="N22" i="149" s="1"/>
  <c r="O22" i="149" s="1"/>
  <c r="P22" i="149" s="1"/>
  <c r="Q22" i="149" s="1"/>
  <c r="R22" i="149" s="1"/>
  <c r="S22" i="149" s="1"/>
  <c r="T22" i="149" s="1"/>
  <c r="U22" i="149" s="1"/>
  <c r="V22" i="149" s="1"/>
  <c r="W22" i="149" s="1"/>
  <c r="X22" i="149" s="1"/>
  <c r="Y22" i="149" s="1"/>
  <c r="Z22" i="149" s="1"/>
  <c r="AA22" i="149" s="1"/>
  <c r="AB22" i="149" s="1"/>
  <c r="AC22" i="149" s="1"/>
  <c r="AD22" i="149" s="1"/>
  <c r="AE22" i="149" s="1"/>
  <c r="AF22" i="149" s="1"/>
  <c r="AG22" i="149" s="1"/>
  <c r="AH22" i="149" s="1"/>
  <c r="AI22" i="149" s="1"/>
  <c r="AJ22" i="149" s="1"/>
  <c r="E21" i="149"/>
  <c r="F21" i="149" s="1"/>
  <c r="G21" i="149" s="1"/>
  <c r="H21" i="149" s="1"/>
  <c r="I21" i="149" s="1"/>
  <c r="J21" i="149" s="1"/>
  <c r="K21" i="149" s="1"/>
  <c r="L21" i="149" s="1"/>
  <c r="M21" i="149" s="1"/>
  <c r="N21" i="149" s="1"/>
  <c r="O21" i="149" s="1"/>
  <c r="P21" i="149" s="1"/>
  <c r="Q21" i="149" s="1"/>
  <c r="R21" i="149" s="1"/>
  <c r="S21" i="149" s="1"/>
  <c r="T21" i="149" s="1"/>
  <c r="U21" i="149" s="1"/>
  <c r="V21" i="149" s="1"/>
  <c r="W21" i="149" s="1"/>
  <c r="X21" i="149" s="1"/>
  <c r="Y21" i="149" s="1"/>
  <c r="Z21" i="149" s="1"/>
  <c r="AA21" i="149" s="1"/>
  <c r="AB21" i="149" s="1"/>
  <c r="AC21" i="149" s="1"/>
  <c r="AD21" i="149" s="1"/>
  <c r="AE21" i="149" s="1"/>
  <c r="AF21" i="149" s="1"/>
  <c r="AG21" i="149" s="1"/>
  <c r="AH21" i="149" s="1"/>
  <c r="AI21" i="149" s="1"/>
  <c r="AJ21" i="149" s="1"/>
  <c r="D20" i="149"/>
  <c r="C18" i="149"/>
  <c r="D17" i="149"/>
  <c r="E17" i="149" s="1"/>
  <c r="F17" i="149" s="1"/>
  <c r="G17" i="149" s="1"/>
  <c r="H17" i="149" s="1"/>
  <c r="I17" i="149" s="1"/>
  <c r="J17" i="149" s="1"/>
  <c r="K17" i="149" s="1"/>
  <c r="L17" i="149" s="1"/>
  <c r="M17" i="149" s="1"/>
  <c r="N17" i="149" s="1"/>
  <c r="O17" i="149" s="1"/>
  <c r="P17" i="149" s="1"/>
  <c r="Q17" i="149" s="1"/>
  <c r="R17" i="149" s="1"/>
  <c r="S17" i="149" s="1"/>
  <c r="T17" i="149" s="1"/>
  <c r="U17" i="149" s="1"/>
  <c r="V17" i="149" s="1"/>
  <c r="W17" i="149" s="1"/>
  <c r="X17" i="149" s="1"/>
  <c r="Y17" i="149" s="1"/>
  <c r="Z17" i="149" s="1"/>
  <c r="AA17" i="149" s="1"/>
  <c r="AB17" i="149" s="1"/>
  <c r="AC17" i="149" s="1"/>
  <c r="AD17" i="149" s="1"/>
  <c r="AE17" i="149" s="1"/>
  <c r="AF17" i="149" s="1"/>
  <c r="AG17" i="149" s="1"/>
  <c r="AH17" i="149" s="1"/>
  <c r="AI17" i="149" s="1"/>
  <c r="AJ17" i="149" s="1"/>
  <c r="D16" i="149"/>
  <c r="E16" i="149" s="1"/>
  <c r="F16" i="149" s="1"/>
  <c r="G16" i="149" s="1"/>
  <c r="H16" i="149" s="1"/>
  <c r="I16" i="149" s="1"/>
  <c r="J16" i="149" s="1"/>
  <c r="K16" i="149" s="1"/>
  <c r="L16" i="149" s="1"/>
  <c r="M16" i="149" s="1"/>
  <c r="N16" i="149" s="1"/>
  <c r="O16" i="149" s="1"/>
  <c r="P16" i="149" s="1"/>
  <c r="Q16" i="149" s="1"/>
  <c r="R16" i="149" s="1"/>
  <c r="S16" i="149" s="1"/>
  <c r="T16" i="149" s="1"/>
  <c r="U16" i="149" s="1"/>
  <c r="V16" i="149" s="1"/>
  <c r="W16" i="149" s="1"/>
  <c r="X16" i="149" s="1"/>
  <c r="Y16" i="149" s="1"/>
  <c r="Z16" i="149" s="1"/>
  <c r="AA16" i="149" s="1"/>
  <c r="AB16" i="149" s="1"/>
  <c r="AC16" i="149" s="1"/>
  <c r="AD16" i="149" s="1"/>
  <c r="AE16" i="149" s="1"/>
  <c r="AF16" i="149" s="1"/>
  <c r="AG16" i="149" s="1"/>
  <c r="AH16" i="149" s="1"/>
  <c r="AI16" i="149" s="1"/>
  <c r="AJ16" i="149" s="1"/>
  <c r="D15" i="149"/>
  <c r="E15" i="149" s="1"/>
  <c r="F15" i="149" s="1"/>
  <c r="G15" i="149" s="1"/>
  <c r="H15" i="149" s="1"/>
  <c r="I15" i="149" s="1"/>
  <c r="J15" i="149" s="1"/>
  <c r="K15" i="149" s="1"/>
  <c r="L15" i="149" s="1"/>
  <c r="M15" i="149" s="1"/>
  <c r="N15" i="149" s="1"/>
  <c r="O15" i="149" s="1"/>
  <c r="P15" i="149" s="1"/>
  <c r="Q15" i="149" s="1"/>
  <c r="R15" i="149" s="1"/>
  <c r="S15" i="149" s="1"/>
  <c r="T15" i="149" s="1"/>
  <c r="U15" i="149" s="1"/>
  <c r="V15" i="149" s="1"/>
  <c r="W15" i="149" s="1"/>
  <c r="X15" i="149" s="1"/>
  <c r="Y15" i="149" s="1"/>
  <c r="Z15" i="149" s="1"/>
  <c r="AA15" i="149" s="1"/>
  <c r="AB15" i="149" s="1"/>
  <c r="AC15" i="149" s="1"/>
  <c r="AD15" i="149" s="1"/>
  <c r="AE15" i="149" s="1"/>
  <c r="AF15" i="149" s="1"/>
  <c r="AG15" i="149" s="1"/>
  <c r="AH15" i="149" s="1"/>
  <c r="AI15" i="149" s="1"/>
  <c r="AJ15" i="149" s="1"/>
  <c r="D14" i="149"/>
  <c r="C12" i="149"/>
  <c r="D11" i="149"/>
  <c r="D10" i="149"/>
  <c r="E10" i="149" s="1"/>
  <c r="F10" i="149" s="1"/>
  <c r="G10" i="149" s="1"/>
  <c r="H10" i="149" s="1"/>
  <c r="I10" i="149" s="1"/>
  <c r="J10" i="149" s="1"/>
  <c r="K10" i="149" s="1"/>
  <c r="L10" i="149" s="1"/>
  <c r="M10" i="149" s="1"/>
  <c r="N10" i="149" s="1"/>
  <c r="O10" i="149" s="1"/>
  <c r="P10" i="149" s="1"/>
  <c r="Q10" i="149" s="1"/>
  <c r="R10" i="149" s="1"/>
  <c r="S10" i="149" s="1"/>
  <c r="T10" i="149" s="1"/>
  <c r="U10" i="149" s="1"/>
  <c r="V10" i="149" s="1"/>
  <c r="W10" i="149" s="1"/>
  <c r="X10" i="149" s="1"/>
  <c r="Y10" i="149" s="1"/>
  <c r="Z10" i="149" s="1"/>
  <c r="AA10" i="149" s="1"/>
  <c r="AB10" i="149" s="1"/>
  <c r="AC10" i="149" s="1"/>
  <c r="AD10" i="149" s="1"/>
  <c r="AE10" i="149" s="1"/>
  <c r="AF10" i="149" s="1"/>
  <c r="AG10" i="149" s="1"/>
  <c r="AH10" i="149" s="1"/>
  <c r="AI10" i="149" s="1"/>
  <c r="AJ10" i="149" s="1"/>
  <c r="D9" i="149"/>
  <c r="E9" i="149" s="1"/>
  <c r="F9" i="149" s="1"/>
  <c r="G9" i="149" s="1"/>
  <c r="H9" i="149" s="1"/>
  <c r="I9" i="149" s="1"/>
  <c r="J9" i="149" s="1"/>
  <c r="K9" i="149" s="1"/>
  <c r="L9" i="149" s="1"/>
  <c r="M9" i="149" s="1"/>
  <c r="N9" i="149" s="1"/>
  <c r="O9" i="149" s="1"/>
  <c r="P9" i="149" s="1"/>
  <c r="Q9" i="149" s="1"/>
  <c r="R9" i="149" s="1"/>
  <c r="S9" i="149" s="1"/>
  <c r="T9" i="149" s="1"/>
  <c r="U9" i="149" s="1"/>
  <c r="V9" i="149" s="1"/>
  <c r="W9" i="149" s="1"/>
  <c r="X9" i="149" s="1"/>
  <c r="Y9" i="149" s="1"/>
  <c r="Z9" i="149" s="1"/>
  <c r="AA9" i="149" s="1"/>
  <c r="AB9" i="149" s="1"/>
  <c r="AC9" i="149" s="1"/>
  <c r="AD9" i="149" s="1"/>
  <c r="AE9" i="149" s="1"/>
  <c r="AF9" i="149" s="1"/>
  <c r="AG9" i="149" s="1"/>
  <c r="AH9" i="149" s="1"/>
  <c r="AI9" i="149" s="1"/>
  <c r="AJ9" i="149" s="1"/>
  <c r="D8" i="149"/>
  <c r="E8" i="149" s="1"/>
  <c r="AC7" i="67" l="1"/>
  <c r="X7" i="67"/>
  <c r="AC6" i="67"/>
  <c r="X6" i="67"/>
  <c r="C33" i="149"/>
  <c r="D33" i="149" s="1"/>
  <c r="E33" i="149" s="1"/>
  <c r="F33" i="149" s="1"/>
  <c r="G33" i="149" s="1"/>
  <c r="C32" i="149"/>
  <c r="D32" i="149" s="1"/>
  <c r="E32" i="149" s="1"/>
  <c r="F32" i="149" s="1"/>
  <c r="G32" i="149" s="1"/>
  <c r="H32" i="149" s="1"/>
  <c r="I32" i="149" s="1"/>
  <c r="J32" i="149" s="1"/>
  <c r="K32" i="149" s="1"/>
  <c r="L32" i="149" s="1"/>
  <c r="M32" i="149" s="1"/>
  <c r="N32" i="149" s="1"/>
  <c r="O32" i="149" s="1"/>
  <c r="P32" i="149" s="1"/>
  <c r="Q32" i="149" s="1"/>
  <c r="R32" i="149" s="1"/>
  <c r="S32" i="149" s="1"/>
  <c r="T32" i="149" s="1"/>
  <c r="U32" i="149" s="1"/>
  <c r="V32" i="149" s="1"/>
  <c r="W32" i="149" s="1"/>
  <c r="X32" i="149" s="1"/>
  <c r="Y32" i="149" s="1"/>
  <c r="Z32" i="149" s="1"/>
  <c r="AA32" i="149" s="1"/>
  <c r="AB32" i="149" s="1"/>
  <c r="AC32" i="149" s="1"/>
  <c r="AD32" i="149" s="1"/>
  <c r="AE32" i="149" s="1"/>
  <c r="AF32" i="149" s="1"/>
  <c r="B32" i="149"/>
  <c r="H33" i="149"/>
  <c r="AM24" i="149"/>
  <c r="AN20" i="149"/>
  <c r="AM18" i="149"/>
  <c r="AN14" i="149"/>
  <c r="AM12" i="149"/>
  <c r="AN8" i="149"/>
  <c r="AM30" i="149"/>
  <c r="AN26" i="149"/>
  <c r="D12" i="149"/>
  <c r="E11" i="149"/>
  <c r="F11" i="149" s="1"/>
  <c r="G11" i="149" s="1"/>
  <c r="H11" i="149" s="1"/>
  <c r="I11" i="149" s="1"/>
  <c r="J11" i="149" s="1"/>
  <c r="K11" i="149" s="1"/>
  <c r="L11" i="149" s="1"/>
  <c r="M11" i="149" s="1"/>
  <c r="N11" i="149" s="1"/>
  <c r="O11" i="149" s="1"/>
  <c r="P11" i="149" s="1"/>
  <c r="Q11" i="149" s="1"/>
  <c r="R11" i="149" s="1"/>
  <c r="S11" i="149" s="1"/>
  <c r="T11" i="149" s="1"/>
  <c r="U11" i="149" s="1"/>
  <c r="V11" i="149" s="1"/>
  <c r="W11" i="149" s="1"/>
  <c r="X11" i="149" s="1"/>
  <c r="Y11" i="149" s="1"/>
  <c r="Z11" i="149" s="1"/>
  <c r="AA11" i="149" s="1"/>
  <c r="AB11" i="149" s="1"/>
  <c r="AC11" i="149" s="1"/>
  <c r="AD11" i="149" s="1"/>
  <c r="AE11" i="149" s="1"/>
  <c r="AF11" i="149" s="1"/>
  <c r="AG11" i="149" s="1"/>
  <c r="AH11" i="149" s="1"/>
  <c r="AI11" i="149" s="1"/>
  <c r="AJ11" i="149" s="1"/>
  <c r="F8" i="149"/>
  <c r="D30" i="149"/>
  <c r="D18" i="149"/>
  <c r="E14" i="149"/>
  <c r="D24" i="149"/>
  <c r="E20" i="149"/>
  <c r="E26" i="149"/>
  <c r="AG32" i="149" l="1"/>
  <c r="I33" i="149"/>
  <c r="AN30" i="149"/>
  <c r="AO26" i="149"/>
  <c r="AN24" i="149"/>
  <c r="AO20" i="149"/>
  <c r="AN12" i="149"/>
  <c r="AO8" i="149"/>
  <c r="AN18" i="149"/>
  <c r="AO14" i="149"/>
  <c r="E12" i="149"/>
  <c r="F20" i="149"/>
  <c r="E24" i="149"/>
  <c r="E18" i="149"/>
  <c r="F14" i="149"/>
  <c r="E30" i="149"/>
  <c r="F26" i="149"/>
  <c r="G8" i="149"/>
  <c r="F12" i="149"/>
  <c r="AH32" i="149" l="1"/>
  <c r="J33" i="149"/>
  <c r="AO18" i="149"/>
  <c r="AP14" i="149"/>
  <c r="AO24" i="149"/>
  <c r="AP20" i="149"/>
  <c r="AO30" i="149"/>
  <c r="AP26" i="149"/>
  <c r="AO12" i="149"/>
  <c r="AP8" i="149"/>
  <c r="G12" i="149"/>
  <c r="H8" i="149"/>
  <c r="F30" i="149"/>
  <c r="G26" i="149"/>
  <c r="G14" i="149"/>
  <c r="F18" i="149"/>
  <c r="F24" i="149"/>
  <c r="G20" i="149"/>
  <c r="AI32" i="149" l="1"/>
  <c r="K33" i="149"/>
  <c r="AP12" i="149"/>
  <c r="AQ8" i="149"/>
  <c r="AP24" i="149"/>
  <c r="AQ20" i="149"/>
  <c r="AP30" i="149"/>
  <c r="AQ26" i="149"/>
  <c r="AP18" i="149"/>
  <c r="AQ14" i="149"/>
  <c r="G24" i="149"/>
  <c r="H20" i="149"/>
  <c r="H14" i="149"/>
  <c r="G18" i="149"/>
  <c r="G30" i="149"/>
  <c r="H26" i="149"/>
  <c r="H12" i="149"/>
  <c r="I8" i="149"/>
  <c r="AJ32" i="149" l="1"/>
  <c r="L33" i="149"/>
  <c r="AQ24" i="149"/>
  <c r="AR20" i="149"/>
  <c r="AR8" i="149"/>
  <c r="AQ12" i="149"/>
  <c r="AQ18" i="149"/>
  <c r="AR14" i="149"/>
  <c r="AR26" i="149"/>
  <c r="AQ30" i="149"/>
  <c r="I12" i="149"/>
  <c r="J8" i="149"/>
  <c r="H30" i="149"/>
  <c r="I26" i="149"/>
  <c r="I14" i="149"/>
  <c r="H18" i="149"/>
  <c r="H24" i="149"/>
  <c r="I20" i="149"/>
  <c r="AK32" i="149" l="1"/>
  <c r="M33" i="149"/>
  <c r="AS8" i="149"/>
  <c r="AR12" i="149"/>
  <c r="AS26" i="149"/>
  <c r="AR30" i="149"/>
  <c r="AR18" i="149"/>
  <c r="AS14" i="149"/>
  <c r="AR24" i="149"/>
  <c r="AS20" i="149"/>
  <c r="I18" i="149"/>
  <c r="J14" i="149"/>
  <c r="J26" i="149"/>
  <c r="I30" i="149"/>
  <c r="I24" i="149"/>
  <c r="J20" i="149"/>
  <c r="J12" i="149"/>
  <c r="K8" i="149"/>
  <c r="AL32" i="149" l="1"/>
  <c r="N33" i="149"/>
  <c r="AT8" i="149"/>
  <c r="AS12" i="149"/>
  <c r="AT20" i="149"/>
  <c r="AS24" i="149"/>
  <c r="AT26" i="149"/>
  <c r="AS30" i="149"/>
  <c r="AS18" i="149"/>
  <c r="AT14" i="149"/>
  <c r="K12" i="149"/>
  <c r="L8" i="149"/>
  <c r="K20" i="149"/>
  <c r="J24" i="149"/>
  <c r="J30" i="149"/>
  <c r="K26" i="149"/>
  <c r="J18" i="149"/>
  <c r="K14" i="149"/>
  <c r="AM32" i="149" l="1"/>
  <c r="O33" i="149"/>
  <c r="AT12" i="149"/>
  <c r="AT18" i="149"/>
  <c r="AT30" i="149"/>
  <c r="AT24" i="149"/>
  <c r="K18" i="149"/>
  <c r="L14" i="149"/>
  <c r="K30" i="149"/>
  <c r="L26" i="149"/>
  <c r="K24" i="149"/>
  <c r="L20" i="149"/>
  <c r="L12" i="149"/>
  <c r="M8" i="149"/>
  <c r="AN32" i="149" l="1"/>
  <c r="P33" i="149"/>
  <c r="M12" i="149"/>
  <c r="N8" i="149"/>
  <c r="L30" i="149"/>
  <c r="M26" i="149"/>
  <c r="L18" i="149"/>
  <c r="M14" i="149"/>
  <c r="L24" i="149"/>
  <c r="M20" i="149"/>
  <c r="AO32" i="149" l="1"/>
  <c r="Q33" i="149"/>
  <c r="M24" i="149"/>
  <c r="N20" i="149"/>
  <c r="N14" i="149"/>
  <c r="M18" i="149"/>
  <c r="N26" i="149"/>
  <c r="M30" i="149"/>
  <c r="O8" i="149"/>
  <c r="N12" i="149"/>
  <c r="AP32" i="149" l="1"/>
  <c r="R33" i="149"/>
  <c r="P8" i="149"/>
  <c r="O12" i="149"/>
  <c r="O26" i="149"/>
  <c r="N30" i="149"/>
  <c r="N18" i="149"/>
  <c r="O14" i="149"/>
  <c r="N24" i="149"/>
  <c r="O20" i="149"/>
  <c r="AQ32" i="149" l="1"/>
  <c r="S33" i="149"/>
  <c r="O24" i="149"/>
  <c r="P20" i="149"/>
  <c r="P14" i="149"/>
  <c r="O18" i="149"/>
  <c r="O30" i="149"/>
  <c r="P26" i="149"/>
  <c r="P12" i="149"/>
  <c r="Q8" i="149"/>
  <c r="AR32" i="149" l="1"/>
  <c r="T33" i="149"/>
  <c r="Q12" i="149"/>
  <c r="R8" i="149"/>
  <c r="P30" i="149"/>
  <c r="Q26" i="149"/>
  <c r="P18" i="149"/>
  <c r="Q14" i="149"/>
  <c r="P24" i="149"/>
  <c r="Q20" i="149"/>
  <c r="AS32" i="149" l="1"/>
  <c r="U33" i="149"/>
  <c r="R20" i="149"/>
  <c r="Q24" i="149"/>
  <c r="Q18" i="149"/>
  <c r="R14" i="149"/>
  <c r="Q30" i="149"/>
  <c r="R26" i="149"/>
  <c r="S8" i="149"/>
  <c r="R12" i="149"/>
  <c r="AT32" i="149" l="1"/>
  <c r="V33" i="149"/>
  <c r="T8" i="149"/>
  <c r="S12" i="149"/>
  <c r="R30" i="149"/>
  <c r="S26" i="149"/>
  <c r="S14" i="149"/>
  <c r="R18" i="149"/>
  <c r="R24" i="149"/>
  <c r="S20" i="149"/>
  <c r="W33" i="149" l="1"/>
  <c r="S24" i="149"/>
  <c r="T20" i="149"/>
  <c r="T26" i="149"/>
  <c r="S30" i="149"/>
  <c r="U8" i="149"/>
  <c r="T12" i="149"/>
  <c r="S18" i="149"/>
  <c r="T14" i="149"/>
  <c r="X33" i="149" l="1"/>
  <c r="T30" i="149"/>
  <c r="U26" i="149"/>
  <c r="T24" i="149"/>
  <c r="U20" i="149"/>
  <c r="T18" i="149"/>
  <c r="U14" i="149"/>
  <c r="V8" i="149"/>
  <c r="U12" i="149"/>
  <c r="Y33" i="149" l="1"/>
  <c r="V12" i="149"/>
  <c r="W8" i="149"/>
  <c r="V14" i="149"/>
  <c r="U18" i="149"/>
  <c r="V20" i="149"/>
  <c r="U24" i="149"/>
  <c r="V26" i="149"/>
  <c r="U30" i="149"/>
  <c r="Z33" i="149" l="1"/>
  <c r="V30" i="149"/>
  <c r="W26" i="149"/>
  <c r="W20" i="149"/>
  <c r="V24" i="149"/>
  <c r="W14" i="149"/>
  <c r="V18" i="149"/>
  <c r="X8" i="149"/>
  <c r="W12" i="149"/>
  <c r="AA33" i="149" l="1"/>
  <c r="W24" i="149"/>
  <c r="X20" i="149"/>
  <c r="W30" i="149"/>
  <c r="X26" i="149"/>
  <c r="X12" i="149"/>
  <c r="Y8" i="149"/>
  <c r="W18" i="149"/>
  <c r="X14" i="149"/>
  <c r="AB33" i="149" l="1"/>
  <c r="Y26" i="149"/>
  <c r="X30" i="149"/>
  <c r="X18" i="149"/>
  <c r="Y14" i="149"/>
  <c r="Y12" i="149"/>
  <c r="Z8" i="149"/>
  <c r="X24" i="149"/>
  <c r="Y20" i="149"/>
  <c r="AC33" i="149" l="1"/>
  <c r="Z14" i="149"/>
  <c r="Y18" i="149"/>
  <c r="Y30" i="149"/>
  <c r="Z26" i="149"/>
  <c r="Y24" i="149"/>
  <c r="Z20" i="149"/>
  <c r="Z12" i="149"/>
  <c r="AA8" i="149"/>
  <c r="AD33" i="149" l="1"/>
  <c r="AA26" i="149"/>
  <c r="Z30" i="149"/>
  <c r="Z18" i="149"/>
  <c r="AA14" i="149"/>
  <c r="AA12" i="149"/>
  <c r="AB8" i="149"/>
  <c r="Z24" i="149"/>
  <c r="AA20" i="149"/>
  <c r="AE33" i="149" l="1"/>
  <c r="AF33" i="149" s="1"/>
  <c r="AA24" i="149"/>
  <c r="AB20" i="149"/>
  <c r="AC8" i="149"/>
  <c r="AB12" i="149"/>
  <c r="AB14" i="149"/>
  <c r="AA18" i="149"/>
  <c r="AA30" i="149"/>
  <c r="AB26" i="149"/>
  <c r="AE34" i="149" l="1"/>
  <c r="AD8" i="149"/>
  <c r="AC12" i="149"/>
  <c r="AB24" i="149"/>
  <c r="AC20" i="149"/>
  <c r="AB30" i="149"/>
  <c r="AC26" i="149"/>
  <c r="AB18" i="149"/>
  <c r="AC14" i="149"/>
  <c r="AG33" i="149" l="1"/>
  <c r="AH33" i="149" s="1"/>
  <c r="AI33" i="149" s="1"/>
  <c r="AJ33" i="149" s="1"/>
  <c r="AK33" i="149" s="1"/>
  <c r="AD14" i="149"/>
  <c r="AC18" i="149"/>
  <c r="AC30" i="149"/>
  <c r="AD26" i="149"/>
  <c r="AD20" i="149"/>
  <c r="AC24" i="149"/>
  <c r="AD12" i="149"/>
  <c r="AE8" i="149"/>
  <c r="AJ34" i="149" l="1"/>
  <c r="AL33" i="149"/>
  <c r="AK34" i="149"/>
  <c r="AE12" i="149"/>
  <c r="AF8" i="149"/>
  <c r="AD24" i="149"/>
  <c r="AE20" i="149"/>
  <c r="AD30" i="149"/>
  <c r="AE26" i="149"/>
  <c r="AE14" i="149"/>
  <c r="AD18" i="149"/>
  <c r="AM33" i="149" l="1"/>
  <c r="AL34" i="149"/>
  <c r="AE18" i="149"/>
  <c r="AF14" i="149"/>
  <c r="AE30" i="149"/>
  <c r="AF26" i="149"/>
  <c r="AF20" i="149"/>
  <c r="AE24" i="149"/>
  <c r="AF12" i="149"/>
  <c r="AG8" i="149"/>
  <c r="AN33" i="149" l="1"/>
  <c r="AM34" i="149"/>
  <c r="AF24" i="149"/>
  <c r="AG20" i="149"/>
  <c r="AF30" i="149"/>
  <c r="AG26" i="149"/>
  <c r="AF18" i="149"/>
  <c r="AG14" i="149"/>
  <c r="AG12" i="149"/>
  <c r="AH8" i="149"/>
  <c r="AO33" i="149" l="1"/>
  <c r="AN34" i="149"/>
  <c r="AH12" i="149"/>
  <c r="AI8" i="149"/>
  <c r="AG18" i="149"/>
  <c r="AH14" i="149"/>
  <c r="AG30" i="149"/>
  <c r="AH26" i="149"/>
  <c r="AG24" i="149"/>
  <c r="AH20" i="149"/>
  <c r="AP33" i="149" l="1"/>
  <c r="AO34" i="149"/>
  <c r="AF34" i="149"/>
  <c r="AI20" i="149"/>
  <c r="AH24" i="149"/>
  <c r="AH18" i="149"/>
  <c r="AI14" i="149"/>
  <c r="AJ12" i="149"/>
  <c r="AI12" i="149"/>
  <c r="AH30" i="149"/>
  <c r="AI26" i="149"/>
  <c r="AQ33" i="149" l="1"/>
  <c r="AP34" i="149"/>
  <c r="AG34" i="149"/>
  <c r="AI30" i="149"/>
  <c r="AJ26" i="149"/>
  <c r="AJ30" i="149" s="1"/>
  <c r="AI18" i="149"/>
  <c r="AJ14" i="149"/>
  <c r="AJ18" i="149" s="1"/>
  <c r="AJ20" i="149"/>
  <c r="AJ24" i="149" s="1"/>
  <c r="AI24" i="149"/>
  <c r="AR33" i="149" l="1"/>
  <c r="AQ34" i="149"/>
  <c r="AH34" i="149"/>
  <c r="AS33" i="149" l="1"/>
  <c r="AR34" i="149"/>
  <c r="AI34" i="149"/>
  <c r="AT33" i="149" l="1"/>
  <c r="AG36" i="149" s="1"/>
  <c r="AS34" i="149"/>
  <c r="AT34" i="149" l="1"/>
  <c r="C46" i="2" l="1"/>
  <c r="A1" i="139" l="1"/>
  <c r="A1" i="138"/>
  <c r="B27" i="138"/>
  <c r="AA105" i="26"/>
  <c r="AB105" i="26"/>
  <c r="AC105" i="26"/>
  <c r="AD105" i="26"/>
  <c r="AE105" i="26"/>
  <c r="AF105" i="26"/>
  <c r="AG105" i="26"/>
  <c r="AH105" i="26"/>
  <c r="AI105" i="26"/>
  <c r="AJ105" i="26"/>
  <c r="AK105" i="26"/>
  <c r="AL105" i="26"/>
  <c r="AM105" i="26"/>
  <c r="AN105" i="26"/>
  <c r="AO105" i="26"/>
  <c r="AP105" i="26"/>
  <c r="AQ105" i="26"/>
  <c r="AR105" i="26"/>
  <c r="AS105" i="26"/>
  <c r="AT105" i="26"/>
  <c r="AU105" i="26"/>
  <c r="AV105" i="26"/>
  <c r="AW105" i="26"/>
  <c r="AX105" i="26"/>
  <c r="AY105" i="26"/>
  <c r="AZ105" i="26"/>
  <c r="BA105" i="26"/>
  <c r="BB105" i="26"/>
  <c r="BC105" i="26"/>
  <c r="BD105" i="26"/>
  <c r="BE105" i="26"/>
  <c r="BF105" i="26"/>
  <c r="BG105" i="26"/>
  <c r="BH105" i="26"/>
  <c r="BI105" i="26"/>
  <c r="BJ105" i="26"/>
  <c r="BK105" i="26"/>
  <c r="BL105" i="26"/>
  <c r="BM105" i="26"/>
  <c r="BN105" i="26"/>
  <c r="BO105" i="26"/>
  <c r="BP105" i="26"/>
  <c r="BQ105" i="26"/>
  <c r="AA106" i="26"/>
  <c r="AB106" i="26"/>
  <c r="AC106" i="26"/>
  <c r="AD106" i="26"/>
  <c r="AE106" i="26"/>
  <c r="AF106" i="26"/>
  <c r="AG106" i="26"/>
  <c r="AH106" i="26"/>
  <c r="AI106" i="26"/>
  <c r="AJ106" i="26"/>
  <c r="AK106" i="26"/>
  <c r="AL106" i="26"/>
  <c r="AM106" i="26"/>
  <c r="AN106" i="26"/>
  <c r="AO106" i="26"/>
  <c r="AP106" i="26"/>
  <c r="AQ106" i="26"/>
  <c r="AR106" i="26"/>
  <c r="AS106" i="26"/>
  <c r="AT106" i="26"/>
  <c r="AU106" i="26"/>
  <c r="AV106" i="26"/>
  <c r="AW106" i="26"/>
  <c r="AX106" i="26"/>
  <c r="AY106" i="26"/>
  <c r="AZ106" i="26"/>
  <c r="BA106" i="26"/>
  <c r="BB106" i="26"/>
  <c r="BC106" i="26"/>
  <c r="BD106" i="26"/>
  <c r="BE106" i="26"/>
  <c r="BF106" i="26"/>
  <c r="BG106" i="26"/>
  <c r="BH106" i="26"/>
  <c r="BI106" i="26"/>
  <c r="BJ106" i="26"/>
  <c r="BK106" i="26"/>
  <c r="BL106" i="26"/>
  <c r="BM106" i="26"/>
  <c r="BN106" i="26"/>
  <c r="BO106" i="26"/>
  <c r="BP106" i="26"/>
  <c r="BQ106" i="26"/>
  <c r="Z106" i="26"/>
  <c r="Z105" i="26"/>
  <c r="Z27" i="138"/>
  <c r="B141" i="2"/>
  <c r="AA44" i="137" l="1"/>
  <c r="AB44" i="137"/>
  <c r="AC44" i="137"/>
  <c r="AD44" i="137"/>
  <c r="AE44" i="137"/>
  <c r="AF44" i="137"/>
  <c r="AG44" i="137"/>
  <c r="AH44" i="137"/>
  <c r="AI44" i="137"/>
  <c r="AJ44" i="137"/>
  <c r="AK44" i="137"/>
  <c r="AL44" i="137"/>
  <c r="AM44" i="137"/>
  <c r="AN44" i="137"/>
  <c r="AO44" i="137"/>
  <c r="AP44" i="137"/>
  <c r="AQ44" i="137"/>
  <c r="AR44" i="137"/>
  <c r="AS44" i="137"/>
  <c r="AT44" i="137"/>
  <c r="AU44" i="137"/>
  <c r="AV44" i="137"/>
  <c r="AW44" i="137"/>
  <c r="AX44" i="137"/>
  <c r="AY44" i="137"/>
  <c r="AZ44" i="137"/>
  <c r="BA44" i="137"/>
  <c r="BB44" i="137"/>
  <c r="BC44" i="137"/>
  <c r="BD44" i="137"/>
  <c r="BE44" i="137"/>
  <c r="BF44" i="137"/>
  <c r="BG44" i="137"/>
  <c r="BH44" i="137"/>
  <c r="BI44" i="137"/>
  <c r="BJ44" i="137"/>
  <c r="BK44" i="137"/>
  <c r="BL44" i="137"/>
  <c r="BM44" i="137"/>
  <c r="BN44" i="137"/>
  <c r="BO44" i="137"/>
  <c r="BP44" i="137"/>
  <c r="BQ44" i="137"/>
  <c r="Z44" i="137"/>
  <c r="I16" i="17"/>
  <c r="AL45" i="26" l="1"/>
  <c r="AT45" i="26" s="1"/>
  <c r="AK45" i="26"/>
  <c r="AJ45" i="26"/>
  <c r="AA43" i="26"/>
  <c r="AB43" i="26"/>
  <c r="AC43" i="26"/>
  <c r="AD43" i="26"/>
  <c r="AE43" i="26"/>
  <c r="AF43" i="26"/>
  <c r="AG43" i="26"/>
  <c r="AH43" i="26"/>
  <c r="AI43" i="26"/>
  <c r="AJ43" i="26"/>
  <c r="AK43" i="26"/>
  <c r="AL43" i="26"/>
  <c r="Z43" i="26"/>
  <c r="AA46" i="26"/>
  <c r="AA293" i="26" s="1"/>
  <c r="AA45" i="26"/>
  <c r="AL38" i="26"/>
  <c r="AM38" i="26" s="1"/>
  <c r="AK38" i="26"/>
  <c r="AJ38" i="26"/>
  <c r="F163" i="2"/>
  <c r="BD45" i="26" l="1"/>
  <c r="AW45" i="26"/>
  <c r="AS45" i="26"/>
  <c r="AR45" i="26"/>
  <c r="AQ45" i="26"/>
  <c r="AP45" i="26"/>
  <c r="AO45" i="26"/>
  <c r="BL45" i="26"/>
  <c r="BK45" i="26"/>
  <c r="BJ45" i="26"/>
  <c r="BI45" i="26"/>
  <c r="BE45" i="26"/>
  <c r="BC45" i="26"/>
  <c r="AN45" i="26"/>
  <c r="BQ45" i="26"/>
  <c r="BB45" i="26"/>
  <c r="BP45" i="26"/>
  <c r="BA45" i="26"/>
  <c r="BO45" i="26"/>
  <c r="AZ45" i="26"/>
  <c r="BN45" i="26"/>
  <c r="AY45" i="26"/>
  <c r="BM45" i="26"/>
  <c r="AX45" i="26"/>
  <c r="BH45" i="26"/>
  <c r="AV45" i="26"/>
  <c r="BG45" i="26"/>
  <c r="AU45" i="26"/>
  <c r="AM45" i="26"/>
  <c r="BF45" i="26"/>
  <c r="B162" i="2"/>
  <c r="G164" i="2"/>
  <c r="D135" i="2"/>
  <c r="F137" i="2"/>
  <c r="E135" i="2"/>
  <c r="E165" i="2"/>
  <c r="B164" i="2"/>
  <c r="G135" i="2"/>
  <c r="E164" i="2"/>
  <c r="D137" i="2"/>
  <c r="D163" i="2"/>
  <c r="F165" i="2"/>
  <c r="C136" i="2"/>
  <c r="B135" i="2"/>
  <c r="E163" i="2"/>
  <c r="D136" i="2"/>
  <c r="E136" i="2"/>
  <c r="G163" i="2"/>
  <c r="F136" i="2"/>
  <c r="F164" i="2"/>
  <c r="F162" i="2" s="1"/>
  <c r="C135" i="2"/>
  <c r="E137" i="2"/>
  <c r="C165" i="2"/>
  <c r="G137" i="2"/>
  <c r="B165" i="2"/>
  <c r="D165" i="2"/>
  <c r="F135" i="2"/>
  <c r="F134" i="2" s="1"/>
  <c r="B137" i="2"/>
  <c r="C163" i="2"/>
  <c r="B136" i="2"/>
  <c r="C164" i="2"/>
  <c r="G136" i="2"/>
  <c r="D164" i="2"/>
  <c r="C137" i="2"/>
  <c r="C19" i="17"/>
  <c r="AE16" i="17"/>
  <c r="AE15" i="17" s="1"/>
  <c r="AJ16" i="17"/>
  <c r="AJ15" i="17" s="1"/>
  <c r="AF16" i="17"/>
  <c r="AF15" i="17" s="1"/>
  <c r="AH16" i="17"/>
  <c r="AH15" i="17" s="1"/>
  <c r="AG16" i="17"/>
  <c r="AG15" i="17" s="1"/>
  <c r="AI16" i="17"/>
  <c r="AI15" i="17" s="1"/>
  <c r="B37" i="2"/>
  <c r="B21" i="158" s="1"/>
  <c r="Y269" i="26"/>
  <c r="Z269" i="26"/>
  <c r="AA269" i="26"/>
  <c r="AB269" i="26"/>
  <c r="AC269" i="26"/>
  <c r="AD269" i="26"/>
  <c r="AE269" i="26"/>
  <c r="AF269" i="26"/>
  <c r="AG269" i="26"/>
  <c r="AH269" i="26"/>
  <c r="AI269" i="26"/>
  <c r="AJ269" i="26"/>
  <c r="AK269" i="26"/>
  <c r="AL269" i="26"/>
  <c r="AM269" i="26"/>
  <c r="AN269" i="26"/>
  <c r="AO269" i="26"/>
  <c r="AP269" i="26"/>
  <c r="AQ269" i="26"/>
  <c r="AR269" i="26"/>
  <c r="AS269" i="26"/>
  <c r="AT269" i="26"/>
  <c r="AU269" i="26"/>
  <c r="AV269" i="26"/>
  <c r="AW269" i="26"/>
  <c r="AX269" i="26"/>
  <c r="AY269" i="26"/>
  <c r="AZ269" i="26"/>
  <c r="BA269" i="26"/>
  <c r="BB269" i="26"/>
  <c r="BC269" i="26"/>
  <c r="BD269" i="26"/>
  <c r="BE269" i="26"/>
  <c r="BF269" i="26"/>
  <c r="BG269" i="26"/>
  <c r="BH269" i="26"/>
  <c r="BI269" i="26"/>
  <c r="BJ269" i="26"/>
  <c r="BK269" i="26"/>
  <c r="BL269" i="26"/>
  <c r="BM269" i="26"/>
  <c r="BN269" i="26"/>
  <c r="BO269" i="26"/>
  <c r="BP269" i="26"/>
  <c r="BQ269" i="26"/>
  <c r="Y270" i="26"/>
  <c r="Z270" i="26"/>
  <c r="AA270" i="26"/>
  <c r="AB270" i="26"/>
  <c r="AC270" i="26"/>
  <c r="AD270" i="26"/>
  <c r="AE270" i="26"/>
  <c r="AF270" i="26"/>
  <c r="AG270" i="26"/>
  <c r="AH270" i="26"/>
  <c r="AI270" i="26"/>
  <c r="AJ270" i="26"/>
  <c r="AK270" i="26"/>
  <c r="AL270" i="26"/>
  <c r="AM270" i="26"/>
  <c r="AN270" i="26"/>
  <c r="AO270" i="26"/>
  <c r="AP270" i="26"/>
  <c r="AQ270" i="26"/>
  <c r="AR270" i="26"/>
  <c r="AS270" i="26"/>
  <c r="AT270" i="26"/>
  <c r="AU270" i="26"/>
  <c r="AV270" i="26"/>
  <c r="AW270" i="26"/>
  <c r="AX270" i="26"/>
  <c r="AY270" i="26"/>
  <c r="AZ270" i="26"/>
  <c r="BA270" i="26"/>
  <c r="BB270" i="26"/>
  <c r="BC270" i="26"/>
  <c r="BD270" i="26"/>
  <c r="BE270" i="26"/>
  <c r="BF270" i="26"/>
  <c r="BG270" i="26"/>
  <c r="BH270" i="26"/>
  <c r="BI270" i="26"/>
  <c r="BJ270" i="26"/>
  <c r="BK270" i="26"/>
  <c r="BL270" i="26"/>
  <c r="BM270" i="26"/>
  <c r="BN270" i="26"/>
  <c r="BO270" i="26"/>
  <c r="BP270" i="26"/>
  <c r="BQ270" i="26"/>
  <c r="Y271" i="26"/>
  <c r="Z271" i="26"/>
  <c r="AA271" i="26"/>
  <c r="AB271" i="26"/>
  <c r="AC271" i="26"/>
  <c r="AD271" i="26"/>
  <c r="AE271" i="26"/>
  <c r="AF271" i="26"/>
  <c r="AG271" i="26"/>
  <c r="AH271" i="26"/>
  <c r="AI271" i="26"/>
  <c r="AJ271" i="26"/>
  <c r="AK271" i="26"/>
  <c r="AL271" i="26"/>
  <c r="AM271" i="26"/>
  <c r="AN271" i="26"/>
  <c r="AO271" i="26"/>
  <c r="AP271" i="26"/>
  <c r="AQ271" i="26"/>
  <c r="AR271" i="26"/>
  <c r="AS271" i="26"/>
  <c r="AT271" i="26"/>
  <c r="AU271" i="26"/>
  <c r="AV271" i="26"/>
  <c r="AW271" i="26"/>
  <c r="AX271" i="26"/>
  <c r="AY271" i="26"/>
  <c r="AZ271" i="26"/>
  <c r="BA271" i="26"/>
  <c r="BB271" i="26"/>
  <c r="BC271" i="26"/>
  <c r="BD271" i="26"/>
  <c r="BE271" i="26"/>
  <c r="BF271" i="26"/>
  <c r="BG271" i="26"/>
  <c r="BH271" i="26"/>
  <c r="BI271" i="26"/>
  <c r="BJ271" i="26"/>
  <c r="BK271" i="26"/>
  <c r="BL271" i="26"/>
  <c r="BM271" i="26"/>
  <c r="BN271" i="26"/>
  <c r="BO271" i="26"/>
  <c r="BP271" i="26"/>
  <c r="BQ271" i="26"/>
  <c r="X271" i="26"/>
  <c r="X270" i="26"/>
  <c r="X269" i="26"/>
  <c r="Z39" i="26"/>
  <c r="D125" i="26"/>
  <c r="D126" i="26"/>
  <c r="D127" i="26"/>
  <c r="E162" i="2" l="1"/>
  <c r="D162" i="2"/>
  <c r="B134" i="2"/>
  <c r="D134" i="2"/>
  <c r="C162" i="2"/>
  <c r="C134" i="2"/>
  <c r="G134" i="2"/>
  <c r="G162" i="2"/>
  <c r="E134" i="2"/>
  <c r="AR40" i="138"/>
  <c r="AE40" i="138"/>
  <c r="BB40" i="138"/>
  <c r="AO40" i="138"/>
  <c r="BI40" i="138"/>
  <c r="AW40" i="138"/>
  <c r="AK40" i="138"/>
  <c r="BP40" i="138"/>
  <c r="AQ40" i="138"/>
  <c r="BM40" i="138"/>
  <c r="AC40" i="138"/>
  <c r="AZ40" i="138"/>
  <c r="AM40" i="138"/>
  <c r="BH40" i="138"/>
  <c r="AV40" i="138"/>
  <c r="AJ40" i="138"/>
  <c r="AF40" i="138"/>
  <c r="BC40" i="138"/>
  <c r="AP40" i="138"/>
  <c r="AB40" i="138"/>
  <c r="BK40" i="138"/>
  <c r="AL40" i="138"/>
  <c r="BG40" i="138"/>
  <c r="AU40" i="138"/>
  <c r="AI40" i="138"/>
  <c r="BO40" i="138"/>
  <c r="AN40" i="138"/>
  <c r="AY40" i="138"/>
  <c r="AA40" i="138"/>
  <c r="Z40" i="138"/>
  <c r="BF40" i="138"/>
  <c r="AT40" i="138"/>
  <c r="AH40" i="138"/>
  <c r="BD40" i="138"/>
  <c r="BN40" i="138"/>
  <c r="AD40" i="138"/>
  <c r="BA40" i="138"/>
  <c r="BL40" i="138"/>
  <c r="BJ40" i="138"/>
  <c r="AX40" i="138"/>
  <c r="BQ40" i="138"/>
  <c r="BE40" i="138"/>
  <c r="AS40" i="138"/>
  <c r="AG40" i="138"/>
  <c r="B21" i="138"/>
  <c r="H197" i="2" l="1"/>
  <c r="H198" i="2"/>
  <c r="H199" i="2"/>
  <c r="H200" i="2"/>
  <c r="H201" i="2"/>
  <c r="H202" i="2"/>
  <c r="C197" i="2"/>
  <c r="D197" i="2"/>
  <c r="E197" i="2"/>
  <c r="F197" i="2"/>
  <c r="G197" i="2"/>
  <c r="C198" i="2"/>
  <c r="D198" i="2"/>
  <c r="E198" i="2"/>
  <c r="F198" i="2"/>
  <c r="G198" i="2"/>
  <c r="C199" i="2"/>
  <c r="D199" i="2"/>
  <c r="E199" i="2"/>
  <c r="F199" i="2"/>
  <c r="G199" i="2"/>
  <c r="C200" i="2"/>
  <c r="D200" i="2"/>
  <c r="E200" i="2"/>
  <c r="F200" i="2"/>
  <c r="G200" i="2"/>
  <c r="C201" i="2"/>
  <c r="D201" i="2"/>
  <c r="E201" i="2"/>
  <c r="F201" i="2"/>
  <c r="G201" i="2"/>
  <c r="C202" i="2"/>
  <c r="D202" i="2"/>
  <c r="E202" i="2"/>
  <c r="F202" i="2"/>
  <c r="G202" i="2"/>
  <c r="B202" i="2"/>
  <c r="B198" i="2"/>
  <c r="B199" i="2"/>
  <c r="B200" i="2"/>
  <c r="B201" i="2"/>
  <c r="B197" i="2"/>
  <c r="D5" i="125"/>
  <c r="D4" i="125"/>
  <c r="H5" i="125"/>
  <c r="H3" i="125"/>
  <c r="H8" i="125" s="1"/>
  <c r="I8" i="125"/>
  <c r="D18" i="125" l="1"/>
  <c r="I18" i="125" s="1"/>
  <c r="C18" i="125"/>
  <c r="H18" i="125" s="1"/>
  <c r="B18" i="125"/>
  <c r="G18" i="125" s="1"/>
  <c r="I17" i="125"/>
  <c r="H17" i="125"/>
  <c r="G17" i="125"/>
  <c r="I16" i="125"/>
  <c r="H16" i="125"/>
  <c r="G16" i="125"/>
  <c r="I15" i="125"/>
  <c r="H15" i="125"/>
  <c r="G15" i="125"/>
  <c r="I14" i="125"/>
  <c r="H14" i="125"/>
  <c r="G14" i="125"/>
  <c r="I13" i="125"/>
  <c r="H13" i="125"/>
  <c r="G13" i="125"/>
  <c r="J8" i="125"/>
  <c r="G8" i="125"/>
  <c r="F8" i="125"/>
  <c r="E8" i="125"/>
  <c r="D8" i="125"/>
  <c r="C8" i="125"/>
  <c r="B8" i="125"/>
  <c r="D206" i="2" l="1"/>
  <c r="G7" i="67" l="1"/>
  <c r="J7" i="67"/>
  <c r="AB7" i="67" s="1"/>
  <c r="J6" i="67"/>
  <c r="AB6" i="67" s="1"/>
  <c r="G6" i="67"/>
  <c r="X36" i="26" l="1"/>
  <c r="B16" i="141"/>
  <c r="B15" i="141"/>
  <c r="B14" i="141"/>
  <c r="B13" i="141"/>
  <c r="B12" i="141"/>
  <c r="I34" i="141" l="1"/>
  <c r="I33" i="141"/>
  <c r="I31" i="141"/>
  <c r="BQ8" i="141"/>
  <c r="BP8" i="141"/>
  <c r="BO8" i="141"/>
  <c r="BN8" i="141"/>
  <c r="BM8" i="141"/>
  <c r="BL8" i="141"/>
  <c r="BK8" i="141"/>
  <c r="BJ8" i="141"/>
  <c r="BI8" i="141"/>
  <c r="BH8" i="141"/>
  <c r="BG8" i="141"/>
  <c r="BF8" i="141"/>
  <c r="BE8" i="141"/>
  <c r="BD8" i="141"/>
  <c r="BC8" i="141"/>
  <c r="BB8" i="141"/>
  <c r="BA8" i="141"/>
  <c r="AZ8" i="141"/>
  <c r="AY8" i="141"/>
  <c r="AX8" i="141"/>
  <c r="AW8" i="141"/>
  <c r="AV8" i="141"/>
  <c r="AU8" i="141"/>
  <c r="AT8" i="141"/>
  <c r="AS8" i="141"/>
  <c r="AR8" i="141"/>
  <c r="AQ8" i="141"/>
  <c r="AP8" i="141"/>
  <c r="AO8" i="141"/>
  <c r="AN8" i="141"/>
  <c r="AM8" i="141"/>
  <c r="AL8" i="141"/>
  <c r="AK8" i="141"/>
  <c r="AJ8" i="141"/>
  <c r="AI8" i="141"/>
  <c r="AH8" i="141"/>
  <c r="AG8" i="141"/>
  <c r="AF8" i="141"/>
  <c r="AE8" i="141"/>
  <c r="AD8" i="141"/>
  <c r="AC8" i="141"/>
  <c r="AB8" i="141"/>
  <c r="AA8" i="141"/>
  <c r="Z8" i="141"/>
  <c r="A1" i="141"/>
  <c r="A2" i="137"/>
  <c r="A2" i="113"/>
  <c r="A2" i="138"/>
  <c r="A2" i="139"/>
  <c r="B17" i="138"/>
  <c r="I27" i="138"/>
  <c r="I30" i="138"/>
  <c r="I29" i="138"/>
  <c r="BQ8" i="138"/>
  <c r="BP8" i="138"/>
  <c r="BO8" i="138"/>
  <c r="BN8" i="138"/>
  <c r="BM8" i="138"/>
  <c r="BL8" i="138"/>
  <c r="BK8" i="138"/>
  <c r="BJ8" i="138"/>
  <c r="BI8" i="138"/>
  <c r="BH8" i="138"/>
  <c r="BG8" i="138"/>
  <c r="BF8" i="138"/>
  <c r="BE8" i="138"/>
  <c r="BD8" i="138"/>
  <c r="BC8" i="138"/>
  <c r="BB8" i="138"/>
  <c r="BA8" i="138"/>
  <c r="AZ8" i="138"/>
  <c r="AY8" i="138"/>
  <c r="AX8" i="138"/>
  <c r="AW8" i="138"/>
  <c r="AV8" i="138"/>
  <c r="AU8" i="138"/>
  <c r="AT8" i="138"/>
  <c r="AS8" i="138"/>
  <c r="AR8" i="138"/>
  <c r="AQ8" i="138"/>
  <c r="AP8" i="138"/>
  <c r="AO8" i="138"/>
  <c r="AN8" i="138"/>
  <c r="AM8" i="138"/>
  <c r="AL8" i="138"/>
  <c r="AK8" i="138"/>
  <c r="AJ8" i="138"/>
  <c r="AI8" i="138"/>
  <c r="AH8" i="138"/>
  <c r="AG8" i="138"/>
  <c r="AF8" i="138"/>
  <c r="AE8" i="138"/>
  <c r="AD8" i="138"/>
  <c r="AC8" i="138"/>
  <c r="AB8" i="138"/>
  <c r="AA8" i="138"/>
  <c r="Z8" i="138"/>
  <c r="I52" i="137"/>
  <c r="I51" i="137"/>
  <c r="I49" i="137"/>
  <c r="I48" i="137"/>
  <c r="I44" i="137"/>
  <c r="B35" i="2"/>
  <c r="C35" i="2"/>
  <c r="B18" i="137"/>
  <c r="B15" i="137"/>
  <c r="B12" i="137"/>
  <c r="BQ8" i="137"/>
  <c r="BP8" i="137"/>
  <c r="BO8" i="137"/>
  <c r="BN8" i="137"/>
  <c r="BM8" i="137"/>
  <c r="BL8" i="137"/>
  <c r="BK8" i="137"/>
  <c r="BJ8" i="137"/>
  <c r="BI8" i="137"/>
  <c r="BH8" i="137"/>
  <c r="BG8" i="137"/>
  <c r="BF8" i="137"/>
  <c r="BE8" i="137"/>
  <c r="BD8" i="137"/>
  <c r="BC8" i="137"/>
  <c r="BB8" i="137"/>
  <c r="BA8" i="137"/>
  <c r="AZ8" i="137"/>
  <c r="AY8" i="137"/>
  <c r="AX8" i="137"/>
  <c r="AW8" i="137"/>
  <c r="AV8" i="137"/>
  <c r="AU8" i="137"/>
  <c r="AT8" i="137"/>
  <c r="AS8" i="137"/>
  <c r="AR8" i="137"/>
  <c r="AQ8" i="137"/>
  <c r="AP8" i="137"/>
  <c r="AO8" i="137"/>
  <c r="AN8" i="137"/>
  <c r="AM8" i="137"/>
  <c r="AL8" i="137"/>
  <c r="AK8" i="137"/>
  <c r="AJ8" i="137"/>
  <c r="AI8" i="137"/>
  <c r="AH8" i="137"/>
  <c r="AG8" i="137"/>
  <c r="AF8" i="137"/>
  <c r="AE8" i="137"/>
  <c r="AD8" i="137"/>
  <c r="AC8" i="137"/>
  <c r="AB8" i="137"/>
  <c r="AA8" i="137"/>
  <c r="Z8" i="137"/>
  <c r="A1" i="137"/>
  <c r="B21" i="137" l="1"/>
  <c r="C41" i="2" l="1"/>
  <c r="B41" i="2"/>
  <c r="B29" i="137" l="1"/>
  <c r="I58" i="113" l="1"/>
  <c r="B28" i="2"/>
  <c r="B10" i="154" l="1"/>
  <c r="B56" i="120"/>
  <c r="B57" i="120"/>
  <c r="B54" i="113" l="1"/>
  <c r="I62" i="113"/>
  <c r="F271" i="26" l="1"/>
  <c r="F270" i="26"/>
  <c r="F269" i="26"/>
  <c r="I66" i="113" l="1"/>
  <c r="I39" i="26"/>
  <c r="D87" i="26" l="1"/>
  <c r="D85" i="26"/>
  <c r="D84" i="26"/>
  <c r="D83" i="26"/>
  <c r="D82" i="26"/>
  <c r="D80" i="26"/>
  <c r="D79" i="26"/>
  <c r="D78" i="26"/>
  <c r="D77" i="26"/>
  <c r="D207" i="2" l="1"/>
  <c r="D208" i="2"/>
  <c r="D209" i="2"/>
  <c r="D210" i="2"/>
  <c r="I53" i="124"/>
  <c r="I54" i="124"/>
  <c r="I55" i="124"/>
  <c r="I56" i="124"/>
  <c r="I57" i="124"/>
  <c r="I58" i="124"/>
  <c r="I223" i="2"/>
  <c r="I224" i="2"/>
  <c r="I225" i="2"/>
  <c r="I226" i="2"/>
  <c r="I227" i="2"/>
  <c r="I228" i="2"/>
  <c r="I222" i="2"/>
  <c r="I43" i="124"/>
  <c r="I44" i="124"/>
  <c r="I45" i="124"/>
  <c r="I46" i="124"/>
  <c r="I47" i="124"/>
  <c r="I48" i="124"/>
  <c r="I42" i="124"/>
  <c r="B12" i="120"/>
  <c r="B30" i="120"/>
  <c r="B31" i="120"/>
  <c r="B32" i="120"/>
  <c r="I61" i="124"/>
  <c r="I60" i="124"/>
  <c r="I52" i="124"/>
  <c r="BQ8" i="124"/>
  <c r="BP8" i="124"/>
  <c r="BO8" i="124"/>
  <c r="BN8" i="124"/>
  <c r="BM8" i="124"/>
  <c r="BL8" i="124"/>
  <c r="BK8" i="124"/>
  <c r="BJ8" i="124"/>
  <c r="BI8" i="124"/>
  <c r="BH8" i="124"/>
  <c r="BG8" i="124"/>
  <c r="BF8" i="124"/>
  <c r="BE8" i="124"/>
  <c r="BD8" i="124"/>
  <c r="BC8" i="124"/>
  <c r="BB8" i="124"/>
  <c r="BA8" i="124"/>
  <c r="AZ8" i="124"/>
  <c r="AY8" i="124"/>
  <c r="AX8" i="124"/>
  <c r="AW8" i="124"/>
  <c r="AV8" i="124"/>
  <c r="AU8" i="124"/>
  <c r="AT8" i="124"/>
  <c r="AS8" i="124"/>
  <c r="AR8" i="124"/>
  <c r="AQ8" i="124"/>
  <c r="AP8" i="124"/>
  <c r="AO8" i="124"/>
  <c r="AN8" i="124"/>
  <c r="AM8" i="124"/>
  <c r="AL8" i="124"/>
  <c r="AK8" i="124"/>
  <c r="AJ8" i="124"/>
  <c r="AI8" i="124"/>
  <c r="AH8" i="124"/>
  <c r="AG8" i="124"/>
  <c r="AF8" i="124"/>
  <c r="AE8" i="124"/>
  <c r="AD8" i="124"/>
  <c r="AC8" i="124"/>
  <c r="AB8" i="124"/>
  <c r="AA8" i="124"/>
  <c r="Z8" i="124"/>
  <c r="A1" i="124"/>
  <c r="I63" i="120"/>
  <c r="I58" i="120"/>
  <c r="I57" i="120"/>
  <c r="I56" i="120"/>
  <c r="I67" i="120"/>
  <c r="I66" i="120"/>
  <c r="I64" i="120"/>
  <c r="I62" i="120"/>
  <c r="BQ8" i="120"/>
  <c r="BP8" i="120"/>
  <c r="BO8" i="120"/>
  <c r="BN8" i="120"/>
  <c r="BM8" i="120"/>
  <c r="BL8" i="120"/>
  <c r="BK8" i="120"/>
  <c r="BJ8" i="120"/>
  <c r="BI8" i="120"/>
  <c r="BH8" i="120"/>
  <c r="BG8" i="120"/>
  <c r="BF8" i="120"/>
  <c r="BE8" i="120"/>
  <c r="BD8" i="120"/>
  <c r="BC8" i="120"/>
  <c r="BB8" i="120"/>
  <c r="BA8" i="120"/>
  <c r="AZ8" i="120"/>
  <c r="AY8" i="120"/>
  <c r="AX8" i="120"/>
  <c r="AW8" i="120"/>
  <c r="AV8" i="120"/>
  <c r="AU8" i="120"/>
  <c r="AT8" i="120"/>
  <c r="AS8" i="120"/>
  <c r="AR8" i="120"/>
  <c r="AQ8" i="120"/>
  <c r="AP8" i="120"/>
  <c r="AO8" i="120"/>
  <c r="AN8" i="120"/>
  <c r="AM8" i="120"/>
  <c r="AL8" i="120"/>
  <c r="AK8" i="120"/>
  <c r="AJ8" i="120"/>
  <c r="AI8" i="120"/>
  <c r="AH8" i="120"/>
  <c r="AG8" i="120"/>
  <c r="AF8" i="120"/>
  <c r="AE8" i="120"/>
  <c r="AD8" i="120"/>
  <c r="AC8" i="120"/>
  <c r="AB8" i="120"/>
  <c r="AA8" i="120"/>
  <c r="Z8" i="120"/>
  <c r="A1" i="120"/>
  <c r="D186" i="2" l="1"/>
  <c r="B41" i="120" s="1"/>
  <c r="D187" i="2"/>
  <c r="B42" i="120" s="1"/>
  <c r="D185" i="2"/>
  <c r="B40" i="120" s="1"/>
  <c r="D188" i="2"/>
  <c r="B43" i="120" s="1"/>
  <c r="D184" i="2"/>
  <c r="B39" i="120" s="1"/>
  <c r="D183" i="2"/>
  <c r="B38" i="120" s="1"/>
  <c r="F14" i="124"/>
  <c r="E14" i="124"/>
  <c r="H14" i="124"/>
  <c r="H15" i="124"/>
  <c r="D17" i="124"/>
  <c r="D14" i="124"/>
  <c r="G17" i="124"/>
  <c r="H12" i="124"/>
  <c r="H16" i="124"/>
  <c r="B13" i="124"/>
  <c r="B22" i="124"/>
  <c r="B15" i="124"/>
  <c r="B16" i="124"/>
  <c r="C16" i="124"/>
  <c r="E12" i="124"/>
  <c r="F12" i="124"/>
  <c r="D16" i="124"/>
  <c r="D13" i="124"/>
  <c r="B27" i="124"/>
  <c r="G14" i="124"/>
  <c r="F17" i="124"/>
  <c r="B12" i="124"/>
  <c r="G16" i="124"/>
  <c r="G13" i="124"/>
  <c r="C12" i="124"/>
  <c r="C13" i="124"/>
  <c r="D12" i="124"/>
  <c r="G15" i="124"/>
  <c r="B26" i="124"/>
  <c r="H13" i="124"/>
  <c r="H17" i="124"/>
  <c r="E17" i="124"/>
  <c r="B17" i="124"/>
  <c r="F16" i="124"/>
  <c r="C15" i="124"/>
  <c r="E16" i="124"/>
  <c r="B25" i="124"/>
  <c r="B14" i="124"/>
  <c r="C17" i="124"/>
  <c r="E13" i="124"/>
  <c r="E15" i="124"/>
  <c r="B24" i="124"/>
  <c r="F13" i="124"/>
  <c r="C14" i="124"/>
  <c r="G12" i="124"/>
  <c r="F15" i="124"/>
  <c r="D15" i="124"/>
  <c r="B23" i="124"/>
  <c r="B29" i="120"/>
  <c r="B33" i="120"/>
  <c r="B20" i="120"/>
  <c r="B21" i="120"/>
  <c r="B22" i="120"/>
  <c r="B23" i="120"/>
  <c r="B24" i="120"/>
  <c r="B25" i="120"/>
  <c r="B13" i="120"/>
  <c r="B14" i="120"/>
  <c r="B15" i="120"/>
  <c r="B16" i="120"/>
  <c r="B17" i="120"/>
  <c r="AB50" i="120" l="1" a="1"/>
  <c r="AB50" i="120" s="1"/>
  <c r="AN50" i="120" a="1"/>
  <c r="AN50" i="120" s="1"/>
  <c r="BH50" i="120" a="1"/>
  <c r="BH50" i="120" s="1"/>
  <c r="BO50" i="120" a="1"/>
  <c r="BO50" i="120" s="1"/>
  <c r="BM50" i="120" a="1"/>
  <c r="BM50" i="120" s="1"/>
  <c r="AZ50" i="120" a="1"/>
  <c r="AZ50" i="120" s="1"/>
  <c r="AC50" i="120" a="1"/>
  <c r="AC50" i="120" s="1"/>
  <c r="AO50" i="120" a="1"/>
  <c r="AO50" i="120" s="1"/>
  <c r="AR50" i="120" a="1"/>
  <c r="AR50" i="120" s="1"/>
  <c r="BN50" i="120" a="1"/>
  <c r="BN50" i="120" s="1"/>
  <c r="AU50" i="120" a="1"/>
  <c r="AU50" i="120" s="1"/>
  <c r="AK50" i="120" a="1"/>
  <c r="AK50" i="120" s="1"/>
  <c r="BF50" i="120" a="1"/>
  <c r="BF50" i="120" s="1"/>
  <c r="Z50" i="120" a="1"/>
  <c r="Z50" i="120" s="1"/>
  <c r="BQ50" i="120" a="1"/>
  <c r="BQ50" i="120" s="1"/>
  <c r="AW50" i="120" a="1"/>
  <c r="AW50" i="120" s="1"/>
  <c r="AY50" i="120" a="1"/>
  <c r="AY50" i="120" s="1"/>
  <c r="AP50" i="120" a="1"/>
  <c r="AP50" i="120" s="1"/>
  <c r="BA50" i="120" a="1"/>
  <c r="BA50" i="120" s="1"/>
  <c r="AD50" i="120" a="1"/>
  <c r="AD50" i="120" s="1"/>
  <c r="AI50" i="120" a="1"/>
  <c r="AI50" i="120" s="1"/>
  <c r="BP50" i="120" a="1"/>
  <c r="BP50" i="120" s="1"/>
  <c r="BE50" i="120" a="1"/>
  <c r="BE50" i="120" s="1"/>
  <c r="BG50" i="120" a="1"/>
  <c r="BG50" i="120" s="1"/>
  <c r="BI50" i="120" a="1"/>
  <c r="BI50" i="120" s="1"/>
  <c r="AS50" i="120" a="1"/>
  <c r="AS50" i="120" s="1"/>
  <c r="AQ50" i="120" a="1"/>
  <c r="AQ50" i="120" s="1"/>
  <c r="AJ50" i="120" a="1"/>
  <c r="AJ50" i="120" s="1"/>
  <c r="AA50" i="120" a="1"/>
  <c r="AA50" i="120" s="1"/>
  <c r="AV50" i="120" a="1"/>
  <c r="AV50" i="120" s="1"/>
  <c r="BB50" i="120" a="1"/>
  <c r="BB50" i="120" s="1"/>
  <c r="AF50" i="120" a="1"/>
  <c r="AF50" i="120" s="1"/>
  <c r="BC50" i="120" a="1"/>
  <c r="BC50" i="120" s="1"/>
  <c r="BJ50" i="120" a="1"/>
  <c r="BJ50" i="120" s="1"/>
  <c r="AT50" i="120" a="1"/>
  <c r="AT50" i="120" s="1"/>
  <c r="AL50" i="120" a="1"/>
  <c r="AL50" i="120" s="1"/>
  <c r="AX50" i="120" a="1"/>
  <c r="AX50" i="120" s="1"/>
  <c r="AE50" i="120" a="1"/>
  <c r="AE50" i="120" s="1"/>
  <c r="AG50" i="120" a="1"/>
  <c r="AG50" i="120" s="1"/>
  <c r="BD50" i="120" a="1"/>
  <c r="BD50" i="120" s="1"/>
  <c r="AH50" i="120" a="1"/>
  <c r="AH50" i="120" s="1"/>
  <c r="BK50" i="120" a="1"/>
  <c r="BK50" i="120" s="1"/>
  <c r="AM50" i="120" a="1"/>
  <c r="AM50" i="120" s="1"/>
  <c r="BL50" i="120" a="1"/>
  <c r="BL50" i="120" s="1"/>
  <c r="G18" i="124"/>
  <c r="B18" i="124"/>
  <c r="F18" i="124"/>
  <c r="C18" i="124"/>
  <c r="E18" i="124"/>
  <c r="H18" i="124"/>
  <c r="D18" i="124"/>
  <c r="AA33" i="124"/>
  <c r="BO36" i="124"/>
  <c r="BD30" i="124"/>
  <c r="AI34" i="124"/>
  <c r="AY36" i="124"/>
  <c r="AQ34" i="124"/>
  <c r="AZ32" i="124"/>
  <c r="BK30" i="124"/>
  <c r="AY33" i="124"/>
  <c r="AY31" i="124"/>
  <c r="AJ30" i="124"/>
  <c r="BE31" i="124"/>
  <c r="BN36" i="124"/>
  <c r="AY35" i="124"/>
  <c r="AO30" i="124"/>
  <c r="AF36" i="124"/>
  <c r="BD33" i="124"/>
  <c r="AB34" i="124"/>
  <c r="AW30" i="124"/>
  <c r="AG34" i="124"/>
  <c r="AJ32" i="124"/>
  <c r="AJ33" i="124"/>
  <c r="AB31" i="124"/>
  <c r="AY30" i="124"/>
  <c r="AN35" i="124"/>
  <c r="AS31" i="124"/>
  <c r="BH34" i="124"/>
  <c r="AC30" i="124"/>
  <c r="AR33" i="124"/>
  <c r="BG36" i="124"/>
  <c r="AN32" i="124"/>
  <c r="BC35" i="124"/>
  <c r="AV31" i="124"/>
  <c r="BK34" i="124"/>
  <c r="AR30" i="124"/>
  <c r="BG33" i="124"/>
  <c r="Z32" i="124"/>
  <c r="BO32" i="124"/>
  <c r="AM36" i="124"/>
  <c r="BK31" i="124"/>
  <c r="AI35" i="124"/>
  <c r="BG30" i="124"/>
  <c r="AE34" i="124"/>
  <c r="AZ33" i="124"/>
  <c r="AM33" i="124"/>
  <c r="BB36" i="124"/>
  <c r="AV32" i="124"/>
  <c r="BK35" i="124"/>
  <c r="AF31" i="124"/>
  <c r="AR31" i="124"/>
  <c r="BL35" i="124"/>
  <c r="BQ31" i="124"/>
  <c r="AO35" i="124"/>
  <c r="BA30" i="124"/>
  <c r="BP33" i="124"/>
  <c r="AI32" i="124"/>
  <c r="BL32" i="124"/>
  <c r="AJ36" i="124"/>
  <c r="AC32" i="124"/>
  <c r="AR35" i="124"/>
  <c r="BP30" i="124"/>
  <c r="AN34" i="124"/>
  <c r="AG30" i="124"/>
  <c r="AV33" i="124"/>
  <c r="BK36" i="124"/>
  <c r="AR32" i="124"/>
  <c r="BG35" i="124"/>
  <c r="AN31" i="124"/>
  <c r="BC34" i="124"/>
  <c r="AV30" i="124"/>
  <c r="BK33" i="124"/>
  <c r="AK30" i="124"/>
  <c r="AC33" i="124"/>
  <c r="AR36" i="124"/>
  <c r="BC36" i="124"/>
  <c r="AC35" i="124"/>
  <c r="BD31" i="124"/>
  <c r="AS36" i="124"/>
  <c r="AL32" i="124"/>
  <c r="BA35" i="124"/>
  <c r="BM30" i="124"/>
  <c r="AK34" i="124"/>
  <c r="BE34" i="124"/>
  <c r="AG33" i="124"/>
  <c r="AV36" i="124"/>
  <c r="AO32" i="124"/>
  <c r="BD35" i="124"/>
  <c r="AK31" i="124"/>
  <c r="AZ34" i="124"/>
  <c r="AS30" i="124"/>
  <c r="BH33" i="124"/>
  <c r="Z31" i="124"/>
  <c r="BD32" i="124"/>
  <c r="AB36" i="124"/>
  <c r="AZ31" i="124"/>
  <c r="BO34" i="124"/>
  <c r="BH30" i="124"/>
  <c r="AF34" i="124"/>
  <c r="BL33" i="124"/>
  <c r="AO33" i="124"/>
  <c r="BD36" i="124"/>
  <c r="AD33" i="124"/>
  <c r="BP31" i="124"/>
  <c r="BE36" i="124"/>
  <c r="AX32" i="124"/>
  <c r="BM35" i="124"/>
  <c r="AH31" i="124"/>
  <c r="AW34" i="124"/>
  <c r="AD30" i="124"/>
  <c r="AS33" i="124"/>
  <c r="BH36" i="124"/>
  <c r="BA32" i="124"/>
  <c r="BP35" i="124"/>
  <c r="AW31" i="124"/>
  <c r="BL34" i="124"/>
  <c r="BE30" i="124"/>
  <c r="AC34" i="124"/>
  <c r="AD31" i="124"/>
  <c r="BP32" i="124"/>
  <c r="AN36" i="124"/>
  <c r="BL31" i="124"/>
  <c r="AJ35" i="124"/>
  <c r="AC31" i="124"/>
  <c r="AR34" i="124"/>
  <c r="AL30" i="124"/>
  <c r="BA33" i="124"/>
  <c r="BP36" i="124"/>
  <c r="AG36" i="124"/>
  <c r="BQ36" i="124"/>
  <c r="BJ32" i="124"/>
  <c r="AH36" i="124"/>
  <c r="AT31" i="124"/>
  <c r="BI34" i="124"/>
  <c r="AP30" i="124"/>
  <c r="BE33" i="124"/>
  <c r="Z34" i="124"/>
  <c r="BM32" i="124"/>
  <c r="AK36" i="124"/>
  <c r="BI31" i="124"/>
  <c r="AG35" i="124"/>
  <c r="BQ30" i="124"/>
  <c r="AO34" i="124"/>
  <c r="AN33" i="124"/>
  <c r="AK33" i="124"/>
  <c r="AZ36" i="124"/>
  <c r="AG32" i="124"/>
  <c r="AV35" i="124"/>
  <c r="AO31" i="124"/>
  <c r="BD34" i="124"/>
  <c r="AX30" i="124"/>
  <c r="BM33" i="124"/>
  <c r="AB33" i="124"/>
  <c r="AB35" i="124"/>
  <c r="BI32" i="124"/>
  <c r="AX35" i="124"/>
  <c r="AE33" i="124"/>
  <c r="AT36" i="124"/>
  <c r="BF31" i="124"/>
  <c r="AD35" i="124"/>
  <c r="BB30" i="124"/>
  <c r="BQ33" i="124"/>
  <c r="BQ34" i="124"/>
  <c r="AH33" i="124"/>
  <c r="AW36" i="124"/>
  <c r="AD32" i="124"/>
  <c r="AS35" i="124"/>
  <c r="AL31" i="124"/>
  <c r="BA34" i="124"/>
  <c r="AH30" i="124"/>
  <c r="AW33" i="124"/>
  <c r="BL36" i="124"/>
  <c r="AS32" i="124"/>
  <c r="BH35" i="124"/>
  <c r="BA31" i="124"/>
  <c r="BP34" i="124"/>
  <c r="BJ30" i="124"/>
  <c r="AH34" i="124"/>
  <c r="BJ35" i="124"/>
  <c r="AP33" i="124"/>
  <c r="AB30" i="124"/>
  <c r="AQ33" i="124"/>
  <c r="BF36" i="124"/>
  <c r="AA32" i="124"/>
  <c r="AP35" i="124"/>
  <c r="BN30" i="124"/>
  <c r="AL34" i="124"/>
  <c r="AE30" i="124"/>
  <c r="AT33" i="124"/>
  <c r="BI36" i="124"/>
  <c r="AP32" i="124"/>
  <c r="BE35" i="124"/>
  <c r="AX31" i="124"/>
  <c r="BM34" i="124"/>
  <c r="AT30" i="124"/>
  <c r="BI33" i="124"/>
  <c r="Z30" i="124"/>
  <c r="BE32" i="124"/>
  <c r="AC36" i="124"/>
  <c r="BM31" i="124"/>
  <c r="AK35" i="124"/>
  <c r="AE31" i="124"/>
  <c r="AT34" i="124"/>
  <c r="AU32" i="124"/>
  <c r="Z35" i="124"/>
  <c r="AU35" i="124"/>
  <c r="BB33" i="124"/>
  <c r="AN30" i="124"/>
  <c r="BC33" i="124"/>
  <c r="Z36" i="124"/>
  <c r="AM32" i="124"/>
  <c r="BB35" i="124"/>
  <c r="AI31" i="124"/>
  <c r="AX34" i="124"/>
  <c r="AQ30" i="124"/>
  <c r="BF33" i="124"/>
  <c r="Z33" i="124"/>
  <c r="BB32" i="124"/>
  <c r="BQ35" i="124"/>
  <c r="BJ31" i="124"/>
  <c r="AH35" i="124"/>
  <c r="BF30" i="124"/>
  <c r="AD34" i="124"/>
  <c r="AP31" i="124"/>
  <c r="BQ32" i="124"/>
  <c r="AO36" i="124"/>
  <c r="AH32" i="124"/>
  <c r="AW35" i="124"/>
  <c r="AQ31" i="124"/>
  <c r="BF34" i="124"/>
  <c r="BN31" i="124"/>
  <c r="AZ35" i="124"/>
  <c r="BO35" i="124"/>
  <c r="AW32" i="124"/>
  <c r="AZ30" i="124"/>
  <c r="BO33" i="124"/>
  <c r="BG32" i="124"/>
  <c r="AY32" i="124"/>
  <c r="BN35" i="124"/>
  <c r="AU31" i="124"/>
  <c r="BJ34" i="124"/>
  <c r="BC30" i="124"/>
  <c r="AA34" i="124"/>
  <c r="BB31" i="124"/>
  <c r="BN32" i="124"/>
  <c r="AL36" i="124"/>
  <c r="AE32" i="124"/>
  <c r="AT35" i="124"/>
  <c r="AA31" i="124"/>
  <c r="AP34" i="124"/>
  <c r="AS34" i="124"/>
  <c r="AL33" i="124"/>
  <c r="BA36" i="124"/>
  <c r="AT32" i="124"/>
  <c r="BI35" i="124"/>
  <c r="BC31" i="124"/>
  <c r="AA35" i="124"/>
  <c r="BI30" i="124"/>
  <c r="BH31" i="124"/>
  <c r="AF32" i="124"/>
  <c r="BN33" i="124"/>
  <c r="AU34" i="124"/>
  <c r="BL30" i="124"/>
  <c r="AJ34" i="124"/>
  <c r="AL35" i="124"/>
  <c r="BK32" i="124"/>
  <c r="AI36" i="124"/>
  <c r="BG31" i="124"/>
  <c r="AE35" i="124"/>
  <c r="BO30" i="124"/>
  <c r="AM34" i="124"/>
  <c r="AE36" i="124"/>
  <c r="AI33" i="124"/>
  <c r="AX36" i="124"/>
  <c r="AQ32" i="124"/>
  <c r="BF35" i="124"/>
  <c r="AM31" i="124"/>
  <c r="BB34" i="124"/>
  <c r="AI30" i="124"/>
  <c r="AX33" i="124"/>
  <c r="BM36" i="124"/>
  <c r="BF32" i="124"/>
  <c r="AD36" i="124"/>
  <c r="BO31" i="124"/>
  <c r="AM35" i="124"/>
  <c r="AA30" i="124"/>
  <c r="AF35" i="124"/>
  <c r="BH32" i="124"/>
  <c r="AK32" i="124"/>
  <c r="AM30" i="124"/>
  <c r="BG34" i="124"/>
  <c r="AG31" i="124"/>
  <c r="AV34" i="124"/>
  <c r="AQ36" i="124"/>
  <c r="AF33" i="124"/>
  <c r="AU36" i="124"/>
  <c r="AB32" i="124"/>
  <c r="AQ35" i="124"/>
  <c r="AJ31" i="124"/>
  <c r="AY34" i="124"/>
  <c r="AF30" i="124"/>
  <c r="AU33" i="124"/>
  <c r="BJ36" i="124"/>
  <c r="BC32" i="124"/>
  <c r="AA36" i="124"/>
  <c r="BN34" i="124"/>
  <c r="AU30" i="124"/>
  <c r="BJ33" i="124"/>
  <c r="AP36" i="124"/>
  <c r="Z49" i="120" a="1"/>
  <c r="Z49" i="120" s="1"/>
  <c r="Z63" i="120" s="1"/>
  <c r="AR49" i="120" a="1"/>
  <c r="AR49" i="120" s="1"/>
  <c r="AR63" i="120" s="1"/>
  <c r="AA48" i="120" a="1"/>
  <c r="AA48" i="120" s="1"/>
  <c r="AA62" i="120" s="1"/>
  <c r="AG49" i="120" a="1"/>
  <c r="AG49" i="120" s="1"/>
  <c r="AG63" i="120" s="1"/>
  <c r="BC49" i="120" a="1"/>
  <c r="BC49" i="120" s="1"/>
  <c r="BC63" i="120" s="1"/>
  <c r="BD49" i="120" a="1"/>
  <c r="BD49" i="120" s="1"/>
  <c r="BD63" i="120" s="1"/>
  <c r="BH48" i="120" a="1"/>
  <c r="BH48" i="120" s="1"/>
  <c r="BH62" i="120" s="1"/>
  <c r="AN48" i="120" a="1"/>
  <c r="AN48" i="120" s="1"/>
  <c r="AN62" i="120" s="1"/>
  <c r="BK48" i="120" a="1"/>
  <c r="BK48" i="120" s="1"/>
  <c r="BK62" i="120" s="1"/>
  <c r="AQ48" i="120" a="1"/>
  <c r="AQ48" i="120" s="1"/>
  <c r="AQ62" i="120" s="1"/>
  <c r="BE48" i="120" a="1"/>
  <c r="BE48" i="120" s="1"/>
  <c r="BE62" i="120" s="1"/>
  <c r="AD48" i="120" a="1"/>
  <c r="AD48" i="120" s="1"/>
  <c r="AD62" i="120" s="1"/>
  <c r="BA48" i="120" a="1"/>
  <c r="BA48" i="120" s="1"/>
  <c r="BA62" i="120" s="1"/>
  <c r="AS48" i="120" a="1"/>
  <c r="AS48" i="120" s="1"/>
  <c r="AS62" i="120" s="1"/>
  <c r="AV48" i="120" a="1"/>
  <c r="AV48" i="120" s="1"/>
  <c r="AV62" i="120" s="1"/>
  <c r="AX48" i="120" a="1"/>
  <c r="AX48" i="120" s="1"/>
  <c r="AX62" i="120" s="1"/>
  <c r="AG48" i="120" a="1"/>
  <c r="AG48" i="120" s="1"/>
  <c r="AG62" i="120" s="1"/>
  <c r="Z48" i="120" a="1"/>
  <c r="Z48" i="120" s="1"/>
  <c r="Z62" i="120" s="1"/>
  <c r="BF48" i="120" a="1"/>
  <c r="BF48" i="120" s="1"/>
  <c r="BF62" i="120" s="1"/>
  <c r="BI48" i="120" a="1"/>
  <c r="BI48" i="120" s="1"/>
  <c r="BI62" i="120" s="1"/>
  <c r="BB48" i="120" a="1"/>
  <c r="BB48" i="120" s="1"/>
  <c r="BB62" i="120" s="1"/>
  <c r="BP48" i="120" a="1"/>
  <c r="BP48" i="120" s="1"/>
  <c r="BP62" i="120" s="1"/>
  <c r="AE48" i="120" a="1"/>
  <c r="AE48" i="120" s="1"/>
  <c r="AE62" i="120" s="1"/>
  <c r="BL48" i="120" a="1"/>
  <c r="BL48" i="120" s="1"/>
  <c r="BL62" i="120" s="1"/>
  <c r="AB48" i="120" a="1"/>
  <c r="AB48" i="120" s="1"/>
  <c r="AB62" i="120" s="1"/>
  <c r="AO48" i="120" a="1"/>
  <c r="AO48" i="120" s="1"/>
  <c r="AO62" i="120" s="1"/>
  <c r="AI48" i="120" a="1"/>
  <c r="AI48" i="120" s="1"/>
  <c r="AI62" i="120" s="1"/>
  <c r="AL48" i="120" a="1"/>
  <c r="AL48" i="120" s="1"/>
  <c r="AL62" i="120" s="1"/>
  <c r="AY48" i="120" a="1"/>
  <c r="AY48" i="120" s="1"/>
  <c r="AY62" i="120" s="1"/>
  <c r="BN48" i="120" a="1"/>
  <c r="BN48" i="120" s="1"/>
  <c r="BN62" i="120" s="1"/>
  <c r="AT48" i="120" a="1"/>
  <c r="AT48" i="120" s="1"/>
  <c r="AT62" i="120" s="1"/>
  <c r="AW48" i="120" a="1"/>
  <c r="AW48" i="120" s="1"/>
  <c r="AW62" i="120" s="1"/>
  <c r="AP48" i="120" a="1"/>
  <c r="AP48" i="120" s="1"/>
  <c r="AP62" i="120" s="1"/>
  <c r="BM48" i="120" a="1"/>
  <c r="BM48" i="120" s="1"/>
  <c r="BM62" i="120" s="1"/>
  <c r="BD48" i="120" a="1"/>
  <c r="BD48" i="120" s="1"/>
  <c r="BD62" i="120" s="1"/>
  <c r="BG48" i="120" a="1"/>
  <c r="BG48" i="120" s="1"/>
  <c r="BG62" i="120" s="1"/>
  <c r="AZ48" i="120" a="1"/>
  <c r="AZ48" i="120" s="1"/>
  <c r="AZ62" i="120" s="1"/>
  <c r="BQ48" i="120" a="1"/>
  <c r="BQ48" i="120" s="1"/>
  <c r="BQ62" i="120" s="1"/>
  <c r="BO48" i="120" a="1"/>
  <c r="BO48" i="120" s="1"/>
  <c r="BO62" i="120" s="1"/>
  <c r="AC48" i="120" a="1"/>
  <c r="AC48" i="120" s="1"/>
  <c r="AC62" i="120" s="1"/>
  <c r="BJ48" i="120" a="1"/>
  <c r="BJ48" i="120" s="1"/>
  <c r="BJ62" i="120" s="1"/>
  <c r="BA49" i="120" a="1"/>
  <c r="BA49" i="120" s="1"/>
  <c r="BA63" i="120" s="1"/>
  <c r="AK48" i="120" a="1"/>
  <c r="AK48" i="120" s="1"/>
  <c r="AK62" i="120" s="1"/>
  <c r="AM48" i="120" a="1"/>
  <c r="AM48" i="120" s="1"/>
  <c r="AM62" i="120" s="1"/>
  <c r="AF48" i="120" a="1"/>
  <c r="AF48" i="120" s="1"/>
  <c r="AF62" i="120" s="1"/>
  <c r="AU48" i="120" a="1"/>
  <c r="AU48" i="120" s="1"/>
  <c r="AU62" i="120" s="1"/>
  <c r="AH49" i="120" a="1"/>
  <c r="AH49" i="120" s="1"/>
  <c r="AH63" i="120" s="1"/>
  <c r="AS49" i="120" a="1"/>
  <c r="AS49" i="120" s="1"/>
  <c r="AS63" i="120" s="1"/>
  <c r="AT49" i="120" a="1"/>
  <c r="AT49" i="120" s="1"/>
  <c r="AT63" i="120" s="1"/>
  <c r="BO49" i="120" a="1"/>
  <c r="BO49" i="120" s="1"/>
  <c r="BO63" i="120" s="1"/>
  <c r="AH48" i="120" a="1"/>
  <c r="AH48" i="120" s="1"/>
  <c r="AH62" i="120" s="1"/>
  <c r="AQ49" i="120" a="1"/>
  <c r="AQ49" i="120" s="1"/>
  <c r="AQ63" i="120" s="1"/>
  <c r="BM49" i="120" a="1"/>
  <c r="BM49" i="120" s="1"/>
  <c r="BM63" i="120" s="1"/>
  <c r="BN49" i="120" a="1"/>
  <c r="BN49" i="120" s="1"/>
  <c r="BN63" i="120" s="1"/>
  <c r="AE49" i="120" a="1"/>
  <c r="AE49" i="120" s="1"/>
  <c r="AE63" i="120" s="1"/>
  <c r="BB49" i="120" a="1"/>
  <c r="BB49" i="120" s="1"/>
  <c r="BB63" i="120" s="1"/>
  <c r="AD49" i="120" a="1"/>
  <c r="AD49" i="120" s="1"/>
  <c r="AD63" i="120" s="1"/>
  <c r="AR48" i="120" a="1"/>
  <c r="AR48" i="120" s="1"/>
  <c r="AR62" i="120" s="1"/>
  <c r="AP49" i="120" a="1"/>
  <c r="AP49" i="120" s="1"/>
  <c r="AP63" i="120" s="1"/>
  <c r="BL49" i="120" a="1"/>
  <c r="BL49" i="120" s="1"/>
  <c r="BL63" i="120" s="1"/>
  <c r="BC48" i="120" a="1"/>
  <c r="BC48" i="120" s="1"/>
  <c r="BC62" i="120" s="1"/>
  <c r="AO49" i="120" a="1"/>
  <c r="AO49" i="120" s="1"/>
  <c r="AO63" i="120" s="1"/>
  <c r="AZ49" i="120" a="1"/>
  <c r="AZ49" i="120" s="1"/>
  <c r="AZ63" i="120" s="1"/>
  <c r="AJ48" i="120" a="1"/>
  <c r="AJ48" i="120" s="1"/>
  <c r="AJ62" i="120" s="1"/>
  <c r="AY49" i="120" a="1"/>
  <c r="AY49" i="120" s="1"/>
  <c r="AY63" i="120" s="1"/>
  <c r="BJ49" i="120" a="1"/>
  <c r="BJ49" i="120" s="1"/>
  <c r="BJ63" i="120" s="1"/>
  <c r="BI49" i="120" a="1"/>
  <c r="BI49" i="120" s="1"/>
  <c r="BI63" i="120" s="1"/>
  <c r="AC49" i="120" a="1"/>
  <c r="AC49" i="120" s="1"/>
  <c r="AC63" i="120" s="1"/>
  <c r="BP49" i="120" a="1"/>
  <c r="BP49" i="120" s="1"/>
  <c r="BP63" i="120" s="1"/>
  <c r="AN49" i="120" a="1"/>
  <c r="AN49" i="120" s="1"/>
  <c r="AN63" i="120" s="1"/>
  <c r="AA49" i="120" a="1"/>
  <c r="AA49" i="120" s="1"/>
  <c r="AA63" i="120" s="1"/>
  <c r="AB49" i="120" a="1"/>
  <c r="AB49" i="120" s="1"/>
  <c r="AB63" i="120" s="1"/>
  <c r="AM49" i="120" a="1"/>
  <c r="AM49" i="120" s="1"/>
  <c r="AM63" i="120" s="1"/>
  <c r="AX49" i="120" a="1"/>
  <c r="AX49" i="120" s="1"/>
  <c r="AX63" i="120" s="1"/>
  <c r="AK49" i="120" a="1"/>
  <c r="AK49" i="120" s="1"/>
  <c r="AK63" i="120" s="1"/>
  <c r="AL49" i="120" a="1"/>
  <c r="AL49" i="120" s="1"/>
  <c r="AL63" i="120" s="1"/>
  <c r="AW49" i="120" a="1"/>
  <c r="AW49" i="120" s="1"/>
  <c r="AW63" i="120" s="1"/>
  <c r="BK49" i="120" a="1"/>
  <c r="BK49" i="120" s="1"/>
  <c r="BK63" i="120" s="1"/>
  <c r="AU49" i="120" a="1"/>
  <c r="AU49" i="120" s="1"/>
  <c r="AU63" i="120" s="1"/>
  <c r="AV49" i="120" a="1"/>
  <c r="AV49" i="120" s="1"/>
  <c r="AV63" i="120" s="1"/>
  <c r="BG49" i="120" a="1"/>
  <c r="BG49" i="120" s="1"/>
  <c r="BG63" i="120" s="1"/>
  <c r="BH49" i="120" a="1"/>
  <c r="BH49" i="120" s="1"/>
  <c r="BH63" i="120" s="1"/>
  <c r="AF49" i="120" a="1"/>
  <c r="AF49" i="120" s="1"/>
  <c r="AF63" i="120" s="1"/>
  <c r="AI49" i="120" a="1"/>
  <c r="AI49" i="120" s="1"/>
  <c r="AI63" i="120" s="1"/>
  <c r="AJ49" i="120" a="1"/>
  <c r="AJ49" i="120" s="1"/>
  <c r="AJ63" i="120" s="1"/>
  <c r="BE49" i="120" a="1"/>
  <c r="BE49" i="120" s="1"/>
  <c r="BE63" i="120" s="1"/>
  <c r="BF49" i="120" a="1"/>
  <c r="BF49" i="120" s="1"/>
  <c r="BF63" i="120" s="1"/>
  <c r="BQ49" i="120" a="1"/>
  <c r="BQ49" i="120" s="1"/>
  <c r="BQ63" i="120" s="1"/>
  <c r="G161" i="2" l="1"/>
  <c r="F161" i="2"/>
  <c r="E161" i="2"/>
  <c r="D161" i="2"/>
  <c r="C161" i="2"/>
  <c r="B161" i="2"/>
  <c r="G141" i="2"/>
  <c r="F141" i="2"/>
  <c r="E141" i="2"/>
  <c r="D141" i="2"/>
  <c r="C141" i="2"/>
  <c r="G113" i="2" l="1"/>
  <c r="F113" i="2"/>
  <c r="E113" i="2"/>
  <c r="D113" i="2"/>
  <c r="C113" i="2"/>
  <c r="G133" i="2"/>
  <c r="F133" i="2"/>
  <c r="E133" i="2"/>
  <c r="D133" i="2"/>
  <c r="C133" i="2"/>
  <c r="B133" i="2"/>
  <c r="BQ261" i="26" l="1"/>
  <c r="BP261" i="26"/>
  <c r="BO261" i="26"/>
  <c r="BN261" i="26"/>
  <c r="BM261" i="26"/>
  <c r="BL261" i="26"/>
  <c r="BK261" i="26"/>
  <c r="BJ261" i="26"/>
  <c r="BI261" i="26"/>
  <c r="BH261" i="26"/>
  <c r="BG261" i="26"/>
  <c r="BF261" i="26"/>
  <c r="BE261" i="26"/>
  <c r="BD261" i="26"/>
  <c r="BC261" i="26"/>
  <c r="BB261" i="26"/>
  <c r="BA261" i="26"/>
  <c r="AZ261" i="26"/>
  <c r="AY261" i="26"/>
  <c r="AX261" i="26"/>
  <c r="AW261" i="26"/>
  <c r="AV261" i="26"/>
  <c r="AU261" i="26"/>
  <c r="AT261" i="26"/>
  <c r="AS261" i="26"/>
  <c r="AR261" i="26"/>
  <c r="AQ261" i="26"/>
  <c r="AP261" i="26"/>
  <c r="AO261" i="26"/>
  <c r="AN261" i="26"/>
  <c r="AM261" i="26"/>
  <c r="AL261" i="26"/>
  <c r="AK261" i="26"/>
  <c r="AJ261" i="26"/>
  <c r="AI261" i="26"/>
  <c r="AH261" i="26"/>
  <c r="AG261" i="26"/>
  <c r="AF261" i="26"/>
  <c r="AE261" i="26"/>
  <c r="AD261" i="26"/>
  <c r="AC261" i="26"/>
  <c r="AB261" i="26"/>
  <c r="AA261" i="26"/>
  <c r="Z261" i="26"/>
  <c r="D261" i="26"/>
  <c r="BQ260" i="26"/>
  <c r="BP260" i="26"/>
  <c r="BO260" i="26"/>
  <c r="BN260" i="26"/>
  <c r="BM260" i="26"/>
  <c r="BL260" i="26"/>
  <c r="BK260" i="26"/>
  <c r="BJ260" i="26"/>
  <c r="BI260" i="26"/>
  <c r="BH260" i="26"/>
  <c r="BG260" i="26"/>
  <c r="BF260" i="26"/>
  <c r="BE260" i="26"/>
  <c r="BD260" i="26"/>
  <c r="BC260" i="26"/>
  <c r="BB260" i="26"/>
  <c r="BA260" i="26"/>
  <c r="AZ260" i="26"/>
  <c r="AY260" i="26"/>
  <c r="AX260" i="26"/>
  <c r="AW260" i="26"/>
  <c r="AV260" i="26"/>
  <c r="AU260" i="26"/>
  <c r="AT260" i="26"/>
  <c r="AS260" i="26"/>
  <c r="AR260" i="26"/>
  <c r="AQ260" i="26"/>
  <c r="AP260" i="26"/>
  <c r="AO260" i="26"/>
  <c r="AN260" i="26"/>
  <c r="AM260" i="26"/>
  <c r="AL260" i="26"/>
  <c r="AK260" i="26"/>
  <c r="AJ260" i="26"/>
  <c r="AI260" i="26"/>
  <c r="AH260" i="26"/>
  <c r="AG260" i="26"/>
  <c r="AF260" i="26"/>
  <c r="AE260" i="26"/>
  <c r="AD260" i="26"/>
  <c r="AC260" i="26"/>
  <c r="AB260" i="26"/>
  <c r="AA260" i="26"/>
  <c r="Z260" i="26"/>
  <c r="D260" i="26"/>
  <c r="BQ259" i="26"/>
  <c r="BP259" i="26"/>
  <c r="BO259" i="26"/>
  <c r="BN259" i="26"/>
  <c r="BM259" i="26"/>
  <c r="BL259" i="26"/>
  <c r="BK259" i="26"/>
  <c r="BJ259" i="26"/>
  <c r="BI259" i="26"/>
  <c r="BH259" i="26"/>
  <c r="BG259" i="26"/>
  <c r="BF259" i="26"/>
  <c r="BE259" i="26"/>
  <c r="BD259" i="26"/>
  <c r="BC259" i="26"/>
  <c r="BB259" i="26"/>
  <c r="BA259" i="26"/>
  <c r="AZ259" i="26"/>
  <c r="AY259" i="26"/>
  <c r="AX259" i="26"/>
  <c r="AW259" i="26"/>
  <c r="AV259" i="26"/>
  <c r="AU259" i="26"/>
  <c r="AT259" i="26"/>
  <c r="AS259" i="26"/>
  <c r="AR259" i="26"/>
  <c r="AQ259" i="26"/>
  <c r="AP259" i="26"/>
  <c r="AO259" i="26"/>
  <c r="AN259" i="26"/>
  <c r="AM259" i="26"/>
  <c r="AL259" i="26"/>
  <c r="AK259" i="26"/>
  <c r="AJ259" i="26"/>
  <c r="AI259" i="26"/>
  <c r="AH259" i="26"/>
  <c r="AG259" i="26"/>
  <c r="AF259" i="26"/>
  <c r="AE259" i="26"/>
  <c r="AD259" i="26"/>
  <c r="AC259" i="26"/>
  <c r="AB259" i="26"/>
  <c r="AA259" i="26"/>
  <c r="Z259" i="26"/>
  <c r="D259" i="26"/>
  <c r="BQ258" i="26"/>
  <c r="BP258" i="26"/>
  <c r="BO258" i="26"/>
  <c r="BN258" i="26"/>
  <c r="BM258" i="26"/>
  <c r="BL258" i="26"/>
  <c r="BK258" i="26"/>
  <c r="BJ258" i="26"/>
  <c r="BI258" i="26"/>
  <c r="BH258" i="26"/>
  <c r="BG258" i="26"/>
  <c r="BF258" i="26"/>
  <c r="BE258" i="26"/>
  <c r="BD258" i="26"/>
  <c r="BC258" i="26"/>
  <c r="BB258" i="26"/>
  <c r="BA258" i="26"/>
  <c r="AZ258" i="26"/>
  <c r="AY258" i="26"/>
  <c r="AX258" i="26"/>
  <c r="AW258" i="26"/>
  <c r="AV258" i="26"/>
  <c r="AU258" i="26"/>
  <c r="AT258" i="26"/>
  <c r="AS258" i="26"/>
  <c r="AR258" i="26"/>
  <c r="AQ258" i="26"/>
  <c r="AP258" i="26"/>
  <c r="AO258" i="26"/>
  <c r="AN258" i="26"/>
  <c r="AM258" i="26"/>
  <c r="AL258" i="26"/>
  <c r="AK258" i="26"/>
  <c r="AJ258" i="26"/>
  <c r="AI258" i="26"/>
  <c r="AH258" i="26"/>
  <c r="AG258" i="26"/>
  <c r="AF258" i="26"/>
  <c r="AE258" i="26"/>
  <c r="AD258" i="26"/>
  <c r="AC258" i="26"/>
  <c r="AB258" i="26"/>
  <c r="AA258" i="26"/>
  <c r="Z258" i="26"/>
  <c r="D258" i="26"/>
  <c r="BQ257" i="26"/>
  <c r="BP257" i="26"/>
  <c r="BO257" i="26"/>
  <c r="BN257" i="26"/>
  <c r="BM257" i="26"/>
  <c r="BL257" i="26"/>
  <c r="BK257" i="26"/>
  <c r="BJ257" i="26"/>
  <c r="BI257" i="26"/>
  <c r="BH257" i="26"/>
  <c r="BG257" i="26"/>
  <c r="BF257" i="26"/>
  <c r="BE257" i="26"/>
  <c r="BD257" i="26"/>
  <c r="BC257" i="26"/>
  <c r="BB257" i="26"/>
  <c r="BA257" i="26"/>
  <c r="AZ257" i="26"/>
  <c r="AY257" i="26"/>
  <c r="AX257" i="26"/>
  <c r="AW257" i="26"/>
  <c r="AV257" i="26"/>
  <c r="AU257" i="26"/>
  <c r="AT257" i="26"/>
  <c r="AS257" i="26"/>
  <c r="AR257" i="26"/>
  <c r="AQ257" i="26"/>
  <c r="AP257" i="26"/>
  <c r="AO257" i="26"/>
  <c r="AN257" i="26"/>
  <c r="AM257" i="26"/>
  <c r="AL257" i="26"/>
  <c r="AK257" i="26"/>
  <c r="AJ257" i="26"/>
  <c r="AI257" i="26"/>
  <c r="AH257" i="26"/>
  <c r="AG257" i="26"/>
  <c r="AF257" i="26"/>
  <c r="AE257" i="26"/>
  <c r="AD257" i="26"/>
  <c r="AC257" i="26"/>
  <c r="AB257" i="26"/>
  <c r="AA257" i="26"/>
  <c r="Z257" i="26"/>
  <c r="D257" i="26"/>
  <c r="BQ256" i="26"/>
  <c r="BP256" i="26"/>
  <c r="BO256" i="26"/>
  <c r="BN256" i="26"/>
  <c r="BM256" i="26"/>
  <c r="BL256" i="26"/>
  <c r="BK256" i="26"/>
  <c r="BJ256" i="26"/>
  <c r="BI256" i="26"/>
  <c r="BH256" i="26"/>
  <c r="BG256" i="26"/>
  <c r="BF256" i="26"/>
  <c r="BE256" i="26"/>
  <c r="BD256" i="26"/>
  <c r="BC256" i="26"/>
  <c r="BB256" i="26"/>
  <c r="BA256" i="26"/>
  <c r="AZ256" i="26"/>
  <c r="AY256" i="26"/>
  <c r="AX256" i="26"/>
  <c r="AW256" i="26"/>
  <c r="AV256" i="26"/>
  <c r="AU256" i="26"/>
  <c r="AT256" i="26"/>
  <c r="AS256" i="26"/>
  <c r="AR256" i="26"/>
  <c r="AQ256" i="26"/>
  <c r="AP256" i="26"/>
  <c r="AO256" i="26"/>
  <c r="AN256" i="26"/>
  <c r="AM256" i="26"/>
  <c r="AL256" i="26"/>
  <c r="AK256" i="26"/>
  <c r="AJ256" i="26"/>
  <c r="AI256" i="26"/>
  <c r="AH256" i="26"/>
  <c r="AG256" i="26"/>
  <c r="AF256" i="26"/>
  <c r="AE256" i="26"/>
  <c r="AD256" i="26"/>
  <c r="AC256" i="26"/>
  <c r="AB256" i="26"/>
  <c r="AA256" i="26"/>
  <c r="Z256" i="26"/>
  <c r="D256" i="26"/>
  <c r="BQ255" i="26"/>
  <c r="BP255" i="26"/>
  <c r="BO255" i="26"/>
  <c r="BN255" i="26"/>
  <c r="BM255" i="26"/>
  <c r="BL255" i="26"/>
  <c r="BK255" i="26"/>
  <c r="BJ255" i="26"/>
  <c r="BI255" i="26"/>
  <c r="BH255" i="26"/>
  <c r="BG255" i="26"/>
  <c r="BF255" i="26"/>
  <c r="BE255" i="26"/>
  <c r="BD255" i="26"/>
  <c r="BC255" i="26"/>
  <c r="BB255" i="26"/>
  <c r="BA255" i="26"/>
  <c r="AZ255" i="26"/>
  <c r="AY255" i="26"/>
  <c r="AX255" i="26"/>
  <c r="AW255" i="26"/>
  <c r="AV255" i="26"/>
  <c r="AU255" i="26"/>
  <c r="AT255" i="26"/>
  <c r="AS255" i="26"/>
  <c r="AR255" i="26"/>
  <c r="AQ255" i="26"/>
  <c r="AP255" i="26"/>
  <c r="AO255" i="26"/>
  <c r="AN255" i="26"/>
  <c r="AM255" i="26"/>
  <c r="AL255" i="26"/>
  <c r="AK255" i="26"/>
  <c r="AJ255" i="26"/>
  <c r="AI255" i="26"/>
  <c r="AH255" i="26"/>
  <c r="AG255" i="26"/>
  <c r="AF255" i="26"/>
  <c r="AE255" i="26"/>
  <c r="AD255" i="26"/>
  <c r="AC255" i="26"/>
  <c r="AB255" i="26"/>
  <c r="AA255" i="26"/>
  <c r="Z255" i="26"/>
  <c r="D255" i="26"/>
  <c r="BQ254" i="26"/>
  <c r="BP254" i="26"/>
  <c r="BO254" i="26"/>
  <c r="BN254" i="26"/>
  <c r="BM254" i="26"/>
  <c r="BL254" i="26"/>
  <c r="BK254" i="26"/>
  <c r="BJ254" i="26"/>
  <c r="BI254" i="26"/>
  <c r="BH254" i="26"/>
  <c r="BG254" i="26"/>
  <c r="BF254" i="26"/>
  <c r="BE254" i="26"/>
  <c r="BD254" i="26"/>
  <c r="BC254" i="26"/>
  <c r="BB254" i="26"/>
  <c r="BA254" i="26"/>
  <c r="AZ254" i="26"/>
  <c r="AY254" i="26"/>
  <c r="AX254" i="26"/>
  <c r="AW254" i="26"/>
  <c r="AV254" i="26"/>
  <c r="AU254" i="26"/>
  <c r="AT254" i="26"/>
  <c r="AS254" i="26"/>
  <c r="AR254" i="26"/>
  <c r="AQ254" i="26"/>
  <c r="AP254" i="26"/>
  <c r="AO254" i="26"/>
  <c r="AN254" i="26"/>
  <c r="AM254" i="26"/>
  <c r="AL254" i="26"/>
  <c r="AK254" i="26"/>
  <c r="AJ254" i="26"/>
  <c r="AI254" i="26"/>
  <c r="AH254" i="26"/>
  <c r="AG254" i="26"/>
  <c r="AF254" i="26"/>
  <c r="AE254" i="26"/>
  <c r="AD254" i="26"/>
  <c r="AC254" i="26"/>
  <c r="AB254" i="26"/>
  <c r="AA254" i="26"/>
  <c r="Z254" i="26"/>
  <c r="D254" i="26"/>
  <c r="BQ253" i="26"/>
  <c r="BN26" i="158" s="1"/>
  <c r="BP253" i="26"/>
  <c r="BM26" i="158" s="1"/>
  <c r="BO253" i="26"/>
  <c r="BL26" i="158" s="1"/>
  <c r="BN253" i="26"/>
  <c r="BK26" i="158" s="1"/>
  <c r="BM253" i="26"/>
  <c r="BJ26" i="158" s="1"/>
  <c r="BL253" i="26"/>
  <c r="BI26" i="158" s="1"/>
  <c r="BK253" i="26"/>
  <c r="BH26" i="158" s="1"/>
  <c r="BJ253" i="26"/>
  <c r="BG26" i="158" s="1"/>
  <c r="BI253" i="26"/>
  <c r="BF26" i="158" s="1"/>
  <c r="BH253" i="26"/>
  <c r="BE26" i="158" s="1"/>
  <c r="BG253" i="26"/>
  <c r="BD26" i="158" s="1"/>
  <c r="BF253" i="26"/>
  <c r="BC26" i="158" s="1"/>
  <c r="BE253" i="26"/>
  <c r="BB26" i="158" s="1"/>
  <c r="BD253" i="26"/>
  <c r="BA26" i="158" s="1"/>
  <c r="BC253" i="26"/>
  <c r="AZ26" i="158" s="1"/>
  <c r="BB253" i="26"/>
  <c r="AY26" i="158" s="1"/>
  <c r="BA253" i="26"/>
  <c r="AX26" i="158" s="1"/>
  <c r="AZ253" i="26"/>
  <c r="AW26" i="158" s="1"/>
  <c r="AY253" i="26"/>
  <c r="AV26" i="158" s="1"/>
  <c r="AX253" i="26"/>
  <c r="AU26" i="158" s="1"/>
  <c r="AW253" i="26"/>
  <c r="AT26" i="158" s="1"/>
  <c r="AV253" i="26"/>
  <c r="AS26" i="158" s="1"/>
  <c r="AU253" i="26"/>
  <c r="AR26" i="158" s="1"/>
  <c r="AT253" i="26"/>
  <c r="AQ26" i="158" s="1"/>
  <c r="AS253" i="26"/>
  <c r="AP26" i="158" s="1"/>
  <c r="AR253" i="26"/>
  <c r="AO26" i="158" s="1"/>
  <c r="AQ253" i="26"/>
  <c r="AN26" i="158" s="1"/>
  <c r="AP253" i="26"/>
  <c r="AM26" i="158" s="1"/>
  <c r="AO253" i="26"/>
  <c r="AL26" i="158" s="1"/>
  <c r="AN253" i="26"/>
  <c r="AK26" i="158" s="1"/>
  <c r="AM253" i="26"/>
  <c r="AJ26" i="158" s="1"/>
  <c r="AL253" i="26"/>
  <c r="AI26" i="158" s="1"/>
  <c r="AK253" i="26"/>
  <c r="AH26" i="158" s="1"/>
  <c r="AJ253" i="26"/>
  <c r="AG26" i="158" s="1"/>
  <c r="AI253" i="26"/>
  <c r="AF26" i="158" s="1"/>
  <c r="AH253" i="26"/>
  <c r="AE26" i="158" s="1"/>
  <c r="AG253" i="26"/>
  <c r="AD26" i="158" s="1"/>
  <c r="AF253" i="26"/>
  <c r="AC26" i="158" s="1"/>
  <c r="AE253" i="26"/>
  <c r="AB26" i="158" s="1"/>
  <c r="AD253" i="26"/>
  <c r="AA26" i="158" s="1"/>
  <c r="AC253" i="26"/>
  <c r="Z26" i="158" s="1"/>
  <c r="AB253" i="26"/>
  <c r="Y26" i="158" s="1"/>
  <c r="AA253" i="26"/>
  <c r="X26" i="158" s="1"/>
  <c r="Z253" i="26"/>
  <c r="W26" i="158" s="1"/>
  <c r="D253" i="26"/>
  <c r="BQ251" i="26"/>
  <c r="BP251" i="26"/>
  <c r="BO251" i="26"/>
  <c r="BN251" i="26"/>
  <c r="BM251" i="26"/>
  <c r="BL251" i="26"/>
  <c r="BK251" i="26"/>
  <c r="BJ251" i="26"/>
  <c r="BI251" i="26"/>
  <c r="BH251" i="26"/>
  <c r="BG251" i="26"/>
  <c r="BF251" i="26"/>
  <c r="BE251" i="26"/>
  <c r="BD251" i="26"/>
  <c r="BC251" i="26"/>
  <c r="BB251" i="26"/>
  <c r="BA251" i="26"/>
  <c r="AZ251" i="26"/>
  <c r="AY251" i="26"/>
  <c r="AX251" i="26"/>
  <c r="AW251" i="26"/>
  <c r="AV251" i="26"/>
  <c r="AU251" i="26"/>
  <c r="AT251" i="26"/>
  <c r="AS251" i="26"/>
  <c r="AR251" i="26"/>
  <c r="AQ251" i="26"/>
  <c r="AP251" i="26"/>
  <c r="AO251" i="26"/>
  <c r="AN251" i="26"/>
  <c r="AM251" i="26"/>
  <c r="AL251" i="26"/>
  <c r="AK251" i="26"/>
  <c r="AJ251" i="26"/>
  <c r="AI251" i="26"/>
  <c r="AH251" i="26"/>
  <c r="AG251" i="26"/>
  <c r="AF251" i="26"/>
  <c r="AE251" i="26"/>
  <c r="AD251" i="26"/>
  <c r="AC251" i="26"/>
  <c r="AB251" i="26"/>
  <c r="AA251" i="26"/>
  <c r="Z251" i="26"/>
  <c r="D251" i="26"/>
  <c r="BQ250" i="26"/>
  <c r="BP250" i="26"/>
  <c r="BO250" i="26"/>
  <c r="BN250" i="26"/>
  <c r="BM250" i="26"/>
  <c r="BL250" i="26"/>
  <c r="BK250" i="26"/>
  <c r="BJ250" i="26"/>
  <c r="BI250" i="26"/>
  <c r="BH250" i="26"/>
  <c r="BG250" i="26"/>
  <c r="BF250" i="26"/>
  <c r="BE250" i="26"/>
  <c r="BD250" i="26"/>
  <c r="BC250" i="26"/>
  <c r="BB250" i="26"/>
  <c r="BA250" i="26"/>
  <c r="AZ250" i="26"/>
  <c r="AY250" i="26"/>
  <c r="AX250" i="26"/>
  <c r="AW250" i="26"/>
  <c r="AV250" i="26"/>
  <c r="AU250" i="26"/>
  <c r="AT250" i="26"/>
  <c r="AS250" i="26"/>
  <c r="AR250" i="26"/>
  <c r="AQ250" i="26"/>
  <c r="AP250" i="26"/>
  <c r="AO250" i="26"/>
  <c r="AN250" i="26"/>
  <c r="AM250" i="26"/>
  <c r="AL250" i="26"/>
  <c r="AK250" i="26"/>
  <c r="AJ250" i="26"/>
  <c r="AI250" i="26"/>
  <c r="AH250" i="26"/>
  <c r="AG250" i="26"/>
  <c r="AF250" i="26"/>
  <c r="AE250" i="26"/>
  <c r="AD250" i="26"/>
  <c r="AC250" i="26"/>
  <c r="AB250" i="26"/>
  <c r="AA250" i="26"/>
  <c r="Z250" i="26"/>
  <c r="D250" i="26"/>
  <c r="BQ249" i="26"/>
  <c r="BP249" i="26"/>
  <c r="BO249" i="26"/>
  <c r="BN249" i="26"/>
  <c r="BM249" i="26"/>
  <c r="BL249" i="26"/>
  <c r="BK249" i="26"/>
  <c r="BJ249" i="26"/>
  <c r="BI249" i="26"/>
  <c r="BH249" i="26"/>
  <c r="BG249" i="26"/>
  <c r="BF249" i="26"/>
  <c r="BE249" i="26"/>
  <c r="BD249" i="26"/>
  <c r="BC249" i="26"/>
  <c r="BB249" i="26"/>
  <c r="BA249" i="26"/>
  <c r="AZ249" i="26"/>
  <c r="AY249" i="26"/>
  <c r="AX249" i="26"/>
  <c r="AW249" i="26"/>
  <c r="AV249" i="26"/>
  <c r="AU249" i="26"/>
  <c r="AT249" i="26"/>
  <c r="AS249" i="26"/>
  <c r="AR249" i="26"/>
  <c r="AQ249" i="26"/>
  <c r="AP249" i="26"/>
  <c r="AO249" i="26"/>
  <c r="AN249" i="26"/>
  <c r="AM249" i="26"/>
  <c r="AL249" i="26"/>
  <c r="AK249" i="26"/>
  <c r="AJ249" i="26"/>
  <c r="AI249" i="26"/>
  <c r="AH249" i="26"/>
  <c r="AG249" i="26"/>
  <c r="AF249" i="26"/>
  <c r="AE249" i="26"/>
  <c r="AD249" i="26"/>
  <c r="AC249" i="26"/>
  <c r="AB249" i="26"/>
  <c r="AA249" i="26"/>
  <c r="Z249" i="26"/>
  <c r="D249" i="26"/>
  <c r="BQ248" i="26"/>
  <c r="BP248" i="26"/>
  <c r="BO248" i="26"/>
  <c r="BN248" i="26"/>
  <c r="BM248" i="26"/>
  <c r="BL248" i="26"/>
  <c r="BK248" i="26"/>
  <c r="BJ248" i="26"/>
  <c r="BI248" i="26"/>
  <c r="BH248" i="26"/>
  <c r="BG248" i="26"/>
  <c r="BF248" i="26"/>
  <c r="BE248" i="26"/>
  <c r="BD248" i="26"/>
  <c r="BC248" i="26"/>
  <c r="BB248" i="26"/>
  <c r="BA248" i="26"/>
  <c r="AZ248" i="26"/>
  <c r="AY248" i="26"/>
  <c r="AX248" i="26"/>
  <c r="AW248" i="26"/>
  <c r="AV248" i="26"/>
  <c r="AU248" i="26"/>
  <c r="AT248" i="26"/>
  <c r="AS248" i="26"/>
  <c r="AR248" i="26"/>
  <c r="AQ248" i="26"/>
  <c r="AP248" i="26"/>
  <c r="AO248" i="26"/>
  <c r="AN248" i="26"/>
  <c r="AM248" i="26"/>
  <c r="AL248" i="26"/>
  <c r="AK248" i="26"/>
  <c r="AJ248" i="26"/>
  <c r="AI248" i="26"/>
  <c r="AH248" i="26"/>
  <c r="AG248" i="26"/>
  <c r="AF248" i="26"/>
  <c r="AE248" i="26"/>
  <c r="AD248" i="26"/>
  <c r="AC248" i="26"/>
  <c r="AB248" i="26"/>
  <c r="AA248" i="26"/>
  <c r="Z248" i="26"/>
  <c r="D248" i="26"/>
  <c r="BQ247" i="26"/>
  <c r="BP247" i="26"/>
  <c r="BO247" i="26"/>
  <c r="BN247" i="26"/>
  <c r="BM247" i="26"/>
  <c r="BL247" i="26"/>
  <c r="BK247" i="26"/>
  <c r="BJ247" i="26"/>
  <c r="BI247" i="26"/>
  <c r="BH247" i="26"/>
  <c r="BG247" i="26"/>
  <c r="BF247" i="26"/>
  <c r="BE247" i="26"/>
  <c r="BD247" i="26"/>
  <c r="BC247" i="26"/>
  <c r="BB247" i="26"/>
  <c r="BA247" i="26"/>
  <c r="AZ247" i="26"/>
  <c r="AY247" i="26"/>
  <c r="AX247" i="26"/>
  <c r="AW247" i="26"/>
  <c r="AV247" i="26"/>
  <c r="AU247" i="26"/>
  <c r="AT247" i="26"/>
  <c r="AS247" i="26"/>
  <c r="AR247" i="26"/>
  <c r="AQ247" i="26"/>
  <c r="AP247" i="26"/>
  <c r="AO247" i="26"/>
  <c r="AN247" i="26"/>
  <c r="AM247" i="26"/>
  <c r="AL247" i="26"/>
  <c r="AK247" i="26"/>
  <c r="AJ247" i="26"/>
  <c r="AI247" i="26"/>
  <c r="AH247" i="26"/>
  <c r="AG247" i="26"/>
  <c r="AF247" i="26"/>
  <c r="AE247" i="26"/>
  <c r="AD247" i="26"/>
  <c r="AC247" i="26"/>
  <c r="AB247" i="26"/>
  <c r="AA247" i="26"/>
  <c r="Z247" i="26"/>
  <c r="D247" i="26"/>
  <c r="BQ246" i="26"/>
  <c r="BP246" i="26"/>
  <c r="BO246" i="26"/>
  <c r="BN246" i="26"/>
  <c r="BM246" i="26"/>
  <c r="BL246" i="26"/>
  <c r="BK246" i="26"/>
  <c r="BJ246" i="26"/>
  <c r="BI246" i="26"/>
  <c r="BH246" i="26"/>
  <c r="BG246" i="26"/>
  <c r="BF246" i="26"/>
  <c r="BE246" i="26"/>
  <c r="BD246" i="26"/>
  <c r="BC246" i="26"/>
  <c r="BB246" i="26"/>
  <c r="BA246" i="26"/>
  <c r="AZ246" i="26"/>
  <c r="AY246" i="26"/>
  <c r="AX246" i="26"/>
  <c r="AW246" i="26"/>
  <c r="AV246" i="26"/>
  <c r="AU246" i="26"/>
  <c r="AT246" i="26"/>
  <c r="AS246" i="26"/>
  <c r="AR246" i="26"/>
  <c r="AQ246" i="26"/>
  <c r="AP246" i="26"/>
  <c r="AO246" i="26"/>
  <c r="AN246" i="26"/>
  <c r="AM246" i="26"/>
  <c r="AL246" i="26"/>
  <c r="AK246" i="26"/>
  <c r="AJ246" i="26"/>
  <c r="AI246" i="26"/>
  <c r="AH246" i="26"/>
  <c r="AG246" i="26"/>
  <c r="AF246" i="26"/>
  <c r="AE246" i="26"/>
  <c r="AD246" i="26"/>
  <c r="AC246" i="26"/>
  <c r="AB246" i="26"/>
  <c r="AA246" i="26"/>
  <c r="Z246" i="26"/>
  <c r="D246" i="26"/>
  <c r="BQ245" i="26"/>
  <c r="BP245" i="26"/>
  <c r="BO245" i="26"/>
  <c r="BN245" i="26"/>
  <c r="BM245" i="26"/>
  <c r="BL245" i="26"/>
  <c r="BK245" i="26"/>
  <c r="BJ245" i="26"/>
  <c r="BI245" i="26"/>
  <c r="BH245" i="26"/>
  <c r="BG245" i="26"/>
  <c r="BF245" i="26"/>
  <c r="BE245" i="26"/>
  <c r="BD245" i="26"/>
  <c r="BC245" i="26"/>
  <c r="BB245" i="26"/>
  <c r="BA245" i="26"/>
  <c r="AZ245" i="26"/>
  <c r="AY245" i="26"/>
  <c r="AX245" i="26"/>
  <c r="AW245" i="26"/>
  <c r="AV245" i="26"/>
  <c r="AU245" i="26"/>
  <c r="AT245" i="26"/>
  <c r="AS245" i="26"/>
  <c r="AR245" i="26"/>
  <c r="AQ245" i="26"/>
  <c r="AP245" i="26"/>
  <c r="AO245" i="26"/>
  <c r="AN245" i="26"/>
  <c r="AM245" i="26"/>
  <c r="AL245" i="26"/>
  <c r="AK245" i="26"/>
  <c r="AJ245" i="26"/>
  <c r="AI245" i="26"/>
  <c r="AH245" i="26"/>
  <c r="AG245" i="26"/>
  <c r="AF245" i="26"/>
  <c r="AE245" i="26"/>
  <c r="AD245" i="26"/>
  <c r="AC245" i="26"/>
  <c r="AB245" i="26"/>
  <c r="AA245" i="26"/>
  <c r="Z245" i="26"/>
  <c r="D245" i="26"/>
  <c r="BQ244" i="26"/>
  <c r="BP244" i="26"/>
  <c r="BO244" i="26"/>
  <c r="BN244" i="26"/>
  <c r="BM244" i="26"/>
  <c r="BL244" i="26"/>
  <c r="BK244" i="26"/>
  <c r="BJ244" i="26"/>
  <c r="BI244" i="26"/>
  <c r="BH244" i="26"/>
  <c r="BG244" i="26"/>
  <c r="BF244" i="26"/>
  <c r="BE244" i="26"/>
  <c r="BD244" i="26"/>
  <c r="BC244" i="26"/>
  <c r="BB244" i="26"/>
  <c r="BA244" i="26"/>
  <c r="AZ244" i="26"/>
  <c r="AY244" i="26"/>
  <c r="AX244" i="26"/>
  <c r="AW244" i="26"/>
  <c r="AV244" i="26"/>
  <c r="AU244" i="26"/>
  <c r="AT244" i="26"/>
  <c r="AS244" i="26"/>
  <c r="AR244" i="26"/>
  <c r="AQ244" i="26"/>
  <c r="AP244" i="26"/>
  <c r="AO244" i="26"/>
  <c r="AN244" i="26"/>
  <c r="AM244" i="26"/>
  <c r="AL244" i="26"/>
  <c r="AK244" i="26"/>
  <c r="AJ244" i="26"/>
  <c r="AI244" i="26"/>
  <c r="AH244" i="26"/>
  <c r="AG244" i="26"/>
  <c r="AF244" i="26"/>
  <c r="AE244" i="26"/>
  <c r="AD244" i="26"/>
  <c r="AC244" i="26"/>
  <c r="AB244" i="26"/>
  <c r="AA244" i="26"/>
  <c r="Z244" i="26"/>
  <c r="D244" i="26"/>
  <c r="BQ243" i="26"/>
  <c r="BP243" i="26"/>
  <c r="BO243" i="26"/>
  <c r="BN243" i="26"/>
  <c r="BM243" i="26"/>
  <c r="BL243" i="26"/>
  <c r="BK243" i="26"/>
  <c r="BJ243" i="26"/>
  <c r="BI243" i="26"/>
  <c r="BH243" i="26"/>
  <c r="BG243" i="26"/>
  <c r="BF243" i="26"/>
  <c r="BE243" i="26"/>
  <c r="BD243" i="26"/>
  <c r="BC243" i="26"/>
  <c r="BB243" i="26"/>
  <c r="BA243" i="26"/>
  <c r="AZ243" i="26"/>
  <c r="AY243" i="26"/>
  <c r="AX243" i="26"/>
  <c r="AW243" i="26"/>
  <c r="AV243" i="26"/>
  <c r="AU243" i="26"/>
  <c r="AT243" i="26"/>
  <c r="AS243" i="26"/>
  <c r="AR243" i="26"/>
  <c r="AQ243" i="26"/>
  <c r="AP243" i="26"/>
  <c r="AO243" i="26"/>
  <c r="AN243" i="26"/>
  <c r="AM243" i="26"/>
  <c r="AL243" i="26"/>
  <c r="AK243" i="26"/>
  <c r="AJ243" i="26"/>
  <c r="AI243" i="26"/>
  <c r="AH243" i="26"/>
  <c r="AG243" i="26"/>
  <c r="AF243" i="26"/>
  <c r="AE243" i="26"/>
  <c r="AD243" i="26"/>
  <c r="AC243" i="26"/>
  <c r="AB243" i="26"/>
  <c r="AA243" i="26"/>
  <c r="Z243" i="26"/>
  <c r="D243" i="26"/>
  <c r="BQ241" i="26"/>
  <c r="BP241" i="26"/>
  <c r="BO241" i="26"/>
  <c r="BN241" i="26"/>
  <c r="BM241" i="26"/>
  <c r="BL241" i="26"/>
  <c r="BK241" i="26"/>
  <c r="BJ241" i="26"/>
  <c r="BI241" i="26"/>
  <c r="BH241" i="26"/>
  <c r="BG241" i="26"/>
  <c r="BF241" i="26"/>
  <c r="BE241" i="26"/>
  <c r="BD241" i="26"/>
  <c r="BC241" i="26"/>
  <c r="BB241" i="26"/>
  <c r="BA241" i="26"/>
  <c r="AZ241" i="26"/>
  <c r="AY241" i="26"/>
  <c r="AX241" i="26"/>
  <c r="AW241" i="26"/>
  <c r="AV241" i="26"/>
  <c r="AU241" i="26"/>
  <c r="AT241" i="26"/>
  <c r="AS241" i="26"/>
  <c r="AR241" i="26"/>
  <c r="AQ241" i="26"/>
  <c r="AP241" i="26"/>
  <c r="AO241" i="26"/>
  <c r="AN241" i="26"/>
  <c r="AM241" i="26"/>
  <c r="AL241" i="26"/>
  <c r="AK241" i="26"/>
  <c r="AJ241" i="26"/>
  <c r="AI241" i="26"/>
  <c r="AH241" i="26"/>
  <c r="AG241" i="26"/>
  <c r="AF241" i="26"/>
  <c r="AE241" i="26"/>
  <c r="AD241" i="26"/>
  <c r="AC241" i="26"/>
  <c r="AB241" i="26"/>
  <c r="AA241" i="26"/>
  <c r="Z241" i="26"/>
  <c r="D241" i="26"/>
  <c r="BQ240" i="26"/>
  <c r="BP240" i="26"/>
  <c r="BO240" i="26"/>
  <c r="BN240" i="26"/>
  <c r="BM240" i="26"/>
  <c r="BL240" i="26"/>
  <c r="BK240" i="26"/>
  <c r="BJ240" i="26"/>
  <c r="BI240" i="26"/>
  <c r="BH240" i="26"/>
  <c r="BG240" i="26"/>
  <c r="BF240" i="26"/>
  <c r="BE240" i="26"/>
  <c r="BD240" i="26"/>
  <c r="BC240" i="26"/>
  <c r="BB240" i="26"/>
  <c r="BA240" i="26"/>
  <c r="AZ240" i="26"/>
  <c r="AY240" i="26"/>
  <c r="AX240" i="26"/>
  <c r="AW240" i="26"/>
  <c r="AV240" i="26"/>
  <c r="AU240" i="26"/>
  <c r="AT240" i="26"/>
  <c r="AS240" i="26"/>
  <c r="AR240" i="26"/>
  <c r="AQ240" i="26"/>
  <c r="AP240" i="26"/>
  <c r="AO240" i="26"/>
  <c r="AN240" i="26"/>
  <c r="AM240" i="26"/>
  <c r="AL240" i="26"/>
  <c r="AK240" i="26"/>
  <c r="AJ240" i="26"/>
  <c r="AI240" i="26"/>
  <c r="AH240" i="26"/>
  <c r="AG240" i="26"/>
  <c r="AF240" i="26"/>
  <c r="AE240" i="26"/>
  <c r="AD240" i="26"/>
  <c r="AC240" i="26"/>
  <c r="AB240" i="26"/>
  <c r="AA240" i="26"/>
  <c r="Z240" i="26"/>
  <c r="D240" i="26"/>
  <c r="BQ239" i="26"/>
  <c r="BP239" i="26"/>
  <c r="BO239" i="26"/>
  <c r="BN239" i="26"/>
  <c r="BM239" i="26"/>
  <c r="BL239" i="26"/>
  <c r="BK239" i="26"/>
  <c r="BJ239" i="26"/>
  <c r="BI239" i="26"/>
  <c r="BH239" i="26"/>
  <c r="BG239" i="26"/>
  <c r="BF239" i="26"/>
  <c r="BE239" i="26"/>
  <c r="BD239" i="26"/>
  <c r="BC239" i="26"/>
  <c r="BB239" i="26"/>
  <c r="BA239" i="26"/>
  <c r="AZ239" i="26"/>
  <c r="AY239" i="26"/>
  <c r="AX239" i="26"/>
  <c r="AW239" i="26"/>
  <c r="AV239" i="26"/>
  <c r="AU239" i="26"/>
  <c r="AT239" i="26"/>
  <c r="AS239" i="26"/>
  <c r="AR239" i="26"/>
  <c r="AQ239" i="26"/>
  <c r="AP239" i="26"/>
  <c r="AO239" i="26"/>
  <c r="AN239" i="26"/>
  <c r="AM239" i="26"/>
  <c r="AL239" i="26"/>
  <c r="AK239" i="26"/>
  <c r="AJ239" i="26"/>
  <c r="AI239" i="26"/>
  <c r="AH239" i="26"/>
  <c r="AG239" i="26"/>
  <c r="AF239" i="26"/>
  <c r="AE239" i="26"/>
  <c r="AD239" i="26"/>
  <c r="AC239" i="26"/>
  <c r="AB239" i="26"/>
  <c r="AA239" i="26"/>
  <c r="Z239" i="26"/>
  <c r="D239" i="26"/>
  <c r="BQ238" i="26"/>
  <c r="BP238" i="26"/>
  <c r="BO238" i="26"/>
  <c r="BN238" i="26"/>
  <c r="BM238" i="26"/>
  <c r="BL238" i="26"/>
  <c r="BK238" i="26"/>
  <c r="BJ238" i="26"/>
  <c r="BI238" i="26"/>
  <c r="BH238" i="26"/>
  <c r="BG238" i="26"/>
  <c r="BF238" i="26"/>
  <c r="BE238" i="26"/>
  <c r="BD238" i="26"/>
  <c r="BC238" i="26"/>
  <c r="BB238" i="26"/>
  <c r="BA238" i="26"/>
  <c r="AZ238" i="26"/>
  <c r="AY238" i="26"/>
  <c r="AX238" i="26"/>
  <c r="AW238" i="26"/>
  <c r="AV238" i="26"/>
  <c r="AU238" i="26"/>
  <c r="AT238" i="26"/>
  <c r="AS238" i="26"/>
  <c r="AR238" i="26"/>
  <c r="AQ238" i="26"/>
  <c r="AP238" i="26"/>
  <c r="AO238" i="26"/>
  <c r="AN238" i="26"/>
  <c r="AM238" i="26"/>
  <c r="AL238" i="26"/>
  <c r="AK238" i="26"/>
  <c r="AJ238" i="26"/>
  <c r="AI238" i="26"/>
  <c r="AH238" i="26"/>
  <c r="AG238" i="26"/>
  <c r="AF238" i="26"/>
  <c r="AE238" i="26"/>
  <c r="AD238" i="26"/>
  <c r="AC238" i="26"/>
  <c r="AB238" i="26"/>
  <c r="AA238" i="26"/>
  <c r="Z238" i="26"/>
  <c r="D238" i="26"/>
  <c r="BQ237" i="26"/>
  <c r="BP237" i="26"/>
  <c r="BO237" i="26"/>
  <c r="BN237" i="26"/>
  <c r="BM237" i="26"/>
  <c r="BL237" i="26"/>
  <c r="BK237" i="26"/>
  <c r="BJ237" i="26"/>
  <c r="BI237" i="26"/>
  <c r="BH237" i="26"/>
  <c r="BG237" i="26"/>
  <c r="BF237" i="26"/>
  <c r="BE237" i="26"/>
  <c r="BD237" i="26"/>
  <c r="BC237" i="26"/>
  <c r="BB237" i="26"/>
  <c r="BA237" i="26"/>
  <c r="AZ237" i="26"/>
  <c r="AY237" i="26"/>
  <c r="AX237" i="26"/>
  <c r="AW237" i="26"/>
  <c r="AV237" i="26"/>
  <c r="AU237" i="26"/>
  <c r="AT237" i="26"/>
  <c r="AS237" i="26"/>
  <c r="AR237" i="26"/>
  <c r="AQ237" i="26"/>
  <c r="AP237" i="26"/>
  <c r="AO237" i="26"/>
  <c r="AN237" i="26"/>
  <c r="AM237" i="26"/>
  <c r="AL237" i="26"/>
  <c r="AK237" i="26"/>
  <c r="AJ237" i="26"/>
  <c r="AI237" i="26"/>
  <c r="AH237" i="26"/>
  <c r="AG237" i="26"/>
  <c r="AF237" i="26"/>
  <c r="AE237" i="26"/>
  <c r="AD237" i="26"/>
  <c r="AC237" i="26"/>
  <c r="AB237" i="26"/>
  <c r="AA237" i="26"/>
  <c r="Z237" i="26"/>
  <c r="D237" i="26"/>
  <c r="BQ236" i="26"/>
  <c r="BP236" i="26"/>
  <c r="BO236" i="26"/>
  <c r="BN236" i="26"/>
  <c r="BM236" i="26"/>
  <c r="BL236" i="26"/>
  <c r="BK236" i="26"/>
  <c r="BJ236" i="26"/>
  <c r="BI236" i="26"/>
  <c r="BH236" i="26"/>
  <c r="BG236" i="26"/>
  <c r="BF236" i="26"/>
  <c r="BE236" i="26"/>
  <c r="BD236" i="26"/>
  <c r="BC236" i="26"/>
  <c r="BB236" i="26"/>
  <c r="BA236" i="26"/>
  <c r="AZ236" i="26"/>
  <c r="AY236" i="26"/>
  <c r="AX236" i="26"/>
  <c r="AW236" i="26"/>
  <c r="AV236" i="26"/>
  <c r="AU236" i="26"/>
  <c r="AT236" i="26"/>
  <c r="AS236" i="26"/>
  <c r="AR236" i="26"/>
  <c r="AQ236" i="26"/>
  <c r="AP236" i="26"/>
  <c r="AO236" i="26"/>
  <c r="AN236" i="26"/>
  <c r="AM236" i="26"/>
  <c r="AL236" i="26"/>
  <c r="AK236" i="26"/>
  <c r="AJ236" i="26"/>
  <c r="AI236" i="26"/>
  <c r="AH236" i="26"/>
  <c r="AG236" i="26"/>
  <c r="AF236" i="26"/>
  <c r="AE236" i="26"/>
  <c r="AD236" i="26"/>
  <c r="AC236" i="26"/>
  <c r="AB236" i="26"/>
  <c r="AA236" i="26"/>
  <c r="Z236" i="26"/>
  <c r="D236" i="26"/>
  <c r="BQ235" i="26"/>
  <c r="BP235" i="26"/>
  <c r="BO235" i="26"/>
  <c r="BN235" i="26"/>
  <c r="BM235" i="26"/>
  <c r="BL235" i="26"/>
  <c r="BK235" i="26"/>
  <c r="BJ235" i="26"/>
  <c r="BI235" i="26"/>
  <c r="BH235" i="26"/>
  <c r="BG235" i="26"/>
  <c r="BF235" i="26"/>
  <c r="BE235" i="26"/>
  <c r="BD235" i="26"/>
  <c r="BC235" i="26"/>
  <c r="BB235" i="26"/>
  <c r="BA235" i="26"/>
  <c r="AZ235" i="26"/>
  <c r="AY235" i="26"/>
  <c r="AX235" i="26"/>
  <c r="AW235" i="26"/>
  <c r="AV235" i="26"/>
  <c r="AU235" i="26"/>
  <c r="AT235" i="26"/>
  <c r="AS235" i="26"/>
  <c r="AR235" i="26"/>
  <c r="AQ235" i="26"/>
  <c r="AP235" i="26"/>
  <c r="AO235" i="26"/>
  <c r="AN235" i="26"/>
  <c r="AM235" i="26"/>
  <c r="AL235" i="26"/>
  <c r="AK235" i="26"/>
  <c r="AJ235" i="26"/>
  <c r="AI235" i="26"/>
  <c r="AH235" i="26"/>
  <c r="AG235" i="26"/>
  <c r="AF235" i="26"/>
  <c r="AE235" i="26"/>
  <c r="AD235" i="26"/>
  <c r="AC235" i="26"/>
  <c r="AB235" i="26"/>
  <c r="AA235" i="26"/>
  <c r="Z235" i="26"/>
  <c r="D235" i="26"/>
  <c r="BQ234" i="26"/>
  <c r="BP234" i="26"/>
  <c r="BO234" i="26"/>
  <c r="BN234" i="26"/>
  <c r="BM234" i="26"/>
  <c r="BL234" i="26"/>
  <c r="BK234" i="26"/>
  <c r="BJ234" i="26"/>
  <c r="BI234" i="26"/>
  <c r="BH234" i="26"/>
  <c r="BG234" i="26"/>
  <c r="BF234" i="26"/>
  <c r="BE234" i="26"/>
  <c r="BD234" i="26"/>
  <c r="BC234" i="26"/>
  <c r="BB234" i="26"/>
  <c r="BA234" i="26"/>
  <c r="AZ234" i="26"/>
  <c r="AY234" i="26"/>
  <c r="AX234" i="26"/>
  <c r="AW234" i="26"/>
  <c r="AV234" i="26"/>
  <c r="AU234" i="26"/>
  <c r="AT234" i="26"/>
  <c r="AS234" i="26"/>
  <c r="AR234" i="26"/>
  <c r="AQ234" i="26"/>
  <c r="AP234" i="26"/>
  <c r="AO234" i="26"/>
  <c r="AN234" i="26"/>
  <c r="AM234" i="26"/>
  <c r="AL234" i="26"/>
  <c r="AK234" i="26"/>
  <c r="AJ234" i="26"/>
  <c r="AI234" i="26"/>
  <c r="AH234" i="26"/>
  <c r="AG234" i="26"/>
  <c r="AF234" i="26"/>
  <c r="AE234" i="26"/>
  <c r="AD234" i="26"/>
  <c r="AC234" i="26"/>
  <c r="AB234" i="26"/>
  <c r="AA234" i="26"/>
  <c r="Z234" i="26"/>
  <c r="D234" i="26"/>
  <c r="BQ233" i="26"/>
  <c r="BP233" i="26"/>
  <c r="BO233" i="26"/>
  <c r="BN233" i="26"/>
  <c r="BM233" i="26"/>
  <c r="BL233" i="26"/>
  <c r="BK233" i="26"/>
  <c r="BJ233" i="26"/>
  <c r="BI233" i="26"/>
  <c r="BH233" i="26"/>
  <c r="BG233" i="26"/>
  <c r="BF233" i="26"/>
  <c r="BE233" i="26"/>
  <c r="BD233" i="26"/>
  <c r="BC233" i="26"/>
  <c r="BB233" i="26"/>
  <c r="BA233" i="26"/>
  <c r="AZ233" i="26"/>
  <c r="AY233" i="26"/>
  <c r="AX233" i="26"/>
  <c r="AW233" i="26"/>
  <c r="AV233" i="26"/>
  <c r="AU233" i="26"/>
  <c r="AT233" i="26"/>
  <c r="AS233" i="26"/>
  <c r="AR233" i="26"/>
  <c r="AQ233" i="26"/>
  <c r="AP233" i="26"/>
  <c r="AO233" i="26"/>
  <c r="AN233" i="26"/>
  <c r="AM233" i="26"/>
  <c r="AL233" i="26"/>
  <c r="AK233" i="26"/>
  <c r="AJ233" i="26"/>
  <c r="AI233" i="26"/>
  <c r="AH233" i="26"/>
  <c r="AG233" i="26"/>
  <c r="AF233" i="26"/>
  <c r="AE233" i="26"/>
  <c r="AD233" i="26"/>
  <c r="AC233" i="26"/>
  <c r="AB233" i="26"/>
  <c r="AA233" i="26"/>
  <c r="Z233" i="26"/>
  <c r="D233" i="26"/>
  <c r="BQ220" i="26"/>
  <c r="BP220" i="26"/>
  <c r="BO220" i="26"/>
  <c r="BN220" i="26"/>
  <c r="BM220" i="26"/>
  <c r="BL220" i="26"/>
  <c r="BK220" i="26"/>
  <c r="BJ220" i="26"/>
  <c r="BI220" i="26"/>
  <c r="BH220" i="26"/>
  <c r="BG220" i="26"/>
  <c r="BF220" i="26"/>
  <c r="BE220" i="26"/>
  <c r="BD220" i="26"/>
  <c r="BC220" i="26"/>
  <c r="BB220" i="26"/>
  <c r="BA220" i="26"/>
  <c r="AZ220" i="26"/>
  <c r="AY220" i="26"/>
  <c r="AX220" i="26"/>
  <c r="AW220" i="26"/>
  <c r="AV220" i="26"/>
  <c r="AU220" i="26"/>
  <c r="AT220" i="26"/>
  <c r="AS220" i="26"/>
  <c r="AR220" i="26"/>
  <c r="AQ220" i="26"/>
  <c r="AP220" i="26"/>
  <c r="AO220" i="26"/>
  <c r="AN220" i="26"/>
  <c r="AM220" i="26"/>
  <c r="AL220" i="26"/>
  <c r="AK220" i="26"/>
  <c r="AJ220" i="26"/>
  <c r="AI220" i="26"/>
  <c r="AH220" i="26"/>
  <c r="AG220" i="26"/>
  <c r="AF220" i="26"/>
  <c r="AE220" i="26"/>
  <c r="AD220" i="26"/>
  <c r="AC220" i="26"/>
  <c r="AB220" i="26"/>
  <c r="AA220" i="26"/>
  <c r="Z220" i="26"/>
  <c r="D220" i="26"/>
  <c r="BQ219" i="26"/>
  <c r="BP219" i="26"/>
  <c r="BO219" i="26"/>
  <c r="BN219" i="26"/>
  <c r="BM219" i="26"/>
  <c r="BL219" i="26"/>
  <c r="BK219" i="26"/>
  <c r="BJ219" i="26"/>
  <c r="BI219" i="26"/>
  <c r="BH219" i="26"/>
  <c r="BG219" i="26"/>
  <c r="BF219" i="26"/>
  <c r="BE219" i="26"/>
  <c r="BD219" i="26"/>
  <c r="BC219" i="26"/>
  <c r="BB219" i="26"/>
  <c r="BA219" i="26"/>
  <c r="AZ219" i="26"/>
  <c r="AY219" i="26"/>
  <c r="AX219" i="26"/>
  <c r="AW219" i="26"/>
  <c r="AV219" i="26"/>
  <c r="AU219" i="26"/>
  <c r="AT219" i="26"/>
  <c r="AS219" i="26"/>
  <c r="AR219" i="26"/>
  <c r="AQ219" i="26"/>
  <c r="AP219" i="26"/>
  <c r="AO219" i="26"/>
  <c r="AN219" i="26"/>
  <c r="AM219" i="26"/>
  <c r="AL219" i="26"/>
  <c r="AK219" i="26"/>
  <c r="AJ219" i="26"/>
  <c r="AI219" i="26"/>
  <c r="AH219" i="26"/>
  <c r="AG219" i="26"/>
  <c r="AF219" i="26"/>
  <c r="AE219" i="26"/>
  <c r="AD219" i="26"/>
  <c r="AC219" i="26"/>
  <c r="AB219" i="26"/>
  <c r="AA219" i="26"/>
  <c r="Z219" i="26"/>
  <c r="D219" i="26"/>
  <c r="BQ213" i="26"/>
  <c r="BP213" i="26"/>
  <c r="BO213" i="26"/>
  <c r="BN213" i="26"/>
  <c r="BM213" i="26"/>
  <c r="BL213" i="26"/>
  <c r="BK213" i="26"/>
  <c r="BJ213" i="26"/>
  <c r="BI213" i="26"/>
  <c r="BH213" i="26"/>
  <c r="BG213" i="26"/>
  <c r="BF213" i="26"/>
  <c r="BE213" i="26"/>
  <c r="BD213" i="26"/>
  <c r="BC213" i="26"/>
  <c r="BB213" i="26"/>
  <c r="BA213" i="26"/>
  <c r="AZ213" i="26"/>
  <c r="AY213" i="26"/>
  <c r="AX213" i="26"/>
  <c r="AW213" i="26"/>
  <c r="AV213" i="26"/>
  <c r="AU213" i="26"/>
  <c r="AT213" i="26"/>
  <c r="AS213" i="26"/>
  <c r="AR213" i="26"/>
  <c r="AQ213" i="26"/>
  <c r="AP213" i="26"/>
  <c r="AO213" i="26"/>
  <c r="AN213" i="26"/>
  <c r="AM213" i="26"/>
  <c r="AL213" i="26"/>
  <c r="AK213" i="26"/>
  <c r="AJ213" i="26"/>
  <c r="AI213" i="26"/>
  <c r="AH213" i="26"/>
  <c r="AG213" i="26"/>
  <c r="AF213" i="26"/>
  <c r="AE213" i="26"/>
  <c r="AD213" i="26"/>
  <c r="AC213" i="26"/>
  <c r="AB213" i="26"/>
  <c r="AA213" i="26"/>
  <c r="Z213" i="26"/>
  <c r="F213" i="26"/>
  <c r="BQ212" i="26"/>
  <c r="BP212" i="26"/>
  <c r="BO212" i="26"/>
  <c r="BN212" i="26"/>
  <c r="BM212" i="26"/>
  <c r="BL212" i="26"/>
  <c r="BK212" i="26"/>
  <c r="BJ212" i="26"/>
  <c r="BI212" i="26"/>
  <c r="BH212" i="26"/>
  <c r="BG212" i="26"/>
  <c r="BF212" i="26"/>
  <c r="BE212" i="26"/>
  <c r="BD212" i="26"/>
  <c r="BC212" i="26"/>
  <c r="BB212" i="26"/>
  <c r="BA212" i="26"/>
  <c r="AZ212" i="26"/>
  <c r="AY212" i="26"/>
  <c r="AX212" i="26"/>
  <c r="AW212" i="26"/>
  <c r="AV212" i="26"/>
  <c r="AU212" i="26"/>
  <c r="AT212" i="26"/>
  <c r="AS212" i="26"/>
  <c r="AR212" i="26"/>
  <c r="AQ212" i="26"/>
  <c r="AP212" i="26"/>
  <c r="AO212" i="26"/>
  <c r="AN212" i="26"/>
  <c r="AM212" i="26"/>
  <c r="AL212" i="26"/>
  <c r="AK212" i="26"/>
  <c r="AJ212" i="26"/>
  <c r="AI212" i="26"/>
  <c r="AH212" i="26"/>
  <c r="AG212" i="26"/>
  <c r="AF212" i="26"/>
  <c r="AE212" i="26"/>
  <c r="AD212" i="26"/>
  <c r="AC212" i="26"/>
  <c r="AB212" i="26"/>
  <c r="AA212" i="26"/>
  <c r="Z212" i="26"/>
  <c r="F212" i="26"/>
  <c r="BQ211" i="26"/>
  <c r="BP211" i="26"/>
  <c r="BO211" i="26"/>
  <c r="BN211" i="26"/>
  <c r="BM211" i="26"/>
  <c r="BL211" i="26"/>
  <c r="BK211" i="26"/>
  <c r="BJ211" i="26"/>
  <c r="BI211" i="26"/>
  <c r="BH211" i="26"/>
  <c r="BG211" i="26"/>
  <c r="BF211" i="26"/>
  <c r="BE211" i="26"/>
  <c r="BD211" i="26"/>
  <c r="BC211" i="26"/>
  <c r="BB211" i="26"/>
  <c r="BA211" i="26"/>
  <c r="AZ211" i="26"/>
  <c r="AY211" i="26"/>
  <c r="AX211" i="26"/>
  <c r="AW211" i="26"/>
  <c r="AV211" i="26"/>
  <c r="AU211" i="26"/>
  <c r="AT211" i="26"/>
  <c r="AS211" i="26"/>
  <c r="AR211" i="26"/>
  <c r="AQ211" i="26"/>
  <c r="AP211" i="26"/>
  <c r="AO211" i="26"/>
  <c r="AN211" i="26"/>
  <c r="AM211" i="26"/>
  <c r="AL211" i="26"/>
  <c r="AK211" i="26"/>
  <c r="AJ211" i="26"/>
  <c r="AI211" i="26"/>
  <c r="AH211" i="26"/>
  <c r="AG211" i="26"/>
  <c r="AF211" i="26"/>
  <c r="AE211" i="26"/>
  <c r="AD211" i="26"/>
  <c r="AC211" i="26"/>
  <c r="AB211" i="26"/>
  <c r="AA211" i="26"/>
  <c r="Z211" i="26"/>
  <c r="F211" i="26"/>
  <c r="BQ210" i="26"/>
  <c r="BP210" i="26"/>
  <c r="BO210" i="26"/>
  <c r="BN210" i="26"/>
  <c r="BM210" i="26"/>
  <c r="BL210" i="26"/>
  <c r="BK210" i="26"/>
  <c r="BJ210" i="26"/>
  <c r="BI210" i="26"/>
  <c r="BH210" i="26"/>
  <c r="BG210" i="26"/>
  <c r="BF210" i="26"/>
  <c r="BE210" i="26"/>
  <c r="BD210" i="26"/>
  <c r="BC210" i="26"/>
  <c r="BB210" i="26"/>
  <c r="BA210" i="26"/>
  <c r="AZ210" i="26"/>
  <c r="AY210" i="26"/>
  <c r="AX210" i="26"/>
  <c r="AW210" i="26"/>
  <c r="AV210" i="26"/>
  <c r="AU210" i="26"/>
  <c r="AT210" i="26"/>
  <c r="AS210" i="26"/>
  <c r="AR210" i="26"/>
  <c r="AQ210" i="26"/>
  <c r="AP210" i="26"/>
  <c r="AO210" i="26"/>
  <c r="AN210" i="26"/>
  <c r="AM210" i="26"/>
  <c r="AL210" i="26"/>
  <c r="AK210" i="26"/>
  <c r="AJ210" i="26"/>
  <c r="AI210" i="26"/>
  <c r="AH210" i="26"/>
  <c r="AG210" i="26"/>
  <c r="AF210" i="26"/>
  <c r="AE210" i="26"/>
  <c r="AD210" i="26"/>
  <c r="AC210" i="26"/>
  <c r="AB210" i="26"/>
  <c r="AA210" i="26"/>
  <c r="Z210" i="26"/>
  <c r="F210" i="26"/>
  <c r="BQ209" i="26"/>
  <c r="BP209" i="26"/>
  <c r="BO209" i="26"/>
  <c r="BN209" i="26"/>
  <c r="BM209" i="26"/>
  <c r="BL209" i="26"/>
  <c r="BK209" i="26"/>
  <c r="BJ209" i="26"/>
  <c r="BI209" i="26"/>
  <c r="BH209" i="26"/>
  <c r="BG209" i="26"/>
  <c r="BF209" i="26"/>
  <c r="BE209" i="26"/>
  <c r="BD209" i="26"/>
  <c r="BC209" i="26"/>
  <c r="BB209" i="26"/>
  <c r="BA209" i="26"/>
  <c r="AZ209" i="26"/>
  <c r="AY209" i="26"/>
  <c r="AX209" i="26"/>
  <c r="AW209" i="26"/>
  <c r="AV209" i="26"/>
  <c r="AU209" i="26"/>
  <c r="AT209" i="26"/>
  <c r="AS209" i="26"/>
  <c r="AR209" i="26"/>
  <c r="AQ209" i="26"/>
  <c r="AP209" i="26"/>
  <c r="AO209" i="26"/>
  <c r="AN209" i="26"/>
  <c r="AM209" i="26"/>
  <c r="AL209" i="26"/>
  <c r="AK209" i="26"/>
  <c r="AJ209" i="26"/>
  <c r="AI209" i="26"/>
  <c r="AH209" i="26"/>
  <c r="AG209" i="26"/>
  <c r="AF209" i="26"/>
  <c r="AE209" i="26"/>
  <c r="AD209" i="26"/>
  <c r="AC209" i="26"/>
  <c r="AB209" i="26"/>
  <c r="AA209" i="26"/>
  <c r="Z209" i="26"/>
  <c r="F209" i="26"/>
  <c r="BQ208" i="26"/>
  <c r="BP208" i="26"/>
  <c r="BO208" i="26"/>
  <c r="BN208" i="26"/>
  <c r="BM208" i="26"/>
  <c r="BL208" i="26"/>
  <c r="BK208" i="26"/>
  <c r="BJ208" i="26"/>
  <c r="BI208" i="26"/>
  <c r="BH208" i="26"/>
  <c r="BG208" i="26"/>
  <c r="BF208" i="26"/>
  <c r="BE208" i="26"/>
  <c r="BD208" i="26"/>
  <c r="BC208" i="26"/>
  <c r="BB208" i="26"/>
  <c r="BA208" i="26"/>
  <c r="AZ208" i="26"/>
  <c r="AY208" i="26"/>
  <c r="AX208" i="26"/>
  <c r="AW208" i="26"/>
  <c r="AV208" i="26"/>
  <c r="AU208" i="26"/>
  <c r="AT208" i="26"/>
  <c r="AS208" i="26"/>
  <c r="AR208" i="26"/>
  <c r="AQ208" i="26"/>
  <c r="AP208" i="26"/>
  <c r="AO208" i="26"/>
  <c r="AN208" i="26"/>
  <c r="AM208" i="26"/>
  <c r="AL208" i="26"/>
  <c r="AK208" i="26"/>
  <c r="AJ208" i="26"/>
  <c r="AI208" i="26"/>
  <c r="AH208" i="26"/>
  <c r="AG208" i="26"/>
  <c r="AF208" i="26"/>
  <c r="AE208" i="26"/>
  <c r="AD208" i="26"/>
  <c r="AC208" i="26"/>
  <c r="AB208" i="26"/>
  <c r="AA208" i="26"/>
  <c r="Z208" i="26"/>
  <c r="F208" i="26"/>
  <c r="BQ207" i="26"/>
  <c r="BP207" i="26"/>
  <c r="BO207" i="26"/>
  <c r="BN207" i="26"/>
  <c r="BM207" i="26"/>
  <c r="BL207" i="26"/>
  <c r="BK207" i="26"/>
  <c r="BJ207" i="26"/>
  <c r="BI207" i="26"/>
  <c r="BH207" i="26"/>
  <c r="BG207" i="26"/>
  <c r="BF207" i="26"/>
  <c r="BE207" i="26"/>
  <c r="BD207" i="26"/>
  <c r="BC207" i="26"/>
  <c r="BB207" i="26"/>
  <c r="BA207" i="26"/>
  <c r="AZ207" i="26"/>
  <c r="AY207" i="26"/>
  <c r="AX207" i="26"/>
  <c r="AW207" i="26"/>
  <c r="AV207" i="26"/>
  <c r="AU207" i="26"/>
  <c r="AT207" i="26"/>
  <c r="AS207" i="26"/>
  <c r="AR207" i="26"/>
  <c r="AQ207" i="26"/>
  <c r="AP207" i="26"/>
  <c r="AO207" i="26"/>
  <c r="AN207" i="26"/>
  <c r="AM207" i="26"/>
  <c r="AL207" i="26"/>
  <c r="AK207" i="26"/>
  <c r="AJ207" i="26"/>
  <c r="AI207" i="26"/>
  <c r="AH207" i="26"/>
  <c r="AG207" i="26"/>
  <c r="AF207" i="26"/>
  <c r="AE207" i="26"/>
  <c r="AD207" i="26"/>
  <c r="AC207" i="26"/>
  <c r="AB207" i="26"/>
  <c r="AA207" i="26"/>
  <c r="Z207" i="26"/>
  <c r="F207" i="26"/>
  <c r="BQ206" i="26"/>
  <c r="BP206" i="26"/>
  <c r="BO206" i="26"/>
  <c r="BN206" i="26"/>
  <c r="BM206" i="26"/>
  <c r="BL206" i="26"/>
  <c r="BK206" i="26"/>
  <c r="BJ206" i="26"/>
  <c r="BI206" i="26"/>
  <c r="BH206" i="26"/>
  <c r="BG206" i="26"/>
  <c r="BF206" i="26"/>
  <c r="BE206" i="26"/>
  <c r="BD206" i="26"/>
  <c r="BC206" i="26"/>
  <c r="BB206" i="26"/>
  <c r="BA206" i="26"/>
  <c r="AZ206" i="26"/>
  <c r="AY206" i="26"/>
  <c r="AX206" i="26"/>
  <c r="AW206" i="26"/>
  <c r="AV206" i="26"/>
  <c r="AU206" i="26"/>
  <c r="AT206" i="26"/>
  <c r="AS206" i="26"/>
  <c r="AR206" i="26"/>
  <c r="AQ206" i="26"/>
  <c r="AP206" i="26"/>
  <c r="AO206" i="26"/>
  <c r="AN206" i="26"/>
  <c r="AM206" i="26"/>
  <c r="AL206" i="26"/>
  <c r="AK206" i="26"/>
  <c r="AJ206" i="26"/>
  <c r="AI206" i="26"/>
  <c r="AH206" i="26"/>
  <c r="AG206" i="26"/>
  <c r="AF206" i="26"/>
  <c r="AE206" i="26"/>
  <c r="AD206" i="26"/>
  <c r="AC206" i="26"/>
  <c r="AB206" i="26"/>
  <c r="AA206" i="26"/>
  <c r="Z206" i="26"/>
  <c r="F206" i="26"/>
  <c r="BQ203" i="26"/>
  <c r="BP203" i="26"/>
  <c r="BO203" i="26"/>
  <c r="BN203" i="26"/>
  <c r="BM203" i="26"/>
  <c r="BL203" i="26"/>
  <c r="BK203" i="26"/>
  <c r="BJ203" i="26"/>
  <c r="BI203" i="26"/>
  <c r="BH203" i="26"/>
  <c r="BG203" i="26"/>
  <c r="BF203" i="26"/>
  <c r="BE203" i="26"/>
  <c r="BD203" i="26"/>
  <c r="BC203" i="26"/>
  <c r="BB203" i="26"/>
  <c r="BA203" i="26"/>
  <c r="AZ203" i="26"/>
  <c r="AY203" i="26"/>
  <c r="AX203" i="26"/>
  <c r="AW203" i="26"/>
  <c r="AV203" i="26"/>
  <c r="AU203" i="26"/>
  <c r="AT203" i="26"/>
  <c r="AS203" i="26"/>
  <c r="AR203" i="26"/>
  <c r="AQ203" i="26"/>
  <c r="AP203" i="26"/>
  <c r="AO203" i="26"/>
  <c r="AN203" i="26"/>
  <c r="AM203" i="26"/>
  <c r="AL203" i="26"/>
  <c r="AK203" i="26"/>
  <c r="AJ203" i="26"/>
  <c r="AI203" i="26"/>
  <c r="AH203" i="26"/>
  <c r="AG203" i="26"/>
  <c r="AF203" i="26"/>
  <c r="AE203" i="26"/>
  <c r="AD203" i="26"/>
  <c r="AC203" i="26"/>
  <c r="AB203" i="26"/>
  <c r="AA203" i="26"/>
  <c r="Z203" i="26"/>
  <c r="F203" i="26"/>
  <c r="BQ202" i="26"/>
  <c r="BP202" i="26"/>
  <c r="BO202" i="26"/>
  <c r="BN202" i="26"/>
  <c r="BM202" i="26"/>
  <c r="BL202" i="26"/>
  <c r="BK202" i="26"/>
  <c r="BJ202" i="26"/>
  <c r="BI202" i="26"/>
  <c r="BH202" i="26"/>
  <c r="BG202" i="26"/>
  <c r="BF202" i="26"/>
  <c r="BE202" i="26"/>
  <c r="BD202" i="26"/>
  <c r="BC202" i="26"/>
  <c r="BB202" i="26"/>
  <c r="BA202" i="26"/>
  <c r="AZ202" i="26"/>
  <c r="AY202" i="26"/>
  <c r="AX202" i="26"/>
  <c r="AW202" i="26"/>
  <c r="AV202" i="26"/>
  <c r="AU202" i="26"/>
  <c r="AT202" i="26"/>
  <c r="AS202" i="26"/>
  <c r="AR202" i="26"/>
  <c r="AQ202" i="26"/>
  <c r="AP202" i="26"/>
  <c r="AO202" i="26"/>
  <c r="AN202" i="26"/>
  <c r="AM202" i="26"/>
  <c r="AL202" i="26"/>
  <c r="AK202" i="26"/>
  <c r="AJ202" i="26"/>
  <c r="AI202" i="26"/>
  <c r="AH202" i="26"/>
  <c r="AG202" i="26"/>
  <c r="AF202" i="26"/>
  <c r="AE202" i="26"/>
  <c r="AD202" i="26"/>
  <c r="AC202" i="26"/>
  <c r="AB202" i="26"/>
  <c r="AA202" i="26"/>
  <c r="Z202" i="26"/>
  <c r="F202" i="26"/>
  <c r="BQ201" i="26"/>
  <c r="BP201" i="26"/>
  <c r="BO201" i="26"/>
  <c r="BN201" i="26"/>
  <c r="BM201" i="26"/>
  <c r="BL201" i="26"/>
  <c r="BK201" i="26"/>
  <c r="BJ201" i="26"/>
  <c r="BI201" i="26"/>
  <c r="BH201" i="26"/>
  <c r="BG201" i="26"/>
  <c r="BF201" i="26"/>
  <c r="BE201" i="26"/>
  <c r="BD201" i="26"/>
  <c r="BC201" i="26"/>
  <c r="BB201" i="26"/>
  <c r="BA201" i="26"/>
  <c r="AZ201" i="26"/>
  <c r="AY201" i="26"/>
  <c r="AX201" i="26"/>
  <c r="AW201" i="26"/>
  <c r="AV201" i="26"/>
  <c r="AU201" i="26"/>
  <c r="AT201" i="26"/>
  <c r="AS201" i="26"/>
  <c r="AR201" i="26"/>
  <c r="AQ201" i="26"/>
  <c r="AP201" i="26"/>
  <c r="AO201" i="26"/>
  <c r="AN201" i="26"/>
  <c r="AM201" i="26"/>
  <c r="AL201" i="26"/>
  <c r="AK201" i="26"/>
  <c r="AJ201" i="26"/>
  <c r="AI201" i="26"/>
  <c r="AH201" i="26"/>
  <c r="AG201" i="26"/>
  <c r="AF201" i="26"/>
  <c r="AE201" i="26"/>
  <c r="AD201" i="26"/>
  <c r="AC201" i="26"/>
  <c r="AB201" i="26"/>
  <c r="AA201" i="26"/>
  <c r="Z201" i="26"/>
  <c r="F201" i="26"/>
  <c r="BQ200" i="26"/>
  <c r="BP200" i="26"/>
  <c r="BO200" i="26"/>
  <c r="BN200" i="26"/>
  <c r="BM200" i="26"/>
  <c r="BL200" i="26"/>
  <c r="BK200" i="26"/>
  <c r="BJ200" i="26"/>
  <c r="BI200" i="26"/>
  <c r="BH200" i="26"/>
  <c r="BG200" i="26"/>
  <c r="BF200" i="26"/>
  <c r="BE200" i="26"/>
  <c r="BD200" i="26"/>
  <c r="BC200" i="26"/>
  <c r="BB200" i="26"/>
  <c r="BA200" i="26"/>
  <c r="AZ200" i="26"/>
  <c r="AY200" i="26"/>
  <c r="AX200" i="26"/>
  <c r="AW200" i="26"/>
  <c r="AV200" i="26"/>
  <c r="AU200" i="26"/>
  <c r="AT200" i="26"/>
  <c r="AS200" i="26"/>
  <c r="AR200" i="26"/>
  <c r="AQ200" i="26"/>
  <c r="AP200" i="26"/>
  <c r="AO200" i="26"/>
  <c r="AN200" i="26"/>
  <c r="AM200" i="26"/>
  <c r="AL200" i="26"/>
  <c r="AK200" i="26"/>
  <c r="AJ200" i="26"/>
  <c r="AI200" i="26"/>
  <c r="AH200" i="26"/>
  <c r="AG200" i="26"/>
  <c r="AF200" i="26"/>
  <c r="AE200" i="26"/>
  <c r="AD200" i="26"/>
  <c r="AC200" i="26"/>
  <c r="AB200" i="26"/>
  <c r="AA200" i="26"/>
  <c r="Z200" i="26"/>
  <c r="F200" i="26"/>
  <c r="BQ199" i="26"/>
  <c r="BP199" i="26"/>
  <c r="BO199" i="26"/>
  <c r="BN199" i="26"/>
  <c r="BM199" i="26"/>
  <c r="BL199" i="26"/>
  <c r="BK199" i="26"/>
  <c r="BJ199" i="26"/>
  <c r="BI199" i="26"/>
  <c r="BH199" i="26"/>
  <c r="BG199" i="26"/>
  <c r="BF199" i="26"/>
  <c r="BE199" i="26"/>
  <c r="BD199" i="26"/>
  <c r="BC199" i="26"/>
  <c r="BB199" i="26"/>
  <c r="BA199" i="26"/>
  <c r="AZ199" i="26"/>
  <c r="AY199" i="26"/>
  <c r="AX199" i="26"/>
  <c r="AW199" i="26"/>
  <c r="AV199" i="26"/>
  <c r="AU199" i="26"/>
  <c r="AT199" i="26"/>
  <c r="AS199" i="26"/>
  <c r="AR199" i="26"/>
  <c r="AQ199" i="26"/>
  <c r="AP199" i="26"/>
  <c r="AO199" i="26"/>
  <c r="AN199" i="26"/>
  <c r="AM199" i="26"/>
  <c r="AL199" i="26"/>
  <c r="AK199" i="26"/>
  <c r="AJ199" i="26"/>
  <c r="AI199" i="26"/>
  <c r="AH199" i="26"/>
  <c r="AG199" i="26"/>
  <c r="AF199" i="26"/>
  <c r="AE199" i="26"/>
  <c r="AD199" i="26"/>
  <c r="AC199" i="26"/>
  <c r="AB199" i="26"/>
  <c r="AA199" i="26"/>
  <c r="Z199" i="26"/>
  <c r="F199" i="26"/>
  <c r="BQ198" i="26"/>
  <c r="BP198" i="26"/>
  <c r="BO198" i="26"/>
  <c r="BN198" i="26"/>
  <c r="BM198" i="26"/>
  <c r="BL198" i="26"/>
  <c r="BK198" i="26"/>
  <c r="BJ198" i="26"/>
  <c r="BI198" i="26"/>
  <c r="BH198" i="26"/>
  <c r="BG198" i="26"/>
  <c r="BF198" i="26"/>
  <c r="BE198" i="26"/>
  <c r="BD198" i="26"/>
  <c r="BC198" i="26"/>
  <c r="BB198" i="26"/>
  <c r="BA198" i="26"/>
  <c r="AZ198" i="26"/>
  <c r="AY198" i="26"/>
  <c r="AX198" i="26"/>
  <c r="AW198" i="26"/>
  <c r="AV198" i="26"/>
  <c r="AU198" i="26"/>
  <c r="AT198" i="26"/>
  <c r="AS198" i="26"/>
  <c r="AR198" i="26"/>
  <c r="AQ198" i="26"/>
  <c r="AP198" i="26"/>
  <c r="AO198" i="26"/>
  <c r="AN198" i="26"/>
  <c r="AM198" i="26"/>
  <c r="AL198" i="26"/>
  <c r="AK198" i="26"/>
  <c r="AJ198" i="26"/>
  <c r="AI198" i="26"/>
  <c r="AH198" i="26"/>
  <c r="AG198" i="26"/>
  <c r="AF198" i="26"/>
  <c r="AE198" i="26"/>
  <c r="AD198" i="26"/>
  <c r="AC198" i="26"/>
  <c r="AB198" i="26"/>
  <c r="AA198" i="26"/>
  <c r="Z198" i="26"/>
  <c r="F198" i="26"/>
  <c r="BQ197" i="26"/>
  <c r="BP197" i="26"/>
  <c r="BO197" i="26"/>
  <c r="BN197" i="26"/>
  <c r="BM197" i="26"/>
  <c r="BL197" i="26"/>
  <c r="BK197" i="26"/>
  <c r="BJ197" i="26"/>
  <c r="BI197" i="26"/>
  <c r="BH197" i="26"/>
  <c r="BG197" i="26"/>
  <c r="BF197" i="26"/>
  <c r="BE197" i="26"/>
  <c r="BD197" i="26"/>
  <c r="BC197" i="26"/>
  <c r="BB197" i="26"/>
  <c r="BA197" i="26"/>
  <c r="AZ197" i="26"/>
  <c r="AY197" i="26"/>
  <c r="AX197" i="26"/>
  <c r="AW197" i="26"/>
  <c r="AV197" i="26"/>
  <c r="AU197" i="26"/>
  <c r="AT197" i="26"/>
  <c r="AS197" i="26"/>
  <c r="AR197" i="26"/>
  <c r="AQ197" i="26"/>
  <c r="AP197" i="26"/>
  <c r="AO197" i="26"/>
  <c r="AN197" i="26"/>
  <c r="AM197" i="26"/>
  <c r="AL197" i="26"/>
  <c r="AK197" i="26"/>
  <c r="AJ197" i="26"/>
  <c r="AI197" i="26"/>
  <c r="AH197" i="26"/>
  <c r="AG197" i="26"/>
  <c r="AF197" i="26"/>
  <c r="AE197" i="26"/>
  <c r="AD197" i="26"/>
  <c r="AC197" i="26"/>
  <c r="AB197" i="26"/>
  <c r="AA197" i="26"/>
  <c r="Z197" i="26"/>
  <c r="F197" i="26"/>
  <c r="BQ196" i="26"/>
  <c r="BP196" i="26"/>
  <c r="BO196" i="26"/>
  <c r="BN196" i="26"/>
  <c r="BM196" i="26"/>
  <c r="BL196" i="26"/>
  <c r="BK196" i="26"/>
  <c r="BJ196" i="26"/>
  <c r="BI196" i="26"/>
  <c r="BH196" i="26"/>
  <c r="BG196" i="26"/>
  <c r="BF196" i="26"/>
  <c r="BE196" i="26"/>
  <c r="BD196" i="26"/>
  <c r="BC196" i="26"/>
  <c r="BB196" i="26"/>
  <c r="BA196" i="26"/>
  <c r="AZ196" i="26"/>
  <c r="AY196" i="26"/>
  <c r="AX196" i="26"/>
  <c r="AW196" i="26"/>
  <c r="AV196" i="26"/>
  <c r="AU196" i="26"/>
  <c r="AT196" i="26"/>
  <c r="AS196" i="26"/>
  <c r="AR196" i="26"/>
  <c r="AQ196" i="26"/>
  <c r="AP196" i="26"/>
  <c r="AO196" i="26"/>
  <c r="AN196" i="26"/>
  <c r="AM196" i="26"/>
  <c r="AL196" i="26"/>
  <c r="AK196" i="26"/>
  <c r="AJ196" i="26"/>
  <c r="AI196" i="26"/>
  <c r="AH196" i="26"/>
  <c r="AG196" i="26"/>
  <c r="AF196" i="26"/>
  <c r="AE196" i="26"/>
  <c r="AD196" i="26"/>
  <c r="AC196" i="26"/>
  <c r="AB196" i="26"/>
  <c r="AA196" i="26"/>
  <c r="Z196" i="26"/>
  <c r="F196" i="26"/>
  <c r="F189" i="26"/>
  <c r="F188" i="26"/>
  <c r="F187" i="26"/>
  <c r="F186" i="26"/>
  <c r="F185" i="26"/>
  <c r="F184" i="26"/>
  <c r="F183" i="26"/>
  <c r="F182" i="26"/>
  <c r="F181" i="26"/>
  <c r="F176" i="26"/>
  <c r="F175" i="26"/>
  <c r="F174" i="26"/>
  <c r="F173" i="26"/>
  <c r="F172" i="26"/>
  <c r="F171" i="26"/>
  <c r="F170" i="26"/>
  <c r="F169" i="26"/>
  <c r="F168" i="26"/>
  <c r="F167" i="26"/>
  <c r="F166" i="26"/>
  <c r="F165" i="26"/>
  <c r="F164" i="26"/>
  <c r="F163" i="26"/>
  <c r="F162" i="26"/>
  <c r="F161" i="26"/>
  <c r="F160" i="26"/>
  <c r="F159" i="26"/>
  <c r="F158" i="26"/>
  <c r="F157" i="26"/>
  <c r="F156" i="26"/>
  <c r="F155" i="26"/>
  <c r="BQ150" i="26"/>
  <c r="BP150" i="26"/>
  <c r="BO150" i="26"/>
  <c r="BN150" i="26"/>
  <c r="BM150" i="26"/>
  <c r="BL150" i="26"/>
  <c r="BK150" i="26"/>
  <c r="BJ150" i="26"/>
  <c r="BI150" i="26"/>
  <c r="BH150" i="26"/>
  <c r="BG150" i="26"/>
  <c r="BF150" i="26"/>
  <c r="BE150" i="26"/>
  <c r="BD150" i="26"/>
  <c r="BC150" i="26"/>
  <c r="BB150" i="26"/>
  <c r="BA150" i="26"/>
  <c r="AZ150" i="26"/>
  <c r="AY150" i="26"/>
  <c r="AX150" i="26"/>
  <c r="AW150" i="26"/>
  <c r="AV150" i="26"/>
  <c r="AU150" i="26"/>
  <c r="AT150" i="26"/>
  <c r="AS150" i="26"/>
  <c r="AR150" i="26"/>
  <c r="AQ150" i="26"/>
  <c r="AP150" i="26"/>
  <c r="AO150" i="26"/>
  <c r="AN150" i="26"/>
  <c r="AM150" i="26"/>
  <c r="AL150" i="26"/>
  <c r="AK150" i="26"/>
  <c r="AJ150" i="26"/>
  <c r="AI150" i="26"/>
  <c r="AH150" i="26"/>
  <c r="AG150" i="26"/>
  <c r="AF150" i="26"/>
  <c r="AE150" i="26"/>
  <c r="AD150" i="26"/>
  <c r="AC150" i="26"/>
  <c r="AB150" i="26"/>
  <c r="AA150" i="26"/>
  <c r="Z150" i="26"/>
  <c r="D150" i="26"/>
  <c r="BQ149" i="26"/>
  <c r="BP149" i="26"/>
  <c r="BO149" i="26"/>
  <c r="BN149" i="26"/>
  <c r="BM149" i="26"/>
  <c r="BL149" i="26"/>
  <c r="BK149" i="26"/>
  <c r="BJ149" i="26"/>
  <c r="BI149" i="26"/>
  <c r="BH149" i="26"/>
  <c r="BG149" i="26"/>
  <c r="BF149" i="26"/>
  <c r="BE149" i="26"/>
  <c r="BD149" i="26"/>
  <c r="BC149" i="26"/>
  <c r="BB149" i="26"/>
  <c r="BA149" i="26"/>
  <c r="AZ149" i="26"/>
  <c r="AY149" i="26"/>
  <c r="AX149" i="26"/>
  <c r="AW149" i="26"/>
  <c r="AV149" i="26"/>
  <c r="AU149" i="26"/>
  <c r="AT149" i="26"/>
  <c r="AS149" i="26"/>
  <c r="AR149" i="26"/>
  <c r="AQ149" i="26"/>
  <c r="AP149" i="26"/>
  <c r="AO149" i="26"/>
  <c r="AN149" i="26"/>
  <c r="AM149" i="26"/>
  <c r="AL149" i="26"/>
  <c r="AK149" i="26"/>
  <c r="AJ149" i="26"/>
  <c r="AI149" i="26"/>
  <c r="AH149" i="26"/>
  <c r="AG149" i="26"/>
  <c r="AF149" i="26"/>
  <c r="AE149" i="26"/>
  <c r="AD149" i="26"/>
  <c r="AC149" i="26"/>
  <c r="AB149" i="26"/>
  <c r="AA149" i="26"/>
  <c r="Z149" i="26"/>
  <c r="D149" i="26"/>
  <c r="BQ148" i="26"/>
  <c r="BP148" i="26"/>
  <c r="BO148" i="26"/>
  <c r="BN148" i="26"/>
  <c r="BM148" i="26"/>
  <c r="BL148" i="26"/>
  <c r="BK148" i="26"/>
  <c r="BJ148" i="26"/>
  <c r="BI148" i="26"/>
  <c r="BH148" i="26"/>
  <c r="BG148" i="26"/>
  <c r="BF148" i="26"/>
  <c r="BE148" i="26"/>
  <c r="BD148" i="26"/>
  <c r="BC148" i="26"/>
  <c r="BB148" i="26"/>
  <c r="BA148" i="26"/>
  <c r="AZ148" i="26"/>
  <c r="AY148" i="26"/>
  <c r="AX148" i="26"/>
  <c r="AW148" i="26"/>
  <c r="AV148" i="26"/>
  <c r="AU148" i="26"/>
  <c r="AT148" i="26"/>
  <c r="AS148" i="26"/>
  <c r="AR148" i="26"/>
  <c r="AQ148" i="26"/>
  <c r="AP148" i="26"/>
  <c r="AO148" i="26"/>
  <c r="AN148" i="26"/>
  <c r="AM148" i="26"/>
  <c r="AL148" i="26"/>
  <c r="AK148" i="26"/>
  <c r="AJ148" i="26"/>
  <c r="AI148" i="26"/>
  <c r="AH148" i="26"/>
  <c r="AG148" i="26"/>
  <c r="AF148" i="26"/>
  <c r="AE148" i="26"/>
  <c r="AD148" i="26"/>
  <c r="AC148" i="26"/>
  <c r="AB148" i="26"/>
  <c r="AA148" i="26"/>
  <c r="Z148" i="26"/>
  <c r="D148" i="26"/>
  <c r="BQ147" i="26"/>
  <c r="BP147" i="26"/>
  <c r="BO147" i="26"/>
  <c r="BN147" i="26"/>
  <c r="BM147" i="26"/>
  <c r="BL147" i="26"/>
  <c r="BK147" i="26"/>
  <c r="BJ147" i="26"/>
  <c r="BI147" i="26"/>
  <c r="BH147" i="26"/>
  <c r="BG147" i="26"/>
  <c r="BF147" i="26"/>
  <c r="BE147" i="26"/>
  <c r="BD147" i="26"/>
  <c r="BC147" i="26"/>
  <c r="BB147" i="26"/>
  <c r="BA147" i="26"/>
  <c r="AZ147" i="26"/>
  <c r="AY147" i="26"/>
  <c r="AX147" i="26"/>
  <c r="AW147" i="26"/>
  <c r="AV147" i="26"/>
  <c r="AU147" i="26"/>
  <c r="AT147" i="26"/>
  <c r="AS147" i="26"/>
  <c r="AR147" i="26"/>
  <c r="AQ147" i="26"/>
  <c r="AP147" i="26"/>
  <c r="AO147" i="26"/>
  <c r="AN147" i="26"/>
  <c r="AM147" i="26"/>
  <c r="AL147" i="26"/>
  <c r="AK147" i="26"/>
  <c r="AJ147" i="26"/>
  <c r="AI147" i="26"/>
  <c r="AH147" i="26"/>
  <c r="AG147" i="26"/>
  <c r="AF147" i="26"/>
  <c r="AE147" i="26"/>
  <c r="AD147" i="26"/>
  <c r="AC147" i="26"/>
  <c r="AB147" i="26"/>
  <c r="AA147" i="26"/>
  <c r="Z147" i="26"/>
  <c r="D147" i="26"/>
  <c r="BQ146" i="26"/>
  <c r="BP146" i="26"/>
  <c r="BO146" i="26"/>
  <c r="BN146" i="26"/>
  <c r="BM146" i="26"/>
  <c r="BL146" i="26"/>
  <c r="BK146" i="26"/>
  <c r="BJ146" i="26"/>
  <c r="BI146" i="26"/>
  <c r="BH146" i="26"/>
  <c r="BG146" i="26"/>
  <c r="BF146" i="26"/>
  <c r="BE146" i="26"/>
  <c r="BD146" i="26"/>
  <c r="BC146" i="26"/>
  <c r="BB146" i="26"/>
  <c r="BA146" i="26"/>
  <c r="AZ146" i="26"/>
  <c r="AY146" i="26"/>
  <c r="AX146" i="26"/>
  <c r="AW146" i="26"/>
  <c r="AV146" i="26"/>
  <c r="AU146" i="26"/>
  <c r="AT146" i="26"/>
  <c r="AS146" i="26"/>
  <c r="AR146" i="26"/>
  <c r="AQ146" i="26"/>
  <c r="AP146" i="26"/>
  <c r="AO146" i="26"/>
  <c r="AN146" i="26"/>
  <c r="AM146" i="26"/>
  <c r="AL146" i="26"/>
  <c r="AK146" i="26"/>
  <c r="AJ146" i="26"/>
  <c r="AI146" i="26"/>
  <c r="AH146" i="26"/>
  <c r="AG146" i="26"/>
  <c r="AF146" i="26"/>
  <c r="AE146" i="26"/>
  <c r="AD146" i="26"/>
  <c r="AC146" i="26"/>
  <c r="AB146" i="26"/>
  <c r="AA146" i="26"/>
  <c r="Z146" i="26"/>
  <c r="D146" i="26"/>
  <c r="BQ140" i="26"/>
  <c r="BP140" i="26"/>
  <c r="BO140" i="26"/>
  <c r="BN140" i="26"/>
  <c r="BM140" i="26"/>
  <c r="BL140" i="26"/>
  <c r="BK140" i="26"/>
  <c r="BJ140" i="26"/>
  <c r="BI140" i="26"/>
  <c r="BH140" i="26"/>
  <c r="BG140" i="26"/>
  <c r="BF140" i="26"/>
  <c r="BE140" i="26"/>
  <c r="BD140" i="26"/>
  <c r="BC140" i="26"/>
  <c r="BB140" i="26"/>
  <c r="BA140" i="26"/>
  <c r="AZ140" i="26"/>
  <c r="AY140" i="26"/>
  <c r="AX140" i="26"/>
  <c r="AW140" i="26"/>
  <c r="AV140" i="26"/>
  <c r="AU140" i="26"/>
  <c r="AT140" i="26"/>
  <c r="AS140" i="26"/>
  <c r="AR140" i="26"/>
  <c r="AQ140" i="26"/>
  <c r="AP140" i="26"/>
  <c r="AO140" i="26"/>
  <c r="AN140" i="26"/>
  <c r="AM140" i="26"/>
  <c r="AL140" i="26"/>
  <c r="AK140" i="26"/>
  <c r="AJ140" i="26"/>
  <c r="AI140" i="26"/>
  <c r="AH140" i="26"/>
  <c r="AG140" i="26"/>
  <c r="AF140" i="26"/>
  <c r="AE140" i="26"/>
  <c r="AD140" i="26"/>
  <c r="AC140" i="26"/>
  <c r="AB140" i="26"/>
  <c r="AA140" i="26"/>
  <c r="Z140" i="26"/>
  <c r="D140" i="26"/>
  <c r="BQ139" i="26"/>
  <c r="BP139" i="26"/>
  <c r="BO139" i="26"/>
  <c r="BN139" i="26"/>
  <c r="BM139" i="26"/>
  <c r="BL139" i="26"/>
  <c r="BK139" i="26"/>
  <c r="BJ139" i="26"/>
  <c r="BI139" i="26"/>
  <c r="BH139" i="26"/>
  <c r="BG139" i="26"/>
  <c r="BF139" i="26"/>
  <c r="BE139" i="26"/>
  <c r="BD139" i="26"/>
  <c r="BC139" i="26"/>
  <c r="BB139" i="26"/>
  <c r="BA139" i="26"/>
  <c r="AZ139" i="26"/>
  <c r="AY139" i="26"/>
  <c r="AX139" i="26"/>
  <c r="AW139" i="26"/>
  <c r="AV139" i="26"/>
  <c r="AU139" i="26"/>
  <c r="AT139" i="26"/>
  <c r="AS139" i="26"/>
  <c r="AR139" i="26"/>
  <c r="AQ139" i="26"/>
  <c r="AP139" i="26"/>
  <c r="AO139" i="26"/>
  <c r="AN139" i="26"/>
  <c r="AM139" i="26"/>
  <c r="AL139" i="26"/>
  <c r="AK139" i="26"/>
  <c r="AJ139" i="26"/>
  <c r="AI139" i="26"/>
  <c r="AH139" i="26"/>
  <c r="AG139" i="26"/>
  <c r="AF139" i="26"/>
  <c r="AE139" i="26"/>
  <c r="AD139" i="26"/>
  <c r="AC139" i="26"/>
  <c r="AB139" i="26"/>
  <c r="AA139" i="26"/>
  <c r="Z139" i="26"/>
  <c r="D139" i="26"/>
  <c r="BQ137" i="26"/>
  <c r="BP137" i="26"/>
  <c r="BO137" i="26"/>
  <c r="BN137" i="26"/>
  <c r="BM137" i="26"/>
  <c r="BL137" i="26"/>
  <c r="BK137" i="26"/>
  <c r="BJ137" i="26"/>
  <c r="BI137" i="26"/>
  <c r="BH137" i="26"/>
  <c r="BG137" i="26"/>
  <c r="BF137" i="26"/>
  <c r="BE137" i="26"/>
  <c r="BD137" i="26"/>
  <c r="BC137" i="26"/>
  <c r="BB137" i="26"/>
  <c r="BA137" i="26"/>
  <c r="AZ137" i="26"/>
  <c r="AY137" i="26"/>
  <c r="AX137" i="26"/>
  <c r="AW137" i="26"/>
  <c r="AV137" i="26"/>
  <c r="AU137" i="26"/>
  <c r="AT137" i="26"/>
  <c r="AS137" i="26"/>
  <c r="AR137" i="26"/>
  <c r="AQ137" i="26"/>
  <c r="AP137" i="26"/>
  <c r="AO137" i="26"/>
  <c r="AN137" i="26"/>
  <c r="AM137" i="26"/>
  <c r="AL137" i="26"/>
  <c r="AK137" i="26"/>
  <c r="AJ137" i="26"/>
  <c r="AI137" i="26"/>
  <c r="AH137" i="26"/>
  <c r="AG137" i="26"/>
  <c r="AF137" i="26"/>
  <c r="AE137" i="26"/>
  <c r="AD137" i="26"/>
  <c r="AC137" i="26"/>
  <c r="AB137" i="26"/>
  <c r="AA137" i="26"/>
  <c r="Z137" i="26"/>
  <c r="D137" i="26"/>
  <c r="BQ136" i="26"/>
  <c r="BP136" i="26"/>
  <c r="BO136" i="26"/>
  <c r="BN136" i="26"/>
  <c r="BM136" i="26"/>
  <c r="BL136" i="26"/>
  <c r="BK136" i="26"/>
  <c r="BJ136" i="26"/>
  <c r="BI136" i="26"/>
  <c r="BH136" i="26"/>
  <c r="BG136" i="26"/>
  <c r="BF136" i="26"/>
  <c r="BE136" i="26"/>
  <c r="BD136" i="26"/>
  <c r="BC136" i="26"/>
  <c r="BB136" i="26"/>
  <c r="BA136" i="26"/>
  <c r="AZ136" i="26"/>
  <c r="AY136" i="26"/>
  <c r="AX136" i="26"/>
  <c r="AW136" i="26"/>
  <c r="AV136" i="26"/>
  <c r="AU136" i="26"/>
  <c r="AT136" i="26"/>
  <c r="AS136" i="26"/>
  <c r="AR136" i="26"/>
  <c r="AQ136" i="26"/>
  <c r="AP136" i="26"/>
  <c r="AO136" i="26"/>
  <c r="AN136" i="26"/>
  <c r="AM136" i="26"/>
  <c r="AL136" i="26"/>
  <c r="AK136" i="26"/>
  <c r="AJ136" i="26"/>
  <c r="AI136" i="26"/>
  <c r="AH136" i="26"/>
  <c r="AG136" i="26"/>
  <c r="AF136" i="26"/>
  <c r="AE136" i="26"/>
  <c r="AD136" i="26"/>
  <c r="AC136" i="26"/>
  <c r="AB136" i="26"/>
  <c r="AA136" i="26"/>
  <c r="Z136" i="26"/>
  <c r="D136" i="26"/>
  <c r="BQ135" i="26"/>
  <c r="BP135" i="26"/>
  <c r="BO135" i="26"/>
  <c r="BN135" i="26"/>
  <c r="BM135" i="26"/>
  <c r="BL135" i="26"/>
  <c r="BK135" i="26"/>
  <c r="BJ135" i="26"/>
  <c r="BI135" i="26"/>
  <c r="BH135" i="26"/>
  <c r="BG135" i="26"/>
  <c r="BF135" i="26"/>
  <c r="BE135" i="26"/>
  <c r="BD135" i="26"/>
  <c r="BC135" i="26"/>
  <c r="BB135" i="26"/>
  <c r="BA135" i="26"/>
  <c r="AZ135" i="26"/>
  <c r="AY135" i="26"/>
  <c r="AX135" i="26"/>
  <c r="AW135" i="26"/>
  <c r="AV135" i="26"/>
  <c r="AU135" i="26"/>
  <c r="AT135" i="26"/>
  <c r="AS135" i="26"/>
  <c r="AR135" i="26"/>
  <c r="AQ135" i="26"/>
  <c r="AP135" i="26"/>
  <c r="AO135" i="26"/>
  <c r="AN135" i="26"/>
  <c r="AM135" i="26"/>
  <c r="AL135" i="26"/>
  <c r="AK135" i="26"/>
  <c r="AJ135" i="26"/>
  <c r="AI135" i="26"/>
  <c r="AH135" i="26"/>
  <c r="AG135" i="26"/>
  <c r="AF135" i="26"/>
  <c r="AE135" i="26"/>
  <c r="AD135" i="26"/>
  <c r="AC135" i="26"/>
  <c r="AB135" i="26"/>
  <c r="AA135" i="26"/>
  <c r="Z135" i="26"/>
  <c r="D135" i="26"/>
  <c r="BQ134" i="26"/>
  <c r="BP134" i="26"/>
  <c r="BO134" i="26"/>
  <c r="BN134" i="26"/>
  <c r="BM134" i="26"/>
  <c r="BL134" i="26"/>
  <c r="BK134" i="26"/>
  <c r="BJ134" i="26"/>
  <c r="BI134" i="26"/>
  <c r="BH134" i="26"/>
  <c r="BG134" i="26"/>
  <c r="BF134" i="26"/>
  <c r="BE134" i="26"/>
  <c r="BD134" i="26"/>
  <c r="BC134" i="26"/>
  <c r="BB134" i="26"/>
  <c r="BA134" i="26"/>
  <c r="AZ134" i="26"/>
  <c r="AY134" i="26"/>
  <c r="AX134" i="26"/>
  <c r="AW134" i="26"/>
  <c r="AV134" i="26"/>
  <c r="AU134" i="26"/>
  <c r="AT134" i="26"/>
  <c r="AS134" i="26"/>
  <c r="AR134" i="26"/>
  <c r="AQ134" i="26"/>
  <c r="AP134" i="26"/>
  <c r="AO134" i="26"/>
  <c r="AN134" i="26"/>
  <c r="AM134" i="26"/>
  <c r="AL134" i="26"/>
  <c r="AK134" i="26"/>
  <c r="AJ134" i="26"/>
  <c r="AI134" i="26"/>
  <c r="AH134" i="26"/>
  <c r="AG134" i="26"/>
  <c r="AF134" i="26"/>
  <c r="AE134" i="26"/>
  <c r="AD134" i="26"/>
  <c r="AC134" i="26"/>
  <c r="AB134" i="26"/>
  <c r="AA134" i="26"/>
  <c r="Z134" i="26"/>
  <c r="D134" i="26"/>
  <c r="D128" i="26"/>
  <c r="D119" i="26"/>
  <c r="D118" i="26"/>
  <c r="D115" i="26"/>
  <c r="D114" i="26"/>
  <c r="D113" i="26"/>
  <c r="D112" i="26"/>
  <c r="D111" i="26"/>
  <c r="D110" i="26"/>
  <c r="D106" i="26"/>
  <c r="D105" i="26"/>
  <c r="BQ62" i="26"/>
  <c r="BP62" i="26"/>
  <c r="BO62" i="26"/>
  <c r="BN62" i="26"/>
  <c r="BM62" i="26"/>
  <c r="BL62" i="26"/>
  <c r="BK62" i="26"/>
  <c r="BJ62" i="26"/>
  <c r="BI62" i="26"/>
  <c r="BH62" i="26"/>
  <c r="BG62" i="26"/>
  <c r="BF62" i="26"/>
  <c r="BE62" i="26"/>
  <c r="BD62" i="26"/>
  <c r="BC62" i="26"/>
  <c r="BB62" i="26"/>
  <c r="BA62" i="26"/>
  <c r="AZ62" i="26"/>
  <c r="AY62" i="26"/>
  <c r="AX62" i="26"/>
  <c r="AW62" i="26"/>
  <c r="AV62" i="26"/>
  <c r="AU62" i="26"/>
  <c r="AT62" i="26"/>
  <c r="AS62" i="26"/>
  <c r="AR62" i="26"/>
  <c r="AQ62" i="26"/>
  <c r="AP62" i="26"/>
  <c r="AO62" i="26"/>
  <c r="AN62" i="26"/>
  <c r="AM62" i="26"/>
  <c r="AL62" i="26"/>
  <c r="AK62" i="26"/>
  <c r="AJ62" i="26"/>
  <c r="AI62" i="26"/>
  <c r="AH62" i="26"/>
  <c r="AG62" i="26"/>
  <c r="AF62" i="26"/>
  <c r="AE62" i="26"/>
  <c r="AD62" i="26"/>
  <c r="AC62" i="26"/>
  <c r="AB62" i="26"/>
  <c r="AA62" i="26"/>
  <c r="Z62" i="26"/>
  <c r="D62" i="26"/>
  <c r="BQ61" i="26"/>
  <c r="BP61" i="26"/>
  <c r="BO61" i="26"/>
  <c r="BN61" i="26"/>
  <c r="BM61" i="26"/>
  <c r="BL61" i="26"/>
  <c r="BK61" i="26"/>
  <c r="BJ61" i="26"/>
  <c r="BI61" i="26"/>
  <c r="BH61" i="26"/>
  <c r="BG61" i="26"/>
  <c r="BF61" i="26"/>
  <c r="BE61" i="26"/>
  <c r="BD61" i="26"/>
  <c r="BC61" i="26"/>
  <c r="BB61" i="26"/>
  <c r="BA61" i="26"/>
  <c r="AZ61" i="26"/>
  <c r="AY61" i="26"/>
  <c r="AX61" i="26"/>
  <c r="AW61" i="26"/>
  <c r="AV61" i="26"/>
  <c r="AU61" i="26"/>
  <c r="AT61" i="26"/>
  <c r="AS61" i="26"/>
  <c r="AR61" i="26"/>
  <c r="AQ61" i="26"/>
  <c r="AP61" i="26"/>
  <c r="AO61" i="26"/>
  <c r="AN61" i="26"/>
  <c r="AM61" i="26"/>
  <c r="AL61" i="26"/>
  <c r="AK61" i="26"/>
  <c r="AJ61" i="26"/>
  <c r="AI61" i="26"/>
  <c r="AH61" i="26"/>
  <c r="AG61" i="26"/>
  <c r="AF61" i="26"/>
  <c r="AE61" i="26"/>
  <c r="AD61" i="26"/>
  <c r="AC61" i="26"/>
  <c r="AB61" i="26"/>
  <c r="AA61" i="26"/>
  <c r="Z61" i="26"/>
  <c r="D61" i="26"/>
  <c r="BQ60" i="26"/>
  <c r="BP60" i="26"/>
  <c r="BO60" i="26"/>
  <c r="BN60" i="26"/>
  <c r="BM60" i="26"/>
  <c r="BL60" i="26"/>
  <c r="BK60" i="26"/>
  <c r="BJ60" i="26"/>
  <c r="BI60" i="26"/>
  <c r="BH60" i="26"/>
  <c r="BG60" i="26"/>
  <c r="BF60" i="26"/>
  <c r="BE60" i="26"/>
  <c r="BD60" i="26"/>
  <c r="BC60" i="26"/>
  <c r="BB60" i="26"/>
  <c r="BA60" i="26"/>
  <c r="AZ60" i="26"/>
  <c r="AY60" i="26"/>
  <c r="AX60" i="26"/>
  <c r="AW60" i="26"/>
  <c r="AV60" i="26"/>
  <c r="AU60" i="26"/>
  <c r="AT60" i="26"/>
  <c r="AS60" i="26"/>
  <c r="AR60" i="26"/>
  <c r="AQ60" i="26"/>
  <c r="AP60" i="26"/>
  <c r="AO60" i="26"/>
  <c r="AN60" i="26"/>
  <c r="AM60" i="26"/>
  <c r="AL60" i="26"/>
  <c r="AK60" i="26"/>
  <c r="AJ60" i="26"/>
  <c r="AI60" i="26"/>
  <c r="AH60" i="26"/>
  <c r="AG60" i="26"/>
  <c r="AF60" i="26"/>
  <c r="AE60" i="26"/>
  <c r="AD60" i="26"/>
  <c r="AC60" i="26"/>
  <c r="AB60" i="26"/>
  <c r="AA60" i="26"/>
  <c r="Z60" i="26"/>
  <c r="D60" i="26"/>
  <c r="BQ59" i="26"/>
  <c r="BP59" i="26"/>
  <c r="BO59" i="26"/>
  <c r="BN59" i="26"/>
  <c r="BM59" i="26"/>
  <c r="BL59" i="26"/>
  <c r="BK59" i="26"/>
  <c r="BJ59" i="26"/>
  <c r="BI59" i="26"/>
  <c r="BH59" i="26"/>
  <c r="BG59" i="26"/>
  <c r="BF59" i="26"/>
  <c r="BE59" i="26"/>
  <c r="BD59" i="26"/>
  <c r="BC59" i="26"/>
  <c r="BB59" i="26"/>
  <c r="BA59" i="26"/>
  <c r="AZ59" i="26"/>
  <c r="AY59" i="26"/>
  <c r="AX59" i="26"/>
  <c r="AW59" i="26"/>
  <c r="AV59" i="26"/>
  <c r="AU59" i="26"/>
  <c r="AT59" i="26"/>
  <c r="AS59" i="26"/>
  <c r="AR59" i="26"/>
  <c r="AQ59" i="26"/>
  <c r="AP59" i="26"/>
  <c r="AO59" i="26"/>
  <c r="AN59" i="26"/>
  <c r="AM59" i="26"/>
  <c r="AL59" i="26"/>
  <c r="AK59" i="26"/>
  <c r="AJ59" i="26"/>
  <c r="AI59" i="26"/>
  <c r="AH59" i="26"/>
  <c r="AG59" i="26"/>
  <c r="AF59" i="26"/>
  <c r="AE59" i="26"/>
  <c r="AD59" i="26"/>
  <c r="AC59" i="26"/>
  <c r="AB59" i="26"/>
  <c r="AA59" i="26"/>
  <c r="Z59" i="26"/>
  <c r="D59" i="26"/>
  <c r="BQ58" i="26"/>
  <c r="BP58" i="26"/>
  <c r="BO58" i="26"/>
  <c r="BN58" i="26"/>
  <c r="BM58" i="26"/>
  <c r="BL58" i="26"/>
  <c r="BK58" i="26"/>
  <c r="BJ58" i="26"/>
  <c r="BI58" i="26"/>
  <c r="BH58" i="26"/>
  <c r="BG58" i="26"/>
  <c r="BF58" i="26"/>
  <c r="BE58" i="26"/>
  <c r="BD58" i="26"/>
  <c r="BC58" i="26"/>
  <c r="BB58" i="26"/>
  <c r="BA58" i="26"/>
  <c r="AZ58" i="26"/>
  <c r="AY58" i="26"/>
  <c r="AX58" i="26"/>
  <c r="AW58" i="26"/>
  <c r="AV58" i="26"/>
  <c r="AU58" i="26"/>
  <c r="AT58" i="26"/>
  <c r="AS58" i="26"/>
  <c r="AR58" i="26"/>
  <c r="AQ58" i="26"/>
  <c r="AP58" i="26"/>
  <c r="AO58" i="26"/>
  <c r="AN58" i="26"/>
  <c r="AM58" i="26"/>
  <c r="AL58" i="26"/>
  <c r="AK58" i="26"/>
  <c r="AJ58" i="26"/>
  <c r="AI58" i="26"/>
  <c r="AH58" i="26"/>
  <c r="AG58" i="26"/>
  <c r="AF58" i="26"/>
  <c r="AE58" i="26"/>
  <c r="AD58" i="26"/>
  <c r="AC58" i="26"/>
  <c r="AB58" i="26"/>
  <c r="AA58" i="26"/>
  <c r="Z58" i="26"/>
  <c r="D58" i="26"/>
  <c r="BQ57" i="26"/>
  <c r="BP57" i="26"/>
  <c r="BO57" i="26"/>
  <c r="BN57" i="26"/>
  <c r="BM57" i="26"/>
  <c r="BL57" i="26"/>
  <c r="BK57" i="26"/>
  <c r="BJ57" i="26"/>
  <c r="BI57" i="26"/>
  <c r="BH57" i="26"/>
  <c r="BG57" i="26"/>
  <c r="BF57" i="26"/>
  <c r="BE57" i="26"/>
  <c r="BD57" i="26"/>
  <c r="BC57" i="26"/>
  <c r="BB57" i="26"/>
  <c r="BA57" i="26"/>
  <c r="AZ57" i="26"/>
  <c r="AY57" i="26"/>
  <c r="AX57" i="26"/>
  <c r="AW57" i="26"/>
  <c r="AV57" i="26"/>
  <c r="AU57" i="26"/>
  <c r="AT57" i="26"/>
  <c r="AS57" i="26"/>
  <c r="AR57" i="26"/>
  <c r="AQ57" i="26"/>
  <c r="AP57" i="26"/>
  <c r="AO57" i="26"/>
  <c r="AN57" i="26"/>
  <c r="AM57" i="26"/>
  <c r="AL57" i="26"/>
  <c r="AK57" i="26"/>
  <c r="AJ57" i="26"/>
  <c r="AI57" i="26"/>
  <c r="AH57" i="26"/>
  <c r="AG57" i="26"/>
  <c r="AF57" i="26"/>
  <c r="AE57" i="26"/>
  <c r="AD57" i="26"/>
  <c r="AC57" i="26"/>
  <c r="AB57" i="26"/>
  <c r="AA57" i="26"/>
  <c r="Z57" i="26"/>
  <c r="D57" i="26"/>
  <c r="BQ56" i="26"/>
  <c r="BP56" i="26"/>
  <c r="BO56" i="26"/>
  <c r="BN56" i="26"/>
  <c r="BM56" i="26"/>
  <c r="BL56" i="26"/>
  <c r="BK56" i="26"/>
  <c r="BJ56" i="26"/>
  <c r="BI56" i="26"/>
  <c r="BH56" i="26"/>
  <c r="BG56" i="26"/>
  <c r="BF56" i="26"/>
  <c r="BE56" i="26"/>
  <c r="BD56" i="26"/>
  <c r="BC56" i="26"/>
  <c r="BB56" i="26"/>
  <c r="BA56" i="26"/>
  <c r="AZ56" i="26"/>
  <c r="AY56" i="26"/>
  <c r="AX56" i="26"/>
  <c r="AW56" i="26"/>
  <c r="AV56" i="26"/>
  <c r="AU56" i="26"/>
  <c r="AT56" i="26"/>
  <c r="AS56" i="26"/>
  <c r="AR56" i="26"/>
  <c r="AQ56" i="26"/>
  <c r="AP56" i="26"/>
  <c r="AO56" i="26"/>
  <c r="AN56" i="26"/>
  <c r="AM56" i="26"/>
  <c r="AL56" i="26"/>
  <c r="AK56" i="26"/>
  <c r="AJ56" i="26"/>
  <c r="AI56" i="26"/>
  <c r="AH56" i="26"/>
  <c r="AG56" i="26"/>
  <c r="AF56" i="26"/>
  <c r="AE56" i="26"/>
  <c r="AD56" i="26"/>
  <c r="AC56" i="26"/>
  <c r="AB56" i="26"/>
  <c r="AA56" i="26"/>
  <c r="Z56" i="26"/>
  <c r="D56" i="26"/>
  <c r="BQ55" i="26"/>
  <c r="BP55" i="26"/>
  <c r="BO55" i="26"/>
  <c r="BN55" i="26"/>
  <c r="BM55" i="26"/>
  <c r="BL55" i="26"/>
  <c r="BK55" i="26"/>
  <c r="BJ55" i="26"/>
  <c r="BI55" i="26"/>
  <c r="BH55" i="26"/>
  <c r="BG55" i="26"/>
  <c r="BF55" i="26"/>
  <c r="BE55" i="26"/>
  <c r="BD55" i="26"/>
  <c r="BC55" i="26"/>
  <c r="BB55" i="26"/>
  <c r="BA55" i="26"/>
  <c r="AZ55" i="26"/>
  <c r="AY55" i="26"/>
  <c r="AX55" i="26"/>
  <c r="AW55" i="26"/>
  <c r="AV55" i="26"/>
  <c r="AU55" i="26"/>
  <c r="AT55" i="26"/>
  <c r="AS55" i="26"/>
  <c r="AR55" i="26"/>
  <c r="AQ55" i="26"/>
  <c r="AP55" i="26"/>
  <c r="AO55" i="26"/>
  <c r="AN55" i="26"/>
  <c r="AM55" i="26"/>
  <c r="AL55" i="26"/>
  <c r="AK55" i="26"/>
  <c r="AJ55" i="26"/>
  <c r="AI55" i="26"/>
  <c r="AH55" i="26"/>
  <c r="AG55" i="26"/>
  <c r="AF55" i="26"/>
  <c r="AE55" i="26"/>
  <c r="AD55" i="26"/>
  <c r="AC55" i="26"/>
  <c r="AB55" i="26"/>
  <c r="AA55" i="26"/>
  <c r="Z55" i="26"/>
  <c r="D55" i="26"/>
  <c r="BQ54" i="26"/>
  <c r="BP54" i="26"/>
  <c r="BO54" i="26"/>
  <c r="BN54" i="26"/>
  <c r="BM54" i="26"/>
  <c r="BL54" i="26"/>
  <c r="BK54" i="26"/>
  <c r="BJ54" i="26"/>
  <c r="BI54" i="26"/>
  <c r="BH54" i="26"/>
  <c r="BG54" i="26"/>
  <c r="BF54" i="26"/>
  <c r="BE54" i="26"/>
  <c r="BD54" i="26"/>
  <c r="BC54" i="26"/>
  <c r="BB54" i="26"/>
  <c r="BA54" i="26"/>
  <c r="AZ54" i="26"/>
  <c r="AY54" i="26"/>
  <c r="AX54" i="26"/>
  <c r="AW54" i="26"/>
  <c r="AV54" i="26"/>
  <c r="AU54" i="26"/>
  <c r="AT54" i="26"/>
  <c r="AS54" i="26"/>
  <c r="AR54" i="26"/>
  <c r="AQ54" i="26"/>
  <c r="AP54" i="26"/>
  <c r="AO54" i="26"/>
  <c r="AN54" i="26"/>
  <c r="AM54" i="26"/>
  <c r="AL54" i="26"/>
  <c r="AK54" i="26"/>
  <c r="AJ54" i="26"/>
  <c r="AI54" i="26"/>
  <c r="AH54" i="26"/>
  <c r="AG54" i="26"/>
  <c r="AF54" i="26"/>
  <c r="AE54" i="26"/>
  <c r="AD54" i="26"/>
  <c r="AC54" i="26"/>
  <c r="AB54" i="26"/>
  <c r="AA54" i="26"/>
  <c r="Z54" i="26"/>
  <c r="D54" i="26"/>
  <c r="BQ53" i="26"/>
  <c r="BP53" i="26"/>
  <c r="BO53" i="26"/>
  <c r="BN53" i="26"/>
  <c r="BM53" i="26"/>
  <c r="BL53" i="26"/>
  <c r="BK53" i="26"/>
  <c r="BJ53" i="26"/>
  <c r="BI53" i="26"/>
  <c r="BH53" i="26"/>
  <c r="BG53" i="26"/>
  <c r="BF53" i="26"/>
  <c r="BE53" i="26"/>
  <c r="BD53" i="26"/>
  <c r="BC53" i="26"/>
  <c r="BB53" i="26"/>
  <c r="BA53" i="26"/>
  <c r="AZ53" i="26"/>
  <c r="AY53" i="26"/>
  <c r="AX53" i="26"/>
  <c r="AW53" i="26"/>
  <c r="AV53" i="26"/>
  <c r="AU53" i="26"/>
  <c r="AT53" i="26"/>
  <c r="AS53" i="26"/>
  <c r="AR53" i="26"/>
  <c r="AQ53" i="26"/>
  <c r="AP53" i="26"/>
  <c r="AO53" i="26"/>
  <c r="AN53" i="26"/>
  <c r="AM53" i="26"/>
  <c r="AL53" i="26"/>
  <c r="AK53" i="26"/>
  <c r="AJ53" i="26"/>
  <c r="AI53" i="26"/>
  <c r="AH53" i="26"/>
  <c r="AG53" i="26"/>
  <c r="AF53" i="26"/>
  <c r="AE53" i="26"/>
  <c r="AD53" i="26"/>
  <c r="AC53" i="26"/>
  <c r="AB53" i="26"/>
  <c r="AA53" i="26"/>
  <c r="Z53" i="26"/>
  <c r="D53" i="26"/>
  <c r="BQ52" i="26"/>
  <c r="BP52" i="26"/>
  <c r="BO52" i="26"/>
  <c r="BN52" i="26"/>
  <c r="BM52" i="26"/>
  <c r="BL52" i="26"/>
  <c r="BK52" i="26"/>
  <c r="BJ52" i="26"/>
  <c r="BI52" i="26"/>
  <c r="BH52" i="26"/>
  <c r="BG52" i="26"/>
  <c r="BF52" i="26"/>
  <c r="BE52" i="26"/>
  <c r="BD52" i="26"/>
  <c r="BC52" i="26"/>
  <c r="BB52" i="26"/>
  <c r="BA52" i="26"/>
  <c r="AZ52" i="26"/>
  <c r="AY52" i="26"/>
  <c r="AX52" i="26"/>
  <c r="AW52" i="26"/>
  <c r="AV52" i="26"/>
  <c r="AU52" i="26"/>
  <c r="AT52" i="26"/>
  <c r="AS52" i="26"/>
  <c r="AR52" i="26"/>
  <c r="AQ52" i="26"/>
  <c r="AP52" i="26"/>
  <c r="AO52" i="26"/>
  <c r="AN52" i="26"/>
  <c r="AM52" i="26"/>
  <c r="AL52" i="26"/>
  <c r="AK52" i="26"/>
  <c r="AJ52" i="26"/>
  <c r="AI52" i="26"/>
  <c r="AH52" i="26"/>
  <c r="AG52" i="26"/>
  <c r="AF52" i="26"/>
  <c r="AE52" i="26"/>
  <c r="AD52" i="26"/>
  <c r="AC52" i="26"/>
  <c r="AB52" i="26"/>
  <c r="AA52" i="26"/>
  <c r="Z52" i="26"/>
  <c r="D52" i="26"/>
  <c r="X39" i="26"/>
  <c r="W39" i="26"/>
  <c r="V39" i="26"/>
  <c r="U39" i="26"/>
  <c r="T39" i="26"/>
  <c r="S39" i="26"/>
  <c r="R39" i="26"/>
  <c r="Q39" i="26"/>
  <c r="P39" i="26"/>
  <c r="O39" i="26"/>
  <c r="N39" i="26"/>
  <c r="M39" i="26"/>
  <c r="L39" i="26"/>
  <c r="K39" i="26"/>
  <c r="J39" i="26"/>
  <c r="AN38" i="26"/>
  <c r="AO38" i="26" s="1"/>
  <c r="AP38" i="26" s="1"/>
  <c r="AQ38" i="26" s="1"/>
  <c r="AR38" i="26" s="1"/>
  <c r="AS38" i="26" s="1"/>
  <c r="AT38" i="26" s="1"/>
  <c r="AU38" i="26" s="1"/>
  <c r="AV38" i="26" s="1"/>
  <c r="AW38" i="26" s="1"/>
  <c r="AX38" i="26" s="1"/>
  <c r="AY38" i="26" s="1"/>
  <c r="AZ38" i="26" s="1"/>
  <c r="BA38" i="26" s="1"/>
  <c r="BB38" i="26" s="1"/>
  <c r="BC38" i="26" s="1"/>
  <c r="BD38" i="26" s="1"/>
  <c r="BE38" i="26" s="1"/>
  <c r="BF38" i="26" s="1"/>
  <c r="BG38" i="26" s="1"/>
  <c r="BH38" i="26" s="1"/>
  <c r="BI38" i="26" s="1"/>
  <c r="BJ38" i="26" s="1"/>
  <c r="BK38" i="26" s="1"/>
  <c r="BL38" i="26" s="1"/>
  <c r="BM38" i="26" s="1"/>
  <c r="BN38" i="26" s="1"/>
  <c r="BO38" i="26" s="1"/>
  <c r="BP38" i="26" s="1"/>
  <c r="BQ38" i="26" s="1"/>
  <c r="AI38" i="26"/>
  <c r="AH38" i="26"/>
  <c r="AG38" i="26"/>
  <c r="AF38" i="26"/>
  <c r="AE38" i="26"/>
  <c r="AD38" i="26"/>
  <c r="AC38" i="26"/>
  <c r="AB38" i="26"/>
  <c r="AA38" i="26"/>
  <c r="Z36" i="26"/>
  <c r="Y36" i="26"/>
  <c r="W36" i="26"/>
  <c r="V36" i="26"/>
  <c r="U36" i="26"/>
  <c r="T36" i="26"/>
  <c r="S36" i="26"/>
  <c r="R36" i="26"/>
  <c r="Q36" i="26"/>
  <c r="P36" i="26"/>
  <c r="O36" i="26"/>
  <c r="N36" i="26"/>
  <c r="M36" i="26"/>
  <c r="L36" i="26"/>
  <c r="K36" i="26"/>
  <c r="Z26" i="26"/>
  <c r="Y26" i="26" s="1"/>
  <c r="X26" i="26" s="1"/>
  <c r="W26" i="26" s="1"/>
  <c r="V26" i="26" s="1"/>
  <c r="U26" i="26" s="1"/>
  <c r="T26" i="26" s="1"/>
  <c r="S26" i="26" s="1"/>
  <c r="R26" i="26" s="1"/>
  <c r="Q26" i="26" s="1"/>
  <c r="P26" i="26" s="1"/>
  <c r="O26" i="26" s="1"/>
  <c r="N26" i="26" s="1"/>
  <c r="M26" i="26" s="1"/>
  <c r="L26" i="26" s="1"/>
  <c r="K26" i="26" s="1"/>
  <c r="J26" i="26" s="1"/>
  <c r="E297" i="26" l="1"/>
  <c r="E298" i="26"/>
  <c r="E305" i="26"/>
  <c r="E304" i="26"/>
  <c r="B222" i="2"/>
  <c r="AK37" i="138"/>
  <c r="AW37" i="138"/>
  <c r="BI37" i="138"/>
  <c r="AB38" i="138"/>
  <c r="AN38" i="138"/>
  <c r="AZ38" i="138"/>
  <c r="BL38" i="138"/>
  <c r="Z37" i="138"/>
  <c r="AX37" i="138"/>
  <c r="AO38" i="138"/>
  <c r="BA38" i="138"/>
  <c r="AN37" i="138"/>
  <c r="BL37" i="138"/>
  <c r="AE38" i="138"/>
  <c r="AQ38" i="138"/>
  <c r="BC38" i="138"/>
  <c r="BO38" i="138"/>
  <c r="AC37" i="138"/>
  <c r="AO37" i="138"/>
  <c r="BA37" i="138"/>
  <c r="BM37" i="138"/>
  <c r="AF38" i="138"/>
  <c r="AR38" i="138"/>
  <c r="BD38" i="138"/>
  <c r="BP38" i="138"/>
  <c r="AH37" i="138"/>
  <c r="BF37" i="138"/>
  <c r="AW38" i="138"/>
  <c r="AU37" i="138"/>
  <c r="AL38" i="138"/>
  <c r="AJ37" i="138"/>
  <c r="BH37" i="138"/>
  <c r="AA38" i="138"/>
  <c r="AM38" i="138"/>
  <c r="BK38" i="138"/>
  <c r="AL37" i="138"/>
  <c r="BJ37" i="138"/>
  <c r="AC38" i="138"/>
  <c r="BM38" i="138"/>
  <c r="AM37" i="138"/>
  <c r="AD38" i="138"/>
  <c r="AP38" i="138"/>
  <c r="BN38" i="138"/>
  <c r="AB37" i="138"/>
  <c r="AZ37" i="138"/>
  <c r="AD37" i="138"/>
  <c r="AP37" i="138"/>
  <c r="BB37" i="138"/>
  <c r="BN37" i="138"/>
  <c r="AG38" i="138"/>
  <c r="AS38" i="138"/>
  <c r="BE38" i="138"/>
  <c r="BQ38" i="138"/>
  <c r="AT37" i="138"/>
  <c r="BI38" i="138"/>
  <c r="Z38" i="138"/>
  <c r="AV37" i="138"/>
  <c r="AY38" i="138"/>
  <c r="AA37" i="138"/>
  <c r="AY37" i="138"/>
  <c r="BK37" i="138"/>
  <c r="BB38" i="138"/>
  <c r="AE37" i="138"/>
  <c r="AQ37" i="138"/>
  <c r="BC37" i="138"/>
  <c r="BO37" i="138"/>
  <c r="AH38" i="138"/>
  <c r="AT38" i="138"/>
  <c r="BF38" i="138"/>
  <c r="BG37" i="138"/>
  <c r="AX38" i="138"/>
  <c r="AF37" i="138"/>
  <c r="AR37" i="138"/>
  <c r="BD37" i="138"/>
  <c r="BP37" i="138"/>
  <c r="AI38" i="138"/>
  <c r="AU38" i="138"/>
  <c r="BG38" i="138"/>
  <c r="AK38" i="138"/>
  <c r="AI37" i="138"/>
  <c r="BJ38" i="138"/>
  <c r="AG37" i="138"/>
  <c r="AS37" i="138"/>
  <c r="BE37" i="138"/>
  <c r="BQ37" i="138"/>
  <c r="AJ38" i="138"/>
  <c r="AV38" i="138"/>
  <c r="BH38" i="138"/>
  <c r="C294" i="26"/>
  <c r="C83" i="2"/>
  <c r="C89" i="2"/>
  <c r="C86" i="2"/>
  <c r="C80" i="2"/>
  <c r="C92" i="2"/>
  <c r="AC45" i="26"/>
  <c r="AB45" i="26"/>
  <c r="AH45" i="26"/>
  <c r="AI45" i="26"/>
  <c r="AF45" i="26"/>
  <c r="AA39" i="26"/>
  <c r="AB39" i="26" s="1"/>
  <c r="AD45" i="26"/>
  <c r="AE45" i="26"/>
  <c r="Z25" i="26"/>
  <c r="AA26" i="26"/>
  <c r="Z46" i="26"/>
  <c r="Z293" i="26" s="1"/>
  <c r="AF46" i="26"/>
  <c r="AF293" i="26" s="1"/>
  <c r="AJ46" i="26"/>
  <c r="AJ293" i="26" s="1"/>
  <c r="AG46" i="26"/>
  <c r="AG293" i="26" s="1"/>
  <c r="AH46" i="26"/>
  <c r="AH293" i="26" s="1"/>
  <c r="AI46" i="26"/>
  <c r="AI293" i="26" s="1"/>
  <c r="AB46" i="26"/>
  <c r="AB293" i="26" s="1"/>
  <c r="Z30" i="26"/>
  <c r="AG45" i="26"/>
  <c r="AK46" i="26"/>
  <c r="AK293" i="26" s="1"/>
  <c r="AC46" i="26"/>
  <c r="AC293" i="26" s="1"/>
  <c r="AD46" i="26"/>
  <c r="AD293" i="26" s="1"/>
  <c r="AE46" i="26"/>
  <c r="AE293" i="26" s="1"/>
  <c r="Z31" i="26"/>
  <c r="B30" i="152" l="1"/>
  <c r="B31" i="152"/>
  <c r="Z27" i="157"/>
  <c r="W36" i="158"/>
  <c r="Z32" i="160"/>
  <c r="AC39" i="26"/>
  <c r="K36" i="156" s="1"/>
  <c r="Z28" i="154"/>
  <c r="B26" i="141"/>
  <c r="BJ26" i="141" s="1"/>
  <c r="B23" i="141"/>
  <c r="BC23" i="141" s="1"/>
  <c r="B27" i="141"/>
  <c r="Z27" i="141" s="1"/>
  <c r="B25" i="141"/>
  <c r="BK25" i="141" s="1"/>
  <c r="B24" i="141"/>
  <c r="AP24" i="141" s="1"/>
  <c r="Z39" i="152"/>
  <c r="Z34" i="139"/>
  <c r="AI294" i="26"/>
  <c r="AH294" i="26"/>
  <c r="AG294" i="26"/>
  <c r="AF294" i="26"/>
  <c r="AE294" i="26"/>
  <c r="AA294" i="26"/>
  <c r="AD294" i="26"/>
  <c r="AJ294" i="26"/>
  <c r="AB294" i="26"/>
  <c r="AK294" i="26"/>
  <c r="Z294" i="26"/>
  <c r="AC294" i="26"/>
  <c r="Z56" i="137"/>
  <c r="Z38" i="141"/>
  <c r="Z52" i="138"/>
  <c r="Z70" i="113"/>
  <c r="BC64" i="120"/>
  <c r="BL64" i="120"/>
  <c r="BN64" i="120"/>
  <c r="BO64" i="120"/>
  <c r="BF64" i="120"/>
  <c r="AI64" i="120"/>
  <c r="AI66" i="120" s="1"/>
  <c r="BD64" i="120"/>
  <c r="AX64" i="120"/>
  <c r="AA64" i="120"/>
  <c r="BG64" i="120"/>
  <c r="AS64" i="120"/>
  <c r="BA64" i="120"/>
  <c r="AD64" i="120"/>
  <c r="AY64" i="120"/>
  <c r="BH64" i="120"/>
  <c r="BB64" i="120"/>
  <c r="AN64" i="120"/>
  <c r="AR64" i="120"/>
  <c r="AQ64" i="120"/>
  <c r="AH64" i="120"/>
  <c r="AT64" i="120"/>
  <c r="AG64" i="120"/>
  <c r="AF64" i="120"/>
  <c r="AL64" i="120"/>
  <c r="Z64" i="120"/>
  <c r="AU64" i="120"/>
  <c r="AV64" i="120"/>
  <c r="BI64" i="120"/>
  <c r="AO64" i="120"/>
  <c r="BJ64" i="120"/>
  <c r="AM64" i="120"/>
  <c r="AB64" i="120"/>
  <c r="AC64" i="120"/>
  <c r="BM64" i="120"/>
  <c r="AP64" i="120"/>
  <c r="BP64" i="120"/>
  <c r="AE64" i="120"/>
  <c r="BE64" i="120"/>
  <c r="BQ64" i="120"/>
  <c r="AJ64" i="120"/>
  <c r="AK64" i="120"/>
  <c r="AW64" i="120"/>
  <c r="BK64" i="120"/>
  <c r="AZ64" i="120"/>
  <c r="Y25" i="26"/>
  <c r="X25" i="26" s="1"/>
  <c r="W25" i="26" s="1"/>
  <c r="V25" i="26" s="1"/>
  <c r="U25" i="26" s="1"/>
  <c r="T25" i="26" s="1"/>
  <c r="S25" i="26" s="1"/>
  <c r="R25" i="26" s="1"/>
  <c r="Q25" i="26" s="1"/>
  <c r="P25" i="26" s="1"/>
  <c r="O25" i="26" s="1"/>
  <c r="N25" i="26" s="1"/>
  <c r="M25" i="26" s="1"/>
  <c r="L25" i="26" s="1"/>
  <c r="K25" i="26" s="1"/>
  <c r="J25" i="26" s="1"/>
  <c r="I25" i="26" s="1"/>
  <c r="AA25" i="26"/>
  <c r="AB25" i="26" s="1"/>
  <c r="AC25" i="26" s="1"/>
  <c r="AD25" i="26" s="1"/>
  <c r="AE25" i="26" s="1"/>
  <c r="AF25" i="26" s="1"/>
  <c r="AG25" i="26" s="1"/>
  <c r="AH25" i="26" s="1"/>
  <c r="AI25" i="26" s="1"/>
  <c r="AJ25" i="26" s="1"/>
  <c r="AK25" i="26" s="1"/>
  <c r="AL25" i="26" s="1"/>
  <c r="AM25" i="26" s="1"/>
  <c r="AN25" i="26" s="1"/>
  <c r="AO25" i="26" s="1"/>
  <c r="AP25" i="26" s="1"/>
  <c r="AQ25" i="26" s="1"/>
  <c r="AR25" i="26" s="1"/>
  <c r="AS25" i="26" s="1"/>
  <c r="AT25" i="26" s="1"/>
  <c r="AU25" i="26" s="1"/>
  <c r="AV25" i="26" s="1"/>
  <c r="AW25" i="26" s="1"/>
  <c r="AX25" i="26" s="1"/>
  <c r="AY25" i="26" s="1"/>
  <c r="AZ25" i="26" s="1"/>
  <c r="BA25" i="26" s="1"/>
  <c r="BB25" i="26" s="1"/>
  <c r="BC25" i="26" s="1"/>
  <c r="BD25" i="26" s="1"/>
  <c r="BE25" i="26" s="1"/>
  <c r="BF25" i="26" s="1"/>
  <c r="BG25" i="26" s="1"/>
  <c r="BH25" i="26" s="1"/>
  <c r="BI25" i="26" s="1"/>
  <c r="BJ25" i="26" s="1"/>
  <c r="BK25" i="26" s="1"/>
  <c r="BL25" i="26" s="1"/>
  <c r="BM25" i="26" s="1"/>
  <c r="BN25" i="26" s="1"/>
  <c r="BO25" i="26" s="1"/>
  <c r="BP25" i="26" s="1"/>
  <c r="BQ25" i="26" s="1"/>
  <c r="AB26" i="26"/>
  <c r="AA31" i="26"/>
  <c r="AA30" i="26"/>
  <c r="Z70" i="120"/>
  <c r="Z64" i="124"/>
  <c r="AG27" i="138"/>
  <c r="AK27" i="138"/>
  <c r="AA27" i="138"/>
  <c r="AB27" i="138"/>
  <c r="AH27" i="138"/>
  <c r="AE27" i="138"/>
  <c r="AC27" i="138"/>
  <c r="AD27" i="138"/>
  <c r="AJ27" i="138"/>
  <c r="AI27" i="138"/>
  <c r="AF27" i="138"/>
  <c r="AD39" i="26" l="1"/>
  <c r="AE39" i="26" s="1"/>
  <c r="AF39" i="26" s="1"/>
  <c r="AG39" i="26" s="1"/>
  <c r="AH39" i="26" s="1"/>
  <c r="AI39" i="26" s="1"/>
  <c r="AJ39" i="26" s="1"/>
  <c r="AK39" i="26" s="1"/>
  <c r="AL39" i="26" s="1"/>
  <c r="AM39" i="26" s="1"/>
  <c r="AN39" i="26" s="1"/>
  <c r="AO39" i="26" s="1"/>
  <c r="AP39" i="26" s="1"/>
  <c r="AQ39" i="26" s="1"/>
  <c r="AR39" i="26" s="1"/>
  <c r="AS39" i="26" s="1"/>
  <c r="AT39" i="26" s="1"/>
  <c r="AU39" i="26" s="1"/>
  <c r="AV39" i="26" s="1"/>
  <c r="AW39" i="26" s="1"/>
  <c r="AX39" i="26" s="1"/>
  <c r="AY39" i="26" s="1"/>
  <c r="AZ39" i="26" s="1"/>
  <c r="BA39" i="26" s="1"/>
  <c r="BB39" i="26" s="1"/>
  <c r="BC39" i="26" s="1"/>
  <c r="BD39" i="26" s="1"/>
  <c r="BE39" i="26" s="1"/>
  <c r="BF39" i="26" s="1"/>
  <c r="BG39" i="26" s="1"/>
  <c r="BH39" i="26" s="1"/>
  <c r="BI39" i="26" s="1"/>
  <c r="BJ39" i="26" s="1"/>
  <c r="BK39" i="26" s="1"/>
  <c r="BL39" i="26" s="1"/>
  <c r="BM39" i="26" s="1"/>
  <c r="BN39" i="26" s="1"/>
  <c r="BO39" i="26" s="1"/>
  <c r="BP39" i="26" s="1"/>
  <c r="BQ39" i="26" s="1"/>
  <c r="X36" i="158"/>
  <c r="AA32" i="160"/>
  <c r="AA27" i="157"/>
  <c r="K37" i="156"/>
  <c r="B333" i="26"/>
  <c r="B19" i="154" s="1"/>
  <c r="BG26" i="141"/>
  <c r="AK26" i="141"/>
  <c r="AG26" i="141"/>
  <c r="BB26" i="141"/>
  <c r="BP26" i="141"/>
  <c r="BK26" i="141"/>
  <c r="AC23" i="141"/>
  <c r="BF26" i="141"/>
  <c r="AX23" i="141"/>
  <c r="Z23" i="141"/>
  <c r="AO23" i="141"/>
  <c r="AP23" i="141"/>
  <c r="BL23" i="141"/>
  <c r="BG27" i="141"/>
  <c r="AX26" i="141"/>
  <c r="AA28" i="154"/>
  <c r="BF23" i="141"/>
  <c r="BQ26" i="141"/>
  <c r="AN26" i="141"/>
  <c r="AZ23" i="141"/>
  <c r="BE26" i="141"/>
  <c r="AH26" i="141"/>
  <c r="AU23" i="141"/>
  <c r="AR26" i="141"/>
  <c r="BI23" i="141"/>
  <c r="BG23" i="141"/>
  <c r="AS26" i="141"/>
  <c r="BE23" i="141"/>
  <c r="BA23" i="141"/>
  <c r="AF26" i="141"/>
  <c r="AT23" i="141"/>
  <c r="AR23" i="141"/>
  <c r="BM26" i="141"/>
  <c r="BN23" i="141"/>
  <c r="BL27" i="141"/>
  <c r="AM26" i="141"/>
  <c r="AM25" i="141"/>
  <c r="AH23" i="141"/>
  <c r="AV23" i="141"/>
  <c r="AL23" i="141"/>
  <c r="BQ27" i="141"/>
  <c r="AD26" i="141"/>
  <c r="AI26" i="141"/>
  <c r="BN26" i="141"/>
  <c r="Z26" i="141"/>
  <c r="AS23" i="141"/>
  <c r="AB23" i="141"/>
  <c r="AJ23" i="141"/>
  <c r="AK23" i="141"/>
  <c r="BA27" i="141"/>
  <c r="BH26" i="141"/>
  <c r="BA26" i="141"/>
  <c r="AT26" i="141"/>
  <c r="BP25" i="141"/>
  <c r="AY23" i="141"/>
  <c r="AN23" i="141"/>
  <c r="AD23" i="141"/>
  <c r="AE23" i="141"/>
  <c r="AQ26" i="141"/>
  <c r="AB26" i="141"/>
  <c r="AY26" i="141"/>
  <c r="AO26" i="141"/>
  <c r="AP25" i="141"/>
  <c r="BN27" i="141"/>
  <c r="AF27" i="141"/>
  <c r="AW23" i="141"/>
  <c r="BM23" i="141"/>
  <c r="AT27" i="141"/>
  <c r="AL26" i="141"/>
  <c r="BO26" i="141"/>
  <c r="AJ26" i="141"/>
  <c r="AU27" i="141"/>
  <c r="BI25" i="141"/>
  <c r="BQ23" i="141"/>
  <c r="AM23" i="141"/>
  <c r="BH23" i="141"/>
  <c r="BO27" i="141"/>
  <c r="AP26" i="141"/>
  <c r="AW26" i="141"/>
  <c r="BI26" i="141"/>
  <c r="AV26" i="141"/>
  <c r="AX25" i="141"/>
  <c r="BD23" i="141"/>
  <c r="BB23" i="141"/>
  <c r="AF23" i="141"/>
  <c r="BJ27" i="141"/>
  <c r="AE26" i="141"/>
  <c r="AA26" i="141"/>
  <c r="BC26" i="141"/>
  <c r="BD26" i="141"/>
  <c r="AG23" i="141"/>
  <c r="BJ23" i="141"/>
  <c r="BK23" i="141"/>
  <c r="BO23" i="141"/>
  <c r="AI23" i="141"/>
  <c r="BL26" i="141"/>
  <c r="BP23" i="141"/>
  <c r="AA23" i="141"/>
  <c r="AQ23" i="141"/>
  <c r="AN27" i="141"/>
  <c r="AZ26" i="141"/>
  <c r="AU26" i="141"/>
  <c r="AC26" i="141"/>
  <c r="AE24" i="141"/>
  <c r="AD27" i="141"/>
  <c r="BM27" i="141"/>
  <c r="AY25" i="141"/>
  <c r="AV24" i="141"/>
  <c r="AQ27" i="141"/>
  <c r="AA25" i="141"/>
  <c r="AO27" i="141"/>
  <c r="AJ27" i="141"/>
  <c r="AB25" i="141"/>
  <c r="AE25" i="141"/>
  <c r="BP27" i="141"/>
  <c r="AE27" i="141"/>
  <c r="BB25" i="141"/>
  <c r="AK24" i="141"/>
  <c r="BD25" i="141"/>
  <c r="AK25" i="141"/>
  <c r="AY27" i="141"/>
  <c r="BD27" i="141"/>
  <c r="AR25" i="141"/>
  <c r="AS24" i="141"/>
  <c r="BI27" i="141"/>
  <c r="BH27" i="141"/>
  <c r="AL25" i="141"/>
  <c r="AN25" i="141"/>
  <c r="AO25" i="141"/>
  <c r="BD24" i="141"/>
  <c r="AQ25" i="141"/>
  <c r="AI25" i="141"/>
  <c r="AH25" i="141"/>
  <c r="BH25" i="141"/>
  <c r="BP24" i="141"/>
  <c r="AZ27" i="141"/>
  <c r="BB27" i="141"/>
  <c r="AF25" i="141"/>
  <c r="AV25" i="141"/>
  <c r="AW25" i="141"/>
  <c r="BE24" i="141"/>
  <c r="BE27" i="141"/>
  <c r="AB27" i="141"/>
  <c r="BN25" i="141"/>
  <c r="BL25" i="141"/>
  <c r="BO25" i="141"/>
  <c r="AY24" i="141"/>
  <c r="AS27" i="141"/>
  <c r="AA27" i="141"/>
  <c r="AR27" i="141"/>
  <c r="AG25" i="141"/>
  <c r="BF25" i="141"/>
  <c r="BO24" i="141"/>
  <c r="BK27" i="141"/>
  <c r="AI27" i="141"/>
  <c r="AL27" i="141"/>
  <c r="BM25" i="141"/>
  <c r="AZ25" i="141"/>
  <c r="AM24" i="141"/>
  <c r="AX24" i="141"/>
  <c r="AO24" i="141"/>
  <c r="AQ24" i="141"/>
  <c r="BH24" i="141"/>
  <c r="AT24" i="141"/>
  <c r="AI24" i="141"/>
  <c r="BF24" i="141"/>
  <c r="BI24" i="141"/>
  <c r="AB24" i="141"/>
  <c r="AC24" i="141"/>
  <c r="AZ24" i="141"/>
  <c r="BN24" i="141"/>
  <c r="BJ24" i="141"/>
  <c r="AW24" i="141"/>
  <c r="AF24" i="141"/>
  <c r="AC25" i="141"/>
  <c r="AH24" i="141"/>
  <c r="AN24" i="141"/>
  <c r="BL24" i="141"/>
  <c r="BQ24" i="141"/>
  <c r="AR24" i="141"/>
  <c r="BM24" i="141"/>
  <c r="BG24" i="141"/>
  <c r="Z24" i="141"/>
  <c r="BA25" i="141"/>
  <c r="AS25" i="141"/>
  <c r="AJ25" i="141"/>
  <c r="BB24" i="141"/>
  <c r="AL24" i="141"/>
  <c r="BA24" i="141"/>
  <c r="AJ24" i="141"/>
  <c r="AH27" i="141"/>
  <c r="AC27" i="141"/>
  <c r="AP27" i="141"/>
  <c r="AV27" i="141"/>
  <c r="AU25" i="141"/>
  <c r="BJ25" i="141"/>
  <c r="AD25" i="141"/>
  <c r="BC24" i="141"/>
  <c r="AU24" i="141"/>
  <c r="AA24" i="141"/>
  <c r="AD24" i="141"/>
  <c r="AG27" i="141"/>
  <c r="AM27" i="141"/>
  <c r="AK27" i="141"/>
  <c r="BF27" i="141"/>
  <c r="BC25" i="141"/>
  <c r="BE25" i="141"/>
  <c r="AT25" i="141"/>
  <c r="AG24" i="141"/>
  <c r="BK24" i="141"/>
  <c r="BC27" i="141"/>
  <c r="AW27" i="141"/>
  <c r="AX27" i="141"/>
  <c r="BG25" i="141"/>
  <c r="Z25" i="141"/>
  <c r="BQ25" i="141"/>
  <c r="AA25" i="17"/>
  <c r="AA39" i="152"/>
  <c r="AA34" i="139"/>
  <c r="AA56" i="137"/>
  <c r="AA38" i="141"/>
  <c r="AA52" i="138"/>
  <c r="AA70" i="113"/>
  <c r="AA70" i="120"/>
  <c r="AA64" i="124"/>
  <c r="AB31" i="26"/>
  <c r="AC26" i="26"/>
  <c r="AB30" i="26"/>
  <c r="AL46" i="26"/>
  <c r="AM44" i="26"/>
  <c r="AM46" i="26" s="1"/>
  <c r="E16" i="17" l="1"/>
  <c r="BL32" i="17" s="1"/>
  <c r="C31" i="17" s="1"/>
  <c r="Y36" i="158"/>
  <c r="AB27" i="157"/>
  <c r="AB32" i="160"/>
  <c r="E19" i="17"/>
  <c r="BE31" i="141"/>
  <c r="BK31" i="141"/>
  <c r="AS31" i="141"/>
  <c r="BJ31" i="141"/>
  <c r="BM31" i="141"/>
  <c r="AY31" i="141"/>
  <c r="AK31" i="141"/>
  <c r="BC31" i="141"/>
  <c r="AB28" i="154"/>
  <c r="AQ31" i="141"/>
  <c r="AE31" i="141"/>
  <c r="AP31" i="141"/>
  <c r="AI31" i="141"/>
  <c r="BQ31" i="141"/>
  <c r="AJ31" i="141"/>
  <c r="AW31" i="141"/>
  <c r="BO31" i="141"/>
  <c r="AV31" i="141"/>
  <c r="AH31" i="141"/>
  <c r="BL31" i="141"/>
  <c r="AX31" i="141"/>
  <c r="BA31" i="141"/>
  <c r="AA31" i="141"/>
  <c r="AU31" i="141"/>
  <c r="AO31" i="141"/>
  <c r="BP31" i="141"/>
  <c r="AR31" i="141"/>
  <c r="BN31" i="141"/>
  <c r="AM31" i="141"/>
  <c r="AB31" i="141"/>
  <c r="BH31" i="141"/>
  <c r="AZ31" i="141"/>
  <c r="AD31" i="141"/>
  <c r="AT31" i="141"/>
  <c r="AF31" i="141"/>
  <c r="BD31" i="141"/>
  <c r="BI31" i="141"/>
  <c r="BF31" i="141"/>
  <c r="BB31" i="141"/>
  <c r="Z31" i="141"/>
  <c r="Z33" i="141" s="1"/>
  <c r="AG31" i="141"/>
  <c r="AN31" i="141"/>
  <c r="AC31" i="141"/>
  <c r="BG31" i="141"/>
  <c r="AL31" i="141"/>
  <c r="AM293" i="26"/>
  <c r="AM294" i="26"/>
  <c r="AL293" i="26"/>
  <c r="AL294" i="26"/>
  <c r="AB34" i="139"/>
  <c r="AB39" i="152"/>
  <c r="AB52" i="138"/>
  <c r="AB38" i="141"/>
  <c r="AB56" i="137"/>
  <c r="AB70" i="113"/>
  <c r="AB70" i="120"/>
  <c r="AB64" i="124"/>
  <c r="AD26" i="26"/>
  <c r="AC31" i="26"/>
  <c r="AC30" i="26"/>
  <c r="AN44" i="26"/>
  <c r="AL27" i="138"/>
  <c r="Z36" i="158" l="1"/>
  <c r="AC32" i="160"/>
  <c r="AC27" i="157"/>
  <c r="AC28" i="154"/>
  <c r="AC34" i="139"/>
  <c r="AC39" i="152"/>
  <c r="AC52" i="138"/>
  <c r="AC56" i="137"/>
  <c r="AC38" i="141"/>
  <c r="AC70" i="113"/>
  <c r="AE26" i="26"/>
  <c r="AD30" i="26"/>
  <c r="AD31" i="26"/>
  <c r="AC70" i="120"/>
  <c r="AC64" i="124"/>
  <c r="AO44" i="26"/>
  <c r="AN46" i="26"/>
  <c r="AM27" i="138"/>
  <c r="AD32" i="160" l="1"/>
  <c r="AA36" i="158"/>
  <c r="AD27" i="157"/>
  <c r="AD28" i="154"/>
  <c r="AN293" i="26"/>
  <c r="AN294" i="26"/>
  <c r="AD34" i="139"/>
  <c r="AD39" i="152"/>
  <c r="AD56" i="137"/>
  <c r="AD52" i="138"/>
  <c r="AD38" i="141"/>
  <c r="AD70" i="113"/>
  <c r="AD64" i="124"/>
  <c r="AD70" i="120"/>
  <c r="AE31" i="26"/>
  <c r="AF26" i="26"/>
  <c r="AR22" i="17" s="1"/>
  <c r="AE30" i="26"/>
  <c r="AN27" i="138"/>
  <c r="AO46" i="26"/>
  <c r="AP44" i="26"/>
  <c r="BH22" i="17" l="1"/>
  <c r="BL22" i="17"/>
  <c r="AE27" i="157"/>
  <c r="AB36" i="158"/>
  <c r="AE32" i="160"/>
  <c r="AG22" i="17"/>
  <c r="BF22" i="17"/>
  <c r="AS22" i="17"/>
  <c r="AE22" i="17"/>
  <c r="BI22" i="17"/>
  <c r="AA22" i="17"/>
  <c r="AL22" i="17"/>
  <c r="AC22" i="17"/>
  <c r="AH22" i="17"/>
  <c r="AI22" i="17"/>
  <c r="BP22" i="17"/>
  <c r="AN22" i="17"/>
  <c r="BD22" i="17"/>
  <c r="AU22" i="17"/>
  <c r="AW22" i="17"/>
  <c r="BA22" i="17"/>
  <c r="BC22" i="17"/>
  <c r="AJ22" i="17"/>
  <c r="BM22" i="17"/>
  <c r="AB22" i="17"/>
  <c r="AZ22" i="17"/>
  <c r="AY22" i="17"/>
  <c r="BB22" i="17"/>
  <c r="Z22" i="17"/>
  <c r="AX22" i="17"/>
  <c r="BK22" i="17"/>
  <c r="AQ22" i="17"/>
  <c r="AP22" i="17"/>
  <c r="AM22" i="17"/>
  <c r="BJ22" i="17"/>
  <c r="BE22" i="17"/>
  <c r="BQ22" i="17"/>
  <c r="AT22" i="17"/>
  <c r="BG22" i="17"/>
  <c r="AV22" i="17"/>
  <c r="AE28" i="154"/>
  <c r="AO293" i="26"/>
  <c r="AO294" i="26"/>
  <c r="AE34" i="139"/>
  <c r="AE39" i="152"/>
  <c r="AF9" i="17"/>
  <c r="AE52" i="138"/>
  <c r="AE56" i="137"/>
  <c r="AE38" i="141"/>
  <c r="AE70" i="113"/>
  <c r="AE64" i="124"/>
  <c r="AE70" i="120"/>
  <c r="AF30" i="26"/>
  <c r="AG26" i="26"/>
  <c r="AF31" i="26"/>
  <c r="AP46" i="26"/>
  <c r="AQ44" i="26"/>
  <c r="AO27" i="138"/>
  <c r="AF32" i="160" l="1"/>
  <c r="AC36" i="158"/>
  <c r="AF27" i="157"/>
  <c r="AF28" i="154"/>
  <c r="AP293" i="26"/>
  <c r="AP294" i="26"/>
  <c r="AF34" i="139"/>
  <c r="AF39" i="152"/>
  <c r="AF38" i="141"/>
  <c r="AF52" i="138"/>
  <c r="AF56" i="137"/>
  <c r="AF70" i="113"/>
  <c r="AG30" i="26"/>
  <c r="AG31" i="26"/>
  <c r="AH26" i="26"/>
  <c r="AF64" i="124"/>
  <c r="AF70" i="120"/>
  <c r="AQ46" i="26"/>
  <c r="AR44" i="26"/>
  <c r="AP27" i="138"/>
  <c r="AG27" i="157" l="1"/>
  <c r="AG32" i="160"/>
  <c r="AD36" i="158"/>
  <c r="AG28" i="154"/>
  <c r="AG34" i="139"/>
  <c r="AG39" i="152"/>
  <c r="AQ293" i="26"/>
  <c r="AQ294" i="26"/>
  <c r="AG56" i="137"/>
  <c r="AG38" i="141"/>
  <c r="AG52" i="138"/>
  <c r="AG70" i="113"/>
  <c r="AG64" i="124"/>
  <c r="AG70" i="120"/>
  <c r="AH30" i="26"/>
  <c r="AH31" i="26"/>
  <c r="AI26" i="26"/>
  <c r="AR46" i="26"/>
  <c r="AS44" i="26"/>
  <c r="AQ27" i="138"/>
  <c r="AH27" i="157" l="1"/>
  <c r="AE36" i="158"/>
  <c r="AH32" i="160"/>
  <c r="AH28" i="154"/>
  <c r="AR293" i="26"/>
  <c r="AR294" i="26"/>
  <c r="AH39" i="152"/>
  <c r="AH34" i="139"/>
  <c r="AH56" i="137"/>
  <c r="AH38" i="141"/>
  <c r="AH52" i="138"/>
  <c r="AH70" i="113"/>
  <c r="AJ26" i="26"/>
  <c r="AI30" i="26"/>
  <c r="AI31" i="26"/>
  <c r="AH64" i="124"/>
  <c r="AH70" i="120"/>
  <c r="AS46" i="26"/>
  <c r="AT44" i="26"/>
  <c r="AR27" i="138"/>
  <c r="AI27" i="157" l="1"/>
  <c r="AI32" i="160"/>
  <c r="AF36" i="158"/>
  <c r="AI28" i="154"/>
  <c r="AS293" i="26"/>
  <c r="AS294" i="26"/>
  <c r="AI34" i="139"/>
  <c r="AI39" i="152"/>
  <c r="AI56" i="137"/>
  <c r="AI38" i="141"/>
  <c r="AI52" i="138"/>
  <c r="AI70" i="113"/>
  <c r="AI64" i="124"/>
  <c r="AI70" i="120"/>
  <c r="AJ30" i="26"/>
  <c r="AJ31" i="26"/>
  <c r="AK26" i="26"/>
  <c r="AT46" i="26"/>
  <c r="AU44" i="26"/>
  <c r="AS27" i="138"/>
  <c r="AG36" i="158" l="1"/>
  <c r="AJ32" i="160"/>
  <c r="AJ27" i="157"/>
  <c r="AJ28" i="154"/>
  <c r="AT293" i="26"/>
  <c r="AT294" i="26"/>
  <c r="AJ39" i="152"/>
  <c r="AJ34" i="139"/>
  <c r="AJ52" i="138"/>
  <c r="AJ38" i="141"/>
  <c r="AJ56" i="137"/>
  <c r="AJ70" i="113"/>
  <c r="AK31" i="26"/>
  <c r="AL26" i="26"/>
  <c r="AK30" i="26"/>
  <c r="AJ70" i="120"/>
  <c r="AJ64" i="124"/>
  <c r="AU46" i="26"/>
  <c r="AV44" i="26"/>
  <c r="AT27" i="138"/>
  <c r="AH36" i="158" l="1"/>
  <c r="AK27" i="157"/>
  <c r="AK32" i="160"/>
  <c r="AK28" i="154"/>
  <c r="AU293" i="26"/>
  <c r="AU294" i="26"/>
  <c r="AK39" i="152"/>
  <c r="AK34" i="139"/>
  <c r="AK38" i="141"/>
  <c r="AK52" i="138"/>
  <c r="AK56" i="137"/>
  <c r="AK70" i="113"/>
  <c r="AK70" i="120"/>
  <c r="AK64" i="124"/>
  <c r="AL31" i="26"/>
  <c r="AM26" i="26"/>
  <c r="AL30" i="26"/>
  <c r="AU27" i="138"/>
  <c r="AW44" i="26"/>
  <c r="AV46" i="26"/>
  <c r="AI36" i="158" l="1"/>
  <c r="AL27" i="157"/>
  <c r="AL32" i="160"/>
  <c r="AL28" i="154"/>
  <c r="AV293" i="26"/>
  <c r="AV294" i="26"/>
  <c r="AL39" i="152"/>
  <c r="AL34" i="139"/>
  <c r="AL38" i="141"/>
  <c r="AL56" i="137"/>
  <c r="AL52" i="138"/>
  <c r="AL70" i="113"/>
  <c r="AL64" i="124"/>
  <c r="AL70" i="120"/>
  <c r="AN26" i="26"/>
  <c r="AM31" i="26"/>
  <c r="AM30" i="26"/>
  <c r="AV27" i="138"/>
  <c r="AX44" i="26"/>
  <c r="AW46" i="26"/>
  <c r="AM27" i="157" l="1"/>
  <c r="AJ36" i="158"/>
  <c r="AM32" i="160"/>
  <c r="AM28" i="154"/>
  <c r="AM39" i="152"/>
  <c r="AM34" i="139"/>
  <c r="AW293" i="26"/>
  <c r="AW294" i="26"/>
  <c r="AM38" i="141"/>
  <c r="AM52" i="138"/>
  <c r="AM56" i="137"/>
  <c r="AM70" i="113"/>
  <c r="AN31" i="26"/>
  <c r="AO26" i="26"/>
  <c r="AN30" i="26"/>
  <c r="AM70" i="120"/>
  <c r="AM64" i="124"/>
  <c r="AY44" i="26"/>
  <c r="AX46" i="26"/>
  <c r="AW27" i="138"/>
  <c r="AK36" i="158" l="1"/>
  <c r="AN32" i="160"/>
  <c r="AN27" i="157"/>
  <c r="AN28" i="154"/>
  <c r="AN34" i="139"/>
  <c r="AN39" i="152"/>
  <c r="AX293" i="26"/>
  <c r="AX294" i="26"/>
  <c r="AN52" i="138"/>
  <c r="AN38" i="141"/>
  <c r="AN56" i="137"/>
  <c r="AN70" i="113"/>
  <c r="AN70" i="120"/>
  <c r="AN64" i="124"/>
  <c r="AP26" i="26"/>
  <c r="AO31" i="26"/>
  <c r="AO30" i="26"/>
  <c r="AX27" i="138"/>
  <c r="AY46" i="26"/>
  <c r="AZ44" i="26"/>
  <c r="AL36" i="158" l="1"/>
  <c r="AO32" i="160"/>
  <c r="AO27" i="157"/>
  <c r="AO28" i="154"/>
  <c r="AY293" i="26"/>
  <c r="AY294" i="26"/>
  <c r="AO34" i="139"/>
  <c r="AO39" i="152"/>
  <c r="AO52" i="138"/>
  <c r="AO56" i="137"/>
  <c r="AO38" i="141"/>
  <c r="AO70" i="113"/>
  <c r="AO70" i="120"/>
  <c r="AO64" i="124"/>
  <c r="AQ26" i="26"/>
  <c r="AP31" i="26"/>
  <c r="AP30" i="26"/>
  <c r="AZ46" i="26"/>
  <c r="BA44" i="26"/>
  <c r="AY27" i="138"/>
  <c r="AP32" i="160" l="1"/>
  <c r="AM36" i="158"/>
  <c r="AP27" i="157"/>
  <c r="AP28" i="154"/>
  <c r="AZ293" i="26"/>
  <c r="AZ294" i="26"/>
  <c r="AP34" i="139"/>
  <c r="AP39" i="152"/>
  <c r="AP52" i="138"/>
  <c r="AP56" i="137"/>
  <c r="AP38" i="141"/>
  <c r="AP70" i="113"/>
  <c r="AP64" i="124"/>
  <c r="AP70" i="120"/>
  <c r="AR26" i="26"/>
  <c r="AQ30" i="26"/>
  <c r="AQ31" i="26"/>
  <c r="BA46" i="26"/>
  <c r="BB44" i="26"/>
  <c r="AZ27" i="138"/>
  <c r="AN36" i="158" l="1"/>
  <c r="AQ27" i="157"/>
  <c r="AQ32" i="160"/>
  <c r="AQ28" i="154"/>
  <c r="AQ34" i="139"/>
  <c r="AQ39" i="152"/>
  <c r="BA293" i="26"/>
  <c r="BA294" i="26"/>
  <c r="AQ56" i="137"/>
  <c r="AQ38" i="141"/>
  <c r="AQ52" i="138"/>
  <c r="AQ70" i="113"/>
  <c r="AQ64" i="124"/>
  <c r="AQ70" i="120"/>
  <c r="AS26" i="26"/>
  <c r="AR30" i="26"/>
  <c r="AR31" i="26"/>
  <c r="BB46" i="26"/>
  <c r="BC44" i="26"/>
  <c r="BA27" i="138"/>
  <c r="AR32" i="160" l="1"/>
  <c r="AR27" i="157"/>
  <c r="AO36" i="158"/>
  <c r="AR28" i="154"/>
  <c r="AR34" i="139"/>
  <c r="AR39" i="152"/>
  <c r="BB293" i="26"/>
  <c r="BB294" i="26"/>
  <c r="AR52" i="138"/>
  <c r="AR56" i="137"/>
  <c r="AR38" i="141"/>
  <c r="AR70" i="113"/>
  <c r="AR64" i="124"/>
  <c r="AR70" i="120"/>
  <c r="AT26" i="26"/>
  <c r="AS30" i="26"/>
  <c r="AS31" i="26"/>
  <c r="BC46" i="26"/>
  <c r="BD44" i="26"/>
  <c r="BB27" i="138"/>
  <c r="AS27" i="157" l="1"/>
  <c r="AP36" i="158"/>
  <c r="AS32" i="160"/>
  <c r="AS28" i="154"/>
  <c r="BC293" i="26"/>
  <c r="BC294" i="26"/>
  <c r="AS34" i="139"/>
  <c r="AS39" i="152"/>
  <c r="AS56" i="137"/>
  <c r="AS52" i="138"/>
  <c r="AS38" i="141"/>
  <c r="AS70" i="113"/>
  <c r="AS64" i="124"/>
  <c r="AS70" i="120"/>
  <c r="AT30" i="26"/>
  <c r="AU26" i="26"/>
  <c r="AT31" i="26"/>
  <c r="BD46" i="26"/>
  <c r="BE44" i="26"/>
  <c r="BC27" i="138"/>
  <c r="AT27" i="157" l="1"/>
  <c r="AT32" i="160"/>
  <c r="AQ36" i="158"/>
  <c r="AT28" i="154"/>
  <c r="BD293" i="26"/>
  <c r="BD294" i="26"/>
  <c r="AT39" i="152"/>
  <c r="AT34" i="139"/>
  <c r="AT56" i="137"/>
  <c r="AT38" i="141"/>
  <c r="AT52" i="138"/>
  <c r="AT70" i="113"/>
  <c r="AU30" i="26"/>
  <c r="AU31" i="26"/>
  <c r="AV26" i="26"/>
  <c r="AT64" i="124"/>
  <c r="AT70" i="120"/>
  <c r="BE46" i="26"/>
  <c r="BF44" i="26"/>
  <c r="BD27" i="138"/>
  <c r="AU27" i="157" l="1"/>
  <c r="AR36" i="158"/>
  <c r="AU32" i="160"/>
  <c r="AU28" i="154"/>
  <c r="AU39" i="152"/>
  <c r="AU34" i="139"/>
  <c r="BE293" i="26"/>
  <c r="BE294" i="26"/>
  <c r="AU56" i="137"/>
  <c r="AU38" i="141"/>
  <c r="AU52" i="138"/>
  <c r="AU70" i="113"/>
  <c r="AV30" i="26"/>
  <c r="AV31" i="26"/>
  <c r="AW26" i="26"/>
  <c r="AU64" i="124"/>
  <c r="AU70" i="120"/>
  <c r="BF46" i="26"/>
  <c r="BG44" i="26"/>
  <c r="BE27" i="138"/>
  <c r="AV27" i="157" l="1"/>
  <c r="AS36" i="158"/>
  <c r="AV32" i="160"/>
  <c r="AV28" i="154"/>
  <c r="AV39" i="152"/>
  <c r="AV34" i="139"/>
  <c r="BF293" i="26"/>
  <c r="BF294" i="26"/>
  <c r="AV56" i="137"/>
  <c r="AV38" i="141"/>
  <c r="AV52" i="138"/>
  <c r="AV70" i="113"/>
  <c r="AW31" i="26"/>
  <c r="AW30" i="26"/>
  <c r="AX26" i="26"/>
  <c r="AX30" i="26" s="1"/>
  <c r="AV70" i="120"/>
  <c r="AV64" i="124"/>
  <c r="BG46" i="26"/>
  <c r="BH44" i="26"/>
  <c r="BF27" i="138"/>
  <c r="AU36" i="158" l="1"/>
  <c r="AX32" i="160"/>
  <c r="AX27" i="157"/>
  <c r="AT36" i="158"/>
  <c r="AW32" i="160"/>
  <c r="AW27" i="157"/>
  <c r="AX28" i="154"/>
  <c r="AW28" i="154"/>
  <c r="AW39" i="152"/>
  <c r="AW34" i="139"/>
  <c r="AX39" i="152"/>
  <c r="AX34" i="139"/>
  <c r="BG293" i="26"/>
  <c r="BG294" i="26"/>
  <c r="AW38" i="141"/>
  <c r="AW52" i="138"/>
  <c r="AW56" i="137"/>
  <c r="AW70" i="113"/>
  <c r="AX31" i="26"/>
  <c r="AY26" i="26"/>
  <c r="AW70" i="120"/>
  <c r="AW64" i="124"/>
  <c r="BI44" i="26"/>
  <c r="BH46" i="26"/>
  <c r="BG27" i="138"/>
  <c r="BH293" i="26" l="1"/>
  <c r="BH294" i="26"/>
  <c r="AX38" i="141"/>
  <c r="AX56" i="137"/>
  <c r="AX52" i="138"/>
  <c r="AX70" i="113"/>
  <c r="AX70" i="120"/>
  <c r="AX64" i="124"/>
  <c r="AY30" i="26"/>
  <c r="AY31" i="26"/>
  <c r="AZ26" i="26"/>
  <c r="BH27" i="138"/>
  <c r="BJ44" i="26"/>
  <c r="BI46" i="26"/>
  <c r="AV36" i="158" l="1"/>
  <c r="AY32" i="160"/>
  <c r="AY27" i="157"/>
  <c r="AY28" i="154"/>
  <c r="AY39" i="152"/>
  <c r="AY34" i="139"/>
  <c r="BI293" i="26"/>
  <c r="BI294" i="26"/>
  <c r="AY38" i="141"/>
  <c r="AY52" i="138"/>
  <c r="AY56" i="137"/>
  <c r="AY70" i="113"/>
  <c r="AZ31" i="26"/>
  <c r="BA26" i="26"/>
  <c r="AZ30" i="26"/>
  <c r="AY70" i="120"/>
  <c r="AY64" i="124"/>
  <c r="BI27" i="138"/>
  <c r="BJ46" i="26"/>
  <c r="BK44" i="26"/>
  <c r="AW36" i="158" l="1"/>
  <c r="AZ32" i="160"/>
  <c r="AZ27" i="157"/>
  <c r="AZ28" i="154"/>
  <c r="AZ34" i="139"/>
  <c r="AZ39" i="152"/>
  <c r="BJ293" i="26"/>
  <c r="BJ294" i="26"/>
  <c r="AZ52" i="138"/>
  <c r="AZ38" i="141"/>
  <c r="AZ56" i="137"/>
  <c r="AZ70" i="113"/>
  <c r="AZ70" i="120"/>
  <c r="AZ64" i="124"/>
  <c r="BA31" i="26"/>
  <c r="BB26" i="26"/>
  <c r="BA30" i="26"/>
  <c r="BK46" i="26"/>
  <c r="BL44" i="26"/>
  <c r="BJ27" i="138"/>
  <c r="AX36" i="158" l="1"/>
  <c r="BA32" i="160"/>
  <c r="BA27" i="157"/>
  <c r="BA28" i="154"/>
  <c r="BA34" i="139"/>
  <c r="BA39" i="152"/>
  <c r="BK293" i="26"/>
  <c r="BK294" i="26"/>
  <c r="BA52" i="138"/>
  <c r="BA56" i="137"/>
  <c r="BA38" i="141"/>
  <c r="BA70" i="113"/>
  <c r="BA70" i="120"/>
  <c r="BA64" i="124"/>
  <c r="BC26" i="26"/>
  <c r="BB31" i="26"/>
  <c r="BB30" i="26"/>
  <c r="BM44" i="26"/>
  <c r="BL46" i="26"/>
  <c r="BK27" i="138"/>
  <c r="BB32" i="160" l="1"/>
  <c r="BB27" i="157"/>
  <c r="AY36" i="158"/>
  <c r="BB28" i="154"/>
  <c r="BL293" i="26"/>
  <c r="BL294" i="26"/>
  <c r="BB34" i="139"/>
  <c r="BB39" i="152"/>
  <c r="BB56" i="137"/>
  <c r="BB52" i="138"/>
  <c r="BB38" i="141"/>
  <c r="BB70" i="113"/>
  <c r="BD26" i="26"/>
  <c r="BC30" i="26"/>
  <c r="BC31" i="26"/>
  <c r="BB64" i="124"/>
  <c r="BB70" i="120"/>
  <c r="BL27" i="138"/>
  <c r="BM46" i="26"/>
  <c r="BN44" i="26"/>
  <c r="AZ36" i="158" l="1"/>
  <c r="BC32" i="160"/>
  <c r="BC27" i="157"/>
  <c r="BC28" i="154"/>
  <c r="BC34" i="139"/>
  <c r="BC39" i="152"/>
  <c r="BM293" i="26"/>
  <c r="BM294" i="26"/>
  <c r="BC52" i="138"/>
  <c r="BC56" i="137"/>
  <c r="BC38" i="141"/>
  <c r="BC70" i="113"/>
  <c r="BC64" i="124"/>
  <c r="BC70" i="120"/>
  <c r="BD30" i="26"/>
  <c r="BE26" i="26"/>
  <c r="BD31" i="26"/>
  <c r="BN46" i="26"/>
  <c r="BO44" i="26"/>
  <c r="BM27" i="138"/>
  <c r="BD27" i="157" l="1"/>
  <c r="BA36" i="158"/>
  <c r="BD32" i="160"/>
  <c r="BD28" i="154"/>
  <c r="BD34" i="139"/>
  <c r="BD39" i="152"/>
  <c r="BN293" i="26"/>
  <c r="BN294" i="26"/>
  <c r="BD52" i="138"/>
  <c r="BD38" i="141"/>
  <c r="BD56" i="137"/>
  <c r="BD70" i="113"/>
  <c r="BE30" i="26"/>
  <c r="BE31" i="26"/>
  <c r="BF26" i="26"/>
  <c r="BD64" i="124"/>
  <c r="BD70" i="120"/>
  <c r="BO46" i="26"/>
  <c r="BP44" i="26"/>
  <c r="BN27" i="138"/>
  <c r="BE32" i="160" l="1"/>
  <c r="BE27" i="157"/>
  <c r="BB36" i="158"/>
  <c r="BE28" i="154"/>
  <c r="BO293" i="26"/>
  <c r="BO294" i="26"/>
  <c r="BE39" i="152"/>
  <c r="BE34" i="139"/>
  <c r="BE56" i="137"/>
  <c r="BE52" i="138"/>
  <c r="BE38" i="141"/>
  <c r="BE70" i="113"/>
  <c r="BF30" i="26"/>
  <c r="BF31" i="26"/>
  <c r="BG26" i="26"/>
  <c r="BE64" i="124"/>
  <c r="BE70" i="120"/>
  <c r="BP46" i="26"/>
  <c r="BQ44" i="26"/>
  <c r="BQ46" i="26" s="1"/>
  <c r="BO27" i="138"/>
  <c r="BF27" i="157" l="1"/>
  <c r="BC36" i="158"/>
  <c r="BF32" i="160"/>
  <c r="BF28" i="154"/>
  <c r="BF39" i="152"/>
  <c r="BF34" i="139"/>
  <c r="BQ293" i="26"/>
  <c r="BQ294" i="26"/>
  <c r="BP293" i="26"/>
  <c r="BP294" i="26"/>
  <c r="BF56" i="137"/>
  <c r="BF38" i="141"/>
  <c r="BF52" i="138"/>
  <c r="BF70" i="113"/>
  <c r="BH26" i="26"/>
  <c r="BG30" i="26"/>
  <c r="BG31" i="26"/>
  <c r="BF64" i="124"/>
  <c r="BF70" i="120"/>
  <c r="BQ27" i="138"/>
  <c r="BP27" i="138"/>
  <c r="BG27" i="157" l="1"/>
  <c r="BG32" i="160"/>
  <c r="BD36" i="158"/>
  <c r="BG28" i="154"/>
  <c r="BG34" i="139"/>
  <c r="BG39" i="152"/>
  <c r="BG56" i="137"/>
  <c r="BG52" i="138"/>
  <c r="BG38" i="141"/>
  <c r="BG70" i="113"/>
  <c r="BG64" i="124"/>
  <c r="BG70" i="120"/>
  <c r="BH31" i="26"/>
  <c r="BI26" i="26"/>
  <c r="BH30" i="26"/>
  <c r="BH27" i="157" l="1"/>
  <c r="BE36" i="158"/>
  <c r="BH32" i="160"/>
  <c r="BH28" i="154"/>
  <c r="BH39" i="152"/>
  <c r="BH34" i="139"/>
  <c r="BH52" i="138"/>
  <c r="BH38" i="141"/>
  <c r="BH56" i="137"/>
  <c r="BH70" i="113"/>
  <c r="BH70" i="120"/>
  <c r="BH64" i="124"/>
  <c r="BI31" i="26"/>
  <c r="BJ26" i="26"/>
  <c r="BI30" i="26"/>
  <c r="BI27" i="157" l="1"/>
  <c r="BF36" i="158"/>
  <c r="BI32" i="160"/>
  <c r="BI28" i="154"/>
  <c r="BI39" i="152"/>
  <c r="BI34" i="139"/>
  <c r="BI38" i="141"/>
  <c r="BI52" i="138"/>
  <c r="BI56" i="137"/>
  <c r="BI70" i="113"/>
  <c r="BJ31" i="26"/>
  <c r="BK26" i="26"/>
  <c r="BJ30" i="26"/>
  <c r="BI70" i="120"/>
  <c r="BI64" i="124"/>
  <c r="BG36" i="158" l="1"/>
  <c r="BJ32" i="160"/>
  <c r="BJ27" i="157"/>
  <c r="BJ28" i="154"/>
  <c r="BJ39" i="152"/>
  <c r="BJ34" i="139"/>
  <c r="BJ38" i="141"/>
  <c r="BJ56" i="137"/>
  <c r="BJ52" i="138"/>
  <c r="BJ70" i="113"/>
  <c r="BJ70" i="120"/>
  <c r="BJ64" i="124"/>
  <c r="BK31" i="26"/>
  <c r="BL26" i="26"/>
  <c r="BK30" i="26"/>
  <c r="BH36" i="158" l="1"/>
  <c r="BK32" i="160"/>
  <c r="BK27" i="157"/>
  <c r="BK28" i="154"/>
  <c r="BK39" i="152"/>
  <c r="BK34" i="139"/>
  <c r="BK38" i="141"/>
  <c r="BK52" i="138"/>
  <c r="BK56" i="137"/>
  <c r="BK70" i="113"/>
  <c r="BL31" i="26"/>
  <c r="BM26" i="26"/>
  <c r="BL30" i="26"/>
  <c r="BK70" i="120"/>
  <c r="BK64" i="124"/>
  <c r="BI36" i="158" l="1"/>
  <c r="BL32" i="160"/>
  <c r="BL27" i="157"/>
  <c r="BL28" i="154"/>
  <c r="BL34" i="139"/>
  <c r="BL39" i="152"/>
  <c r="BL38" i="141"/>
  <c r="BL52" i="138"/>
  <c r="BL56" i="137"/>
  <c r="BL70" i="113"/>
  <c r="BL70" i="120"/>
  <c r="BL64" i="124"/>
  <c r="BN26" i="26"/>
  <c r="BM31" i="26"/>
  <c r="BM30" i="26"/>
  <c r="BJ36" i="158" l="1"/>
  <c r="BM32" i="160"/>
  <c r="BM27" i="157"/>
  <c r="BM28" i="154"/>
  <c r="BM34" i="139"/>
  <c r="BM39" i="152"/>
  <c r="BM38" i="141"/>
  <c r="BM52" i="138"/>
  <c r="BM56" i="137"/>
  <c r="BM70" i="113"/>
  <c r="BM64" i="124"/>
  <c r="BM70" i="120"/>
  <c r="BO26" i="26"/>
  <c r="BN31" i="26"/>
  <c r="BN30" i="26"/>
  <c r="BN32" i="160" l="1"/>
  <c r="BN27" i="157"/>
  <c r="BK36" i="158"/>
  <c r="BN28" i="154"/>
  <c r="BN34" i="139"/>
  <c r="BN39" i="152"/>
  <c r="BN52" i="138"/>
  <c r="BN56" i="137"/>
  <c r="BN38" i="141"/>
  <c r="BN70" i="113"/>
  <c r="BN64" i="124"/>
  <c r="BN70" i="120"/>
  <c r="BP26" i="26"/>
  <c r="BO31" i="26"/>
  <c r="BO30" i="26"/>
  <c r="BO27" i="157" l="1"/>
  <c r="BL36" i="158"/>
  <c r="BO32" i="160"/>
  <c r="BO28" i="154"/>
  <c r="BO34" i="139"/>
  <c r="BO39" i="152"/>
  <c r="BO52" i="138"/>
  <c r="BO56" i="137"/>
  <c r="BO38" i="141"/>
  <c r="BO70" i="113"/>
  <c r="BO64" i="124"/>
  <c r="BO70" i="120"/>
  <c r="BP30" i="26"/>
  <c r="BQ26" i="26"/>
  <c r="BP31" i="26"/>
  <c r="BM36" i="158" l="1"/>
  <c r="BP27" i="157"/>
  <c r="BP32" i="160"/>
  <c r="BN22" i="17"/>
  <c r="AF22" i="17"/>
  <c r="AK22" i="17"/>
  <c r="AD22" i="17"/>
  <c r="AO22" i="17"/>
  <c r="BO22" i="17"/>
  <c r="B332" i="26"/>
  <c r="B18" i="154" s="1"/>
  <c r="BP28" i="154"/>
  <c r="BP34" i="139"/>
  <c r="BP39" i="152"/>
  <c r="BP52" i="138"/>
  <c r="BP56" i="137"/>
  <c r="BP38" i="141"/>
  <c r="BP70" i="113"/>
  <c r="B224" i="2"/>
  <c r="B228" i="2"/>
  <c r="B223" i="2"/>
  <c r="B225" i="2"/>
  <c r="B226" i="2"/>
  <c r="B227" i="2"/>
  <c r="BQ30" i="26"/>
  <c r="BQ31" i="26"/>
  <c r="BP64" i="124"/>
  <c r="BP70" i="120"/>
  <c r="BQ27" i="157" l="1"/>
  <c r="BQ32" i="160"/>
  <c r="BN36" i="158"/>
  <c r="B23" i="154"/>
  <c r="B22" i="154"/>
  <c r="C22" i="17"/>
  <c r="BQ28" i="154"/>
  <c r="BQ39" i="152"/>
  <c r="BQ34" i="139"/>
  <c r="BQ56" i="137"/>
  <c r="BQ38" i="141"/>
  <c r="BQ52" i="138"/>
  <c r="BQ70" i="113"/>
  <c r="B47" i="124"/>
  <c r="AW57" i="124" s="1"/>
  <c r="B46" i="124"/>
  <c r="BC56" i="124" s="1"/>
  <c r="B45" i="124"/>
  <c r="BH55" i="124" s="1"/>
  <c r="B43" i="124"/>
  <c r="AL53" i="124" s="1"/>
  <c r="B42" i="124"/>
  <c r="AJ52" i="124" s="1"/>
  <c r="B48" i="124"/>
  <c r="BD58" i="124" s="1"/>
  <c r="B44" i="124"/>
  <c r="AX54" i="124" s="1"/>
  <c r="BQ64" i="124"/>
  <c r="BQ70" i="120"/>
  <c r="BJ56" i="124" l="1"/>
  <c r="BN56" i="124"/>
  <c r="BK56" i="124"/>
  <c r="AM56" i="124"/>
  <c r="BG56" i="124"/>
  <c r="AD56" i="124"/>
  <c r="AY56" i="124"/>
  <c r="AV56" i="124"/>
  <c r="AN56" i="124"/>
  <c r="AR56" i="124"/>
  <c r="BH56" i="124"/>
  <c r="AX56" i="124"/>
  <c r="AH56" i="124"/>
  <c r="AU57" i="124"/>
  <c r="BA56" i="124"/>
  <c r="AJ57" i="124"/>
  <c r="AQ56" i="124"/>
  <c r="AC57" i="124"/>
  <c r="AF56" i="124"/>
  <c r="AG57" i="124"/>
  <c r="AC56" i="124"/>
  <c r="AW56" i="124"/>
  <c r="AZ56" i="124"/>
  <c r="BB56" i="124"/>
  <c r="AG56" i="124"/>
  <c r="AM54" i="124"/>
  <c r="BO52" i="124"/>
  <c r="AY54" i="124"/>
  <c r="BK54" i="124"/>
  <c r="BE54" i="124"/>
  <c r="AS54" i="124"/>
  <c r="BF54" i="124"/>
  <c r="BJ54" i="124"/>
  <c r="BO54" i="124"/>
  <c r="BL54" i="124"/>
  <c r="AJ56" i="124"/>
  <c r="BL53" i="124"/>
  <c r="BC54" i="124"/>
  <c r="AC54" i="124"/>
  <c r="AI54" i="124"/>
  <c r="AP57" i="124"/>
  <c r="BM56" i="124"/>
  <c r="AE56" i="124"/>
  <c r="AA56" i="124"/>
  <c r="BQ56" i="124"/>
  <c r="AT57" i="124"/>
  <c r="AF57" i="124"/>
  <c r="AP56" i="124"/>
  <c r="AB56" i="124"/>
  <c r="BD56" i="124"/>
  <c r="AH57" i="124"/>
  <c r="BL56" i="124"/>
  <c r="BI56" i="124"/>
  <c r="AD57" i="124"/>
  <c r="Z56" i="124"/>
  <c r="AI56" i="124"/>
  <c r="BP56" i="124"/>
  <c r="AO56" i="124"/>
  <c r="AL56" i="124"/>
  <c r="BF56" i="124"/>
  <c r="BE56" i="124"/>
  <c r="BM57" i="124"/>
  <c r="BO56" i="124"/>
  <c r="AK56" i="124"/>
  <c r="AU56" i="124"/>
  <c r="BA57" i="124"/>
  <c r="AA54" i="124"/>
  <c r="AK54" i="124"/>
  <c r="BD54" i="124"/>
  <c r="AQ57" i="124"/>
  <c r="BE57" i="124"/>
  <c r="AM57" i="124"/>
  <c r="AZ57" i="124"/>
  <c r="BG54" i="124"/>
  <c r="BH54" i="124"/>
  <c r="AZ54" i="124"/>
  <c r="BK53" i="124"/>
  <c r="AV57" i="124"/>
  <c r="AS57" i="124"/>
  <c r="AA57" i="124"/>
  <c r="BB57" i="124"/>
  <c r="BI54" i="124"/>
  <c r="BN54" i="124"/>
  <c r="AH54" i="124"/>
  <c r="AQ53" i="124"/>
  <c r="BI57" i="124"/>
  <c r="AY57" i="124"/>
  <c r="BD57" i="124"/>
  <c r="BP57" i="124"/>
  <c r="BA54" i="124"/>
  <c r="AR54" i="124"/>
  <c r="AV54" i="124"/>
  <c r="AD53" i="124"/>
  <c r="BH57" i="124"/>
  <c r="AO57" i="124"/>
  <c r="BF57" i="124"/>
  <c r="AI57" i="124"/>
  <c r="Z54" i="124"/>
  <c r="AU54" i="124"/>
  <c r="BQ54" i="124"/>
  <c r="BP54" i="124"/>
  <c r="AN53" i="124"/>
  <c r="AK57" i="124"/>
  <c r="BO57" i="124"/>
  <c r="BC57" i="124"/>
  <c r="AX57" i="124"/>
  <c r="AO54" i="124"/>
  <c r="AG54" i="124"/>
  <c r="AD54" i="124"/>
  <c r="AE54" i="124"/>
  <c r="BG57" i="124"/>
  <c r="BQ57" i="124"/>
  <c r="BN57" i="124"/>
  <c r="Z57" i="124"/>
  <c r="AN54" i="124"/>
  <c r="AT54" i="124"/>
  <c r="AF54" i="124"/>
  <c r="AL54" i="124"/>
  <c r="AB57" i="124"/>
  <c r="AL57" i="124"/>
  <c r="AR57" i="124"/>
  <c r="BB54" i="124"/>
  <c r="AW54" i="124"/>
  <c r="AQ54" i="124"/>
  <c r="AJ54" i="124"/>
  <c r="AN57" i="124"/>
  <c r="BK57" i="124"/>
  <c r="AE57" i="124"/>
  <c r="AB54" i="124"/>
  <c r="BM54" i="124"/>
  <c r="AP54" i="124"/>
  <c r="BJ57" i="124"/>
  <c r="BL57" i="124"/>
  <c r="AT52" i="124"/>
  <c r="BN52" i="124"/>
  <c r="AX52" i="124"/>
  <c r="BF55" i="124"/>
  <c r="BP55" i="124"/>
  <c r="BE55" i="124"/>
  <c r="AL55" i="124"/>
  <c r="AB55" i="124"/>
  <c r="AK55" i="124"/>
  <c r="BO55" i="124"/>
  <c r="AQ55" i="124"/>
  <c r="AM55" i="124"/>
  <c r="AD55" i="124"/>
  <c r="BK55" i="124"/>
  <c r="BD55" i="124"/>
  <c r="AU55" i="124"/>
  <c r="BG55" i="124"/>
  <c r="BB55" i="124"/>
  <c r="AH55" i="124"/>
  <c r="AV55" i="124"/>
  <c r="BI55" i="124"/>
  <c r="AW55" i="124"/>
  <c r="AZ55" i="124"/>
  <c r="BN55" i="124"/>
  <c r="AA55" i="124"/>
  <c r="AN55" i="124"/>
  <c r="AF55" i="124"/>
  <c r="BJ55" i="124"/>
  <c r="AS56" i="124"/>
  <c r="AE55" i="124"/>
  <c r="AG55" i="124"/>
  <c r="AT55" i="124"/>
  <c r="AT56" i="124"/>
  <c r="BQ55" i="124"/>
  <c r="BL55" i="124"/>
  <c r="AX55" i="124"/>
  <c r="AO55" i="124"/>
  <c r="Z55" i="124"/>
  <c r="AJ55" i="124"/>
  <c r="AR55" i="124"/>
  <c r="AS55" i="124"/>
  <c r="AI55" i="124"/>
  <c r="AP55" i="124"/>
  <c r="BM55" i="124"/>
  <c r="AC55" i="124"/>
  <c r="BA55" i="124"/>
  <c r="BC55" i="124"/>
  <c r="AY55" i="124"/>
  <c r="AY52" i="124"/>
  <c r="AG52" i="124"/>
  <c r="BJ52" i="124"/>
  <c r="AU53" i="124"/>
  <c r="BI53" i="124"/>
  <c r="AP53" i="124"/>
  <c r="AE53" i="124"/>
  <c r="BM53" i="124"/>
  <c r="BF53" i="124"/>
  <c r="AK53" i="124"/>
  <c r="Z53" i="124"/>
  <c r="AF53" i="124"/>
  <c r="AI53" i="124"/>
  <c r="BD53" i="124"/>
  <c r="AY53" i="124"/>
  <c r="AJ53" i="124"/>
  <c r="AZ53" i="124"/>
  <c r="BG53" i="124"/>
  <c r="AR53" i="124"/>
  <c r="AM53" i="124"/>
  <c r="BO53" i="124"/>
  <c r="AA53" i="124"/>
  <c r="AG53" i="124"/>
  <c r="BJ53" i="124"/>
  <c r="AC53" i="124"/>
  <c r="AO58" i="124"/>
  <c r="AR58" i="124"/>
  <c r="AS52" i="124"/>
  <c r="BE52" i="124"/>
  <c r="BC52" i="124"/>
  <c r="BB52" i="124"/>
  <c r="AK52" i="124"/>
  <c r="AB52" i="124"/>
  <c r="BD52" i="124"/>
  <c r="BF52" i="124"/>
  <c r="AW52" i="124"/>
  <c r="BI52" i="124"/>
  <c r="Z52" i="124"/>
  <c r="BA52" i="124"/>
  <c r="AR52" i="124"/>
  <c r="BG52" i="124"/>
  <c r="AD52" i="124"/>
  <c r="AL52" i="124"/>
  <c r="BQ52" i="124"/>
  <c r="AU52" i="124"/>
  <c r="BL52" i="124"/>
  <c r="AA52" i="124"/>
  <c r="AE52" i="124"/>
  <c r="AZ52" i="124"/>
  <c r="AP52" i="124"/>
  <c r="AO52" i="124"/>
  <c r="AN52" i="124"/>
  <c r="AM52" i="124"/>
  <c r="AS58" i="124"/>
  <c r="BH52" i="124"/>
  <c r="AF52" i="124"/>
  <c r="AC52" i="124"/>
  <c r="AV58" i="124"/>
  <c r="BK52" i="124"/>
  <c r="AQ52" i="124"/>
  <c r="AV52" i="124"/>
  <c r="AH52" i="124"/>
  <c r="AI52" i="124"/>
  <c r="BM52" i="124"/>
  <c r="BP52" i="124"/>
  <c r="BF58" i="124"/>
  <c r="BE58" i="124"/>
  <c r="BA58" i="124"/>
  <c r="AY58" i="124"/>
  <c r="AT53" i="124"/>
  <c r="AL58" i="124"/>
  <c r="AA58" i="124"/>
  <c r="BO58" i="124"/>
  <c r="AQ58" i="124"/>
  <c r="BG58" i="124"/>
  <c r="AN58" i="124"/>
  <c r="AC58" i="124"/>
  <c r="BJ58" i="124"/>
  <c r="AM58" i="124"/>
  <c r="BN58" i="124"/>
  <c r="BQ58" i="124"/>
  <c r="AB58" i="124"/>
  <c r="Z58" i="124"/>
  <c r="AF58" i="124"/>
  <c r="BP58" i="124"/>
  <c r="BC58" i="124"/>
  <c r="AG58" i="124"/>
  <c r="AV53" i="124"/>
  <c r="AH53" i="124"/>
  <c r="BC53" i="124"/>
  <c r="BH53" i="124"/>
  <c r="AI58" i="124"/>
  <c r="AE58" i="124"/>
  <c r="AW58" i="124"/>
  <c r="BN53" i="124"/>
  <c r="AS53" i="124"/>
  <c r="AB53" i="124"/>
  <c r="AP58" i="124"/>
  <c r="BL58" i="124"/>
  <c r="AZ58" i="124"/>
  <c r="BK58" i="124"/>
  <c r="AT58" i="124"/>
  <c r="AU58" i="124"/>
  <c r="AK58" i="124"/>
  <c r="AX58" i="124"/>
  <c r="BQ53" i="124"/>
  <c r="AO53" i="124"/>
  <c r="BB53" i="124"/>
  <c r="AD58" i="124"/>
  <c r="AJ58" i="124"/>
  <c r="BI58" i="124"/>
  <c r="BB58" i="124"/>
  <c r="BP53" i="124"/>
  <c r="AW53" i="124"/>
  <c r="AX53" i="124"/>
  <c r="AH58" i="124"/>
  <c r="BH58" i="124"/>
  <c r="BM58" i="124"/>
  <c r="BE53" i="124"/>
  <c r="BA53" i="124"/>
  <c r="C13" i="17"/>
  <c r="AB20" i="2"/>
  <c r="AA20" i="2"/>
  <c r="AC20" i="2"/>
  <c r="AC236" i="2" s="1"/>
  <c r="AD20" i="2"/>
  <c r="AD236" i="2" s="1"/>
  <c r="Z35" i="17"/>
  <c r="AB19" i="2"/>
  <c r="AA35" i="17"/>
  <c r="A1" i="67"/>
  <c r="BQ9" i="113"/>
  <c r="BP9" i="113"/>
  <c r="BO9" i="113"/>
  <c r="BN9" i="113"/>
  <c r="BM9" i="113"/>
  <c r="BL9" i="113"/>
  <c r="BK9" i="113"/>
  <c r="BJ9" i="113"/>
  <c r="BI9" i="113"/>
  <c r="BH9" i="113"/>
  <c r="BG9" i="113"/>
  <c r="BF9" i="113"/>
  <c r="BE9" i="113"/>
  <c r="BD9" i="113"/>
  <c r="BC9" i="113"/>
  <c r="BB9" i="113"/>
  <c r="BA9" i="113"/>
  <c r="AZ9" i="113"/>
  <c r="AY9" i="113"/>
  <c r="AX9" i="113"/>
  <c r="AW9" i="113"/>
  <c r="AV9" i="113"/>
  <c r="AU9" i="113"/>
  <c r="AT9" i="113"/>
  <c r="AS9" i="113"/>
  <c r="AR9" i="113"/>
  <c r="AQ9" i="113"/>
  <c r="AP9" i="113"/>
  <c r="AO9" i="113"/>
  <c r="AN9" i="113"/>
  <c r="AM9" i="113"/>
  <c r="AL9" i="113"/>
  <c r="AK9" i="113"/>
  <c r="AJ9" i="113"/>
  <c r="AI9" i="113"/>
  <c r="AH9" i="113"/>
  <c r="AG9" i="113"/>
  <c r="AF9" i="113"/>
  <c r="AE9" i="113"/>
  <c r="AD9" i="113"/>
  <c r="AC9" i="113"/>
  <c r="AB9" i="113"/>
  <c r="AA9" i="113"/>
  <c r="Z9" i="113"/>
  <c r="A1" i="113"/>
  <c r="I32" i="17"/>
  <c r="I26" i="17"/>
  <c r="I22" i="17"/>
  <c r="C28" i="17"/>
  <c r="Z9" i="17"/>
  <c r="Y9" i="17"/>
  <c r="AA9" i="17"/>
  <c r="Z8" i="17"/>
  <c r="AB9" i="17"/>
  <c r="AB236" i="2" l="1"/>
  <c r="AB237" i="2"/>
  <c r="Z11" i="139" s="1"/>
  <c r="Y7" i="158"/>
  <c r="Y32" i="158" s="1"/>
  <c r="Y35" i="158" s="1"/>
  <c r="Y37" i="158" s="1"/>
  <c r="AB7" i="160"/>
  <c r="AB29" i="160" s="1"/>
  <c r="AB33" i="160" s="1"/>
  <c r="AB7" i="157"/>
  <c r="V7" i="158"/>
  <c r="Y7" i="157"/>
  <c r="Y7" i="160"/>
  <c r="Z6" i="157"/>
  <c r="W6" i="158"/>
  <c r="AA7" i="157"/>
  <c r="AA7" i="160"/>
  <c r="AA29" i="160" s="1"/>
  <c r="AA33" i="160" s="1"/>
  <c r="X7" i="158"/>
  <c r="X32" i="158" s="1"/>
  <c r="X35" i="158" s="1"/>
  <c r="X37" i="158" s="1"/>
  <c r="Z7" i="157"/>
  <c r="Z7" i="160"/>
  <c r="Z29" i="160" s="1"/>
  <c r="Z33" i="160" s="1"/>
  <c r="W7" i="158"/>
  <c r="W32" i="158" s="1"/>
  <c r="W35" i="158" s="1"/>
  <c r="W37" i="158" s="1"/>
  <c r="AD237" i="2"/>
  <c r="AB11" i="139" s="1"/>
  <c r="AC237" i="2"/>
  <c r="AA11" i="139" s="1"/>
  <c r="AB40" i="2"/>
  <c r="AB34" i="2"/>
  <c r="Y6" i="154"/>
  <c r="Z5" i="154"/>
  <c r="Z22" i="154" s="1"/>
  <c r="AB6" i="154"/>
  <c r="AA6" i="154"/>
  <c r="Z6" i="154"/>
  <c r="Y7" i="139"/>
  <c r="AB7" i="139"/>
  <c r="AB31" i="139" s="1"/>
  <c r="AD243" i="2"/>
  <c r="AB13" i="152" s="1"/>
  <c r="AD242" i="2"/>
  <c r="AB12" i="152" s="1"/>
  <c r="AD244" i="2"/>
  <c r="AB14" i="152" s="1"/>
  <c r="AD245" i="2"/>
  <c r="AB15" i="152" s="1"/>
  <c r="AA7" i="139"/>
  <c r="AA31" i="139" s="1"/>
  <c r="AC242" i="2"/>
  <c r="AA12" i="152" s="1"/>
  <c r="AC243" i="2"/>
  <c r="AA13" i="152" s="1"/>
  <c r="AC244" i="2"/>
  <c r="AA14" i="152" s="1"/>
  <c r="AC245" i="2"/>
  <c r="AA15" i="152" s="1"/>
  <c r="Z7" i="139"/>
  <c r="Z31" i="139" s="1"/>
  <c r="AB242" i="2"/>
  <c r="Z12" i="152" s="1"/>
  <c r="AB243" i="2"/>
  <c r="Z13" i="152" s="1"/>
  <c r="AB244" i="2"/>
  <c r="Z14" i="152" s="1"/>
  <c r="AB245" i="2"/>
  <c r="Z15" i="152" s="1"/>
  <c r="AB7" i="152"/>
  <c r="AB36" i="152" s="1"/>
  <c r="AA7" i="152"/>
  <c r="AA36" i="152" s="1"/>
  <c r="Y7" i="152"/>
  <c r="Z7" i="152"/>
  <c r="Z36" i="152" s="1"/>
  <c r="AD137" i="2"/>
  <c r="AD164" i="2"/>
  <c r="AD135" i="2"/>
  <c r="AD163" i="2"/>
  <c r="AD136" i="2"/>
  <c r="AD165" i="2"/>
  <c r="AC135" i="2"/>
  <c r="AC163" i="2"/>
  <c r="AC164" i="2"/>
  <c r="AC137" i="2"/>
  <c r="AC165" i="2"/>
  <c r="AC136" i="2"/>
  <c r="AB135" i="2"/>
  <c r="AB165" i="2"/>
  <c r="AB164" i="2"/>
  <c r="AB137" i="2"/>
  <c r="AB163" i="2"/>
  <c r="AB136" i="2"/>
  <c r="Z6" i="141"/>
  <c r="AB7" i="141"/>
  <c r="AB34" i="141" s="1"/>
  <c r="AB39" i="141" s="1"/>
  <c r="AA7" i="141"/>
  <c r="AA34" i="141" s="1"/>
  <c r="AA39" i="141" s="1"/>
  <c r="Y7" i="141"/>
  <c r="Z7" i="141"/>
  <c r="Z34" i="141" s="1"/>
  <c r="Z6" i="138"/>
  <c r="AD40" i="2"/>
  <c r="AD46" i="2"/>
  <c r="Y11" i="158" s="1"/>
  <c r="Y12" i="158" s="1"/>
  <c r="Y19" i="158" s="1"/>
  <c r="Y30" i="158" s="1"/>
  <c r="AB7" i="138"/>
  <c r="AD34" i="2"/>
  <c r="AC40" i="2"/>
  <c r="AC46" i="2"/>
  <c r="X11" i="158" s="1"/>
  <c r="X12" i="158" s="1"/>
  <c r="X19" i="158" s="1"/>
  <c r="X30" i="158" s="1"/>
  <c r="AA7" i="138"/>
  <c r="AC34" i="2"/>
  <c r="Y7" i="138"/>
  <c r="AB46" i="2"/>
  <c r="W11" i="158" s="1"/>
  <c r="W12" i="158" s="1"/>
  <c r="Z7" i="138"/>
  <c r="Z6" i="137"/>
  <c r="AB7" i="137"/>
  <c r="AB52" i="137" s="1"/>
  <c r="AA7" i="137"/>
  <c r="AA52" i="137" s="1"/>
  <c r="Y7" i="137"/>
  <c r="Z7" i="137"/>
  <c r="Z52" i="137" s="1"/>
  <c r="AL60" i="124"/>
  <c r="AO60" i="124"/>
  <c r="AU60" i="124"/>
  <c r="BE60" i="124"/>
  <c r="BG60" i="124"/>
  <c r="AI60" i="124"/>
  <c r="BO60" i="124"/>
  <c r="AS60" i="124"/>
  <c r="AT60" i="124"/>
  <c r="AY60" i="124"/>
  <c r="BL60" i="124"/>
  <c r="AR60" i="124"/>
  <c r="BD60" i="124"/>
  <c r="AG60" i="124"/>
  <c r="Z60" i="124"/>
  <c r="AP60" i="124"/>
  <c r="BJ60" i="124"/>
  <c r="AC60" i="124"/>
  <c r="BA60" i="124"/>
  <c r="AN60" i="124"/>
  <c r="AA60" i="124"/>
  <c r="BK60" i="124"/>
  <c r="AJ60" i="124"/>
  <c r="AD60" i="124"/>
  <c r="BM60" i="124"/>
  <c r="AK60" i="124"/>
  <c r="AF60" i="124"/>
  <c r="AM60" i="124"/>
  <c r="BF60" i="124"/>
  <c r="BC60" i="124"/>
  <c r="BP60" i="124"/>
  <c r="AQ60" i="124"/>
  <c r="AW60" i="124"/>
  <c r="AV60" i="124"/>
  <c r="BI60" i="124"/>
  <c r="BN60" i="124"/>
  <c r="AE60" i="124"/>
  <c r="AZ60" i="124"/>
  <c r="BB60" i="124"/>
  <c r="AX60" i="124"/>
  <c r="AB60" i="124"/>
  <c r="BH60" i="124"/>
  <c r="AH60" i="124"/>
  <c r="BQ60" i="124"/>
  <c r="BI10" i="17"/>
  <c r="Z10" i="17"/>
  <c r="BJ10" i="17"/>
  <c r="AE10" i="17"/>
  <c r="BN10" i="17"/>
  <c r="Z8" i="113"/>
  <c r="Z66" i="113" s="1"/>
  <c r="AR10" i="17"/>
  <c r="AP10" i="17"/>
  <c r="AI10" i="17"/>
  <c r="AY10" i="17"/>
  <c r="AF10" i="17"/>
  <c r="AQ10" i="17"/>
  <c r="AM10" i="17"/>
  <c r="BK10" i="17"/>
  <c r="BO10" i="17"/>
  <c r="AV10" i="17"/>
  <c r="AJ10" i="17"/>
  <c r="AN10" i="17"/>
  <c r="BG10" i="17"/>
  <c r="AU10" i="17"/>
  <c r="AA10" i="17"/>
  <c r="BL10" i="17"/>
  <c r="AZ10" i="17"/>
  <c r="BD10" i="17"/>
  <c r="AB10" i="17"/>
  <c r="AT10" i="17"/>
  <c r="BB10" i="17"/>
  <c r="AX10" i="17"/>
  <c r="BC10" i="17"/>
  <c r="AG10" i="17"/>
  <c r="BP10" i="17"/>
  <c r="BH10" i="17"/>
  <c r="AO10" i="17"/>
  <c r="BA10" i="17"/>
  <c r="AS10" i="17"/>
  <c r="AH10" i="17"/>
  <c r="AW10" i="17"/>
  <c r="AK10" i="17"/>
  <c r="AC10" i="17"/>
  <c r="BM10" i="17"/>
  <c r="BE10" i="17"/>
  <c r="AD10" i="17"/>
  <c r="BQ10" i="17"/>
  <c r="AL10" i="17"/>
  <c r="Z6" i="124"/>
  <c r="Y7" i="124"/>
  <c r="BF10" i="17"/>
  <c r="AB7" i="124"/>
  <c r="AA7" i="124"/>
  <c r="Z7" i="124"/>
  <c r="Z6" i="120"/>
  <c r="AB7" i="120"/>
  <c r="AB67" i="120" s="1"/>
  <c r="AA7" i="120"/>
  <c r="AA67" i="120" s="1"/>
  <c r="Y7" i="120"/>
  <c r="Z7" i="120"/>
  <c r="Z67" i="120" s="1"/>
  <c r="Z7" i="113"/>
  <c r="AA8" i="113"/>
  <c r="AA66" i="113" s="1"/>
  <c r="Y8" i="113"/>
  <c r="Z37" i="17"/>
  <c r="AB37" i="17"/>
  <c r="Z25" i="17"/>
  <c r="AA37" i="17"/>
  <c r="AB25" i="17"/>
  <c r="AB35" i="17"/>
  <c r="B10" i="67"/>
  <c r="A8" i="67"/>
  <c r="AB8" i="113"/>
  <c r="AB66" i="113" s="1"/>
  <c r="B9" i="67"/>
  <c r="B8" i="67"/>
  <c r="AB162" i="2" l="1"/>
  <c r="AB134" i="2"/>
  <c r="AA35" i="139"/>
  <c r="Z35" i="139"/>
  <c r="AB35" i="139"/>
  <c r="AA23" i="157"/>
  <c r="AA28" i="157" s="1"/>
  <c r="Z23" i="157"/>
  <c r="Z28" i="157" s="1"/>
  <c r="AB23" i="157"/>
  <c r="AB28" i="157" s="1"/>
  <c r="W19" i="158"/>
  <c r="W30" i="158" s="1"/>
  <c r="L8" i="67"/>
  <c r="M8" i="67"/>
  <c r="L9" i="67"/>
  <c r="M9" i="67"/>
  <c r="L10" i="67"/>
  <c r="M10" i="67"/>
  <c r="AA25" i="139"/>
  <c r="AA13" i="160"/>
  <c r="AA20" i="160" s="1"/>
  <c r="AB25" i="139"/>
  <c r="AB13" i="160"/>
  <c r="AB20" i="160" s="1"/>
  <c r="Z25" i="139"/>
  <c r="Z13" i="160"/>
  <c r="Z27" i="113"/>
  <c r="AB71" i="113"/>
  <c r="Z71" i="113"/>
  <c r="AA71" i="113"/>
  <c r="I9" i="67"/>
  <c r="I8" i="67"/>
  <c r="I10" i="67"/>
  <c r="Z24" i="154"/>
  <c r="Z29" i="154" s="1"/>
  <c r="AA24" i="154"/>
  <c r="AA29" i="154" s="1"/>
  <c r="AB24" i="154"/>
  <c r="AB29" i="154" s="1"/>
  <c r="AA30" i="138"/>
  <c r="AA48" i="138"/>
  <c r="AB30" i="138"/>
  <c r="AB48" i="138"/>
  <c r="Z30" i="138"/>
  <c r="Z48" i="138"/>
  <c r="Z26" i="152"/>
  <c r="AA26" i="152"/>
  <c r="AB26" i="152"/>
  <c r="F9" i="67"/>
  <c r="F10" i="67"/>
  <c r="F8" i="67"/>
  <c r="E8" i="67"/>
  <c r="E9" i="67"/>
  <c r="E10" i="67"/>
  <c r="J10" i="67"/>
  <c r="J8" i="67"/>
  <c r="AA28" i="113"/>
  <c r="AB27" i="113"/>
  <c r="Z28" i="113"/>
  <c r="Z40" i="152"/>
  <c r="AA27" i="113"/>
  <c r="AB28" i="113"/>
  <c r="AA40" i="152"/>
  <c r="AB40" i="152"/>
  <c r="AA61" i="124"/>
  <c r="AA65" i="124" s="1"/>
  <c r="Z61" i="124"/>
  <c r="Z65" i="124" s="1"/>
  <c r="AB61" i="124"/>
  <c r="P10" i="67" s="1"/>
  <c r="AD35" i="2"/>
  <c r="AB35" i="2"/>
  <c r="AC35" i="2"/>
  <c r="O9" i="67"/>
  <c r="O8" i="67"/>
  <c r="O10" i="67"/>
  <c r="Z57" i="137"/>
  <c r="AA57" i="137"/>
  <c r="AB57" i="137"/>
  <c r="AB24" i="137"/>
  <c r="Z27" i="137"/>
  <c r="AB27" i="137"/>
  <c r="Z24" i="137"/>
  <c r="AA24" i="137"/>
  <c r="AA11" i="138"/>
  <c r="AC41" i="2"/>
  <c r="AA27" i="137"/>
  <c r="AD41" i="2"/>
  <c r="AB41" i="2"/>
  <c r="AB11" i="138"/>
  <c r="AB12" i="138" s="1"/>
  <c r="AB19" i="138" s="1"/>
  <c r="Z11" i="138"/>
  <c r="Z71" i="120"/>
  <c r="AA71" i="120"/>
  <c r="AB71" i="120"/>
  <c r="AC19" i="2"/>
  <c r="AA8" i="17"/>
  <c r="Z20" i="2"/>
  <c r="X9" i="17"/>
  <c r="AA19" i="2"/>
  <c r="Y8" i="17"/>
  <c r="AD19" i="2"/>
  <c r="AB8" i="17"/>
  <c r="AE20" i="2"/>
  <c r="AE236" i="2" s="1"/>
  <c r="AC9" i="17"/>
  <c r="Y20" i="2"/>
  <c r="W9" i="17"/>
  <c r="Z36" i="137" l="1"/>
  <c r="N8" i="67"/>
  <c r="N10" i="67"/>
  <c r="AB26" i="139"/>
  <c r="AB28" i="139"/>
  <c r="AB27" i="139"/>
  <c r="Z27" i="139"/>
  <c r="Z26" i="139"/>
  <c r="Z28" i="139"/>
  <c r="AA28" i="139"/>
  <c r="AA26" i="139"/>
  <c r="AA27" i="139"/>
  <c r="N9" i="67"/>
  <c r="Z20" i="160"/>
  <c r="Z26" i="160" s="1"/>
  <c r="Z27" i="160" s="1"/>
  <c r="AB36" i="113"/>
  <c r="AB57" i="113"/>
  <c r="AB45" i="113"/>
  <c r="Z36" i="113"/>
  <c r="Z57" i="113"/>
  <c r="Z45" i="113"/>
  <c r="AB37" i="113"/>
  <c r="AB58" i="113"/>
  <c r="AB46" i="113"/>
  <c r="Z37" i="113"/>
  <c r="Z58" i="113"/>
  <c r="Z46" i="113"/>
  <c r="AA37" i="113"/>
  <c r="AA58" i="113"/>
  <c r="AA46" i="113"/>
  <c r="AA36" i="113"/>
  <c r="AA45" i="113"/>
  <c r="AA57" i="113"/>
  <c r="W7" i="160"/>
  <c r="W7" i="157"/>
  <c r="T7" i="158"/>
  <c r="AA6" i="157"/>
  <c r="X6" i="158"/>
  <c r="U7" i="158"/>
  <c r="X7" i="157"/>
  <c r="X7" i="160"/>
  <c r="AB6" i="157"/>
  <c r="Y6" i="158"/>
  <c r="AB26" i="160"/>
  <c r="AB27" i="160" s="1"/>
  <c r="AB21" i="160"/>
  <c r="Z7" i="158"/>
  <c r="Z32" i="158" s="1"/>
  <c r="Z35" i="158" s="1"/>
  <c r="Z37" i="158" s="1"/>
  <c r="AC7" i="160"/>
  <c r="AC29" i="160" s="1"/>
  <c r="AC33" i="160" s="1"/>
  <c r="AC7" i="157"/>
  <c r="AA26" i="160"/>
  <c r="AA27" i="160" s="1"/>
  <c r="AA21" i="160"/>
  <c r="V6" i="158"/>
  <c r="Y6" i="157"/>
  <c r="AB33" i="152"/>
  <c r="AB35" i="152" s="1"/>
  <c r="AA33" i="152"/>
  <c r="AA35" i="152" s="1"/>
  <c r="Z33" i="152"/>
  <c r="Z35" i="152" s="1"/>
  <c r="AE237" i="2"/>
  <c r="AC11" i="139" s="1"/>
  <c r="J9" i="67"/>
  <c r="AA51" i="138"/>
  <c r="AA53" i="138" s="1"/>
  <c r="AB51" i="138"/>
  <c r="AB53" i="138" s="1"/>
  <c r="K8" i="67"/>
  <c r="K9" i="67"/>
  <c r="Z51" i="138"/>
  <c r="K10" i="67"/>
  <c r="Y5" i="154"/>
  <c r="AA5" i="154"/>
  <c r="AA22" i="154" s="1"/>
  <c r="AB5" i="154"/>
  <c r="AB22" i="154" s="1"/>
  <c r="X6" i="154"/>
  <c r="W6" i="154"/>
  <c r="Z39" i="141"/>
  <c r="AC6" i="154"/>
  <c r="AB29" i="138"/>
  <c r="AB46" i="138"/>
  <c r="AB44" i="138"/>
  <c r="AB45" i="138"/>
  <c r="X7" i="139"/>
  <c r="W7" i="139"/>
  <c r="AC7" i="139"/>
  <c r="AC31" i="139" s="1"/>
  <c r="AE242" i="2"/>
  <c r="AC12" i="152" s="1"/>
  <c r="AE243" i="2"/>
  <c r="AC13" i="152" s="1"/>
  <c r="AE244" i="2"/>
  <c r="AC14" i="152" s="1"/>
  <c r="AE245" i="2"/>
  <c r="AC15" i="152" s="1"/>
  <c r="Z33" i="137"/>
  <c r="X7" i="152"/>
  <c r="W7" i="152"/>
  <c r="AC7" i="152"/>
  <c r="AC36" i="152" s="1"/>
  <c r="AA12" i="138"/>
  <c r="AA19" i="138" s="1"/>
  <c r="Z12" i="138"/>
  <c r="Z19" i="138" s="1"/>
  <c r="AE137" i="2"/>
  <c r="AE164" i="2"/>
  <c r="AE135" i="2"/>
  <c r="AE163" i="2"/>
  <c r="AE136" i="2"/>
  <c r="AE165" i="2"/>
  <c r="P9" i="67"/>
  <c r="P8" i="67"/>
  <c r="AB65" i="124"/>
  <c r="G8" i="67"/>
  <c r="G9" i="67"/>
  <c r="G10" i="67"/>
  <c r="AB36" i="137"/>
  <c r="AB33" i="137"/>
  <c r="AB6" i="141"/>
  <c r="AA36" i="137"/>
  <c r="X7" i="141"/>
  <c r="AC7" i="141"/>
  <c r="AC34" i="141" s="1"/>
  <c r="AC39" i="141" s="1"/>
  <c r="W7" i="141"/>
  <c r="Y6" i="141"/>
  <c r="AA6" i="141"/>
  <c r="AC7" i="138"/>
  <c r="AE40" i="2"/>
  <c r="AE46" i="2"/>
  <c r="Z11" i="158" s="1"/>
  <c r="Z12" i="158" s="1"/>
  <c r="AE34" i="2"/>
  <c r="W7" i="138"/>
  <c r="AB6" i="138"/>
  <c r="Y6" i="138"/>
  <c r="X7" i="138"/>
  <c r="AA6" i="138"/>
  <c r="AA33" i="137"/>
  <c r="X7" i="137"/>
  <c r="AA6" i="137"/>
  <c r="W7" i="137"/>
  <c r="AC7" i="137"/>
  <c r="AC52" i="137" s="1"/>
  <c r="AB6" i="137"/>
  <c r="Y6" i="137"/>
  <c r="AC162" i="2"/>
  <c r="AC134" i="2"/>
  <c r="AD134" i="2"/>
  <c r="AD162" i="2"/>
  <c r="Y6" i="124"/>
  <c r="X7" i="124"/>
  <c r="W7" i="124"/>
  <c r="AA6" i="124"/>
  <c r="AB6" i="124"/>
  <c r="AC7" i="124"/>
  <c r="AA6" i="120"/>
  <c r="AB6" i="120"/>
  <c r="AC7" i="120"/>
  <c r="AB66" i="120"/>
  <c r="Z66" i="120"/>
  <c r="Y6" i="120"/>
  <c r="W7" i="120"/>
  <c r="X7" i="120"/>
  <c r="D9" i="67"/>
  <c r="D8" i="67"/>
  <c r="A9" i="67"/>
  <c r="AA7" i="113"/>
  <c r="Y7" i="113"/>
  <c r="D10" i="67"/>
  <c r="X8" i="113"/>
  <c r="Z19" i="2"/>
  <c r="X8" i="17"/>
  <c r="AC35" i="17"/>
  <c r="AC25" i="17"/>
  <c r="AF20" i="2"/>
  <c r="AF236" i="2" s="1"/>
  <c r="AD9" i="17"/>
  <c r="AC37" i="17"/>
  <c r="X20" i="2"/>
  <c r="V9" i="17"/>
  <c r="AC8" i="113"/>
  <c r="AC66" i="113" s="1"/>
  <c r="B11" i="67"/>
  <c r="AE19" i="2"/>
  <c r="AC8" i="17"/>
  <c r="W8" i="113"/>
  <c r="AB7" i="113"/>
  <c r="A10" i="67"/>
  <c r="AC35" i="139" l="1"/>
  <c r="AA29" i="139"/>
  <c r="Z29" i="139"/>
  <c r="AB29" i="139"/>
  <c r="AC23" i="157"/>
  <c r="AC28" i="157" s="1"/>
  <c r="Z21" i="160"/>
  <c r="AA63" i="113"/>
  <c r="AB62" i="113"/>
  <c r="Z63" i="113"/>
  <c r="Z19" i="158"/>
  <c r="Z30" i="158" s="1"/>
  <c r="L11" i="67"/>
  <c r="M11" i="67"/>
  <c r="AB63" i="113"/>
  <c r="AA62" i="113"/>
  <c r="Z62" i="113"/>
  <c r="V7" i="160"/>
  <c r="S7" i="158"/>
  <c r="V7" i="157"/>
  <c r="AD7" i="160"/>
  <c r="AD29" i="160" s="1"/>
  <c r="AD33" i="160" s="1"/>
  <c r="AA7" i="158"/>
  <c r="AA32" i="158" s="1"/>
  <c r="AA35" i="158" s="1"/>
  <c r="AA37" i="158" s="1"/>
  <c r="AD7" i="157"/>
  <c r="AC25" i="139"/>
  <c r="AC13" i="160"/>
  <c r="Z6" i="158"/>
  <c r="AC6" i="157"/>
  <c r="U6" i="158"/>
  <c r="X6" i="157"/>
  <c r="H10" i="67"/>
  <c r="H9" i="67"/>
  <c r="AF237" i="2"/>
  <c r="AD11" i="139" s="1"/>
  <c r="AC71" i="113"/>
  <c r="Z53" i="138"/>
  <c r="H8" i="67"/>
  <c r="I11" i="67"/>
  <c r="AC5" i="154"/>
  <c r="AC22" i="154" s="1"/>
  <c r="X5" i="154"/>
  <c r="V6" i="154"/>
  <c r="AC24" i="154"/>
  <c r="AC29" i="154" s="1"/>
  <c r="AD6" i="154"/>
  <c r="Z46" i="138"/>
  <c r="Z45" i="138"/>
  <c r="Z44" i="138"/>
  <c r="Z43" i="138" s="1"/>
  <c r="AA43" i="138" s="1"/>
  <c r="Z29" i="138"/>
  <c r="AA29" i="138"/>
  <c r="AA44" i="138"/>
  <c r="AA46" i="138"/>
  <c r="AA45" i="138"/>
  <c r="AC30" i="138"/>
  <c r="AC48" i="138"/>
  <c r="V7" i="139"/>
  <c r="AD7" i="139"/>
  <c r="AD31" i="139" s="1"/>
  <c r="AF242" i="2"/>
  <c r="AD12" i="152" s="1"/>
  <c r="AF243" i="2"/>
  <c r="AD13" i="152" s="1"/>
  <c r="AF244" i="2"/>
  <c r="AD14" i="152" s="1"/>
  <c r="AF245" i="2"/>
  <c r="AD15" i="152" s="1"/>
  <c r="AC26" i="152"/>
  <c r="F11" i="67"/>
  <c r="E11" i="67"/>
  <c r="AA26" i="113"/>
  <c r="V7" i="152"/>
  <c r="AC27" i="113"/>
  <c r="AD7" i="152"/>
  <c r="AD36" i="152" s="1"/>
  <c r="AC40" i="152"/>
  <c r="AC28" i="113"/>
  <c r="AB26" i="113"/>
  <c r="AF135" i="2"/>
  <c r="AF136" i="2"/>
  <c r="AF165" i="2"/>
  <c r="AF164" i="2"/>
  <c r="AF163" i="2"/>
  <c r="AF137" i="2"/>
  <c r="AC61" i="124"/>
  <c r="P11" i="67" s="1"/>
  <c r="AC67" i="120"/>
  <c r="O11" i="67" s="1"/>
  <c r="AE35" i="2"/>
  <c r="AC57" i="137"/>
  <c r="AB37" i="137"/>
  <c r="AB49" i="137" s="1"/>
  <c r="AA37" i="137"/>
  <c r="AA49" i="137" s="1"/>
  <c r="Z37" i="137"/>
  <c r="Z49" i="137" s="1"/>
  <c r="AB34" i="137"/>
  <c r="AB48" i="137" s="1"/>
  <c r="AA33" i="141"/>
  <c r="AB33" i="141"/>
  <c r="AC24" i="137"/>
  <c r="AD7" i="141"/>
  <c r="AD34" i="141" s="1"/>
  <c r="AD39" i="141" s="1"/>
  <c r="X6" i="141"/>
  <c r="AC6" i="141"/>
  <c r="AC27" i="137"/>
  <c r="V7" i="141"/>
  <c r="Z34" i="137"/>
  <c r="Z48" i="137" s="1"/>
  <c r="AA34" i="137"/>
  <c r="AA48" i="137" s="1"/>
  <c r="AC6" i="138"/>
  <c r="AD7" i="138"/>
  <c r="AF40" i="2"/>
  <c r="AF46" i="2"/>
  <c r="AA11" i="158" s="1"/>
  <c r="AA12" i="158" s="1"/>
  <c r="AA19" i="158" s="1"/>
  <c r="AA30" i="158" s="1"/>
  <c r="AF34" i="2"/>
  <c r="V7" i="138"/>
  <c r="AE41" i="2"/>
  <c r="X6" i="138"/>
  <c r="AC11" i="138"/>
  <c r="V7" i="137"/>
  <c r="AD7" i="137"/>
  <c r="AD52" i="137" s="1"/>
  <c r="X6" i="137"/>
  <c r="AC6" i="137"/>
  <c r="Z26" i="113"/>
  <c r="AE162" i="2"/>
  <c r="AE134" i="2"/>
  <c r="AC6" i="124"/>
  <c r="V7" i="124"/>
  <c r="X6" i="124"/>
  <c r="AD7" i="124"/>
  <c r="AD7" i="120"/>
  <c r="AC6" i="120"/>
  <c r="V7" i="120"/>
  <c r="X6" i="120"/>
  <c r="Z29" i="113"/>
  <c r="Z47" i="113" s="1"/>
  <c r="Z49" i="113" s="1"/>
  <c r="AA66" i="120"/>
  <c r="AA29" i="113"/>
  <c r="AB29" i="113"/>
  <c r="Y19" i="2"/>
  <c r="W8" i="17"/>
  <c r="X7" i="113"/>
  <c r="AC7" i="113"/>
  <c r="A11" i="67"/>
  <c r="W20" i="2"/>
  <c r="U9" i="17"/>
  <c r="V8" i="113"/>
  <c r="AG20" i="2"/>
  <c r="AG236" i="2" s="1"/>
  <c r="AE9" i="17"/>
  <c r="AE20" i="17" s="1"/>
  <c r="AD35" i="17"/>
  <c r="AD25" i="17"/>
  <c r="AD37" i="17"/>
  <c r="AD8" i="113"/>
  <c r="AD66" i="113" s="1"/>
  <c r="B12" i="67"/>
  <c r="AF19" i="2"/>
  <c r="AD8" i="17"/>
  <c r="D11" i="67"/>
  <c r="N11" i="67" l="1"/>
  <c r="AD35" i="139"/>
  <c r="AC28" i="139"/>
  <c r="AC27" i="139"/>
  <c r="AC26" i="139"/>
  <c r="AD23" i="157"/>
  <c r="AD28" i="157" s="1"/>
  <c r="Q9" i="67"/>
  <c r="AC20" i="160"/>
  <c r="AC26" i="160" s="1"/>
  <c r="AC27" i="160" s="1"/>
  <c r="Q8" i="67"/>
  <c r="Q10" i="67"/>
  <c r="L12" i="67"/>
  <c r="M12" i="67"/>
  <c r="AB38" i="113"/>
  <c r="AB47" i="113"/>
  <c r="AB49" i="113" s="1"/>
  <c r="AA38" i="113"/>
  <c r="AA47" i="113"/>
  <c r="AA49" i="113" s="1"/>
  <c r="AC36" i="113"/>
  <c r="AC45" i="113"/>
  <c r="AC57" i="113"/>
  <c r="AC37" i="113"/>
  <c r="AC46" i="113"/>
  <c r="AC58" i="113"/>
  <c r="Z38" i="113"/>
  <c r="AA6" i="158"/>
  <c r="AD6" i="157"/>
  <c r="U7" i="160"/>
  <c r="R7" i="158"/>
  <c r="U7" i="157"/>
  <c r="T6" i="158"/>
  <c r="W6" i="157"/>
  <c r="AD25" i="139"/>
  <c r="AD13" i="160"/>
  <c r="AD20" i="160" s="1"/>
  <c r="AE7" i="157"/>
  <c r="AE7" i="160"/>
  <c r="AE29" i="160" s="1"/>
  <c r="AE33" i="160" s="1"/>
  <c r="AB7" i="158"/>
  <c r="AB32" i="158" s="1"/>
  <c r="AB35" i="158" s="1"/>
  <c r="AB37" i="158" s="1"/>
  <c r="AC33" i="152"/>
  <c r="AC35" i="152" s="1"/>
  <c r="AG237" i="2"/>
  <c r="AE11" i="139" s="1"/>
  <c r="J11" i="67"/>
  <c r="K11" i="67"/>
  <c r="AD71" i="113"/>
  <c r="I12" i="67"/>
  <c r="W5" i="154"/>
  <c r="AC51" i="138"/>
  <c r="AD5" i="154"/>
  <c r="AD22" i="154" s="1"/>
  <c r="U6" i="154"/>
  <c r="AD24" i="154"/>
  <c r="AD29" i="154" s="1"/>
  <c r="AE6" i="154"/>
  <c r="AD30" i="138"/>
  <c r="AD48" i="138"/>
  <c r="U7" i="139"/>
  <c r="AE7" i="139"/>
  <c r="AE31" i="139" s="1"/>
  <c r="AG242" i="2"/>
  <c r="AE12" i="152" s="1"/>
  <c r="AG243" i="2"/>
  <c r="AE13" i="152" s="1"/>
  <c r="AG244" i="2"/>
  <c r="AE14" i="152" s="1"/>
  <c r="AG245" i="2"/>
  <c r="AE15" i="152" s="1"/>
  <c r="AD26" i="152"/>
  <c r="F12" i="67"/>
  <c r="J12" i="67"/>
  <c r="AD27" i="113"/>
  <c r="AD28" i="113"/>
  <c r="AD40" i="152"/>
  <c r="AE7" i="152"/>
  <c r="AE36" i="152" s="1"/>
  <c r="U7" i="152"/>
  <c r="AC26" i="113"/>
  <c r="AC12" i="138"/>
  <c r="AC19" i="138" s="1"/>
  <c r="AG135" i="2"/>
  <c r="AG136" i="2"/>
  <c r="AG164" i="2"/>
  <c r="AG137" i="2"/>
  <c r="AG163" i="2"/>
  <c r="AG165" i="2"/>
  <c r="AC71" i="120"/>
  <c r="AC65" i="124"/>
  <c r="AD67" i="120"/>
  <c r="AD71" i="120" s="1"/>
  <c r="AD61" i="124"/>
  <c r="AD65" i="124" s="1"/>
  <c r="AF35" i="2"/>
  <c r="G11" i="67"/>
  <c r="AD57" i="137"/>
  <c r="AA51" i="137"/>
  <c r="AB51" i="137"/>
  <c r="Z51" i="137"/>
  <c r="AC33" i="137"/>
  <c r="AE7" i="141"/>
  <c r="AE34" i="141" s="1"/>
  <c r="AE39" i="141" s="1"/>
  <c r="W6" i="141"/>
  <c r="U7" i="141"/>
  <c r="AD6" i="141"/>
  <c r="AD24" i="137"/>
  <c r="AC36" i="137"/>
  <c r="AD27" i="137"/>
  <c r="W6" i="138"/>
  <c r="AD6" i="138"/>
  <c r="AF41" i="2"/>
  <c r="AD11" i="138"/>
  <c r="AG34" i="2"/>
  <c r="AE7" i="138"/>
  <c r="AG40" i="2"/>
  <c r="AG46" i="2"/>
  <c r="AB11" i="158" s="1"/>
  <c r="AB12" i="158" s="1"/>
  <c r="AB19" i="158" s="1"/>
  <c r="AB30" i="158" s="1"/>
  <c r="U7" i="138"/>
  <c r="AE7" i="137"/>
  <c r="AE52" i="137" s="1"/>
  <c r="U7" i="137"/>
  <c r="W6" i="137"/>
  <c r="AD6" i="137"/>
  <c r="AF162" i="2"/>
  <c r="AF134" i="2"/>
  <c r="U7" i="124"/>
  <c r="AD6" i="124"/>
  <c r="W6" i="124"/>
  <c r="AE7" i="124"/>
  <c r="AC66" i="120"/>
  <c r="U7" i="120"/>
  <c r="AD6" i="120"/>
  <c r="W6" i="120"/>
  <c r="AE7" i="120"/>
  <c r="AC29" i="113"/>
  <c r="X19" i="2"/>
  <c r="V8" i="17"/>
  <c r="W7" i="113"/>
  <c r="AH20" i="2"/>
  <c r="AH236" i="2" s="1"/>
  <c r="AE8" i="113"/>
  <c r="AE66" i="113" s="1"/>
  <c r="B13" i="67"/>
  <c r="V20" i="2"/>
  <c r="T9" i="17"/>
  <c r="U8" i="113"/>
  <c r="D12" i="67"/>
  <c r="AD7" i="113"/>
  <c r="A12" i="67"/>
  <c r="AE25" i="17"/>
  <c r="AE35" i="17"/>
  <c r="AG19" i="2"/>
  <c r="AE8" i="17"/>
  <c r="AE37" i="17"/>
  <c r="AC29" i="139" l="1"/>
  <c r="N12" i="67"/>
  <c r="E12" i="67"/>
  <c r="AE35" i="139"/>
  <c r="AD28" i="139"/>
  <c r="AD27" i="139"/>
  <c r="AD26" i="139"/>
  <c r="AE23" i="157"/>
  <c r="AE28" i="157" s="1"/>
  <c r="AC21" i="160"/>
  <c r="L13" i="67"/>
  <c r="M13" i="67"/>
  <c r="AC63" i="113"/>
  <c r="Z40" i="113"/>
  <c r="Z64" i="113"/>
  <c r="AC62" i="113"/>
  <c r="AA40" i="113"/>
  <c r="AA64" i="113"/>
  <c r="AB40" i="113"/>
  <c r="AB64" i="113"/>
  <c r="AD37" i="113"/>
  <c r="AD58" i="113"/>
  <c r="AD46" i="113"/>
  <c r="AD36" i="113"/>
  <c r="AD57" i="113"/>
  <c r="AD45" i="113"/>
  <c r="AC38" i="113"/>
  <c r="AC47" i="113"/>
  <c r="AC49" i="113" s="1"/>
  <c r="AE25" i="139"/>
  <c r="AE13" i="160"/>
  <c r="AE20" i="160" s="1"/>
  <c r="AF7" i="160"/>
  <c r="AF29" i="160" s="1"/>
  <c r="AF33" i="160" s="1"/>
  <c r="AC7" i="158"/>
  <c r="AC32" i="158" s="1"/>
  <c r="AC35" i="158" s="1"/>
  <c r="AC37" i="158" s="1"/>
  <c r="AF7" i="157"/>
  <c r="S6" i="158"/>
  <c r="V6" i="157"/>
  <c r="AD26" i="160"/>
  <c r="AD27" i="160" s="1"/>
  <c r="AD21" i="160"/>
  <c r="T7" i="160"/>
  <c r="Q7" i="158"/>
  <c r="T7" i="157"/>
  <c r="AB6" i="158"/>
  <c r="AE6" i="157"/>
  <c r="AD33" i="152"/>
  <c r="AD35" i="152" s="1"/>
  <c r="AH237" i="2"/>
  <c r="AF11" i="139" s="1"/>
  <c r="AD51" i="138"/>
  <c r="AD53" i="138" s="1"/>
  <c r="AC53" i="138"/>
  <c r="H11" i="67"/>
  <c r="K12" i="67"/>
  <c r="J13" i="67"/>
  <c r="I13" i="67"/>
  <c r="T6" i="154"/>
  <c r="AE5" i="154"/>
  <c r="AE22" i="154" s="1"/>
  <c r="V5" i="154"/>
  <c r="AE24" i="154"/>
  <c r="AE29" i="154" s="1"/>
  <c r="AF6" i="154"/>
  <c r="AC29" i="138"/>
  <c r="AC44" i="138"/>
  <c r="AC46" i="138"/>
  <c r="AC45" i="138"/>
  <c r="AE30" i="138"/>
  <c r="AE48" i="138"/>
  <c r="T7" i="139"/>
  <c r="F13" i="67"/>
  <c r="AF7" i="139"/>
  <c r="AF31" i="139" s="1"/>
  <c r="AH242" i="2"/>
  <c r="AF12" i="152" s="1"/>
  <c r="AH243" i="2"/>
  <c r="AF13" i="152" s="1"/>
  <c r="AH244" i="2"/>
  <c r="AF14" i="152" s="1"/>
  <c r="AH245" i="2"/>
  <c r="AF15" i="152" s="1"/>
  <c r="AE26" i="152"/>
  <c r="E13" i="67"/>
  <c r="AE28" i="113"/>
  <c r="T7" i="152"/>
  <c r="AE40" i="152"/>
  <c r="AE27" i="113"/>
  <c r="AF7" i="152"/>
  <c r="AF36" i="152" s="1"/>
  <c r="AD26" i="113"/>
  <c r="AD12" i="138"/>
  <c r="AD19" i="138" s="1"/>
  <c r="AH136" i="2"/>
  <c r="AH163" i="2"/>
  <c r="AH164" i="2"/>
  <c r="AH165" i="2"/>
  <c r="AH137" i="2"/>
  <c r="AH135" i="2"/>
  <c r="P12" i="67"/>
  <c r="O12" i="67"/>
  <c r="AE67" i="120"/>
  <c r="AE71" i="120" s="1"/>
  <c r="AE61" i="124"/>
  <c r="P13" i="67" s="1"/>
  <c r="AG35" i="2"/>
  <c r="G12" i="67"/>
  <c r="AE57" i="137"/>
  <c r="AC34" i="137"/>
  <c r="AC48" i="137" s="1"/>
  <c r="AD36" i="137"/>
  <c r="AC33" i="141"/>
  <c r="AC37" i="137"/>
  <c r="AC49" i="137" s="1"/>
  <c r="AD33" i="137"/>
  <c r="AE6" i="141"/>
  <c r="AF7" i="141"/>
  <c r="AF34" i="141" s="1"/>
  <c r="AF39" i="141" s="1"/>
  <c r="V6" i="141"/>
  <c r="T7" i="141"/>
  <c r="AE24" i="137"/>
  <c r="AE11" i="138"/>
  <c r="AG41" i="2"/>
  <c r="AE27" i="137"/>
  <c r="AH34" i="2"/>
  <c r="AF7" i="138"/>
  <c r="AH40" i="2"/>
  <c r="AH46" i="2"/>
  <c r="AC11" i="158" s="1"/>
  <c r="AC12" i="158" s="1"/>
  <c r="AC19" i="158" s="1"/>
  <c r="AC30" i="158" s="1"/>
  <c r="V6" i="138"/>
  <c r="AE6" i="138"/>
  <c r="T7" i="138"/>
  <c r="AE6" i="137"/>
  <c r="T7" i="137"/>
  <c r="AF7" i="137"/>
  <c r="AF52" i="137" s="1"/>
  <c r="V6" i="137"/>
  <c r="AG162" i="2"/>
  <c r="AG134" i="2"/>
  <c r="T7" i="124"/>
  <c r="AE6" i="124"/>
  <c r="V6" i="124"/>
  <c r="AF7" i="124"/>
  <c r="V6" i="120"/>
  <c r="T7" i="120"/>
  <c r="AD66" i="120"/>
  <c r="AF7" i="120"/>
  <c r="AE6" i="120"/>
  <c r="AD29" i="113"/>
  <c r="W19" i="2"/>
  <c r="U8" i="17"/>
  <c r="V7" i="113"/>
  <c r="AF8" i="113"/>
  <c r="AF66" i="113" s="1"/>
  <c r="B14" i="67"/>
  <c r="U20" i="2"/>
  <c r="S9" i="17"/>
  <c r="T8" i="113"/>
  <c r="D13" i="67"/>
  <c r="AH19" i="2"/>
  <c r="AF8" i="17"/>
  <c r="AE7" i="113"/>
  <c r="A13" i="67"/>
  <c r="AF35" i="17"/>
  <c r="AF25" i="17"/>
  <c r="AF37" i="17"/>
  <c r="AI20" i="2"/>
  <c r="AI236" i="2" s="1"/>
  <c r="AG9" i="17"/>
  <c r="AD29" i="139" l="1"/>
  <c r="N13" i="67"/>
  <c r="AF35" i="139"/>
  <c r="AE27" i="139"/>
  <c r="AE28" i="139"/>
  <c r="AE26" i="139"/>
  <c r="AF23" i="157"/>
  <c r="AF28" i="157" s="1"/>
  <c r="AD62" i="113"/>
  <c r="Q11" i="67"/>
  <c r="L14" i="67"/>
  <c r="M14" i="67"/>
  <c r="AD63" i="113"/>
  <c r="AC40" i="113"/>
  <c r="AC64" i="113"/>
  <c r="AD38" i="113"/>
  <c r="AD47" i="113"/>
  <c r="AD49" i="113" s="1"/>
  <c r="AE36" i="113"/>
  <c r="AE57" i="113"/>
  <c r="AE45" i="113"/>
  <c r="AE37" i="113"/>
  <c r="AE58" i="113"/>
  <c r="AE46" i="113"/>
  <c r="AF25" i="139"/>
  <c r="AF13" i="160"/>
  <c r="AF20" i="160" s="1"/>
  <c r="S7" i="160"/>
  <c r="S7" i="157"/>
  <c r="P7" i="158"/>
  <c r="AD7" i="158"/>
  <c r="AD32" i="158" s="1"/>
  <c r="AG7" i="160"/>
  <c r="AG29" i="160" s="1"/>
  <c r="AG33" i="160" s="1"/>
  <c r="AG7" i="157"/>
  <c r="AE26" i="160"/>
  <c r="AE27" i="160" s="1"/>
  <c r="AE21" i="160"/>
  <c r="AC6" i="158"/>
  <c r="AF6" i="157"/>
  <c r="R6" i="158"/>
  <c r="U6" i="157"/>
  <c r="AE33" i="152"/>
  <c r="AE35" i="152" s="1"/>
  <c r="H12" i="67"/>
  <c r="AI237" i="2"/>
  <c r="AG11" i="139" s="1"/>
  <c r="K13" i="67"/>
  <c r="AE71" i="113"/>
  <c r="AF71" i="113"/>
  <c r="I14" i="67"/>
  <c r="S6" i="154"/>
  <c r="AF5" i="154"/>
  <c r="AF22" i="154" s="1"/>
  <c r="U5" i="154"/>
  <c r="AF24" i="154"/>
  <c r="AF29" i="154" s="1"/>
  <c r="AE51" i="138"/>
  <c r="AG6" i="154"/>
  <c r="AD29" i="138"/>
  <c r="AD46" i="138"/>
  <c r="AD44" i="138"/>
  <c r="AD45" i="138"/>
  <c r="AF30" i="138"/>
  <c r="AF48" i="138"/>
  <c r="S7" i="139"/>
  <c r="AG7" i="139"/>
  <c r="AG31" i="139" s="1"/>
  <c r="AI242" i="2"/>
  <c r="AG12" i="152" s="1"/>
  <c r="AI243" i="2"/>
  <c r="AG13" i="152" s="1"/>
  <c r="AI244" i="2"/>
  <c r="AG14" i="152" s="1"/>
  <c r="AI245" i="2"/>
  <c r="AG15" i="152" s="1"/>
  <c r="AF26" i="152"/>
  <c r="F14" i="67"/>
  <c r="E14" i="67"/>
  <c r="J14" i="67"/>
  <c r="AF28" i="113"/>
  <c r="AE26" i="113"/>
  <c r="AF40" i="152"/>
  <c r="AG7" i="152"/>
  <c r="AG36" i="152" s="1"/>
  <c r="S7" i="152"/>
  <c r="AF27" i="113"/>
  <c r="AE12" i="138"/>
  <c r="AE19" i="138" s="1"/>
  <c r="AI136" i="2"/>
  <c r="AI135" i="2"/>
  <c r="AI163" i="2"/>
  <c r="AI164" i="2"/>
  <c r="AI165" i="2"/>
  <c r="AI137" i="2"/>
  <c r="O13" i="67"/>
  <c r="AF67" i="120"/>
  <c r="AF71" i="120" s="1"/>
  <c r="AE65" i="124"/>
  <c r="AF61" i="124"/>
  <c r="AF65" i="124" s="1"/>
  <c r="AH35" i="2"/>
  <c r="AF11" i="138"/>
  <c r="G13" i="67"/>
  <c r="G14" i="67"/>
  <c r="AC51" i="137"/>
  <c r="AD37" i="137"/>
  <c r="AD49" i="137" s="1"/>
  <c r="AD33" i="141"/>
  <c r="AE33" i="137"/>
  <c r="AE36" i="137"/>
  <c r="S7" i="141"/>
  <c r="AG7" i="141"/>
  <c r="AG34" i="141" s="1"/>
  <c r="AG39" i="141" s="1"/>
  <c r="U6" i="141"/>
  <c r="AF24" i="137"/>
  <c r="AD34" i="137"/>
  <c r="AD48" i="137" s="1"/>
  <c r="AF27" i="137"/>
  <c r="AF6" i="141"/>
  <c r="S7" i="138"/>
  <c r="AI34" i="2"/>
  <c r="AG7" i="138"/>
  <c r="AI40" i="2"/>
  <c r="AI46" i="2"/>
  <c r="AD11" i="158" s="1"/>
  <c r="AD12" i="158" s="1"/>
  <c r="U6" i="138"/>
  <c r="AH41" i="2"/>
  <c r="AF6" i="138"/>
  <c r="AF6" i="137"/>
  <c r="S7" i="137"/>
  <c r="AG7" i="137"/>
  <c r="AG52" i="137" s="1"/>
  <c r="U6" i="137"/>
  <c r="AH162" i="2"/>
  <c r="AH134" i="2"/>
  <c r="U6" i="124"/>
  <c r="AF6" i="124"/>
  <c r="S7" i="124"/>
  <c r="AG7" i="124"/>
  <c r="U6" i="120"/>
  <c r="AE66" i="120"/>
  <c r="AF6" i="120"/>
  <c r="S7" i="120"/>
  <c r="AG7" i="120"/>
  <c r="AE29" i="113"/>
  <c r="D14" i="67"/>
  <c r="V19" i="2"/>
  <c r="T8" i="17"/>
  <c r="U7" i="113"/>
  <c r="S8" i="113"/>
  <c r="AG35" i="17"/>
  <c r="AG25" i="17"/>
  <c r="AJ20" i="2"/>
  <c r="AJ236" i="2" s="1"/>
  <c r="AH9" i="17"/>
  <c r="AG8" i="113"/>
  <c r="AG66" i="113" s="1"/>
  <c r="B15" i="67"/>
  <c r="AI19" i="2"/>
  <c r="AG8" i="17"/>
  <c r="AF7" i="113"/>
  <c r="A14" i="67"/>
  <c r="T20" i="2"/>
  <c r="R9" i="17"/>
  <c r="AG37" i="17"/>
  <c r="N14" i="67" l="1"/>
  <c r="AG35" i="139"/>
  <c r="AE29" i="139"/>
  <c r="AF27" i="139"/>
  <c r="AF28" i="139"/>
  <c r="AF26" i="139"/>
  <c r="AG23" i="157"/>
  <c r="AG28" i="157" s="1"/>
  <c r="AD64" i="113"/>
  <c r="Q12" i="67"/>
  <c r="AD40" i="113"/>
  <c r="AD19" i="158"/>
  <c r="AD30" i="158" s="1"/>
  <c r="L15" i="67"/>
  <c r="M15" i="67"/>
  <c r="AE63" i="113"/>
  <c r="AE62" i="113"/>
  <c r="AF36" i="113"/>
  <c r="AF57" i="113"/>
  <c r="AF45" i="113"/>
  <c r="AE38" i="113"/>
  <c r="AE47" i="113"/>
  <c r="AE49" i="113" s="1"/>
  <c r="AF37" i="113"/>
  <c r="AF58" i="113"/>
  <c r="AF46" i="113"/>
  <c r="AD35" i="158"/>
  <c r="AD37" i="158" s="1"/>
  <c r="R7" i="160"/>
  <c r="O7" i="158"/>
  <c r="R7" i="157"/>
  <c r="AG25" i="139"/>
  <c r="AG13" i="160"/>
  <c r="AE7" i="158"/>
  <c r="AE32" i="158" s="1"/>
  <c r="AE35" i="158" s="1"/>
  <c r="AE37" i="158" s="1"/>
  <c r="AH7" i="160"/>
  <c r="AH29" i="160" s="1"/>
  <c r="AH33" i="160" s="1"/>
  <c r="AH7" i="157"/>
  <c r="AD6" i="158"/>
  <c r="AG6" i="157"/>
  <c r="AF26" i="160"/>
  <c r="AF27" i="160" s="1"/>
  <c r="AF21" i="160"/>
  <c r="Q6" i="158"/>
  <c r="T6" i="157"/>
  <c r="AF33" i="152"/>
  <c r="AF35" i="152" s="1"/>
  <c r="AJ237" i="2"/>
  <c r="AH11" i="139" s="1"/>
  <c r="AF51" i="138"/>
  <c r="AF53" i="138" s="1"/>
  <c r="AG71" i="113"/>
  <c r="AE53" i="138"/>
  <c r="H13" i="67"/>
  <c r="K14" i="67"/>
  <c r="I15" i="67"/>
  <c r="AG5" i="154"/>
  <c r="AG22" i="154" s="1"/>
  <c r="T5" i="154"/>
  <c r="R6" i="154"/>
  <c r="AG24" i="154"/>
  <c r="AG29" i="154" s="1"/>
  <c r="AH6" i="154"/>
  <c r="AE29" i="138"/>
  <c r="AE46" i="138"/>
  <c r="AE44" i="138"/>
  <c r="AE45" i="138"/>
  <c r="AG30" i="138"/>
  <c r="AG48" i="138"/>
  <c r="R7" i="139"/>
  <c r="F15" i="67"/>
  <c r="AH7" i="139"/>
  <c r="AH31" i="139" s="1"/>
  <c r="AJ242" i="2"/>
  <c r="AH12" i="152" s="1"/>
  <c r="AJ243" i="2"/>
  <c r="AH13" i="152" s="1"/>
  <c r="AJ244" i="2"/>
  <c r="AH14" i="152" s="1"/>
  <c r="AJ245" i="2"/>
  <c r="AH15" i="152" s="1"/>
  <c r="AG26" i="152"/>
  <c r="J15" i="67"/>
  <c r="AG28" i="113"/>
  <c r="AG40" i="152"/>
  <c r="AH7" i="152"/>
  <c r="AH36" i="152" s="1"/>
  <c r="R7" i="152"/>
  <c r="AG27" i="113"/>
  <c r="AF26" i="113"/>
  <c r="AF12" i="138"/>
  <c r="AF19" i="138" s="1"/>
  <c r="O14" i="67"/>
  <c r="AJ136" i="2"/>
  <c r="AJ137" i="2"/>
  <c r="AJ163" i="2"/>
  <c r="AJ165" i="2"/>
  <c r="AJ135" i="2"/>
  <c r="AJ164" i="2"/>
  <c r="P14" i="67"/>
  <c r="AG67" i="120"/>
  <c r="O15" i="67" s="1"/>
  <c r="AG61" i="124"/>
  <c r="P15" i="67" s="1"/>
  <c r="AI35" i="2"/>
  <c r="G15" i="67"/>
  <c r="AE34" i="137"/>
  <c r="AE48" i="137" s="1"/>
  <c r="AF33" i="137"/>
  <c r="AD51" i="137"/>
  <c r="AE37" i="137"/>
  <c r="AE49" i="137" s="1"/>
  <c r="AF36" i="137"/>
  <c r="AH7" i="141"/>
  <c r="AH34" i="141" s="1"/>
  <c r="AH39" i="141" s="1"/>
  <c r="AG24" i="137"/>
  <c r="AG27" i="137"/>
  <c r="T6" i="141"/>
  <c r="AE33" i="141"/>
  <c r="AG6" i="141"/>
  <c r="R7" i="141"/>
  <c r="R7" i="138"/>
  <c r="AG6" i="138"/>
  <c r="AI41" i="2"/>
  <c r="AG11" i="138"/>
  <c r="AG12" i="138" s="1"/>
  <c r="AG19" i="138" s="1"/>
  <c r="T6" i="138"/>
  <c r="AJ34" i="2"/>
  <c r="AH7" i="138"/>
  <c r="AJ40" i="2"/>
  <c r="AJ46" i="2"/>
  <c r="AE11" i="158" s="1"/>
  <c r="AE12" i="158" s="1"/>
  <c r="AE19" i="158" s="1"/>
  <c r="AE30" i="158" s="1"/>
  <c r="T6" i="137"/>
  <c r="R7" i="137"/>
  <c r="AG6" i="137"/>
  <c r="AH7" i="137"/>
  <c r="AH52" i="137" s="1"/>
  <c r="AI162" i="2"/>
  <c r="AI134" i="2"/>
  <c r="T6" i="124"/>
  <c r="AG6" i="124"/>
  <c r="R7" i="124"/>
  <c r="AH7" i="124"/>
  <c r="T6" i="120"/>
  <c r="AH7" i="120"/>
  <c r="AH67" i="120" s="1"/>
  <c r="R7" i="120"/>
  <c r="AF66" i="120"/>
  <c r="AG6" i="120"/>
  <c r="AF29" i="113"/>
  <c r="U19" i="2"/>
  <c r="S8" i="17"/>
  <c r="T7" i="113"/>
  <c r="D15" i="67"/>
  <c r="AH25" i="17"/>
  <c r="AH35" i="17"/>
  <c r="AG7" i="113"/>
  <c r="A15" i="67"/>
  <c r="AH37" i="17"/>
  <c r="S20" i="2"/>
  <c r="Q9" i="17"/>
  <c r="AK20" i="2"/>
  <c r="AK236" i="2" s="1"/>
  <c r="AI9" i="17"/>
  <c r="R8" i="113"/>
  <c r="AH8" i="113"/>
  <c r="AH66" i="113" s="1"/>
  <c r="B16" i="67"/>
  <c r="AJ19" i="2"/>
  <c r="AH8" i="17"/>
  <c r="N15" i="67" l="1"/>
  <c r="E15" i="67"/>
  <c r="AF29" i="139"/>
  <c r="AH35" i="139"/>
  <c r="AG26" i="139"/>
  <c r="AG28" i="139"/>
  <c r="AG27" i="139"/>
  <c r="AH23" i="157"/>
  <c r="AH28" i="157" s="1"/>
  <c r="Q13" i="67"/>
  <c r="AG20" i="160"/>
  <c r="AG26" i="160" s="1"/>
  <c r="AG27" i="160" s="1"/>
  <c r="L16" i="67"/>
  <c r="M16" i="67"/>
  <c r="AF63" i="113"/>
  <c r="AE40" i="113"/>
  <c r="AE64" i="113"/>
  <c r="AF62" i="113"/>
  <c r="AF38" i="113"/>
  <c r="AF47" i="113"/>
  <c r="AF49" i="113" s="1"/>
  <c r="AG36" i="113"/>
  <c r="AG57" i="113"/>
  <c r="AG45" i="113"/>
  <c r="AG37" i="113"/>
  <c r="AG58" i="113"/>
  <c r="AG46" i="113"/>
  <c r="AE6" i="158"/>
  <c r="AH6" i="157"/>
  <c r="AI7" i="160"/>
  <c r="AI7" i="157"/>
  <c r="AF7" i="158"/>
  <c r="S6" i="157"/>
  <c r="P6" i="158"/>
  <c r="Q7" i="160"/>
  <c r="N7" i="158"/>
  <c r="Q7" i="157"/>
  <c r="AH25" i="139"/>
  <c r="AH13" i="160"/>
  <c r="AH20" i="160" s="1"/>
  <c r="AG33" i="152"/>
  <c r="AG35" i="152" s="1"/>
  <c r="AK237" i="2"/>
  <c r="AI11" i="139" s="1"/>
  <c r="H14" i="67"/>
  <c r="K15" i="67"/>
  <c r="AG51" i="138"/>
  <c r="AG53" i="138" s="1"/>
  <c r="I16" i="67"/>
  <c r="S5" i="154"/>
  <c r="Q6" i="154"/>
  <c r="AH5" i="154"/>
  <c r="AH22" i="154" s="1"/>
  <c r="AI6" i="154"/>
  <c r="AH24" i="154"/>
  <c r="AH29" i="154" s="1"/>
  <c r="AG45" i="138"/>
  <c r="AG46" i="138"/>
  <c r="AG44" i="138"/>
  <c r="AF29" i="138"/>
  <c r="AF45" i="138"/>
  <c r="AF46" i="138"/>
  <c r="AF44" i="138"/>
  <c r="AH30" i="138"/>
  <c r="AH48" i="138"/>
  <c r="Q7" i="139"/>
  <c r="AI7" i="139"/>
  <c r="AK244" i="2"/>
  <c r="AI14" i="152" s="1"/>
  <c r="AK242" i="2"/>
  <c r="AI12" i="152" s="1"/>
  <c r="AK243" i="2"/>
  <c r="AI13" i="152" s="1"/>
  <c r="AK245" i="2"/>
  <c r="AI15" i="152" s="1"/>
  <c r="AH26" i="152"/>
  <c r="F16" i="67"/>
  <c r="AH27" i="113"/>
  <c r="AH40" i="152"/>
  <c r="Q7" i="152"/>
  <c r="AI7" i="152"/>
  <c r="AH28" i="113"/>
  <c r="AG26" i="113"/>
  <c r="AK136" i="2"/>
  <c r="AK135" i="2"/>
  <c r="AK163" i="2"/>
  <c r="AK164" i="2"/>
  <c r="AK165" i="2"/>
  <c r="AK137" i="2"/>
  <c r="AG65" i="124"/>
  <c r="AH61" i="124"/>
  <c r="AH65" i="124" s="1"/>
  <c r="AG71" i="120"/>
  <c r="AJ35" i="2"/>
  <c r="AG29" i="138"/>
  <c r="AE51" i="137"/>
  <c r="AF34" i="137"/>
  <c r="AF48" i="137" s="1"/>
  <c r="AF37" i="137"/>
  <c r="AF49" i="137" s="1"/>
  <c r="AF33" i="141"/>
  <c r="AG36" i="137"/>
  <c r="S6" i="141"/>
  <c r="Q7" i="141"/>
  <c r="AH6" i="141"/>
  <c r="AI7" i="141"/>
  <c r="AG33" i="137"/>
  <c r="AH24" i="137"/>
  <c r="AH27" i="137"/>
  <c r="AI7" i="138"/>
  <c r="AK40" i="2"/>
  <c r="AK46" i="2"/>
  <c r="AF11" i="158" s="1"/>
  <c r="AF12" i="158" s="1"/>
  <c r="AF19" i="158" s="1"/>
  <c r="AF30" i="158" s="1"/>
  <c r="AK34" i="2"/>
  <c r="Q7" i="138"/>
  <c r="AJ41" i="2"/>
  <c r="AH11" i="138"/>
  <c r="AH6" i="138"/>
  <c r="S6" i="138"/>
  <c r="AH6" i="137"/>
  <c r="S6" i="137"/>
  <c r="AI7" i="137"/>
  <c r="Q7" i="137"/>
  <c r="AJ162" i="2"/>
  <c r="AJ134" i="2"/>
  <c r="Q7" i="124"/>
  <c r="AH6" i="124"/>
  <c r="S6" i="124"/>
  <c r="AI7" i="124"/>
  <c r="Q7" i="120"/>
  <c r="AH6" i="120"/>
  <c r="S6" i="120"/>
  <c r="AI7" i="120"/>
  <c r="AG29" i="113"/>
  <c r="T19" i="2"/>
  <c r="R8" i="17"/>
  <c r="S7" i="113"/>
  <c r="D16" i="67"/>
  <c r="AI25" i="17"/>
  <c r="AI35" i="17"/>
  <c r="AL20" i="2"/>
  <c r="AL236" i="2" s="1"/>
  <c r="AJ9" i="17"/>
  <c r="R20" i="2"/>
  <c r="P9" i="17"/>
  <c r="AI37" i="17"/>
  <c r="Q8" i="113"/>
  <c r="AI8" i="113"/>
  <c r="B17" i="67"/>
  <c r="AK19" i="2"/>
  <c r="AI8" i="17"/>
  <c r="AH7" i="113"/>
  <c r="A16" i="67"/>
  <c r="N16" i="67" l="1"/>
  <c r="AG29" i="139"/>
  <c r="AH26" i="139"/>
  <c r="AH27" i="139"/>
  <c r="AH28" i="139"/>
  <c r="AI23" i="157"/>
  <c r="AI28" i="157" s="1"/>
  <c r="Q14" i="67"/>
  <c r="AG21" i="160"/>
  <c r="AG62" i="113"/>
  <c r="AF64" i="113"/>
  <c r="AG63" i="113"/>
  <c r="AF40" i="113"/>
  <c r="AH37" i="113"/>
  <c r="AH46" i="113"/>
  <c r="AH58" i="113"/>
  <c r="AG38" i="113"/>
  <c r="AG47" i="113"/>
  <c r="AG49" i="113" s="1"/>
  <c r="AH36" i="113"/>
  <c r="AH57" i="113"/>
  <c r="AH45" i="113"/>
  <c r="AF32" i="158"/>
  <c r="L17" i="67" s="1"/>
  <c r="P7" i="160"/>
  <c r="M7" i="158"/>
  <c r="P7" i="157"/>
  <c r="AG7" i="158"/>
  <c r="AJ7" i="157"/>
  <c r="AJ7" i="160"/>
  <c r="AI25" i="139"/>
  <c r="AI13" i="160"/>
  <c r="AI20" i="160" s="1"/>
  <c r="O6" i="158"/>
  <c r="R6" i="157"/>
  <c r="AI6" i="157"/>
  <c r="AF6" i="158"/>
  <c r="AH26" i="160"/>
  <c r="AH27" i="160" s="1"/>
  <c r="AH21" i="160"/>
  <c r="AH33" i="152"/>
  <c r="AH35" i="152" s="1"/>
  <c r="H15" i="67"/>
  <c r="AL237" i="2"/>
  <c r="AJ11" i="139" s="1"/>
  <c r="K16" i="67"/>
  <c r="P6" i="154"/>
  <c r="R5" i="154"/>
  <c r="AI5" i="154"/>
  <c r="AH51" i="138"/>
  <c r="AJ6" i="154"/>
  <c r="P7" i="139"/>
  <c r="AI26" i="152"/>
  <c r="AJ7" i="139"/>
  <c r="AL244" i="2"/>
  <c r="AJ14" i="152" s="1"/>
  <c r="AL242" i="2"/>
  <c r="AJ12" i="152" s="1"/>
  <c r="AL243" i="2"/>
  <c r="AJ13" i="152" s="1"/>
  <c r="AL245" i="2"/>
  <c r="AJ15" i="152" s="1"/>
  <c r="AH26" i="113"/>
  <c r="AJ7" i="152"/>
  <c r="AI27" i="113"/>
  <c r="AI28" i="113"/>
  <c r="P7" i="152"/>
  <c r="AH12" i="138"/>
  <c r="AH19" i="138" s="1"/>
  <c r="AL135" i="2"/>
  <c r="AL136" i="2"/>
  <c r="AL164" i="2"/>
  <c r="AL137" i="2"/>
  <c r="AL163" i="2"/>
  <c r="AL165" i="2"/>
  <c r="P16" i="67"/>
  <c r="AI61" i="124"/>
  <c r="AI65" i="124" s="1"/>
  <c r="AK35" i="2"/>
  <c r="AF51" i="137"/>
  <c r="AF57" i="137" s="1"/>
  <c r="AG34" i="137"/>
  <c r="AG48" i="137" s="1"/>
  <c r="AG33" i="141"/>
  <c r="AG37" i="137"/>
  <c r="AG49" i="137" s="1"/>
  <c r="AH36" i="137"/>
  <c r="AH33" i="137"/>
  <c r="AI24" i="137"/>
  <c r="AI27" i="137"/>
  <c r="P7" i="141"/>
  <c r="AJ7" i="141"/>
  <c r="R6" i="141"/>
  <c r="AI6" i="141"/>
  <c r="R6" i="138"/>
  <c r="P7" i="138"/>
  <c r="AJ7" i="138"/>
  <c r="AL34" i="2"/>
  <c r="AL40" i="2"/>
  <c r="AL46" i="2"/>
  <c r="AG11" i="158" s="1"/>
  <c r="AG12" i="158" s="1"/>
  <c r="AG19" i="158" s="1"/>
  <c r="AG30" i="158" s="1"/>
  <c r="AI11" i="138"/>
  <c r="AI12" i="138" s="1"/>
  <c r="AI19" i="138" s="1"/>
  <c r="AK41" i="2"/>
  <c r="AI6" i="138"/>
  <c r="AJ7" i="137"/>
  <c r="R6" i="137"/>
  <c r="AI6" i="137"/>
  <c r="P7" i="137"/>
  <c r="AK162" i="2"/>
  <c r="AK134" i="2"/>
  <c r="P7" i="124"/>
  <c r="R6" i="124"/>
  <c r="AI6" i="124"/>
  <c r="AJ7" i="124"/>
  <c r="AG66" i="120"/>
  <c r="P7" i="120"/>
  <c r="AH66" i="120"/>
  <c r="R6" i="120"/>
  <c r="AJ7" i="120"/>
  <c r="AI6" i="120"/>
  <c r="AH29" i="113"/>
  <c r="S19" i="2"/>
  <c r="Q8" i="17"/>
  <c r="R7" i="113"/>
  <c r="Q20" i="2"/>
  <c r="O9" i="17"/>
  <c r="P8" i="113"/>
  <c r="AM20" i="2"/>
  <c r="AM236" i="2" s="1"/>
  <c r="AK9" i="17"/>
  <c r="D17" i="67"/>
  <c r="AJ25" i="17"/>
  <c r="AJ35" i="17"/>
  <c r="AL19" i="2"/>
  <c r="AJ8" i="17"/>
  <c r="AJ37" i="17"/>
  <c r="AI7" i="113"/>
  <c r="A17" i="67"/>
  <c r="AJ8" i="113"/>
  <c r="B18" i="67"/>
  <c r="N17" i="67" l="1"/>
  <c r="AH29" i="139"/>
  <c r="AI28" i="139"/>
  <c r="AI26" i="139"/>
  <c r="AI27" i="139"/>
  <c r="AJ23" i="157"/>
  <c r="AJ28" i="157" s="1"/>
  <c r="AH62" i="113"/>
  <c r="Q15" i="67"/>
  <c r="AG40" i="113"/>
  <c r="AG64" i="113"/>
  <c r="AH63" i="113"/>
  <c r="AI36" i="113"/>
  <c r="AI57" i="113"/>
  <c r="AI45" i="113"/>
  <c r="AH38" i="113"/>
  <c r="AH47" i="113"/>
  <c r="AH49" i="113" s="1"/>
  <c r="AI37" i="113"/>
  <c r="AI58" i="113"/>
  <c r="AI46" i="113"/>
  <c r="AG32" i="158"/>
  <c r="AG35" i="158" s="1"/>
  <c r="AG37" i="158" s="1"/>
  <c r="AI26" i="160"/>
  <c r="AI27" i="160" s="1"/>
  <c r="AI29" i="160" s="1"/>
  <c r="AI21" i="160"/>
  <c r="O7" i="157"/>
  <c r="O7" i="160"/>
  <c r="L7" i="158"/>
  <c r="AJ25" i="139"/>
  <c r="AJ13" i="160"/>
  <c r="AJ20" i="160" s="1"/>
  <c r="AG6" i="158"/>
  <c r="AJ6" i="157"/>
  <c r="AH7" i="158"/>
  <c r="AK7" i="157"/>
  <c r="AK7" i="160"/>
  <c r="N6" i="158"/>
  <c r="Q6" i="157"/>
  <c r="AF35" i="158"/>
  <c r="AF37" i="158" s="1"/>
  <c r="AI33" i="152"/>
  <c r="AI35" i="152" s="1"/>
  <c r="AM237" i="2"/>
  <c r="AK11" i="139" s="1"/>
  <c r="AI22" i="154"/>
  <c r="AI24" i="154" s="1"/>
  <c r="AH53" i="138"/>
  <c r="H16" i="67"/>
  <c r="Q5" i="154"/>
  <c r="O6" i="154"/>
  <c r="AJ5" i="154"/>
  <c r="AJ22" i="154" s="1"/>
  <c r="AK6" i="154"/>
  <c r="AI45" i="138"/>
  <c r="AI46" i="138"/>
  <c r="AI44" i="138"/>
  <c r="AH29" i="138"/>
  <c r="AH46" i="138"/>
  <c r="AH45" i="138"/>
  <c r="AH44" i="138"/>
  <c r="O7" i="139"/>
  <c r="AJ28" i="113"/>
  <c r="AJ26" i="152"/>
  <c r="AK7" i="139"/>
  <c r="AM244" i="2"/>
  <c r="AK14" i="152" s="1"/>
  <c r="AM245" i="2"/>
  <c r="AK15" i="152" s="1"/>
  <c r="AM243" i="2"/>
  <c r="AK13" i="152" s="1"/>
  <c r="AM242" i="2"/>
  <c r="AK12" i="152" s="1"/>
  <c r="AJ27" i="113"/>
  <c r="O7" i="152"/>
  <c r="AK7" i="152"/>
  <c r="P17" i="67"/>
  <c r="AI26" i="113"/>
  <c r="AM135" i="2"/>
  <c r="AM137" i="2"/>
  <c r="AM163" i="2"/>
  <c r="AM165" i="2"/>
  <c r="AM164" i="2"/>
  <c r="AM136" i="2"/>
  <c r="AJ61" i="124"/>
  <c r="AJ65" i="124" s="1"/>
  <c r="AI29" i="138"/>
  <c r="AI30" i="138" s="1"/>
  <c r="AL35" i="2"/>
  <c r="AH71" i="120"/>
  <c r="O16" i="67"/>
  <c r="AG51" i="137"/>
  <c r="AG57" i="137" s="1"/>
  <c r="AH33" i="141"/>
  <c r="AH37" i="137"/>
  <c r="AH49" i="137" s="1"/>
  <c r="AI36" i="137"/>
  <c r="AI33" i="137"/>
  <c r="AH34" i="137"/>
  <c r="AH48" i="137" s="1"/>
  <c r="AJ24" i="137"/>
  <c r="AJ6" i="141"/>
  <c r="AJ27" i="137"/>
  <c r="AK7" i="141"/>
  <c r="O7" i="141"/>
  <c r="Q6" i="141"/>
  <c r="Q6" i="138"/>
  <c r="AL41" i="2"/>
  <c r="AJ11" i="138"/>
  <c r="AJ6" i="138"/>
  <c r="O7" i="138"/>
  <c r="AK7" i="138"/>
  <c r="AM34" i="2"/>
  <c r="AM46" i="2"/>
  <c r="AH11" i="158" s="1"/>
  <c r="AH12" i="158" s="1"/>
  <c r="AH19" i="158" s="1"/>
  <c r="AH30" i="158" s="1"/>
  <c r="AM40" i="2"/>
  <c r="AJ6" i="137"/>
  <c r="AK7" i="137"/>
  <c r="O7" i="137"/>
  <c r="Q6" i="137"/>
  <c r="AL162" i="2"/>
  <c r="AL134" i="2"/>
  <c r="AJ6" i="124"/>
  <c r="O7" i="124"/>
  <c r="Q6" i="124"/>
  <c r="AK7" i="124"/>
  <c r="AI67" i="120"/>
  <c r="Q6" i="120"/>
  <c r="AK7" i="120"/>
  <c r="AJ6" i="120"/>
  <c r="O7" i="120"/>
  <c r="AI29" i="113"/>
  <c r="R19" i="2"/>
  <c r="P8" i="17"/>
  <c r="Q7" i="113"/>
  <c r="AK8" i="113"/>
  <c r="B19" i="67"/>
  <c r="AK25" i="17"/>
  <c r="AK35" i="17"/>
  <c r="P20" i="2"/>
  <c r="N9" i="17"/>
  <c r="O8" i="113"/>
  <c r="AM19" i="2"/>
  <c r="AK8" i="17"/>
  <c r="D18" i="67"/>
  <c r="A18" i="67"/>
  <c r="AJ7" i="113"/>
  <c r="AK37" i="17"/>
  <c r="AN20" i="2"/>
  <c r="AN236" i="2" s="1"/>
  <c r="AL9" i="17"/>
  <c r="N18" i="67" l="1"/>
  <c r="AI29" i="139"/>
  <c r="AI31" i="139" s="1"/>
  <c r="AI35" i="139" s="1"/>
  <c r="AJ26" i="139"/>
  <c r="AJ28" i="139"/>
  <c r="AJ27" i="139"/>
  <c r="AK23" i="157"/>
  <c r="AK28" i="157" s="1"/>
  <c r="AI63" i="113"/>
  <c r="L18" i="67"/>
  <c r="AI33" i="160"/>
  <c r="M17" i="67"/>
  <c r="AI62" i="113"/>
  <c r="AH40" i="113"/>
  <c r="AH64" i="113"/>
  <c r="AJ36" i="113"/>
  <c r="AJ45" i="113"/>
  <c r="AJ57" i="113"/>
  <c r="AI38" i="113"/>
  <c r="AI40" i="113" s="1"/>
  <c r="AI47" i="113"/>
  <c r="AI49" i="113" s="1"/>
  <c r="AJ37" i="113"/>
  <c r="AJ46" i="113"/>
  <c r="AJ58" i="113"/>
  <c r="AJ26" i="160"/>
  <c r="AJ27" i="160" s="1"/>
  <c r="AJ29" i="160" s="1"/>
  <c r="AJ21" i="160"/>
  <c r="AL7" i="157"/>
  <c r="AL7" i="160"/>
  <c r="AI7" i="158"/>
  <c r="N7" i="157"/>
  <c r="N7" i="160"/>
  <c r="K7" i="158"/>
  <c r="AH6" i="158"/>
  <c r="AK6" i="157"/>
  <c r="AK25" i="139"/>
  <c r="AK13" i="160"/>
  <c r="AK20" i="160" s="1"/>
  <c r="AH32" i="158"/>
  <c r="L19" i="67" s="1"/>
  <c r="P6" i="157"/>
  <c r="M6" i="158"/>
  <c r="AI36" i="152"/>
  <c r="AI40" i="152" s="1"/>
  <c r="AJ33" i="152"/>
  <c r="AJ35" i="152" s="1"/>
  <c r="AN237" i="2"/>
  <c r="AL11" i="139" s="1"/>
  <c r="AI29" i="154"/>
  <c r="K17" i="67"/>
  <c r="AI48" i="138"/>
  <c r="AI51" i="138" s="1"/>
  <c r="H17" i="67" s="1"/>
  <c r="AJ24" i="154"/>
  <c r="P5" i="154"/>
  <c r="AK5" i="154"/>
  <c r="AK22" i="154" s="1"/>
  <c r="N6" i="154"/>
  <c r="AL6" i="154"/>
  <c r="N7" i="139"/>
  <c r="AK26" i="152"/>
  <c r="AL7" i="139"/>
  <c r="AN242" i="2"/>
  <c r="AL12" i="152" s="1"/>
  <c r="AN243" i="2"/>
  <c r="AL13" i="152" s="1"/>
  <c r="AN244" i="2"/>
  <c r="AL14" i="152" s="1"/>
  <c r="AN245" i="2"/>
  <c r="AL15" i="152" s="1"/>
  <c r="AK27" i="113"/>
  <c r="AK28" i="113"/>
  <c r="AJ26" i="113"/>
  <c r="AL7" i="152"/>
  <c r="N7" i="152"/>
  <c r="AJ12" i="138"/>
  <c r="AJ19" i="138" s="1"/>
  <c r="AN135" i="2"/>
  <c r="AN164" i="2"/>
  <c r="AN136" i="2"/>
  <c r="AN163" i="2"/>
  <c r="AN137" i="2"/>
  <c r="AN165" i="2"/>
  <c r="P18" i="67"/>
  <c r="AK61" i="124"/>
  <c r="AK65" i="124" s="1"/>
  <c r="AM35" i="2"/>
  <c r="AI71" i="120"/>
  <c r="O17" i="67"/>
  <c r="J16" i="67"/>
  <c r="AI37" i="137"/>
  <c r="AI49" i="137" s="1"/>
  <c r="AJ36" i="137"/>
  <c r="AH51" i="137"/>
  <c r="AI33" i="141"/>
  <c r="AI34" i="141" s="1"/>
  <c r="AI34" i="137"/>
  <c r="AL7" i="141"/>
  <c r="P6" i="141"/>
  <c r="AK6" i="141"/>
  <c r="AJ33" i="137"/>
  <c r="N7" i="141"/>
  <c r="AK24" i="137"/>
  <c r="AK6" i="138"/>
  <c r="N7" i="138"/>
  <c r="AL7" i="138"/>
  <c r="AN34" i="2"/>
  <c r="AN46" i="2"/>
  <c r="AI11" i="158" s="1"/>
  <c r="AI12" i="158" s="1"/>
  <c r="AI19" i="158" s="1"/>
  <c r="AI30" i="158" s="1"/>
  <c r="AI32" i="158" s="1"/>
  <c r="AN40" i="2"/>
  <c r="AM41" i="2"/>
  <c r="AK27" i="137"/>
  <c r="AK11" i="138"/>
  <c r="P6" i="138"/>
  <c r="AK6" i="137"/>
  <c r="N7" i="137"/>
  <c r="AL7" i="137"/>
  <c r="P6" i="137"/>
  <c r="AM162" i="2"/>
  <c r="AM134" i="2"/>
  <c r="N7" i="124"/>
  <c r="P6" i="124"/>
  <c r="AK6" i="124"/>
  <c r="AL7" i="124"/>
  <c r="AL7" i="120"/>
  <c r="AK6" i="120"/>
  <c r="N7" i="120"/>
  <c r="P6" i="120"/>
  <c r="AJ66" i="120"/>
  <c r="AJ67" i="120" s="1"/>
  <c r="AJ29" i="113"/>
  <c r="Q19" i="2"/>
  <c r="O8" i="17"/>
  <c r="P7" i="113"/>
  <c r="AN19" i="2"/>
  <c r="AL8" i="17"/>
  <c r="D19" i="67"/>
  <c r="AK7" i="113"/>
  <c r="A19" i="67"/>
  <c r="AO20" i="2"/>
  <c r="AO236" i="2" s="1"/>
  <c r="AM9" i="17"/>
  <c r="O20" i="2"/>
  <c r="M9" i="17"/>
  <c r="N8" i="113"/>
  <c r="AL35" i="17"/>
  <c r="AL25" i="17"/>
  <c r="AL37" i="17"/>
  <c r="AL8" i="113"/>
  <c r="B20" i="67"/>
  <c r="AI48" i="137" l="1"/>
  <c r="N19" i="67"/>
  <c r="AJ29" i="139"/>
  <c r="AJ31" i="139" s="1"/>
  <c r="AJ35" i="139" s="1"/>
  <c r="AK26" i="139"/>
  <c r="AK27" i="139"/>
  <c r="AK28" i="139"/>
  <c r="AL23" i="157"/>
  <c r="AL28" i="157" s="1"/>
  <c r="AJ63" i="113"/>
  <c r="AJ33" i="160"/>
  <c r="M18" i="67"/>
  <c r="AJ36" i="152"/>
  <c r="F18" i="67" s="1"/>
  <c r="L20" i="67"/>
  <c r="AI64" i="113"/>
  <c r="AI66" i="113" s="1"/>
  <c r="AI71" i="113" s="1"/>
  <c r="AJ62" i="113"/>
  <c r="AK37" i="113"/>
  <c r="AK58" i="113"/>
  <c r="AK46" i="113"/>
  <c r="AK36" i="113"/>
  <c r="AK57" i="113"/>
  <c r="AK45" i="113"/>
  <c r="AJ38" i="113"/>
  <c r="AJ47" i="113"/>
  <c r="AJ49" i="113" s="1"/>
  <c r="J7" i="158"/>
  <c r="M7" i="157"/>
  <c r="M7" i="160"/>
  <c r="AM7" i="157"/>
  <c r="AM7" i="160"/>
  <c r="AJ7" i="158"/>
  <c r="AK26" i="160"/>
  <c r="AK27" i="160" s="1"/>
  <c r="AK29" i="160" s="1"/>
  <c r="AK21" i="160"/>
  <c r="AI35" i="158"/>
  <c r="AI37" i="158" s="1"/>
  <c r="O6" i="157"/>
  <c r="L6" i="158"/>
  <c r="AL6" i="157"/>
  <c r="AI6" i="158"/>
  <c r="AL25" i="139"/>
  <c r="AL13" i="160"/>
  <c r="AL20" i="160" s="1"/>
  <c r="AH35" i="158"/>
  <c r="AH37" i="158" s="1"/>
  <c r="F17" i="67"/>
  <c r="AK33" i="152"/>
  <c r="AK35" i="152" s="1"/>
  <c r="AI53" i="138"/>
  <c r="AO237" i="2"/>
  <c r="AM11" i="139" s="1"/>
  <c r="AI39" i="141"/>
  <c r="I17" i="67"/>
  <c r="AJ29" i="154"/>
  <c r="K18" i="67"/>
  <c r="AK24" i="154"/>
  <c r="M6" i="154"/>
  <c r="O5" i="154"/>
  <c r="AL5" i="154"/>
  <c r="AL22" i="154" s="1"/>
  <c r="AM6" i="154"/>
  <c r="AJ29" i="138"/>
  <c r="AJ30" i="138" s="1"/>
  <c r="AJ45" i="138"/>
  <c r="AJ46" i="138"/>
  <c r="AJ44" i="138"/>
  <c r="M7" i="139"/>
  <c r="AL26" i="152"/>
  <c r="AM7" i="139"/>
  <c r="AO242" i="2"/>
  <c r="AM12" i="152" s="1"/>
  <c r="AO243" i="2"/>
  <c r="AM13" i="152" s="1"/>
  <c r="AO244" i="2"/>
  <c r="AM14" i="152" s="1"/>
  <c r="AO245" i="2"/>
  <c r="AM15" i="152" s="1"/>
  <c r="AL28" i="113"/>
  <c r="AH71" i="113"/>
  <c r="AL27" i="113"/>
  <c r="M7" i="152"/>
  <c r="AM7" i="152"/>
  <c r="AK26" i="113"/>
  <c r="AK12" i="138"/>
  <c r="AK19" i="138" s="1"/>
  <c r="P19" i="67"/>
  <c r="AO135" i="2"/>
  <c r="AO165" i="2"/>
  <c r="AO164" i="2"/>
  <c r="AO137" i="2"/>
  <c r="AO163" i="2"/>
  <c r="AO136" i="2"/>
  <c r="AL61" i="124"/>
  <c r="AL65" i="124" s="1"/>
  <c r="AN35" i="2"/>
  <c r="AJ71" i="120"/>
  <c r="O18" i="67"/>
  <c r="AI51" i="137"/>
  <c r="AI52" i="137" s="1"/>
  <c r="AJ33" i="141"/>
  <c r="AJ34" i="141" s="1"/>
  <c r="AJ37" i="137"/>
  <c r="AJ49" i="137" s="1"/>
  <c r="AK36" i="137"/>
  <c r="AJ34" i="137"/>
  <c r="AJ48" i="137" s="1"/>
  <c r="O6" i="141"/>
  <c r="AL24" i="137"/>
  <c r="AM7" i="141"/>
  <c r="M7" i="141"/>
  <c r="AL6" i="141"/>
  <c r="AL27" i="137"/>
  <c r="AL6" i="138"/>
  <c r="AN41" i="2"/>
  <c r="AL11" i="138"/>
  <c r="O6" i="138"/>
  <c r="M7" i="138"/>
  <c r="AO34" i="2"/>
  <c r="AO40" i="2"/>
  <c r="AO46" i="2"/>
  <c r="AJ11" i="158" s="1"/>
  <c r="AJ12" i="158" s="1"/>
  <c r="AJ19" i="158" s="1"/>
  <c r="AJ30" i="158" s="1"/>
  <c r="AM7" i="138"/>
  <c r="AK33" i="137"/>
  <c r="M7" i="137"/>
  <c r="AM7" i="137"/>
  <c r="O6" i="137"/>
  <c r="AL6" i="137"/>
  <c r="AN162" i="2"/>
  <c r="AN134" i="2"/>
  <c r="AL6" i="124"/>
  <c r="M7" i="124"/>
  <c r="O6" i="124"/>
  <c r="AM7" i="124"/>
  <c r="M7" i="120"/>
  <c r="O6" i="120"/>
  <c r="AM7" i="120"/>
  <c r="AK66" i="120"/>
  <c r="AK67" i="120" s="1"/>
  <c r="AL6" i="120"/>
  <c r="AK29" i="113"/>
  <c r="N8" i="17"/>
  <c r="P19" i="2"/>
  <c r="O7" i="113"/>
  <c r="AO19" i="2"/>
  <c r="AM8" i="17"/>
  <c r="AL7" i="113"/>
  <c r="A20" i="67"/>
  <c r="N20" i="2"/>
  <c r="L9" i="17"/>
  <c r="M8" i="113"/>
  <c r="AM37" i="17"/>
  <c r="AM35" i="17"/>
  <c r="AM25" i="17"/>
  <c r="AM8" i="113"/>
  <c r="B21" i="67"/>
  <c r="D20" i="67"/>
  <c r="AP20" i="2"/>
  <c r="AP236" i="2" s="1"/>
  <c r="AN9" i="17"/>
  <c r="N20" i="67" l="1"/>
  <c r="AK29" i="139"/>
  <c r="AL26" i="139"/>
  <c r="AL27" i="139"/>
  <c r="AL28" i="139"/>
  <c r="AM23" i="157"/>
  <c r="AM28" i="157" s="1"/>
  <c r="AK33" i="160"/>
  <c r="M19" i="67"/>
  <c r="AJ40" i="152"/>
  <c r="AJ64" i="113"/>
  <c r="AJ66" i="113" s="1"/>
  <c r="J18" i="67" s="1"/>
  <c r="AK62" i="113"/>
  <c r="AK63" i="113"/>
  <c r="AJ40" i="113"/>
  <c r="AK38" i="113"/>
  <c r="AK47" i="113"/>
  <c r="AK49" i="113" s="1"/>
  <c r="AL36" i="113"/>
  <c r="AL57" i="113"/>
  <c r="AL45" i="113"/>
  <c r="AL37" i="113"/>
  <c r="AL58" i="113"/>
  <c r="AL46" i="113"/>
  <c r="AK7" i="158"/>
  <c r="AN7" i="160"/>
  <c r="AN7" i="157"/>
  <c r="I7" i="158"/>
  <c r="L7" i="157"/>
  <c r="L7" i="160"/>
  <c r="AJ32" i="158"/>
  <c r="L21" i="67" s="1"/>
  <c r="N6" i="157"/>
  <c r="K6" i="158"/>
  <c r="AL21" i="160"/>
  <c r="AL26" i="160"/>
  <c r="AL27" i="160" s="1"/>
  <c r="AL29" i="160" s="1"/>
  <c r="AM25" i="139"/>
  <c r="AM13" i="160"/>
  <c r="AM20" i="160" s="1"/>
  <c r="AM6" i="157"/>
  <c r="AJ6" i="158"/>
  <c r="AK36" i="152"/>
  <c r="F19" i="67" s="1"/>
  <c r="AL33" i="152"/>
  <c r="AL35" i="152" s="1"/>
  <c r="AP237" i="2"/>
  <c r="AN11" i="139" s="1"/>
  <c r="J17" i="67"/>
  <c r="AK29" i="154"/>
  <c r="K19" i="67"/>
  <c r="AL24" i="154"/>
  <c r="AJ87" i="113"/>
  <c r="AJ39" i="141"/>
  <c r="I18" i="67"/>
  <c r="L6" i="154"/>
  <c r="N5" i="154"/>
  <c r="AM5" i="154"/>
  <c r="AM22" i="154" s="1"/>
  <c r="AN6" i="154"/>
  <c r="AK29" i="138"/>
  <c r="AK30" i="138" s="1"/>
  <c r="AK45" i="138"/>
  <c r="AK46" i="138"/>
  <c r="AK44" i="138"/>
  <c r="AJ48" i="138"/>
  <c r="AJ51" i="138" s="1"/>
  <c r="L7" i="139"/>
  <c r="AN7" i="139"/>
  <c r="AP242" i="2"/>
  <c r="AN12" i="152" s="1"/>
  <c r="AP243" i="2"/>
  <c r="AN13" i="152" s="1"/>
  <c r="AP244" i="2"/>
  <c r="AN14" i="152" s="1"/>
  <c r="AP245" i="2"/>
  <c r="AN15" i="152" s="1"/>
  <c r="AM26" i="152"/>
  <c r="AL26" i="113"/>
  <c r="L7" i="152"/>
  <c r="AM28" i="113"/>
  <c r="AM27" i="113"/>
  <c r="AN7" i="152"/>
  <c r="AL12" i="138"/>
  <c r="AL19" i="138" s="1"/>
  <c r="P20" i="67"/>
  <c r="AP165" i="2"/>
  <c r="AP137" i="2"/>
  <c r="AP163" i="2"/>
  <c r="AP135" i="2"/>
  <c r="AP164" i="2"/>
  <c r="AP136" i="2"/>
  <c r="AM61" i="124"/>
  <c r="AM65" i="124" s="1"/>
  <c r="AO35" i="2"/>
  <c r="AK71" i="120"/>
  <c r="O19" i="67"/>
  <c r="AH57" i="137"/>
  <c r="G16" i="67"/>
  <c r="AK34" i="137"/>
  <c r="AK48" i="137" s="1"/>
  <c r="AJ51" i="137"/>
  <c r="AJ52" i="137" s="1"/>
  <c r="AK33" i="141"/>
  <c r="AK34" i="141" s="1"/>
  <c r="AL36" i="137"/>
  <c r="AL33" i="137"/>
  <c r="L7" i="141"/>
  <c r="AM24" i="137"/>
  <c r="AK37" i="137"/>
  <c r="AK49" i="137" s="1"/>
  <c r="AM27" i="137"/>
  <c r="N6" i="141"/>
  <c r="AN7" i="141"/>
  <c r="AM6" i="141"/>
  <c r="AM6" i="138"/>
  <c r="AM11" i="138"/>
  <c r="N6" i="138"/>
  <c r="AO41" i="2"/>
  <c r="AP34" i="2"/>
  <c r="AP40" i="2"/>
  <c r="AN7" i="138"/>
  <c r="AP46" i="2"/>
  <c r="AK11" i="158" s="1"/>
  <c r="AK12" i="158" s="1"/>
  <c r="AK19" i="158" s="1"/>
  <c r="AK30" i="158" s="1"/>
  <c r="L7" i="138"/>
  <c r="L7" i="137"/>
  <c r="AM6" i="137"/>
  <c r="N6" i="137"/>
  <c r="AN7" i="137"/>
  <c r="AO162" i="2"/>
  <c r="AO134" i="2"/>
  <c r="N6" i="124"/>
  <c r="AM6" i="124"/>
  <c r="L7" i="124"/>
  <c r="AN7" i="124"/>
  <c r="L7" i="120"/>
  <c r="AN7" i="120"/>
  <c r="AM6" i="120"/>
  <c r="N6" i="120"/>
  <c r="AL66" i="120"/>
  <c r="AL67" i="120" s="1"/>
  <c r="AL29" i="113"/>
  <c r="N7" i="113"/>
  <c r="M8" i="17"/>
  <c r="O19" i="2"/>
  <c r="AP19" i="2"/>
  <c r="AN8" i="17"/>
  <c r="AM7" i="113"/>
  <c r="A21" i="67"/>
  <c r="M20" i="2"/>
  <c r="K9" i="17"/>
  <c r="AN35" i="17"/>
  <c r="AN25" i="17"/>
  <c r="AN37" i="17"/>
  <c r="AN20" i="17"/>
  <c r="L8" i="113"/>
  <c r="AQ20" i="2"/>
  <c r="AQ236" i="2" s="1"/>
  <c r="AO9" i="17"/>
  <c r="C21" i="67" s="1"/>
  <c r="B22" i="67"/>
  <c r="AN8" i="113"/>
  <c r="D21" i="67"/>
  <c r="N21" i="67" l="1"/>
  <c r="AK31" i="139"/>
  <c r="AK35" i="139" s="1"/>
  <c r="AL29" i="139"/>
  <c r="AM26" i="139"/>
  <c r="AM27" i="139"/>
  <c r="AM28" i="139"/>
  <c r="AN23" i="157"/>
  <c r="AN28" i="157" s="1"/>
  <c r="AL33" i="160"/>
  <c r="M20" i="67"/>
  <c r="AK40" i="152"/>
  <c r="AL62" i="113"/>
  <c r="AK64" i="113"/>
  <c r="AK66" i="113" s="1"/>
  <c r="J19" i="67" s="1"/>
  <c r="AL63" i="113"/>
  <c r="AK40" i="113"/>
  <c r="AM36" i="113"/>
  <c r="AM45" i="113"/>
  <c r="AM57" i="113"/>
  <c r="AM37" i="113"/>
  <c r="AM46" i="113"/>
  <c r="AM58" i="113"/>
  <c r="AL38" i="113"/>
  <c r="AL47" i="113"/>
  <c r="AL49" i="113" s="1"/>
  <c r="AK32" i="158"/>
  <c r="L22" i="67" s="1"/>
  <c r="AJ35" i="158"/>
  <c r="AJ37" i="158" s="1"/>
  <c r="K7" i="160"/>
  <c r="K7" i="157"/>
  <c r="H7" i="158"/>
  <c r="AN6" i="157"/>
  <c r="AK6" i="158"/>
  <c r="J6" i="158"/>
  <c r="M6" i="157"/>
  <c r="AN25" i="139"/>
  <c r="AN13" i="160"/>
  <c r="AN20" i="160" s="1"/>
  <c r="AO7" i="160"/>
  <c r="AL7" i="158"/>
  <c r="AO7" i="157"/>
  <c r="AM26" i="160"/>
  <c r="AM27" i="160" s="1"/>
  <c r="AM29" i="160" s="1"/>
  <c r="AM21" i="160"/>
  <c r="AM33" i="152"/>
  <c r="AM35" i="152" s="1"/>
  <c r="AL36" i="152"/>
  <c r="F20" i="67" s="1"/>
  <c r="AQ237" i="2"/>
  <c r="AO11" i="139" s="1"/>
  <c r="AL29" i="154"/>
  <c r="K20" i="67"/>
  <c r="AM24" i="154"/>
  <c r="AK39" i="141"/>
  <c r="I19" i="67"/>
  <c r="AJ53" i="138"/>
  <c r="H18" i="67"/>
  <c r="K6" i="154"/>
  <c r="AN5" i="154"/>
  <c r="AN22" i="154" s="1"/>
  <c r="M5" i="154"/>
  <c r="AO6" i="154"/>
  <c r="AL29" i="138"/>
  <c r="AL30" i="138" s="1"/>
  <c r="AL45" i="138"/>
  <c r="AL46" i="138"/>
  <c r="AL44" i="138"/>
  <c r="AK48" i="138"/>
  <c r="AK51" i="138" s="1"/>
  <c r="K7" i="139"/>
  <c r="AN28" i="113"/>
  <c r="AN26" i="152"/>
  <c r="AO7" i="139"/>
  <c r="AQ242" i="2"/>
  <c r="AO12" i="152" s="1"/>
  <c r="AQ243" i="2"/>
  <c r="AO13" i="152" s="1"/>
  <c r="AQ244" i="2"/>
  <c r="AO14" i="152" s="1"/>
  <c r="AQ245" i="2"/>
  <c r="AO15" i="152" s="1"/>
  <c r="AN27" i="113"/>
  <c r="AJ71" i="113"/>
  <c r="AO7" i="152"/>
  <c r="K7" i="152"/>
  <c r="AM26" i="113"/>
  <c r="AM12" i="138"/>
  <c r="AM19" i="138" s="1"/>
  <c r="P21" i="67"/>
  <c r="AQ137" i="2"/>
  <c r="AQ165" i="2"/>
  <c r="AQ135" i="2"/>
  <c r="AQ136" i="2"/>
  <c r="AQ163" i="2"/>
  <c r="AQ164" i="2"/>
  <c r="AN61" i="124"/>
  <c r="AN65" i="124" s="1"/>
  <c r="AP35" i="2"/>
  <c r="C9" i="67"/>
  <c r="C8" i="67"/>
  <c r="C10" i="67"/>
  <c r="C11" i="67"/>
  <c r="C12" i="67"/>
  <c r="C13" i="67"/>
  <c r="C14" i="67"/>
  <c r="C15" i="67"/>
  <c r="C16" i="67"/>
  <c r="C17" i="67"/>
  <c r="C18" i="67"/>
  <c r="C20" i="67"/>
  <c r="C22" i="67"/>
  <c r="AL71" i="120"/>
  <c r="O20" i="67"/>
  <c r="AI57" i="137"/>
  <c r="G17" i="67"/>
  <c r="AK51" i="137"/>
  <c r="AK52" i="137" s="1"/>
  <c r="AL34" i="137"/>
  <c r="AL48" i="137" s="1"/>
  <c r="AL37" i="137"/>
  <c r="AL49" i="137" s="1"/>
  <c r="AM36" i="137"/>
  <c r="AL33" i="141"/>
  <c r="AL34" i="141" s="1"/>
  <c r="AN24" i="137"/>
  <c r="AO7" i="141"/>
  <c r="K7" i="141"/>
  <c r="AM33" i="137"/>
  <c r="AN6" i="141"/>
  <c r="M6" i="141"/>
  <c r="AN27" i="137"/>
  <c r="AN6" i="138"/>
  <c r="AN11" i="138"/>
  <c r="M6" i="138"/>
  <c r="AP41" i="2"/>
  <c r="AQ46" i="2"/>
  <c r="AL11" i="158" s="1"/>
  <c r="AL12" i="158" s="1"/>
  <c r="AL19" i="158" s="1"/>
  <c r="AL30" i="158" s="1"/>
  <c r="AQ34" i="2"/>
  <c r="AO7" i="138"/>
  <c r="AQ40" i="2"/>
  <c r="K7" i="138"/>
  <c r="K7" i="137"/>
  <c r="AN6" i="137"/>
  <c r="M6" i="137"/>
  <c r="AO7" i="137"/>
  <c r="AP162" i="2"/>
  <c r="AP134" i="2"/>
  <c r="K7" i="124"/>
  <c r="AN6" i="124"/>
  <c r="M6" i="124"/>
  <c r="AO7" i="124"/>
  <c r="AN6" i="120"/>
  <c r="M6" i="120"/>
  <c r="AM66" i="120"/>
  <c r="AM67" i="120" s="1"/>
  <c r="AO7" i="120"/>
  <c r="K7" i="120"/>
  <c r="AM29" i="113"/>
  <c r="N19" i="2"/>
  <c r="L8" i="17"/>
  <c r="M7" i="113"/>
  <c r="AR20" i="2"/>
  <c r="AR236" i="2" s="1"/>
  <c r="AP9" i="17"/>
  <c r="K8" i="113"/>
  <c r="AO8" i="113"/>
  <c r="B23" i="67"/>
  <c r="D22" i="67"/>
  <c r="AQ19" i="2"/>
  <c r="AO8" i="17"/>
  <c r="AO35" i="17"/>
  <c r="AO25" i="17"/>
  <c r="AO37" i="17"/>
  <c r="AO20" i="17"/>
  <c r="L20" i="2"/>
  <c r="AA20" i="17"/>
  <c r="AB20" i="17"/>
  <c r="J9" i="17"/>
  <c r="Z20" i="17"/>
  <c r="AC20" i="17"/>
  <c r="AD20" i="17"/>
  <c r="AF20" i="17"/>
  <c r="AG20" i="17"/>
  <c r="AH20" i="17"/>
  <c r="AI20" i="17"/>
  <c r="AJ20" i="17"/>
  <c r="AK20" i="17"/>
  <c r="AL20" i="17"/>
  <c r="AM20" i="17"/>
  <c r="AN7" i="113"/>
  <c r="A22" i="67"/>
  <c r="N22" i="67" l="1"/>
  <c r="AL31" i="139"/>
  <c r="AL35" i="139" s="1"/>
  <c r="AM29" i="139"/>
  <c r="AM31" i="139" s="1"/>
  <c r="AN28" i="139"/>
  <c r="AN26" i="139"/>
  <c r="AN27" i="139"/>
  <c r="AO23" i="157"/>
  <c r="AO28" i="157" s="1"/>
  <c r="AM35" i="139"/>
  <c r="AL32" i="158"/>
  <c r="AL35" i="158" s="1"/>
  <c r="AL37" i="158" s="1"/>
  <c r="AK35" i="158"/>
  <c r="AK37" i="158" s="1"/>
  <c r="AM33" i="160"/>
  <c r="M21" i="67"/>
  <c r="AM62" i="113"/>
  <c r="AL40" i="113"/>
  <c r="AL64" i="113"/>
  <c r="AL66" i="113" s="1"/>
  <c r="J20" i="67" s="1"/>
  <c r="AM63" i="113"/>
  <c r="AN36" i="113"/>
  <c r="AN57" i="113"/>
  <c r="AN45" i="113"/>
  <c r="AM38" i="113"/>
  <c r="AM40" i="113" s="1"/>
  <c r="AM47" i="113"/>
  <c r="AM49" i="113" s="1"/>
  <c r="AN37" i="113"/>
  <c r="AN46" i="113"/>
  <c r="AN58" i="113"/>
  <c r="AM36" i="152"/>
  <c r="F21" i="67" s="1"/>
  <c r="J7" i="160"/>
  <c r="G7" i="158"/>
  <c r="J7" i="157"/>
  <c r="AP7" i="160"/>
  <c r="AM7" i="158"/>
  <c r="AP7" i="157"/>
  <c r="I6" i="158"/>
  <c r="L6" i="157"/>
  <c r="AL40" i="152"/>
  <c r="AO25" i="139"/>
  <c r="AO13" i="160"/>
  <c r="AO20" i="160" s="1"/>
  <c r="AL6" i="158"/>
  <c r="AO6" i="157"/>
  <c r="AN26" i="160"/>
  <c r="AN27" i="160" s="1"/>
  <c r="AN29" i="160" s="1"/>
  <c r="AN21" i="160"/>
  <c r="AN33" i="152"/>
  <c r="AN35" i="152" s="1"/>
  <c r="AR237" i="2"/>
  <c r="AP11" i="139" s="1"/>
  <c r="AM29" i="154"/>
  <c r="K21" i="67"/>
  <c r="AN24" i="154"/>
  <c r="AL39" i="141"/>
  <c r="I20" i="67"/>
  <c r="AK53" i="138"/>
  <c r="H19" i="67"/>
  <c r="J6" i="154"/>
  <c r="AO5" i="154"/>
  <c r="AO22" i="154" s="1"/>
  <c r="L5" i="154"/>
  <c r="AP6" i="154"/>
  <c r="AM29" i="138"/>
  <c r="AM30" i="138" s="1"/>
  <c r="AM44" i="138"/>
  <c r="AM46" i="138"/>
  <c r="AM45" i="138"/>
  <c r="AL48" i="138"/>
  <c r="AL51" i="138" s="1"/>
  <c r="J7" i="139"/>
  <c r="AO26" i="152"/>
  <c r="AP7" i="139"/>
  <c r="AR242" i="2"/>
  <c r="AP12" i="152" s="1"/>
  <c r="AR243" i="2"/>
  <c r="AP13" i="152" s="1"/>
  <c r="AR244" i="2"/>
  <c r="AP14" i="152" s="1"/>
  <c r="AR245" i="2"/>
  <c r="AP15" i="152" s="1"/>
  <c r="AK71" i="113"/>
  <c r="AO28" i="113"/>
  <c r="AO27" i="113"/>
  <c r="J7" i="152"/>
  <c r="AP7" i="152"/>
  <c r="AN26" i="113"/>
  <c r="AN12" i="138"/>
  <c r="AN19" i="138" s="1"/>
  <c r="P22" i="67"/>
  <c r="AR165" i="2"/>
  <c r="AR135" i="2"/>
  <c r="AR164" i="2"/>
  <c r="AR137" i="2"/>
  <c r="AR136" i="2"/>
  <c r="AR163" i="2"/>
  <c r="AO61" i="124"/>
  <c r="AO65" i="124" s="1"/>
  <c r="AQ35" i="2"/>
  <c r="AM71" i="120"/>
  <c r="O21" i="67"/>
  <c r="C23" i="67"/>
  <c r="AJ57" i="137"/>
  <c r="G18" i="67"/>
  <c r="AL51" i="137"/>
  <c r="AL52" i="137" s="1"/>
  <c r="AM37" i="137"/>
  <c r="AM49" i="137" s="1"/>
  <c r="AN36" i="137"/>
  <c r="AM34" i="137"/>
  <c r="AM48" i="137" s="1"/>
  <c r="AP7" i="141"/>
  <c r="AN33" i="137"/>
  <c r="AO6" i="141"/>
  <c r="AM33" i="141"/>
  <c r="AM34" i="141" s="1"/>
  <c r="L6" i="141"/>
  <c r="J7" i="141"/>
  <c r="AO24" i="137"/>
  <c r="J7" i="138"/>
  <c r="L6" i="138"/>
  <c r="AQ41" i="2"/>
  <c r="AO27" i="137"/>
  <c r="AO6" i="138"/>
  <c r="AO11" i="138"/>
  <c r="AR40" i="2"/>
  <c r="AR46" i="2"/>
  <c r="AM11" i="158" s="1"/>
  <c r="AM12" i="158" s="1"/>
  <c r="AM19" i="158" s="1"/>
  <c r="AM30" i="158" s="1"/>
  <c r="AR34" i="2"/>
  <c r="AP7" i="138"/>
  <c r="AP7" i="137"/>
  <c r="L6" i="137"/>
  <c r="J7" i="137"/>
  <c r="AO6" i="137"/>
  <c r="AQ162" i="2"/>
  <c r="AQ134" i="2"/>
  <c r="L6" i="124"/>
  <c r="AO6" i="124"/>
  <c r="J7" i="124"/>
  <c r="AP7" i="124"/>
  <c r="AP7" i="120"/>
  <c r="J7" i="120"/>
  <c r="AO6" i="120"/>
  <c r="L6" i="120"/>
  <c r="AN29" i="113"/>
  <c r="AA26" i="17"/>
  <c r="AJ26" i="17"/>
  <c r="AD26" i="17"/>
  <c r="AC26" i="17"/>
  <c r="Z26" i="17"/>
  <c r="AE26" i="17"/>
  <c r="AF26" i="17"/>
  <c r="AI26" i="17"/>
  <c r="AG26" i="17"/>
  <c r="AB26" i="17"/>
  <c r="AH26" i="17"/>
  <c r="AL26" i="17"/>
  <c r="AM26" i="17"/>
  <c r="AO26" i="17"/>
  <c r="K8" i="17"/>
  <c r="M19" i="2"/>
  <c r="L7" i="113"/>
  <c r="D23" i="67"/>
  <c r="AP20" i="17"/>
  <c r="AP37" i="17"/>
  <c r="AP35" i="17"/>
  <c r="AP25" i="17"/>
  <c r="AR19" i="2"/>
  <c r="AP8" i="17"/>
  <c r="AS20" i="2"/>
  <c r="AS236" i="2" s="1"/>
  <c r="AQ9" i="17"/>
  <c r="AO7" i="113"/>
  <c r="A23" i="67"/>
  <c r="AP8" i="113"/>
  <c r="B24" i="67"/>
  <c r="J8" i="113"/>
  <c r="N23" i="67" l="1"/>
  <c r="AN29" i="139"/>
  <c r="AO28" i="139"/>
  <c r="AO26" i="139"/>
  <c r="AO27" i="139"/>
  <c r="AP23" i="157"/>
  <c r="AP28" i="157" s="1"/>
  <c r="L23" i="67"/>
  <c r="AN33" i="160"/>
  <c r="M22" i="67"/>
  <c r="AM64" i="113"/>
  <c r="AM66" i="113" s="1"/>
  <c r="AM40" i="152"/>
  <c r="AN62" i="113"/>
  <c r="AN63" i="113"/>
  <c r="AO36" i="113"/>
  <c r="AO45" i="113"/>
  <c r="AO57" i="113"/>
  <c r="AN38" i="113"/>
  <c r="AN40" i="113" s="1"/>
  <c r="AN47" i="113"/>
  <c r="AN49" i="113" s="1"/>
  <c r="AO37" i="113"/>
  <c r="AO46" i="113"/>
  <c r="AO58" i="113"/>
  <c r="AM6" i="158"/>
  <c r="AP6" i="157"/>
  <c r="AO26" i="160"/>
  <c r="AO27" i="160" s="1"/>
  <c r="AO29" i="160" s="1"/>
  <c r="AO21" i="160"/>
  <c r="AM32" i="158"/>
  <c r="L24" i="67" s="1"/>
  <c r="AP25" i="139"/>
  <c r="AP13" i="160"/>
  <c r="AP20" i="160" s="1"/>
  <c r="K6" i="157"/>
  <c r="H6" i="158"/>
  <c r="AQ7" i="160"/>
  <c r="AQ7" i="157"/>
  <c r="AN7" i="158"/>
  <c r="AN36" i="152"/>
  <c r="F22" i="67" s="1"/>
  <c r="AO33" i="152"/>
  <c r="AO35" i="152" s="1"/>
  <c r="AS237" i="2"/>
  <c r="AQ11" i="139" s="1"/>
  <c r="AN29" i="154"/>
  <c r="K22" i="67"/>
  <c r="AO24" i="154"/>
  <c r="AL53" i="138"/>
  <c r="H20" i="67"/>
  <c r="AM39" i="141"/>
  <c r="I21" i="67"/>
  <c r="AP5" i="154"/>
  <c r="K5" i="154"/>
  <c r="AQ6" i="154"/>
  <c r="AN29" i="138"/>
  <c r="AN30" i="138" s="1"/>
  <c r="AN44" i="138"/>
  <c r="AN46" i="138"/>
  <c r="AN45" i="138"/>
  <c r="AM48" i="138"/>
  <c r="AM51" i="138" s="1"/>
  <c r="AP26" i="152"/>
  <c r="AQ7" i="139"/>
  <c r="AS242" i="2"/>
  <c r="AQ12" i="152" s="1"/>
  <c r="AS243" i="2"/>
  <c r="AQ13" i="152" s="1"/>
  <c r="AS244" i="2"/>
  <c r="AQ14" i="152" s="1"/>
  <c r="AS245" i="2"/>
  <c r="AQ15" i="152" s="1"/>
  <c r="AP28" i="113"/>
  <c r="AL71" i="113"/>
  <c r="AP27" i="113"/>
  <c r="AQ7" i="152"/>
  <c r="AO26" i="113"/>
  <c r="AO12" i="138"/>
  <c r="AO19" i="138" s="1"/>
  <c r="AS135" i="2"/>
  <c r="AS137" i="2"/>
  <c r="AS164" i="2"/>
  <c r="AS163" i="2"/>
  <c r="AS136" i="2"/>
  <c r="AS165" i="2"/>
  <c r="P23" i="67"/>
  <c r="AP61" i="124"/>
  <c r="AP65" i="124" s="1"/>
  <c r="AR35" i="2"/>
  <c r="AK57" i="137"/>
  <c r="G19" i="67"/>
  <c r="AM51" i="137"/>
  <c r="AM52" i="137" s="1"/>
  <c r="AN37" i="137"/>
  <c r="AN49" i="137" s="1"/>
  <c r="AN33" i="141"/>
  <c r="AN34" i="141" s="1"/>
  <c r="AO33" i="137"/>
  <c r="AN34" i="137"/>
  <c r="AN48" i="137" s="1"/>
  <c r="AP6" i="141"/>
  <c r="K6" i="141"/>
  <c r="AO36" i="137"/>
  <c r="AQ7" i="141"/>
  <c r="AP24" i="137"/>
  <c r="AP27" i="137"/>
  <c r="AR41" i="2"/>
  <c r="AP11" i="138"/>
  <c r="K6" i="138"/>
  <c r="AS40" i="2"/>
  <c r="AS46" i="2"/>
  <c r="AN11" i="158" s="1"/>
  <c r="AN12" i="158" s="1"/>
  <c r="AN19" i="158" s="1"/>
  <c r="AN30" i="158" s="1"/>
  <c r="AS34" i="2"/>
  <c r="AQ7" i="138"/>
  <c r="AP6" i="138"/>
  <c r="AQ7" i="137"/>
  <c r="K6" i="137"/>
  <c r="AP6" i="137"/>
  <c r="AR162" i="2"/>
  <c r="AR134" i="2"/>
  <c r="K6" i="124"/>
  <c r="AP6" i="124"/>
  <c r="AQ7" i="124"/>
  <c r="AN66" i="120"/>
  <c r="AN67" i="120" s="1"/>
  <c r="AQ7" i="120"/>
  <c r="K6" i="120"/>
  <c r="AP6" i="120"/>
  <c r="AO66" i="120"/>
  <c r="AO67" i="120" s="1"/>
  <c r="AO29" i="113"/>
  <c r="AN26" i="17"/>
  <c r="K7" i="113"/>
  <c r="L19" i="2"/>
  <c r="J8" i="17"/>
  <c r="AP26" i="17"/>
  <c r="D24" i="67"/>
  <c r="AS19" i="2"/>
  <c r="AQ8" i="17"/>
  <c r="AQ20" i="17"/>
  <c r="AQ37" i="17"/>
  <c r="AQ25" i="17"/>
  <c r="AQ35" i="17"/>
  <c r="AP7" i="113"/>
  <c r="A24" i="67"/>
  <c r="AT20" i="2"/>
  <c r="AT236" i="2" s="1"/>
  <c r="AR9" i="17"/>
  <c r="AQ8" i="113"/>
  <c r="B25" i="67"/>
  <c r="N24" i="67" l="1"/>
  <c r="AN31" i="139"/>
  <c r="AN35" i="139" s="1"/>
  <c r="AO29" i="139"/>
  <c r="AP28" i="139"/>
  <c r="AP26" i="139"/>
  <c r="AP27" i="139"/>
  <c r="AQ23" i="157"/>
  <c r="AQ28" i="157" s="1"/>
  <c r="AO33" i="160"/>
  <c r="M23" i="67"/>
  <c r="AN64" i="113"/>
  <c r="AN66" i="113" s="1"/>
  <c r="J22" i="67" s="1"/>
  <c r="AO62" i="113"/>
  <c r="AO63" i="113"/>
  <c r="AP37" i="113"/>
  <c r="AP46" i="113"/>
  <c r="AP58" i="113"/>
  <c r="AO38" i="113"/>
  <c r="AO47" i="113"/>
  <c r="AO49" i="113" s="1"/>
  <c r="AP36" i="113"/>
  <c r="AP57" i="113"/>
  <c r="AP45" i="113"/>
  <c r="AN40" i="152"/>
  <c r="AQ25" i="139"/>
  <c r="AQ13" i="160"/>
  <c r="AQ20" i="160" s="1"/>
  <c r="AM35" i="158"/>
  <c r="AM37" i="158" s="1"/>
  <c r="AP26" i="160"/>
  <c r="AP27" i="160" s="1"/>
  <c r="AP29" i="160" s="1"/>
  <c r="AP21" i="160"/>
  <c r="AQ6" i="157"/>
  <c r="AN6" i="158"/>
  <c r="AR7" i="160"/>
  <c r="AO7" i="158"/>
  <c r="AR7" i="157"/>
  <c r="G6" i="158"/>
  <c r="J6" i="157"/>
  <c r="AN32" i="158"/>
  <c r="L25" i="67" s="1"/>
  <c r="AO36" i="152"/>
  <c r="AO40" i="152" s="1"/>
  <c r="AP33" i="152"/>
  <c r="AP35" i="152" s="1"/>
  <c r="AT237" i="2"/>
  <c r="AR11" i="139" s="1"/>
  <c r="AP22" i="154"/>
  <c r="AP24" i="154" s="1"/>
  <c r="AO29" i="154"/>
  <c r="K23" i="67"/>
  <c r="AM53" i="138"/>
  <c r="H21" i="67"/>
  <c r="AN39" i="141"/>
  <c r="I22" i="67"/>
  <c r="J5" i="154"/>
  <c r="AQ5" i="154"/>
  <c r="AQ22" i="154" s="1"/>
  <c r="AR6" i="154"/>
  <c r="AO29" i="138"/>
  <c r="AO30" i="138" s="1"/>
  <c r="AO46" i="138"/>
  <c r="AO44" i="138"/>
  <c r="AO45" i="138"/>
  <c r="AN48" i="138"/>
  <c r="AN51" i="138" s="1"/>
  <c r="AR7" i="139"/>
  <c r="AT242" i="2"/>
  <c r="AR12" i="152" s="1"/>
  <c r="AT243" i="2"/>
  <c r="AR13" i="152" s="1"/>
  <c r="AT244" i="2"/>
  <c r="AR14" i="152" s="1"/>
  <c r="AT245" i="2"/>
  <c r="AR15" i="152" s="1"/>
  <c r="AQ26" i="152"/>
  <c r="AM71" i="113"/>
  <c r="J21" i="67"/>
  <c r="AQ28" i="113"/>
  <c r="AQ27" i="113"/>
  <c r="AP26" i="113"/>
  <c r="AR7" i="152"/>
  <c r="AP12" i="138"/>
  <c r="AP19" i="138" s="1"/>
  <c r="AT164" i="2"/>
  <c r="AT136" i="2"/>
  <c r="AT137" i="2"/>
  <c r="AT163" i="2"/>
  <c r="AT165" i="2"/>
  <c r="AT135" i="2"/>
  <c r="P24" i="67"/>
  <c r="AQ61" i="124"/>
  <c r="AQ65" i="124" s="1"/>
  <c r="AS35" i="2"/>
  <c r="AO71" i="120"/>
  <c r="O23" i="67"/>
  <c r="AL57" i="137"/>
  <c r="G20" i="67"/>
  <c r="AN71" i="120"/>
  <c r="O22" i="67"/>
  <c r="AN51" i="137"/>
  <c r="AN52" i="137" s="1"/>
  <c r="AO34" i="137"/>
  <c r="AO48" i="137" s="1"/>
  <c r="AP33" i="137"/>
  <c r="AO37" i="137"/>
  <c r="AO49" i="137" s="1"/>
  <c r="AO33" i="141"/>
  <c r="AO34" i="141" s="1"/>
  <c r="J6" i="141"/>
  <c r="AQ27" i="137"/>
  <c r="AQ6" i="141"/>
  <c r="AP36" i="137"/>
  <c r="AR7" i="141"/>
  <c r="AQ24" i="137"/>
  <c r="AS41" i="2"/>
  <c r="AQ11" i="138"/>
  <c r="AQ6" i="138"/>
  <c r="J6" i="138"/>
  <c r="AT40" i="2"/>
  <c r="AT46" i="2"/>
  <c r="AO11" i="158" s="1"/>
  <c r="AO12" i="158" s="1"/>
  <c r="AO19" i="158" s="1"/>
  <c r="AO30" i="158" s="1"/>
  <c r="AT34" i="2"/>
  <c r="AR7" i="138"/>
  <c r="AR7" i="137"/>
  <c r="J6" i="137"/>
  <c r="AQ6" i="137"/>
  <c r="AS162" i="2"/>
  <c r="AS134" i="2"/>
  <c r="AQ6" i="124"/>
  <c r="J6" i="124"/>
  <c r="AR7" i="124"/>
  <c r="AR7" i="120"/>
  <c r="AQ6" i="120"/>
  <c r="J6" i="120"/>
  <c r="AP29" i="113"/>
  <c r="J7" i="113"/>
  <c r="AR8" i="113"/>
  <c r="B26" i="67"/>
  <c r="AQ7" i="113"/>
  <c r="A25" i="67"/>
  <c r="AQ26" i="17"/>
  <c r="AU20" i="2"/>
  <c r="AU236" i="2" s="1"/>
  <c r="AS9" i="17"/>
  <c r="D25" i="67"/>
  <c r="AR35" i="17"/>
  <c r="AR25" i="17"/>
  <c r="AR20" i="17"/>
  <c r="AR37" i="17"/>
  <c r="AT19" i="2"/>
  <c r="AR8" i="17"/>
  <c r="N25" i="67" l="1"/>
  <c r="AO31" i="139"/>
  <c r="AO35" i="139" s="1"/>
  <c r="AP29" i="139"/>
  <c r="AP31" i="139" s="1"/>
  <c r="AQ27" i="139"/>
  <c r="AQ28" i="139"/>
  <c r="AQ26" i="139"/>
  <c r="AR23" i="157"/>
  <c r="AR28" i="157" s="1"/>
  <c r="AP33" i="160"/>
  <c r="M24" i="67"/>
  <c r="AP62" i="113"/>
  <c r="AO40" i="113"/>
  <c r="AO64" i="113"/>
  <c r="AO66" i="113" s="1"/>
  <c r="J23" i="67" s="1"/>
  <c r="AP63" i="113"/>
  <c r="AQ37" i="113"/>
  <c r="AQ58" i="113"/>
  <c r="AQ46" i="113"/>
  <c r="AP38" i="113"/>
  <c r="AP47" i="113"/>
  <c r="AP49" i="113" s="1"/>
  <c r="AQ36" i="113"/>
  <c r="AQ57" i="113"/>
  <c r="AQ45" i="113"/>
  <c r="AP35" i="139"/>
  <c r="AO32" i="158"/>
  <c r="AO35" i="158" s="1"/>
  <c r="AO37" i="158" s="1"/>
  <c r="AP7" i="158"/>
  <c r="AS7" i="160"/>
  <c r="AS7" i="157"/>
  <c r="AO6" i="158"/>
  <c r="AR6" i="157"/>
  <c r="AN35" i="158"/>
  <c r="AN37" i="158" s="1"/>
  <c r="AQ26" i="160"/>
  <c r="AQ27" i="160" s="1"/>
  <c r="AQ29" i="160" s="1"/>
  <c r="AQ21" i="160"/>
  <c r="AR25" i="139"/>
  <c r="AR13" i="160"/>
  <c r="AR20" i="160" s="1"/>
  <c r="F23" i="67"/>
  <c r="AQ33" i="152"/>
  <c r="AQ35" i="152" s="1"/>
  <c r="AP36" i="152"/>
  <c r="AP40" i="152" s="1"/>
  <c r="AU237" i="2"/>
  <c r="AS11" i="139" s="1"/>
  <c r="AP29" i="154"/>
  <c r="K24" i="67"/>
  <c r="AQ24" i="154"/>
  <c r="AN53" i="138"/>
  <c r="H22" i="67"/>
  <c r="AO39" i="141"/>
  <c r="I23" i="67"/>
  <c r="AR5" i="154"/>
  <c r="AR22" i="154" s="1"/>
  <c r="AS6" i="154"/>
  <c r="AP29" i="138"/>
  <c r="AP30" i="138" s="1"/>
  <c r="AP46" i="138"/>
  <c r="AP44" i="138"/>
  <c r="AP45" i="138"/>
  <c r="AO48" i="138"/>
  <c r="AO51" i="138" s="1"/>
  <c r="AR26" i="152"/>
  <c r="AS7" i="139"/>
  <c r="AU242" i="2"/>
  <c r="AS12" i="152" s="1"/>
  <c r="AU243" i="2"/>
  <c r="AS13" i="152" s="1"/>
  <c r="AU244" i="2"/>
  <c r="AS14" i="152" s="1"/>
  <c r="AU245" i="2"/>
  <c r="AS15" i="152" s="1"/>
  <c r="AN71" i="113"/>
  <c r="AR28" i="113"/>
  <c r="AS7" i="152"/>
  <c r="AR27" i="113"/>
  <c r="AQ26" i="113"/>
  <c r="AQ12" i="138"/>
  <c r="AQ19" i="138" s="1"/>
  <c r="AU135" i="2"/>
  <c r="AU137" i="2"/>
  <c r="AU163" i="2"/>
  <c r="AU165" i="2"/>
  <c r="AU136" i="2"/>
  <c r="AU164" i="2"/>
  <c r="P25" i="67"/>
  <c r="AR61" i="124"/>
  <c r="AR65" i="124" s="1"/>
  <c r="AT35" i="2"/>
  <c r="AM57" i="137"/>
  <c r="G21" i="67"/>
  <c r="AP33" i="141"/>
  <c r="AP34" i="141" s="1"/>
  <c r="AO51" i="137"/>
  <c r="AO52" i="137" s="1"/>
  <c r="AQ36" i="137"/>
  <c r="AQ33" i="137"/>
  <c r="AP34" i="137"/>
  <c r="AP48" i="137" s="1"/>
  <c r="AP37" i="137"/>
  <c r="AP49" i="137" s="1"/>
  <c r="AR27" i="137"/>
  <c r="AR6" i="141"/>
  <c r="AS7" i="141"/>
  <c r="AR24" i="137"/>
  <c r="AU40" i="2"/>
  <c r="AU34" i="2"/>
  <c r="AU46" i="2"/>
  <c r="AP11" i="158" s="1"/>
  <c r="AP12" i="158" s="1"/>
  <c r="AP19" i="158" s="1"/>
  <c r="AP30" i="158" s="1"/>
  <c r="AS7" i="138"/>
  <c r="AT41" i="2"/>
  <c r="AR11" i="138"/>
  <c r="AR6" i="138"/>
  <c r="AS7" i="137"/>
  <c r="AR6" i="137"/>
  <c r="AT162" i="2"/>
  <c r="AT134" i="2"/>
  <c r="AR6" i="124"/>
  <c r="AS7" i="124"/>
  <c r="AP66" i="120"/>
  <c r="AP67" i="120" s="1"/>
  <c r="AQ66" i="120"/>
  <c r="AQ67" i="120" s="1"/>
  <c r="AR6" i="120"/>
  <c r="AS7" i="120"/>
  <c r="AQ29" i="113"/>
  <c r="AR26" i="17"/>
  <c r="AR7" i="113"/>
  <c r="A26" i="67"/>
  <c r="AV20" i="2"/>
  <c r="AV236" i="2" s="1"/>
  <c r="AT9" i="17"/>
  <c r="D26" i="67"/>
  <c r="AS20" i="17"/>
  <c r="AS37" i="17"/>
  <c r="AS35" i="17"/>
  <c r="AS25" i="17"/>
  <c r="AS8" i="113"/>
  <c r="B27" i="67"/>
  <c r="AU19" i="2"/>
  <c r="AS8" i="17"/>
  <c r="N26" i="67" l="1"/>
  <c r="AQ29" i="139"/>
  <c r="AQ31" i="139" s="1"/>
  <c r="AR27" i="139"/>
  <c r="AR28" i="139"/>
  <c r="AR26" i="139"/>
  <c r="AS23" i="157"/>
  <c r="AS28" i="157" s="1"/>
  <c r="AQ33" i="160"/>
  <c r="M25" i="67"/>
  <c r="L26" i="67"/>
  <c r="AP32" i="158"/>
  <c r="L27" i="67" s="1"/>
  <c r="AQ62" i="113"/>
  <c r="AP40" i="113"/>
  <c r="AP64" i="113"/>
  <c r="AP66" i="113" s="1"/>
  <c r="J24" i="67" s="1"/>
  <c r="AQ63" i="113"/>
  <c r="AR37" i="113"/>
  <c r="AR58" i="113"/>
  <c r="AR46" i="113"/>
  <c r="AQ38" i="113"/>
  <c r="AQ47" i="113"/>
  <c r="AQ49" i="113" s="1"/>
  <c r="AR36" i="113"/>
  <c r="AR57" i="113"/>
  <c r="AR45" i="113"/>
  <c r="F24" i="67"/>
  <c r="AT7" i="160"/>
  <c r="AQ7" i="158"/>
  <c r="AT7" i="157"/>
  <c r="AS25" i="139"/>
  <c r="AS13" i="160"/>
  <c r="AS20" i="160" s="1"/>
  <c r="AP6" i="158"/>
  <c r="AS6" i="157"/>
  <c r="AR26" i="160"/>
  <c r="AR27" i="160" s="1"/>
  <c r="AR29" i="160" s="1"/>
  <c r="AR21" i="160"/>
  <c r="AQ36" i="152"/>
  <c r="F25" i="67" s="1"/>
  <c r="AR33" i="152"/>
  <c r="AR35" i="152" s="1"/>
  <c r="AV237" i="2"/>
  <c r="AT11" i="139" s="1"/>
  <c r="AQ29" i="154"/>
  <c r="K25" i="67"/>
  <c r="AR24" i="154"/>
  <c r="AO53" i="138"/>
  <c r="H23" i="67"/>
  <c r="AP39" i="141"/>
  <c r="I24" i="67"/>
  <c r="AS5" i="154"/>
  <c r="AS22" i="154" s="1"/>
  <c r="AT6" i="154"/>
  <c r="AQ29" i="138"/>
  <c r="AQ30" i="138" s="1"/>
  <c r="AQ46" i="138"/>
  <c r="AQ44" i="138"/>
  <c r="AQ45" i="138"/>
  <c r="AP48" i="138"/>
  <c r="AP51" i="138" s="1"/>
  <c r="AT7" i="139"/>
  <c r="AV242" i="2"/>
  <c r="AT12" i="152" s="1"/>
  <c r="AV243" i="2"/>
  <c r="AT13" i="152" s="1"/>
  <c r="AV244" i="2"/>
  <c r="AT14" i="152" s="1"/>
  <c r="AV245" i="2"/>
  <c r="AT15" i="152" s="1"/>
  <c r="AS26" i="152"/>
  <c r="AO71" i="113"/>
  <c r="AS27" i="113"/>
  <c r="AS28" i="113"/>
  <c r="AT7" i="152"/>
  <c r="AR26" i="113"/>
  <c r="AR12" i="138"/>
  <c r="P26" i="67"/>
  <c r="AV135" i="2"/>
  <c r="AV137" i="2"/>
  <c r="AV163" i="2"/>
  <c r="AV164" i="2"/>
  <c r="AV136" i="2"/>
  <c r="AV165" i="2"/>
  <c r="AS61" i="124"/>
  <c r="P27" i="67" s="1"/>
  <c r="AU35" i="2"/>
  <c r="AQ71" i="120"/>
  <c r="O25" i="67"/>
  <c r="AP71" i="120"/>
  <c r="O24" i="67"/>
  <c r="AN57" i="137"/>
  <c r="G22" i="67"/>
  <c r="AQ37" i="137"/>
  <c r="AQ49" i="137" s="1"/>
  <c r="AP51" i="137"/>
  <c r="AP52" i="137" s="1"/>
  <c r="AQ33" i="141"/>
  <c r="AQ34" i="141" s="1"/>
  <c r="AR36" i="137"/>
  <c r="AQ34" i="137"/>
  <c r="AQ48" i="137" s="1"/>
  <c r="AS27" i="137"/>
  <c r="AT7" i="141"/>
  <c r="AS6" i="141"/>
  <c r="AS24" i="137"/>
  <c r="AR33" i="137"/>
  <c r="AV46" i="2"/>
  <c r="AQ11" i="158" s="1"/>
  <c r="AQ12" i="158" s="1"/>
  <c r="AQ19" i="158" s="1"/>
  <c r="AQ30" i="158" s="1"/>
  <c r="AV40" i="2"/>
  <c r="AT7" i="138"/>
  <c r="AV34" i="2"/>
  <c r="AU41" i="2"/>
  <c r="AS11" i="138"/>
  <c r="AS6" i="138"/>
  <c r="AS6" i="137"/>
  <c r="AT7" i="137"/>
  <c r="AU162" i="2"/>
  <c r="AU134" i="2"/>
  <c r="AS6" i="124"/>
  <c r="AT7" i="124"/>
  <c r="AT7" i="120"/>
  <c r="AS6" i="120"/>
  <c r="AR29" i="113"/>
  <c r="AS26" i="17"/>
  <c r="D27" i="67"/>
  <c r="AV19" i="2"/>
  <c r="AT8" i="17"/>
  <c r="AW20" i="2"/>
  <c r="AW236" i="2" s="1"/>
  <c r="AU9" i="17"/>
  <c r="R26" i="67"/>
  <c r="AT8" i="113"/>
  <c r="B28" i="67"/>
  <c r="AS7" i="113"/>
  <c r="A27" i="67"/>
  <c r="R27" i="67" s="1"/>
  <c r="AT25" i="17"/>
  <c r="AT35" i="17"/>
  <c r="AT20" i="17"/>
  <c r="AT37" i="17"/>
  <c r="AI26" i="67" l="1"/>
  <c r="AG26" i="67"/>
  <c r="AE27" i="67"/>
  <c r="AE26" i="67"/>
  <c r="AI27" i="67"/>
  <c r="N27" i="67"/>
  <c r="AG27" i="67" s="1"/>
  <c r="AQ35" i="139"/>
  <c r="AR29" i="139"/>
  <c r="AS26" i="139"/>
  <c r="AS27" i="139"/>
  <c r="AS28" i="139"/>
  <c r="AT23" i="157"/>
  <c r="AT28" i="157" s="1"/>
  <c r="AP35" i="158"/>
  <c r="AP37" i="158" s="1"/>
  <c r="AR33" i="160"/>
  <c r="M26" i="67"/>
  <c r="AF26" i="67" s="1"/>
  <c r="AQ40" i="113"/>
  <c r="AQ64" i="113"/>
  <c r="AQ66" i="113" s="1"/>
  <c r="J25" i="67" s="1"/>
  <c r="AR63" i="113"/>
  <c r="AR62" i="113"/>
  <c r="AS37" i="113"/>
  <c r="AS58" i="113"/>
  <c r="AS46" i="113"/>
  <c r="AS36" i="113"/>
  <c r="AS57" i="113"/>
  <c r="AS45" i="113"/>
  <c r="AR38" i="113"/>
  <c r="AR47" i="113"/>
  <c r="AR49" i="113" s="1"/>
  <c r="AQ40" i="152"/>
  <c r="AQ32" i="158"/>
  <c r="AQ35" i="158" s="1"/>
  <c r="AQ37" i="158" s="1"/>
  <c r="AQ6" i="158"/>
  <c r="AT6" i="157"/>
  <c r="AS26" i="160"/>
  <c r="AS27" i="160" s="1"/>
  <c r="AS29" i="160" s="1"/>
  <c r="AS21" i="160"/>
  <c r="AT25" i="139"/>
  <c r="AT13" i="160"/>
  <c r="AT20" i="160" s="1"/>
  <c r="AU7" i="160"/>
  <c r="AU7" i="157"/>
  <c r="AR7" i="158"/>
  <c r="AR36" i="152"/>
  <c r="F26" i="67" s="1"/>
  <c r="Y26" i="67" s="1"/>
  <c r="AS33" i="152"/>
  <c r="AS35" i="152" s="1"/>
  <c r="AW237" i="2"/>
  <c r="AU11" i="139" s="1"/>
  <c r="AR29" i="154"/>
  <c r="K26" i="67"/>
  <c r="AD26" i="67" s="1"/>
  <c r="AS24" i="154"/>
  <c r="AP53" i="138"/>
  <c r="H24" i="67"/>
  <c r="AQ39" i="141"/>
  <c r="I25" i="67"/>
  <c r="AT5" i="154"/>
  <c r="AT22" i="154" s="1"/>
  <c r="AU6" i="154"/>
  <c r="AQ48" i="138"/>
  <c r="AQ51" i="138" s="1"/>
  <c r="AR19" i="138"/>
  <c r="AT28" i="113"/>
  <c r="AU7" i="139"/>
  <c r="AW242" i="2"/>
  <c r="AU12" i="152" s="1"/>
  <c r="AW243" i="2"/>
  <c r="AU13" i="152" s="1"/>
  <c r="AW244" i="2"/>
  <c r="AU14" i="152" s="1"/>
  <c r="AW245" i="2"/>
  <c r="AU15" i="152" s="1"/>
  <c r="AT26" i="152"/>
  <c r="AP71" i="113"/>
  <c r="AS26" i="113"/>
  <c r="AU7" i="152"/>
  <c r="AT27" i="113"/>
  <c r="AS12" i="138"/>
  <c r="AS19" i="138" s="1"/>
  <c r="AW135" i="2"/>
  <c r="AW163" i="2"/>
  <c r="AW136" i="2"/>
  <c r="AW165" i="2"/>
  <c r="AW164" i="2"/>
  <c r="AW137" i="2"/>
  <c r="AS65" i="124"/>
  <c r="AT61" i="124"/>
  <c r="AT65" i="124" s="1"/>
  <c r="AV35" i="2"/>
  <c r="AO57" i="137"/>
  <c r="G23" i="67"/>
  <c r="AQ51" i="137"/>
  <c r="AQ52" i="137" s="1"/>
  <c r="AR33" i="141"/>
  <c r="AR34" i="141" s="1"/>
  <c r="AR37" i="137"/>
  <c r="AR49" i="137" s="1"/>
  <c r="AR34" i="137"/>
  <c r="AR48" i="137" s="1"/>
  <c r="AS33" i="137"/>
  <c r="AS36" i="137"/>
  <c r="AU7" i="141"/>
  <c r="AT6" i="141"/>
  <c r="AT24" i="137"/>
  <c r="AW40" i="2"/>
  <c r="AW46" i="2"/>
  <c r="AR11" i="158" s="1"/>
  <c r="AR12" i="158" s="1"/>
  <c r="AR19" i="158" s="1"/>
  <c r="AR30" i="158" s="1"/>
  <c r="AU7" i="138"/>
  <c r="AW34" i="2"/>
  <c r="AT6" i="138"/>
  <c r="AV41" i="2"/>
  <c r="AT27" i="137"/>
  <c r="AT11" i="138"/>
  <c r="AU7" i="137"/>
  <c r="AT6" i="137"/>
  <c r="AV162" i="2"/>
  <c r="AV134" i="2"/>
  <c r="AT6" i="124"/>
  <c r="AU7" i="124"/>
  <c r="AR66" i="120"/>
  <c r="AR67" i="120" s="1"/>
  <c r="AU7" i="120"/>
  <c r="AT6" i="120"/>
  <c r="AS29" i="113"/>
  <c r="AT7" i="113"/>
  <c r="A28" i="67"/>
  <c r="R28" i="67" s="1"/>
  <c r="AT26" i="17"/>
  <c r="T26" i="67"/>
  <c r="AU20" i="17"/>
  <c r="AU37" i="17"/>
  <c r="T27" i="67"/>
  <c r="AU25" i="17"/>
  <c r="AU35" i="17"/>
  <c r="D28" i="67"/>
  <c r="AX20" i="2"/>
  <c r="AX236" i="2" s="1"/>
  <c r="AV9" i="17"/>
  <c r="AU8" i="113"/>
  <c r="B29" i="67"/>
  <c r="AW19" i="2"/>
  <c r="AU8" i="17"/>
  <c r="R9" i="67"/>
  <c r="R8" i="67"/>
  <c r="R10" i="67"/>
  <c r="R11" i="67"/>
  <c r="R12" i="67"/>
  <c r="R13" i="67"/>
  <c r="R14" i="67"/>
  <c r="R15" i="67"/>
  <c r="R16" i="67"/>
  <c r="R17" i="67"/>
  <c r="R18" i="67"/>
  <c r="R19" i="67"/>
  <c r="R20" i="67"/>
  <c r="R21" i="67"/>
  <c r="R22" i="67"/>
  <c r="Z22" i="67" s="1"/>
  <c r="R23" i="67"/>
  <c r="R24" i="67"/>
  <c r="Y24" i="67" s="1"/>
  <c r="R25" i="67"/>
  <c r="AF25" i="67" s="1"/>
  <c r="AD25" i="67" l="1"/>
  <c r="AB25" i="67"/>
  <c r="Z23" i="67"/>
  <c r="AC24" i="67"/>
  <c r="AA24" i="67"/>
  <c r="AB16" i="67"/>
  <c r="Y16" i="67"/>
  <c r="AF16" i="67"/>
  <c r="AE16" i="67"/>
  <c r="AG16" i="67"/>
  <c r="AI16" i="67"/>
  <c r="AD16" i="67"/>
  <c r="AA16" i="67"/>
  <c r="AH16" i="67"/>
  <c r="AC16" i="67"/>
  <c r="Z16" i="67"/>
  <c r="AB24" i="67"/>
  <c r="AG18" i="67"/>
  <c r="AE18" i="67"/>
  <c r="AI18" i="67"/>
  <c r="Y18" i="67"/>
  <c r="AD18" i="67"/>
  <c r="AF18" i="67"/>
  <c r="AH18" i="67"/>
  <c r="AC18" i="67"/>
  <c r="AB18" i="67"/>
  <c r="AA18" i="67"/>
  <c r="Z18" i="67"/>
  <c r="Y15" i="67"/>
  <c r="AH15" i="67"/>
  <c r="AI15" i="67"/>
  <c r="AB15" i="67"/>
  <c r="AE15" i="67"/>
  <c r="AF15" i="67"/>
  <c r="AC15" i="67"/>
  <c r="Z15" i="67"/>
  <c r="AD15" i="67"/>
  <c r="X15" i="67"/>
  <c r="AG15" i="67"/>
  <c r="AA15" i="67"/>
  <c r="AE17" i="67"/>
  <c r="AG17" i="67"/>
  <c r="AI17" i="67"/>
  <c r="AD17" i="67"/>
  <c r="AA17" i="67"/>
  <c r="AH17" i="67"/>
  <c r="AF17" i="67"/>
  <c r="AB17" i="67"/>
  <c r="Y17" i="67"/>
  <c r="AC17" i="67"/>
  <c r="Z17" i="67"/>
  <c r="AE24" i="67"/>
  <c r="AG24" i="67"/>
  <c r="AI24" i="67"/>
  <c r="AF24" i="67"/>
  <c r="AD24" i="67"/>
  <c r="AH24" i="67"/>
  <c r="AE19" i="67"/>
  <c r="AG19" i="67"/>
  <c r="AI19" i="67"/>
  <c r="Y19" i="67"/>
  <c r="AF19" i="67"/>
  <c r="AH19" i="67"/>
  <c r="AD19" i="67"/>
  <c r="AC19" i="67"/>
  <c r="AB19" i="67"/>
  <c r="AA19" i="67"/>
  <c r="Z19" i="67"/>
  <c r="AB14" i="67"/>
  <c r="X14" i="67"/>
  <c r="AC14" i="67"/>
  <c r="AE14" i="67"/>
  <c r="AF14" i="67"/>
  <c r="Z14" i="67"/>
  <c r="Y14" i="67"/>
  <c r="AD14" i="67"/>
  <c r="AG14" i="67"/>
  <c r="AI14" i="67"/>
  <c r="AH14" i="67"/>
  <c r="AA14" i="67"/>
  <c r="AE25" i="67"/>
  <c r="AI25" i="67"/>
  <c r="AG25" i="67"/>
  <c r="AF10" i="67"/>
  <c r="AC10" i="67"/>
  <c r="X10" i="67"/>
  <c r="Y10" i="67"/>
  <c r="AH10" i="67"/>
  <c r="AI10" i="67"/>
  <c r="AE10" i="67"/>
  <c r="AB10" i="67"/>
  <c r="AD10" i="67"/>
  <c r="Z10" i="67"/>
  <c r="AG10" i="67"/>
  <c r="AA10" i="67"/>
  <c r="Y25" i="67"/>
  <c r="AE8" i="67"/>
  <c r="AB8" i="67"/>
  <c r="X8" i="67"/>
  <c r="AF8" i="67"/>
  <c r="Y8" i="67"/>
  <c r="AH8" i="67"/>
  <c r="AC8" i="67"/>
  <c r="AI8" i="67"/>
  <c r="AG8" i="67"/>
  <c r="Z8" i="67"/>
  <c r="AD8" i="67"/>
  <c r="AA8" i="67"/>
  <c r="X13" i="67"/>
  <c r="AB13" i="67"/>
  <c r="AC13" i="67"/>
  <c r="AI13" i="67"/>
  <c r="AE13" i="67"/>
  <c r="Y13" i="67"/>
  <c r="AF13" i="67"/>
  <c r="AH13" i="67"/>
  <c r="AD13" i="67"/>
  <c r="AG13" i="67"/>
  <c r="Z13" i="67"/>
  <c r="AA13" i="67"/>
  <c r="AF12" i="67"/>
  <c r="Y12" i="67"/>
  <c r="AE12" i="67"/>
  <c r="AC12" i="67"/>
  <c r="AB12" i="67"/>
  <c r="X12" i="67"/>
  <c r="AH12" i="67"/>
  <c r="Z12" i="67"/>
  <c r="AI12" i="67"/>
  <c r="AG12" i="67"/>
  <c r="AD12" i="67"/>
  <c r="AA12" i="67"/>
  <c r="AI23" i="67"/>
  <c r="AG23" i="67"/>
  <c r="AE23" i="67"/>
  <c r="AF23" i="67"/>
  <c r="AD23" i="67"/>
  <c r="AH23" i="67"/>
  <c r="Y23" i="67"/>
  <c r="AB23" i="67"/>
  <c r="AC23" i="67"/>
  <c r="AE11" i="67"/>
  <c r="Y11" i="67"/>
  <c r="AB11" i="67"/>
  <c r="AF11" i="67"/>
  <c r="AH11" i="67"/>
  <c r="X11" i="67"/>
  <c r="AI11" i="67"/>
  <c r="AG11" i="67"/>
  <c r="AC11" i="67"/>
  <c r="Z11" i="67"/>
  <c r="AD11" i="67"/>
  <c r="AA11" i="67"/>
  <c r="AE22" i="67"/>
  <c r="AG22" i="67"/>
  <c r="AI22" i="67"/>
  <c r="AD22" i="67"/>
  <c r="AF22" i="67"/>
  <c r="Y22" i="67"/>
  <c r="AB22" i="67"/>
  <c r="AH22" i="67"/>
  <c r="AC22" i="67"/>
  <c r="AA22" i="67"/>
  <c r="AE21" i="67"/>
  <c r="AG21" i="67"/>
  <c r="AI21" i="67"/>
  <c r="Y21" i="67"/>
  <c r="AD21" i="67"/>
  <c r="AH21" i="67"/>
  <c r="AF21" i="67"/>
  <c r="AB21" i="67"/>
  <c r="AC21" i="67"/>
  <c r="AA21" i="67"/>
  <c r="Z21" i="67"/>
  <c r="AE20" i="67"/>
  <c r="AG20" i="67"/>
  <c r="AI20" i="67"/>
  <c r="Y20" i="67"/>
  <c r="AF20" i="67"/>
  <c r="AD20" i="67"/>
  <c r="AH20" i="67"/>
  <c r="AB20" i="67"/>
  <c r="AC20" i="67"/>
  <c r="AA20" i="67"/>
  <c r="Z20" i="67"/>
  <c r="AF9" i="67"/>
  <c r="AE9" i="67"/>
  <c r="X9" i="67"/>
  <c r="AH9" i="67"/>
  <c r="Y9" i="67"/>
  <c r="AB9" i="67"/>
  <c r="Z9" i="67"/>
  <c r="AI9" i="67"/>
  <c r="AC9" i="67"/>
  <c r="AG9" i="67"/>
  <c r="AD9" i="67"/>
  <c r="AA9" i="67"/>
  <c r="AC25" i="67"/>
  <c r="AA23" i="67"/>
  <c r="AH25" i="67"/>
  <c r="AR31" i="139"/>
  <c r="AR35" i="139" s="1"/>
  <c r="N28" i="67"/>
  <c r="AG28" i="67" s="1"/>
  <c r="AS29" i="139"/>
  <c r="AS31" i="139" s="1"/>
  <c r="AS35" i="139" s="1"/>
  <c r="AT26" i="139"/>
  <c r="AT27" i="139"/>
  <c r="AT28" i="139"/>
  <c r="AU23" i="157"/>
  <c r="AU28" i="157" s="1"/>
  <c r="L28" i="67"/>
  <c r="AE28" i="67" s="1"/>
  <c r="S13" i="67"/>
  <c r="AS33" i="160"/>
  <c r="M27" i="67"/>
  <c r="AF27" i="67" s="1"/>
  <c r="S8" i="67"/>
  <c r="AS62" i="113"/>
  <c r="AS63" i="113"/>
  <c r="AR40" i="113"/>
  <c r="AR64" i="113"/>
  <c r="AR66" i="113" s="1"/>
  <c r="J26" i="67" s="1"/>
  <c r="AC26" i="67" s="1"/>
  <c r="AT36" i="113"/>
  <c r="AT45" i="113"/>
  <c r="AT57" i="113"/>
  <c r="AT37" i="113"/>
  <c r="AT46" i="113"/>
  <c r="AT58" i="113"/>
  <c r="AS38" i="113"/>
  <c r="AS47" i="113"/>
  <c r="AS49" i="113" s="1"/>
  <c r="AU6" i="157"/>
  <c r="AR6" i="158"/>
  <c r="AT26" i="160"/>
  <c r="AT27" i="160" s="1"/>
  <c r="AT29" i="160" s="1"/>
  <c r="AT21" i="160"/>
  <c r="AV7" i="157"/>
  <c r="AS7" i="158"/>
  <c r="AV7" i="160"/>
  <c r="AR32" i="158"/>
  <c r="L29" i="67" s="1"/>
  <c r="AU25" i="139"/>
  <c r="AU13" i="160"/>
  <c r="AU20" i="160" s="1"/>
  <c r="AR40" i="152"/>
  <c r="AT33" i="152"/>
  <c r="AT35" i="152" s="1"/>
  <c r="AS36" i="152"/>
  <c r="AS40" i="152" s="1"/>
  <c r="AX237" i="2"/>
  <c r="AV11" i="139" s="1"/>
  <c r="AS29" i="154"/>
  <c r="K27" i="67"/>
  <c r="AD27" i="67" s="1"/>
  <c r="AT24" i="154"/>
  <c r="AR39" i="141"/>
  <c r="I26" i="67"/>
  <c r="AB26" i="67" s="1"/>
  <c r="AQ53" i="138"/>
  <c r="H25" i="67"/>
  <c r="AA25" i="67" s="1"/>
  <c r="AU5" i="154"/>
  <c r="AU22" i="154" s="1"/>
  <c r="AU24" i="154" s="1"/>
  <c r="AU29" i="154" s="1"/>
  <c r="AV6" i="154"/>
  <c r="AR29" i="138"/>
  <c r="AR30" i="138" s="1"/>
  <c r="AR45" i="138"/>
  <c r="AR46" i="138"/>
  <c r="AR44" i="138"/>
  <c r="AS29" i="138"/>
  <c r="AS30" i="138" s="1"/>
  <c r="AS45" i="138"/>
  <c r="AS46" i="138"/>
  <c r="AS44" i="138"/>
  <c r="AV7" i="139"/>
  <c r="AX243" i="2"/>
  <c r="AV13" i="152" s="1"/>
  <c r="AX244" i="2"/>
  <c r="AV14" i="152" s="1"/>
  <c r="AX245" i="2"/>
  <c r="AV15" i="152" s="1"/>
  <c r="AX242" i="2"/>
  <c r="AV12" i="152" s="1"/>
  <c r="AU26" i="152"/>
  <c r="AQ71" i="113"/>
  <c r="AT26" i="113"/>
  <c r="AU28" i="113"/>
  <c r="AV7" i="152"/>
  <c r="AU27" i="113"/>
  <c r="AT12" i="138"/>
  <c r="AT19" i="138" s="1"/>
  <c r="AX137" i="2"/>
  <c r="AX135" i="2"/>
  <c r="AX136" i="2"/>
  <c r="AX165" i="2"/>
  <c r="AX164" i="2"/>
  <c r="AX163" i="2"/>
  <c r="P28" i="67"/>
  <c r="AI28" i="67" s="1"/>
  <c r="AU61" i="124"/>
  <c r="AU65" i="124" s="1"/>
  <c r="AW35" i="2"/>
  <c r="AR71" i="120"/>
  <c r="O26" i="67"/>
  <c r="AH26" i="67" s="1"/>
  <c r="AP57" i="137"/>
  <c r="G24" i="67"/>
  <c r="Z24" i="67" s="1"/>
  <c r="AQ57" i="137"/>
  <c r="G25" i="67"/>
  <c r="Z25" i="67" s="1"/>
  <c r="AT36" i="137"/>
  <c r="AS34" i="137"/>
  <c r="AS48" i="137" s="1"/>
  <c r="AR51" i="137"/>
  <c r="AR52" i="137" s="1"/>
  <c r="AS37" i="137"/>
  <c r="AS49" i="137" s="1"/>
  <c r="AU6" i="141"/>
  <c r="AU24" i="137"/>
  <c r="AU27" i="137"/>
  <c r="AV7" i="141"/>
  <c r="AS33" i="141"/>
  <c r="AS34" i="141" s="1"/>
  <c r="AX40" i="2"/>
  <c r="AX46" i="2"/>
  <c r="AS11" i="158" s="1"/>
  <c r="AS12" i="158" s="1"/>
  <c r="AS19" i="158" s="1"/>
  <c r="AS30" i="158" s="1"/>
  <c r="AV7" i="138"/>
  <c r="AX34" i="2"/>
  <c r="AT33" i="137"/>
  <c r="AW41" i="2"/>
  <c r="AU11" i="138"/>
  <c r="AU6" i="138"/>
  <c r="AV7" i="137"/>
  <c r="AU6" i="137"/>
  <c r="AW162" i="2"/>
  <c r="AW134" i="2"/>
  <c r="AU6" i="124"/>
  <c r="AV7" i="124"/>
  <c r="AV7" i="120"/>
  <c r="AS66" i="120"/>
  <c r="AS67" i="120" s="1"/>
  <c r="AT66" i="120"/>
  <c r="AT67" i="120" s="1"/>
  <c r="AU6" i="120"/>
  <c r="AT29" i="113"/>
  <c r="T14" i="67"/>
  <c r="S14" i="67"/>
  <c r="T28" i="67"/>
  <c r="T15" i="67"/>
  <c r="S15" i="67"/>
  <c r="T13" i="67"/>
  <c r="T24" i="67"/>
  <c r="T12" i="67"/>
  <c r="S12" i="67"/>
  <c r="T25" i="67"/>
  <c r="T11" i="67"/>
  <c r="S11" i="67"/>
  <c r="D29" i="67"/>
  <c r="S23" i="67"/>
  <c r="T23" i="67"/>
  <c r="T22" i="67"/>
  <c r="S22" i="67"/>
  <c r="T10" i="67"/>
  <c r="S10" i="67"/>
  <c r="T8" i="67"/>
  <c r="AU26" i="17"/>
  <c r="AV20" i="17"/>
  <c r="AV37" i="17"/>
  <c r="T20" i="67"/>
  <c r="S20" i="67"/>
  <c r="T9" i="67"/>
  <c r="S9" i="67"/>
  <c r="AV25" i="17"/>
  <c r="AV35" i="17"/>
  <c r="T21" i="67"/>
  <c r="S21" i="67"/>
  <c r="AX19" i="2"/>
  <c r="AV8" i="17"/>
  <c r="AV8" i="113"/>
  <c r="B30" i="67"/>
  <c r="AY20" i="2"/>
  <c r="AY236" i="2" s="1"/>
  <c r="AW9" i="17"/>
  <c r="T18" i="67"/>
  <c r="S18" i="67"/>
  <c r="T17" i="67"/>
  <c r="S17" i="67"/>
  <c r="AU7" i="113"/>
  <c r="A29" i="67"/>
  <c r="R29" i="67" s="1"/>
  <c r="T19" i="67"/>
  <c r="T16" i="67"/>
  <c r="S16" i="67"/>
  <c r="AE29" i="67" l="1"/>
  <c r="F27" i="67"/>
  <c r="Y27" i="67" s="1"/>
  <c r="N29" i="67"/>
  <c r="AG29" i="67" s="1"/>
  <c r="AT29" i="139"/>
  <c r="AU26" i="139"/>
  <c r="AU27" i="139"/>
  <c r="AU28" i="139"/>
  <c r="AV23" i="157"/>
  <c r="AV28" i="157" s="1"/>
  <c r="AT36" i="152"/>
  <c r="F28" i="67" s="1"/>
  <c r="Y28" i="67" s="1"/>
  <c r="U14" i="67"/>
  <c r="AT33" i="160"/>
  <c r="M28" i="67"/>
  <c r="AF28" i="67" s="1"/>
  <c r="U12" i="67"/>
  <c r="U11" i="67"/>
  <c r="U9" i="67"/>
  <c r="U10" i="67"/>
  <c r="U13" i="67"/>
  <c r="U15" i="67"/>
  <c r="U8" i="67"/>
  <c r="AT63" i="113"/>
  <c r="AT62" i="113"/>
  <c r="AS40" i="113"/>
  <c r="AS64" i="113"/>
  <c r="AS66" i="113" s="1"/>
  <c r="J27" i="67" s="1"/>
  <c r="AC27" i="67" s="1"/>
  <c r="AU36" i="113"/>
  <c r="AU45" i="113"/>
  <c r="AU57" i="113"/>
  <c r="AU37" i="113"/>
  <c r="AU58" i="113"/>
  <c r="AU46" i="113"/>
  <c r="AT38" i="113"/>
  <c r="AT47" i="113"/>
  <c r="AT49" i="113" s="1"/>
  <c r="AU26" i="160"/>
  <c r="AU27" i="160" s="1"/>
  <c r="AU29" i="160" s="1"/>
  <c r="AU21" i="160"/>
  <c r="AV25" i="139"/>
  <c r="AV13" i="160"/>
  <c r="AV20" i="160" s="1"/>
  <c r="AR35" i="158"/>
  <c r="AR37" i="158" s="1"/>
  <c r="AV6" i="157"/>
  <c r="AS6" i="158"/>
  <c r="AS32" i="158"/>
  <c r="L30" i="67" s="1"/>
  <c r="AT7" i="158"/>
  <c r="AW7" i="157"/>
  <c r="AW7" i="160"/>
  <c r="AU33" i="152"/>
  <c r="AU35" i="152" s="1"/>
  <c r="AY237" i="2"/>
  <c r="AW11" i="139" s="1"/>
  <c r="AT29" i="154"/>
  <c r="K28" i="67"/>
  <c r="AD28" i="67" s="1"/>
  <c r="AS39" i="141"/>
  <c r="I27" i="67"/>
  <c r="AB27" i="67" s="1"/>
  <c r="K29" i="67"/>
  <c r="AD29" i="67" s="1"/>
  <c r="AV5" i="154"/>
  <c r="AV22" i="154" s="1"/>
  <c r="AW6" i="154"/>
  <c r="AT29" i="138"/>
  <c r="AT30" i="138" s="1"/>
  <c r="AT46" i="138"/>
  <c r="AT45" i="138"/>
  <c r="AT44" i="138"/>
  <c r="AR48" i="138"/>
  <c r="AR51" i="138" s="1"/>
  <c r="AS48" i="138"/>
  <c r="AS51" i="138" s="1"/>
  <c r="AV26" i="152"/>
  <c r="AW7" i="139"/>
  <c r="AY243" i="2"/>
  <c r="AW13" i="152" s="1"/>
  <c r="AY244" i="2"/>
  <c r="AW14" i="152" s="1"/>
  <c r="AY245" i="2"/>
  <c r="AW15" i="152" s="1"/>
  <c r="AY242" i="2"/>
  <c r="AW12" i="152" s="1"/>
  <c r="AR71" i="113"/>
  <c r="AW7" i="152"/>
  <c r="AV28" i="113"/>
  <c r="AV27" i="113"/>
  <c r="AU26" i="113"/>
  <c r="AU12" i="138"/>
  <c r="AU19" i="138" s="1"/>
  <c r="AY135" i="2"/>
  <c r="AY136" i="2"/>
  <c r="AY164" i="2"/>
  <c r="AY137" i="2"/>
  <c r="AY165" i="2"/>
  <c r="AY163" i="2"/>
  <c r="P29" i="67"/>
  <c r="AI29" i="67" s="1"/>
  <c r="AV61" i="124"/>
  <c r="P30" i="67" s="1"/>
  <c r="AX35" i="2"/>
  <c r="AS71" i="120"/>
  <c r="O27" i="67"/>
  <c r="AH27" i="67" s="1"/>
  <c r="AT71" i="120"/>
  <c r="O28" i="67"/>
  <c r="AH28" i="67" s="1"/>
  <c r="AS51" i="137"/>
  <c r="AS52" i="137" s="1"/>
  <c r="AU36" i="137"/>
  <c r="AT37" i="137"/>
  <c r="AT49" i="137" s="1"/>
  <c r="AT34" i="137"/>
  <c r="AT48" i="137" s="1"/>
  <c r="AT33" i="141"/>
  <c r="AT34" i="141" s="1"/>
  <c r="AV27" i="137"/>
  <c r="AW7" i="141"/>
  <c r="AV24" i="137"/>
  <c r="AV6" i="141"/>
  <c r="AU33" i="137"/>
  <c r="AY40" i="2"/>
  <c r="AY46" i="2"/>
  <c r="AT11" i="158" s="1"/>
  <c r="AT12" i="158" s="1"/>
  <c r="AT19" i="158" s="1"/>
  <c r="AT30" i="158" s="1"/>
  <c r="AW7" i="138"/>
  <c r="AY34" i="2"/>
  <c r="AV6" i="138"/>
  <c r="AV11" i="138"/>
  <c r="AX41" i="2"/>
  <c r="AW7" i="137"/>
  <c r="AV6" i="137"/>
  <c r="AX162" i="2"/>
  <c r="AX134" i="2"/>
  <c r="AV6" i="124"/>
  <c r="AW7" i="124"/>
  <c r="AU66" i="120"/>
  <c r="AU67" i="120" s="1"/>
  <c r="AV6" i="120"/>
  <c r="AW7" i="120"/>
  <c r="AU29" i="113"/>
  <c r="AV26" i="17"/>
  <c r="D30" i="67"/>
  <c r="AZ20" i="2"/>
  <c r="AZ236" i="2" s="1"/>
  <c r="AX9" i="17"/>
  <c r="AY19" i="2"/>
  <c r="AW8" i="17"/>
  <c r="AW20" i="17"/>
  <c r="AW37" i="17"/>
  <c r="AW25" i="17"/>
  <c r="AW35" i="17"/>
  <c r="AW8" i="113"/>
  <c r="B31" i="67"/>
  <c r="AV7" i="113"/>
  <c r="A30" i="67"/>
  <c r="T29" i="67"/>
  <c r="AT31" i="139" l="1"/>
  <c r="AT35" i="139" s="1"/>
  <c r="AU29" i="139"/>
  <c r="AV28" i="139"/>
  <c r="AV26" i="139"/>
  <c r="AV27" i="139"/>
  <c r="N30" i="67"/>
  <c r="AT40" i="152"/>
  <c r="AW23" i="157"/>
  <c r="AW28" i="157" s="1"/>
  <c r="AT64" i="113"/>
  <c r="AT66" i="113" s="1"/>
  <c r="AU33" i="160"/>
  <c r="M29" i="67"/>
  <c r="AF29" i="67" s="1"/>
  <c r="AT40" i="113"/>
  <c r="AT32" i="158"/>
  <c r="AT35" i="158" s="1"/>
  <c r="AT37" i="158" s="1"/>
  <c r="AU63" i="113"/>
  <c r="AU62" i="113"/>
  <c r="AV37" i="113"/>
  <c r="AV46" i="113"/>
  <c r="AV58" i="113"/>
  <c r="AU38" i="113"/>
  <c r="AU47" i="113"/>
  <c r="AU49" i="113" s="1"/>
  <c r="AV36" i="113"/>
  <c r="AV45" i="113"/>
  <c r="AV57" i="113"/>
  <c r="AS35" i="158"/>
  <c r="AS37" i="158" s="1"/>
  <c r="AW25" i="139"/>
  <c r="AW13" i="160"/>
  <c r="AW20" i="160" s="1"/>
  <c r="AT6" i="158"/>
  <c r="AW6" i="157"/>
  <c r="AX7" i="157"/>
  <c r="AX7" i="160"/>
  <c r="AU7" i="158"/>
  <c r="AV26" i="160"/>
  <c r="AV27" i="160" s="1"/>
  <c r="AV29" i="160" s="1"/>
  <c r="AV21" i="160"/>
  <c r="AU36" i="152"/>
  <c r="F29" i="67" s="1"/>
  <c r="Y29" i="67" s="1"/>
  <c r="AZ244" i="2"/>
  <c r="AX14" i="152" s="1"/>
  <c r="AZ242" i="2"/>
  <c r="AX12" i="152" s="1"/>
  <c r="AZ243" i="2"/>
  <c r="AX13" i="152" s="1"/>
  <c r="AV33" i="152"/>
  <c r="AV35" i="152" s="1"/>
  <c r="AZ237" i="2"/>
  <c r="AX11" i="139" s="1"/>
  <c r="AV24" i="154"/>
  <c r="AS53" i="138"/>
  <c r="H27" i="67"/>
  <c r="AA27" i="67" s="1"/>
  <c r="AR53" i="138"/>
  <c r="H26" i="67"/>
  <c r="AA26" i="67" s="1"/>
  <c r="AT39" i="141"/>
  <c r="I28" i="67"/>
  <c r="AB28" i="67" s="1"/>
  <c r="AW5" i="154"/>
  <c r="AW22" i="154" s="1"/>
  <c r="AX6" i="154"/>
  <c r="AU29" i="138"/>
  <c r="AU30" i="138" s="1"/>
  <c r="AU45" i="138"/>
  <c r="AU46" i="138"/>
  <c r="AU44" i="138"/>
  <c r="AT48" i="138"/>
  <c r="AT51" i="138" s="1"/>
  <c r="AW26" i="152"/>
  <c r="AX7" i="139"/>
  <c r="AZ164" i="2"/>
  <c r="AZ165" i="2"/>
  <c r="AZ135" i="2"/>
  <c r="AZ136" i="2"/>
  <c r="AZ137" i="2"/>
  <c r="AZ163" i="2"/>
  <c r="AZ245" i="2"/>
  <c r="AX15" i="152" s="1"/>
  <c r="AW27" i="113"/>
  <c r="AS71" i="113"/>
  <c r="AX7" i="152"/>
  <c r="AW28" i="113"/>
  <c r="AV26" i="113"/>
  <c r="AV12" i="138"/>
  <c r="AV19" i="138" s="1"/>
  <c r="AW61" i="124"/>
  <c r="AW65" i="124" s="1"/>
  <c r="AV65" i="124"/>
  <c r="AY35" i="2"/>
  <c r="C24" i="67"/>
  <c r="C25" i="67"/>
  <c r="C26" i="67"/>
  <c r="C27" i="67"/>
  <c r="C28" i="67"/>
  <c r="C29" i="67"/>
  <c r="C30" i="67"/>
  <c r="AS57" i="137"/>
  <c r="G27" i="67"/>
  <c r="Z27" i="67" s="1"/>
  <c r="AU71" i="120"/>
  <c r="O29" i="67"/>
  <c r="AH29" i="67" s="1"/>
  <c r="C31" i="67"/>
  <c r="AR57" i="137"/>
  <c r="G26" i="67"/>
  <c r="Z26" i="67" s="1"/>
  <c r="AU37" i="137"/>
  <c r="AU49" i="137" s="1"/>
  <c r="AT51" i="137"/>
  <c r="AT52" i="137" s="1"/>
  <c r="AU34" i="137"/>
  <c r="AU48" i="137" s="1"/>
  <c r="AV33" i="137"/>
  <c r="AV36" i="137"/>
  <c r="AW24" i="137"/>
  <c r="AW6" i="141"/>
  <c r="AX7" i="141"/>
  <c r="AU33" i="141"/>
  <c r="AU34" i="141" s="1"/>
  <c r="AW6" i="138"/>
  <c r="AW11" i="138"/>
  <c r="AY41" i="2"/>
  <c r="AW27" i="137"/>
  <c r="AZ40" i="2"/>
  <c r="AZ46" i="2"/>
  <c r="AU11" i="158" s="1"/>
  <c r="AU12" i="158" s="1"/>
  <c r="AU19" i="158" s="1"/>
  <c r="AU30" i="158" s="1"/>
  <c r="AX7" i="138"/>
  <c r="AZ34" i="2"/>
  <c r="AX7" i="137"/>
  <c r="AW6" i="137"/>
  <c r="AY162" i="2"/>
  <c r="AY134" i="2"/>
  <c r="AW6" i="124"/>
  <c r="AX7" i="124"/>
  <c r="AW6" i="120"/>
  <c r="AV66" i="120"/>
  <c r="AV67" i="120" s="1"/>
  <c r="AX7" i="120"/>
  <c r="AV29" i="113"/>
  <c r="AW26" i="17"/>
  <c r="AX35" i="17"/>
  <c r="AX25" i="17"/>
  <c r="D31" i="67"/>
  <c r="AX8" i="113"/>
  <c r="B32" i="67"/>
  <c r="AZ19" i="2"/>
  <c r="AX8" i="17"/>
  <c r="AW7" i="113"/>
  <c r="A31" i="67"/>
  <c r="BA20" i="2"/>
  <c r="BA236" i="2" s="1"/>
  <c r="AY9" i="17"/>
  <c r="AX20" i="17"/>
  <c r="AX37" i="17"/>
  <c r="AU31" i="139" l="1"/>
  <c r="AU35" i="139" s="1"/>
  <c r="AV29" i="139"/>
  <c r="AV31" i="139" s="1"/>
  <c r="AW26" i="139"/>
  <c r="AW27" i="139"/>
  <c r="AW28" i="139"/>
  <c r="N31" i="67"/>
  <c r="AX23" i="157"/>
  <c r="AX28" i="157" s="1"/>
  <c r="L31" i="67"/>
  <c r="AV35" i="139"/>
  <c r="AU64" i="113"/>
  <c r="AU66" i="113" s="1"/>
  <c r="J29" i="67" s="1"/>
  <c r="AC29" i="67" s="1"/>
  <c r="AV33" i="160"/>
  <c r="M30" i="67"/>
  <c r="AV63" i="113"/>
  <c r="AV62" i="113"/>
  <c r="AU40" i="113"/>
  <c r="AW37" i="113"/>
  <c r="AW58" i="113"/>
  <c r="AW46" i="113"/>
  <c r="AV38" i="113"/>
  <c r="AV47" i="113"/>
  <c r="AV49" i="113" s="1"/>
  <c r="AW36" i="113"/>
  <c r="AW57" i="113"/>
  <c r="AW45" i="113"/>
  <c r="AU40" i="152"/>
  <c r="AV36" i="152"/>
  <c r="AV40" i="152" s="1"/>
  <c r="AU32" i="158"/>
  <c r="AU35" i="158" s="1"/>
  <c r="AU37" i="158" s="1"/>
  <c r="AY7" i="157"/>
  <c r="AY7" i="160"/>
  <c r="AV7" i="158"/>
  <c r="AW26" i="160"/>
  <c r="AW27" i="160" s="1"/>
  <c r="AW29" i="160" s="1"/>
  <c r="AW21" i="160"/>
  <c r="AX25" i="139"/>
  <c r="AX13" i="160"/>
  <c r="AX20" i="160" s="1"/>
  <c r="AX6" i="157"/>
  <c r="AU6" i="158"/>
  <c r="AX26" i="152"/>
  <c r="AX33" i="152" s="1"/>
  <c r="AW33" i="152"/>
  <c r="AW35" i="152" s="1"/>
  <c r="BA237" i="2"/>
  <c r="AY11" i="139" s="1"/>
  <c r="AV29" i="154"/>
  <c r="K30" i="67"/>
  <c r="AW24" i="154"/>
  <c r="AT53" i="138"/>
  <c r="H28" i="67"/>
  <c r="AA28" i="67" s="1"/>
  <c r="AU39" i="141"/>
  <c r="I29" i="67"/>
  <c r="AB29" i="67" s="1"/>
  <c r="AX5" i="154"/>
  <c r="AX22" i="154" s="1"/>
  <c r="AY6" i="154"/>
  <c r="AV29" i="138"/>
  <c r="AV30" i="138" s="1"/>
  <c r="AV45" i="138"/>
  <c r="AV46" i="138"/>
  <c r="AV44" i="138"/>
  <c r="AU48" i="138"/>
  <c r="AU51" i="138" s="1"/>
  <c r="AX28" i="113"/>
  <c r="AW26" i="113"/>
  <c r="AY7" i="139"/>
  <c r="BA164" i="2"/>
  <c r="BA135" i="2"/>
  <c r="BA136" i="2"/>
  <c r="BA137" i="2"/>
  <c r="BA163" i="2"/>
  <c r="BA165" i="2"/>
  <c r="BA243" i="2"/>
  <c r="AY13" i="152" s="1"/>
  <c r="BA244" i="2"/>
  <c r="AY14" i="152" s="1"/>
  <c r="BA245" i="2"/>
  <c r="AY15" i="152" s="1"/>
  <c r="BA242" i="2"/>
  <c r="AY12" i="152" s="1"/>
  <c r="AZ162" i="2"/>
  <c r="AZ134" i="2"/>
  <c r="AT71" i="113"/>
  <c r="J28" i="67"/>
  <c r="AC28" i="67" s="1"/>
  <c r="AY7" i="152"/>
  <c r="AW12" i="138"/>
  <c r="AW19" i="138" s="1"/>
  <c r="P31" i="67"/>
  <c r="AX61" i="124"/>
  <c r="AX65" i="124" s="1"/>
  <c r="AZ35" i="2"/>
  <c r="AU51" i="137"/>
  <c r="AU52" i="137" s="1"/>
  <c r="AV71" i="120"/>
  <c r="O30" i="67"/>
  <c r="C32" i="67"/>
  <c r="AV34" i="137"/>
  <c r="AV48" i="137" s="1"/>
  <c r="AV37" i="137"/>
  <c r="AV49" i="137" s="1"/>
  <c r="AV33" i="141"/>
  <c r="AV34" i="141" s="1"/>
  <c r="AX24" i="137"/>
  <c r="AX6" i="141"/>
  <c r="AX27" i="137"/>
  <c r="AW36" i="137"/>
  <c r="AY7" i="141"/>
  <c r="AZ41" i="2"/>
  <c r="AX6" i="138"/>
  <c r="AX11" i="138"/>
  <c r="AW33" i="137"/>
  <c r="AY7" i="137"/>
  <c r="AY7" i="138"/>
  <c r="BA40" i="2"/>
  <c r="BA46" i="2"/>
  <c r="AV11" i="158" s="1"/>
  <c r="AV12" i="158" s="1"/>
  <c r="AV19" i="158" s="1"/>
  <c r="AV30" i="158" s="1"/>
  <c r="BA34" i="2"/>
  <c r="AX6" i="137"/>
  <c r="AX6" i="124"/>
  <c r="AY7" i="124"/>
  <c r="AY7" i="120"/>
  <c r="AX6" i="120"/>
  <c r="AW66" i="120"/>
  <c r="AW67" i="120" s="1"/>
  <c r="S29" i="67"/>
  <c r="S26" i="67"/>
  <c r="S27" i="67"/>
  <c r="S28" i="67"/>
  <c r="S25" i="67"/>
  <c r="AW29" i="113"/>
  <c r="AX26" i="17"/>
  <c r="D32" i="67"/>
  <c r="B33" i="67"/>
  <c r="S24" i="67"/>
  <c r="BA19" i="2"/>
  <c r="AY8" i="17"/>
  <c r="AY37" i="17"/>
  <c r="AY20" i="17"/>
  <c r="AX7" i="113"/>
  <c r="A32" i="67"/>
  <c r="BB20" i="2"/>
  <c r="BB236" i="2" s="1"/>
  <c r="AZ9" i="17"/>
  <c r="AY35" i="17"/>
  <c r="AY25" i="17"/>
  <c r="AY8" i="113"/>
  <c r="AW29" i="139" l="1"/>
  <c r="AW31" i="139" s="1"/>
  <c r="AW35" i="139" s="1"/>
  <c r="AX27" i="139"/>
  <c r="AX28" i="139"/>
  <c r="AX26" i="139"/>
  <c r="N32" i="67"/>
  <c r="AY23" i="157"/>
  <c r="AY28" i="157" s="1"/>
  <c r="L32" i="67"/>
  <c r="AW63" i="113"/>
  <c r="AW33" i="160"/>
  <c r="M31" i="67"/>
  <c r="F30" i="67"/>
  <c r="AW62" i="113"/>
  <c r="AV40" i="113"/>
  <c r="AV64" i="113"/>
  <c r="AV66" i="113" s="1"/>
  <c r="J30" i="67" s="1"/>
  <c r="AX37" i="113"/>
  <c r="AX46" i="113"/>
  <c r="AX58" i="113"/>
  <c r="AW38" i="113"/>
  <c r="AW47" i="113"/>
  <c r="AW49" i="113" s="1"/>
  <c r="AV32" i="158"/>
  <c r="L33" i="67" s="1"/>
  <c r="AW36" i="152"/>
  <c r="F31" i="67" s="1"/>
  <c r="AY25" i="139"/>
  <c r="AY13" i="160"/>
  <c r="AY20" i="160" s="1"/>
  <c r="AX21" i="160"/>
  <c r="AX26" i="160"/>
  <c r="AX27" i="160" s="1"/>
  <c r="AX29" i="160" s="1"/>
  <c r="BB237" i="2"/>
  <c r="AZ11" i="139" s="1"/>
  <c r="AW7" i="158"/>
  <c r="AZ7" i="160"/>
  <c r="AZ7" i="157"/>
  <c r="AY6" i="157"/>
  <c r="AV6" i="158"/>
  <c r="AY26" i="152"/>
  <c r="AY33" i="152" s="1"/>
  <c r="AW29" i="154"/>
  <c r="K31" i="67"/>
  <c r="AX24" i="154"/>
  <c r="AX27" i="113"/>
  <c r="AY28" i="113"/>
  <c r="BB136" i="2"/>
  <c r="BB163" i="2"/>
  <c r="BB164" i="2"/>
  <c r="BB135" i="2"/>
  <c r="BB137" i="2"/>
  <c r="BB165" i="2"/>
  <c r="AV39" i="141"/>
  <c r="I30" i="67"/>
  <c r="AU53" i="138"/>
  <c r="H29" i="67"/>
  <c r="AA29" i="67" s="1"/>
  <c r="AY5" i="154"/>
  <c r="AY22" i="154" s="1"/>
  <c r="AZ6" i="154"/>
  <c r="AW29" i="138"/>
  <c r="AW30" i="138" s="1"/>
  <c r="AW45" i="138"/>
  <c r="AW46" i="138"/>
  <c r="AW44" i="138"/>
  <c r="AV48" i="138"/>
  <c r="AV51" i="138" s="1"/>
  <c r="AZ7" i="139"/>
  <c r="BB243" i="2"/>
  <c r="AZ13" i="152" s="1"/>
  <c r="BB245" i="2"/>
  <c r="AZ15" i="152" s="1"/>
  <c r="BB242" i="2"/>
  <c r="AZ12" i="152" s="1"/>
  <c r="BB244" i="2"/>
  <c r="AZ14" i="152" s="1"/>
  <c r="BA162" i="2"/>
  <c r="BA134" i="2"/>
  <c r="AX35" i="152"/>
  <c r="AX36" i="152"/>
  <c r="AU71" i="113"/>
  <c r="AZ7" i="152"/>
  <c r="AX12" i="138"/>
  <c r="AX19" i="138" s="1"/>
  <c r="P32" i="67"/>
  <c r="AY61" i="124"/>
  <c r="AY65" i="124" s="1"/>
  <c r="BA35" i="2"/>
  <c r="AT57" i="137"/>
  <c r="G28" i="67"/>
  <c r="Z28" i="67" s="1"/>
  <c r="AW71" i="120"/>
  <c r="O31" i="67"/>
  <c r="AU57" i="137"/>
  <c r="G29" i="67"/>
  <c r="Z29" i="67" s="1"/>
  <c r="AV51" i="137"/>
  <c r="AV52" i="137" s="1"/>
  <c r="AW37" i="137"/>
  <c r="AW49" i="137" s="1"/>
  <c r="AW33" i="141"/>
  <c r="AW34" i="141" s="1"/>
  <c r="AX33" i="137"/>
  <c r="AW34" i="137"/>
  <c r="AW48" i="137" s="1"/>
  <c r="AX36" i="137"/>
  <c r="AY24" i="137"/>
  <c r="AY6" i="141"/>
  <c r="AY27" i="137"/>
  <c r="AZ7" i="141"/>
  <c r="AY11" i="138"/>
  <c r="AY12" i="138" s="1"/>
  <c r="AY19" i="138" s="1"/>
  <c r="BA41" i="2"/>
  <c r="AY6" i="138"/>
  <c r="AZ7" i="137"/>
  <c r="AZ7" i="138"/>
  <c r="BB40" i="2"/>
  <c r="BB46" i="2"/>
  <c r="AW11" i="158" s="1"/>
  <c r="AW12" i="158" s="1"/>
  <c r="AW19" i="158" s="1"/>
  <c r="AW30" i="158" s="1"/>
  <c r="BB34" i="2"/>
  <c r="AY6" i="137"/>
  <c r="AY6" i="124"/>
  <c r="AZ7" i="124"/>
  <c r="AY6" i="120"/>
  <c r="AZ7" i="120"/>
  <c r="AX66" i="120"/>
  <c r="AX67" i="120" s="1"/>
  <c r="AX29" i="113"/>
  <c r="AX26" i="113"/>
  <c r="AY26" i="17"/>
  <c r="BB19" i="2"/>
  <c r="AZ8" i="17"/>
  <c r="AZ8" i="113"/>
  <c r="D33" i="67"/>
  <c r="B34" i="67"/>
  <c r="AY7" i="113"/>
  <c r="AZ35" i="17"/>
  <c r="AZ25" i="17"/>
  <c r="AZ37" i="17"/>
  <c r="AZ20" i="17"/>
  <c r="BC20" i="2"/>
  <c r="BC236" i="2" s="1"/>
  <c r="BA9" i="17"/>
  <c r="A33" i="67"/>
  <c r="N33" i="67" l="1"/>
  <c r="AX29" i="139"/>
  <c r="AX31" i="139" s="1"/>
  <c r="AY26" i="139"/>
  <c r="AY28" i="139"/>
  <c r="AY27" i="139"/>
  <c r="AZ23" i="157"/>
  <c r="AZ28" i="157" s="1"/>
  <c r="AV35" i="158"/>
  <c r="AV37" i="158" s="1"/>
  <c r="AX33" i="160"/>
  <c r="M32" i="67"/>
  <c r="AW40" i="113"/>
  <c r="AW64" i="113"/>
  <c r="AW66" i="113" s="1"/>
  <c r="J31" i="67" s="1"/>
  <c r="AX63" i="113"/>
  <c r="AX38" i="113"/>
  <c r="AX47" i="113"/>
  <c r="AY37" i="113"/>
  <c r="AY46" i="113"/>
  <c r="AY58" i="113"/>
  <c r="AX57" i="113"/>
  <c r="AX45" i="113"/>
  <c r="AX36" i="113"/>
  <c r="AW40" i="152"/>
  <c r="AW32" i="158"/>
  <c r="AW35" i="158" s="1"/>
  <c r="AW37" i="158" s="1"/>
  <c r="AZ25" i="139"/>
  <c r="AZ13" i="160"/>
  <c r="AZ20" i="160" s="1"/>
  <c r="AY26" i="160"/>
  <c r="AY27" i="160" s="1"/>
  <c r="AY29" i="160" s="1"/>
  <c r="AY21" i="160"/>
  <c r="BC237" i="2"/>
  <c r="BA11" i="139" s="1"/>
  <c r="AX7" i="158"/>
  <c r="BA7" i="160"/>
  <c r="BA7" i="157"/>
  <c r="AW6" i="158"/>
  <c r="AZ6" i="157"/>
  <c r="AZ26" i="152"/>
  <c r="AZ33" i="152" s="1"/>
  <c r="F32" i="67"/>
  <c r="AX29" i="154"/>
  <c r="K32" i="67"/>
  <c r="AY24" i="154"/>
  <c r="AY35" i="152"/>
  <c r="BC163" i="2"/>
  <c r="BC164" i="2"/>
  <c r="BC136" i="2"/>
  <c r="BC135" i="2"/>
  <c r="BC137" i="2"/>
  <c r="BC165" i="2"/>
  <c r="BB134" i="2"/>
  <c r="BB162" i="2"/>
  <c r="AZ28" i="113"/>
  <c r="AW39" i="141"/>
  <c r="I31" i="67"/>
  <c r="AV53" i="138"/>
  <c r="H30" i="67"/>
  <c r="AZ5" i="154"/>
  <c r="AZ22" i="154" s="1"/>
  <c r="BA6" i="154"/>
  <c r="AX29" i="138"/>
  <c r="AX30" i="138" s="1"/>
  <c r="AX45" i="138"/>
  <c r="AX46" i="138"/>
  <c r="AX44" i="138"/>
  <c r="AY44" i="138"/>
  <c r="AY46" i="138"/>
  <c r="AY45" i="138"/>
  <c r="AW48" i="138"/>
  <c r="AW51" i="138" s="1"/>
  <c r="AY27" i="113"/>
  <c r="BA7" i="139"/>
  <c r="BC243" i="2"/>
  <c r="BA13" i="152" s="1"/>
  <c r="BC245" i="2"/>
  <c r="BA15" i="152" s="1"/>
  <c r="BC242" i="2"/>
  <c r="BA12" i="152" s="1"/>
  <c r="BC244" i="2"/>
  <c r="BA14" i="152" s="1"/>
  <c r="AX40" i="152"/>
  <c r="AV71" i="113"/>
  <c r="BA7" i="152"/>
  <c r="P33" i="67"/>
  <c r="AZ61" i="124"/>
  <c r="AZ65" i="124" s="1"/>
  <c r="AY29" i="138"/>
  <c r="BB35" i="2"/>
  <c r="AX71" i="120"/>
  <c r="O32" i="67"/>
  <c r="AX37" i="137"/>
  <c r="AX49" i="137" s="1"/>
  <c r="AW51" i="137"/>
  <c r="AW52" i="137" s="1"/>
  <c r="AX34" i="137"/>
  <c r="AX48" i="137" s="1"/>
  <c r="AX33" i="141"/>
  <c r="AX34" i="141" s="1"/>
  <c r="AY36" i="137"/>
  <c r="AY33" i="137"/>
  <c r="AZ6" i="141"/>
  <c r="AZ24" i="137"/>
  <c r="BA7" i="141"/>
  <c r="AZ27" i="137"/>
  <c r="BB41" i="2"/>
  <c r="AZ11" i="138"/>
  <c r="AZ6" i="138"/>
  <c r="BA7" i="137"/>
  <c r="BC34" i="2"/>
  <c r="BA7" i="138"/>
  <c r="BC40" i="2"/>
  <c r="BC46" i="2"/>
  <c r="AX11" i="158" s="1"/>
  <c r="AX12" i="158" s="1"/>
  <c r="AX19" i="158" s="1"/>
  <c r="AX30" i="158" s="1"/>
  <c r="AZ6" i="137"/>
  <c r="AZ6" i="124"/>
  <c r="BA7" i="124"/>
  <c r="AZ6" i="120"/>
  <c r="AY66" i="120"/>
  <c r="BA7" i="120"/>
  <c r="AY26" i="113"/>
  <c r="AY29" i="113"/>
  <c r="AZ7" i="113"/>
  <c r="BD20" i="2"/>
  <c r="BD236" i="2" s="1"/>
  <c r="BB9" i="17"/>
  <c r="D34" i="67"/>
  <c r="B35" i="67"/>
  <c r="BA8" i="113"/>
  <c r="AZ26" i="17"/>
  <c r="A34" i="67"/>
  <c r="BA35" i="17"/>
  <c r="BA25" i="17"/>
  <c r="BA37" i="17"/>
  <c r="BA20" i="17"/>
  <c r="BC19" i="2"/>
  <c r="BA8" i="17"/>
  <c r="N34" i="67" l="1"/>
  <c r="AX35" i="139"/>
  <c r="AY29" i="139"/>
  <c r="AZ26" i="139"/>
  <c r="AZ28" i="139"/>
  <c r="AZ27" i="139"/>
  <c r="BA23" i="157"/>
  <c r="BA28" i="157" s="1"/>
  <c r="AX49" i="113"/>
  <c r="L34" i="67"/>
  <c r="AY33" i="160"/>
  <c r="M33" i="67"/>
  <c r="AY63" i="113"/>
  <c r="AX64" i="113"/>
  <c r="AX40" i="113"/>
  <c r="AX62" i="113"/>
  <c r="AZ37" i="113"/>
  <c r="AZ58" i="113"/>
  <c r="AZ46" i="113"/>
  <c r="AY45" i="113"/>
  <c r="AY57" i="113"/>
  <c r="AY36" i="113"/>
  <c r="AY38" i="113"/>
  <c r="AY47" i="113"/>
  <c r="AX6" i="158"/>
  <c r="BA6" i="157"/>
  <c r="BD237" i="2"/>
  <c r="BB11" i="139" s="1"/>
  <c r="BB7" i="160"/>
  <c r="AY7" i="158"/>
  <c r="BB7" i="157"/>
  <c r="BA25" i="139"/>
  <c r="BA13" i="160"/>
  <c r="BA20" i="160" s="1"/>
  <c r="AX32" i="158"/>
  <c r="L35" i="67" s="1"/>
  <c r="AZ26" i="160"/>
  <c r="AZ27" i="160" s="1"/>
  <c r="AZ29" i="160" s="1"/>
  <c r="AZ21" i="160"/>
  <c r="BA26" i="152"/>
  <c r="BA33" i="152" s="1"/>
  <c r="AY36" i="152"/>
  <c r="AY29" i="154"/>
  <c r="K33" i="67"/>
  <c r="AZ24" i="154"/>
  <c r="AZ27" i="113"/>
  <c r="BA28" i="113"/>
  <c r="BD135" i="2"/>
  <c r="BD137" i="2"/>
  <c r="BD163" i="2"/>
  <c r="BD164" i="2"/>
  <c r="BD136" i="2"/>
  <c r="BD165" i="2"/>
  <c r="BC134" i="2"/>
  <c r="AX39" i="141"/>
  <c r="I32" i="67"/>
  <c r="BC162" i="2"/>
  <c r="AW53" i="138"/>
  <c r="H31" i="67"/>
  <c r="BA5" i="154"/>
  <c r="BA22" i="154" s="1"/>
  <c r="BB6" i="154"/>
  <c r="AY30" i="138"/>
  <c r="AX48" i="138"/>
  <c r="AX51" i="138" s="1"/>
  <c r="P34" i="67"/>
  <c r="BB7" i="139"/>
  <c r="BD243" i="2"/>
  <c r="BB13" i="152" s="1"/>
  <c r="BD245" i="2"/>
  <c r="BB15" i="152" s="1"/>
  <c r="BD244" i="2"/>
  <c r="BB14" i="152" s="1"/>
  <c r="BD242" i="2"/>
  <c r="BB12" i="152" s="1"/>
  <c r="AZ35" i="152"/>
  <c r="AZ36" i="152"/>
  <c r="F34" i="67" s="1"/>
  <c r="AW71" i="113"/>
  <c r="BB7" i="152"/>
  <c r="AZ12" i="138"/>
  <c r="AZ19" i="138" s="1"/>
  <c r="AY67" i="120"/>
  <c r="O33" i="67" s="1"/>
  <c r="BA61" i="124"/>
  <c r="BA65" i="124" s="1"/>
  <c r="BC35" i="2"/>
  <c r="AV57" i="137"/>
  <c r="G30" i="67"/>
  <c r="AX51" i="137"/>
  <c r="AX52" i="137" s="1"/>
  <c r="AY37" i="137"/>
  <c r="AY49" i="137" s="1"/>
  <c r="AY33" i="141"/>
  <c r="AY34" i="141" s="1"/>
  <c r="AZ36" i="137"/>
  <c r="AZ33" i="137"/>
  <c r="AY34" i="137"/>
  <c r="AY48" i="137" s="1"/>
  <c r="BB7" i="141"/>
  <c r="BA24" i="137"/>
  <c r="BA6" i="141"/>
  <c r="BA11" i="138"/>
  <c r="BA12" i="138" s="1"/>
  <c r="BA19" i="138" s="1"/>
  <c r="BB7" i="137"/>
  <c r="BD34" i="2"/>
  <c r="BB7" i="138"/>
  <c r="BD40" i="2"/>
  <c r="BD46" i="2"/>
  <c r="AY11" i="158" s="1"/>
  <c r="AY12" i="158" s="1"/>
  <c r="AY19" i="158" s="1"/>
  <c r="AY30" i="158" s="1"/>
  <c r="BC41" i="2"/>
  <c r="BA27" i="137"/>
  <c r="BA6" i="138"/>
  <c r="BA6" i="137"/>
  <c r="BA6" i="124"/>
  <c r="BB7" i="124"/>
  <c r="BB7" i="120"/>
  <c r="BA6" i="120"/>
  <c r="AZ66" i="120"/>
  <c r="AZ29" i="113"/>
  <c r="AZ26" i="113"/>
  <c r="BB35" i="17"/>
  <c r="BB25" i="17"/>
  <c r="B36" i="67"/>
  <c r="D35" i="67"/>
  <c r="BE20" i="2"/>
  <c r="BE236" i="2" s="1"/>
  <c r="BC9" i="17"/>
  <c r="BA26" i="17"/>
  <c r="BB20" i="17"/>
  <c r="BB37" i="17"/>
  <c r="BB8" i="113"/>
  <c r="BD19" i="2"/>
  <c r="BB8" i="17"/>
  <c r="BA7" i="113"/>
  <c r="A35" i="67"/>
  <c r="N35" i="67" l="1"/>
  <c r="AY31" i="139"/>
  <c r="AY35" i="139" s="1"/>
  <c r="AZ29" i="139"/>
  <c r="BA26" i="139"/>
  <c r="BA28" i="139"/>
  <c r="BA27" i="139"/>
  <c r="BB23" i="157"/>
  <c r="BB28" i="157" s="1"/>
  <c r="AY62" i="113"/>
  <c r="AZ33" i="160"/>
  <c r="M34" i="67"/>
  <c r="AZ63" i="113"/>
  <c r="AX66" i="113"/>
  <c r="J32" i="67" s="1"/>
  <c r="AY64" i="113"/>
  <c r="AY49" i="113"/>
  <c r="BA37" i="113"/>
  <c r="BA46" i="113"/>
  <c r="BA58" i="113"/>
  <c r="AZ57" i="113"/>
  <c r="AZ45" i="113"/>
  <c r="AY40" i="113"/>
  <c r="AZ38" i="113"/>
  <c r="AZ47" i="113"/>
  <c r="AZ36" i="113"/>
  <c r="BA26" i="160"/>
  <c r="BA27" i="160" s="1"/>
  <c r="BA29" i="160" s="1"/>
  <c r="BA21" i="160"/>
  <c r="BE237" i="2"/>
  <c r="BC11" i="139" s="1"/>
  <c r="BC7" i="160"/>
  <c r="BC7" i="157"/>
  <c r="AZ7" i="158"/>
  <c r="AX35" i="158"/>
  <c r="AX37" i="158" s="1"/>
  <c r="BB25" i="139"/>
  <c r="BB13" i="160"/>
  <c r="BB20" i="160" s="1"/>
  <c r="AY32" i="158"/>
  <c r="L36" i="67" s="1"/>
  <c r="AY6" i="158"/>
  <c r="BB6" i="157"/>
  <c r="BB26" i="152"/>
  <c r="BB33" i="152" s="1"/>
  <c r="F33" i="67"/>
  <c r="AY40" i="152"/>
  <c r="AZ29" i="154"/>
  <c r="K34" i="67"/>
  <c r="BA24" i="154"/>
  <c r="BB28" i="113"/>
  <c r="BA27" i="113"/>
  <c r="AX53" i="138"/>
  <c r="H32" i="67"/>
  <c r="AY39" i="141"/>
  <c r="I33" i="67"/>
  <c r="BD162" i="2"/>
  <c r="BD134" i="2"/>
  <c r="BE135" i="2"/>
  <c r="BE137" i="2"/>
  <c r="BE165" i="2"/>
  <c r="BE163" i="2"/>
  <c r="BE164" i="2"/>
  <c r="BE136" i="2"/>
  <c r="BB5" i="154"/>
  <c r="BB22" i="154" s="1"/>
  <c r="BC6" i="154"/>
  <c r="BA45" i="138"/>
  <c r="BA44" i="138"/>
  <c r="BA46" i="138"/>
  <c r="AZ29" i="138"/>
  <c r="AZ30" i="138" s="1"/>
  <c r="AZ44" i="138"/>
  <c r="AZ46" i="138"/>
  <c r="AZ45" i="138"/>
  <c r="AY48" i="138"/>
  <c r="AY51" i="138" s="1"/>
  <c r="BC7" i="139"/>
  <c r="BE243" i="2"/>
  <c r="BC13" i="152" s="1"/>
  <c r="BE242" i="2"/>
  <c r="BC12" i="152" s="1"/>
  <c r="BE244" i="2"/>
  <c r="BC14" i="152" s="1"/>
  <c r="BE245" i="2"/>
  <c r="BC15" i="152" s="1"/>
  <c r="P35" i="67"/>
  <c r="AZ40" i="152"/>
  <c r="BA35" i="152"/>
  <c r="BA36" i="152"/>
  <c r="F35" i="67" s="1"/>
  <c r="BC7" i="152"/>
  <c r="AY71" i="120"/>
  <c r="BB61" i="124"/>
  <c r="BB65" i="124" s="1"/>
  <c r="AZ67" i="120"/>
  <c r="O34" i="67" s="1"/>
  <c r="BD35" i="2"/>
  <c r="BA29" i="138"/>
  <c r="C33" i="67"/>
  <c r="C34" i="67"/>
  <c r="C35" i="67"/>
  <c r="AW57" i="137"/>
  <c r="G31" i="67"/>
  <c r="C36" i="67"/>
  <c r="AY51" i="137"/>
  <c r="AY52" i="137" s="1"/>
  <c r="AZ34" i="137"/>
  <c r="AZ48" i="137" s="1"/>
  <c r="AZ37" i="137"/>
  <c r="AZ49" i="137" s="1"/>
  <c r="AZ33" i="141"/>
  <c r="AZ34" i="141" s="1"/>
  <c r="BA33" i="137"/>
  <c r="BC7" i="141"/>
  <c r="BA36" i="137"/>
  <c r="BB27" i="137"/>
  <c r="BB24" i="137"/>
  <c r="BB6" i="141"/>
  <c r="BC7" i="137"/>
  <c r="BE34" i="2"/>
  <c r="BC7" i="138"/>
  <c r="BE40" i="2"/>
  <c r="BE46" i="2"/>
  <c r="AZ11" i="158" s="1"/>
  <c r="AZ12" i="158" s="1"/>
  <c r="AZ19" i="158" s="1"/>
  <c r="AZ30" i="158" s="1"/>
  <c r="BB11" i="138"/>
  <c r="BB12" i="138" s="1"/>
  <c r="BB19" i="138" s="1"/>
  <c r="BD41" i="2"/>
  <c r="BB6" i="138"/>
  <c r="BB6" i="137"/>
  <c r="BB26" i="17"/>
  <c r="BB6" i="124"/>
  <c r="BC7" i="124"/>
  <c r="BA66" i="120"/>
  <c r="BC7" i="120"/>
  <c r="BB6" i="120"/>
  <c r="BA29" i="113"/>
  <c r="BA26" i="113"/>
  <c r="BE19" i="2"/>
  <c r="BC8" i="17"/>
  <c r="BB7" i="113"/>
  <c r="A36" i="67"/>
  <c r="BC25" i="17"/>
  <c r="BC35" i="17"/>
  <c r="BF20" i="2"/>
  <c r="BF236" i="2" s="1"/>
  <c r="BD9" i="17"/>
  <c r="BC20" i="17"/>
  <c r="BC37" i="17"/>
  <c r="BC8" i="113"/>
  <c r="B37" i="67"/>
  <c r="D36" i="67"/>
  <c r="N36" i="67" l="1"/>
  <c r="AZ31" i="139"/>
  <c r="AZ35" i="139" s="1"/>
  <c r="BA29" i="139"/>
  <c r="BA31" i="139" s="1"/>
  <c r="BB26" i="139"/>
  <c r="BB28" i="139"/>
  <c r="BB27" i="139"/>
  <c r="BC23" i="157"/>
  <c r="BC28" i="157" s="1"/>
  <c r="AY66" i="113"/>
  <c r="J33" i="67" s="1"/>
  <c r="AX71" i="113"/>
  <c r="BA33" i="160"/>
  <c r="M35" i="67"/>
  <c r="BA63" i="113"/>
  <c r="AZ62" i="113"/>
  <c r="AZ64" i="113"/>
  <c r="AZ40" i="113"/>
  <c r="AZ49" i="113"/>
  <c r="BA38" i="113"/>
  <c r="BA47" i="113"/>
  <c r="BB37" i="113"/>
  <c r="BB46" i="113"/>
  <c r="BB58" i="113"/>
  <c r="BA45" i="113"/>
  <c r="BA57" i="113"/>
  <c r="BA36" i="113"/>
  <c r="AZ32" i="158"/>
  <c r="L37" i="67" s="1"/>
  <c r="BC25" i="139"/>
  <c r="BC13" i="160"/>
  <c r="BC20" i="160" s="1"/>
  <c r="AY35" i="158"/>
  <c r="AY37" i="158" s="1"/>
  <c r="BC6" i="157"/>
  <c r="AZ6" i="158"/>
  <c r="BB26" i="160"/>
  <c r="BB27" i="160" s="1"/>
  <c r="BB29" i="160" s="1"/>
  <c r="BB21" i="160"/>
  <c r="BA35" i="139"/>
  <c r="BF237" i="2"/>
  <c r="BD11" i="139" s="1"/>
  <c r="BD7" i="160"/>
  <c r="BA7" i="158"/>
  <c r="BD7" i="157"/>
  <c r="BC26" i="152"/>
  <c r="BC33" i="152" s="1"/>
  <c r="BC35" i="152" s="1"/>
  <c r="BA29" i="154"/>
  <c r="K35" i="67"/>
  <c r="BB24" i="154"/>
  <c r="BC28" i="113"/>
  <c r="BB27" i="113"/>
  <c r="BF164" i="2"/>
  <c r="BF165" i="2"/>
  <c r="BF163" i="2"/>
  <c r="BF137" i="2"/>
  <c r="BF135" i="2"/>
  <c r="BF136" i="2"/>
  <c r="BE162" i="2"/>
  <c r="AZ39" i="141"/>
  <c r="I34" i="67"/>
  <c r="AY53" i="138"/>
  <c r="H33" i="67"/>
  <c r="BE134" i="2"/>
  <c r="BC5" i="154"/>
  <c r="BC22" i="154" s="1"/>
  <c r="BD6" i="154"/>
  <c r="BB46" i="138"/>
  <c r="BB44" i="138"/>
  <c r="BB45" i="138"/>
  <c r="BA30" i="138"/>
  <c r="AZ48" i="138"/>
  <c r="AZ51" i="138" s="1"/>
  <c r="BD7" i="139"/>
  <c r="BF243" i="2"/>
  <c r="BD13" i="152" s="1"/>
  <c r="BF245" i="2"/>
  <c r="BD15" i="152" s="1"/>
  <c r="BF242" i="2"/>
  <c r="BD12" i="152" s="1"/>
  <c r="BF244" i="2"/>
  <c r="BD14" i="152" s="1"/>
  <c r="BA40" i="152"/>
  <c r="BB35" i="152"/>
  <c r="BB36" i="152"/>
  <c r="F36" i="67" s="1"/>
  <c r="BD7" i="152"/>
  <c r="AZ71" i="120"/>
  <c r="P36" i="67"/>
  <c r="BA67" i="120"/>
  <c r="O35" i="67" s="1"/>
  <c r="BC61" i="124"/>
  <c r="P37" i="67" s="1"/>
  <c r="BB29" i="138"/>
  <c r="BE35" i="2"/>
  <c r="C37" i="67"/>
  <c r="AX57" i="137"/>
  <c r="G32" i="67"/>
  <c r="BA33" i="141"/>
  <c r="BA34" i="141" s="1"/>
  <c r="AZ51" i="137"/>
  <c r="AZ52" i="137" s="1"/>
  <c r="BB33" i="137"/>
  <c r="BA34" i="137"/>
  <c r="BA48" i="137" s="1"/>
  <c r="BA37" i="137"/>
  <c r="BA49" i="137" s="1"/>
  <c r="BB36" i="137"/>
  <c r="BD7" i="141"/>
  <c r="BC27" i="137"/>
  <c r="BC6" i="141"/>
  <c r="BC24" i="137"/>
  <c r="BC6" i="138"/>
  <c r="BE41" i="2"/>
  <c r="BC11" i="138"/>
  <c r="BD7" i="138"/>
  <c r="BF34" i="2"/>
  <c r="BF40" i="2"/>
  <c r="BF46" i="2"/>
  <c r="BA11" i="158" s="1"/>
  <c r="BA12" i="158" s="1"/>
  <c r="BA19" i="158" s="1"/>
  <c r="BA30" i="158" s="1"/>
  <c r="BD7" i="137"/>
  <c r="BC6" i="137"/>
  <c r="BC6" i="124"/>
  <c r="BD7" i="124"/>
  <c r="BC6" i="120"/>
  <c r="BD7" i="120"/>
  <c r="BB29" i="113"/>
  <c r="BB26" i="113"/>
  <c r="BC26" i="17"/>
  <c r="BG20" i="2"/>
  <c r="BG236" i="2" s="1"/>
  <c r="BE9" i="17"/>
  <c r="BD20" i="17"/>
  <c r="BD35" i="17"/>
  <c r="BD25" i="17"/>
  <c r="BD8" i="113"/>
  <c r="BF19" i="2"/>
  <c r="BD8" i="17"/>
  <c r="A37" i="67"/>
  <c r="BC7" i="113"/>
  <c r="D37" i="67"/>
  <c r="B38" i="67"/>
  <c r="N37" i="67" l="1"/>
  <c r="BB29" i="139"/>
  <c r="BB31" i="139" s="1"/>
  <c r="BB35" i="139" s="1"/>
  <c r="BC27" i="139"/>
  <c r="BC26" i="139"/>
  <c r="BC28" i="139"/>
  <c r="BD23" i="157"/>
  <c r="BD28" i="157" s="1"/>
  <c r="AY71" i="113"/>
  <c r="AZ35" i="158"/>
  <c r="AZ37" i="158" s="1"/>
  <c r="BA64" i="113"/>
  <c r="BA49" i="113"/>
  <c r="BB33" i="160"/>
  <c r="M36" i="67"/>
  <c r="BB63" i="113"/>
  <c r="AZ66" i="113"/>
  <c r="AZ71" i="113" s="1"/>
  <c r="BA40" i="113"/>
  <c r="BA62" i="113"/>
  <c r="BC37" i="113"/>
  <c r="BC58" i="113"/>
  <c r="BC46" i="113"/>
  <c r="BB38" i="113"/>
  <c r="BB47" i="113"/>
  <c r="BB57" i="113"/>
  <c r="BB45" i="113"/>
  <c r="BB36" i="113"/>
  <c r="BA6" i="158"/>
  <c r="BD6" i="157"/>
  <c r="BA32" i="158"/>
  <c r="L38" i="67" s="1"/>
  <c r="BC26" i="160"/>
  <c r="BC27" i="160" s="1"/>
  <c r="BC29" i="160" s="1"/>
  <c r="BC21" i="160"/>
  <c r="BG237" i="2"/>
  <c r="BE11" i="139" s="1"/>
  <c r="BB7" i="158"/>
  <c r="BE7" i="160"/>
  <c r="BE7" i="157"/>
  <c r="BD25" i="139"/>
  <c r="BD13" i="160"/>
  <c r="BD20" i="160" s="1"/>
  <c r="BD26" i="152"/>
  <c r="BD33" i="152" s="1"/>
  <c r="BD35" i="152" s="1"/>
  <c r="BD28" i="113"/>
  <c r="BB29" i="154"/>
  <c r="K36" i="67"/>
  <c r="BC24" i="154"/>
  <c r="BF162" i="2"/>
  <c r="BA39" i="141"/>
  <c r="I35" i="67"/>
  <c r="BG164" i="2"/>
  <c r="BG135" i="2"/>
  <c r="BG137" i="2"/>
  <c r="BG165" i="2"/>
  <c r="BG163" i="2"/>
  <c r="BG136" i="2"/>
  <c r="AZ53" i="138"/>
  <c r="H34" i="67"/>
  <c r="BC27" i="113"/>
  <c r="BF134" i="2"/>
  <c r="BD5" i="154"/>
  <c r="BD22" i="154" s="1"/>
  <c r="BE6" i="154"/>
  <c r="BB30" i="138"/>
  <c r="BA48" i="138"/>
  <c r="BA51" i="138" s="1"/>
  <c r="BC36" i="152"/>
  <c r="BE7" i="139"/>
  <c r="BG244" i="2"/>
  <c r="BE14" i="152" s="1"/>
  <c r="BG243" i="2"/>
  <c r="BE13" i="152" s="1"/>
  <c r="BG242" i="2"/>
  <c r="BE12" i="152" s="1"/>
  <c r="BG245" i="2"/>
  <c r="BE15" i="152" s="1"/>
  <c r="BB40" i="152"/>
  <c r="BE7" i="152"/>
  <c r="BC12" i="138"/>
  <c r="BC19" i="138" s="1"/>
  <c r="BA71" i="120"/>
  <c r="BD61" i="124"/>
  <c r="BD65" i="124" s="1"/>
  <c r="BC65" i="124"/>
  <c r="BF35" i="2"/>
  <c r="AY57" i="137"/>
  <c r="G33" i="67"/>
  <c r="C38" i="67"/>
  <c r="BB34" i="137"/>
  <c r="BB48" i="137" s="1"/>
  <c r="BC33" i="137"/>
  <c r="BB37" i="137"/>
  <c r="BB49" i="137" s="1"/>
  <c r="BA51" i="137"/>
  <c r="BA52" i="137" s="1"/>
  <c r="BB33" i="141"/>
  <c r="BB34" i="141" s="1"/>
  <c r="BE7" i="141"/>
  <c r="BD27" i="137"/>
  <c r="BD6" i="141"/>
  <c r="BD24" i="137"/>
  <c r="BC36" i="137"/>
  <c r="BD6" i="138"/>
  <c r="BF41" i="2"/>
  <c r="BD11" i="138"/>
  <c r="BD12" i="138" s="1"/>
  <c r="BD19" i="138" s="1"/>
  <c r="BE7" i="138"/>
  <c r="BG34" i="2"/>
  <c r="BG40" i="2"/>
  <c r="BG46" i="2"/>
  <c r="BB11" i="158" s="1"/>
  <c r="BB12" i="158" s="1"/>
  <c r="BB19" i="158" s="1"/>
  <c r="BB30" i="158" s="1"/>
  <c r="BD6" i="137"/>
  <c r="BE7" i="137"/>
  <c r="BD6" i="124"/>
  <c r="BE7" i="124"/>
  <c r="BD6" i="120"/>
  <c r="BC66" i="120"/>
  <c r="BB66" i="120"/>
  <c r="BE7" i="120"/>
  <c r="BC29" i="113"/>
  <c r="BC26" i="113"/>
  <c r="BD26" i="17"/>
  <c r="B39" i="67"/>
  <c r="A38" i="67"/>
  <c r="BG19" i="2"/>
  <c r="BE8" i="17"/>
  <c r="BH20" i="2"/>
  <c r="BH236" i="2" s="1"/>
  <c r="BF9" i="17"/>
  <c r="BD7" i="113"/>
  <c r="BE20" i="17"/>
  <c r="BE35" i="17"/>
  <c r="BE25" i="17"/>
  <c r="BE8" i="113"/>
  <c r="N38" i="67" l="1"/>
  <c r="BC29" i="139"/>
  <c r="BC31" i="139" s="1"/>
  <c r="BC35" i="139" s="1"/>
  <c r="BD27" i="139"/>
  <c r="BD28" i="139"/>
  <c r="BD26" i="139"/>
  <c r="BE23" i="157"/>
  <c r="BE28" i="157" s="1"/>
  <c r="BA66" i="113"/>
  <c r="J35" i="67" s="1"/>
  <c r="J34" i="67"/>
  <c r="AC34" i="67" s="1"/>
  <c r="BB49" i="113"/>
  <c r="BC33" i="160"/>
  <c r="M37" i="67"/>
  <c r="N39" i="67"/>
  <c r="BB64" i="113"/>
  <c r="BC63" i="113"/>
  <c r="BB40" i="113"/>
  <c r="BB62" i="113"/>
  <c r="BC57" i="113"/>
  <c r="BC45" i="113"/>
  <c r="BC38" i="113"/>
  <c r="BC47" i="113"/>
  <c r="BD37" i="113"/>
  <c r="BD58" i="113"/>
  <c r="BD46" i="113"/>
  <c r="BC36" i="113"/>
  <c r="BE25" i="139"/>
  <c r="BE13" i="160"/>
  <c r="BE20" i="160" s="1"/>
  <c r="BB32" i="158"/>
  <c r="L39" i="67" s="1"/>
  <c r="BA35" i="158"/>
  <c r="BA37" i="158" s="1"/>
  <c r="BB6" i="158"/>
  <c r="BE6" i="157"/>
  <c r="BD26" i="160"/>
  <c r="BD27" i="160" s="1"/>
  <c r="BD29" i="160" s="1"/>
  <c r="BD21" i="160"/>
  <c r="BH237" i="2"/>
  <c r="BF11" i="139" s="1"/>
  <c r="BF7" i="160"/>
  <c r="BC7" i="158"/>
  <c r="BF7" i="157"/>
  <c r="BE26" i="152"/>
  <c r="BE33" i="152" s="1"/>
  <c r="BE35" i="152" s="1"/>
  <c r="BD27" i="113"/>
  <c r="BC29" i="154"/>
  <c r="K37" i="67"/>
  <c r="BD24" i="154"/>
  <c r="BE28" i="113"/>
  <c r="BH135" i="2"/>
  <c r="BH137" i="2"/>
  <c r="BH165" i="2"/>
  <c r="BH163" i="2"/>
  <c r="BH136" i="2"/>
  <c r="BH164" i="2"/>
  <c r="BG134" i="2"/>
  <c r="BB39" i="141"/>
  <c r="I36" i="67"/>
  <c r="BG162" i="2"/>
  <c r="BA53" i="138"/>
  <c r="H35" i="67"/>
  <c r="AA35" i="67" s="1"/>
  <c r="BE5" i="154"/>
  <c r="BE22" i="154" s="1"/>
  <c r="BF6" i="154"/>
  <c r="BD45" i="138"/>
  <c r="BD46" i="138"/>
  <c r="BD44" i="138"/>
  <c r="BC29" i="138"/>
  <c r="BC30" i="138" s="1"/>
  <c r="BC46" i="138"/>
  <c r="BC44" i="138"/>
  <c r="BC45" i="138"/>
  <c r="BB48" i="138"/>
  <c r="BB51" i="138" s="1"/>
  <c r="BD36" i="152"/>
  <c r="BF7" i="139"/>
  <c r="BH243" i="2"/>
  <c r="BF13" i="152" s="1"/>
  <c r="BH244" i="2"/>
  <c r="BF14" i="152" s="1"/>
  <c r="BH245" i="2"/>
  <c r="BF15" i="152" s="1"/>
  <c r="BH242" i="2"/>
  <c r="BF12" i="152" s="1"/>
  <c r="F37" i="67"/>
  <c r="BC40" i="152"/>
  <c r="BF7" i="152"/>
  <c r="P38" i="67"/>
  <c r="BE61" i="124"/>
  <c r="BE65" i="124" s="1"/>
  <c r="BB67" i="120"/>
  <c r="O36" i="67" s="1"/>
  <c r="BC67" i="120"/>
  <c r="BC71" i="120" s="1"/>
  <c r="BG35" i="2"/>
  <c r="BD29" i="138"/>
  <c r="G35" i="67"/>
  <c r="Z35" i="67" s="1"/>
  <c r="AZ57" i="137"/>
  <c r="G34" i="67"/>
  <c r="Z34" i="67" s="1"/>
  <c r="C39" i="67"/>
  <c r="BC34" i="137"/>
  <c r="BC48" i="137" s="1"/>
  <c r="BB51" i="137"/>
  <c r="BB52" i="137" s="1"/>
  <c r="BC37" i="137"/>
  <c r="BC49" i="137" s="1"/>
  <c r="BD36" i="137"/>
  <c r="BC33" i="141"/>
  <c r="BC34" i="141" s="1"/>
  <c r="BE24" i="137"/>
  <c r="BE27" i="137"/>
  <c r="BF7" i="141"/>
  <c r="BE6" i="141"/>
  <c r="BD33" i="137"/>
  <c r="BF7" i="138"/>
  <c r="BH34" i="2"/>
  <c r="BH40" i="2"/>
  <c r="BH46" i="2"/>
  <c r="BC11" i="158" s="1"/>
  <c r="BC12" i="158" s="1"/>
  <c r="BC19" i="158" s="1"/>
  <c r="BC30" i="158" s="1"/>
  <c r="BG41" i="2"/>
  <c r="BE11" i="138"/>
  <c r="BE12" i="138" s="1"/>
  <c r="BE19" i="138" s="1"/>
  <c r="BE6" i="138"/>
  <c r="BF7" i="137"/>
  <c r="BE6" i="137"/>
  <c r="BE6" i="124"/>
  <c r="BF7" i="124"/>
  <c r="BE6" i="120"/>
  <c r="BD66" i="120"/>
  <c r="BF7" i="120"/>
  <c r="BD29" i="113"/>
  <c r="BD26" i="113"/>
  <c r="BE26" i="17"/>
  <c r="BF8" i="113"/>
  <c r="BH19" i="2"/>
  <c r="BF8" i="17"/>
  <c r="R30" i="67"/>
  <c r="R31" i="67"/>
  <c r="R32" i="67"/>
  <c r="R33" i="67"/>
  <c r="R34" i="67"/>
  <c r="AA34" i="67" s="1"/>
  <c r="R35" i="67"/>
  <c r="AB35" i="67" s="1"/>
  <c r="R36" i="67"/>
  <c r="AD36" i="67" s="1"/>
  <c r="BE7" i="113"/>
  <c r="R37" i="67"/>
  <c r="AG37" i="67" s="1"/>
  <c r="R38" i="67"/>
  <c r="AE38" i="67" s="1"/>
  <c r="A39" i="67"/>
  <c r="B40" i="67"/>
  <c r="BI20" i="2"/>
  <c r="BI236" i="2" s="1"/>
  <c r="BG9" i="17"/>
  <c r="BF37" i="17"/>
  <c r="BF20" i="17"/>
  <c r="BF25" i="17"/>
  <c r="BF35" i="17"/>
  <c r="AB36" i="67" l="1"/>
  <c r="AI38" i="67"/>
  <c r="AD37" i="67"/>
  <c r="Y37" i="67"/>
  <c r="AE32" i="67"/>
  <c r="AI32" i="67"/>
  <c r="AG32" i="67"/>
  <c r="Y32" i="67"/>
  <c r="AH32" i="67"/>
  <c r="AD32" i="67"/>
  <c r="AF32" i="67"/>
  <c r="AB32" i="67"/>
  <c r="AC32" i="67"/>
  <c r="AA32" i="67"/>
  <c r="Z32" i="67"/>
  <c r="AI30" i="67"/>
  <c r="AE30" i="67"/>
  <c r="AG30" i="67"/>
  <c r="AD30" i="67"/>
  <c r="AH30" i="67"/>
  <c r="AF30" i="67"/>
  <c r="AC30" i="67"/>
  <c r="AB30" i="67"/>
  <c r="Y30" i="67"/>
  <c r="AA30" i="67"/>
  <c r="Z30" i="67"/>
  <c r="AE33" i="67"/>
  <c r="AG33" i="67"/>
  <c r="AI33" i="67"/>
  <c r="AD33" i="67"/>
  <c r="AF33" i="67"/>
  <c r="AH33" i="67"/>
  <c r="AB33" i="67"/>
  <c r="Y33" i="67"/>
  <c r="AC33" i="67"/>
  <c r="AA33" i="67"/>
  <c r="AE31" i="67"/>
  <c r="AG31" i="67"/>
  <c r="AI31" i="67"/>
  <c r="AH31" i="67"/>
  <c r="AD31" i="67"/>
  <c r="Y31" i="67"/>
  <c r="AF31" i="67"/>
  <c r="AC31" i="67"/>
  <c r="AB31" i="67"/>
  <c r="AA31" i="67"/>
  <c r="Z31" i="67"/>
  <c r="AF37" i="67"/>
  <c r="Z33" i="67"/>
  <c r="AG38" i="67"/>
  <c r="AI37" i="67"/>
  <c r="AE37" i="67"/>
  <c r="AE36" i="67"/>
  <c r="AG36" i="67"/>
  <c r="AI36" i="67"/>
  <c r="Y36" i="67"/>
  <c r="AE35" i="67"/>
  <c r="AG35" i="67"/>
  <c r="Y35" i="67"/>
  <c r="AI35" i="67"/>
  <c r="AH35" i="67"/>
  <c r="AD35" i="67"/>
  <c r="AF35" i="67"/>
  <c r="AC35" i="67"/>
  <c r="AI34" i="67"/>
  <c r="AG34" i="67"/>
  <c r="AE34" i="67"/>
  <c r="Y34" i="67"/>
  <c r="AF34" i="67"/>
  <c r="AD34" i="67"/>
  <c r="AH34" i="67"/>
  <c r="AB34" i="67"/>
  <c r="AH36" i="67"/>
  <c r="AF36" i="67"/>
  <c r="BA71" i="113"/>
  <c r="BD29" i="139"/>
  <c r="BD31" i="139" s="1"/>
  <c r="BE27" i="139"/>
  <c r="BE26" i="139"/>
  <c r="BE28" i="139"/>
  <c r="BF23" i="157"/>
  <c r="BF28" i="157" s="1"/>
  <c r="BC64" i="113"/>
  <c r="BC32" i="158"/>
  <c r="L40" i="67" s="1"/>
  <c r="BD33" i="160"/>
  <c r="M38" i="67"/>
  <c r="AF38" i="67" s="1"/>
  <c r="BB66" i="113"/>
  <c r="BB71" i="113" s="1"/>
  <c r="BD63" i="113"/>
  <c r="BC40" i="113"/>
  <c r="BC62" i="113"/>
  <c r="BD57" i="113"/>
  <c r="BD45" i="113"/>
  <c r="BE37" i="113"/>
  <c r="BE58" i="113"/>
  <c r="BE46" i="113"/>
  <c r="BC49" i="113"/>
  <c r="BD38" i="113"/>
  <c r="BD47" i="113"/>
  <c r="BD36" i="113"/>
  <c r="BC6" i="158"/>
  <c r="BF6" i="157"/>
  <c r="BF25" i="139"/>
  <c r="BF13" i="160"/>
  <c r="BF20" i="160" s="1"/>
  <c r="BD35" i="139"/>
  <c r="BB35" i="158"/>
  <c r="BB37" i="158" s="1"/>
  <c r="BI237" i="2"/>
  <c r="BG11" i="139" s="1"/>
  <c r="BG7" i="160"/>
  <c r="BG7" i="157"/>
  <c r="BD7" i="158"/>
  <c r="BE26" i="160"/>
  <c r="BE27" i="160" s="1"/>
  <c r="BE29" i="160" s="1"/>
  <c r="BE21" i="160"/>
  <c r="BF26" i="152"/>
  <c r="BF33" i="152" s="1"/>
  <c r="BF35" i="152" s="1"/>
  <c r="BE27" i="113"/>
  <c r="BD29" i="154"/>
  <c r="K38" i="67"/>
  <c r="AD38" i="67" s="1"/>
  <c r="BE24" i="154"/>
  <c r="BI164" i="2"/>
  <c r="BI163" i="2"/>
  <c r="BI137" i="2"/>
  <c r="BI136" i="2"/>
  <c r="BI135" i="2"/>
  <c r="BI165" i="2"/>
  <c r="BC39" i="141"/>
  <c r="I37" i="67"/>
  <c r="AB37" i="67" s="1"/>
  <c r="BH162" i="2"/>
  <c r="BF27" i="113"/>
  <c r="BB53" i="138"/>
  <c r="H36" i="67"/>
  <c r="AA36" i="67" s="1"/>
  <c r="BH134" i="2"/>
  <c r="BF5" i="154"/>
  <c r="BF22" i="154" s="1"/>
  <c r="BG6" i="154"/>
  <c r="BE45" i="138"/>
  <c r="BE46" i="138"/>
  <c r="BE44" i="138"/>
  <c r="BD30" i="138"/>
  <c r="BC48" i="138"/>
  <c r="BC51" i="138" s="1"/>
  <c r="F38" i="67"/>
  <c r="Y38" i="67" s="1"/>
  <c r="BD40" i="152"/>
  <c r="BG7" i="139"/>
  <c r="BI242" i="2"/>
  <c r="BG12" i="152" s="1"/>
  <c r="BI244" i="2"/>
  <c r="BG14" i="152" s="1"/>
  <c r="BI245" i="2"/>
  <c r="BG15" i="152" s="1"/>
  <c r="BI243" i="2"/>
  <c r="BG13" i="152" s="1"/>
  <c r="BE36" i="152"/>
  <c r="BB71" i="120"/>
  <c r="BG7" i="152"/>
  <c r="P39" i="67"/>
  <c r="O37" i="67"/>
  <c r="AH37" i="67" s="1"/>
  <c r="BF61" i="124"/>
  <c r="P40" i="67" s="1"/>
  <c r="BD67" i="120"/>
  <c r="O38" i="67" s="1"/>
  <c r="AH38" i="67" s="1"/>
  <c r="BE29" i="138"/>
  <c r="BH35" i="2"/>
  <c r="BA57" i="137"/>
  <c r="G36" i="67"/>
  <c r="Z36" i="67" s="1"/>
  <c r="C40" i="67"/>
  <c r="BC51" i="137"/>
  <c r="BC52" i="137" s="1"/>
  <c r="BD34" i="137"/>
  <c r="BD48" i="137" s="1"/>
  <c r="BD33" i="141"/>
  <c r="BD34" i="141" s="1"/>
  <c r="BE36" i="137"/>
  <c r="BD37" i="137"/>
  <c r="BD49" i="137" s="1"/>
  <c r="BF24" i="137"/>
  <c r="BF6" i="141"/>
  <c r="BE33" i="137"/>
  <c r="BG7" i="141"/>
  <c r="BF27" i="137"/>
  <c r="BF6" i="138"/>
  <c r="BH41" i="2"/>
  <c r="BF11" i="138"/>
  <c r="BF12" i="138" s="1"/>
  <c r="BF19" i="138" s="1"/>
  <c r="BG7" i="138"/>
  <c r="BI34" i="2"/>
  <c r="BI40" i="2"/>
  <c r="BI46" i="2"/>
  <c r="BD11" i="158" s="1"/>
  <c r="BD12" i="158" s="1"/>
  <c r="BD19" i="158" s="1"/>
  <c r="BD30" i="158" s="1"/>
  <c r="BG7" i="137"/>
  <c r="BF6" i="137"/>
  <c r="BF6" i="124"/>
  <c r="BG7" i="124"/>
  <c r="BG7" i="120"/>
  <c r="BF6" i="120"/>
  <c r="BE66" i="120"/>
  <c r="BE29" i="113"/>
  <c r="BE26" i="113"/>
  <c r="S38" i="67"/>
  <c r="BF26" i="17"/>
  <c r="A40" i="67"/>
  <c r="R39" i="67"/>
  <c r="AG39" i="67" s="1"/>
  <c r="T33" i="67"/>
  <c r="S33" i="67"/>
  <c r="T32" i="67"/>
  <c r="S32" i="67"/>
  <c r="S31" i="67"/>
  <c r="T31" i="67"/>
  <c r="B41" i="67"/>
  <c r="D40" i="67"/>
  <c r="T37" i="67"/>
  <c r="S37" i="67"/>
  <c r="T30" i="67"/>
  <c r="S30" i="67"/>
  <c r="BG20" i="17"/>
  <c r="BI19" i="2"/>
  <c r="BG8" i="17"/>
  <c r="BG25" i="17"/>
  <c r="BG35" i="17"/>
  <c r="BJ20" i="2"/>
  <c r="BJ236" i="2" s="1"/>
  <c r="BH9" i="17"/>
  <c r="BF7" i="113"/>
  <c r="BG8" i="113"/>
  <c r="S36" i="67"/>
  <c r="T36" i="67"/>
  <c r="T35" i="67"/>
  <c r="S35" i="67"/>
  <c r="T34" i="67"/>
  <c r="S34" i="67"/>
  <c r="AE39" i="67" l="1"/>
  <c r="AI39" i="67"/>
  <c r="N40" i="67"/>
  <c r="BE29" i="139"/>
  <c r="BF27" i="139"/>
  <c r="BF26" i="139"/>
  <c r="BF28" i="139"/>
  <c r="BG23" i="157"/>
  <c r="BG28" i="157" s="1"/>
  <c r="J36" i="67"/>
  <c r="AC36" i="67" s="1"/>
  <c r="BC35" i="158"/>
  <c r="BC37" i="158" s="1"/>
  <c r="BC66" i="113"/>
  <c r="J37" i="67" s="1"/>
  <c r="AC37" i="67" s="1"/>
  <c r="BE33" i="160"/>
  <c r="M39" i="67"/>
  <c r="AF39" i="67" s="1"/>
  <c r="BD64" i="113"/>
  <c r="BE63" i="113"/>
  <c r="BD40" i="113"/>
  <c r="BD62" i="113"/>
  <c r="BF36" i="113"/>
  <c r="BF57" i="113"/>
  <c r="BF45" i="113"/>
  <c r="BE57" i="113"/>
  <c r="BE45" i="113"/>
  <c r="BD49" i="113"/>
  <c r="BE38" i="113"/>
  <c r="BE47" i="113"/>
  <c r="BE36" i="113"/>
  <c r="BG25" i="139"/>
  <c r="BG13" i="160"/>
  <c r="BG20" i="160" s="1"/>
  <c r="BG6" i="157"/>
  <c r="BD6" i="158"/>
  <c r="BJ237" i="2"/>
  <c r="BH11" i="139" s="1"/>
  <c r="BE7" i="158"/>
  <c r="BH7" i="157"/>
  <c r="BH7" i="160"/>
  <c r="BF26" i="160"/>
  <c r="BF27" i="160" s="1"/>
  <c r="BF29" i="160" s="1"/>
  <c r="BF21" i="160"/>
  <c r="BD32" i="158"/>
  <c r="L41" i="67" s="1"/>
  <c r="BG26" i="152"/>
  <c r="BG33" i="152" s="1"/>
  <c r="BG35" i="152" s="1"/>
  <c r="BF28" i="113"/>
  <c r="BE29" i="154"/>
  <c r="K39" i="67"/>
  <c r="AD39" i="67" s="1"/>
  <c r="BF24" i="154"/>
  <c r="BG27" i="113"/>
  <c r="BI134" i="2"/>
  <c r="BJ136" i="2"/>
  <c r="BJ164" i="2"/>
  <c r="BJ163" i="2"/>
  <c r="BJ137" i="2"/>
  <c r="BJ135" i="2"/>
  <c r="BJ165" i="2"/>
  <c r="BD39" i="141"/>
  <c r="I38" i="67"/>
  <c r="AB38" i="67" s="1"/>
  <c r="BC53" i="138"/>
  <c r="H37" i="67"/>
  <c r="AA37" i="67" s="1"/>
  <c r="BI162" i="2"/>
  <c r="BG5" i="154"/>
  <c r="BG22" i="154" s="1"/>
  <c r="BH6" i="154"/>
  <c r="BF46" i="138"/>
  <c r="BF45" i="138"/>
  <c r="BF44" i="138"/>
  <c r="BE30" i="138"/>
  <c r="BD48" i="138"/>
  <c r="BD51" i="138" s="1"/>
  <c r="BF36" i="152"/>
  <c r="F39" i="67"/>
  <c r="Y39" i="67" s="1"/>
  <c r="BE40" i="152"/>
  <c r="BH7" i="139"/>
  <c r="BJ242" i="2"/>
  <c r="BH12" i="152" s="1"/>
  <c r="BJ244" i="2"/>
  <c r="BH14" i="152" s="1"/>
  <c r="BJ243" i="2"/>
  <c r="BH13" i="152" s="1"/>
  <c r="BJ245" i="2"/>
  <c r="BH15" i="152" s="1"/>
  <c r="BD71" i="120"/>
  <c r="BH7" i="152"/>
  <c r="BG61" i="124"/>
  <c r="BG65" i="124" s="1"/>
  <c r="BF65" i="124"/>
  <c r="BE67" i="120"/>
  <c r="O39" i="67" s="1"/>
  <c r="AH39" i="67" s="1"/>
  <c r="BI35" i="2"/>
  <c r="BJ46" i="2"/>
  <c r="BE11" i="158" s="1"/>
  <c r="BE12" i="158" s="1"/>
  <c r="BE19" i="158" s="1"/>
  <c r="BE30" i="158" s="1"/>
  <c r="BF29" i="138"/>
  <c r="C41" i="67"/>
  <c r="G37" i="67"/>
  <c r="Z37" i="67" s="1"/>
  <c r="BB57" i="137"/>
  <c r="BE34" i="137"/>
  <c r="BE48" i="137" s="1"/>
  <c r="BF33" i="137"/>
  <c r="BD51" i="137"/>
  <c r="BD52" i="137" s="1"/>
  <c r="BE33" i="141"/>
  <c r="BE34" i="141" s="1"/>
  <c r="BE37" i="137"/>
  <c r="BE49" i="137" s="1"/>
  <c r="BG6" i="141"/>
  <c r="BH7" i="141"/>
  <c r="BG24" i="137"/>
  <c r="BF36" i="137"/>
  <c r="BG6" i="138"/>
  <c r="BG11" i="138"/>
  <c r="BG12" i="138" s="1"/>
  <c r="BG19" i="138" s="1"/>
  <c r="BI41" i="2"/>
  <c r="BG27" i="137"/>
  <c r="BH7" i="138"/>
  <c r="BJ34" i="2"/>
  <c r="BJ40" i="2"/>
  <c r="BH7" i="137"/>
  <c r="BG6" i="137"/>
  <c r="BG6" i="124"/>
  <c r="BH7" i="124"/>
  <c r="BH7" i="120"/>
  <c r="BG6" i="120"/>
  <c r="BF26" i="113"/>
  <c r="BF29" i="113"/>
  <c r="S39" i="67"/>
  <c r="BG26" i="17"/>
  <c r="BH25" i="17"/>
  <c r="BH35" i="17"/>
  <c r="BK20" i="2"/>
  <c r="BK236" i="2" s="1"/>
  <c r="BI9" i="17"/>
  <c r="BH8" i="113"/>
  <c r="B42" i="67"/>
  <c r="A41" i="67"/>
  <c r="R40" i="67"/>
  <c r="AE40" i="67" s="1"/>
  <c r="BJ19" i="2"/>
  <c r="BH8" i="17"/>
  <c r="BG7" i="113"/>
  <c r="BH20" i="17"/>
  <c r="BH37" i="17"/>
  <c r="AG40" i="67" l="1"/>
  <c r="AI40" i="67"/>
  <c r="BE31" i="139"/>
  <c r="BE35" i="139" s="1"/>
  <c r="BF29" i="139"/>
  <c r="BF31" i="139" s="1"/>
  <c r="BF35" i="139" s="1"/>
  <c r="BG27" i="139"/>
  <c r="BG26" i="139"/>
  <c r="BG28" i="139"/>
  <c r="N41" i="67"/>
  <c r="BH23" i="157"/>
  <c r="BH28" i="157" s="1"/>
  <c r="BC71" i="113"/>
  <c r="BD66" i="113"/>
  <c r="BD71" i="113" s="1"/>
  <c r="BE64" i="113"/>
  <c r="BF33" i="160"/>
  <c r="M40" i="67"/>
  <c r="AF40" i="67" s="1"/>
  <c r="BF62" i="113"/>
  <c r="BE40" i="113"/>
  <c r="BE62" i="113"/>
  <c r="BF38" i="113"/>
  <c r="BF47" i="113"/>
  <c r="BF46" i="113"/>
  <c r="BF58" i="113"/>
  <c r="BE49" i="113"/>
  <c r="BG36" i="113"/>
  <c r="BG45" i="113"/>
  <c r="BG57" i="113"/>
  <c r="BF37" i="113"/>
  <c r="BH25" i="139"/>
  <c r="BH13" i="160"/>
  <c r="BH20" i="160" s="1"/>
  <c r="BD35" i="158"/>
  <c r="BD37" i="158" s="1"/>
  <c r="BK237" i="2"/>
  <c r="BI11" i="139" s="1"/>
  <c r="BF7" i="158"/>
  <c r="BI7" i="157"/>
  <c r="BI7" i="160"/>
  <c r="BE6" i="158"/>
  <c r="BH6" i="157"/>
  <c r="BG26" i="160"/>
  <c r="BG27" i="160" s="1"/>
  <c r="BG29" i="160" s="1"/>
  <c r="BG21" i="160"/>
  <c r="BE32" i="158"/>
  <c r="L42" i="67" s="1"/>
  <c r="BH26" i="152"/>
  <c r="BH33" i="152" s="1"/>
  <c r="BH35" i="152" s="1"/>
  <c r="BF29" i="154"/>
  <c r="K40" i="67"/>
  <c r="AD40" i="67" s="1"/>
  <c r="BG24" i="154"/>
  <c r="BH27" i="113"/>
  <c r="BJ162" i="2"/>
  <c r="BJ134" i="2"/>
  <c r="BG28" i="113"/>
  <c r="BD53" i="138"/>
  <c r="H38" i="67"/>
  <c r="AA38" i="67" s="1"/>
  <c r="BK136" i="2"/>
  <c r="BK163" i="2"/>
  <c r="BK137" i="2"/>
  <c r="BK135" i="2"/>
  <c r="BK164" i="2"/>
  <c r="BK165" i="2"/>
  <c r="BE39" i="141"/>
  <c r="I39" i="67"/>
  <c r="AB39" i="67" s="1"/>
  <c r="BH5" i="154"/>
  <c r="BH22" i="154" s="1"/>
  <c r="BI6" i="154"/>
  <c r="BG45" i="138"/>
  <c r="BG46" i="138"/>
  <c r="BG44" i="138"/>
  <c r="BF30" i="138"/>
  <c r="BE48" i="138"/>
  <c r="BE51" i="138" s="1"/>
  <c r="F40" i="67"/>
  <c r="Y40" i="67" s="1"/>
  <c r="BF40" i="152"/>
  <c r="BI7" i="139"/>
  <c r="BK242" i="2"/>
  <c r="BI12" i="152" s="1"/>
  <c r="BK244" i="2"/>
  <c r="BI14" i="152" s="1"/>
  <c r="BK243" i="2"/>
  <c r="BI13" i="152" s="1"/>
  <c r="BK245" i="2"/>
  <c r="BI15" i="152" s="1"/>
  <c r="BG36" i="152"/>
  <c r="BE71" i="120"/>
  <c r="BI7" i="152"/>
  <c r="P41" i="67"/>
  <c r="BH61" i="124"/>
  <c r="P42" i="67" s="1"/>
  <c r="BJ35" i="2"/>
  <c r="BG29" i="138"/>
  <c r="BF34" i="137"/>
  <c r="BF48" i="137" s="1"/>
  <c r="C42" i="67"/>
  <c r="G38" i="67"/>
  <c r="Z38" i="67" s="1"/>
  <c r="BC57" i="137"/>
  <c r="BF37" i="137"/>
  <c r="BF49" i="137" s="1"/>
  <c r="BE51" i="137"/>
  <c r="BE52" i="137" s="1"/>
  <c r="BG36" i="137"/>
  <c r="BH27" i="137"/>
  <c r="BH24" i="137"/>
  <c r="BH6" i="141"/>
  <c r="BF33" i="141"/>
  <c r="BF34" i="141" s="1"/>
  <c r="BI7" i="141"/>
  <c r="BJ41" i="2"/>
  <c r="BH11" i="138"/>
  <c r="BH12" i="138" s="1"/>
  <c r="BH19" i="138" s="1"/>
  <c r="BH6" i="138"/>
  <c r="BG33" i="137"/>
  <c r="BK34" i="2"/>
  <c r="BK40" i="2"/>
  <c r="BK46" i="2"/>
  <c r="BF11" i="158" s="1"/>
  <c r="BF12" i="158" s="1"/>
  <c r="BF19" i="158" s="1"/>
  <c r="BF30" i="158" s="1"/>
  <c r="BI7" i="138"/>
  <c r="BH6" i="137"/>
  <c r="BI7" i="137"/>
  <c r="BH6" i="124"/>
  <c r="BI7" i="124"/>
  <c r="BF66" i="120"/>
  <c r="BH6" i="120"/>
  <c r="BI7" i="120"/>
  <c r="BG26" i="113"/>
  <c r="BG29" i="113"/>
  <c r="T40" i="67"/>
  <c r="S40" i="67"/>
  <c r="A42" i="67"/>
  <c r="D42" i="67"/>
  <c r="B43" i="67"/>
  <c r="BI25" i="17"/>
  <c r="BI35" i="17"/>
  <c r="BL20" i="2"/>
  <c r="BL236" i="2" s="1"/>
  <c r="BJ9" i="17"/>
  <c r="BI8" i="113"/>
  <c r="BK19" i="2"/>
  <c r="BI8" i="17"/>
  <c r="BH26" i="17"/>
  <c r="BH7" i="113"/>
  <c r="BI20" i="17"/>
  <c r="BI37" i="17"/>
  <c r="N42" i="67" l="1"/>
  <c r="BG29" i="139"/>
  <c r="BG31" i="139" s="1"/>
  <c r="BG35" i="139" s="1"/>
  <c r="BH28" i="139"/>
  <c r="BH27" i="139"/>
  <c r="BH26" i="139"/>
  <c r="BI23" i="157"/>
  <c r="BI28" i="157" s="1"/>
  <c r="BF49" i="113"/>
  <c r="J38" i="67"/>
  <c r="AC38" i="67" s="1"/>
  <c r="BE66" i="113"/>
  <c r="BE71" i="113" s="1"/>
  <c r="BF64" i="113"/>
  <c r="BG33" i="160"/>
  <c r="M41" i="67"/>
  <c r="BG62" i="113"/>
  <c r="BF40" i="113"/>
  <c r="BF63" i="113"/>
  <c r="BH36" i="113"/>
  <c r="BH45" i="113"/>
  <c r="BH57" i="113"/>
  <c r="BG58" i="113"/>
  <c r="BG46" i="113"/>
  <c r="BG38" i="113"/>
  <c r="BG47" i="113"/>
  <c r="BG37" i="113"/>
  <c r="BL237" i="2"/>
  <c r="BJ11" i="139" s="1"/>
  <c r="BJ7" i="157"/>
  <c r="BJ7" i="160"/>
  <c r="BG7" i="158"/>
  <c r="BE35" i="158"/>
  <c r="BE37" i="158" s="1"/>
  <c r="BI25" i="139"/>
  <c r="BI13" i="160"/>
  <c r="BI20" i="160" s="1"/>
  <c r="BF6" i="158"/>
  <c r="BI6" i="157"/>
  <c r="BF32" i="158"/>
  <c r="L43" i="67" s="1"/>
  <c r="BH26" i="160"/>
  <c r="BH27" i="160" s="1"/>
  <c r="BH29" i="160" s="1"/>
  <c r="BH21" i="160"/>
  <c r="BI26" i="152"/>
  <c r="BI33" i="152" s="1"/>
  <c r="BI35" i="152" s="1"/>
  <c r="BG29" i="154"/>
  <c r="K41" i="67"/>
  <c r="BH24" i="154"/>
  <c r="BI27" i="113"/>
  <c r="BH28" i="113"/>
  <c r="BK162" i="2"/>
  <c r="BE53" i="138"/>
  <c r="H39" i="67"/>
  <c r="AA39" i="67" s="1"/>
  <c r="BF39" i="141"/>
  <c r="I40" i="67"/>
  <c r="AB40" i="67" s="1"/>
  <c r="BL163" i="2"/>
  <c r="BL135" i="2"/>
  <c r="BL136" i="2"/>
  <c r="BL137" i="2"/>
  <c r="BL165" i="2"/>
  <c r="BL164" i="2"/>
  <c r="BK134" i="2"/>
  <c r="BI5" i="154"/>
  <c r="BI22" i="154" s="1"/>
  <c r="BJ6" i="154"/>
  <c r="BH45" i="138"/>
  <c r="BH46" i="138"/>
  <c r="BH44" i="138"/>
  <c r="BG30" i="138"/>
  <c r="BF48" i="138"/>
  <c r="BF51" i="138" s="1"/>
  <c r="BH36" i="152"/>
  <c r="F41" i="67"/>
  <c r="BG40" i="152"/>
  <c r="BJ7" i="139"/>
  <c r="BL244" i="2"/>
  <c r="BJ14" i="152" s="1"/>
  <c r="BL245" i="2"/>
  <c r="BJ15" i="152" s="1"/>
  <c r="BL242" i="2"/>
  <c r="BJ12" i="152" s="1"/>
  <c r="BL243" i="2"/>
  <c r="BJ13" i="152" s="1"/>
  <c r="BJ7" i="152"/>
  <c r="BH65" i="124"/>
  <c r="BF67" i="120"/>
  <c r="O40" i="67" s="1"/>
  <c r="AH40" i="67" s="1"/>
  <c r="BI61" i="124"/>
  <c r="P43" i="67" s="1"/>
  <c r="BK35" i="2"/>
  <c r="BH29" i="138"/>
  <c r="BF51" i="137"/>
  <c r="BD57" i="137"/>
  <c r="BE57" i="137"/>
  <c r="G39" i="67"/>
  <c r="Z39" i="67" s="1"/>
  <c r="C43" i="67"/>
  <c r="BG34" i="137"/>
  <c r="BG48" i="137" s="1"/>
  <c r="BG37" i="137"/>
  <c r="BG49" i="137" s="1"/>
  <c r="BH33" i="137"/>
  <c r="BI24" i="137"/>
  <c r="BJ7" i="141"/>
  <c r="BI6" i="141"/>
  <c r="BH36" i="137"/>
  <c r="BI27" i="137"/>
  <c r="BG33" i="141"/>
  <c r="BG34" i="141" s="1"/>
  <c r="BI11" i="138"/>
  <c r="BI12" i="138" s="1"/>
  <c r="BI19" i="138" s="1"/>
  <c r="BK41" i="2"/>
  <c r="BI6" i="138"/>
  <c r="BL34" i="2"/>
  <c r="BL40" i="2"/>
  <c r="BL46" i="2"/>
  <c r="BG11" i="158" s="1"/>
  <c r="BG12" i="158" s="1"/>
  <c r="BG19" i="158" s="1"/>
  <c r="BG30" i="158" s="1"/>
  <c r="BJ7" i="138"/>
  <c r="BI6" i="137"/>
  <c r="BJ7" i="137"/>
  <c r="BI6" i="124"/>
  <c r="BJ7" i="124"/>
  <c r="BG66" i="120"/>
  <c r="BJ7" i="120"/>
  <c r="BH66" i="120"/>
  <c r="BI6" i="120"/>
  <c r="BH26" i="113"/>
  <c r="BH29" i="113"/>
  <c r="BI26" i="17"/>
  <c r="B44" i="67"/>
  <c r="D43" i="67"/>
  <c r="BM20" i="2"/>
  <c r="BM236" i="2" s="1"/>
  <c r="BK9" i="17"/>
  <c r="BJ20" i="17"/>
  <c r="BJ37" i="17"/>
  <c r="BJ35" i="17"/>
  <c r="BJ25" i="17"/>
  <c r="BJ8" i="113"/>
  <c r="BL19" i="2"/>
  <c r="BJ8" i="17"/>
  <c r="BI7" i="113"/>
  <c r="A43" i="67"/>
  <c r="BH29" i="139" l="1"/>
  <c r="BH31" i="139" s="1"/>
  <c r="BH35" i="139" s="1"/>
  <c r="N43" i="67"/>
  <c r="BI28" i="139"/>
  <c r="BI27" i="139"/>
  <c r="BI26" i="139"/>
  <c r="BJ23" i="157"/>
  <c r="BJ28" i="157" s="1"/>
  <c r="J39" i="67"/>
  <c r="AC39" i="67" s="1"/>
  <c r="BF66" i="113"/>
  <c r="J40" i="67" s="1"/>
  <c r="AC40" i="67" s="1"/>
  <c r="BH33" i="160"/>
  <c r="M42" i="67"/>
  <c r="BG64" i="113"/>
  <c r="BH62" i="113"/>
  <c r="BG40" i="113"/>
  <c r="BG63" i="113"/>
  <c r="BG49" i="113"/>
  <c r="BH46" i="113"/>
  <c r="BH58" i="113"/>
  <c r="BI36" i="113"/>
  <c r="BI57" i="113"/>
  <c r="BI45" i="113"/>
  <c r="BH38" i="113"/>
  <c r="BH47" i="113"/>
  <c r="BH37" i="113"/>
  <c r="BI28" i="113"/>
  <c r="BF35" i="158"/>
  <c r="BF37" i="158" s="1"/>
  <c r="BI26" i="160"/>
  <c r="BI27" i="160" s="1"/>
  <c r="BI29" i="160" s="1"/>
  <c r="BI21" i="160"/>
  <c r="BM237" i="2"/>
  <c r="BK11" i="139" s="1"/>
  <c r="BK7" i="157"/>
  <c r="BK7" i="160"/>
  <c r="BH7" i="158"/>
  <c r="BJ6" i="157"/>
  <c r="BG6" i="158"/>
  <c r="BG32" i="158"/>
  <c r="L44" i="67" s="1"/>
  <c r="BJ25" i="139"/>
  <c r="BJ13" i="160"/>
  <c r="BJ20" i="160" s="1"/>
  <c r="BJ26" i="152"/>
  <c r="BJ33" i="152" s="1"/>
  <c r="BJ35" i="152" s="1"/>
  <c r="BH29" i="154"/>
  <c r="K42" i="67"/>
  <c r="BI24" i="154"/>
  <c r="BF53" i="138"/>
  <c r="H40" i="67"/>
  <c r="AA40" i="67" s="1"/>
  <c r="BL162" i="2"/>
  <c r="BM163" i="2"/>
  <c r="BM136" i="2"/>
  <c r="BM135" i="2"/>
  <c r="BM137" i="2"/>
  <c r="BM164" i="2"/>
  <c r="BM165" i="2"/>
  <c r="BL134" i="2"/>
  <c r="BG39" i="141"/>
  <c r="I41" i="67"/>
  <c r="BJ27" i="113"/>
  <c r="BJ5" i="154"/>
  <c r="BJ22" i="154" s="1"/>
  <c r="BK6" i="154"/>
  <c r="BI45" i="138"/>
  <c r="BI46" i="138"/>
  <c r="BI44" i="138"/>
  <c r="BH30" i="138"/>
  <c r="BG48" i="138"/>
  <c r="BG51" i="138" s="1"/>
  <c r="F42" i="67"/>
  <c r="BH40" i="152"/>
  <c r="BI36" i="152"/>
  <c r="BK7" i="139"/>
  <c r="BM244" i="2"/>
  <c r="BK14" i="152" s="1"/>
  <c r="BM245" i="2"/>
  <c r="BK15" i="152" s="1"/>
  <c r="BM242" i="2"/>
  <c r="BK12" i="152" s="1"/>
  <c r="BM243" i="2"/>
  <c r="BK13" i="152" s="1"/>
  <c r="BK7" i="152"/>
  <c r="BF71" i="120"/>
  <c r="BI65" i="124"/>
  <c r="BH67" i="120"/>
  <c r="O42" i="67" s="1"/>
  <c r="BG67" i="120"/>
  <c r="O41" i="67" s="1"/>
  <c r="BF52" i="137"/>
  <c r="G40" i="67" s="1"/>
  <c r="Z40" i="67" s="1"/>
  <c r="BJ61" i="124"/>
  <c r="P44" i="67" s="1"/>
  <c r="BL35" i="2"/>
  <c r="BI29" i="138"/>
  <c r="C44" i="67"/>
  <c r="BG51" i="137"/>
  <c r="BG52" i="137" s="1"/>
  <c r="BH33" i="141"/>
  <c r="BH34" i="141" s="1"/>
  <c r="BH37" i="137"/>
  <c r="BH49" i="137" s="1"/>
  <c r="BI36" i="137"/>
  <c r="BH34" i="137"/>
  <c r="BH48" i="137" s="1"/>
  <c r="BI33" i="137"/>
  <c r="BK7" i="141"/>
  <c r="BJ27" i="137"/>
  <c r="BJ24" i="137"/>
  <c r="BJ6" i="141"/>
  <c r="BL41" i="2"/>
  <c r="BJ11" i="138"/>
  <c r="BJ12" i="138" s="1"/>
  <c r="BJ19" i="138" s="1"/>
  <c r="BJ6" i="138"/>
  <c r="BM46" i="2"/>
  <c r="BH11" i="158" s="1"/>
  <c r="BH12" i="158" s="1"/>
  <c r="BH19" i="158" s="1"/>
  <c r="BH30" i="158" s="1"/>
  <c r="BM34" i="2"/>
  <c r="BK7" i="138"/>
  <c r="BM40" i="2"/>
  <c r="BJ6" i="137"/>
  <c r="BK7" i="137"/>
  <c r="BJ6" i="124"/>
  <c r="BK7" i="124"/>
  <c r="BK7" i="120"/>
  <c r="BJ6" i="120"/>
  <c r="BI26" i="113"/>
  <c r="BI29" i="113"/>
  <c r="BJ26" i="17"/>
  <c r="BK8" i="113"/>
  <c r="A44" i="67"/>
  <c r="D44" i="67"/>
  <c r="B45" i="67"/>
  <c r="BM19" i="2"/>
  <c r="BK8" i="17"/>
  <c r="BK20" i="17"/>
  <c r="BJ7" i="113"/>
  <c r="BN20" i="2"/>
  <c r="BN236" i="2" s="1"/>
  <c r="BL9" i="17"/>
  <c r="BK35" i="17"/>
  <c r="BK25" i="17"/>
  <c r="N44" i="67" l="1"/>
  <c r="BI29" i="139"/>
  <c r="BJ28" i="139"/>
  <c r="BJ26" i="139"/>
  <c r="BJ27" i="139"/>
  <c r="BK23" i="157"/>
  <c r="BK28" i="157" s="1"/>
  <c r="BF71" i="113"/>
  <c r="BH64" i="113"/>
  <c r="BH49" i="113"/>
  <c r="BI33" i="160"/>
  <c r="M43" i="67"/>
  <c r="BG66" i="113"/>
  <c r="J41" i="67" s="1"/>
  <c r="BI62" i="113"/>
  <c r="BH40" i="113"/>
  <c r="BH63" i="113"/>
  <c r="BI38" i="113"/>
  <c r="BI47" i="113"/>
  <c r="BJ36" i="113"/>
  <c r="BJ57" i="113"/>
  <c r="BJ45" i="113"/>
  <c r="BI37" i="113"/>
  <c r="BI58" i="113"/>
  <c r="BI46" i="113"/>
  <c r="BN237" i="2"/>
  <c r="BL11" i="139" s="1"/>
  <c r="BI7" i="158"/>
  <c r="BL7" i="160"/>
  <c r="BL7" i="157"/>
  <c r="BH32" i="158"/>
  <c r="L45" i="67" s="1"/>
  <c r="BJ26" i="160"/>
  <c r="BJ27" i="160" s="1"/>
  <c r="BJ29" i="160" s="1"/>
  <c r="BJ21" i="160"/>
  <c r="BK6" i="157"/>
  <c r="BH6" i="158"/>
  <c r="BG35" i="158"/>
  <c r="BG37" i="158" s="1"/>
  <c r="BK25" i="139"/>
  <c r="BK13" i="160"/>
  <c r="BK20" i="160" s="1"/>
  <c r="BK26" i="152"/>
  <c r="BK33" i="152" s="1"/>
  <c r="BK35" i="152" s="1"/>
  <c r="BI29" i="154"/>
  <c r="K43" i="67"/>
  <c r="BJ24" i="154"/>
  <c r="BK27" i="113"/>
  <c r="BG53" i="138"/>
  <c r="H41" i="67"/>
  <c r="BJ28" i="113"/>
  <c r="BM134" i="2"/>
  <c r="BN136" i="2"/>
  <c r="BN135" i="2"/>
  <c r="BN137" i="2"/>
  <c r="BN164" i="2"/>
  <c r="BN163" i="2"/>
  <c r="BN165" i="2"/>
  <c r="BH39" i="141"/>
  <c r="I42" i="67"/>
  <c r="BM162" i="2"/>
  <c r="BK5" i="154"/>
  <c r="BK22" i="154" s="1"/>
  <c r="BL6" i="154"/>
  <c r="BJ45" i="138"/>
  <c r="BJ46" i="138"/>
  <c r="BJ44" i="138"/>
  <c r="BI30" i="138"/>
  <c r="BH48" i="138"/>
  <c r="BH51" i="138" s="1"/>
  <c r="BJ36" i="152"/>
  <c r="BJ40" i="152" s="1"/>
  <c r="BI40" i="152"/>
  <c r="F43" i="67"/>
  <c r="BL7" i="139"/>
  <c r="BN242" i="2"/>
  <c r="BL12" i="152" s="1"/>
  <c r="BN243" i="2"/>
  <c r="BL13" i="152" s="1"/>
  <c r="BN245" i="2"/>
  <c r="BL15" i="152" s="1"/>
  <c r="BN244" i="2"/>
  <c r="BL14" i="152" s="1"/>
  <c r="BH71" i="120"/>
  <c r="BL7" i="152"/>
  <c r="BF57" i="137"/>
  <c r="BG71" i="120"/>
  <c r="BK61" i="124"/>
  <c r="BK65" i="124" s="1"/>
  <c r="BJ65" i="124"/>
  <c r="BJ29" i="138"/>
  <c r="BM35" i="2"/>
  <c r="BG57" i="137"/>
  <c r="G41" i="67"/>
  <c r="C45" i="67"/>
  <c r="BH51" i="137"/>
  <c r="BH52" i="137" s="1"/>
  <c r="BI33" i="141"/>
  <c r="BI34" i="141" s="1"/>
  <c r="BJ33" i="137"/>
  <c r="BI34" i="137"/>
  <c r="BI48" i="137" s="1"/>
  <c r="BI37" i="137"/>
  <c r="BI49" i="137" s="1"/>
  <c r="BK24" i="137"/>
  <c r="BL7" i="141"/>
  <c r="BJ36" i="137"/>
  <c r="BK6" i="141"/>
  <c r="BM41" i="2"/>
  <c r="BK27" i="137"/>
  <c r="BK11" i="138"/>
  <c r="BK12" i="138" s="1"/>
  <c r="BK19" i="138" s="1"/>
  <c r="BN40" i="2"/>
  <c r="BN46" i="2"/>
  <c r="BI11" i="158" s="1"/>
  <c r="BI12" i="158" s="1"/>
  <c r="BI19" i="158" s="1"/>
  <c r="BI30" i="158" s="1"/>
  <c r="BN34" i="2"/>
  <c r="BL7" i="138"/>
  <c r="BK6" i="138"/>
  <c r="BL7" i="137"/>
  <c r="BK6" i="137"/>
  <c r="BK6" i="124"/>
  <c r="B46" i="67"/>
  <c r="BL7" i="124"/>
  <c r="BL61" i="124" s="1"/>
  <c r="BI66" i="120"/>
  <c r="BL7" i="120"/>
  <c r="BK6" i="120"/>
  <c r="BJ26" i="113"/>
  <c r="BJ29" i="113"/>
  <c r="BO20" i="2"/>
  <c r="BO236" i="2" s="1"/>
  <c r="BM9" i="17"/>
  <c r="BN19" i="2"/>
  <c r="BL8" i="17"/>
  <c r="R41" i="67"/>
  <c r="AB41" i="67" s="1"/>
  <c r="R42" i="67"/>
  <c r="BL8" i="113"/>
  <c r="R43" i="67"/>
  <c r="AG43" i="67" s="1"/>
  <c r="BK7" i="113"/>
  <c r="A45" i="67"/>
  <c r="R44" i="67"/>
  <c r="AE44" i="67" s="1"/>
  <c r="BK26" i="17"/>
  <c r="BL35" i="17"/>
  <c r="BL37" i="17" s="1"/>
  <c r="BL25" i="17"/>
  <c r="BL20" i="17"/>
  <c r="AI44" i="67" l="1"/>
  <c r="N45" i="67"/>
  <c r="AE42" i="67"/>
  <c r="AI42" i="67"/>
  <c r="AG42" i="67"/>
  <c r="AD42" i="67"/>
  <c r="AD43" i="67"/>
  <c r="AF43" i="67"/>
  <c r="AI43" i="67"/>
  <c r="AE43" i="67"/>
  <c r="AE41" i="67"/>
  <c r="AG41" i="67"/>
  <c r="AI41" i="67"/>
  <c r="AD41" i="67"/>
  <c r="AF41" i="67"/>
  <c r="Y41" i="67"/>
  <c r="Z41" i="67"/>
  <c r="AA41" i="67"/>
  <c r="AH41" i="67"/>
  <c r="AF42" i="67"/>
  <c r="AG44" i="67"/>
  <c r="Y43" i="67"/>
  <c r="Y42" i="67"/>
  <c r="AC41" i="67"/>
  <c r="AB42" i="67"/>
  <c r="AH42" i="67"/>
  <c r="BI31" i="139"/>
  <c r="BI35" i="139" s="1"/>
  <c r="BJ29" i="139"/>
  <c r="BK26" i="139"/>
  <c r="BK28" i="139"/>
  <c r="BK27" i="139"/>
  <c r="BH66" i="113"/>
  <c r="J42" i="67" s="1"/>
  <c r="AC42" i="67" s="1"/>
  <c r="BL23" i="157"/>
  <c r="BL28" i="157" s="1"/>
  <c r="BG71" i="113"/>
  <c r="BJ33" i="160"/>
  <c r="M44" i="67"/>
  <c r="AF44" i="67" s="1"/>
  <c r="BJ62" i="113"/>
  <c r="BI64" i="113"/>
  <c r="BI40" i="113"/>
  <c r="BI63" i="113"/>
  <c r="BI49" i="113"/>
  <c r="BK36" i="113"/>
  <c r="BK45" i="113"/>
  <c r="BK57" i="113"/>
  <c r="BJ38" i="113"/>
  <c r="BJ47" i="113"/>
  <c r="BJ58" i="113"/>
  <c r="BJ46" i="113"/>
  <c r="BJ37" i="113"/>
  <c r="BK26" i="160"/>
  <c r="BK27" i="160" s="1"/>
  <c r="BK29" i="160" s="1"/>
  <c r="BK21" i="160"/>
  <c r="BH35" i="158"/>
  <c r="BH37" i="158" s="1"/>
  <c r="BL6" i="157"/>
  <c r="BI6" i="158"/>
  <c r="BO237" i="2"/>
  <c r="BJ7" i="158"/>
  <c r="BJ32" i="158" s="1"/>
  <c r="BJ35" i="158" s="1"/>
  <c r="BJ37" i="158" s="1"/>
  <c r="BM7" i="160"/>
  <c r="BM29" i="160" s="1"/>
  <c r="BM33" i="160" s="1"/>
  <c r="BM7" i="157"/>
  <c r="BI32" i="158"/>
  <c r="L46" i="67" s="1"/>
  <c r="BL25" i="139"/>
  <c r="BL13" i="160"/>
  <c r="BL26" i="152"/>
  <c r="BL33" i="152" s="1"/>
  <c r="BL35" i="152" s="1"/>
  <c r="BJ29" i="154"/>
  <c r="K44" i="67"/>
  <c r="AD44" i="67" s="1"/>
  <c r="BK24" i="154"/>
  <c r="F44" i="67"/>
  <c r="Y44" i="67" s="1"/>
  <c r="BN162" i="2"/>
  <c r="BH53" i="138"/>
  <c r="H42" i="67"/>
  <c r="AA42" i="67" s="1"/>
  <c r="BK28" i="113"/>
  <c r="BL28" i="113"/>
  <c r="BO163" i="2"/>
  <c r="BO136" i="2"/>
  <c r="BO135" i="2"/>
  <c r="BO137" i="2"/>
  <c r="BO164" i="2"/>
  <c r="BO165" i="2"/>
  <c r="BN134" i="2"/>
  <c r="BI39" i="141"/>
  <c r="I43" i="67"/>
  <c r="AB43" i="67" s="1"/>
  <c r="BL5" i="154"/>
  <c r="BL22" i="154" s="1"/>
  <c r="BM6" i="154"/>
  <c r="BK44" i="138"/>
  <c r="BK46" i="138"/>
  <c r="BK45" i="138"/>
  <c r="BJ30" i="138"/>
  <c r="BI48" i="138"/>
  <c r="BI51" i="138" s="1"/>
  <c r="BK36" i="152"/>
  <c r="BM7" i="139"/>
  <c r="BM31" i="139" s="1"/>
  <c r="BO243" i="2"/>
  <c r="BM13" i="152" s="1"/>
  <c r="BO245" i="2"/>
  <c r="BM15" i="152" s="1"/>
  <c r="BO242" i="2"/>
  <c r="BM12" i="152" s="1"/>
  <c r="BO244" i="2"/>
  <c r="BM14" i="152" s="1"/>
  <c r="BM7" i="152"/>
  <c r="P45" i="67"/>
  <c r="BI67" i="120"/>
  <c r="O43" i="67" s="1"/>
  <c r="AH43" i="67" s="1"/>
  <c r="BN35" i="2"/>
  <c r="BK29" i="138"/>
  <c r="P46" i="67"/>
  <c r="C46" i="67"/>
  <c r="BH57" i="137"/>
  <c r="G42" i="67"/>
  <c r="Z42" i="67" s="1"/>
  <c r="BJ34" i="137"/>
  <c r="BJ48" i="137" s="1"/>
  <c r="BI51" i="137"/>
  <c r="BI52" i="137" s="1"/>
  <c r="BK36" i="137"/>
  <c r="BJ33" i="141"/>
  <c r="BJ34" i="141" s="1"/>
  <c r="BL24" i="137"/>
  <c r="BL6" i="141"/>
  <c r="BM7" i="141"/>
  <c r="BJ37" i="137"/>
  <c r="BJ49" i="137" s="1"/>
  <c r="BL27" i="137"/>
  <c r="BL6" i="138"/>
  <c r="BO40" i="2"/>
  <c r="BO46" i="2"/>
  <c r="BJ11" i="158" s="1"/>
  <c r="BJ12" i="158" s="1"/>
  <c r="BJ19" i="158" s="1"/>
  <c r="BJ30" i="158" s="1"/>
  <c r="BO34" i="2"/>
  <c r="BM7" i="138"/>
  <c r="BN41" i="2"/>
  <c r="BL11" i="138"/>
  <c r="BL12" i="138" s="1"/>
  <c r="BL19" i="138" s="1"/>
  <c r="BK33" i="137"/>
  <c r="BL6" i="137"/>
  <c r="BM7" i="137"/>
  <c r="BL6" i="124"/>
  <c r="R45" i="67"/>
  <c r="AE45" i="67" s="1"/>
  <c r="A46" i="67"/>
  <c r="B47" i="67"/>
  <c r="D46" i="67"/>
  <c r="BL65" i="124"/>
  <c r="BM7" i="124"/>
  <c r="BM61" i="124" s="1"/>
  <c r="BJ66" i="120"/>
  <c r="BK66" i="120"/>
  <c r="BL6" i="120"/>
  <c r="BM7" i="120"/>
  <c r="BK29" i="113"/>
  <c r="BK26" i="113"/>
  <c r="T44" i="67"/>
  <c r="S44" i="67"/>
  <c r="BM35" i="17"/>
  <c r="BM25" i="17"/>
  <c r="BL26" i="17"/>
  <c r="BM20" i="17"/>
  <c r="T42" i="67"/>
  <c r="S42" i="67"/>
  <c r="BP20" i="2"/>
  <c r="BP236" i="2" s="1"/>
  <c r="BN9" i="17"/>
  <c r="S41" i="67"/>
  <c r="BM8" i="113"/>
  <c r="BM66" i="113" s="1"/>
  <c r="BO19" i="2"/>
  <c r="BM8" i="17"/>
  <c r="BL7" i="113"/>
  <c r="T43" i="67"/>
  <c r="S43" i="67"/>
  <c r="AG45" i="67" l="1"/>
  <c r="AI45" i="67"/>
  <c r="N46" i="67"/>
  <c r="BJ31" i="139"/>
  <c r="BJ35" i="139" s="1"/>
  <c r="BM35" i="139"/>
  <c r="BH71" i="113"/>
  <c r="BK29" i="139"/>
  <c r="BK31" i="139" s="1"/>
  <c r="BK35" i="139" s="1"/>
  <c r="BL26" i="139"/>
  <c r="BL28" i="139"/>
  <c r="BL27" i="139"/>
  <c r="BI66" i="113"/>
  <c r="J43" i="67" s="1"/>
  <c r="AC43" i="67" s="1"/>
  <c r="BM23" i="157"/>
  <c r="BM28" i="157" s="1"/>
  <c r="BJ49" i="113"/>
  <c r="BK33" i="160"/>
  <c r="M45" i="67"/>
  <c r="AF45" i="67" s="1"/>
  <c r="BL20" i="160"/>
  <c r="BL26" i="160" s="1"/>
  <c r="BL27" i="160" s="1"/>
  <c r="BL29" i="160" s="1"/>
  <c r="B14" i="160"/>
  <c r="L47" i="67"/>
  <c r="M47" i="67"/>
  <c r="BK62" i="113"/>
  <c r="BJ64" i="113"/>
  <c r="BJ40" i="113"/>
  <c r="BJ63" i="113"/>
  <c r="BL37" i="113"/>
  <c r="BL46" i="113"/>
  <c r="BL58" i="113"/>
  <c r="BK46" i="113"/>
  <c r="BK58" i="113"/>
  <c r="BK38" i="113"/>
  <c r="BK47" i="113"/>
  <c r="BK37" i="113"/>
  <c r="BP237" i="2"/>
  <c r="BN7" i="160"/>
  <c r="BN29" i="160" s="1"/>
  <c r="BN33" i="160" s="1"/>
  <c r="BK7" i="158"/>
  <c r="BK32" i="158" s="1"/>
  <c r="BK35" i="158" s="1"/>
  <c r="BK37" i="158" s="1"/>
  <c r="BN7" i="157"/>
  <c r="BI35" i="158"/>
  <c r="BI37" i="158" s="1"/>
  <c r="BJ6" i="158"/>
  <c r="BM6" i="157"/>
  <c r="BM26" i="152"/>
  <c r="BM33" i="152" s="1"/>
  <c r="BK29" i="154"/>
  <c r="K45" i="67"/>
  <c r="AD45" i="67" s="1"/>
  <c r="BL24" i="154"/>
  <c r="BL27" i="113"/>
  <c r="BM28" i="113"/>
  <c r="BO162" i="2"/>
  <c r="BP135" i="2"/>
  <c r="BP137" i="2"/>
  <c r="BP163" i="2"/>
  <c r="BP136" i="2"/>
  <c r="BP164" i="2"/>
  <c r="BP165" i="2"/>
  <c r="BO134" i="2"/>
  <c r="BI53" i="138"/>
  <c r="H43" i="67"/>
  <c r="AA43" i="67" s="1"/>
  <c r="BJ39" i="141"/>
  <c r="I44" i="67"/>
  <c r="AB44" i="67" s="1"/>
  <c r="BM5" i="154"/>
  <c r="BM22" i="154" s="1"/>
  <c r="BN6" i="154"/>
  <c r="BL44" i="138"/>
  <c r="BL46" i="138"/>
  <c r="BL45" i="138"/>
  <c r="BK30" i="138"/>
  <c r="BJ48" i="138"/>
  <c r="BJ51" i="138" s="1"/>
  <c r="F45" i="67"/>
  <c r="Y45" i="67" s="1"/>
  <c r="BK40" i="152"/>
  <c r="BN7" i="139"/>
  <c r="BN31" i="139" s="1"/>
  <c r="BP243" i="2"/>
  <c r="BN13" i="152" s="1"/>
  <c r="BP245" i="2"/>
  <c r="BN15" i="152" s="1"/>
  <c r="BP244" i="2"/>
  <c r="BN14" i="152" s="1"/>
  <c r="BP242" i="2"/>
  <c r="BN12" i="152" s="1"/>
  <c r="BL36" i="152"/>
  <c r="AY44" i="152" s="1"/>
  <c r="BN7" i="152"/>
  <c r="BN36" i="152" s="1"/>
  <c r="BI71" i="120"/>
  <c r="BK67" i="120"/>
  <c r="BK71" i="120" s="1"/>
  <c r="BJ67" i="120"/>
  <c r="O44" i="67" s="1"/>
  <c r="AH44" i="67" s="1"/>
  <c r="BO35" i="2"/>
  <c r="BL29" i="138"/>
  <c r="BI57" i="137"/>
  <c r="G43" i="67"/>
  <c r="Z43" i="67" s="1"/>
  <c r="P47" i="67"/>
  <c r="C47" i="67"/>
  <c r="BJ51" i="137"/>
  <c r="BJ52" i="137" s="1"/>
  <c r="BK37" i="137"/>
  <c r="BK49" i="137" s="1"/>
  <c r="BL36" i="137"/>
  <c r="BK34" i="137"/>
  <c r="BK48" i="137" s="1"/>
  <c r="BK33" i="141"/>
  <c r="BK34" i="141" s="1"/>
  <c r="BL33" i="137"/>
  <c r="BM24" i="137"/>
  <c r="BM27" i="137"/>
  <c r="BM6" i="141"/>
  <c r="BN7" i="141"/>
  <c r="BN34" i="141" s="1"/>
  <c r="BN39" i="141" s="1"/>
  <c r="BP46" i="2"/>
  <c r="BK11" i="158" s="1"/>
  <c r="BK12" i="158" s="1"/>
  <c r="BK19" i="158" s="1"/>
  <c r="BK30" i="158" s="1"/>
  <c r="BP40" i="2"/>
  <c r="BP34" i="2"/>
  <c r="BN7" i="138"/>
  <c r="BN48" i="138" s="1"/>
  <c r="BO41" i="2"/>
  <c r="BM6" i="138"/>
  <c r="BM11" i="138"/>
  <c r="BM12" i="138" s="1"/>
  <c r="BM19" i="138" s="1"/>
  <c r="BM6" i="137"/>
  <c r="BN7" i="137"/>
  <c r="BN52" i="137" s="1"/>
  <c r="S45" i="67"/>
  <c r="BM6" i="124"/>
  <c r="B48" i="67"/>
  <c r="R46" i="67"/>
  <c r="AI46" i="67" s="1"/>
  <c r="A47" i="67"/>
  <c r="BM65" i="124"/>
  <c r="BN7" i="124"/>
  <c r="BN61" i="124" s="1"/>
  <c r="BM6" i="120"/>
  <c r="BN7" i="120"/>
  <c r="BL26" i="113"/>
  <c r="BL29" i="113"/>
  <c r="BN20" i="17"/>
  <c r="BN35" i="17"/>
  <c r="BN25" i="17"/>
  <c r="BQ20" i="2"/>
  <c r="BQ236" i="2" s="1"/>
  <c r="BO9" i="17"/>
  <c r="BN8" i="113"/>
  <c r="BN66" i="113" s="1"/>
  <c r="BM26" i="17"/>
  <c r="BP19" i="2"/>
  <c r="BN8" i="17"/>
  <c r="BM7" i="113"/>
  <c r="B31" i="113" l="1"/>
  <c r="AG46" i="67"/>
  <c r="AE46" i="67"/>
  <c r="N47" i="67"/>
  <c r="BI71" i="113"/>
  <c r="BL29" i="139"/>
  <c r="BL31" i="139" s="1"/>
  <c r="BL35" i="139" s="1"/>
  <c r="BN23" i="157"/>
  <c r="BN28" i="157" s="1"/>
  <c r="BL21" i="160"/>
  <c r="BJ66" i="113"/>
  <c r="J44" i="67" s="1"/>
  <c r="AC44" i="67" s="1"/>
  <c r="BL33" i="160"/>
  <c r="M46" i="67"/>
  <c r="AF46" i="67" s="1"/>
  <c r="BK49" i="113"/>
  <c r="L48" i="67"/>
  <c r="M48" i="67"/>
  <c r="BK64" i="113"/>
  <c r="BL63" i="113"/>
  <c r="BK40" i="113"/>
  <c r="BK63" i="113"/>
  <c r="BL57" i="113"/>
  <c r="BL45" i="113"/>
  <c r="BM37" i="113"/>
  <c r="BM46" i="113"/>
  <c r="BM58" i="113"/>
  <c r="BL38" i="113"/>
  <c r="BL47" i="113"/>
  <c r="BL36" i="113"/>
  <c r="BQ237" i="2"/>
  <c r="BO7" i="160"/>
  <c r="BO29" i="160" s="1"/>
  <c r="BO33" i="160" s="1"/>
  <c r="BO7" i="157"/>
  <c r="BL7" i="158"/>
  <c r="BL32" i="158" s="1"/>
  <c r="BL35" i="158" s="1"/>
  <c r="BL37" i="158" s="1"/>
  <c r="BK6" i="158"/>
  <c r="BN6" i="157"/>
  <c r="BN26" i="152"/>
  <c r="BN33" i="152" s="1"/>
  <c r="BN35" i="152" s="1"/>
  <c r="BL29" i="154"/>
  <c r="K46" i="67"/>
  <c r="AD46" i="67" s="1"/>
  <c r="BM24" i="154"/>
  <c r="BM35" i="152"/>
  <c r="B26" i="152"/>
  <c r="BM27" i="113"/>
  <c r="BQ135" i="2"/>
  <c r="BQ137" i="2"/>
  <c r="BQ165" i="2"/>
  <c r="BQ136" i="2"/>
  <c r="BQ164" i="2"/>
  <c r="BQ163" i="2"/>
  <c r="BP134" i="2"/>
  <c r="BJ53" i="138"/>
  <c r="H44" i="67"/>
  <c r="AA44" i="67" s="1"/>
  <c r="BN28" i="113"/>
  <c r="BN71" i="113"/>
  <c r="BP162" i="2"/>
  <c r="BK39" i="141"/>
  <c r="I45" i="67"/>
  <c r="AB45" i="67" s="1"/>
  <c r="I48" i="67"/>
  <c r="BN5" i="154"/>
  <c r="BN22" i="154" s="1"/>
  <c r="BO6" i="154"/>
  <c r="BN24" i="154"/>
  <c r="BN29" i="154" s="1"/>
  <c r="BM45" i="138"/>
  <c r="BM44" i="138"/>
  <c r="BM46" i="138"/>
  <c r="BK48" i="138"/>
  <c r="BK51" i="138" s="1"/>
  <c r="BL30" i="138"/>
  <c r="F48" i="67"/>
  <c r="F46" i="67"/>
  <c r="Y46" i="67" s="1"/>
  <c r="BL40" i="152"/>
  <c r="BO7" i="139"/>
  <c r="BO31" i="139" s="1"/>
  <c r="BQ243" i="2"/>
  <c r="BO13" i="152" s="1"/>
  <c r="BQ242" i="2"/>
  <c r="BO12" i="152" s="1"/>
  <c r="BQ244" i="2"/>
  <c r="BO14" i="152" s="1"/>
  <c r="BQ245" i="2"/>
  <c r="BO15" i="152" s="1"/>
  <c r="E48" i="67"/>
  <c r="BN35" i="139"/>
  <c r="BO7" i="152"/>
  <c r="BN40" i="152"/>
  <c r="O45" i="67"/>
  <c r="AH45" i="67" s="1"/>
  <c r="BJ71" i="120"/>
  <c r="BN67" i="120"/>
  <c r="BN71" i="120" s="1"/>
  <c r="BP35" i="2"/>
  <c r="BM29" i="138"/>
  <c r="P48" i="67"/>
  <c r="C48" i="67"/>
  <c r="BJ57" i="137"/>
  <c r="G44" i="67"/>
  <c r="Z44" i="67" s="1"/>
  <c r="BK51" i="137"/>
  <c r="BK52" i="137" s="1"/>
  <c r="BN57" i="137"/>
  <c r="BN30" i="138"/>
  <c r="BN51" i="138" s="1"/>
  <c r="BN53" i="138" s="1"/>
  <c r="BL37" i="137"/>
  <c r="BL49" i="137" s="1"/>
  <c r="BL33" i="141"/>
  <c r="BL34" i="141" s="1"/>
  <c r="BL34" i="137"/>
  <c r="BM36" i="137"/>
  <c r="BN6" i="141"/>
  <c r="BN24" i="137"/>
  <c r="BN27" i="137"/>
  <c r="BO7" i="141"/>
  <c r="BO34" i="141" s="1"/>
  <c r="BO39" i="141" s="1"/>
  <c r="BM33" i="137"/>
  <c r="BQ40" i="2"/>
  <c r="BQ46" i="2"/>
  <c r="BL11" i="158" s="1"/>
  <c r="BL12" i="158" s="1"/>
  <c r="BL19" i="158" s="1"/>
  <c r="BL30" i="158" s="1"/>
  <c r="BQ34" i="2"/>
  <c r="BO7" i="138"/>
  <c r="BO48" i="138" s="1"/>
  <c r="BN6" i="138"/>
  <c r="BP41" i="2"/>
  <c r="BN11" i="138"/>
  <c r="BN6" i="137"/>
  <c r="BO7" i="137"/>
  <c r="BO52" i="137" s="1"/>
  <c r="T46" i="67"/>
  <c r="BN6" i="124"/>
  <c r="S46" i="67"/>
  <c r="R47" i="67"/>
  <c r="AF47" i="67" s="1"/>
  <c r="A48" i="67"/>
  <c r="BN65" i="124"/>
  <c r="BO7" i="124"/>
  <c r="BO61" i="124" s="1"/>
  <c r="BO7" i="120"/>
  <c r="BN6" i="120"/>
  <c r="BM66" i="120"/>
  <c r="BL66" i="120"/>
  <c r="BM29" i="113"/>
  <c r="BM26" i="113"/>
  <c r="BN26" i="17"/>
  <c r="BQ19" i="2"/>
  <c r="BO8" i="17"/>
  <c r="BO25" i="17"/>
  <c r="BO35" i="17"/>
  <c r="BR20" i="2"/>
  <c r="BR236" i="2" s="1"/>
  <c r="BP9" i="17"/>
  <c r="BO37" i="17"/>
  <c r="BO20" i="17"/>
  <c r="BO8" i="113"/>
  <c r="BO66" i="113" s="1"/>
  <c r="BN7" i="113"/>
  <c r="BL48" i="137" l="1"/>
  <c r="B39" i="137"/>
  <c r="AG47" i="67"/>
  <c r="AI47" i="67"/>
  <c r="AE47" i="67"/>
  <c r="BO35" i="139"/>
  <c r="N48" i="67"/>
  <c r="BO23" i="157"/>
  <c r="BO28" i="157" s="1"/>
  <c r="BJ71" i="113"/>
  <c r="BK66" i="113"/>
  <c r="J45" i="67" s="1"/>
  <c r="AC45" i="67" s="1"/>
  <c r="BM63" i="113"/>
  <c r="M49" i="67"/>
  <c r="L49" i="67"/>
  <c r="BL64" i="113"/>
  <c r="BL40" i="113"/>
  <c r="BL62" i="113"/>
  <c r="BL49" i="113"/>
  <c r="BM38" i="113"/>
  <c r="BM47" i="113"/>
  <c r="BN37" i="113"/>
  <c r="BN58" i="113"/>
  <c r="BN46" i="113"/>
  <c r="BM57" i="113"/>
  <c r="BM45" i="113"/>
  <c r="BM36" i="113"/>
  <c r="BR237" i="2"/>
  <c r="BP7" i="160"/>
  <c r="BP29" i="160" s="1"/>
  <c r="BP33" i="160" s="1"/>
  <c r="BM7" i="158"/>
  <c r="BM32" i="158" s="1"/>
  <c r="BM35" i="158" s="1"/>
  <c r="BM37" i="158" s="1"/>
  <c r="BP7" i="157"/>
  <c r="BO6" i="157"/>
  <c r="BL6" i="158"/>
  <c r="BO26" i="152"/>
  <c r="BO33" i="152" s="1"/>
  <c r="BO35" i="152" s="1"/>
  <c r="J48" i="67"/>
  <c r="BM36" i="152"/>
  <c r="F47" i="67" s="1"/>
  <c r="Y47" i="67" s="1"/>
  <c r="BM29" i="154"/>
  <c r="K47" i="67"/>
  <c r="AD47" i="67" s="1"/>
  <c r="BN27" i="113"/>
  <c r="BL39" i="141"/>
  <c r="I46" i="67"/>
  <c r="AB46" i="67" s="1"/>
  <c r="BK53" i="138"/>
  <c r="H45" i="67"/>
  <c r="AA45" i="67" s="1"/>
  <c r="BO28" i="113"/>
  <c r="BQ162" i="2"/>
  <c r="H48" i="67"/>
  <c r="K48" i="67"/>
  <c r="BQ134" i="2"/>
  <c r="BO71" i="113"/>
  <c r="BR164" i="2"/>
  <c r="BR135" i="2"/>
  <c r="BR165" i="2"/>
  <c r="BR137" i="2"/>
  <c r="BR163" i="2"/>
  <c r="BR136" i="2"/>
  <c r="BO5" i="154"/>
  <c r="BO22" i="154" s="1"/>
  <c r="BP6" i="154"/>
  <c r="BO24" i="154"/>
  <c r="BO29" i="154" s="1"/>
  <c r="BL48" i="138"/>
  <c r="BL51" i="138" s="1"/>
  <c r="BP7" i="139"/>
  <c r="BP31" i="139" s="1"/>
  <c r="BR243" i="2"/>
  <c r="BP13" i="152" s="1"/>
  <c r="BR245" i="2"/>
  <c r="BP15" i="152" s="1"/>
  <c r="BR242" i="2"/>
  <c r="BP12" i="152" s="1"/>
  <c r="BR244" i="2"/>
  <c r="BP14" i="152" s="1"/>
  <c r="BO36" i="152"/>
  <c r="BO40" i="152" s="1"/>
  <c r="BP7" i="152"/>
  <c r="BN12" i="138"/>
  <c r="BN19" i="138" s="1"/>
  <c r="O48" i="67"/>
  <c r="BO67" i="120"/>
  <c r="BO71" i="120" s="1"/>
  <c r="BL67" i="120"/>
  <c r="BL71" i="120" s="1"/>
  <c r="BM67" i="120"/>
  <c r="BM71" i="120" s="1"/>
  <c r="BM30" i="138"/>
  <c r="BQ35" i="2"/>
  <c r="BK57" i="137"/>
  <c r="G45" i="67"/>
  <c r="Z45" i="67" s="1"/>
  <c r="G48" i="67"/>
  <c r="BO57" i="137"/>
  <c r="BL51" i="137"/>
  <c r="BL52" i="137" s="1"/>
  <c r="BO30" i="138"/>
  <c r="BO51" i="138" s="1"/>
  <c r="BO53" i="138" s="1"/>
  <c r="BM33" i="141"/>
  <c r="BM34" i="141" s="1"/>
  <c r="BM37" i="137"/>
  <c r="BM49" i="137" s="1"/>
  <c r="BM34" i="137"/>
  <c r="BM48" i="137" s="1"/>
  <c r="BN33" i="137"/>
  <c r="BN36" i="137"/>
  <c r="BP7" i="141"/>
  <c r="BP34" i="141" s="1"/>
  <c r="BP39" i="141" s="1"/>
  <c r="BO27" i="137"/>
  <c r="BO6" i="141"/>
  <c r="BO24" i="137"/>
  <c r="BR46" i="2"/>
  <c r="BM11" i="158" s="1"/>
  <c r="BM12" i="158" s="1"/>
  <c r="BM19" i="158" s="1"/>
  <c r="BM30" i="158" s="1"/>
  <c r="BR40" i="2"/>
  <c r="BP7" i="138"/>
  <c r="BP48" i="138" s="1"/>
  <c r="BR34" i="2"/>
  <c r="BO6" i="138"/>
  <c r="BO11" i="138"/>
  <c r="BQ41" i="2"/>
  <c r="BO6" i="137"/>
  <c r="BP7" i="137"/>
  <c r="BP52" i="137" s="1"/>
  <c r="BO6" i="124"/>
  <c r="S47" i="67"/>
  <c r="R48" i="67"/>
  <c r="AF48" i="67" s="1"/>
  <c r="BO65" i="124"/>
  <c r="BP7" i="124"/>
  <c r="BN66" i="120"/>
  <c r="BO6" i="120"/>
  <c r="BP7" i="120"/>
  <c r="BN29" i="113"/>
  <c r="BN26" i="113"/>
  <c r="BO26" i="17"/>
  <c r="BS20" i="2"/>
  <c r="BS236" i="2" s="1"/>
  <c r="BQ9" i="17"/>
  <c r="BP35" i="17"/>
  <c r="BP25" i="17"/>
  <c r="BR19" i="2"/>
  <c r="BP8" i="17"/>
  <c r="BP20" i="17"/>
  <c r="BP37" i="17"/>
  <c r="BP8" i="113"/>
  <c r="BP66" i="113" s="1"/>
  <c r="BO7" i="113"/>
  <c r="AG48" i="67" l="1"/>
  <c r="Z48" i="67"/>
  <c r="AB48" i="67"/>
  <c r="AI48" i="67"/>
  <c r="AE48" i="67"/>
  <c r="X48" i="67"/>
  <c r="N49" i="67"/>
  <c r="AF49" i="67"/>
  <c r="AD48" i="67"/>
  <c r="AD49" i="67" s="1"/>
  <c r="AA48" i="67"/>
  <c r="AC48" i="67"/>
  <c r="AH48" i="67"/>
  <c r="Y48" i="67"/>
  <c r="BP35" i="139"/>
  <c r="BP23" i="157"/>
  <c r="BP28" i="157" s="1"/>
  <c r="BK71" i="113"/>
  <c r="AG49" i="67"/>
  <c r="AE49" i="67"/>
  <c r="AI49" i="67"/>
  <c r="BM64" i="113"/>
  <c r="BL66" i="113"/>
  <c r="J46" i="67" s="1"/>
  <c r="AC46" i="67" s="1"/>
  <c r="BM49" i="113"/>
  <c r="F49" i="67"/>
  <c r="BN63" i="113"/>
  <c r="BM40" i="113"/>
  <c r="BM62" i="113"/>
  <c r="BN57" i="113"/>
  <c r="BN45" i="113"/>
  <c r="BO37" i="113"/>
  <c r="BO58" i="113"/>
  <c r="BO46" i="113"/>
  <c r="BN38" i="113"/>
  <c r="BN47" i="113"/>
  <c r="BN36" i="113"/>
  <c r="BM6" i="158"/>
  <c r="BP6" i="157"/>
  <c r="BS237" i="2"/>
  <c r="BN7" i="158"/>
  <c r="BN32" i="158" s="1"/>
  <c r="BN35" i="158" s="1"/>
  <c r="BN37" i="158" s="1"/>
  <c r="B37" i="158" s="1"/>
  <c r="C13" i="65" s="1"/>
  <c r="D13" i="65" s="1"/>
  <c r="BQ7" i="160"/>
  <c r="BQ29" i="160" s="1"/>
  <c r="BQ33" i="160" s="1"/>
  <c r="B33" i="160" s="1"/>
  <c r="C14" i="65" s="1"/>
  <c r="D14" i="65" s="1"/>
  <c r="BQ7" i="157"/>
  <c r="BP26" i="152"/>
  <c r="BP33" i="152" s="1"/>
  <c r="BP35" i="152" s="1"/>
  <c r="BM40" i="152"/>
  <c r="BP28" i="113"/>
  <c r="BS164" i="2"/>
  <c r="BS135" i="2"/>
  <c r="BS137" i="2"/>
  <c r="BS165" i="2"/>
  <c r="BS163" i="2"/>
  <c r="BS136" i="2"/>
  <c r="BL53" i="138"/>
  <c r="H46" i="67"/>
  <c r="AA46" i="67" s="1"/>
  <c r="BP71" i="113"/>
  <c r="BM39" i="141"/>
  <c r="I47" i="67"/>
  <c r="AB47" i="67" s="1"/>
  <c r="BR162" i="2"/>
  <c r="BR134" i="2"/>
  <c r="BO27" i="113"/>
  <c r="BP5" i="154"/>
  <c r="BP22" i="154" s="1"/>
  <c r="BQ6" i="154"/>
  <c r="BP24" i="154"/>
  <c r="BP29" i="154" s="1"/>
  <c r="K49" i="67"/>
  <c r="BN29" i="138"/>
  <c r="BN46" i="138"/>
  <c r="BN44" i="138"/>
  <c r="BN45" i="138"/>
  <c r="BM48" i="138"/>
  <c r="BM51" i="138" s="1"/>
  <c r="BQ7" i="139"/>
  <c r="BQ31" i="139" s="1"/>
  <c r="BS244" i="2"/>
  <c r="BQ14" i="152" s="1"/>
  <c r="BS242" i="2"/>
  <c r="BQ12" i="152" s="1"/>
  <c r="BS243" i="2"/>
  <c r="BQ13" i="152" s="1"/>
  <c r="BS245" i="2"/>
  <c r="BQ15" i="152" s="1"/>
  <c r="BP36" i="152"/>
  <c r="BP40" i="152" s="1"/>
  <c r="E40" i="67"/>
  <c r="X40" i="67" s="1"/>
  <c r="E25" i="67"/>
  <c r="X25" i="67" s="1"/>
  <c r="E23" i="67"/>
  <c r="X23" i="67" s="1"/>
  <c r="E33" i="67"/>
  <c r="X33" i="67" s="1"/>
  <c r="E34" i="67"/>
  <c r="X34" i="67" s="1"/>
  <c r="E38" i="67"/>
  <c r="X38" i="67" s="1"/>
  <c r="E46" i="67"/>
  <c r="X46" i="67" s="1"/>
  <c r="E30" i="67"/>
  <c r="X30" i="67" s="1"/>
  <c r="E47" i="67"/>
  <c r="X47" i="67" s="1"/>
  <c r="E39" i="67"/>
  <c r="X39" i="67" s="1"/>
  <c r="E20" i="67"/>
  <c r="X20" i="67" s="1"/>
  <c r="E16" i="67"/>
  <c r="X16" i="67" s="1"/>
  <c r="E41" i="67"/>
  <c r="X41" i="67" s="1"/>
  <c r="E43" i="67"/>
  <c r="X43" i="67" s="1"/>
  <c r="E27" i="67"/>
  <c r="X27" i="67" s="1"/>
  <c r="E26" i="67"/>
  <c r="X26" i="67" s="1"/>
  <c r="E24" i="67"/>
  <c r="X24" i="67" s="1"/>
  <c r="E32" i="67"/>
  <c r="X32" i="67" s="1"/>
  <c r="E42" i="67"/>
  <c r="X42" i="67" s="1"/>
  <c r="E22" i="67"/>
  <c r="X22" i="67" s="1"/>
  <c r="E28" i="67"/>
  <c r="X28" i="67" s="1"/>
  <c r="E29" i="67"/>
  <c r="X29" i="67" s="1"/>
  <c r="E45" i="67"/>
  <c r="X45" i="67" s="1"/>
  <c r="E37" i="67"/>
  <c r="X37" i="67" s="1"/>
  <c r="E44" i="67"/>
  <c r="X44" i="67" s="1"/>
  <c r="E36" i="67"/>
  <c r="X36" i="67" s="1"/>
  <c r="E18" i="67"/>
  <c r="X18" i="67" s="1"/>
  <c r="E35" i="67"/>
  <c r="X35" i="67" s="1"/>
  <c r="E31" i="67"/>
  <c r="X31" i="67" s="1"/>
  <c r="E21" i="67"/>
  <c r="X21" i="67" s="1"/>
  <c r="E17" i="67"/>
  <c r="X17" i="67" s="1"/>
  <c r="E19" i="67"/>
  <c r="X19" i="67" s="1"/>
  <c r="BQ7" i="152"/>
  <c r="BO12" i="138"/>
  <c r="BO19" i="138" s="1"/>
  <c r="J47" i="67"/>
  <c r="AC47" i="67" s="1"/>
  <c r="O47" i="67"/>
  <c r="AH47" i="67" s="1"/>
  <c r="BP67" i="120"/>
  <c r="BP71" i="120" s="1"/>
  <c r="O46" i="67"/>
  <c r="AH46" i="67" s="1"/>
  <c r="BP61" i="124"/>
  <c r="BP65" i="124" s="1"/>
  <c r="BR35" i="2"/>
  <c r="BL57" i="137"/>
  <c r="G46" i="67"/>
  <c r="Z46" i="67" s="1"/>
  <c r="BP57" i="137"/>
  <c r="BP30" i="138"/>
  <c r="BP51" i="138" s="1"/>
  <c r="BP53" i="138" s="1"/>
  <c r="BM51" i="137"/>
  <c r="BM52" i="137" s="1"/>
  <c r="BM57" i="137" s="1"/>
  <c r="BN37" i="137"/>
  <c r="BN49" i="137" s="1"/>
  <c r="BN33" i="141"/>
  <c r="BO36" i="137"/>
  <c r="BN34" i="137"/>
  <c r="BN48" i="137" s="1"/>
  <c r="BP6" i="141"/>
  <c r="BP24" i="137"/>
  <c r="BO33" i="137"/>
  <c r="BQ7" i="141"/>
  <c r="BQ34" i="141" s="1"/>
  <c r="BQ39" i="141" s="1"/>
  <c r="BP6" i="138"/>
  <c r="BR41" i="2"/>
  <c r="BP27" i="137"/>
  <c r="BP11" i="138"/>
  <c r="BS40" i="2"/>
  <c r="BS46" i="2"/>
  <c r="BN11" i="158" s="1"/>
  <c r="BN12" i="158" s="1"/>
  <c r="BQ7" i="138"/>
  <c r="BQ48" i="138" s="1"/>
  <c r="BS34" i="2"/>
  <c r="BP6" i="137"/>
  <c r="BQ7" i="137"/>
  <c r="BQ52" i="137" s="1"/>
  <c r="BP6" i="124"/>
  <c r="S48" i="67"/>
  <c r="BQ7" i="124"/>
  <c r="BP6" i="120"/>
  <c r="BQ7" i="120"/>
  <c r="BO66" i="120"/>
  <c r="BO29" i="113"/>
  <c r="BO26" i="113"/>
  <c r="BP26" i="17"/>
  <c r="BQ20" i="17"/>
  <c r="BQ37" i="17"/>
  <c r="BQ35" i="17"/>
  <c r="BQ25" i="17"/>
  <c r="BQ8" i="113"/>
  <c r="BQ66" i="113" s="1"/>
  <c r="BS19" i="2"/>
  <c r="BQ8" i="17"/>
  <c r="BP7" i="113"/>
  <c r="X49" i="67" l="1"/>
  <c r="BQ35" i="139"/>
  <c r="B35" i="139" s="1"/>
  <c r="C6" i="65" s="1"/>
  <c r="D6" i="65" s="1"/>
  <c r="AH49" i="67"/>
  <c r="AB49" i="67"/>
  <c r="AC49" i="67"/>
  <c r="BQ23" i="157"/>
  <c r="BQ28" i="157" s="1"/>
  <c r="B28" i="157" s="1"/>
  <c r="C15" i="65" s="1"/>
  <c r="D15" i="65" s="1"/>
  <c r="BL71" i="113"/>
  <c r="Q29" i="67"/>
  <c r="U29" i="67"/>
  <c r="Q39" i="67"/>
  <c r="U39" i="67"/>
  <c r="BN19" i="158"/>
  <c r="BN30" i="158" s="1"/>
  <c r="B12" i="158"/>
  <c r="Q19" i="67"/>
  <c r="U19" i="67"/>
  <c r="Q22" i="67"/>
  <c r="U22" i="67"/>
  <c r="Q30" i="67"/>
  <c r="U30" i="67"/>
  <c r="Q28" i="67"/>
  <c r="U28" i="67"/>
  <c r="Q17" i="67"/>
  <c r="U17" i="67"/>
  <c r="Q42" i="67"/>
  <c r="U42" i="67"/>
  <c r="Q21" i="67"/>
  <c r="U21" i="67"/>
  <c r="Q32" i="67"/>
  <c r="U32" i="67"/>
  <c r="Q38" i="67"/>
  <c r="U38" i="67"/>
  <c r="Q31" i="67"/>
  <c r="U31" i="67"/>
  <c r="Q24" i="67"/>
  <c r="U24" i="67"/>
  <c r="Q34" i="67"/>
  <c r="U34" i="67"/>
  <c r="U48" i="67"/>
  <c r="Q35" i="67"/>
  <c r="U35" i="67"/>
  <c r="Q26" i="67"/>
  <c r="U26" i="67"/>
  <c r="Q33" i="67"/>
  <c r="U33" i="67"/>
  <c r="U46" i="67"/>
  <c r="Q18" i="67"/>
  <c r="U18" i="67"/>
  <c r="Q27" i="67"/>
  <c r="U27" i="67"/>
  <c r="Q23" i="67"/>
  <c r="U23" i="67"/>
  <c r="Q36" i="67"/>
  <c r="U36" i="67"/>
  <c r="Q43" i="67"/>
  <c r="U43" i="67"/>
  <c r="Q25" i="67"/>
  <c r="U25" i="67"/>
  <c r="Q44" i="67"/>
  <c r="U44" i="67"/>
  <c r="Q41" i="67"/>
  <c r="U41" i="67"/>
  <c r="Q40" i="67"/>
  <c r="U40" i="67"/>
  <c r="J49" i="67"/>
  <c r="Q37" i="67"/>
  <c r="U37" i="67"/>
  <c r="Q16" i="67"/>
  <c r="Q45" i="67"/>
  <c r="U45" i="67"/>
  <c r="Q20" i="67"/>
  <c r="U20" i="67"/>
  <c r="BN64" i="113"/>
  <c r="BN40" i="113"/>
  <c r="BN62" i="113"/>
  <c r="BO63" i="113"/>
  <c r="BP37" i="113"/>
  <c r="BP58" i="113"/>
  <c r="BP46" i="113"/>
  <c r="BO38" i="113"/>
  <c r="BO47" i="113"/>
  <c r="BO57" i="113"/>
  <c r="BO45" i="113"/>
  <c r="BN49" i="113"/>
  <c r="BO36" i="113"/>
  <c r="BN6" i="158"/>
  <c r="BQ6" i="157"/>
  <c r="BQ26" i="152"/>
  <c r="BQ33" i="152" s="1"/>
  <c r="BQ35" i="152" s="1"/>
  <c r="BQ28" i="113"/>
  <c r="BP27" i="113"/>
  <c r="BS134" i="2"/>
  <c r="BM53" i="138"/>
  <c r="H47" i="67"/>
  <c r="BS162" i="2"/>
  <c r="BQ71" i="113"/>
  <c r="BQ5" i="154"/>
  <c r="BQ22" i="154" s="1"/>
  <c r="Q48" i="67"/>
  <c r="BQ24" i="154"/>
  <c r="BQ29" i="154" s="1"/>
  <c r="B29" i="154" s="1"/>
  <c r="C12" i="65" s="1"/>
  <c r="D12" i="65" s="1"/>
  <c r="BO29" i="138"/>
  <c r="BO46" i="138"/>
  <c r="BO44" i="138"/>
  <c r="BO45" i="138"/>
  <c r="Q46" i="67"/>
  <c r="BQ36" i="152"/>
  <c r="BQ40" i="152" s="1"/>
  <c r="B40" i="152" s="1"/>
  <c r="C7" i="65" s="1"/>
  <c r="BM71" i="113"/>
  <c r="BP12" i="138"/>
  <c r="BP19" i="138" s="1"/>
  <c r="I49" i="67"/>
  <c r="BQ67" i="120"/>
  <c r="BQ71" i="120" s="1"/>
  <c r="B71" i="120" s="1"/>
  <c r="C16" i="65" s="1"/>
  <c r="D16" i="65" s="1"/>
  <c r="BQ61" i="124"/>
  <c r="BQ65" i="124" s="1"/>
  <c r="B65" i="124" s="1"/>
  <c r="C17" i="65" s="1"/>
  <c r="D17" i="65" s="1"/>
  <c r="BS35" i="2"/>
  <c r="G47" i="67"/>
  <c r="Z47" i="67" s="1"/>
  <c r="Z49" i="67" s="1"/>
  <c r="BQ57" i="137"/>
  <c r="BQ30" i="138"/>
  <c r="BN51" i="137"/>
  <c r="BO34" i="137"/>
  <c r="BO48" i="137" s="1"/>
  <c r="BO33" i="141"/>
  <c r="BO37" i="137"/>
  <c r="BO49" i="137" s="1"/>
  <c r="BP33" i="137"/>
  <c r="BQ27" i="137"/>
  <c r="BP36" i="137"/>
  <c r="BQ6" i="141"/>
  <c r="BQ24" i="137"/>
  <c r="BQ11" i="138"/>
  <c r="BS41" i="2"/>
  <c r="BQ6" i="138"/>
  <c r="BQ6" i="137"/>
  <c r="BQ6" i="124"/>
  <c r="BQ6" i="120"/>
  <c r="BP66" i="120"/>
  <c r="BP29" i="113"/>
  <c r="BP26" i="113"/>
  <c r="BQ26" i="17"/>
  <c r="BQ7" i="113"/>
  <c r="Y49" i="67" l="1"/>
  <c r="AA47" i="67"/>
  <c r="AA49" i="67" s="1"/>
  <c r="BO49" i="113"/>
  <c r="BO64" i="113"/>
  <c r="H49" i="67"/>
  <c r="G49" i="67"/>
  <c r="U16" i="67"/>
  <c r="D7" i="65"/>
  <c r="BP63" i="113"/>
  <c r="BO40" i="113"/>
  <c r="BO62" i="113"/>
  <c r="BP38" i="113"/>
  <c r="BP47" i="113"/>
  <c r="BQ37" i="113"/>
  <c r="BQ58" i="113"/>
  <c r="BQ46" i="113"/>
  <c r="BP57" i="113"/>
  <c r="BP45" i="113"/>
  <c r="BP36" i="113"/>
  <c r="BQ27" i="113"/>
  <c r="BQ51" i="138"/>
  <c r="BQ53" i="138" s="1"/>
  <c r="B53" i="138" s="1"/>
  <c r="C9" i="65" s="1"/>
  <c r="D9" i="65" s="1"/>
  <c r="BP29" i="138"/>
  <c r="BP45" i="138"/>
  <c r="BP46" i="138"/>
  <c r="BP44" i="138"/>
  <c r="Q47" i="67"/>
  <c r="B39" i="141"/>
  <c r="C10" i="65" s="1"/>
  <c r="D10" i="65" s="1"/>
  <c r="BQ12" i="138"/>
  <c r="BQ19" i="138" s="1"/>
  <c r="B57" i="137"/>
  <c r="C8" i="65" s="1"/>
  <c r="D8" i="65" s="1"/>
  <c r="BO51" i="137"/>
  <c r="BQ36" i="137"/>
  <c r="BP37" i="137"/>
  <c r="BP49" i="137" s="1"/>
  <c r="BP34" i="137"/>
  <c r="BP48" i="137" s="1"/>
  <c r="BP33" i="141"/>
  <c r="BQ33" i="137"/>
  <c r="E49" i="67"/>
  <c r="O49" i="67"/>
  <c r="BQ66" i="120"/>
  <c r="BQ26" i="113"/>
  <c r="BQ29" i="113"/>
  <c r="BE37" i="17"/>
  <c r="D39" i="67"/>
  <c r="BP49" i="113" l="1"/>
  <c r="U47" i="67"/>
  <c r="U49" i="67" s="1"/>
  <c r="BQ63" i="113"/>
  <c r="BP40" i="113"/>
  <c r="BP62" i="113"/>
  <c r="BP64" i="113"/>
  <c r="BQ38" i="113"/>
  <c r="BQ47" i="113"/>
  <c r="BQ57" i="113"/>
  <c r="BQ45" i="113"/>
  <c r="BQ36" i="113"/>
  <c r="BQ29" i="138"/>
  <c r="BQ45" i="138"/>
  <c r="BQ46" i="138"/>
  <c r="BQ44" i="138"/>
  <c r="B71" i="113"/>
  <c r="C11" i="65" s="1"/>
  <c r="BQ37" i="137"/>
  <c r="BQ49" i="137" s="1"/>
  <c r="BP51" i="137"/>
  <c r="BQ33" i="141"/>
  <c r="BQ34" i="137"/>
  <c r="BQ48" i="137" s="1"/>
  <c r="P49" i="67"/>
  <c r="T39" i="67"/>
  <c r="D11" i="65" l="1"/>
  <c r="BQ49" i="113"/>
  <c r="BQ40" i="113"/>
  <c r="BQ62" i="113"/>
  <c r="BQ64" i="113"/>
  <c r="BQ51" i="137"/>
  <c r="Q49" i="67"/>
  <c r="BN37" i="17" l="1"/>
  <c r="C19" i="67"/>
  <c r="C49" i="67" s="1"/>
  <c r="AK26" i="17"/>
  <c r="C25" i="17" s="1"/>
  <c r="C20" i="65" s="1"/>
  <c r="D41" i="67"/>
  <c r="BG37" i="17"/>
  <c r="BD37" i="17" l="1"/>
  <c r="D48" i="67"/>
  <c r="T48" i="67" s="1"/>
  <c r="BM37" i="17"/>
  <c r="D47" i="67"/>
  <c r="T47" i="67" s="1"/>
  <c r="BK37" i="17"/>
  <c r="D45" i="67"/>
  <c r="T45" i="67" s="1"/>
  <c r="D38" i="67"/>
  <c r="T38" i="67" s="1"/>
  <c r="S19" i="67"/>
  <c r="S49" i="67" s="1"/>
  <c r="T41" i="67"/>
  <c r="D20" i="65" l="1"/>
  <c r="T49" i="67"/>
  <c r="C36" i="17"/>
  <c r="C18" i="65" s="1"/>
  <c r="C19" i="65" s="1"/>
  <c r="C21" i="65" s="1"/>
  <c r="D49" i="67"/>
  <c r="C56" i="67" l="1"/>
  <c r="C57" i="67"/>
  <c r="D18" i="65"/>
  <c r="D19" i="65" s="1"/>
  <c r="G4" i="148" l="1"/>
  <c r="D21" i="65"/>
  <c r="C22" i="65"/>
  <c r="D22" i="65" l="1"/>
  <c r="G5" i="14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tc={AFEB0829-E545-4C8C-8989-D89460315660}</author>
    <author>lichen</author>
  </authors>
  <commentList>
    <comment ref="B37" authorId="0" shapeId="0" xr:uid="{AFEB0829-E545-4C8C-8989-D89460315660}">
      <text>
        <t>[Threaded comment]
Your version of Excel allows you to read this threaded comment; however, any edits to it will get removed if the file is opened in a newer version of Excel. Learn more: https://go.microsoft.com/fwlink/?linkid=870924
Comment:
    Total annual UTP / Average weekday UTP
Reply:
    This tells you how many weekday-equivalents occur in a year, considering all days and variations.</t>
      </text>
    </comment>
    <comment ref="A200" authorId="1" shapeId="0" xr:uid="{104729FE-3F24-4411-BBEF-7422B31B1B3F}">
      <text>
        <r>
          <rPr>
            <sz val="9"/>
            <color indexed="81"/>
            <rFont val="Tahoma"/>
            <family val="2"/>
          </rPr>
          <t>Not a viaduct, but scoped lighting improvements</t>
        </r>
      </text>
    </comment>
    <comment ref="A208" authorId="1" shapeId="0" xr:uid="{A0E76113-0A53-4AF7-BA5A-0821B63369A1}">
      <text>
        <r>
          <rPr>
            <sz val="9"/>
            <color indexed="81"/>
            <rFont val="Tahoma"/>
            <family val="2"/>
          </rPr>
          <t>Not a viaduct, but scoped lighting improvements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lichen</author>
  </authors>
  <commentList>
    <comment ref="A15" authorId="0" shapeId="0" xr:uid="{B7406ED3-4563-4073-84E0-F9993A945B4D}">
      <text>
        <r>
          <rPr>
            <sz val="9"/>
            <color indexed="81"/>
            <rFont val="Tahoma"/>
            <family val="2"/>
          </rPr>
          <t>Not a viaduct, but scoped lighting improvements</t>
        </r>
      </text>
    </comment>
    <comment ref="A25" authorId="0" shapeId="0" xr:uid="{E76EE4F8-C95D-4035-B272-508E2D116B5F}">
      <text>
        <r>
          <rPr>
            <sz val="9"/>
            <color indexed="81"/>
            <rFont val="Tahoma"/>
            <family val="2"/>
          </rPr>
          <t>Not a viaduct, but scoped lighting improvements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lichen</author>
  </authors>
  <commentList>
    <comment ref="A5" authorId="0" shapeId="0" xr:uid="{64DCBFAC-C555-42E9-87E2-939DE8461A30}">
      <text>
        <r>
          <rPr>
            <sz val="9"/>
            <color indexed="81"/>
            <rFont val="Tahoma"/>
            <family val="2"/>
          </rPr>
          <t>Not a viaduct, but scoped lighting improvements</t>
        </r>
      </text>
    </comment>
    <comment ref="A15" authorId="0" shapeId="0" xr:uid="{4F0A1CD1-8554-4310-90CC-18EC9C02A938}">
      <text>
        <r>
          <rPr>
            <sz val="9"/>
            <color indexed="81"/>
            <rFont val="Tahoma"/>
            <family val="2"/>
          </rPr>
          <t>Not a viaduct, but scoped lighting improvements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tc={7156F297-EA19-4105-9BEF-F761B67648D0}</author>
  </authors>
  <commentList>
    <comment ref="B27" authorId="0" shapeId="0" xr:uid="{7156F297-EA19-4105-9BEF-F761B67648D0}">
      <text>
        <t>[Threaded comment]
Your version of Excel allows you to read this threaded comment; however, any edits to it will get removed if the file is opened in a newer version of Excel. Learn more: https://go.microsoft.com/fwlink/?linkid=870924
Comment:
    reduce this value to be conservative?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<sst xmlns="http://schemas.openxmlformats.org/spreadsheetml/2006/main" count="1894" uniqueCount="962">
  <si>
    <t>CREATE 75th</t>
  </si>
  <si>
    <t>Analysis-Wide Assumptions</t>
  </si>
  <si>
    <t>Benefit Cost Analysis Structure</t>
  </si>
  <si>
    <t>Benefit Category</t>
  </si>
  <si>
    <t>Benefit Class</t>
  </si>
  <si>
    <t>Benefit Source1</t>
  </si>
  <si>
    <t>Benefit Source2</t>
  </si>
  <si>
    <t>Benefit Number</t>
  </si>
  <si>
    <t>Transportation System User Effects</t>
  </si>
  <si>
    <t>Metra Passenger Travel Time Savings</t>
  </si>
  <si>
    <t>Service Improvements</t>
  </si>
  <si>
    <t>1a</t>
  </si>
  <si>
    <t>Maintenance</t>
  </si>
  <si>
    <t>Metra O&amp;M Cost Savings</t>
  </si>
  <si>
    <t>1b</t>
  </si>
  <si>
    <t>Network Efficiency</t>
  </si>
  <si>
    <t>Avoided Delay</t>
  </si>
  <si>
    <t>Typical Operations</t>
  </si>
  <si>
    <t>Mode Shift</t>
  </si>
  <si>
    <t>Avoided Truck Diversion</t>
  </si>
  <si>
    <t>Network Saturation</t>
  </si>
  <si>
    <t>5a</t>
  </si>
  <si>
    <t>Avoided Rail Diversion</t>
  </si>
  <si>
    <t>5b</t>
  </si>
  <si>
    <t>Safety</t>
  </si>
  <si>
    <t>Reduced Crashes</t>
  </si>
  <si>
    <t>Lighting and Sidewalk Improvements</t>
  </si>
  <si>
    <t>Reduced Crime</t>
  </si>
  <si>
    <t>Source/Notes</t>
  </si>
  <si>
    <t>URL</t>
  </si>
  <si>
    <t>units</t>
  </si>
  <si>
    <t>Project Details</t>
  </si>
  <si>
    <t>Duration of Operations Analysis Period</t>
  </si>
  <si>
    <t>years</t>
  </si>
  <si>
    <t>Year</t>
  </si>
  <si>
    <t>Opening Year</t>
  </si>
  <si>
    <t>Final Year of Operations Period</t>
  </si>
  <si>
    <t>Metra</t>
  </si>
  <si>
    <t>Passengers</t>
  </si>
  <si>
    <t>No Build Daily Weekday Passengers</t>
  </si>
  <si>
    <t>SWS</t>
  </si>
  <si>
    <t>passengers/weekday</t>
  </si>
  <si>
    <t>All Passengers</t>
  </si>
  <si>
    <t>Annualization Factor</t>
  </si>
  <si>
    <t>weekdays/year</t>
  </si>
  <si>
    <t>NTD Agency Profile</t>
  </si>
  <si>
    <t>https://www.transit.dot.gov/sites/fta.dot.gov/files/transit_agency_profile_doc/2024/50118.pdf</t>
  </si>
  <si>
    <t>Build Daily Weekday Passengers</t>
  </si>
  <si>
    <t>Average Trip Length</t>
  </si>
  <si>
    <t>PMT Reduction</t>
  </si>
  <si>
    <t>person-miles/weekday</t>
  </si>
  <si>
    <t>STOPS model output</t>
  </si>
  <si>
    <t>Average Trip Time</t>
  </si>
  <si>
    <t>No Build</t>
  </si>
  <si>
    <t>mph</t>
  </si>
  <si>
    <t>Build</t>
  </si>
  <si>
    <t>miles/passenger</t>
  </si>
  <si>
    <t>Metra Train-by-Train Detail. Fall 2018</t>
  </si>
  <si>
    <t>https://metrarail.com/sites/default/files/assets/planning/ridership/2018_train_by_train_details_report_final.pdf</t>
  </si>
  <si>
    <t>Metra Operating and Maintenance Cost</t>
  </si>
  <si>
    <t>Increased Cost Drivers</t>
  </si>
  <si>
    <t>Train Miles</t>
  </si>
  <si>
    <t>Estimate from 2019 O&amp;M Model based on Metra service statistics and operating expenditures</t>
  </si>
  <si>
    <t>train miles</t>
  </si>
  <si>
    <t>Car Miles</t>
  </si>
  <si>
    <t>car miles</t>
  </si>
  <si>
    <t>Train Hours</t>
  </si>
  <si>
    <t>train hours</t>
  </si>
  <si>
    <t>Train Trips</t>
  </si>
  <si>
    <t>train trips</t>
  </si>
  <si>
    <t>Track Miles</t>
  </si>
  <si>
    <t>track miles</t>
  </si>
  <si>
    <t>Unit Costs</t>
  </si>
  <si>
    <t>$/track mile</t>
  </si>
  <si>
    <t>$/car mile</t>
  </si>
  <si>
    <t>$/train hour</t>
  </si>
  <si>
    <t>$/train trip</t>
  </si>
  <si>
    <t xml:space="preserve">Avoid Bridge Replacements </t>
  </si>
  <si>
    <t>Build/Rehab Year (whichever is more recent )</t>
  </si>
  <si>
    <t xml:space="preserve">Replace Year (100 years after build, 50 after rehab)  </t>
  </si>
  <si>
    <t>SWS 1.68 (23RD PL.)</t>
  </si>
  <si>
    <t>Replacement Value</t>
  </si>
  <si>
    <t>SWS 1.74 (24TH ST.)</t>
  </si>
  <si>
    <t>Quantity</t>
  </si>
  <si>
    <t>$ / Br</t>
  </si>
  <si>
    <t>Cost</t>
  </si>
  <si>
    <t>SWS 1.8 (24TH PL.)</t>
  </si>
  <si>
    <t>23rd Pl to 43rd St</t>
  </si>
  <si>
    <t>SWS 1.85 (STEVENSON EXPY)</t>
  </si>
  <si>
    <t>45th St to 74th St</t>
  </si>
  <si>
    <t>SWS 1.93 (25TH PL.)</t>
  </si>
  <si>
    <t>SWS 1.99 (26TH ST.)</t>
  </si>
  <si>
    <t>SWS 2.12 (28TH ST.)</t>
  </si>
  <si>
    <t>CREATE Estimates and Contingency Plan</t>
  </si>
  <si>
    <t>SWS 2.18 (28TH PL.)</t>
  </si>
  <si>
    <t>Engineering (8%)</t>
  </si>
  <si>
    <t>SWS 2.24 (29TH ST.)</t>
  </si>
  <si>
    <t>CM (7%)</t>
  </si>
  <si>
    <t>SWS 2.46 (31ST ST.)</t>
  </si>
  <si>
    <t>Design Continency (10%)</t>
  </si>
  <si>
    <t>SWS 2.58 (32ND ST.)</t>
  </si>
  <si>
    <t>Construction Continency (20%)</t>
  </si>
  <si>
    <t>SWS 2.71 (33RD ST.)</t>
  </si>
  <si>
    <t>PMR (5%)</t>
  </si>
  <si>
    <t>SWS 2.96 (35TH ST.)</t>
  </si>
  <si>
    <t>SWS 3.21 (37TH ST.)</t>
  </si>
  <si>
    <t>Total</t>
  </si>
  <si>
    <t>2026$</t>
  </si>
  <si>
    <t>SWS 3.31 (38TH ST.)</t>
  </si>
  <si>
    <t>SWS 3.41 (39TH ST.)</t>
  </si>
  <si>
    <t>SWS 3.54 (CJRR)</t>
  </si>
  <si>
    <t>SWS 3.77 (ROOT ST.)</t>
  </si>
  <si>
    <t>SWS 3.84 (42ND ST.)</t>
  </si>
  <si>
    <t>SWS 3.9 (42ND PL.)</t>
  </si>
  <si>
    <t>SWS 3.96 (43RD ST.)</t>
  </si>
  <si>
    <t>SWS 4.21 (45TH ST.)</t>
  </si>
  <si>
    <t>SWS 4.34 (46th ST)</t>
  </si>
  <si>
    <t>SWS 4.47 (47TH ST.)</t>
  </si>
  <si>
    <t>SWS 4.97 (51ST ST.)</t>
  </si>
  <si>
    <t>SWS 5.47 (55TH ST. GARFIELD)</t>
  </si>
  <si>
    <t>SWS 5.72 (57TH ST.)</t>
  </si>
  <si>
    <t>SWS 5.97-P1 (59TH ST.)</t>
  </si>
  <si>
    <t>SWS 6.09-P1 (60TH St.)</t>
  </si>
  <si>
    <t>SWS 6.22-P1 (61ST ST.)</t>
  </si>
  <si>
    <t>SWS 6.28-P1 (61ST PL.)</t>
  </si>
  <si>
    <t>SWS 6.35-P1 (62ND ST.)</t>
  </si>
  <si>
    <t>SWS 6.41-P1 (ENGLEWOOD)</t>
  </si>
  <si>
    <t>SWS 6.47-P1 (63RD ST.)</t>
  </si>
  <si>
    <t>SWS 6.59-P1 (64TH ST.)</t>
  </si>
  <si>
    <t>SWS 6.72 (65TH ST.)</t>
  </si>
  <si>
    <t>SWS 6.84 (66TH ST.)</t>
  </si>
  <si>
    <t>SWS 6.97 (MARQUETTE RD.)</t>
  </si>
  <si>
    <t>SWS 7.09-P1 (68TH ST.)</t>
  </si>
  <si>
    <t>SWS 7.22-P1 (69TH ST.)</t>
  </si>
  <si>
    <t>SWS 7.34 (70TH ST.)</t>
  </si>
  <si>
    <t>SWS 7.47 (71ST ST.)</t>
  </si>
  <si>
    <t>SWS 7.64 (72ND ST.)</t>
  </si>
  <si>
    <t>SWS 7.81 (PED AT 73RD ST.)</t>
  </si>
  <si>
    <t>Delay</t>
  </si>
  <si>
    <t>days/year</t>
  </si>
  <si>
    <t>RTC Model Base Year</t>
  </si>
  <si>
    <t>Passenger Rail Occupancy</t>
  </si>
  <si>
    <t>persons/train</t>
  </si>
  <si>
    <t>Passenger</t>
  </si>
  <si>
    <t>train-hours/year</t>
  </si>
  <si>
    <t>Freight</t>
  </si>
  <si>
    <t>BASE</t>
  </si>
  <si>
    <t>Total Delay</t>
  </si>
  <si>
    <t>A-Amtrak Intercity</t>
  </si>
  <si>
    <t>seconds/3 day</t>
  </si>
  <si>
    <t>CE-Coal Empty</t>
  </si>
  <si>
    <t>CL-Coal Loads</t>
  </si>
  <si>
    <t>D-Double Stack</t>
  </si>
  <si>
    <t>E-Light Engine Moves</t>
  </si>
  <si>
    <t>I-Intermodal</t>
  </si>
  <si>
    <t>K-Merchandise</t>
  </si>
  <si>
    <t>L-Local</t>
  </si>
  <si>
    <t>M-Commuter(Metra SW)</t>
  </si>
  <si>
    <t>M-Commuter(Metra)</t>
  </si>
  <si>
    <t>Other</t>
  </si>
  <si>
    <t>T-Transfer</t>
  </si>
  <si>
    <t>UE-Unit Empty</t>
  </si>
  <si>
    <t>UL-Unit Loads</t>
  </si>
  <si>
    <t>V-Vehicle</t>
  </si>
  <si>
    <t>W-Work Train</t>
  </si>
  <si>
    <t>Y-Yard Move</t>
  </si>
  <si>
    <t>Z-Premium Intermodal</t>
  </si>
  <si>
    <t>Amtrak</t>
  </si>
  <si>
    <t>BUILD</t>
  </si>
  <si>
    <t>Crashes</t>
  </si>
  <si>
    <t>Locations of Roadway Intersection Improvements</t>
  </si>
  <si>
    <t>Crash Modification Factor by Improvement</t>
  </si>
  <si>
    <t>Lighting</t>
  </si>
  <si>
    <t>CMF ID: 11026</t>
  </si>
  <si>
    <t>https://www.cmfclearinghouse.org/detail.php?facid=11026</t>
  </si>
  <si>
    <t>Sidewalk</t>
  </si>
  <si>
    <t>Annual Incidents by Location</t>
  </si>
  <si>
    <t>Injuries</t>
  </si>
  <si>
    <t>Fatalities</t>
  </si>
  <si>
    <t>Chicago crash data, 2019-2023</t>
  </si>
  <si>
    <t>https://data.cityofchicago.org/Transportation/Traffic-Crashes-Crashes/85ca-t3if/explore/</t>
  </si>
  <si>
    <t>73rd St (West of Stewart Ave)</t>
  </si>
  <si>
    <t>incidents/year</t>
  </si>
  <si>
    <t>74th Street (Normal to Eggleston)</t>
  </si>
  <si>
    <t>75th Street (Normal to Eggleston)</t>
  </si>
  <si>
    <t>S Normal Ave (74th to 75th)</t>
  </si>
  <si>
    <t>S Halsted Street</t>
  </si>
  <si>
    <t>S Peoria Street</t>
  </si>
  <si>
    <t>Crash Reduction by Location</t>
  </si>
  <si>
    <t>Crime Data</t>
  </si>
  <si>
    <t>Crime Reduction by Improvement</t>
  </si>
  <si>
    <t>Uchicago Crime Lights Study</t>
  </si>
  <si>
    <t>https://urbanlabs.uchicago.edu/projects/crime-lights-study</t>
  </si>
  <si>
    <t>Burglary</t>
  </si>
  <si>
    <t>Auto Theft</t>
  </si>
  <si>
    <t>Larceny</t>
  </si>
  <si>
    <t>Robbery</t>
  </si>
  <si>
    <t>Murder</t>
  </si>
  <si>
    <t>Rape</t>
  </si>
  <si>
    <t>Assault</t>
  </si>
  <si>
    <t>Crime Reduction by Location</t>
  </si>
  <si>
    <t>Cost of Crime</t>
  </si>
  <si>
    <t>FEMA BCA Resource</t>
  </si>
  <si>
    <t>2023$/incident</t>
  </si>
  <si>
    <t>Benefit-Cost Analysis Sustainment and Enhancements: Standard Economic Values Methodology Report (Version 9.0)</t>
  </si>
  <si>
    <t>Converted to base dollars</t>
  </si>
  <si>
    <t xml:space="preserve"> Diversion</t>
  </si>
  <si>
    <t>First Year of Diversion</t>
  </si>
  <si>
    <t xml:space="preserve">Percent of increased demand diverted to truck </t>
  </si>
  <si>
    <t>Annual Avoided Truck VMT</t>
  </si>
  <si>
    <t>varies by year</t>
  </si>
  <si>
    <t>VMT/year</t>
  </si>
  <si>
    <t>2023 Rail Traffic Diversion Projection</t>
  </si>
  <si>
    <t>CAGR</t>
  </si>
  <si>
    <t>Non-Intermodal Freight Movements</t>
  </si>
  <si>
    <t>BNSF/CSX</t>
  </si>
  <si>
    <t>tons/year</t>
  </si>
  <si>
    <t>BNSF/NS</t>
  </si>
  <si>
    <t>UP/CSX</t>
  </si>
  <si>
    <t>UP/NS</t>
  </si>
  <si>
    <t>conservative assumption- excludes empty movements</t>
  </si>
  <si>
    <t>Through Movement Distance</t>
  </si>
  <si>
    <t>derived from RTC model</t>
  </si>
  <si>
    <t>BNSF to Norfolk Southern</t>
  </si>
  <si>
    <t>via Chicago</t>
  </si>
  <si>
    <t>miles</t>
  </si>
  <si>
    <t>via St. Louis</t>
  </si>
  <si>
    <t>via Kansas City</t>
  </si>
  <si>
    <t>Union Pacific to Norfolk Southern</t>
  </si>
  <si>
    <t>Union Pacific to CSX</t>
  </si>
  <si>
    <t>BNSF to CSX (Avon)</t>
  </si>
  <si>
    <t>BNSF to CSX (Willard)</t>
  </si>
  <si>
    <t>Parameter Format Version 4.1</t>
  </si>
  <si>
    <t>Key</t>
  </si>
  <si>
    <t>Descriptive text</t>
  </si>
  <si>
    <t>black regular</t>
  </si>
  <si>
    <t>Descriptive subtext</t>
  </si>
  <si>
    <t>grey regular</t>
  </si>
  <si>
    <t>Units</t>
  </si>
  <si>
    <t>black italic</t>
  </si>
  <si>
    <t>Totals</t>
  </si>
  <si>
    <t>black bold</t>
  </si>
  <si>
    <t>Interpretation notes</t>
  </si>
  <si>
    <t>orange regular</t>
  </si>
  <si>
    <t>Scenario selector</t>
  </si>
  <si>
    <t>purple box</t>
  </si>
  <si>
    <t>Input value</t>
  </si>
  <si>
    <t>green box</t>
  </si>
  <si>
    <t>Computed value</t>
  </si>
  <si>
    <t>dark blue regular</t>
  </si>
  <si>
    <t>dark blue bold</t>
  </si>
  <si>
    <t>Formula differs from adjacent cells</t>
  </si>
  <si>
    <t>blue box</t>
  </si>
  <si>
    <t>Checksum or audit value</t>
  </si>
  <si>
    <t>red text</t>
  </si>
  <si>
    <t>Cut-and-paste area for scenario documentation</t>
  </si>
  <si>
    <t>cyan outline</t>
  </si>
  <si>
    <t>Changed from previous version</t>
  </si>
  <si>
    <t>purple text</t>
  </si>
  <si>
    <t>Base Year</t>
  </si>
  <si>
    <t>Base Year of Analysis</t>
  </si>
  <si>
    <t>Base Dollar Year</t>
  </si>
  <si>
    <t>Financial Factors</t>
  </si>
  <si>
    <t>Discount Factor</t>
  </si>
  <si>
    <t>Last Updated:</t>
  </si>
  <si>
    <t>Discount Rate</t>
  </si>
  <si>
    <t>required by USDOT</t>
  </si>
  <si>
    <t>only used for carbon-related benefits</t>
  </si>
  <si>
    <t>Inflation</t>
  </si>
  <si>
    <t>GDP Deflator</t>
  </si>
  <si>
    <t>Historical, national</t>
  </si>
  <si>
    <t>Percent change</t>
  </si>
  <si>
    <t>Forecast, national (CPI-U)</t>
  </si>
  <si>
    <t xml:space="preserve">https://www.cbo.gov/about/products/budget-economic-data#4 </t>
  </si>
  <si>
    <t>Index Series (nominal)</t>
  </si>
  <si>
    <t>GDP Growth</t>
  </si>
  <si>
    <t>GDP</t>
  </si>
  <si>
    <t>U.S. Congressional Budget Office 10-year Economic Projections, July 2021.  GDP Price Index, 2012=100.  Accessed at https://www.cbo.gov/about/products/budget-economic-data#4</t>
  </si>
  <si>
    <t>CPI-U</t>
  </si>
  <si>
    <t>Real GDP</t>
  </si>
  <si>
    <t>Growth Rate</t>
  </si>
  <si>
    <t>Growth Factor from Base Dollar Year</t>
  </si>
  <si>
    <t>USDOT BCA Guidance Parameters</t>
  </si>
  <si>
    <t>U.S.  Department of Transportation, Benefit Cost Analysis Guidance for Discretionary Grant Programs, March 2022</t>
  </si>
  <si>
    <t>https://www.transportation.gov/sites/dot.gov/files/2022-03/Benefit%20Cost%20Analysis%20Guidance%202022%20Update.pdf</t>
  </si>
  <si>
    <t>Recommended Hourly Values of Travel Time Savings</t>
  </si>
  <si>
    <t>Apply Growth Rate (0/1)</t>
  </si>
  <si>
    <t>In-Vehicle Travel, Personal</t>
  </si>
  <si>
    <t>In-Vehicle Travel, Business</t>
  </si>
  <si>
    <t>In-Vehicle Travel, All Purposes</t>
  </si>
  <si>
    <t>Truck Drivers</t>
  </si>
  <si>
    <t>Bus Drivers</t>
  </si>
  <si>
    <t>Transit Rail Operators</t>
  </si>
  <si>
    <t>Locomotive Engineers</t>
  </si>
  <si>
    <t>Walking/Cycling/Waiting</t>
  </si>
  <si>
    <t>Long Distance Intercity Personal Travel</t>
  </si>
  <si>
    <t>High-Speed Travel, Personal</t>
  </si>
  <si>
    <t>High-Speed Travel, Business</t>
  </si>
  <si>
    <t>Average Vehicle Occupancy</t>
  </si>
  <si>
    <t>Passenger Vehicles, Weekday Peak</t>
  </si>
  <si>
    <t>persons/automobile</t>
  </si>
  <si>
    <t>Passenger Vehicles, Weekday Off-Peak</t>
  </si>
  <si>
    <t>Passenger Vehicles, Weekend</t>
  </si>
  <si>
    <t>Passenger Vehicles, All Travel</t>
  </si>
  <si>
    <t>Trucks</t>
  </si>
  <si>
    <t>persons/truck</t>
  </si>
  <si>
    <t>Rail Vehicle Operating Costs</t>
  </si>
  <si>
    <t>Train and Movement Type</t>
  </si>
  <si>
    <t>Idling</t>
  </si>
  <si>
    <t>Freight Train</t>
  </si>
  <si>
    <t>Commuter Train</t>
  </si>
  <si>
    <t>Amtrak Long-Distance</t>
  </si>
  <si>
    <t>Amtrak State-Supported</t>
  </si>
  <si>
    <t>Hauling</t>
  </si>
  <si>
    <t>All Movements</t>
  </si>
  <si>
    <t>Freight Railcar</t>
  </si>
  <si>
    <t>Rail Vehicle Emissions Damage Costs</t>
  </si>
  <si>
    <t>(based on 2035 emissions rates and unit values of emissions avoided)</t>
  </si>
  <si>
    <t>Vehicle Operating Cost</t>
  </si>
  <si>
    <t>Total Operating Cost</t>
  </si>
  <si>
    <t>Light Duty Vehicles</t>
  </si>
  <si>
    <t>Commercial Trucks</t>
  </si>
  <si>
    <t>Unit Value of Avoided Fatalities, Injuries, and Crashes</t>
  </si>
  <si>
    <t>KABCO</t>
  </si>
  <si>
    <t>No Injury</t>
  </si>
  <si>
    <t>Possible Injury</t>
  </si>
  <si>
    <t>Non-incapacitating Injury</t>
  </si>
  <si>
    <t>Incapacitating Injury</t>
  </si>
  <si>
    <t>Killed</t>
  </si>
  <si>
    <t>Injured (Unknown Severity)</t>
  </si>
  <si>
    <t>Property Damage Only</t>
  </si>
  <si>
    <t>Injury Crash</t>
  </si>
  <si>
    <t>Fatal Crash</t>
  </si>
  <si>
    <t>Unit Value of Emissions Damage Avoided</t>
  </si>
  <si>
    <r>
      <t>Nitrogen oxides (NO</t>
    </r>
    <r>
      <rPr>
        <vertAlign val="subscript"/>
        <sz val="11"/>
        <color theme="1"/>
        <rFont val="Calibri"/>
        <family val="2"/>
        <scheme val="minor"/>
      </rPr>
      <t>x</t>
    </r>
    <r>
      <rPr>
        <sz val="11"/>
        <color theme="1"/>
        <rFont val="Calibri"/>
        <family val="2"/>
        <scheme val="minor"/>
      </rPr>
      <t>)</t>
    </r>
  </si>
  <si>
    <t>(varies by year)</t>
  </si>
  <si>
    <r>
      <t>Sulfur Oxides (SO</t>
    </r>
    <r>
      <rPr>
        <vertAlign val="subscript"/>
        <sz val="10"/>
        <color theme="1"/>
        <rFont val="Arial"/>
        <family val="2"/>
      </rPr>
      <t>x</t>
    </r>
    <r>
      <rPr>
        <sz val="11"/>
        <color theme="1"/>
        <rFont val="Calibri"/>
        <family val="2"/>
        <scheme val="minor"/>
      </rPr>
      <t>)</t>
    </r>
  </si>
  <si>
    <r>
      <t>Particulate matter (PM</t>
    </r>
    <r>
      <rPr>
        <vertAlign val="subscript"/>
        <sz val="11"/>
        <color theme="1"/>
        <rFont val="Calibri"/>
        <family val="2"/>
        <scheme val="minor"/>
      </rPr>
      <t>2.5</t>
    </r>
    <r>
      <rPr>
        <sz val="11"/>
        <color theme="1"/>
        <rFont val="Calibri"/>
        <family val="2"/>
        <scheme val="minor"/>
      </rPr>
      <t>)</t>
    </r>
  </si>
  <si>
    <r>
      <t>Carbon Dioxide (CO</t>
    </r>
    <r>
      <rPr>
        <vertAlign val="subscript"/>
        <sz val="11"/>
        <color theme="1"/>
        <rFont val="Calibri"/>
        <family val="2"/>
        <scheme val="minor"/>
      </rPr>
      <t>2</t>
    </r>
    <r>
      <rPr>
        <sz val="11"/>
        <color theme="1"/>
        <rFont val="Calibri"/>
        <family val="2"/>
        <scheme val="minor"/>
      </rPr>
      <t>)</t>
    </r>
  </si>
  <si>
    <t>Pedestrian Facility Improvements</t>
  </si>
  <si>
    <t>Expand Sidewalk per foot of added width up to 31 feet</t>
  </si>
  <si>
    <t>Reducing Upslope by 1%</t>
  </si>
  <si>
    <t>Reducing Traffic Speed by 1 mph (speeds &lt;45mph)</t>
  </si>
  <si>
    <t>Reducing Traffic Volume by 1 vehicle per hour (ADT &lt; 55,000)</t>
  </si>
  <si>
    <t>Install Marked-Crosswalk on Roadway with volumes &gt;= 10,000 vehicles per day</t>
  </si>
  <si>
    <t>Install Signal for Pedestrian Crossing on Roadway with volumes &gt;= 13,000 vehicles per day</t>
  </si>
  <si>
    <t>Cycling Facility Improvements</t>
  </si>
  <si>
    <t>Cycling Path with At-Grade Crossings</t>
  </si>
  <si>
    <t>Cycling Path with no At-Grade Crossings</t>
  </si>
  <si>
    <t>Dedicated Cycling Lane</t>
  </si>
  <si>
    <t>Cycling Boulevard/"Sharrow"</t>
  </si>
  <si>
    <t>Separated Cycle Track</t>
  </si>
  <si>
    <t>Transit Facility Amenities</t>
  </si>
  <si>
    <t>Bus</t>
  </si>
  <si>
    <t>Light Rail / Street Car</t>
  </si>
  <si>
    <t xml:space="preserve">Rail </t>
  </si>
  <si>
    <t>Clocks</t>
  </si>
  <si>
    <t>Electronic Real-Time Information Displays</t>
  </si>
  <si>
    <t>Information/Emergency Button</t>
  </si>
  <si>
    <t>PA System</t>
  </si>
  <si>
    <t>Platform/Stop Seating Availability</t>
  </si>
  <si>
    <t>Platform/Stop Weather Protection</t>
  </si>
  <si>
    <t>Restroom Availability</t>
  </si>
  <si>
    <t>Retail/Food Outlet Availability</t>
  </si>
  <si>
    <t>Staff Availability</t>
  </si>
  <si>
    <t>Step-Free Access to Station/Stop</t>
  </si>
  <si>
    <t>Step-Free Access to Vehicle</t>
  </si>
  <si>
    <t>Surveillance Cameras</t>
  </si>
  <si>
    <t>Temperature Controlled Environment</t>
  </si>
  <si>
    <t>Ticket Machines</t>
  </si>
  <si>
    <t>Timetables</t>
  </si>
  <si>
    <t>Bike Facilities</t>
  </si>
  <si>
    <t>Car Access Facilities</t>
  </si>
  <si>
    <t>Elevator</t>
  </si>
  <si>
    <t>Escalators</t>
  </si>
  <si>
    <t>On-Site Ticket Office</t>
  </si>
  <si>
    <t>Taxi Pickup/Dropoff</t>
  </si>
  <si>
    <t>Waiting Room</t>
  </si>
  <si>
    <t>Transit Vehicle Amenities</t>
  </si>
  <si>
    <t>Handrails</t>
  </si>
  <si>
    <t>Luggage Storage</t>
  </si>
  <si>
    <t>Temperature Control</t>
  </si>
  <si>
    <t>Wheelchair Space</t>
  </si>
  <si>
    <t>Food Service Availability</t>
  </si>
  <si>
    <t>Transit Mode Revealed Preference</t>
  </si>
  <si>
    <t xml:space="preserve">Boarding Quality </t>
  </si>
  <si>
    <t>Low-Intensive BRT</t>
  </si>
  <si>
    <t>Medium-Intensive BRT</t>
  </si>
  <si>
    <t>High-Intensive BRT</t>
  </si>
  <si>
    <t>Streetcar or On-Street Light Rail Transit</t>
  </si>
  <si>
    <t>Off-Street Light Rail Transit</t>
  </si>
  <si>
    <t>Heavy Rail</t>
  </si>
  <si>
    <t>Commuter Rail</t>
  </si>
  <si>
    <t>Ferry</t>
  </si>
  <si>
    <t>Vehicle Ride Quality</t>
  </si>
  <si>
    <t>Mortality Reduction Benefits</t>
  </si>
  <si>
    <t>Walking (Ages 20-74)</t>
  </si>
  <si>
    <t>Cycling (Ages 20-64)</t>
  </si>
  <si>
    <t>Share of users within applicable age range</t>
  </si>
  <si>
    <t>Walking</t>
  </si>
  <si>
    <t>Cycling</t>
  </si>
  <si>
    <t>Share of trips induced from non-active modes</t>
  </si>
  <si>
    <t>External Highway Use Cost</t>
  </si>
  <si>
    <t>Congestion</t>
  </si>
  <si>
    <t>Light-Duty Vehicles - Urban</t>
  </si>
  <si>
    <t>Light-Duty Vehicles - Rural</t>
  </si>
  <si>
    <t>Light-Duty Vehicles - All Locations</t>
  </si>
  <si>
    <t>Buses and Trucks - Urban</t>
  </si>
  <si>
    <t>Buses and Trucks - Rural</t>
  </si>
  <si>
    <t>Buses and Trucks - All Locations</t>
  </si>
  <si>
    <t>All Vehicles - Urban</t>
  </si>
  <si>
    <t>All Vehicles - Rural</t>
  </si>
  <si>
    <t>All Vehicles - All Locations</t>
  </si>
  <si>
    <t>Noise</t>
  </si>
  <si>
    <t>Highway Vehicle Emissions Damage Costs</t>
  </si>
  <si>
    <t>Grow based on value of emissions (0/1)</t>
  </si>
  <si>
    <t>Non- CO2 Emissions</t>
  </si>
  <si>
    <t>U.S.  Department of Transportation. Benefit Cost Analysis Guidance for Discretionary Grant Programs, December 2023.  Table A-14: External Highway Use Costs.</t>
  </si>
  <si>
    <t>https://www.transportation.gov/sites/dot.gov/files/2023-12/Benefit%20Cost%20Analysis%20Guidance%202024%20Update.pdf</t>
  </si>
  <si>
    <t>Ibid.</t>
  </si>
  <si>
    <t>Roadway Parameters</t>
  </si>
  <si>
    <t>MVMT/year</t>
  </si>
  <si>
    <t>National Crash Rates</t>
  </si>
  <si>
    <t>Total VMT</t>
  </si>
  <si>
    <t>crashes/year</t>
  </si>
  <si>
    <t xml:space="preserve">National Crash Statistics </t>
  </si>
  <si>
    <t>https://crashstats.nhtsa.dot.gov/Api/Public/ViewPublication/813762</t>
  </si>
  <si>
    <t>https://crashstats.nhtsa.dot.gov/Api/Public/ViewPublication/813763</t>
  </si>
  <si>
    <t>persons/year</t>
  </si>
  <si>
    <t>https://crashstats.nhtsa.dot.gov/Api/Public/ViewPublication/813764</t>
  </si>
  <si>
    <t>Vehicles Involved</t>
  </si>
  <si>
    <t>vehicles/year</t>
  </si>
  <si>
    <t>passenger vehicles + large trucks</t>
  </si>
  <si>
    <t>https://crashstats.nhtsa.dot.gov/Api/Public/ViewPublication/813723.pdf</t>
  </si>
  <si>
    <t>https://crashstats.nhtsa.dot.gov/Api/Public/ViewPublication/813717.pdf</t>
  </si>
  <si>
    <t>Fatal Crashes</t>
  </si>
  <si>
    <t>crashes</t>
  </si>
  <si>
    <t>Injury Crashes</t>
  </si>
  <si>
    <t>PDO crashes</t>
  </si>
  <si>
    <t>Total Crashes</t>
  </si>
  <si>
    <t>Conversion to Persons/Vehicles</t>
  </si>
  <si>
    <t>Persons killed per fatal crash</t>
  </si>
  <si>
    <t>persons/crash</t>
  </si>
  <si>
    <t>Persons injured per injury crash</t>
  </si>
  <si>
    <t>Vehicles per crash</t>
  </si>
  <si>
    <t>vehicles/crash</t>
  </si>
  <si>
    <t>Freight Parameters</t>
  </si>
  <si>
    <t>Freight Reliability Cost</t>
  </si>
  <si>
    <t>Average - All Trains, All Types, Delayed</t>
  </si>
  <si>
    <t>2019$/hour</t>
  </si>
  <si>
    <t>Summary of Characteristics and Hourly Cost of Train Types</t>
  </si>
  <si>
    <t>2019-Class I-Train Delay Cost Worksheet.xlsx</t>
  </si>
  <si>
    <t>Data Sources: Surface Trainsportation Reports R-1; 2019 Stratification Reports; Association of American Railroads Weekly Traffic Reports; Railinc UMLER Freight Car Descriptive Records;</t>
  </si>
  <si>
    <t>USDOT-Bureau of Transportation Statistics -Weight and Value of Freight Shipments by Commodity.</t>
  </si>
  <si>
    <t>Shipper Cost</t>
  </si>
  <si>
    <t>2014$/ton-mile</t>
  </si>
  <si>
    <t>Congressional Budget Office 2015 Pricing Freight Transport to Account for External Costs, Table A-4</t>
  </si>
  <si>
    <t>http://www.cbo.gov/sites/default/files/114th-congress-2015-2016/workingpaper/50049-Freight_Transport_Working_Paper-2.pdf</t>
  </si>
  <si>
    <t>Truck Payload</t>
  </si>
  <si>
    <t>U.S. Department of Transportation. Comprehensive Truck Size and Weight Study. Vol 2, Chapter 3. September, 2000. Values based on 5-axle truck-trailer.  Accessed at http://www.fhwa.dot.gov/reports/tswstudy/tswfinal.htm</t>
  </si>
  <si>
    <t>http://www.fhwa.dot.gov/reports/tswstudy/tswfinal.htm</t>
  </si>
  <si>
    <t>Truck Type</t>
  </si>
  <si>
    <r>
      <t xml:space="preserve">Payload Capacity </t>
    </r>
    <r>
      <rPr>
        <i/>
        <sz val="11"/>
        <color theme="1"/>
        <rFont val="Calibri"/>
        <family val="2"/>
        <scheme val="minor"/>
      </rPr>
      <t>(pounds)</t>
    </r>
  </si>
  <si>
    <t>Platform/Flatbed</t>
  </si>
  <si>
    <t>tons/truck</t>
  </si>
  <si>
    <t>Van</t>
  </si>
  <si>
    <t>Grain Body</t>
  </si>
  <si>
    <t>Dump Truck</t>
  </si>
  <si>
    <t>Tank Body</t>
  </si>
  <si>
    <t>Tons per train load (2016)</t>
  </si>
  <si>
    <t>Railroad Facts 2017 edition, Association of American Railroads</t>
  </si>
  <si>
    <t>Cost: Capital Cost</t>
  </si>
  <si>
    <t>Include? (1/0)</t>
  </si>
  <si>
    <t>Source / Notes</t>
  </si>
  <si>
    <t>Initial Construction Costs</t>
  </si>
  <si>
    <t>Project Cost</t>
  </si>
  <si>
    <t>Cost Estimate Year</t>
  </si>
  <si>
    <t xml:space="preserve">Real Cost </t>
  </si>
  <si>
    <t>P2 Project Cost</t>
  </si>
  <si>
    <t>Total Capital Cost</t>
  </si>
  <si>
    <t>Cost Conversion to Base Year</t>
  </si>
  <si>
    <t>Value of Real Construction Cost</t>
  </si>
  <si>
    <t>7% Discounted Initial Construction Costs</t>
  </si>
  <si>
    <t>Total Costs</t>
  </si>
  <si>
    <t>Residual Value</t>
  </si>
  <si>
    <t>Opening Year of Project</t>
  </si>
  <si>
    <t>Aggregate Useful Life of Project</t>
  </si>
  <si>
    <t>Total Value at End of Analysis Period</t>
  </si>
  <si>
    <t>7% Discounted Residual Value</t>
  </si>
  <si>
    <t>Total Benefits</t>
  </si>
  <si>
    <t>No Build Average Speed</t>
  </si>
  <si>
    <t>Build Average Speed</t>
  </si>
  <si>
    <t>Average Time Savings per Passenger</t>
  </si>
  <si>
    <t>minutes/passenger</t>
  </si>
  <si>
    <t>weekdays</t>
  </si>
  <si>
    <t>Annual Time Savings</t>
  </si>
  <si>
    <t>Existing Passengers</t>
  </si>
  <si>
    <t>person-hours/year</t>
  </si>
  <si>
    <t>New Passengers</t>
  </si>
  <si>
    <t>Values of Travel Time Savings</t>
  </si>
  <si>
    <t>Value of Travel Time Savings Benefit</t>
  </si>
  <si>
    <t>Existing Riders</t>
  </si>
  <si>
    <t>New Riders</t>
  </si>
  <si>
    <t>All Riders</t>
  </si>
  <si>
    <t>Value Used in Analysis</t>
  </si>
  <si>
    <t>applies benefits only after opening of project</t>
  </si>
  <si>
    <t>7% Discounted Benefits</t>
  </si>
  <si>
    <t>2023$/train mile</t>
  </si>
  <si>
    <t>2023$/car mile</t>
  </si>
  <si>
    <t>2023$/train hour</t>
  </si>
  <si>
    <t>2023$/train trip</t>
  </si>
  <si>
    <t>2023$/track mile</t>
  </si>
  <si>
    <t>Value of Incremental O&amp;M Cost</t>
  </si>
  <si>
    <t>Bridge Replacement Savings</t>
  </si>
  <si>
    <t>2023$</t>
  </si>
  <si>
    <t xml:space="preserve">Value Used in Analysis </t>
  </si>
  <si>
    <t>No Build Delay</t>
  </si>
  <si>
    <t>Passenger (Total)</t>
  </si>
  <si>
    <t xml:space="preserve"> Build Delay</t>
  </si>
  <si>
    <t>Monetization</t>
  </si>
  <si>
    <t>Passengers/Train</t>
  </si>
  <si>
    <t>Value of Time</t>
  </si>
  <si>
    <t>Amtrak Passenger (Long Distance Intercity Personal Travel)</t>
  </si>
  <si>
    <t xml:space="preserve">Emissions </t>
  </si>
  <si>
    <t>Value of Benefit</t>
  </si>
  <si>
    <t>Emissions</t>
  </si>
  <si>
    <t>Discounted Benefits</t>
  </si>
  <si>
    <t>Avoided Emissions Cost</t>
  </si>
  <si>
    <t>Operating Cost (including fuel and labor)</t>
  </si>
  <si>
    <t>Operating Costs (including fuel and labor)</t>
  </si>
  <si>
    <t>Avoided Fuel Cost</t>
  </si>
  <si>
    <t>Passenger Miles</t>
  </si>
  <si>
    <t>Passenger Miles Diverted from Vehicles (Metra)</t>
  </si>
  <si>
    <t>Impact</t>
  </si>
  <si>
    <t>Vehicle Occupancy</t>
  </si>
  <si>
    <t>Passenger Vehicles</t>
  </si>
  <si>
    <t>Vehicle-Miles Diverted</t>
  </si>
  <si>
    <t>vehicle-miles/weekday</t>
  </si>
  <si>
    <t>U.S.  Department of Transportation, Benefit Cost Analysis Guidance for Discretionary Grant Programs, Dec 2018.  Table A-3: Value of Travel Time Savings</t>
  </si>
  <si>
    <t xml:space="preserve">https://www.transportation.gov/sites/dot.gov/files/docs/mission/office-policy/transportation-policy/14091/benefit-cost-analysis-guidance-2018.pdf </t>
  </si>
  <si>
    <t>Total Avoided Operating Cost</t>
  </si>
  <si>
    <t xml:space="preserve">Externalities </t>
  </si>
  <si>
    <t>Highway Vehicle External Damage Costs</t>
  </si>
  <si>
    <t xml:space="preserve">Safety </t>
  </si>
  <si>
    <t>Value of Reduced Externality Benefit</t>
  </si>
  <si>
    <t>Value Used in Analysis (Total)</t>
  </si>
  <si>
    <t>Avoided Truck  Diversions</t>
  </si>
  <si>
    <t>Risk of Diversion</t>
  </si>
  <si>
    <t>% of year</t>
  </si>
  <si>
    <t>Avoided Miles</t>
  </si>
  <si>
    <t>truck-miles/year</t>
  </si>
  <si>
    <t>External Benefits</t>
  </si>
  <si>
    <t>All Benefits</t>
  </si>
  <si>
    <t>Discounted Benefits 7 %</t>
  </si>
  <si>
    <t>Avoided Rail Diversions</t>
  </si>
  <si>
    <t>Distance Rerouted</t>
  </si>
  <si>
    <t>Avoided Ton-Miles</t>
  </si>
  <si>
    <t>ton-miles</t>
  </si>
  <si>
    <t>Maintenance Cost Avoided</t>
  </si>
  <si>
    <t>Existing Crashes</t>
  </si>
  <si>
    <t>Crash Reduction</t>
  </si>
  <si>
    <t>Crash Modification Factor</t>
  </si>
  <si>
    <t>Vehicles/Crash</t>
  </si>
  <si>
    <t>Avoided Crashes</t>
  </si>
  <si>
    <t>Property Damage</t>
  </si>
  <si>
    <t>Value by Severity</t>
  </si>
  <si>
    <t>Value of Avoided Crash Benefit</t>
  </si>
  <si>
    <t>Crash Cost Avoided</t>
  </si>
  <si>
    <t>c</t>
  </si>
  <si>
    <t>Existing Crime</t>
  </si>
  <si>
    <t>Location</t>
  </si>
  <si>
    <t>Crime Reduction</t>
  </si>
  <si>
    <t>Reduction by Location</t>
  </si>
  <si>
    <t>Avoided Crime</t>
  </si>
  <si>
    <t>Value by Type</t>
  </si>
  <si>
    <t>Value of Avoided Delay Benefit</t>
  </si>
  <si>
    <t>Calendar Year</t>
  </si>
  <si>
    <t>Initial
Construction
Costs</t>
  </si>
  <si>
    <t>Total Benefits 
less 
Other Costs</t>
  </si>
  <si>
    <t>7% 
Discount Factor</t>
  </si>
  <si>
    <t>Discounted
Capital Costs</t>
  </si>
  <si>
    <t>Discounted
Residual Value</t>
  </si>
  <si>
    <t>Discounted *
Total Benefits
less Other Costs</t>
  </si>
  <si>
    <t>Benefit Cost Ratio</t>
  </si>
  <si>
    <t>Net Present Value</t>
  </si>
  <si>
    <t>Discounted Benefits and Costs</t>
  </si>
  <si>
    <t>Discounted</t>
  </si>
  <si>
    <t>Discounted (millions)</t>
  </si>
  <si>
    <t>plus Residual Value</t>
  </si>
  <si>
    <t>Net Benefits</t>
  </si>
  <si>
    <t>B/C Ratio</t>
  </si>
  <si>
    <r>
      <rPr>
        <b/>
        <sz val="10"/>
        <color theme="1"/>
        <rFont val="Calibri"/>
        <family val="2"/>
        <scheme val="minor"/>
      </rPr>
      <t xml:space="preserve">2023 CREATE Program Truck Diversion Analysis </t>
    </r>
    <r>
      <rPr>
        <sz val="10"/>
        <color theme="1"/>
        <rFont val="Calibri"/>
        <family val="2"/>
        <scheme val="minor"/>
      </rPr>
      <t xml:space="preserve">
Cambridge Systematics analysis of IDOT S&amp;P 2019 Transearch data, STB Confidential Waybill Sample, &amp; FAF 5</t>
    </r>
  </si>
  <si>
    <t>Start Year for Diversion Impacts</t>
  </si>
  <si>
    <t>% of increase in demand diverted</t>
  </si>
  <si>
    <t>TONNAGE</t>
  </si>
  <si>
    <t>Manifest Tons</t>
  </si>
  <si>
    <t>Unit (non-coal) Tons</t>
  </si>
  <si>
    <t>Unit (coal) Tons</t>
  </si>
  <si>
    <t>Intermodal Tons</t>
  </si>
  <si>
    <t>Total Tons</t>
  </si>
  <si>
    <t>TRUCK EQUIVALENTS</t>
  </si>
  <si>
    <t>Manifest (Truck Unit Estimates)</t>
  </si>
  <si>
    <t>Unit (non-coal) (Truck Unit Estimates)</t>
  </si>
  <si>
    <t>Unit (coal) (Truck Estimates)</t>
  </si>
  <si>
    <t>Intermodal Units (Truck Estimates)</t>
  </si>
  <si>
    <t>Total Truck Estimates</t>
  </si>
  <si>
    <t>Ton Miles</t>
  </si>
  <si>
    <t>Manifest (Highway Ton Miles)</t>
  </si>
  <si>
    <t>Unit (non-coal) (Highway Ton Miles)</t>
  </si>
  <si>
    <t>Unit (coal) (Highway Ton Miles)</t>
  </si>
  <si>
    <t>Intermodal Units (Highway Ton Miles)</t>
  </si>
  <si>
    <t>Total Ton Miles</t>
  </si>
  <si>
    <t>Truck VMT</t>
  </si>
  <si>
    <t>Manifest (Highway Miles)</t>
  </si>
  <si>
    <t>Unit (non-coal) (Highway Miles)</t>
  </si>
  <si>
    <t>Unit (coal) (Highway Miles)</t>
  </si>
  <si>
    <t>Intermodal Units (Highway Miles)</t>
  </si>
  <si>
    <t xml:space="preserve">Avoided Ton Miles of trucked cargo </t>
  </si>
  <si>
    <t>Avoided VMT of trucked cargo</t>
  </si>
  <si>
    <t>Diverted % of VMT</t>
  </si>
  <si>
    <t>Factors</t>
  </si>
  <si>
    <t>Values</t>
  </si>
  <si>
    <t>Source/notes</t>
  </si>
  <si>
    <t>Markets elligible for diversion</t>
  </si>
  <si>
    <t>N/A</t>
  </si>
  <si>
    <t>Railroad Units Eligible for Diversion: To/From Chicago from Midwest markets &lt;500 roadway miles (Minneapolis, Omaha, Nashville, London ON, Wisconsin, Iowa, Illinois, Missouri, Indiana, Kentucky, Michigan, Ohio), Excluding Through Traffic</t>
  </si>
  <si>
    <t>2019 data based on Cambridge Systematics analysis of S&amp;P Transearch and STB carload waybill sample analysis</t>
  </si>
  <si>
    <t>average 255 miles</t>
  </si>
  <si>
    <t>Highway distance between markets (county or BEA level) and Cook County, calculated using Google data by Cambridge Systematics</t>
  </si>
  <si>
    <t>Diversion begin (reduced terminal capacity and degraded performance due to risk of bridge closures)</t>
  </si>
  <si>
    <t>HNTB/HDR Analysis of AAR Data</t>
  </si>
  <si>
    <t>Diversion end</t>
  </si>
  <si>
    <t>Traffic Type Definition</t>
  </si>
  <si>
    <t xml:space="preserve">Intermodal traffic includes all Intermodal traffic as classified by the STB Waybill Data Sample. Carload rail was divided into three categories based on commodities at the 2-digit STCC level: Unit-Coal (STCC code 11), Unit Except Coal (STCC codes 01, 10, 13, adn 14), and Manifest (all other STCC codes). </t>
  </si>
  <si>
    <t>Payload Factors by Traffic Type (Tons per truck)</t>
  </si>
  <si>
    <t>rows 12:16</t>
  </si>
  <si>
    <t>S&amp;P Global. Payload factors are a weighted average of 2019 rail tons by 2-digit STCC code using the tons per truck factors provided by S&amp;P Global. Where there was more than one Payload factor supplied for a STCC code, the lesser payload factor was applied.</t>
  </si>
  <si>
    <t>Intermodal</t>
  </si>
  <si>
    <t>Carload Manifest</t>
  </si>
  <si>
    <t>Carload Unit (Except Coal)</t>
  </si>
  <si>
    <t>Coal Unit</t>
  </si>
  <si>
    <t>Forecast Summary</t>
  </si>
  <si>
    <t>Freight Traffic Type (Regional Forecasts)</t>
  </si>
  <si>
    <t>Thru Traffic CAGR</t>
  </si>
  <si>
    <t>In/Out/Intra Traffic CAGR</t>
  </si>
  <si>
    <t>All Traffic CAGR</t>
  </si>
  <si>
    <t>Carload Rail (Regional, FAF5)</t>
  </si>
  <si>
    <t>Manifest</t>
  </si>
  <si>
    <t>Unit (Except Coal)</t>
  </si>
  <si>
    <t>Combined Intermodal/Carload Rail</t>
  </si>
  <si>
    <t>Cambridge Systematics analysis of FAF 5.4.1 data, 7/28/2023</t>
  </si>
  <si>
    <t>West to East Traffic</t>
  </si>
  <si>
    <t xml:space="preserve"> LINE       ITEM                        </t>
  </si>
  <si>
    <t xml:space="preserve"> BNSF/CSX</t>
  </si>
  <si>
    <t xml:space="preserve"> BNSF/NS</t>
  </si>
  <si>
    <t xml:space="preserve"> UP/CSX</t>
  </si>
  <si>
    <t xml:space="preserve">  UP/NS</t>
  </si>
  <si>
    <t>Scenarios for Traffic Diversion (CTCO)</t>
  </si>
  <si>
    <t>Expanded Cars</t>
  </si>
  <si>
    <t>BNSF to Norfolk Southern: Galesburg, IL.to Elkhart, IN.</t>
  </si>
  <si>
    <t>Expanded Tons</t>
  </si>
  <si>
    <t xml:space="preserve">via Chicago: 274 miles** </t>
  </si>
  <si>
    <t>via St. Louis: 612.8 miles</t>
  </si>
  <si>
    <t>East to West Traffic</t>
  </si>
  <si>
    <t>via Kansas City: 879.8 miles</t>
  </si>
  <si>
    <t>Union Pacific to Norfolk Southern: North Platte, NE. to Elkhart, IN:</t>
  </si>
  <si>
    <t>via Chicago: 844 miles**  </t>
  </si>
  <si>
    <t>Bi-Directional Traffic</t>
  </si>
  <si>
    <t xml:space="preserve">via Kansas City: 996 miles </t>
  </si>
  <si>
    <t xml:space="preserve"> BNSF/CSX*</t>
  </si>
  <si>
    <t xml:space="preserve">via St. Louis: 1,047 miles </t>
  </si>
  <si>
    <t>Union Pacific to CSX: North Platte, NE. to Willard OH:</t>
  </si>
  <si>
    <t>*unable to differentiate traffic based on Avon, IN or Willard, OH gateway</t>
  </si>
  <si>
    <t>via Chicago: 1,019 miles**</t>
  </si>
  <si>
    <t xml:space="preserve">via St. Louis: 1,176 miles </t>
  </si>
  <si>
    <t>BNSF to CSX: Galesburg, IN. to Avon, IN:</t>
  </si>
  <si>
    <t xml:space="preserve">via Chicago: 325 miles** </t>
  </si>
  <si>
    <t>Assumptions and Methodology for calculations of tons and cars (a3:f17)</t>
  </si>
  <si>
    <t xml:space="preserve">via St. Louis: 468.8 miles </t>
  </si>
  <si>
    <t>Data Sources</t>
  </si>
  <si>
    <t xml:space="preserve">STB Public Use Waybill Sample, 2019. AAR Analysis of Class I railroads, 2019. </t>
  </si>
  <si>
    <t>BNSF to CSX: Galesburg, IN. to Willard, OH:</t>
  </si>
  <si>
    <t>Traffic Volumes</t>
  </si>
  <si>
    <t>via Chicago: 459 miles**</t>
  </si>
  <si>
    <t>a. Carload traffic from territories 3, 4, 5 destined through territory 1, interchanged in Chicago</t>
  </si>
  <si>
    <t>via St. Louis: 740.8 miles</t>
  </si>
  <si>
    <t>b. Carload traffic from territories 3, 4, 5 rebilled in Chicago (no destination available)</t>
  </si>
  <si>
    <t>a. Carload traffic from territory 1, rebilled in Chicago (no destination available)</t>
  </si>
  <si>
    <t>b. Carload traffic from territory 1, destined for tarritories 3, 4, 5, interchanged in Chicago</t>
  </si>
  <si>
    <t>Geography</t>
  </si>
  <si>
    <t>STB Regions 1-5</t>
  </si>
  <si>
    <t>Relationship to map</t>
  </si>
  <si>
    <t xml:space="preserve">1. Official </t>
  </si>
  <si>
    <t>2. Southern</t>
  </si>
  <si>
    <t>3. Western Trunk</t>
  </si>
  <si>
    <t>4. Southwestern</t>
  </si>
  <si>
    <t>5. Mountain Pacific</t>
  </si>
  <si>
    <t>Route Distribution</t>
  </si>
  <si>
    <t>Traffic in western territories 3, 4, 5 assumed to be served by BNSF and UP at proportional rates as reported in the AAR "Analysis of Class I Railroads" report. (42% UP, 58% BNSF for both cars and tons)</t>
  </si>
  <si>
    <t>Traffic in eastern territory 1 assumed to be served by NS and CSX at proportional rates as reported in the AAR "Analysis of Class I Railroads" report (48% CSX, 52% NS cars) (52% CSX, 48% NS tons)</t>
  </si>
  <si>
    <t>Traffic was assumed to switch in Chicago from UP or BNSF to NS or CSX (and vice versa) based on the proportions described above</t>
  </si>
  <si>
    <t>Battery</t>
  </si>
  <si>
    <t>Theft</t>
  </si>
  <si>
    <t>2019-2023</t>
  </si>
  <si>
    <t>https://data.cityofchicago.org/Public-Safety/Crimes-2001-to-Present-Map/ahwe-kpsy/</t>
  </si>
  <si>
    <t>All Locations, Annual</t>
  </si>
  <si>
    <t>https://data.cityofchicago.org/Transportation/Traffic-Crashes-Crashes/85ca-t3if/</t>
  </si>
  <si>
    <t>CONFIDENTIAL DRAFT ONLY - NOT FOR DISTRIBUTION
Cambridge Systematics analysis of IDOT S&amp;P 2019 Transearch data &amp; FAF 5</t>
  </si>
  <si>
    <t>Railroad Units Eligible for Diversion</t>
  </si>
  <si>
    <t>Year that Diversion to Truck Begins (risk of bridge closure leading to degraded performance and reduced capacity)</t>
  </si>
  <si>
    <t>Alternatives and/or other aspects are developed to reduce degraded performance and reduced capacity</t>
  </si>
  <si>
    <t>Carload / Unit Train Tons</t>
  </si>
  <si>
    <t>Carload (in Truck Unit Estimates)</t>
  </si>
  <si>
    <t>Intermodal Units (In Truck Estimates)</t>
  </si>
  <si>
    <t>Diverted Tons Avoided</t>
  </si>
  <si>
    <t>Diverted Trucks Avoided</t>
  </si>
  <si>
    <t>% of traffic avoiding diversion to truck</t>
  </si>
  <si>
    <t>Created Drayage</t>
  </si>
  <si>
    <t>Avoided Truck VMT (total minus drayage)</t>
  </si>
  <si>
    <t>Created Ton Miles of rail cargo from diversion moving through other markets</t>
  </si>
  <si>
    <t>Ktons of Non-intermodal through traffic</t>
  </si>
  <si>
    <t>Growth of non-intermodal through traffic (Tons) after Diversion year</t>
  </si>
  <si>
    <t>Source</t>
  </si>
  <si>
    <t>Weighted average trip distance</t>
  </si>
  <si>
    <t xml:space="preserve">Cambridge Systematics; calculated average trip distance. Intermodal trains traeling from Chicago to Eastern destinations were assumed to be most likely to divert from rail to truck. Intermodal traffic is the most likely to shift to truck relative to other types of commodities (e.g. bulk). The longer-distance portion of the trip west of Chicago is assumed to stay on rail, with containers transferred from rail to truck at intermodal yards outside of Chicago, i.e.in Joliet, IL, as the Chicago terminal would be saturated. To determine the average trip distance, Freight Analysis Framework data on intermodal trips between Chicago and markets to the East was used. </t>
  </si>
  <si>
    <t>Distance for rubber tire interchange trip</t>
  </si>
  <si>
    <t>AAR Rail Capacity Study Table A.2</t>
  </si>
  <si>
    <t>Percentage of containers interchanged by rubber tires</t>
  </si>
  <si>
    <t>CREATE: Approximately one-third of interchanges of shipping containers are trucked within Chicago versus transferred by “steel wheel “using rail, and this “rubber tire” transfer distance was subtracted from the truck VMT created without the CREATE projects.</t>
  </si>
  <si>
    <t>Rail Curicuituity factor</t>
  </si>
  <si>
    <t>CS; Estimate for the CREATE Program</t>
  </si>
  <si>
    <t xml:space="preserve">Percentage of tons diverting to truck </t>
  </si>
  <si>
    <t>Year that Avoided Diversion Begins in Full Build Scenario</t>
  </si>
  <si>
    <t>Year that Avoided Diversion Ends in Full Build Scenario</t>
  </si>
  <si>
    <t>beyond 2052</t>
  </si>
  <si>
    <t>Reduced Auto Use</t>
  </si>
  <si>
    <t>Rule of Half</t>
  </si>
  <si>
    <t xml:space="preserve">Operating Cost Savings </t>
  </si>
  <si>
    <t>Total Discounted Benefits</t>
  </si>
  <si>
    <t xml:space="preserve">Bridge Replacement Savings </t>
  </si>
  <si>
    <t>Vehicles per PDO Crash</t>
  </si>
  <si>
    <t>Vehicle/crash</t>
  </si>
  <si>
    <t xml:space="preserve">Property Damage Only </t>
  </si>
  <si>
    <t>National Highway Traffic Safety Administration. 2023.</t>
  </si>
  <si>
    <t xml:space="preserve">Analysis Period endpoint </t>
  </si>
  <si>
    <t xml:space="preserve">Bridges to be replaced in last 20 years </t>
  </si>
  <si>
    <t>Single Track</t>
  </si>
  <si>
    <t>Bridges to be rehabbed in the First 10</t>
  </si>
  <si>
    <t>Bridge Name</t>
  </si>
  <si>
    <t>2026 Base Year Estimate</t>
  </si>
  <si>
    <t>Rehab price (first 10 year)</t>
  </si>
  <si>
    <t>Replace price (last 20 year)</t>
  </si>
  <si>
    <t xml:space="preserve">Average Annual costs last 20 years </t>
  </si>
  <si>
    <t xml:space="preserve">Replacement Value per bridge with contingency </t>
  </si>
  <si>
    <t xml:space="preserve">Average Annual costs first 10 years </t>
  </si>
  <si>
    <t>Rehab price (first 10 years)</t>
  </si>
  <si>
    <t xml:space="preserve">Annual Average </t>
  </si>
  <si>
    <t xml:space="preserve">Bridge Average </t>
  </si>
  <si>
    <t xml:space="preserve">Total Bridges per year </t>
  </si>
  <si>
    <t xml:space="preserve">Sensitivity Analysis </t>
  </si>
  <si>
    <t>Assumption</t>
  </si>
  <si>
    <t>Adjustment</t>
  </si>
  <si>
    <t>Explanation</t>
  </si>
  <si>
    <t>BCR</t>
  </si>
  <si>
    <t>NPV</t>
  </si>
  <si>
    <t xml:space="preserve">Capital Costs </t>
  </si>
  <si>
    <t xml:space="preserve">Rail Diversion Rate </t>
  </si>
  <si>
    <t xml:space="preserve">Bridge Replacement O&amp;M Cost Savings </t>
  </si>
  <si>
    <t>Ben2</t>
  </si>
  <si>
    <t>Diversion Adjustment factors</t>
  </si>
  <si>
    <t>Cost Adjustment factors</t>
  </si>
  <si>
    <t>O&amp;M Adjustment factors</t>
  </si>
  <si>
    <t>Reduces the avoided O&amp;M benefits by 25-75%</t>
  </si>
  <si>
    <t>Adjusts capital costs by +/- 20%</t>
  </si>
  <si>
    <t xml:space="preserve">Bridges to be replaced in first 10 years </t>
  </si>
  <si>
    <t xml:space="preserve">Bridge Replacement Costs </t>
  </si>
  <si>
    <t xml:space="preserve">See Rehab and Replacement Tab </t>
  </si>
  <si>
    <t>Rehabilitation average cost</t>
  </si>
  <si>
    <t>Single Track Bridge Replacement</t>
  </si>
  <si>
    <t>2026$/bridge</t>
  </si>
  <si>
    <t xml:space="preserve">Replacement Value per Bridge (with contingency) </t>
  </si>
  <si>
    <t>https://www.transportation.gov/sites/dot.gov/files/2025-12/Benefit%20Cost%20Analysis%20Guidance%202026%20Update%20%28Final%29.pdf</t>
  </si>
  <si>
    <t>U.S.  Department of Transportation.  Benefit Cost Analysis Guidance for Discretionary Grant Programs, Dec 2025.  Table A-7</t>
  </si>
  <si>
    <t>U.S. Congressional Budget Office 10-year Economic Projections, Jan 2025.  GDP Price Index, 2012=100.  Accessed at https://www.cbo.gov/about/products/budget-economic-data#4</t>
  </si>
  <si>
    <t>Emissions Costs</t>
  </si>
  <si>
    <t>*</t>
  </si>
  <si>
    <t>2024$/bridge</t>
  </si>
  <si>
    <t>Average Annual Bridge Rehab and Replace Costs  (first 10 years)</t>
  </si>
  <si>
    <t>Average Annual Bridge Rehab and Replace Costs (last 20 years)</t>
  </si>
  <si>
    <t xml:space="preserve">*not including residual value </t>
  </si>
  <si>
    <t>average Metra SouthWest service ridership per train (2022 conductor counts)</t>
  </si>
  <si>
    <t>Congressional Budget Office 2015 Pricing Freight Transport to Account for External Costs, Table A-5</t>
  </si>
  <si>
    <t>Congressional Budget Office 2015 Pricing Freight Transport to Account for External Costs, Table 1</t>
  </si>
  <si>
    <t>Rail External Cost (Total)</t>
  </si>
  <si>
    <t>Pavment Damage</t>
  </si>
  <si>
    <t>Traffic Congestion</t>
  </si>
  <si>
    <t>Accident Risk</t>
  </si>
  <si>
    <t>Emissions (PM and NOx)</t>
  </si>
  <si>
    <t>Percent Non-Intermodal Rerouted (Full)</t>
  </si>
  <si>
    <t>Percent Non-Intermodal Rerouted (Initial)</t>
  </si>
  <si>
    <t>Percent Rerouted (initial)</t>
  </si>
  <si>
    <t>Percent Rerouted  (full)</t>
  </si>
  <si>
    <t>Rail Shipper Cost</t>
  </si>
  <si>
    <t>Rail Externalities Cost</t>
  </si>
  <si>
    <t>Max Diversion Input</t>
  </si>
  <si>
    <t>Ben4b</t>
  </si>
  <si>
    <t>Shipper Cost Rate</t>
  </si>
  <si>
    <t>Shipper Cost Rate Adjustment factors</t>
  </si>
  <si>
    <t>Shipper Cost Input</t>
  </si>
  <si>
    <t>Adjusts the assumed maximum percentage of rail traffic to be diverted under the No Build</t>
  </si>
  <si>
    <t xml:space="preserve">Adjusts the assumed shipper cost per ton mile for rail </t>
  </si>
  <si>
    <t>Source: Carload Only</t>
  </si>
  <si>
    <t xml:space="preserve">Source: Overall Average </t>
  </si>
  <si>
    <t>STOPS Model</t>
  </si>
  <si>
    <t>RTC Model</t>
  </si>
  <si>
    <t xml:space="preserve">RTC Model </t>
  </si>
  <si>
    <t>dropped bridges</t>
  </si>
  <si>
    <t>Average Rehab cost per single track bridge</t>
  </si>
  <si>
    <t>No. of Trks to Divest</t>
  </si>
  <si>
    <t>CREATE 75th St P2 - FY24/25 NRP BCA</t>
  </si>
  <si>
    <t>Cambridge Systematics 2023 Analysis of 2019 STB Public Use Waybill Sample</t>
  </si>
  <si>
    <t>CREATE 75th St P2 - FY25/26 CRISI BCA</t>
  </si>
  <si>
    <t>External Safety Risk</t>
  </si>
  <si>
    <t xml:space="preserve">    Freight</t>
  </si>
  <si>
    <t>Rail Vehicle Emissions Damage Costs (non CO2)</t>
  </si>
  <si>
    <t xml:space="preserve">Value of Time </t>
  </si>
  <si>
    <t xml:space="preserve"> Metra Passenger (All Purposes, In Vehicle)</t>
  </si>
  <si>
    <t>5c</t>
  </si>
  <si>
    <t>5d</t>
  </si>
  <si>
    <t>5e</t>
  </si>
  <si>
    <t>Reduced Risk at a Highway-Rail Crossing</t>
  </si>
  <si>
    <t>Rail Traffic Reroute</t>
  </si>
  <si>
    <t xml:space="preserve">Safety at Lumber St At-Grade Crossing </t>
  </si>
  <si>
    <t>Crossing ID</t>
  </si>
  <si>
    <t>Roadway AADT</t>
  </si>
  <si>
    <t>Accident Prediction Score (No Build)</t>
  </si>
  <si>
    <t xml:space="preserve">Annual Accident Prediction Score by Severity </t>
  </si>
  <si>
    <t>Fatal</t>
  </si>
  <si>
    <t>Injury</t>
  </si>
  <si>
    <t>PDO</t>
  </si>
  <si>
    <t>523004X</t>
  </si>
  <si>
    <t>Existing Daily Train Movements ( Metra SWS + Amtrak Cardinal)</t>
  </si>
  <si>
    <t>Build Scenario Daily Train Movements (Amtrak Cardinal Only)</t>
  </si>
  <si>
    <t>GradeDec Model APS Output: See the"GradeDec" Sheet for model parameters</t>
  </si>
  <si>
    <t>Annual Reduction</t>
  </si>
  <si>
    <t>Accident Prediction Score (Build)</t>
  </si>
  <si>
    <t>Avoided Accidents</t>
  </si>
  <si>
    <r>
      <t xml:space="preserve">6 </t>
    </r>
    <r>
      <rPr>
        <b/>
        <sz val="11"/>
        <color theme="9" tint="-0.249977111117893"/>
        <rFont val="Calibri"/>
        <family val="2"/>
        <scheme val="minor"/>
      </rPr>
      <t xml:space="preserve">Weekly </t>
    </r>
    <r>
      <rPr>
        <sz val="11"/>
        <color theme="9" tint="-0.249977111117893"/>
        <rFont val="Calibri"/>
        <family val="2"/>
        <scheme val="minor"/>
      </rPr>
      <t>Amtrak Cardinal service movements (round up to an average of one a day)</t>
    </r>
  </si>
  <si>
    <t>Value Benefit</t>
  </si>
  <si>
    <t>Avoided Accidents at Lumber St Crossing</t>
  </si>
  <si>
    <t>Annual Avoided Accidents</t>
  </si>
  <si>
    <t>2024$/accidnet</t>
  </si>
  <si>
    <t>accidents/year</t>
  </si>
  <si>
    <t>GradeDec</t>
  </si>
  <si>
    <t>GradeDec Defaults</t>
  </si>
  <si>
    <t>Category</t>
  </si>
  <si>
    <t>Model inputs</t>
  </si>
  <si>
    <t>IsDefault1</t>
  </si>
  <si>
    <t>Source when not default</t>
  </si>
  <si>
    <t>Comments</t>
  </si>
  <si>
    <t>Manage Data</t>
  </si>
  <si>
    <t>Selected Model</t>
  </si>
  <si>
    <t>Allow Capital Programming?</t>
  </si>
  <si>
    <t>Effectiveness Factor, New Technology 1</t>
  </si>
  <si>
    <t>Effectiveness Factor, New Technology 2</t>
  </si>
  <si>
    <t>Effectiveness Factor, New Technology 3</t>
  </si>
  <si>
    <t xml:space="preserve">Percent Benefit From Closure </t>
  </si>
  <si>
    <t xml:space="preserve">Manage Data - Scenario </t>
  </si>
  <si>
    <t>Start Year</t>
  </si>
  <si>
    <t>Last Year Near Term</t>
  </si>
  <si>
    <t>End Year</t>
  </si>
  <si>
    <t>Crossings - General</t>
  </si>
  <si>
    <t>Crossing Urban?</t>
  </si>
  <si>
    <t>Crossing Paved?</t>
  </si>
  <si>
    <t>Crossings &amp; Devices</t>
  </si>
  <si>
    <t>Base Case Device</t>
  </si>
  <si>
    <t>Gates</t>
  </si>
  <si>
    <t>Base Case Supplementary Safety Measure</t>
  </si>
  <si>
    <t>None</t>
  </si>
  <si>
    <t>Alternate Case Device</t>
  </si>
  <si>
    <t>Alternate Case Supplementary Safety Measure</t>
  </si>
  <si>
    <t>Crossing - Highway</t>
  </si>
  <si>
    <t>Number of Lanes</t>
  </si>
  <si>
    <t>AADT</t>
  </si>
  <si>
    <t>Percent of Trucks</t>
  </si>
  <si>
    <t>Percent of Buses</t>
  </si>
  <si>
    <t>T-O-D Distribution of Auto</t>
  </si>
  <si>
    <t>Uniform</t>
  </si>
  <si>
    <t>T-O-D Distribution of Truck</t>
  </si>
  <si>
    <t>T-O-D Distribution of Bus</t>
  </si>
  <si>
    <t>Traffic Direction Auto</t>
  </si>
  <si>
    <t>Balanced</t>
  </si>
  <si>
    <t>Traffic Direction Trucks</t>
  </si>
  <si>
    <t>Traffic Direction Bus</t>
  </si>
  <si>
    <t>Traffic Management Measures?</t>
  </si>
  <si>
    <t>Crossing - Rail</t>
  </si>
  <si>
    <t>Main Tracks</t>
  </si>
  <si>
    <t>Other Tracks</t>
  </si>
  <si>
    <t>Min. Block Time</t>
  </si>
  <si>
    <t>Max. Timetable Speed</t>
  </si>
  <si>
    <t>Number of day through trains</t>
  </si>
  <si>
    <t>Number of night through trains</t>
  </si>
  <si>
    <t>Through train speed</t>
  </si>
  <si>
    <t>Number of day switch trains</t>
  </si>
  <si>
    <t>Number of night switch trains</t>
  </si>
  <si>
    <t>Switch train speed</t>
  </si>
  <si>
    <t>Passenger train T-O-D distribution</t>
  </si>
  <si>
    <t>Freight train T-O-D traffic distribution</t>
  </si>
  <si>
    <t>Switch train T-O-D traffic distribution</t>
  </si>
  <si>
    <t>Surface</t>
  </si>
  <si>
    <t>Crossing - Cost</t>
  </si>
  <si>
    <t>Principal device - Base Case Ann. Oper. &amp; Maint. Cost</t>
  </si>
  <si>
    <t>Principal device - Base Case Ann. Other Lifecycle. Cost</t>
  </si>
  <si>
    <t xml:space="preserve">Principal device - Alt. Case Ann. Oper. &amp; Maint. Cost </t>
  </si>
  <si>
    <t>Principal device - Alt. Case Ann Other Life Cycle Cost</t>
  </si>
  <si>
    <t>Principal device - Alt. Case Capital Cost</t>
  </si>
  <si>
    <t>SSM - Base Case Ann. Oper. &amp; Maint. Cost</t>
  </si>
  <si>
    <t>SSM - Base Case Ann. Other Lifecycle. Cost</t>
  </si>
  <si>
    <t xml:space="preserve">SSM - Alt. Case Ann. Oper. &amp; Maint. Cost </t>
  </si>
  <si>
    <t>SSM - Alt. Case Ann. Other Lifecycle. Cost</t>
  </si>
  <si>
    <t>SSM - Alt. Case Capital Cost</t>
  </si>
  <si>
    <t>Roadway Improvement Capital Cost</t>
  </si>
  <si>
    <t>Number of Accidents in Previous 5 Years</t>
  </si>
  <si>
    <t>No Build Model Inputs</t>
  </si>
  <si>
    <t>Build Model Inputs</t>
  </si>
  <si>
    <t>Corridor</t>
  </si>
  <si>
    <t>Manage Data - Corridor</t>
  </si>
  <si>
    <t xml:space="preserve">The years selected are irrelevant for the APS calculation, as we assume no growth in Rail or Vehicle Traffic. </t>
  </si>
  <si>
    <t xml:space="preserve">Assume no change in technology between the build and no-build scenarios, so this has no impact. </t>
  </si>
  <si>
    <t>Grade</t>
  </si>
  <si>
    <t>No Change in Device</t>
  </si>
  <si>
    <t>Rubber</t>
  </si>
  <si>
    <t>Metra SWS ad Amtrak Cardinal Time Tables</t>
  </si>
  <si>
    <t>GradeDec not used to estimate cost</t>
  </si>
  <si>
    <t>https://www.gettingaroundillinois.com/Traffic%20Counts/index.html</t>
  </si>
  <si>
    <t>IDOT AADT Viewer</t>
  </si>
  <si>
    <r>
      <t>150 Weekly SWS Train Movement &amp; 6 Week</t>
    </r>
    <r>
      <rPr>
        <b/>
        <sz val="11"/>
        <color theme="9" tint="-0.249977111117893"/>
        <rFont val="Calibri"/>
        <family val="2"/>
        <scheme val="minor"/>
      </rPr>
      <t>ly Amt</t>
    </r>
    <r>
      <rPr>
        <sz val="11"/>
        <color theme="9" tint="-0.249977111117893"/>
        <rFont val="Calibri"/>
        <family val="2"/>
        <scheme val="minor"/>
      </rPr>
      <t xml:space="preserve">rak Cardinal Service Movements </t>
    </r>
  </si>
  <si>
    <t>Existing Weekly Train Movements ( Metra SWS + Amtrak Cardinal)</t>
  </si>
  <si>
    <t>Build Scenario Weekly Train Movements (Amtrak Cardinal Only)</t>
  </si>
  <si>
    <t>Annual Avoided Ton-Milage</t>
  </si>
  <si>
    <t>ton-mile/year</t>
  </si>
  <si>
    <t xml:space="preserve">Avoided Truck Operating Costs </t>
  </si>
  <si>
    <t>All Benefits (Per mile)</t>
  </si>
  <si>
    <t>CS Analysis of AAR Data</t>
  </si>
  <si>
    <t>Tonnage (rows 8:12)</t>
  </si>
  <si>
    <t>Trip distance used in tonnage and ton mile calculations (rows 14:18 and 20:24)</t>
  </si>
  <si>
    <t>c8:c12</t>
  </si>
  <si>
    <t xml:space="preserve">Operating Costs </t>
  </si>
  <si>
    <t>Truck Costs</t>
  </si>
  <si>
    <t>Truck Shipper Cost</t>
  </si>
  <si>
    <t>Rail  Shipper Cost</t>
  </si>
  <si>
    <t>Truck External Cost (Total)</t>
  </si>
  <si>
    <t>Rail Costs as a % of Truck Costs (Operating)</t>
  </si>
  <si>
    <t>Rail Costs as a % of Truck Costs (External)</t>
  </si>
  <si>
    <t>Adjusted Benefits to account for the cost of rail</t>
  </si>
  <si>
    <t>2a</t>
  </si>
  <si>
    <t>2b</t>
  </si>
  <si>
    <t>2c</t>
  </si>
  <si>
    <t>Existing Passenger Total Time Savings (2033-2062)</t>
  </si>
  <si>
    <t>average annual  Avoided Hours (2033-2062)</t>
  </si>
  <si>
    <t>CMF Clearinghouse</t>
  </si>
  <si>
    <t xml:space="preserve">See Bridge Rehab and Replace tab. Based on bridges and replacement schedule identified by Metra.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</si>
</sst>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6" formatCode="&quot;$&quot;#,##0_);[Red]\(&quot;$&quot;#,##0\)"/>
    <numFmt numFmtId="8" formatCode="&quot;$&quot;#,##0.00_);[Red]\(&quot;$&quot;#,##0.00\)"/>
    <numFmt numFmtId="44" formatCode="_(&quot;$&quot;* #,##0.00_);_(&quot;$&quot;* \(#,##0.00\);_(&quot;$&quot;* &quot;-&quot;??_);_(@_)"/>
    <numFmt numFmtId="43" formatCode="_(* #,##0.00_);_(* \(#,##0.00\);_(* &quot;-&quot;??_);_(@_)"/>
    <numFmt numFmtId="164" formatCode="#,##0.00%;[Red]\(#,##0.00%\);&quot;-&quot;"/>
    <numFmt numFmtId="165" formatCode="#,##0;[Red]\(#,##0\);&quot;-&quot;"/>
    <numFmt numFmtId="166" formatCode="#,##0.00;[Red]\(#,##0.00\);&quot;-&quot;"/>
    <numFmt numFmtId="167" formatCode="_(* #,##0_);_(* \(#,##0\)"/>
    <numFmt numFmtId="168" formatCode="mmm\-yyyy"/>
    <numFmt numFmtId="169" formatCode="dd\ mmm\ yy"/>
    <numFmt numFmtId="170" formatCode="#,##0;\(#,##0\)"/>
    <numFmt numFmtId="171" formatCode="#,##0;\-#,##0;\-"/>
    <numFmt numFmtId="172" formatCode="#,##0_ ;[Red]\(#,##0\);\-\ "/>
    <numFmt numFmtId="173" formatCode="#,##0;\(#,##0\);\-"/>
    <numFmt numFmtId="174" formatCode="&quot;þ&quot;;&quot;ý&quot;;&quot;¨&quot;"/>
    <numFmt numFmtId="175" formatCode="&quot;þ&quot;;;&quot;o&quot;;"/>
    <numFmt numFmtId="176" formatCode="#,##0.00\ ;[Red]\(#,##0.00\)"/>
    <numFmt numFmtId="177" formatCode="###0.00_)"/>
    <numFmt numFmtId="178" formatCode="#,##0_)"/>
    <numFmt numFmtId="179" formatCode="#,##0_);\(#,##0\);&quot;- &quot;;&quot;  &quot;@"/>
    <numFmt numFmtId="180" formatCode="_-* #,##0_-;\-* #,##0_-;_-* &quot;-&quot;_-;_-@_-"/>
    <numFmt numFmtId="181" formatCode="_-* #,##0.00_-;\-* #,##0.00_-;_-* &quot;-&quot;??_-;_-@_-"/>
    <numFmt numFmtId="182" formatCode="[Green]&quot;é&quot;;[Red]&quot;ê&quot;;&quot;ù&quot;;"/>
    <numFmt numFmtId="183" formatCode="_([$€-2]* #,##0.00_);_([$€-2]* \(#,##0.00\);_([$€-2]* &quot;-&quot;??_)"/>
    <numFmt numFmtId="184" formatCode="#,##0;\(#,##0\);0"/>
    <numFmt numFmtId="185" formatCode="_(* #,##0.0_%_);_(* \(#,##0.0_%\);_(* &quot; - &quot;_%_);_(@_)"/>
    <numFmt numFmtId="186" formatCode="_(* #,##0.0%_);_(* \(#,##0.0%\);_(* &quot; - &quot;\%_);_(@_)"/>
    <numFmt numFmtId="187" formatCode="_(* #,##0.0_);_(* \(#,##0.0\);_(* &quot; - &quot;_);_(@_)"/>
    <numFmt numFmtId="188" formatCode="_(* #,##0.00_);_(* \(#,##0.00\);_(* &quot; - &quot;_);_(@_)"/>
    <numFmt numFmtId="189" formatCode="_(* #,##0.000_);_(* \(#,##0.000\);_(* &quot; - &quot;_);_(@_)"/>
    <numFmt numFmtId="190" formatCode="#,##0;\(#,##0\);&quot;-&quot;"/>
    <numFmt numFmtId="191" formatCode="#,##0.0000_);\(#,##0.0000\);&quot;- &quot;;&quot;  &quot;@"/>
    <numFmt numFmtId="192" formatCode="#,##0\ ;[Red]\(#,##0\);\-\ "/>
    <numFmt numFmtId="193" formatCode="&quot;Lookup&quot;\ 0"/>
    <numFmt numFmtId="194" formatCode="###0_);\(###0\);&quot;- &quot;;&quot;  &quot;@"/>
    <numFmt numFmtId="195" formatCode="_-&quot;£&quot;* #,##0_-;\-&quot;£&quot;* #,##0_-;_-&quot;£&quot;* &quot;-&quot;_-;_-@_-"/>
    <numFmt numFmtId="196" formatCode="_-&quot;£&quot;* #,##0.00_-;\-&quot;£&quot;* #,##0.00_-;_-&quot;£&quot;* &quot;-&quot;??_-;_-@_-"/>
    <numFmt numFmtId="197" formatCode="&quot;$&quot;#,##0"/>
    <numFmt numFmtId="198" formatCode="0.000"/>
    <numFmt numFmtId="199" formatCode="0.0000"/>
    <numFmt numFmtId="200" formatCode="&quot;$&quot;#,##0.00"/>
    <numFmt numFmtId="201" formatCode="#,##0.000"/>
    <numFmt numFmtId="202" formatCode="&quot;$&quot;#,##0.000"/>
    <numFmt numFmtId="203" formatCode="0.0"/>
    <numFmt numFmtId="204" formatCode="#0.0000"/>
    <numFmt numFmtId="205" formatCode="0.00000"/>
    <numFmt numFmtId="206" formatCode="_(* #,##0_);_(* \(#,##0\);_(* &quot;-&quot;??_);_(@_)"/>
    <numFmt numFmtId="207" formatCode="[$£-809]#,##0.000"/>
    <numFmt numFmtId="208" formatCode="[$$-409]#,##0"/>
    <numFmt numFmtId="209" formatCode="#,##0\ "/>
    <numFmt numFmtId="210" formatCode="_(* #,##0.0_);_(* \(#,##0.0\);_(* &quot;-&quot;??_);_(@_)"/>
    <numFmt numFmtId="211" formatCode="0.0_W"/>
    <numFmt numFmtId="212" formatCode="0.00_)"/>
    <numFmt numFmtId="213" formatCode="_(* #,##0.000_);_(* \(#,##0.000\);_(* &quot;-&quot;??_);_(@_)"/>
    <numFmt numFmtId="214" formatCode="#,##0.0"/>
    <numFmt numFmtId="215" formatCode="&quot;$&quot;#,##0.000_);[Red]\(&quot;$&quot;#,##0.000\)"/>
    <numFmt numFmtId="216" formatCode="&quot;$&quot;#,##0.0"/>
    <numFmt numFmtId="217" formatCode="0.0%"/>
    <numFmt numFmtId="218" formatCode="&quot;$&quot;#,##0.0000"/>
    <numFmt numFmtId="219" formatCode="0.000%"/>
    <numFmt numFmtId="220" formatCode="_(&quot;$&quot;* #,##0_);_(&quot;$&quot;* \(#,##0\);_(&quot;$&quot;* &quot;-&quot;????_);_(@_)"/>
    <numFmt numFmtId="221" formatCode="&quot;$&quot;#,##0.0000_);[Red]\(&quot;$&quot;#,##0.0000\)"/>
    <numFmt numFmtId="222" formatCode="_(* #,##0.00000_);_(* \(#,##0.00000\);_(* &quot;-&quot;??_);_(@_)"/>
    <numFmt numFmtId="223" formatCode="_(&quot;$&quot;* #,##0_);_(&quot;$&quot;* \(#,##0\);_(&quot;$&quot;* &quot;-&quot;??_);_(@_)"/>
    <numFmt numFmtId="224" formatCode="#,##0.00000"/>
  </numFmts>
  <fonts count="18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4"/>
      <color theme="1"/>
      <name val="Calibri"/>
      <family val="2"/>
      <scheme val="minor"/>
    </font>
    <font>
      <sz val="11"/>
      <name val="Calibri"/>
      <family val="2"/>
      <scheme val="minor"/>
    </font>
    <font>
      <sz val="11"/>
      <color theme="3"/>
      <name val="Calibri"/>
      <family val="2"/>
      <scheme val="minor"/>
    </font>
    <font>
      <sz val="11"/>
      <color theme="9" tint="-0.249977111117893"/>
      <name val="Calibri"/>
      <family val="2"/>
      <scheme val="minor"/>
    </font>
    <font>
      <sz val="11"/>
      <name val="Times New Roman"/>
      <family val="1"/>
    </font>
    <font>
      <sz val="10"/>
      <name val="Arial"/>
      <family val="2"/>
    </font>
    <font>
      <sz val="10"/>
      <name val="Book Antiqua"/>
      <family val="1"/>
    </font>
    <font>
      <b/>
      <sz val="9"/>
      <name val="Helv"/>
    </font>
    <font>
      <sz val="10"/>
      <color indexed="12"/>
      <name val="Arial"/>
      <family val="2"/>
    </font>
    <font>
      <sz val="10"/>
      <name val="MS Sans Serif"/>
      <family val="2"/>
    </font>
    <font>
      <sz val="9"/>
      <color indexed="12"/>
      <name val="Arial"/>
      <family val="2"/>
    </font>
    <font>
      <b/>
      <sz val="11"/>
      <name val="Arial"/>
      <family val="2"/>
    </font>
    <font>
      <sz val="10"/>
      <name val="ZapfDingbats"/>
      <family val="2"/>
    </font>
    <font>
      <sz val="10"/>
      <color indexed="9"/>
      <name val="Arial"/>
      <family val="2"/>
    </font>
    <font>
      <sz val="10"/>
      <color indexed="40"/>
      <name val="Arial"/>
      <family val="2"/>
    </font>
    <font>
      <sz val="11"/>
      <name val="Arial"/>
      <family val="2"/>
    </font>
    <font>
      <sz val="14"/>
      <name val="Wingdings"/>
      <charset val="2"/>
    </font>
    <font>
      <sz val="22"/>
      <color indexed="12"/>
      <name val="Wingdings"/>
      <charset val="2"/>
    </font>
    <font>
      <sz val="22"/>
      <name val="Wingdings"/>
      <charset val="2"/>
    </font>
    <font>
      <sz val="12"/>
      <name val="Helv"/>
    </font>
    <font>
      <b/>
      <u val="singleAccounting"/>
      <sz val="11"/>
      <name val="Arial"/>
      <family val="2"/>
    </font>
    <font>
      <sz val="10"/>
      <color theme="1"/>
      <name val="Calibri"/>
      <family val="2"/>
      <scheme val="minor"/>
    </font>
    <font>
      <sz val="12"/>
      <color theme="1"/>
      <name val="Arial"/>
      <family val="2"/>
    </font>
    <font>
      <sz val="10"/>
      <color theme="1"/>
      <name val="Arial"/>
      <family val="2"/>
    </font>
    <font>
      <b/>
      <sz val="8"/>
      <color indexed="10"/>
      <name val="Arial"/>
      <family val="2"/>
    </font>
    <font>
      <b/>
      <sz val="16"/>
      <color indexed="9"/>
      <name val="Arial"/>
      <family val="2"/>
    </font>
    <font>
      <b/>
      <sz val="16"/>
      <name val="Arial"/>
      <family val="2"/>
    </font>
    <font>
      <b/>
      <sz val="12"/>
      <name val="Helv"/>
    </font>
    <font>
      <sz val="10"/>
      <name val="BERNHARD"/>
    </font>
    <font>
      <sz val="10"/>
      <color indexed="50"/>
      <name val="Arial"/>
      <family val="2"/>
    </font>
    <font>
      <sz val="10"/>
      <name val="Helv"/>
    </font>
    <font>
      <sz val="9"/>
      <name val="Helv"/>
    </font>
    <font>
      <vertAlign val="superscript"/>
      <sz val="12"/>
      <name val="Helv"/>
    </font>
    <font>
      <sz val="16"/>
      <name val="Wingdings"/>
      <charset val="2"/>
    </font>
    <font>
      <b/>
      <sz val="32"/>
      <name val="Helvetica"/>
      <family val="2"/>
    </font>
    <font>
      <sz val="12"/>
      <name val="Times New Roman"/>
      <family val="1"/>
    </font>
    <font>
      <i/>
      <sz val="8"/>
      <name val="Times New Roman"/>
      <family val="1"/>
    </font>
    <font>
      <sz val="9"/>
      <name val="Times New Roman"/>
      <family val="1"/>
    </font>
    <font>
      <b/>
      <u val="singleAccounting"/>
      <sz val="9"/>
      <name val="Times New Roman"/>
      <family val="1"/>
    </font>
    <font>
      <b/>
      <sz val="11"/>
      <name val="Times New Roman"/>
      <family val="1"/>
    </font>
    <font>
      <b/>
      <sz val="10"/>
      <name val="Times New Roman"/>
      <family val="1"/>
    </font>
    <font>
      <b/>
      <i/>
      <sz val="9.5"/>
      <name val="Times New Roman"/>
      <family val="1"/>
    </font>
    <font>
      <b/>
      <sz val="10"/>
      <name val="Arial"/>
      <family val="2"/>
    </font>
    <font>
      <sz val="10"/>
      <name val="Helvetica"/>
      <family val="2"/>
    </font>
    <font>
      <sz val="10"/>
      <color indexed="18"/>
      <name val="Arial"/>
      <family val="2"/>
    </font>
    <font>
      <sz val="10"/>
      <color indexed="23"/>
      <name val="Arial"/>
      <family val="2"/>
    </font>
    <font>
      <b/>
      <sz val="12"/>
      <name val="Arial"/>
      <family val="2"/>
    </font>
    <font>
      <b/>
      <u/>
      <sz val="16"/>
      <color indexed="10"/>
      <name val="Palatino"/>
      <family val="1"/>
    </font>
    <font>
      <b/>
      <sz val="10"/>
      <name val="Helv"/>
    </font>
    <font>
      <sz val="8.5"/>
      <name val="Helv"/>
    </font>
    <font>
      <sz val="8"/>
      <color indexed="12"/>
      <name val="Helv"/>
    </font>
    <font>
      <b/>
      <sz val="8"/>
      <color indexed="12"/>
      <name val="Arial"/>
      <family val="2"/>
    </font>
    <font>
      <sz val="10"/>
      <color indexed="12"/>
      <name val="Times New Roman"/>
      <family val="1"/>
    </font>
    <font>
      <sz val="10"/>
      <color indexed="24"/>
      <name val="Arial"/>
      <family val="2"/>
    </font>
    <font>
      <sz val="8"/>
      <color indexed="17"/>
      <name val="Arial"/>
      <family val="2"/>
    </font>
    <font>
      <sz val="18"/>
      <name val="Times New Roman"/>
      <family val="1"/>
    </font>
    <font>
      <b/>
      <sz val="13"/>
      <name val="Times New Roman"/>
      <family val="1"/>
    </font>
    <font>
      <b/>
      <i/>
      <sz val="12"/>
      <name val="Times New Roman"/>
      <family val="1"/>
    </font>
    <font>
      <i/>
      <sz val="12"/>
      <name val="Times New Roman"/>
      <family val="1"/>
    </font>
    <font>
      <b/>
      <sz val="10"/>
      <color indexed="18"/>
      <name val="Arial"/>
      <family val="2"/>
    </font>
    <font>
      <b/>
      <sz val="18"/>
      <name val="Helvetica"/>
      <family val="2"/>
    </font>
    <font>
      <sz val="8"/>
      <color indexed="47"/>
      <name val="Arial"/>
      <family val="2"/>
    </font>
    <font>
      <sz val="14"/>
      <name val="Helvetica"/>
      <family val="2"/>
    </font>
    <font>
      <sz val="8"/>
      <color indexed="40"/>
      <name val="Arial"/>
      <family val="2"/>
    </font>
    <font>
      <sz val="8"/>
      <color indexed="10"/>
      <name val="Arial"/>
      <family val="2"/>
    </font>
    <font>
      <sz val="10"/>
      <color rgb="FF000000"/>
      <name val="Times New Roman"/>
      <family val="1"/>
    </font>
    <font>
      <sz val="12"/>
      <color theme="1"/>
      <name val="Calibri"/>
      <family val="2"/>
      <scheme val="minor"/>
    </font>
    <font>
      <sz val="10"/>
      <color indexed="54"/>
      <name val="Arial"/>
      <family val="2"/>
    </font>
    <font>
      <sz val="9"/>
      <color indexed="8"/>
      <name val="Arial"/>
      <family val="2"/>
    </font>
    <font>
      <sz val="10"/>
      <name val="Times New Roman"/>
      <family val="1"/>
    </font>
    <font>
      <sz val="8"/>
      <name val="Arial"/>
      <family val="2"/>
    </font>
    <font>
      <sz val="8"/>
      <name val="Helvetica"/>
      <family val="2"/>
    </font>
    <font>
      <sz val="8"/>
      <name val="Helv"/>
    </font>
    <font>
      <sz val="10"/>
      <color indexed="19"/>
      <name val="Arial"/>
      <family val="2"/>
    </font>
    <font>
      <b/>
      <sz val="14"/>
      <name val="Helv"/>
    </font>
    <font>
      <b/>
      <sz val="16"/>
      <color indexed="24"/>
      <name val="Univers 45 Light"/>
      <family val="2"/>
    </font>
    <font>
      <b/>
      <sz val="14"/>
      <name val="Arial"/>
      <family val="2"/>
    </font>
    <font>
      <sz val="10"/>
      <color indexed="10"/>
      <name val="Arial"/>
      <family val="2"/>
    </font>
    <font>
      <b/>
      <sz val="10"/>
      <color indexed="57"/>
      <name val="Arial"/>
      <family val="2"/>
    </font>
    <font>
      <b/>
      <sz val="24"/>
      <name val="Helvetica"/>
      <family val="2"/>
    </font>
    <font>
      <b/>
      <sz val="11"/>
      <name val="Calibri"/>
      <family val="2"/>
      <scheme val="minor"/>
    </font>
    <font>
      <u/>
      <sz val="11"/>
      <color theme="1"/>
      <name val="Calibri"/>
      <family val="2"/>
      <scheme val="minor"/>
    </font>
    <font>
      <i/>
      <sz val="11"/>
      <color theme="3"/>
      <name val="Calibri"/>
      <family val="2"/>
      <scheme val="minor"/>
    </font>
    <font>
      <i/>
      <sz val="11"/>
      <color theme="0" tint="-0.499984740745262"/>
      <name val="Calibri"/>
      <family val="2"/>
      <scheme val="minor"/>
    </font>
    <font>
      <i/>
      <sz val="11"/>
      <color theme="1"/>
      <name val="Calibri"/>
      <family val="2"/>
      <scheme val="minor"/>
    </font>
    <font>
      <i/>
      <sz val="11"/>
      <name val="Calibri"/>
      <family val="2"/>
      <scheme val="minor"/>
    </font>
    <font>
      <vertAlign val="subscript"/>
      <sz val="11"/>
      <color theme="1"/>
      <name val="Calibri"/>
      <family val="2"/>
      <scheme val="minor"/>
    </font>
    <font>
      <sz val="11"/>
      <color theme="5"/>
      <name val="Calibri"/>
      <family val="2"/>
      <scheme val="minor"/>
    </font>
    <font>
      <sz val="11"/>
      <color theme="7"/>
      <name val="Calibri"/>
      <family val="2"/>
      <scheme val="minor"/>
    </font>
    <font>
      <sz val="11"/>
      <color theme="0" tint="-0.499984740745262"/>
      <name val="Calibri"/>
      <family val="2"/>
      <scheme val="minor"/>
    </font>
    <font>
      <vertAlign val="subscript"/>
      <sz val="10"/>
      <color theme="1"/>
      <name val="Arial"/>
      <family val="2"/>
    </font>
    <font>
      <b/>
      <sz val="14"/>
      <color rgb="FFFF0000"/>
      <name val="Calibri"/>
      <family val="2"/>
      <scheme val="minor"/>
    </font>
    <font>
      <sz val="10"/>
      <name val="Arial"/>
      <family val="2"/>
    </font>
    <font>
      <sz val="11"/>
      <color theme="1"/>
      <name val="Arial"/>
      <family val="2"/>
    </font>
    <font>
      <sz val="12"/>
      <name val="Arial"/>
      <family val="2"/>
    </font>
    <font>
      <u/>
      <sz val="11"/>
      <color theme="10"/>
      <name val="Calibri"/>
      <family val="2"/>
    </font>
    <font>
      <u/>
      <sz val="10"/>
      <color indexed="12"/>
      <name val="Arial"/>
      <family val="2"/>
    </font>
    <font>
      <sz val="11"/>
      <color theme="3"/>
      <name val="Arial"/>
      <family val="2"/>
    </font>
    <font>
      <u/>
      <sz val="10"/>
      <color theme="10"/>
      <name val="Arial"/>
      <family val="2"/>
    </font>
    <font>
      <u/>
      <sz val="11"/>
      <color theme="3"/>
      <name val="Arial"/>
      <family val="2"/>
    </font>
    <font>
      <sz val="11"/>
      <color indexed="8"/>
      <name val="Calibri"/>
      <family val="2"/>
      <scheme val="minor"/>
    </font>
    <font>
      <b/>
      <sz val="12"/>
      <color theme="1"/>
      <name val="Calibri"/>
      <family val="2"/>
      <scheme val="minor"/>
    </font>
    <font>
      <b/>
      <sz val="14"/>
      <color theme="1"/>
      <name val="Calibri"/>
      <family val="2"/>
      <scheme val="minor"/>
    </font>
    <font>
      <sz val="14"/>
      <color theme="3"/>
      <name val="Calibri"/>
      <family val="2"/>
      <scheme val="minor"/>
    </font>
    <font>
      <sz val="12"/>
      <color theme="1"/>
      <name val="Calibri"/>
      <family val="2"/>
    </font>
    <font>
      <b/>
      <i/>
      <sz val="11"/>
      <color theme="1"/>
      <name val="Calibri"/>
      <family val="2"/>
      <scheme val="minor"/>
    </font>
    <font>
      <b/>
      <sz val="16"/>
      <color theme="3"/>
      <name val="Calibri"/>
      <family val="2"/>
      <scheme val="minor"/>
    </font>
    <font>
      <b/>
      <sz val="16"/>
      <name val="Calibri"/>
      <family val="2"/>
      <scheme val="minor"/>
    </font>
    <font>
      <sz val="10"/>
      <name val="Arial"/>
      <family val="2"/>
    </font>
    <font>
      <sz val="10"/>
      <color indexed="8"/>
      <name val="Arial"/>
      <family val="2"/>
    </font>
    <font>
      <sz val="9"/>
      <color indexed="8"/>
      <name val="Calibri"/>
      <family val="2"/>
    </font>
    <font>
      <sz val="10"/>
      <name val="Tahoma"/>
      <family val="2"/>
    </font>
    <font>
      <b/>
      <i/>
      <sz val="16"/>
      <name val="Helv"/>
    </font>
    <font>
      <sz val="10"/>
      <color theme="0"/>
      <name val="Arial"/>
      <family val="2"/>
    </font>
    <font>
      <sz val="12"/>
      <color theme="0"/>
      <name val="Arial"/>
      <family val="2"/>
    </font>
    <font>
      <sz val="12"/>
      <color theme="0"/>
      <name val="Arial Narrow"/>
      <family val="2"/>
    </font>
    <font>
      <sz val="11"/>
      <color theme="0"/>
      <name val="Times New Roman"/>
      <family val="2"/>
    </font>
    <font>
      <sz val="11"/>
      <color rgb="FF9C0006"/>
      <name val="Times New Roman"/>
      <family val="2"/>
    </font>
    <font>
      <b/>
      <sz val="12"/>
      <color rgb="FFFA7D00"/>
      <name val="Arial"/>
      <family val="2"/>
    </font>
    <font>
      <b/>
      <sz val="12"/>
      <color rgb="FFFA7D00"/>
      <name val="Arial Narrow"/>
      <family val="2"/>
    </font>
    <font>
      <sz val="10"/>
      <color theme="1"/>
      <name val="Tahoma"/>
      <family val="2"/>
    </font>
    <font>
      <sz val="12"/>
      <color theme="1"/>
      <name val="Arial Narrow"/>
      <family val="2"/>
    </font>
    <font>
      <b/>
      <sz val="13"/>
      <color theme="3"/>
      <name val="Arial"/>
      <family val="2"/>
    </font>
    <font>
      <b/>
      <sz val="13"/>
      <color theme="3"/>
      <name val="Arial Narrow"/>
      <family val="2"/>
    </font>
    <font>
      <u/>
      <sz val="11"/>
      <color theme="10"/>
      <name val="Calibri"/>
      <family val="2"/>
      <scheme val="minor"/>
    </font>
    <font>
      <sz val="12"/>
      <color rgb="FF3F3F76"/>
      <name val="Arial"/>
      <family val="2"/>
    </font>
    <font>
      <sz val="12"/>
      <color rgb="FF3F3F76"/>
      <name val="Arial Narrow"/>
      <family val="2"/>
    </font>
    <font>
      <sz val="10"/>
      <color theme="4"/>
      <name val="Arial"/>
      <family val="2"/>
    </font>
    <font>
      <sz val="11"/>
      <color rgb="FF000000"/>
      <name val="Calibri"/>
      <family val="2"/>
      <scheme val="minor"/>
    </font>
    <font>
      <sz val="12"/>
      <color theme="1"/>
      <name val="Times New Roman"/>
      <family val="2"/>
    </font>
    <font>
      <sz val="10"/>
      <color theme="1"/>
      <name val="Arial Narrow"/>
      <family val="2"/>
    </font>
    <font>
      <b/>
      <sz val="12"/>
      <color theme="5"/>
      <name val="Tahoma"/>
      <family val="2"/>
    </font>
    <font>
      <b/>
      <sz val="11"/>
      <color theme="1"/>
      <name val="Times New Roman"/>
      <family val="2"/>
    </font>
    <font>
      <sz val="18"/>
      <color theme="3"/>
      <name val="Cambria"/>
      <family val="2"/>
      <scheme val="major"/>
    </font>
    <font>
      <b/>
      <sz val="9"/>
      <color indexed="8"/>
      <name val="Calibri"/>
      <family val="2"/>
    </font>
    <font>
      <b/>
      <sz val="12"/>
      <color indexed="30"/>
      <name val="Calibri"/>
      <family val="2"/>
    </font>
    <font>
      <b/>
      <sz val="10"/>
      <color theme="1"/>
      <name val="Calibri"/>
      <family val="2"/>
      <scheme val="minor"/>
    </font>
    <font>
      <i/>
      <sz val="11"/>
      <color theme="5"/>
      <name val="Calibri"/>
      <family val="2"/>
      <scheme val="minor"/>
    </font>
    <font>
      <b/>
      <sz val="18"/>
      <color theme="1"/>
      <name val="Calibri"/>
      <family val="2"/>
      <scheme val="minor"/>
    </font>
    <font>
      <b/>
      <sz val="14"/>
      <name val="Calibri"/>
      <family val="2"/>
      <scheme val="minor"/>
    </font>
    <font>
      <b/>
      <sz val="11"/>
      <color theme="9" tint="-0.249977111117893"/>
      <name val="Calibri"/>
      <family val="2"/>
      <scheme val="minor"/>
    </font>
    <font>
      <sz val="9"/>
      <color indexed="81"/>
      <name val="Tahoma"/>
      <family val="2"/>
    </font>
    <font>
      <b/>
      <sz val="11"/>
      <color rgb="FFFF0000"/>
      <name val="Calibri"/>
      <family val="2"/>
      <scheme val="minor"/>
    </font>
    <font>
      <sz val="10"/>
      <name val="Calibri"/>
      <family val="2"/>
      <scheme val="minor"/>
    </font>
    <font>
      <sz val="10"/>
      <color rgb="FFFF0000"/>
      <name val="Calibri"/>
      <family val="2"/>
      <scheme val="minor"/>
    </font>
    <font>
      <sz val="11"/>
      <color theme="1"/>
      <name val="Calibri"/>
      <family val="2"/>
    </font>
    <font>
      <b/>
      <sz val="11"/>
      <color rgb="FF000000"/>
      <name val="Calibri"/>
      <family val="2"/>
    </font>
    <font>
      <sz val="12"/>
      <color rgb="FF000000"/>
      <name val="Calibri"/>
      <family val="2"/>
    </font>
    <font>
      <i/>
      <sz val="11"/>
      <color rgb="FF000000"/>
      <name val="Calibri"/>
      <family val="2"/>
    </font>
    <font>
      <sz val="12"/>
      <color rgb="FF1F497D"/>
      <name val="Calibri"/>
      <family val="2"/>
    </font>
    <font>
      <sz val="11"/>
      <color rgb="FFE26B0A"/>
      <name val="Calibri"/>
      <family val="2"/>
    </font>
    <font>
      <sz val="11"/>
      <color theme="3"/>
      <name val="Calibri"/>
      <family val="2"/>
    </font>
    <font>
      <u/>
      <sz val="11"/>
      <color rgb="FF0000FF"/>
      <name val="Calibri"/>
      <family val="2"/>
    </font>
    <font>
      <sz val="8"/>
      <name val="Calibri"/>
      <family val="2"/>
      <scheme val="minor"/>
    </font>
    <font>
      <u/>
      <sz val="10"/>
      <color theme="3"/>
      <name val="Calibri"/>
      <family val="2"/>
      <scheme val="minor"/>
    </font>
    <font>
      <sz val="11"/>
      <color theme="4"/>
      <name val="Calibri"/>
      <family val="2"/>
      <scheme val="minor"/>
    </font>
    <font>
      <b/>
      <sz val="10"/>
      <color theme="1"/>
      <name val="Calibri"/>
      <family val="2"/>
    </font>
    <font>
      <sz val="10"/>
      <color theme="1"/>
      <name val="Calibri"/>
      <family val="2"/>
    </font>
    <font>
      <b/>
      <sz val="10"/>
      <color rgb="FF000000"/>
      <name val="Calibri"/>
      <family val="2"/>
    </font>
    <font>
      <sz val="10"/>
      <color rgb="FF000000"/>
      <name val="Calibri"/>
      <family val="2"/>
    </font>
    <font>
      <i/>
      <u/>
      <sz val="11"/>
      <color theme="1"/>
      <name val="Calibri"/>
      <family val="2"/>
      <scheme val="minor"/>
    </font>
    <font>
      <b/>
      <sz val="10"/>
      <color rgb="FF000000"/>
      <name val="Calibri"/>
      <family val="2"/>
      <scheme val="minor"/>
    </font>
    <font>
      <sz val="10"/>
      <color rgb="FF000000"/>
      <name val="Calibri"/>
      <family val="2"/>
      <scheme val="minor"/>
    </font>
    <font>
      <i/>
      <sz val="10"/>
      <color rgb="FF000000"/>
      <name val="Calibri"/>
      <family val="2"/>
      <scheme val="minor"/>
    </font>
    <font>
      <i/>
      <sz val="10"/>
      <color rgb="FF0070C0"/>
      <name val="Calibri"/>
      <family val="2"/>
      <scheme val="minor"/>
    </font>
    <font>
      <b/>
      <i/>
      <sz val="10"/>
      <color rgb="FF000000"/>
      <name val="Calibri"/>
      <family val="2"/>
      <scheme val="minor"/>
    </font>
    <font>
      <i/>
      <sz val="10"/>
      <color theme="1"/>
      <name val="Calibri"/>
      <family val="2"/>
      <scheme val="minor"/>
    </font>
    <font>
      <sz val="11"/>
      <color theme="9"/>
      <name val="Calibri"/>
      <family val="2"/>
      <scheme val="minor"/>
    </font>
    <font>
      <sz val="9"/>
      <color rgb="FF212529"/>
      <name val="Arial"/>
      <family val="2"/>
    </font>
  </fonts>
  <fills count="9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indexed="13"/>
        <bgColor indexed="64"/>
      </patternFill>
    </fill>
    <fill>
      <patternFill patternType="solid">
        <fgColor indexed="43"/>
        <bgColor indexed="64"/>
      </patternFill>
    </fill>
    <fill>
      <patternFill patternType="solid">
        <fgColor indexed="62"/>
        <bgColor indexed="64"/>
      </patternFill>
    </fill>
    <fill>
      <patternFill patternType="solid">
        <fgColor indexed="27"/>
        <bgColor indexed="64"/>
      </patternFill>
    </fill>
    <fill>
      <patternFill patternType="solid">
        <fgColor indexed="26"/>
        <bgColor indexed="64"/>
      </patternFill>
    </fill>
    <fill>
      <patternFill patternType="solid">
        <fgColor indexed="28"/>
        <bgColor indexed="64"/>
      </patternFill>
    </fill>
    <fill>
      <patternFill patternType="solid">
        <fgColor indexed="22"/>
        <bgColor indexed="64"/>
      </patternFill>
    </fill>
    <fill>
      <patternFill patternType="solid">
        <fgColor indexed="22"/>
        <bgColor indexed="22"/>
      </patternFill>
    </fill>
    <fill>
      <patternFill patternType="solid">
        <fgColor indexed="31"/>
        <bgColor indexed="64"/>
      </patternFill>
    </fill>
    <fill>
      <patternFill patternType="solid">
        <fgColor indexed="29"/>
        <bgColor indexed="64"/>
      </patternFill>
    </fill>
    <fill>
      <patternFill patternType="solid">
        <fgColor indexed="14"/>
        <bgColor indexed="64"/>
      </patternFill>
    </fill>
    <fill>
      <patternFill patternType="solid">
        <fgColor indexed="51"/>
        <bgColor indexed="64"/>
      </patternFill>
    </fill>
    <fill>
      <patternFill patternType="solid">
        <fgColor indexed="42"/>
        <bgColor indexed="64"/>
      </patternFill>
    </fill>
    <fill>
      <patternFill patternType="gray0625">
        <fgColor indexed="23"/>
        <bgColor indexed="9"/>
      </patternFill>
    </fill>
    <fill>
      <patternFill patternType="solid">
        <fgColor indexed="22"/>
        <bgColor indexed="9"/>
      </patternFill>
    </fill>
    <fill>
      <patternFill patternType="solid">
        <fgColor indexed="30"/>
        <bgColor indexed="64"/>
      </patternFill>
    </fill>
    <fill>
      <patternFill patternType="mediumGray">
        <fgColor indexed="11"/>
      </patternFill>
    </fill>
    <fill>
      <patternFill patternType="solid">
        <fgColor indexed="61"/>
        <bgColor indexed="64"/>
      </patternFill>
    </fill>
    <fill>
      <patternFill patternType="solid">
        <fgColor indexed="11"/>
        <bgColor indexed="64"/>
      </patternFill>
    </fill>
    <fill>
      <patternFill patternType="solid">
        <fgColor indexed="58"/>
        <bgColor indexed="64"/>
      </patternFill>
    </fill>
    <fill>
      <patternFill patternType="solid">
        <fgColor indexed="22"/>
        <bgColor indexed="55"/>
      </patternFill>
    </fill>
    <fill>
      <patternFill patternType="solid">
        <fgColor indexed="24"/>
        <bgColor indexed="64"/>
      </patternFill>
    </fill>
    <fill>
      <patternFill patternType="darkUp">
        <fgColor indexed="8"/>
        <bgColor indexed="13"/>
      </patternFill>
    </fill>
    <fill>
      <patternFill patternType="solid">
        <fgColor indexed="11"/>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rgb="FF01FF00"/>
        <bgColor indexed="64"/>
      </patternFill>
    </fill>
    <fill>
      <patternFill patternType="solid">
        <fgColor rgb="FFFF3333"/>
        <bgColor indexed="64"/>
      </patternFill>
    </fill>
    <fill>
      <patternFill patternType="solid">
        <fgColor rgb="FFFFCCCC"/>
        <bgColor indexed="64"/>
      </patternFill>
    </fill>
    <fill>
      <patternFill patternType="solid">
        <fgColor rgb="FFFF9999"/>
        <bgColor indexed="64"/>
      </patternFill>
    </fill>
    <fill>
      <patternFill patternType="solid">
        <fgColor rgb="FFFF6666"/>
        <bgColor indexed="64"/>
      </patternFill>
    </fill>
    <fill>
      <patternFill patternType="solid">
        <fgColor rgb="FFCC6666"/>
        <bgColor indexed="64"/>
      </patternFill>
    </fill>
    <fill>
      <patternFill patternType="solid">
        <fgColor rgb="FFCCFFFF"/>
        <bgColor indexed="64"/>
      </patternFill>
    </fill>
    <fill>
      <patternFill patternType="solid">
        <fgColor rgb="FF01FFFF"/>
        <bgColor indexed="64"/>
      </patternFill>
    </fill>
    <fill>
      <patternFill patternType="solid">
        <fgColor rgb="FF99CCCC"/>
        <bgColor indexed="64"/>
      </patternFill>
    </fill>
    <fill>
      <patternFill patternType="solid">
        <fgColor rgb="FF00CCCC"/>
        <bgColor indexed="64"/>
      </patternFill>
    </fill>
    <fill>
      <patternFill patternType="solid">
        <fgColor rgb="FF669999"/>
        <bgColor indexed="64"/>
      </patternFill>
    </fill>
    <fill>
      <patternFill patternType="solid">
        <fgColor rgb="FF009999"/>
        <bgColor indexed="64"/>
      </patternFill>
    </fill>
    <fill>
      <patternFill patternType="solid">
        <fgColor rgb="FFFFCCFF"/>
        <bgColor indexed="64"/>
      </patternFill>
    </fill>
    <fill>
      <patternFill patternType="solid">
        <fgColor rgb="FFFF99FF"/>
        <bgColor indexed="64"/>
      </patternFill>
    </fill>
    <fill>
      <patternFill patternType="solid">
        <fgColor rgb="FFFF33FF"/>
        <bgColor indexed="64"/>
      </patternFill>
    </fill>
    <fill>
      <patternFill patternType="solid">
        <fgColor rgb="FFCC99CC"/>
        <bgColor indexed="64"/>
      </patternFill>
    </fill>
    <fill>
      <patternFill patternType="solid">
        <fgColor rgb="FFCC66CC"/>
        <bgColor indexed="64"/>
      </patternFill>
    </fill>
    <fill>
      <patternFill patternType="solid">
        <fgColor rgb="FFFFFF00"/>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rgb="FFEBF1DE"/>
        <bgColor rgb="FF000000"/>
      </patternFill>
    </fill>
    <fill>
      <patternFill patternType="solid">
        <fgColor rgb="FFF2F2F2"/>
        <bgColor rgb="FF000000"/>
      </patternFill>
    </fill>
    <fill>
      <patternFill patternType="solid">
        <fgColor theme="8"/>
        <bgColor indexed="64"/>
      </patternFill>
    </fill>
    <fill>
      <patternFill patternType="solid">
        <fgColor theme="9" tint="0.79998168889431442"/>
        <bgColor indexed="64"/>
      </patternFill>
    </fill>
    <fill>
      <patternFill patternType="solid">
        <fgColor theme="4"/>
        <bgColor indexed="64"/>
      </patternFill>
    </fill>
    <fill>
      <patternFill patternType="solid">
        <fgColor theme="9"/>
        <bgColor indexed="64"/>
      </patternFill>
    </fill>
    <fill>
      <patternFill patternType="solid">
        <fgColor rgb="FFFFFFFF"/>
        <bgColor rgb="FF000000"/>
      </patternFill>
    </fill>
    <fill>
      <patternFill patternType="solid">
        <fgColor rgb="FFA6C9EC"/>
        <bgColor rgb="FF000000"/>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79998168889431442"/>
        <bgColor rgb="FF000000"/>
      </patternFill>
    </fill>
  </fills>
  <borders count="8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theme="6"/>
      </left>
      <right style="thin">
        <color theme="6"/>
      </right>
      <top style="thin">
        <color theme="6"/>
      </top>
      <bottom style="thin">
        <color theme="6"/>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dashed">
        <color indexed="63"/>
      </left>
      <right style="dashed">
        <color indexed="63"/>
      </right>
      <top style="dashed">
        <color indexed="63"/>
      </top>
      <bottom style="dashed">
        <color indexed="63"/>
      </bottom>
      <diagonal/>
    </border>
    <border>
      <left style="dashed">
        <color indexed="28"/>
      </left>
      <right style="dashed">
        <color indexed="28"/>
      </right>
      <top style="dashed">
        <color indexed="28"/>
      </top>
      <bottom style="dashed">
        <color indexed="28"/>
      </bottom>
      <diagonal/>
    </border>
    <border>
      <left style="thin">
        <color indexed="64"/>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top/>
      <bottom style="thin">
        <color indexed="22"/>
      </bottom>
      <diagonal/>
    </border>
    <border>
      <left style="dotted">
        <color indexed="28"/>
      </left>
      <right style="dotted">
        <color indexed="28"/>
      </right>
      <top style="dotted">
        <color indexed="28"/>
      </top>
      <bottom style="dotted">
        <color indexed="28"/>
      </bottom>
      <diagonal/>
    </border>
    <border>
      <left style="thin">
        <color indexed="63"/>
      </left>
      <right style="thin">
        <color indexed="63"/>
      </right>
      <top style="thin">
        <color indexed="63"/>
      </top>
      <bottom style="thin">
        <color indexed="63"/>
      </bottom>
      <diagonal/>
    </border>
    <border>
      <left style="dashed">
        <color indexed="55"/>
      </left>
      <right style="dashed">
        <color indexed="55"/>
      </right>
      <top style="dashed">
        <color indexed="55"/>
      </top>
      <bottom style="dashed">
        <color indexed="55"/>
      </bottom>
      <diagonal/>
    </border>
    <border>
      <left/>
      <right/>
      <top/>
      <bottom style="hair">
        <color indexed="64"/>
      </bottom>
      <diagonal/>
    </border>
    <border>
      <left style="hair">
        <color indexed="12"/>
      </left>
      <right style="hair">
        <color indexed="12"/>
      </right>
      <top style="hair">
        <color indexed="12"/>
      </top>
      <bottom style="hair">
        <color indexed="12"/>
      </bottom>
      <diagonal/>
    </border>
    <border>
      <left style="thin">
        <color indexed="54"/>
      </left>
      <right style="thin">
        <color indexed="54"/>
      </right>
      <top style="thin">
        <color indexed="54"/>
      </top>
      <bottom style="thin">
        <color indexed="54"/>
      </bottom>
      <diagonal/>
    </border>
    <border>
      <left style="dotted">
        <color indexed="10"/>
      </left>
      <right style="dotted">
        <color indexed="10"/>
      </right>
      <top style="dotted">
        <color indexed="10"/>
      </top>
      <bottom style="dotted">
        <color indexed="10"/>
      </bottom>
      <diagonal/>
    </border>
    <border>
      <left style="thin">
        <color indexed="64"/>
      </left>
      <right style="thin">
        <color indexed="64"/>
      </right>
      <top style="thick">
        <color indexed="64"/>
      </top>
      <bottom style="hair">
        <color indexed="64"/>
      </bottom>
      <diagonal/>
    </border>
    <border>
      <left/>
      <right/>
      <top style="thin">
        <color indexed="64"/>
      </top>
      <bottom/>
      <diagonal/>
    </border>
    <border>
      <left/>
      <right/>
      <top style="thin">
        <color indexed="19"/>
      </top>
      <bottom/>
      <diagonal/>
    </border>
    <border>
      <left/>
      <right/>
      <top/>
      <bottom style="hair">
        <color indexed="8"/>
      </bottom>
      <diagonal/>
    </border>
    <border>
      <left style="thin">
        <color indexed="64"/>
      </left>
      <right style="thin">
        <color indexed="64"/>
      </right>
      <top style="hair">
        <color indexed="64"/>
      </top>
      <bottom style="hair">
        <color indexed="64"/>
      </bottom>
      <diagonal/>
    </border>
    <border>
      <left/>
      <right/>
      <top style="thin">
        <color indexed="19"/>
      </top>
      <bottom style="double">
        <color indexed="19"/>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thin">
        <color theme="6"/>
      </left>
      <right style="thin">
        <color theme="6"/>
      </right>
      <top style="thin">
        <color theme="6"/>
      </top>
      <bottom/>
      <diagonal/>
    </border>
    <border>
      <left style="thin">
        <color theme="3"/>
      </left>
      <right style="thin">
        <color theme="3"/>
      </right>
      <top style="thin">
        <color theme="3"/>
      </top>
      <bottom style="thin">
        <color theme="3"/>
      </bottom>
      <diagonal/>
    </border>
    <border>
      <left style="thin">
        <color theme="6"/>
      </left>
      <right style="thin">
        <color theme="6"/>
      </right>
      <top style="thin">
        <color theme="6"/>
      </top>
      <bottom style="thin">
        <color indexed="64"/>
      </bottom>
      <diagonal/>
    </border>
    <border>
      <left/>
      <right/>
      <top/>
      <bottom style="thin">
        <color auto="1"/>
      </bottom>
      <diagonal/>
    </border>
    <border>
      <left style="thin">
        <color theme="7"/>
      </left>
      <right style="thin">
        <color theme="7"/>
      </right>
      <top style="thin">
        <color theme="7"/>
      </top>
      <bottom style="thin">
        <color theme="7"/>
      </bottom>
      <diagonal/>
    </border>
    <border>
      <left style="medium">
        <color theme="8"/>
      </left>
      <right style="medium">
        <color theme="8"/>
      </right>
      <top style="medium">
        <color theme="8"/>
      </top>
      <bottom style="medium">
        <color theme="8"/>
      </bottom>
      <diagonal/>
    </border>
    <border>
      <left/>
      <right style="thin">
        <color theme="6"/>
      </right>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theme="6"/>
      </left>
      <right/>
      <top style="thin">
        <color theme="6"/>
      </top>
      <bottom style="thin">
        <color theme="6"/>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n">
        <color rgb="FFBFBFBF"/>
      </bottom>
      <diagonal/>
    </border>
    <border>
      <left style="thin">
        <color auto="1"/>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rgb="FF9BBB59"/>
      </left>
      <right style="thin">
        <color rgb="FF9BBB59"/>
      </right>
      <top style="thin">
        <color rgb="FF9BBB59"/>
      </top>
      <bottom style="thin">
        <color rgb="FF9BBB59"/>
      </bottom>
      <diagonal/>
    </border>
    <border>
      <left/>
      <right style="thin">
        <color theme="6"/>
      </right>
      <top style="thin">
        <color theme="6"/>
      </top>
      <bottom style="thin">
        <color theme="6"/>
      </bottom>
      <diagonal/>
    </border>
    <border>
      <left style="thin">
        <color theme="6"/>
      </left>
      <right style="thin">
        <color theme="6"/>
      </right>
      <top/>
      <bottom style="thin">
        <color theme="6"/>
      </bottom>
      <diagonal/>
    </border>
    <border>
      <left/>
      <right/>
      <top/>
      <bottom style="thin">
        <color theme="6"/>
      </bottom>
      <diagonal/>
    </border>
    <border>
      <left/>
      <right style="thin">
        <color theme="3"/>
      </right>
      <top style="thin">
        <color theme="3"/>
      </top>
      <bottom style="thin">
        <color theme="3"/>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style="thin">
        <color rgb="FF9BBB59"/>
      </left>
      <right/>
      <top style="thin">
        <color rgb="FF9BBB59"/>
      </top>
      <bottom style="thin">
        <color rgb="FF9BBB59"/>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double">
        <color indexed="64"/>
      </bottom>
      <diagonal/>
    </border>
    <border>
      <left style="thin">
        <color auto="1"/>
      </left>
      <right style="thin">
        <color auto="1"/>
      </right>
      <top style="thin">
        <color auto="1"/>
      </top>
      <bottom style="double">
        <color indexed="64"/>
      </bottom>
      <diagonal/>
    </border>
    <border>
      <left style="medium">
        <color indexed="64"/>
      </left>
      <right/>
      <top style="medium">
        <color indexed="64"/>
      </top>
      <bottom style="thick">
        <color theme="4"/>
      </bottom>
      <diagonal/>
    </border>
    <border>
      <left/>
      <right style="thin">
        <color indexed="64"/>
      </right>
      <top/>
      <bottom/>
      <diagonal/>
    </border>
  </borders>
  <cellStyleXfs count="5339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23" fillId="34" borderId="0" applyBorder="0">
      <alignment horizontal="center"/>
      <protection locked="0"/>
    </xf>
    <xf numFmtId="164" fontId="23" fillId="0" borderId="0" applyFill="0" applyBorder="0">
      <alignment horizontal="center"/>
    </xf>
    <xf numFmtId="0" fontId="24" fillId="0" borderId="0" applyNumberFormat="0" applyFill="0" applyBorder="0" applyAlignment="0" applyProtection="0"/>
    <xf numFmtId="0" fontId="25" fillId="0" borderId="0" applyFont="0" applyFill="0" applyBorder="0" applyAlignment="0" applyProtection="0"/>
    <xf numFmtId="0" fontId="24" fillId="0" borderId="0" applyFont="0" applyFill="0" applyBorder="0" applyAlignment="0" applyProtection="0"/>
    <xf numFmtId="165" fontId="23" fillId="34" borderId="0" applyBorder="0">
      <alignment horizontal="center"/>
      <protection locked="0"/>
    </xf>
    <xf numFmtId="165" fontId="23" fillId="0" borderId="0" applyFill="0" applyBorder="0">
      <alignment horizontal="center"/>
    </xf>
    <xf numFmtId="166" fontId="23" fillId="34" borderId="0" applyBorder="0">
      <alignment horizontal="center"/>
      <protection locked="0"/>
    </xf>
    <xf numFmtId="166" fontId="23" fillId="0" borderId="0" applyFill="0" applyBorder="0">
      <alignment horizontal="center"/>
    </xf>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0" borderId="0"/>
    <xf numFmtId="0" fontId="26" fillId="0" borderId="12">
      <alignment horizontal="center" vertical="center"/>
    </xf>
    <xf numFmtId="0" fontId="27" fillId="35" borderId="12"/>
    <xf numFmtId="0" fontId="28" fillId="0" borderId="0" applyFont="0" applyFill="0" applyBorder="0" applyAlignment="0" applyProtection="0"/>
    <xf numFmtId="167" fontId="29" fillId="35" borderId="12" applyBorder="0"/>
    <xf numFmtId="0" fontId="27" fillId="35" borderId="12">
      <alignment horizontal="center"/>
      <protection locked="0"/>
    </xf>
    <xf numFmtId="168" fontId="30" fillId="0" borderId="0" applyNumberFormat="0" applyFont="0" applyAlignment="0">
      <alignment vertical="top"/>
    </xf>
    <xf numFmtId="0" fontId="31" fillId="0" borderId="0"/>
    <xf numFmtId="169" fontId="32" fillId="36" borderId="13">
      <alignment horizontal="center"/>
    </xf>
    <xf numFmtId="170" fontId="24" fillId="37" borderId="14" applyNumberFormat="0">
      <alignment vertical="center"/>
    </xf>
    <xf numFmtId="171" fontId="24" fillId="38" borderId="14" applyNumberFormat="0">
      <alignment vertical="center"/>
    </xf>
    <xf numFmtId="1" fontId="24" fillId="39" borderId="14" applyNumberFormat="0">
      <alignment vertical="center"/>
    </xf>
    <xf numFmtId="170" fontId="24" fillId="39" borderId="14" applyNumberFormat="0">
      <alignment vertical="center"/>
    </xf>
    <xf numFmtId="170" fontId="24" fillId="40" borderId="14" applyNumberFormat="0">
      <alignment vertical="center"/>
    </xf>
    <xf numFmtId="172" fontId="33" fillId="0" borderId="0"/>
    <xf numFmtId="3" fontId="24" fillId="0" borderId="14" applyNumberFormat="0">
      <alignment vertical="center"/>
    </xf>
    <xf numFmtId="173" fontId="34" fillId="41" borderId="14" applyNumberFormat="0" applyFont="0" applyAlignment="0">
      <alignment vertical="center"/>
    </xf>
    <xf numFmtId="170" fontId="34" fillId="42" borderId="14" applyNumberFormat="0">
      <alignment vertical="center"/>
    </xf>
    <xf numFmtId="174" fontId="35" fillId="0" borderId="0" applyFill="0" applyBorder="0" applyProtection="0">
      <alignment horizontal="center" vertical="center"/>
    </xf>
    <xf numFmtId="175" fontId="36" fillId="34" borderId="15">
      <alignment horizontal="center" vertical="center"/>
      <protection locked="0"/>
    </xf>
    <xf numFmtId="175" fontId="37" fillId="0" borderId="0" applyFill="0" applyBorder="0">
      <alignment horizontal="center" vertical="center"/>
    </xf>
    <xf numFmtId="0" fontId="38" fillId="0" borderId="0">
      <alignment horizontal="center" vertical="center" wrapText="1"/>
    </xf>
    <xf numFmtId="0" fontId="39" fillId="0" borderId="0" applyNumberFormat="0">
      <alignment horizontal="center" wrapText="1"/>
    </xf>
    <xf numFmtId="176"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2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16" applyFont="0" applyFill="0" applyBorder="0" applyAlignment="0" applyProtection="0">
      <alignment horizontal="right"/>
    </xf>
    <xf numFmtId="0" fontId="43" fillId="0" borderId="0" applyFill="0" applyBorder="0"/>
    <xf numFmtId="170" fontId="44" fillId="43" borderId="0" applyFont="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170" fontId="45" fillId="43" borderId="13" applyNumberFormat="0" applyBorder="0" applyAlignment="0">
      <alignment vertical="center" wrapText="1"/>
    </xf>
    <xf numFmtId="0" fontId="46" fillId="0" borderId="0">
      <alignment horizontal="left" vertical="center" wrapText="1"/>
    </xf>
    <xf numFmtId="0" fontId="47" fillId="0" borderId="0"/>
    <xf numFmtId="0" fontId="47" fillId="0" borderId="0"/>
    <xf numFmtId="44" fontId="24" fillId="0" borderId="0" applyFont="0" applyFill="0" applyBorder="0" applyAlignment="0" applyProtection="0"/>
    <xf numFmtId="44" fontId="40" fillId="0" borderId="0" applyFont="0" applyFill="0" applyBorder="0" applyAlignment="0" applyProtection="0"/>
    <xf numFmtId="44" fontId="2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42" fillId="0" borderId="0" applyFont="0" applyFill="0" applyBorder="0" applyAlignment="0" applyProtection="0"/>
    <xf numFmtId="38" fontId="48" fillId="35" borderId="17"/>
    <xf numFmtId="177" fontId="49" fillId="0" borderId="18" applyNumberFormat="0" applyFill="0">
      <alignment horizontal="right"/>
    </xf>
    <xf numFmtId="178" fontId="50" fillId="0" borderId="18">
      <alignment horizontal="right" vertical="center"/>
    </xf>
    <xf numFmtId="49" fontId="51" fillId="0" borderId="18">
      <alignment horizontal="left" vertical="center"/>
    </xf>
    <xf numFmtId="177" fontId="49" fillId="0" borderId="18" applyNumberFormat="0" applyFill="0">
      <alignment horizontal="right"/>
    </xf>
    <xf numFmtId="0" fontId="24" fillId="0" borderId="0" applyFont="0" applyFill="0" applyBorder="0" applyAlignment="0" applyProtection="0"/>
    <xf numFmtId="179" fontId="24" fillId="44" borderId="0" applyNumberFormat="0" applyFont="0" applyBorder="0" applyAlignment="0" applyProtection="0"/>
    <xf numFmtId="180" fontId="24" fillId="0" borderId="0" applyFont="0" applyFill="0" applyBorder="0" applyAlignment="0" applyProtection="0"/>
    <xf numFmtId="181" fontId="24" fillId="0" borderId="0" applyFont="0" applyFill="0" applyBorder="0" applyAlignment="0" applyProtection="0"/>
    <xf numFmtId="182" fontId="52" fillId="0" borderId="0" applyFill="0" applyBorder="0">
      <alignment horizontal="center" vertical="center"/>
    </xf>
    <xf numFmtId="183" fontId="24" fillId="0" borderId="0" applyFont="0" applyFill="0" applyBorder="0" applyAlignment="0" applyProtection="0"/>
    <xf numFmtId="183" fontId="24" fillId="0" borderId="0" applyFont="0" applyFill="0" applyBorder="0" applyAlignment="0" applyProtection="0"/>
    <xf numFmtId="183" fontId="24" fillId="0" borderId="0" applyFont="0" applyFill="0" applyBorder="0" applyAlignment="0" applyProtection="0"/>
    <xf numFmtId="183" fontId="24" fillId="0" borderId="0" applyFont="0" applyFill="0" applyBorder="0" applyAlignment="0" applyProtection="0"/>
    <xf numFmtId="0" fontId="24" fillId="45" borderId="19" applyNumberFormat="0">
      <alignment vertical="center"/>
    </xf>
    <xf numFmtId="184" fontId="24" fillId="46" borderId="0" applyNumberFormat="0" applyFont="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185" fontId="55" fillId="0" borderId="0">
      <alignment horizontal="right" vertical="top"/>
    </xf>
    <xf numFmtId="186" fontId="56" fillId="0" borderId="0">
      <alignment horizontal="right" vertical="top"/>
    </xf>
    <xf numFmtId="0" fontId="55" fillId="0" borderId="0">
      <alignment horizontal="right" vertical="top"/>
    </xf>
    <xf numFmtId="0" fontId="56" fillId="0" borderId="0" applyFill="0" applyBorder="0">
      <alignment horizontal="right" vertical="top"/>
    </xf>
    <xf numFmtId="187" fontId="56" fillId="0" borderId="0" applyFill="0" applyBorder="0">
      <alignment horizontal="right" vertical="top"/>
    </xf>
    <xf numFmtId="188" fontId="56" fillId="0" borderId="0" applyFill="0" applyBorder="0">
      <alignment horizontal="right" vertical="top"/>
    </xf>
    <xf numFmtId="189" fontId="56" fillId="0" borderId="0" applyFill="0" applyBorder="0">
      <alignment horizontal="right" vertical="top"/>
    </xf>
    <xf numFmtId="0" fontId="57" fillId="0" borderId="0">
      <alignment horizontal="center" wrapText="1"/>
    </xf>
    <xf numFmtId="190" fontId="58" fillId="0" borderId="0" applyFill="0" applyBorder="0">
      <alignment vertical="top"/>
    </xf>
    <xf numFmtId="190" fontId="59" fillId="0" borderId="0" applyFill="0" applyBorder="0" applyProtection="0">
      <alignment vertical="top"/>
    </xf>
    <xf numFmtId="190" fontId="60" fillId="0" borderId="0">
      <alignment vertical="top"/>
    </xf>
    <xf numFmtId="180" fontId="56" fillId="0" borderId="0" applyFill="0" applyBorder="0" applyAlignment="0" applyProtection="0">
      <alignment horizontal="right" vertical="top"/>
    </xf>
    <xf numFmtId="190" fontId="45" fillId="0" borderId="0"/>
    <xf numFmtId="0" fontId="56" fillId="0" borderId="0" applyFill="0" applyBorder="0">
      <alignment horizontal="left" vertical="top"/>
    </xf>
    <xf numFmtId="191" fontId="24" fillId="0" borderId="0" applyFont="0" applyFill="0" applyBorder="0" applyAlignment="0" applyProtection="0"/>
    <xf numFmtId="173" fontId="61" fillId="0" borderId="0">
      <alignment vertical="top"/>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62" fillId="0" borderId="0" applyNumberFormat="0" applyFill="0" applyBorder="0" applyAlignment="0" applyProtection="0"/>
    <xf numFmtId="0" fontId="47" fillId="0" borderId="0"/>
    <xf numFmtId="179" fontId="63" fillId="0" borderId="0" applyNumberFormat="0" applyFill="0" applyBorder="0" applyAlignment="0" applyProtection="0"/>
    <xf numFmtId="0" fontId="34" fillId="0" borderId="0"/>
    <xf numFmtId="172" fontId="34" fillId="0" borderId="0"/>
    <xf numFmtId="0" fontId="64" fillId="40" borderId="21" applyNumberFormat="0">
      <alignment vertical="center"/>
    </xf>
    <xf numFmtId="184" fontId="65" fillId="0" borderId="0" applyNumberFormat="0" applyFill="0" applyBorder="0" applyAlignment="0" applyProtection="0"/>
    <xf numFmtId="0" fontId="66" fillId="47" borderId="0"/>
    <xf numFmtId="0" fontId="67" fillId="0" borderId="18">
      <alignment horizontal="left"/>
    </xf>
    <xf numFmtId="0" fontId="26" fillId="0" borderId="22">
      <alignment horizontal="right" vertical="center"/>
    </xf>
    <xf numFmtId="0" fontId="68" fillId="0" borderId="18">
      <alignment horizontal="left" vertical="center"/>
    </xf>
    <xf numFmtId="0" fontId="49" fillId="0" borderId="18">
      <alignment horizontal="left" vertical="center"/>
    </xf>
    <xf numFmtId="0" fontId="67" fillId="0" borderId="18">
      <alignment horizontal="left"/>
    </xf>
    <xf numFmtId="0" fontId="67" fillId="48" borderId="0">
      <alignment horizontal="centerContinuous" wrapText="1"/>
    </xf>
    <xf numFmtId="49" fontId="67" fillId="48" borderId="10">
      <alignment horizontal="left" vertical="center"/>
    </xf>
    <xf numFmtId="0" fontId="67" fillId="48" borderId="0">
      <alignment horizontal="centerContinuous" vertical="center" wrapText="1"/>
    </xf>
    <xf numFmtId="0" fontId="69" fillId="0" borderId="0" applyFill="0" applyBorder="0" applyProtection="0">
      <alignment horizontal="right"/>
    </xf>
    <xf numFmtId="192" fontId="54" fillId="0" borderId="0" applyFont="0" applyBorder="0" applyAlignment="0"/>
    <xf numFmtId="173" fontId="70" fillId="0" borderId="0">
      <alignment vertical="top"/>
    </xf>
    <xf numFmtId="0" fontId="71" fillId="35" borderId="23"/>
    <xf numFmtId="170" fontId="72" fillId="35" borderId="15" applyNumberFormat="0">
      <alignment vertical="center"/>
      <protection locked="0"/>
    </xf>
    <xf numFmtId="0" fontId="72" fillId="49" borderId="15" applyNumberFormat="0">
      <alignment vertical="center"/>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73" fillId="0" borderId="0" applyNumberFormat="0" applyFill="0" applyBorder="0" applyProtection="0">
      <alignment horizontal="centerContinuous" wrapText="1"/>
    </xf>
    <xf numFmtId="38" fontId="74" fillId="0" borderId="0"/>
    <xf numFmtId="38" fontId="75" fillId="0" borderId="0"/>
    <xf numFmtId="38" fontId="76" fillId="0" borderId="0"/>
    <xf numFmtId="38" fontId="77" fillId="0" borderId="0"/>
    <xf numFmtId="0" fontId="23" fillId="0" borderId="0"/>
    <xf numFmtId="0" fontId="23" fillId="0" borderId="0"/>
    <xf numFmtId="173" fontId="78" fillId="0" borderId="0" applyFont="0">
      <alignment vertical="top"/>
    </xf>
    <xf numFmtId="0" fontId="79" fillId="0" borderId="0" applyNumberFormat="0" applyFill="0" applyBorder="0" applyAlignment="0" applyProtection="0"/>
    <xf numFmtId="193" fontId="80" fillId="0" borderId="0" applyFill="0">
      <alignment horizontal="center"/>
    </xf>
    <xf numFmtId="0" fontId="81" fillId="0" borderId="0" applyNumberFormat="0" applyFill="0" applyBorder="0" applyAlignment="0" applyProtection="0"/>
    <xf numFmtId="180" fontId="24" fillId="0" borderId="0" applyFont="0" applyFill="0" applyBorder="0" applyAlignment="0" applyProtection="0"/>
    <xf numFmtId="181" fontId="24" fillId="0" borderId="0" applyFont="0" applyFill="0" applyBorder="0" applyAlignment="0" applyProtection="0"/>
    <xf numFmtId="0" fontId="82" fillId="0" borderId="0" applyNumberFormat="0" applyFill="0">
      <alignment vertical="center"/>
    </xf>
    <xf numFmtId="0" fontId="24" fillId="0" borderId="0" applyFont="0" applyFill="0" applyBorder="0" applyAlignment="0" applyProtection="0"/>
    <xf numFmtId="0" fontId="24" fillId="0" borderId="0" applyFont="0" applyFill="0" applyBorder="0" applyAlignment="0" applyProtection="0"/>
    <xf numFmtId="0" fontId="72" fillId="37" borderId="25" applyNumberFormat="0" applyFont="0" applyFill="0" applyAlignment="0" applyProtection="0">
      <alignment vertical="center"/>
      <protection locked="0"/>
    </xf>
    <xf numFmtId="0" fontId="83" fillId="0" borderId="0" applyNumberFormat="0" applyBorder="0">
      <alignment horizontal="left" vertical="top"/>
    </xf>
    <xf numFmtId="0" fontId="72" fillId="37" borderId="25" applyNumberFormat="0" applyFont="0" applyFill="0" applyAlignment="0" applyProtection="0">
      <alignment vertical="center"/>
      <protection locked="0"/>
    </xf>
    <xf numFmtId="0" fontId="84" fillId="0" borderId="0"/>
    <xf numFmtId="0" fontId="84" fillId="0" borderId="0"/>
    <xf numFmtId="0" fontId="41" fillId="0" borderId="0"/>
    <xf numFmtId="0" fontId="1" fillId="0" borderId="0"/>
    <xf numFmtId="0" fontId="1" fillId="0" borderId="0"/>
    <xf numFmtId="0" fontId="84" fillId="0" borderId="0"/>
    <xf numFmtId="0" fontId="1" fillId="0" borderId="0"/>
    <xf numFmtId="0" fontId="84" fillId="0" borderId="0"/>
    <xf numFmtId="0" fontId="1" fillId="0" borderId="0"/>
    <xf numFmtId="0" fontId="42" fillId="0" borderId="0"/>
    <xf numFmtId="0" fontId="24" fillId="0" borderId="0"/>
    <xf numFmtId="0" fontId="40" fillId="0" borderId="0"/>
    <xf numFmtId="0" fontId="40" fillId="0" borderId="0"/>
    <xf numFmtId="0" fontId="1" fillId="0" borderId="0"/>
    <xf numFmtId="0" fontId="24"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42" fillId="0" borderId="0"/>
    <xf numFmtId="0" fontId="41" fillId="0" borderId="0"/>
    <xf numFmtId="0" fontId="1" fillId="0" borderId="0"/>
    <xf numFmtId="0" fontId="1" fillId="0" borderId="0"/>
    <xf numFmtId="0" fontId="24" fillId="0" borderId="0"/>
    <xf numFmtId="0" fontId="1" fillId="0" borderId="0"/>
    <xf numFmtId="0" fontId="24" fillId="0" borderId="0"/>
    <xf numFmtId="0" fontId="24" fillId="0" borderId="0"/>
    <xf numFmtId="0" fontId="24" fillId="0" borderId="0"/>
    <xf numFmtId="0" fontId="85" fillId="0" borderId="0"/>
    <xf numFmtId="0" fontId="85" fillId="0" borderId="0"/>
    <xf numFmtId="0" fontId="42" fillId="0" borderId="0"/>
    <xf numFmtId="0" fontId="1" fillId="0" borderId="0"/>
    <xf numFmtId="0" fontId="1" fillId="0" borderId="0"/>
    <xf numFmtId="0" fontId="40"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42" fillId="0" borderId="0"/>
    <xf numFmtId="0" fontId="1" fillId="0" borderId="0"/>
    <xf numFmtId="0" fontId="1" fillId="0" borderId="0"/>
    <xf numFmtId="0" fontId="42" fillId="0" borderId="0"/>
    <xf numFmtId="0" fontId="24" fillId="0" borderId="0"/>
    <xf numFmtId="0" fontId="40" fillId="0" borderId="0"/>
    <xf numFmtId="0" fontId="24" fillId="0" borderId="0"/>
    <xf numFmtId="0" fontId="1" fillId="0" borderId="0"/>
    <xf numFmtId="0" fontId="1" fillId="0" borderId="0"/>
    <xf numFmtId="0" fontId="1" fillId="0" borderId="0"/>
    <xf numFmtId="0" fontId="1" fillId="0" borderId="0"/>
    <xf numFmtId="0" fontId="24" fillId="0" borderId="0"/>
    <xf numFmtId="0" fontId="4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4" fontId="86" fillId="0" borderId="0" applyNumberFormat="0" applyFill="0" applyBorder="0" applyAlignment="0" applyProtection="0"/>
    <xf numFmtId="194" fontId="24" fillId="0" borderId="0" applyFont="0" applyFill="0" applyBorder="0" applyAlignment="0" applyProtection="0"/>
    <xf numFmtId="0" fontId="24" fillId="0" borderId="12"/>
    <xf numFmtId="0" fontId="24" fillId="0" borderId="0" applyFont="0" applyFill="0" applyBorder="0" applyAlignment="0" applyProtection="0"/>
    <xf numFmtId="14" fontId="24" fillId="0" borderId="0" applyFont="0" applyFill="0" applyBorder="0" applyAlignment="0" applyProtection="0"/>
    <xf numFmtId="0" fontId="24" fillId="0" borderId="0" applyFont="0" applyFill="0" applyBorder="0" applyAlignment="0" applyProtection="0"/>
    <xf numFmtId="167" fontId="87" fillId="0" borderId="12" applyBorder="0"/>
    <xf numFmtId="1" fontId="24" fillId="0" borderId="0" applyFont="0" applyFill="0" applyBorder="0" applyAlignment="0" applyProtection="0"/>
    <xf numFmtId="0" fontId="47" fillId="0" borderId="0"/>
    <xf numFmtId="9" fontId="88" fillId="0" borderId="0" applyFont="0" applyFill="0" applyBorder="0" applyAlignment="0" applyProtection="0"/>
    <xf numFmtId="10" fontId="8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40"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4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8" fillId="0" borderId="0" applyFont="0" applyFill="0" applyBorder="0" applyAlignment="0" applyProtection="0"/>
    <xf numFmtId="0" fontId="89" fillId="50" borderId="26" applyNumberFormat="0" applyFont="0" applyBorder="0" applyAlignment="0" applyProtection="0"/>
    <xf numFmtId="0" fontId="89" fillId="50" borderId="26" applyNumberFormat="0" applyFont="0" applyBorder="0" applyAlignment="0" applyProtection="0"/>
    <xf numFmtId="0" fontId="89" fillId="50" borderId="26" applyNumberFormat="0" applyFont="0" applyBorder="0" applyAlignment="0" applyProtection="0"/>
    <xf numFmtId="3" fontId="50" fillId="0" borderId="0">
      <alignment horizontal="left" vertical="center"/>
    </xf>
    <xf numFmtId="0" fontId="24" fillId="0" borderId="0" applyFill="0" applyBorder="0" applyProtection="0">
      <alignment vertical="center"/>
    </xf>
    <xf numFmtId="0" fontId="38" fillId="0" borderId="0">
      <alignment horizontal="left" vertical="center"/>
    </xf>
    <xf numFmtId="170" fontId="44" fillId="43" borderId="0">
      <alignment vertical="center"/>
    </xf>
    <xf numFmtId="170" fontId="30" fillId="51" borderId="0"/>
    <xf numFmtId="0" fontId="90" fillId="0" borderId="0" applyNumberFormat="0" applyFill="0" applyBorder="0" applyAlignment="0" applyProtection="0"/>
    <xf numFmtId="0" fontId="34" fillId="52" borderId="14" applyNumberFormat="0">
      <alignment horizontal="center" vertical="center"/>
      <protection locked="0"/>
    </xf>
    <xf numFmtId="0" fontId="91" fillId="0" borderId="0">
      <alignment horizontal="right"/>
    </xf>
    <xf numFmtId="49" fontId="91" fillId="0" borderId="0">
      <alignment horizontal="center"/>
    </xf>
    <xf numFmtId="0" fontId="51" fillId="0" borderId="0">
      <alignment horizontal="right"/>
    </xf>
    <xf numFmtId="0" fontId="91" fillId="0" borderId="0">
      <alignment horizontal="left"/>
    </xf>
    <xf numFmtId="0" fontId="24" fillId="53" borderId="0"/>
    <xf numFmtId="49" fontId="50" fillId="0" borderId="0">
      <alignment horizontal="left" vertical="center"/>
    </xf>
    <xf numFmtId="0" fontId="24" fillId="0" borderId="0" applyNumberFormat="0" applyFill="0" applyBorder="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49" fontId="51" fillId="0" borderId="18">
      <alignment horizontal="left"/>
    </xf>
    <xf numFmtId="177" fontId="50" fillId="0" borderId="0" applyNumberFormat="0">
      <alignment horizontal="right"/>
    </xf>
    <xf numFmtId="0" fontId="26" fillId="54" borderId="0">
      <alignment horizontal="centerContinuous" vertical="center" wrapText="1"/>
    </xf>
    <xf numFmtId="0" fontId="26" fillId="0" borderId="29">
      <alignment horizontal="left" vertical="center"/>
    </xf>
    <xf numFmtId="0" fontId="93" fillId="0" borderId="0">
      <alignment horizontal="left" vertical="top"/>
    </xf>
    <xf numFmtId="0" fontId="89" fillId="0" borderId="30" applyNumberFormat="0" applyFont="0" applyFill="0" applyAlignment="0" applyProtection="0">
      <alignment horizontal="right"/>
    </xf>
    <xf numFmtId="0" fontId="89" fillId="0" borderId="30" applyNumberFormat="0" applyFont="0" applyFill="0" applyAlignment="0" applyProtection="0">
      <alignment horizontal="right"/>
    </xf>
    <xf numFmtId="0" fontId="89" fillId="0" borderId="30" applyNumberFormat="0" applyFont="0" applyFill="0" applyAlignment="0" applyProtection="0">
      <alignment horizontal="right"/>
    </xf>
    <xf numFmtId="0" fontId="54" fillId="0" borderId="0" applyFont="0" applyFill="0" applyBorder="0" applyAlignment="0" applyProtection="0"/>
    <xf numFmtId="170" fontId="44" fillId="55" borderId="0" applyNumberFormat="0">
      <alignment vertical="center"/>
    </xf>
    <xf numFmtId="170" fontId="94" fillId="37" borderId="0" applyNumberFormat="0">
      <alignment vertical="center"/>
    </xf>
    <xf numFmtId="170" fontId="95" fillId="0" borderId="0" applyNumberFormat="0">
      <alignment vertical="center"/>
    </xf>
    <xf numFmtId="170" fontId="30" fillId="0" borderId="0" applyNumberFormat="0">
      <alignment vertical="center"/>
    </xf>
    <xf numFmtId="0" fontId="67" fillId="0" borderId="0">
      <alignment horizontal="left"/>
    </xf>
    <xf numFmtId="0" fontId="46" fillId="0" borderId="0">
      <alignment horizontal="left"/>
    </xf>
    <xf numFmtId="0" fontId="49" fillId="0" borderId="0">
      <alignment horizontal="left"/>
    </xf>
    <xf numFmtId="0" fontId="93" fillId="0" borderId="0">
      <alignment horizontal="left" vertical="top"/>
    </xf>
    <xf numFmtId="0" fontId="46" fillId="0" borderId="0">
      <alignment horizontal="left"/>
    </xf>
    <xf numFmtId="0" fontId="49" fillId="0" borderId="0">
      <alignment horizontal="left"/>
    </xf>
    <xf numFmtId="0" fontId="67" fillId="0" borderId="0">
      <alignment vertical="center"/>
    </xf>
    <xf numFmtId="179" fontId="96" fillId="0" borderId="0" applyNumberFormat="0" applyFill="0" applyBorder="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0" fontId="54" fillId="0" borderId="32" applyFont="0" applyFill="0" applyAlignment="0" applyProtection="0"/>
    <xf numFmtId="170" fontId="34" fillId="56" borderId="0" applyNumberFormat="0" applyFont="0" applyBorder="0" applyAlignment="0" applyProtection="0"/>
    <xf numFmtId="0" fontId="97" fillId="0" borderId="0">
      <alignment vertical="center"/>
    </xf>
    <xf numFmtId="0" fontId="98" fillId="0" borderId="0" applyNumberFormat="0" applyFill="0" applyBorder="0" applyAlignment="0" applyProtection="0"/>
    <xf numFmtId="195" fontId="24" fillId="0" borderId="0" applyFont="0" applyFill="0" applyBorder="0" applyAlignment="0" applyProtection="0"/>
    <xf numFmtId="196" fontId="24" fillId="0" borderId="0" applyFont="0" applyFill="0" applyBorder="0" applyAlignment="0" applyProtection="0"/>
    <xf numFmtId="0" fontId="28" fillId="0" borderId="0"/>
    <xf numFmtId="0" fontId="24" fillId="57" borderId="0" applyNumberFormat="0" applyFont="0" applyBorder="0" applyAlignment="0" applyProtection="0"/>
    <xf numFmtId="49" fontId="50" fillId="0" borderId="18">
      <alignment horizontal="left"/>
    </xf>
    <xf numFmtId="0" fontId="26" fillId="0" borderId="22">
      <alignment horizontal="left"/>
    </xf>
    <xf numFmtId="0" fontId="67" fillId="0" borderId="0">
      <alignment horizontal="left" vertical="center"/>
    </xf>
    <xf numFmtId="49" fontId="91" fillId="0" borderId="18">
      <alignment horizontal="left"/>
    </xf>
    <xf numFmtId="9" fontId="1" fillId="0" borderId="0" applyFont="0" applyFill="0" applyBorder="0" applyAlignment="0" applyProtection="0"/>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170" fontId="45" fillId="43" borderId="33" applyNumberFormat="0" applyBorder="0" applyAlignment="0">
      <alignment vertical="center" wrapText="1"/>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40" borderId="20" applyNumberFormat="0">
      <alignment vertical="center"/>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35" borderId="24" applyNumberFormat="0" applyAlignment="0">
      <protection locked="0"/>
    </xf>
    <xf numFmtId="0" fontId="24" fillId="0" borderId="0"/>
    <xf numFmtId="0" fontId="42" fillId="0" borderId="0"/>
    <xf numFmtId="9" fontId="42" fillId="0" borderId="0" applyFont="0" applyFill="0" applyBorder="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0" fontId="54" fillId="0" borderId="27"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28"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184" fontId="92" fillId="0" borderId="31" applyNumberFormat="0" applyFont="0" applyFill="0" applyAlignment="0" applyProtection="0"/>
    <xf numFmtId="44" fontId="1" fillId="0" borderId="0" applyFont="0" applyFill="0" applyBorder="0" applyAlignment="0" applyProtection="0"/>
    <xf numFmtId="0" fontId="111" fillId="0" borderId="0"/>
    <xf numFmtId="0" fontId="1" fillId="0" borderId="0"/>
    <xf numFmtId="0" fontId="1" fillId="0" borderId="0"/>
    <xf numFmtId="0" fontId="1" fillId="0" borderId="0"/>
    <xf numFmtId="0" fontId="113" fillId="0" borderId="0"/>
    <xf numFmtId="43" fontId="24" fillId="0" borderId="0" applyFont="0" applyFill="0" applyBorder="0" applyAlignment="0" applyProtection="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 fillId="0" borderId="0"/>
    <xf numFmtId="0" fontId="1"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1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12" fillId="0" borderId="0"/>
    <xf numFmtId="0" fontId="1"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16" fillId="0" borderId="0" applyNumberFormat="0" applyFill="0" applyBorder="0" applyAlignment="0" applyProtection="0">
      <alignment vertical="top"/>
      <protection locked="0"/>
    </xf>
    <xf numFmtId="0" fontId="118" fillId="0" borderId="0" applyNumberFormat="0" applyFill="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27" fillId="0" borderId="0"/>
    <xf numFmtId="207"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63" borderId="0"/>
    <xf numFmtId="0" fontId="1" fillId="64" borderId="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32" fillId="9" borderId="0" applyNumberFormat="0" applyBorder="0" applyAlignment="0" applyProtection="0"/>
    <xf numFmtId="0" fontId="132" fillId="9" borderId="0" applyNumberFormat="0" applyBorder="0" applyAlignment="0" applyProtection="0"/>
    <xf numFmtId="0" fontId="133" fillId="9" borderId="0" applyNumberFormat="0" applyBorder="0" applyAlignment="0" applyProtection="0"/>
    <xf numFmtId="0" fontId="134" fillId="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32" fillId="13" borderId="0" applyNumberFormat="0" applyBorder="0" applyAlignment="0" applyProtection="0"/>
    <xf numFmtId="208" fontId="135" fillId="13" borderId="0" applyNumberFormat="0" applyBorder="0" applyAlignment="0" applyProtection="0"/>
    <xf numFmtId="0" fontId="133" fillId="13" borderId="0" applyNumberFormat="0" applyBorder="0" applyAlignment="0" applyProtection="0"/>
    <xf numFmtId="0" fontId="134"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33" fillId="17" borderId="0" applyNumberFormat="0" applyBorder="0" applyAlignment="0" applyProtection="0"/>
    <xf numFmtId="0" fontId="134"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209" fontId="34" fillId="0" borderId="0">
      <alignment vertical="center"/>
    </xf>
    <xf numFmtId="0" fontId="7" fillId="3" borderId="0" applyNumberFormat="0" applyBorder="0" applyAlignment="0" applyProtection="0"/>
    <xf numFmtId="208" fontId="136" fillId="3" borderId="0" applyNumberFormat="0" applyBorder="0" applyAlignment="0" applyProtection="0"/>
    <xf numFmtId="0" fontId="129" fillId="0" borderId="44" applyNumberFormat="0" applyFont="0" applyProtection="0">
      <alignment wrapText="1"/>
    </xf>
    <xf numFmtId="0" fontId="11" fillId="6" borderId="4" applyNumberFormat="0" applyAlignment="0" applyProtection="0"/>
    <xf numFmtId="0" fontId="11" fillId="6" borderId="4" applyNumberFormat="0" applyAlignment="0" applyProtection="0"/>
    <xf numFmtId="0" fontId="137" fillId="6" borderId="4" applyNumberFormat="0" applyAlignment="0" applyProtection="0"/>
    <xf numFmtId="0" fontId="138" fillId="6" borderId="4" applyNumberFormat="0" applyAlignment="0" applyProtection="0"/>
    <xf numFmtId="0" fontId="13" fillId="7" borderId="7" applyNumberFormat="0" applyAlignment="0" applyProtection="0"/>
    <xf numFmtId="0" fontId="1" fillId="65" borderId="0"/>
    <xf numFmtId="0" fontId="1" fillId="66" borderId="0"/>
    <xf numFmtId="0" fontId="1" fillId="67" borderId="0"/>
    <xf numFmtId="0" fontId="1" fillId="68" borderId="0"/>
    <xf numFmtId="43" fontId="24" fillId="0" borderId="0" applyFont="0" applyFill="0" applyBorder="0" applyAlignment="0" applyProtection="0"/>
    <xf numFmtId="43" fontId="128" fillId="0" borderId="0" applyFont="0" applyFill="0" applyBorder="0" applyAlignment="0" applyProtection="0">
      <alignment vertical="top"/>
    </xf>
    <xf numFmtId="43" fontId="130"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 fillId="0" borderId="0" applyFont="0" applyFill="0" applyBorder="0" applyAlignment="0" applyProtection="0"/>
    <xf numFmtId="43" fontId="85" fillId="0" borderId="0" applyFont="0" applyFill="0" applyBorder="0" applyAlignment="0" applyProtection="0"/>
    <xf numFmtId="43" fontId="1" fillId="0" borderId="0" applyFont="0" applyFill="0" applyBorder="0" applyAlignment="0" applyProtection="0"/>
    <xf numFmtId="3" fontId="24" fillId="0" borderId="0" applyFont="0" applyFill="0" applyBorder="0" applyAlignment="0" applyProtection="0"/>
    <xf numFmtId="44" fontId="128" fillId="0" borderId="0" applyFont="0" applyFill="0" applyBorder="0" applyAlignment="0" applyProtection="0">
      <alignment vertical="top"/>
    </xf>
    <xf numFmtId="44" fontId="128" fillId="0" borderId="0" applyFont="0" applyFill="0" applyBorder="0" applyAlignment="0" applyProtection="0">
      <alignment vertical="top"/>
    </xf>
    <xf numFmtId="44" fontId="130" fillId="0" borderId="0" applyFont="0" applyFill="0" applyBorder="0" applyAlignment="0" applyProtection="0"/>
    <xf numFmtId="44" fontId="24" fillId="0" borderId="0" applyFont="0" applyFill="0" applyBorder="0" applyAlignment="0" applyProtection="0"/>
    <xf numFmtId="44" fontId="140" fillId="0" borderId="0" applyFont="0" applyFill="0" applyBorder="0" applyAlignment="0" applyProtection="0"/>
    <xf numFmtId="44" fontId="1" fillId="0" borderId="0" applyFont="0" applyFill="0" applyBorder="0" applyAlignment="0" applyProtection="0"/>
    <xf numFmtId="44" fontId="85" fillId="0" borderId="0" applyFont="0" applyFill="0" applyBorder="0" applyAlignment="0" applyProtection="0"/>
    <xf numFmtId="210" fontId="24" fillId="0" borderId="0" applyFont="0" applyFill="0" applyBorder="0" applyAlignment="0" applyProtection="0"/>
    <xf numFmtId="211" fontId="49" fillId="0" borderId="18">
      <alignment horizontal="right"/>
    </xf>
    <xf numFmtId="0" fontId="15" fillId="0" borderId="0" applyNumberFormat="0" applyFill="0" applyBorder="0" applyAlignment="0" applyProtection="0"/>
    <xf numFmtId="2" fontId="24" fillId="0" borderId="0" applyFont="0" applyFill="0" applyBorder="0" applyAlignment="0" applyProtection="0"/>
    <xf numFmtId="0" fontId="6" fillId="2" borderId="0" applyNumberFormat="0" applyBorder="0" applyAlignment="0" applyProtection="0"/>
    <xf numFmtId="38" fontId="89" fillId="40"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41" fillId="0" borderId="2" applyNumberFormat="0" applyFill="0" applyAlignment="0" applyProtection="0"/>
    <xf numFmtId="0" fontId="142"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208" fontId="67" fillId="0" borderId="18">
      <alignment horizontal="left"/>
    </xf>
    <xf numFmtId="208" fontId="67" fillId="0" borderId="18">
      <alignment horizontal="left"/>
    </xf>
    <xf numFmtId="208" fontId="67" fillId="48" borderId="0">
      <alignment horizontal="centerContinuous" wrapText="1"/>
    </xf>
    <xf numFmtId="208" fontId="67" fillId="48" borderId="0">
      <alignment horizontal="centerContinuous" wrapText="1"/>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43" fillId="0" borderId="0" applyNumberFormat="0" applyFill="0" applyBorder="0" applyAlignment="0" applyProtection="0"/>
    <xf numFmtId="10" fontId="89" fillId="38" borderId="33" applyNumberFormat="0" applyBorder="0" applyAlignment="0" applyProtection="0"/>
    <xf numFmtId="0" fontId="144" fillId="5" borderId="4" applyNumberFormat="0" applyAlignment="0" applyProtection="0"/>
    <xf numFmtId="0" fontId="144" fillId="5" borderId="4" applyNumberFormat="0" applyAlignment="0" applyProtection="0"/>
    <xf numFmtId="0" fontId="144" fillId="5" borderId="4" applyNumberFormat="0" applyAlignment="0" applyProtection="0"/>
    <xf numFmtId="0" fontId="144" fillId="5" borderId="4" applyNumberFormat="0" applyAlignment="0" applyProtection="0"/>
    <xf numFmtId="0" fontId="144" fillId="5" borderId="4" applyNumberFormat="0" applyAlignment="0" applyProtection="0"/>
    <xf numFmtId="0" fontId="145"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46" fillId="0" borderId="4" applyNumberFormat="0" applyAlignment="0" applyProtection="0"/>
    <xf numFmtId="0" fontId="146" fillId="0" borderId="4" applyNumberFormat="0" applyAlignment="0" applyProtection="0"/>
    <xf numFmtId="0" fontId="146" fillId="0" borderId="4" applyNumberFormat="0" applyAlignment="0" applyProtection="0"/>
    <xf numFmtId="0" fontId="146" fillId="0" borderId="4" applyNumberFormat="0" applyAlignment="0" applyProtection="0"/>
    <xf numFmtId="0" fontId="9" fillId="5" borderId="4" applyNumberFormat="0" applyAlignment="0" applyProtection="0"/>
    <xf numFmtId="0" fontId="9" fillId="5" borderId="4" applyNumberFormat="0" applyAlignment="0" applyProtection="0"/>
    <xf numFmtId="0" fontId="144" fillId="5" borderId="4" applyNumberFormat="0" applyAlignment="0" applyProtection="0"/>
    <xf numFmtId="0" fontId="144" fillId="5" borderId="4" applyNumberFormat="0" applyAlignment="0" applyProtection="0"/>
    <xf numFmtId="0" fontId="144"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212" fontId="131" fillId="0" borderId="0"/>
    <xf numFmtId="0" fontId="1" fillId="0" borderId="0"/>
    <xf numFmtId="0" fontId="1" fillId="0" borderId="0"/>
    <xf numFmtId="0" fontId="1" fillId="0" borderId="0"/>
    <xf numFmtId="0" fontId="1" fillId="0" borderId="0"/>
    <xf numFmtId="0" fontId="1" fillId="0" borderId="0"/>
    <xf numFmtId="0" fontId="147" fillId="0" borderId="0"/>
    <xf numFmtId="0" fontId="24" fillId="0" borderId="0"/>
    <xf numFmtId="0" fontId="128" fillId="0" borderId="0">
      <alignment vertical="top"/>
    </xf>
    <xf numFmtId="208" fontId="130" fillId="0" borderId="0"/>
    <xf numFmtId="0" fontId="41" fillId="0" borderId="0"/>
    <xf numFmtId="0" fontId="128" fillId="0" borderId="0">
      <alignment vertical="top"/>
    </xf>
    <xf numFmtId="0" fontId="1" fillId="0" borderId="0"/>
    <xf numFmtId="0" fontId="1" fillId="0" borderId="0"/>
    <xf numFmtId="0" fontId="1" fillId="0" borderId="0"/>
    <xf numFmtId="0" fontId="1" fillId="0" borderId="0"/>
    <xf numFmtId="0" fontId="148" fillId="0" borderId="0"/>
    <xf numFmtId="0" fontId="1" fillId="0" borderId="0"/>
    <xf numFmtId="0" fontId="85" fillId="0" borderId="0"/>
    <xf numFmtId="0" fontId="1" fillId="0" borderId="0"/>
    <xf numFmtId="0" fontId="1" fillId="0" borderId="0"/>
    <xf numFmtId="0" fontId="1" fillId="0" borderId="0"/>
    <xf numFmtId="207" fontId="1" fillId="0" borderId="0"/>
    <xf numFmtId="207" fontId="1" fillId="0" borderId="0"/>
    <xf numFmtId="208" fontId="24" fillId="0" borderId="0"/>
    <xf numFmtId="0" fontId="24" fillId="0" borderId="0"/>
    <xf numFmtId="0" fontId="119" fillId="0" borderId="0"/>
    <xf numFmtId="0" fontId="24" fillId="0" borderId="0"/>
    <xf numFmtId="0" fontId="24" fillId="0" borderId="0"/>
    <xf numFmtId="0" fontId="24" fillId="0" borderId="0"/>
    <xf numFmtId="0" fontId="24" fillId="0" borderId="0"/>
    <xf numFmtId="0" fontId="24" fillId="0" borderId="0"/>
    <xf numFmtId="0" fontId="1" fillId="0" borderId="0"/>
    <xf numFmtId="207" fontId="1" fillId="0" borderId="0"/>
    <xf numFmtId="208" fontId="24" fillId="0" borderId="0"/>
    <xf numFmtId="207" fontId="1" fillId="0" borderId="0"/>
    <xf numFmtId="208" fontId="28" fillId="0" borderId="0"/>
    <xf numFmtId="208" fontId="28" fillId="0" borderId="0"/>
    <xf numFmtId="0" fontId="148" fillId="0" borderId="0"/>
    <xf numFmtId="0" fontId="42" fillId="0" borderId="0"/>
    <xf numFmtId="0" fontId="42" fillId="0" borderId="0"/>
    <xf numFmtId="207" fontId="1" fillId="0" borderId="0"/>
    <xf numFmtId="208" fontId="130" fillId="0" borderId="0"/>
    <xf numFmtId="0" fontId="1" fillId="0" borderId="0"/>
    <xf numFmtId="0" fontId="149" fillId="0" borderId="0"/>
    <xf numFmtId="0" fontId="41" fillId="8" borderId="8" applyNumberFormat="0" applyFont="0" applyAlignment="0" applyProtection="0"/>
    <xf numFmtId="0" fontId="10" fillId="6" borderId="5" applyNumberFormat="0" applyAlignment="0" applyProtection="0"/>
    <xf numFmtId="9" fontId="24" fillId="0" borderId="0" applyFont="0" applyFill="0" applyBorder="0" applyAlignment="0" applyProtection="0"/>
    <xf numFmtId="10" fontId="24"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85"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28" fillId="0" borderId="0" applyFont="0" applyFill="0" applyBorder="0" applyAlignment="0" applyProtection="0">
      <alignment vertical="top"/>
    </xf>
    <xf numFmtId="9" fontId="130" fillId="0" borderId="0" applyFont="0" applyFill="0" applyBorder="0" applyAlignment="0" applyProtection="0"/>
    <xf numFmtId="9" fontId="42" fillId="0" borderId="0" applyFont="0" applyFill="0" applyBorder="0" applyAlignment="0" applyProtection="0"/>
    <xf numFmtId="9" fontId="24" fillId="0" borderId="0" applyFont="0" applyFill="0" applyBorder="0" applyAlignment="0" applyProtection="0"/>
    <xf numFmtId="9" fontId="149" fillId="0" borderId="0" applyFont="0" applyFill="0" applyBorder="0" applyAlignment="0" applyProtection="0"/>
    <xf numFmtId="9" fontId="28"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40" fillId="0" borderId="0" applyFont="0" applyFill="0" applyBorder="0" applyAlignment="0" applyProtection="0"/>
    <xf numFmtId="9" fontId="1" fillId="0" borderId="0" applyFont="0" applyFill="0" applyBorder="0" applyAlignment="0" applyProtection="0"/>
    <xf numFmtId="0" fontId="24" fillId="0" borderId="0"/>
    <xf numFmtId="0" fontId="1" fillId="69" borderId="0"/>
    <xf numFmtId="0" fontId="1" fillId="70" borderId="0"/>
    <xf numFmtId="0" fontId="1" fillId="71" borderId="0"/>
    <xf numFmtId="0" fontId="1" fillId="72" borderId="0"/>
    <xf numFmtId="0" fontId="1" fillId="73" borderId="0"/>
    <xf numFmtId="0" fontId="1" fillId="74" borderId="0"/>
    <xf numFmtId="0" fontId="1" fillId="75" borderId="0"/>
    <xf numFmtId="0" fontId="1" fillId="76" borderId="0"/>
    <xf numFmtId="0" fontId="1" fillId="77" borderId="0"/>
    <xf numFmtId="0" fontId="1" fillId="78" borderId="0"/>
    <xf numFmtId="0" fontId="1" fillId="79" borderId="0"/>
    <xf numFmtId="208" fontId="51" fillId="0" borderId="0">
      <alignment horizontal="right"/>
    </xf>
    <xf numFmtId="208" fontId="51" fillId="0" borderId="0">
      <alignment horizontal="right"/>
    </xf>
    <xf numFmtId="208" fontId="91" fillId="0" borderId="0">
      <alignment horizontal="left"/>
    </xf>
    <xf numFmtId="208" fontId="91" fillId="0" borderId="0">
      <alignment horizontal="left"/>
    </xf>
    <xf numFmtId="0" fontId="91" fillId="0" borderId="0">
      <alignment horizontal="left"/>
    </xf>
    <xf numFmtId="0" fontId="150" fillId="0" borderId="0"/>
    <xf numFmtId="49" fontId="51" fillId="0" borderId="18">
      <alignment horizontal="left" vertical="center"/>
    </xf>
    <xf numFmtId="49" fontId="38" fillId="0" borderId="18" applyFill="0">
      <alignment horizontal="left" vertical="center"/>
    </xf>
    <xf numFmtId="49" fontId="51" fillId="0" borderId="18">
      <alignment horizontal="left"/>
    </xf>
    <xf numFmtId="40" fontId="58" fillId="0" borderId="0"/>
    <xf numFmtId="208" fontId="93" fillId="0" borderId="0">
      <alignment horizontal="left" vertical="top"/>
    </xf>
    <xf numFmtId="208" fontId="93" fillId="0" borderId="0">
      <alignment horizontal="left" vertical="top"/>
    </xf>
    <xf numFmtId="0" fontId="93" fillId="0" borderId="0">
      <alignment horizontal="left" vertical="top"/>
    </xf>
    <xf numFmtId="208" fontId="46" fillId="0" borderId="0">
      <alignment horizontal="left"/>
    </xf>
    <xf numFmtId="208" fontId="46" fillId="0" borderId="0">
      <alignment horizontal="left"/>
    </xf>
    <xf numFmtId="0" fontId="16" fillId="0" borderId="9" applyNumberFormat="0" applyFill="0" applyAlignment="0" applyProtection="0"/>
    <xf numFmtId="208" fontId="151"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4" fillId="0" borderId="0"/>
    <xf numFmtId="0" fontId="129" fillId="0" borderId="0"/>
    <xf numFmtId="0" fontId="152" fillId="0" borderId="0" applyNumberFormat="0" applyFill="0" applyBorder="0" applyAlignment="0" applyProtection="0"/>
    <xf numFmtId="0" fontId="129" fillId="0" borderId="0" applyNumberFormat="0" applyFill="0" applyBorder="0" applyAlignment="0" applyProtection="0"/>
    <xf numFmtId="0" fontId="129" fillId="0" borderId="45" applyNumberFormat="0" applyProtection="0">
      <alignment wrapText="1"/>
    </xf>
    <xf numFmtId="0" fontId="153" fillId="0" borderId="46" applyNumberFormat="0" applyProtection="0">
      <alignment wrapText="1"/>
    </xf>
    <xf numFmtId="0" fontId="153" fillId="0" borderId="47" applyNumberFormat="0" applyProtection="0">
      <alignment wrapText="1"/>
    </xf>
    <xf numFmtId="0" fontId="154" fillId="0" borderId="0" applyNumberFormat="0" applyProtection="0">
      <alignment horizontal="left"/>
    </xf>
    <xf numFmtId="0" fontId="84" fillId="0" borderId="0"/>
    <xf numFmtId="0" fontId="84" fillId="0" borderId="0"/>
    <xf numFmtId="0" fontId="84" fillId="0" borderId="0"/>
    <xf numFmtId="0" fontId="1" fillId="0" borderId="0"/>
  </cellStyleXfs>
  <cellXfs count="608">
    <xf numFmtId="0" fontId="0" fillId="0" borderId="0" xfId="0"/>
    <xf numFmtId="0" fontId="18" fillId="0" borderId="0" xfId="0" applyFont="1"/>
    <xf numFmtId="0" fontId="19" fillId="0" borderId="0" xfId="0" applyFont="1"/>
    <xf numFmtId="0" fontId="16" fillId="0" borderId="0" xfId="0" applyFont="1"/>
    <xf numFmtId="0" fontId="16" fillId="0" borderId="0" xfId="0" applyFont="1" applyAlignment="1">
      <alignment horizontal="center"/>
    </xf>
    <xf numFmtId="0" fontId="100" fillId="0" borderId="0" xfId="0" applyFont="1"/>
    <xf numFmtId="0" fontId="0" fillId="58" borderId="0" xfId="0" applyFill="1"/>
    <xf numFmtId="0" fontId="0" fillId="33" borderId="11" xfId="0" applyFill="1" applyBorder="1"/>
    <xf numFmtId="0" fontId="22" fillId="0" borderId="0" xfId="0" applyFont="1"/>
    <xf numFmtId="0" fontId="102" fillId="0" borderId="33" xfId="3289" applyFont="1" applyBorder="1" applyAlignment="1">
      <alignment horizontal="center"/>
    </xf>
    <xf numFmtId="0" fontId="0" fillId="0" borderId="33" xfId="3289" applyFont="1" applyBorder="1" applyAlignment="1">
      <alignment horizontal="center" wrapText="1"/>
    </xf>
    <xf numFmtId="10" fontId="21" fillId="0" borderId="0" xfId="7388" applyNumberFormat="1" applyFont="1" applyFill="1" applyBorder="1"/>
    <xf numFmtId="0" fontId="1" fillId="33" borderId="11" xfId="3248" applyFont="1" applyFill="1" applyBorder="1" applyAlignment="1">
      <alignment horizontal="center"/>
    </xf>
    <xf numFmtId="0" fontId="1" fillId="0" borderId="0" xfId="3248" applyFont="1"/>
    <xf numFmtId="0" fontId="101" fillId="0" borderId="0" xfId="0" applyFont="1" applyAlignment="1">
      <alignment horizontal="center"/>
    </xf>
    <xf numFmtId="197" fontId="21" fillId="0" borderId="0" xfId="0" applyNumberFormat="1" applyFont="1"/>
    <xf numFmtId="0" fontId="5" fillId="0" borderId="37" xfId="0" applyFont="1" applyBorder="1" applyAlignment="1">
      <alignment horizontal="center"/>
    </xf>
    <xf numFmtId="0" fontId="0" fillId="0" borderId="0" xfId="0" applyAlignment="1">
      <alignment horizontal="left" indent="2"/>
    </xf>
    <xf numFmtId="0" fontId="0" fillId="0" borderId="0" xfId="0" applyAlignment="1">
      <alignment horizontal="left"/>
    </xf>
    <xf numFmtId="0" fontId="16" fillId="58" borderId="0" xfId="0" applyFont="1" applyFill="1"/>
    <xf numFmtId="197" fontId="0" fillId="33" borderId="11" xfId="0" applyNumberFormat="1" applyFill="1" applyBorder="1"/>
    <xf numFmtId="0" fontId="103" fillId="0" borderId="0" xfId="0" applyFont="1"/>
    <xf numFmtId="200" fontId="21" fillId="0" borderId="0" xfId="0" applyNumberFormat="1" applyFont="1"/>
    <xf numFmtId="10" fontId="21" fillId="0" borderId="0" xfId="7388" applyNumberFormat="1" applyFont="1" applyFill="1" applyBorder="1" applyAlignment="1"/>
    <xf numFmtId="201" fontId="21" fillId="59" borderId="35" xfId="0" applyNumberFormat="1" applyFont="1" applyFill="1" applyBorder="1"/>
    <xf numFmtId="10" fontId="21" fillId="0" borderId="0" xfId="7388" applyNumberFormat="1" applyFont="1" applyAlignment="1"/>
    <xf numFmtId="0" fontId="5" fillId="0" borderId="0" xfId="0" applyFont="1" applyAlignment="1">
      <alignment horizontal="center"/>
    </xf>
    <xf numFmtId="197" fontId="103" fillId="0" borderId="0" xfId="0" applyNumberFormat="1" applyFont="1" applyAlignment="1">
      <alignment horizontal="left" indent="1"/>
    </xf>
    <xf numFmtId="0" fontId="0" fillId="0" borderId="0" xfId="0" applyAlignment="1">
      <alignment horizontal="right"/>
    </xf>
    <xf numFmtId="0" fontId="103" fillId="58" borderId="0" xfId="0" applyFont="1" applyFill="1"/>
    <xf numFmtId="0" fontId="107" fillId="0" borderId="0" xfId="0" applyFont="1"/>
    <xf numFmtId="3" fontId="21" fillId="0" borderId="0" xfId="0" applyNumberFormat="1" applyFont="1"/>
    <xf numFmtId="197" fontId="0" fillId="0" borderId="0" xfId="0" applyNumberFormat="1"/>
    <xf numFmtId="0" fontId="0" fillId="61" borderId="0" xfId="0" applyFill="1"/>
    <xf numFmtId="198" fontId="21" fillId="0" borderId="0" xfId="0" applyNumberFormat="1" applyFont="1"/>
    <xf numFmtId="0" fontId="103" fillId="0" borderId="0" xfId="0" applyFont="1" applyAlignment="1">
      <alignment horizontal="left"/>
    </xf>
    <xf numFmtId="0" fontId="99" fillId="0" borderId="33" xfId="0" applyFont="1" applyBorder="1"/>
    <xf numFmtId="197" fontId="0" fillId="0" borderId="33" xfId="0" applyNumberFormat="1" applyBorder="1"/>
    <xf numFmtId="197" fontId="16" fillId="0" borderId="33" xfId="0" applyNumberFormat="1" applyFont="1" applyBorder="1"/>
    <xf numFmtId="0" fontId="85" fillId="0" borderId="0" xfId="0" applyFont="1" applyAlignment="1">
      <alignment horizontal="center"/>
    </xf>
    <xf numFmtId="0" fontId="110" fillId="0" borderId="0" xfId="0" applyFont="1" applyAlignment="1">
      <alignment horizontal="center"/>
    </xf>
    <xf numFmtId="14" fontId="0" fillId="0" borderId="0" xfId="0" applyNumberFormat="1" applyAlignment="1">
      <alignment horizontal="center"/>
    </xf>
    <xf numFmtId="203" fontId="0" fillId="0" borderId="0" xfId="0" applyNumberFormat="1"/>
    <xf numFmtId="2" fontId="20" fillId="33" borderId="11" xfId="0" applyNumberFormat="1" applyFont="1" applyFill="1" applyBorder="1" applyAlignment="1">
      <alignment horizontal="right"/>
    </xf>
    <xf numFmtId="2" fontId="0" fillId="0" borderId="0" xfId="0" applyNumberFormat="1"/>
    <xf numFmtId="204" fontId="119" fillId="33" borderId="11" xfId="0" applyNumberFormat="1" applyFont="1" applyFill="1" applyBorder="1" applyAlignment="1">
      <alignment horizontal="right"/>
    </xf>
    <xf numFmtId="0" fontId="20" fillId="0" borderId="0" xfId="0" applyFont="1"/>
    <xf numFmtId="0" fontId="20" fillId="33" borderId="11" xfId="0" applyFont="1" applyFill="1" applyBorder="1"/>
    <xf numFmtId="198" fontId="101" fillId="0" borderId="0" xfId="0" applyNumberFormat="1" applyFont="1" applyAlignment="1">
      <alignment horizontal="center"/>
    </xf>
    <xf numFmtId="0" fontId="0" fillId="62" borderId="0" xfId="0" applyFill="1"/>
    <xf numFmtId="0" fontId="121" fillId="58" borderId="0" xfId="0" applyFont="1" applyFill="1"/>
    <xf numFmtId="0" fontId="85" fillId="61" borderId="0" xfId="0" applyFont="1" applyFill="1"/>
    <xf numFmtId="0" fontId="85" fillId="61" borderId="0" xfId="0" applyFont="1" applyFill="1" applyAlignment="1">
      <alignment horizontal="left" indent="1"/>
    </xf>
    <xf numFmtId="0" fontId="122" fillId="0" borderId="0" xfId="0" applyFont="1"/>
    <xf numFmtId="0" fontId="121" fillId="58" borderId="0" xfId="0" applyFont="1" applyFill="1" applyAlignment="1">
      <alignment horizontal="left"/>
    </xf>
    <xf numFmtId="0" fontId="121" fillId="62" borderId="0" xfId="0" applyFont="1" applyFill="1"/>
    <xf numFmtId="0" fontId="121" fillId="0" borderId="0" xfId="0" applyFont="1"/>
    <xf numFmtId="0" fontId="123" fillId="61" borderId="0" xfId="3253" applyFont="1" applyFill="1" applyAlignment="1">
      <alignment horizontal="left" vertical="top"/>
    </xf>
    <xf numFmtId="0" fontId="123" fillId="61" borderId="0" xfId="3253" applyFont="1" applyFill="1" applyAlignment="1">
      <alignment vertical="top"/>
    </xf>
    <xf numFmtId="0" fontId="0" fillId="0" borderId="0" xfId="0" applyAlignment="1">
      <alignment horizontal="center" wrapText="1"/>
    </xf>
    <xf numFmtId="0" fontId="0" fillId="0" borderId="41" xfId="3289" applyFont="1" applyBorder="1" applyAlignment="1">
      <alignment horizontal="left" indent="1"/>
    </xf>
    <xf numFmtId="0" fontId="0" fillId="0" borderId="42" xfId="0" applyBorder="1"/>
    <xf numFmtId="0" fontId="0" fillId="0" borderId="41" xfId="3289" applyFont="1" applyBorder="1"/>
    <xf numFmtId="4" fontId="1" fillId="0" borderId="42" xfId="3289" applyNumberFormat="1" applyFont="1" applyBorder="1"/>
    <xf numFmtId="197" fontId="1" fillId="0" borderId="33" xfId="3289" applyNumberFormat="1" applyFont="1" applyBorder="1"/>
    <xf numFmtId="0" fontId="16" fillId="0" borderId="33" xfId="0" applyFont="1" applyBorder="1"/>
    <xf numFmtId="198" fontId="0" fillId="0" borderId="33" xfId="0" applyNumberFormat="1" applyBorder="1"/>
    <xf numFmtId="3" fontId="0" fillId="0" borderId="0" xfId="0" applyNumberFormat="1"/>
    <xf numFmtId="0" fontId="85" fillId="61" borderId="33" xfId="0" applyFont="1" applyFill="1" applyBorder="1"/>
    <xf numFmtId="6" fontId="5" fillId="0" borderId="0" xfId="0" applyNumberFormat="1" applyFont="1"/>
    <xf numFmtId="0" fontId="85" fillId="0" borderId="33" xfId="0" applyFont="1" applyBorder="1"/>
    <xf numFmtId="197" fontId="5" fillId="0" borderId="0" xfId="0" applyNumberFormat="1" applyFont="1"/>
    <xf numFmtId="0" fontId="120" fillId="0" borderId="0" xfId="0" applyFont="1" applyAlignment="1">
      <alignment horizontal="left"/>
    </xf>
    <xf numFmtId="205" fontId="0" fillId="0" borderId="0" xfId="0" applyNumberFormat="1"/>
    <xf numFmtId="0" fontId="21" fillId="0" borderId="0" xfId="0" applyFont="1"/>
    <xf numFmtId="205" fontId="5" fillId="0" borderId="0" xfId="0" applyNumberFormat="1" applyFont="1"/>
    <xf numFmtId="0" fontId="5" fillId="0" borderId="0" xfId="0" applyFont="1"/>
    <xf numFmtId="3" fontId="0" fillId="0" borderId="0" xfId="0" applyNumberFormat="1" applyAlignment="1">
      <alignment horizontal="right"/>
    </xf>
    <xf numFmtId="0" fontId="121" fillId="58" borderId="0" xfId="0" applyFont="1" applyFill="1" applyAlignment="1">
      <alignment horizontal="right"/>
    </xf>
    <xf numFmtId="0" fontId="124" fillId="0" borderId="0" xfId="0" applyFont="1"/>
    <xf numFmtId="197" fontId="103" fillId="58" borderId="0" xfId="0" applyNumberFormat="1" applyFont="1" applyFill="1" applyAlignment="1">
      <alignment horizontal="left" indent="1"/>
    </xf>
    <xf numFmtId="0" fontId="16" fillId="0" borderId="0" xfId="0" applyFont="1" applyAlignment="1">
      <alignment horizontal="left" indent="1"/>
    </xf>
    <xf numFmtId="0" fontId="99" fillId="0" borderId="0" xfId="0" applyFont="1" applyAlignment="1">
      <alignment horizontal="left" indent="1"/>
    </xf>
    <xf numFmtId="197" fontId="5" fillId="0" borderId="0" xfId="0" applyNumberFormat="1" applyFont="1" applyAlignment="1">
      <alignment horizontal="right"/>
    </xf>
    <xf numFmtId="197" fontId="21" fillId="0" borderId="0" xfId="0" applyNumberFormat="1" applyFont="1" applyAlignment="1">
      <alignment horizontal="right"/>
    </xf>
    <xf numFmtId="0" fontId="0" fillId="0" borderId="33" xfId="0" applyBorder="1" applyAlignment="1">
      <alignment horizontal="center" wrapText="1"/>
    </xf>
    <xf numFmtId="197" fontId="16" fillId="0" borderId="0" xfId="0" applyNumberFormat="1" applyFont="1"/>
    <xf numFmtId="0" fontId="20" fillId="0" borderId="33" xfId="0" applyFont="1" applyBorder="1" applyAlignment="1">
      <alignment horizontal="center"/>
    </xf>
    <xf numFmtId="0" fontId="85" fillId="0" borderId="0" xfId="0" applyFont="1"/>
    <xf numFmtId="0" fontId="125" fillId="0" borderId="0" xfId="0" applyFont="1"/>
    <xf numFmtId="0" fontId="126" fillId="0" borderId="0" xfId="0" applyFont="1" applyAlignment="1">
      <alignment horizontal="center"/>
    </xf>
    <xf numFmtId="0" fontId="0" fillId="0" borderId="33" xfId="3289" applyFont="1" applyBorder="1" applyAlignment="1">
      <alignment horizontal="left" wrapText="1"/>
    </xf>
    <xf numFmtId="0" fontId="85" fillId="0" borderId="33" xfId="0" applyFont="1" applyBorder="1" applyAlignment="1">
      <alignment horizontal="left" indent="1"/>
    </xf>
    <xf numFmtId="199" fontId="21" fillId="0" borderId="0" xfId="0" applyNumberFormat="1" applyFont="1"/>
    <xf numFmtId="0" fontId="0" fillId="33" borderId="11" xfId="0" applyFill="1" applyBorder="1" applyAlignment="1">
      <alignment horizontal="left"/>
    </xf>
    <xf numFmtId="1" fontId="21" fillId="0" borderId="0" xfId="0" applyNumberFormat="1" applyFont="1"/>
    <xf numFmtId="0" fontId="118" fillId="0" borderId="0" xfId="53012"/>
    <xf numFmtId="1" fontId="21" fillId="0" borderId="0" xfId="53172" applyNumberFormat="1" applyFont="1" applyFill="1" applyBorder="1" applyAlignment="1">
      <alignment horizontal="right"/>
    </xf>
    <xf numFmtId="0" fontId="16" fillId="0" borderId="0" xfId="0" applyFont="1" applyAlignment="1">
      <alignment horizontal="left" indent="5"/>
    </xf>
    <xf numFmtId="1" fontId="20" fillId="33" borderId="11" xfId="0" applyNumberFormat="1" applyFont="1" applyFill="1" applyBorder="1" applyAlignment="1">
      <alignment horizontal="right"/>
    </xf>
    <xf numFmtId="2" fontId="21" fillId="59" borderId="35" xfId="53172" applyNumberFormat="1" applyFont="1" applyFill="1" applyBorder="1"/>
    <xf numFmtId="10" fontId="21" fillId="59" borderId="35" xfId="7388" applyNumberFormat="1" applyFont="1" applyFill="1" applyBorder="1"/>
    <xf numFmtId="213" fontId="21" fillId="0" borderId="0" xfId="53172" applyNumberFormat="1" applyFont="1" applyFill="1" applyBorder="1"/>
    <xf numFmtId="0" fontId="99" fillId="33" borderId="36" xfId="0" applyFont="1" applyFill="1" applyBorder="1" applyAlignment="1">
      <alignment horizontal="center" vertical="center"/>
    </xf>
    <xf numFmtId="0" fontId="40" fillId="0" borderId="0" xfId="0" applyFont="1"/>
    <xf numFmtId="0" fontId="155" fillId="0" borderId="0" xfId="0" applyFont="1"/>
    <xf numFmtId="206" fontId="21" fillId="0" borderId="0" xfId="53172" applyNumberFormat="1" applyFont="1"/>
    <xf numFmtId="0" fontId="0" fillId="0" borderId="0" xfId="0" applyAlignment="1">
      <alignment horizontal="left" indent="4"/>
    </xf>
    <xf numFmtId="197" fontId="103" fillId="0" borderId="0" xfId="0" applyNumberFormat="1" applyFont="1" applyAlignment="1">
      <alignment horizontal="left"/>
    </xf>
    <xf numFmtId="0" fontId="0" fillId="0" borderId="0" xfId="0" applyAlignment="1">
      <alignment horizontal="left" indent="6"/>
    </xf>
    <xf numFmtId="0" fontId="0" fillId="0" borderId="0" xfId="0" applyAlignment="1">
      <alignment horizontal="left" indent="3"/>
    </xf>
    <xf numFmtId="6" fontId="0" fillId="0" borderId="0" xfId="0" applyNumberFormat="1"/>
    <xf numFmtId="3" fontId="0" fillId="33" borderId="11" xfId="53172" applyNumberFormat="1" applyFont="1" applyFill="1" applyBorder="1" applyAlignment="1">
      <alignment horizontal="right"/>
    </xf>
    <xf numFmtId="4" fontId="21" fillId="0" borderId="0" xfId="53172" applyNumberFormat="1" applyFont="1" applyFill="1" applyBorder="1" applyAlignment="1">
      <alignment horizontal="right"/>
    </xf>
    <xf numFmtId="206" fontId="0" fillId="33" borderId="11" xfId="53172" applyNumberFormat="1" applyFont="1" applyFill="1" applyBorder="1" applyAlignment="1">
      <alignment horizontal="right"/>
    </xf>
    <xf numFmtId="0" fontId="16" fillId="0" borderId="37" xfId="0" applyFont="1" applyBorder="1"/>
    <xf numFmtId="0" fontId="85" fillId="0" borderId="0" xfId="0" applyFont="1" applyAlignment="1">
      <alignment horizontal="left" indent="1"/>
    </xf>
    <xf numFmtId="3" fontId="21" fillId="0" borderId="0" xfId="0" applyNumberFormat="1" applyFont="1" applyAlignment="1">
      <alignment horizontal="right"/>
    </xf>
    <xf numFmtId="3" fontId="5" fillId="0" borderId="0" xfId="0" applyNumberFormat="1" applyFont="1"/>
    <xf numFmtId="0" fontId="0" fillId="0" borderId="0" xfId="0" applyAlignment="1">
      <alignment horizontal="left" indent="8"/>
    </xf>
    <xf numFmtId="2" fontId="21" fillId="0" borderId="0" xfId="0" applyNumberFormat="1" applyFont="1"/>
    <xf numFmtId="9" fontId="123" fillId="61" borderId="0" xfId="3376" applyFont="1" applyFill="1" applyAlignment="1">
      <alignment vertical="center"/>
    </xf>
    <xf numFmtId="9" fontId="123" fillId="61" borderId="0" xfId="3376" applyFont="1" applyFill="1" applyAlignment="1">
      <alignment horizontal="left" vertical="center" indent="1"/>
    </xf>
    <xf numFmtId="197" fontId="124" fillId="61" borderId="0" xfId="0" applyNumberFormat="1" applyFont="1" applyFill="1" applyAlignment="1">
      <alignment horizontal="left" indent="1"/>
    </xf>
    <xf numFmtId="198" fontId="103" fillId="0" borderId="0" xfId="0" applyNumberFormat="1" applyFont="1"/>
    <xf numFmtId="198" fontId="103" fillId="0" borderId="0" xfId="0" applyNumberFormat="1" applyFont="1" applyAlignment="1">
      <alignment horizontal="left" indent="1"/>
    </xf>
    <xf numFmtId="0" fontId="0" fillId="0" borderId="0" xfId="0" applyAlignment="1">
      <alignment horizontal="left" indent="1"/>
    </xf>
    <xf numFmtId="3" fontId="0" fillId="33" borderId="11" xfId="0" applyNumberFormat="1" applyFill="1" applyBorder="1" applyAlignment="1">
      <alignment horizontal="right"/>
    </xf>
    <xf numFmtId="214" fontId="21" fillId="0" borderId="0" xfId="0" applyNumberFormat="1" applyFont="1"/>
    <xf numFmtId="3" fontId="104" fillId="0" borderId="0" xfId="0" applyNumberFormat="1" applyFont="1" applyAlignment="1">
      <alignment horizontal="left" indent="1"/>
    </xf>
    <xf numFmtId="3" fontId="21" fillId="0" borderId="0" xfId="0" applyNumberFormat="1" applyFont="1" applyAlignment="1">
      <alignment horizontal="center"/>
    </xf>
    <xf numFmtId="0" fontId="103" fillId="0" borderId="0" xfId="0" applyFont="1" applyAlignment="1">
      <alignment horizontal="center"/>
    </xf>
    <xf numFmtId="0" fontId="156" fillId="0" borderId="0" xfId="0" applyFont="1"/>
    <xf numFmtId="0" fontId="22" fillId="0" borderId="0" xfId="0" applyFont="1" applyAlignment="1">
      <alignment horizontal="left" vertical="top"/>
    </xf>
    <xf numFmtId="0" fontId="157" fillId="0" borderId="0" xfId="0" applyFont="1"/>
    <xf numFmtId="198" fontId="21" fillId="0" borderId="0" xfId="53172" applyNumberFormat="1" applyFont="1" applyAlignment="1">
      <alignment horizontal="right"/>
    </xf>
    <xf numFmtId="199" fontId="21" fillId="0" borderId="0" xfId="53172" applyNumberFormat="1" applyFont="1" applyAlignment="1">
      <alignment horizontal="right"/>
    </xf>
    <xf numFmtId="0" fontId="0" fillId="0" borderId="0" xfId="0" applyAlignment="1">
      <alignment horizontal="center"/>
    </xf>
    <xf numFmtId="197" fontId="21" fillId="0" borderId="33" xfId="0" applyNumberFormat="1" applyFont="1" applyBorder="1"/>
    <xf numFmtId="197" fontId="5" fillId="61" borderId="33" xfId="0" applyNumberFormat="1" applyFont="1" applyFill="1" applyBorder="1"/>
    <xf numFmtId="2" fontId="5" fillId="0" borderId="33" xfId="0" applyNumberFormat="1" applyFont="1" applyBorder="1"/>
    <xf numFmtId="197" fontId="5" fillId="0" borderId="33" xfId="0" applyNumberFormat="1" applyFont="1" applyBorder="1"/>
    <xf numFmtId="0" fontId="158" fillId="58" borderId="0" xfId="0" applyFont="1" applyFill="1" applyAlignment="1">
      <alignment horizontal="left"/>
    </xf>
    <xf numFmtId="0" fontId="118" fillId="0" borderId="0" xfId="53012" applyAlignment="1">
      <alignment horizontal="left" vertical="center"/>
    </xf>
    <xf numFmtId="8" fontId="0" fillId="33" borderId="11" xfId="0" applyNumberFormat="1" applyFill="1" applyBorder="1" applyAlignment="1">
      <alignment horizontal="right"/>
    </xf>
    <xf numFmtId="0" fontId="103" fillId="0" borderId="0" xfId="0" applyFont="1" applyAlignment="1">
      <alignment horizontal="left" indent="1"/>
    </xf>
    <xf numFmtId="197" fontId="21" fillId="33" borderId="11" xfId="0" applyNumberFormat="1" applyFont="1" applyFill="1" applyBorder="1"/>
    <xf numFmtId="206" fontId="21" fillId="0" borderId="0" xfId="53172" applyNumberFormat="1" applyFont="1" applyAlignment="1">
      <alignment horizontal="right"/>
    </xf>
    <xf numFmtId="200" fontId="0" fillId="0" borderId="0" xfId="0" applyNumberFormat="1"/>
    <xf numFmtId="197" fontId="20" fillId="33" borderId="11" xfId="0" applyNumberFormat="1" applyFont="1" applyFill="1" applyBorder="1"/>
    <xf numFmtId="197" fontId="0" fillId="0" borderId="0" xfId="0" applyNumberFormat="1" applyAlignment="1">
      <alignment horizontal="right"/>
    </xf>
    <xf numFmtId="0" fontId="120" fillId="0" borderId="33" xfId="0" applyFont="1" applyBorder="1" applyAlignment="1">
      <alignment horizontal="left"/>
    </xf>
    <xf numFmtId="206" fontId="20" fillId="33" borderId="11" xfId="53172" applyNumberFormat="1" applyFont="1" applyFill="1" applyBorder="1" applyAlignment="1">
      <alignment horizontal="right"/>
    </xf>
    <xf numFmtId="0" fontId="85" fillId="0" borderId="0" xfId="0" applyFont="1" applyAlignment="1">
      <alignment horizontal="right"/>
    </xf>
    <xf numFmtId="202" fontId="21" fillId="0" borderId="0" xfId="0" applyNumberFormat="1" applyFont="1"/>
    <xf numFmtId="0" fontId="18" fillId="33" borderId="43" xfId="0" applyFont="1" applyFill="1" applyBorder="1"/>
    <xf numFmtId="0" fontId="0" fillId="58" borderId="0" xfId="0" applyFill="1" applyAlignment="1">
      <alignment horizontal="left"/>
    </xf>
    <xf numFmtId="0" fontId="108" fillId="0" borderId="0" xfId="0" applyFont="1"/>
    <xf numFmtId="0" fontId="20" fillId="60" borderId="38" xfId="0" applyFont="1" applyFill="1" applyBorder="1"/>
    <xf numFmtId="0" fontId="21" fillId="59" borderId="35" xfId="0" applyFont="1" applyFill="1" applyBorder="1"/>
    <xf numFmtId="0" fontId="106" fillId="0" borderId="0" xfId="0" applyFont="1"/>
    <xf numFmtId="0" fontId="0" fillId="0" borderId="39" xfId="0" applyBorder="1"/>
    <xf numFmtId="201" fontId="21" fillId="0" borderId="0" xfId="0" applyNumberFormat="1" applyFont="1"/>
    <xf numFmtId="0" fontId="104" fillId="0" borderId="0" xfId="0" applyFont="1" applyAlignment="1">
      <alignment horizontal="center"/>
    </xf>
    <xf numFmtId="0" fontId="99" fillId="0" borderId="0" xfId="0" applyFont="1" applyAlignment="1">
      <alignment horizontal="center"/>
    </xf>
    <xf numFmtId="0" fontId="85" fillId="61" borderId="0" xfId="0" applyFont="1" applyFill="1" applyAlignment="1">
      <alignment horizontal="right"/>
    </xf>
    <xf numFmtId="0" fontId="85" fillId="61" borderId="0" xfId="0" applyFont="1" applyFill="1" applyAlignment="1">
      <alignment horizontal="left"/>
    </xf>
    <xf numFmtId="0" fontId="143" fillId="0" borderId="0" xfId="53263"/>
    <xf numFmtId="198" fontId="20" fillId="0" borderId="40" xfId="0" applyNumberFormat="1" applyFont="1" applyBorder="1"/>
    <xf numFmtId="0" fontId="143" fillId="0" borderId="0" xfId="53263" applyAlignment="1"/>
    <xf numFmtId="10" fontId="21" fillId="33" borderId="34" xfId="0" applyNumberFormat="1" applyFont="1" applyFill="1" applyBorder="1"/>
    <xf numFmtId="10" fontId="21" fillId="0" borderId="0" xfId="0" applyNumberFormat="1" applyFont="1"/>
    <xf numFmtId="0" fontId="16" fillId="58" borderId="0" xfId="0" applyFont="1" applyFill="1" applyAlignment="1">
      <alignment horizontal="left"/>
    </xf>
    <xf numFmtId="0" fontId="143" fillId="0" borderId="0" xfId="53263" applyFill="1"/>
    <xf numFmtId="4" fontId="0" fillId="33" borderId="11" xfId="0" applyNumberFormat="1" applyFill="1" applyBorder="1" applyAlignment="1">
      <alignment horizontal="right"/>
    </xf>
    <xf numFmtId="0" fontId="16" fillId="0" borderId="0" xfId="0" applyFont="1" applyAlignment="1">
      <alignment horizontal="left"/>
    </xf>
    <xf numFmtId="4" fontId="0" fillId="0" borderId="0" xfId="0" applyNumberFormat="1" applyAlignment="1">
      <alignment horizontal="right"/>
    </xf>
    <xf numFmtId="0" fontId="123" fillId="0" borderId="0" xfId="3253" applyFont="1" applyAlignment="1">
      <alignment vertical="top"/>
    </xf>
    <xf numFmtId="9" fontId="123" fillId="0" borderId="0" xfId="3376" applyFont="1" applyFill="1" applyBorder="1" applyAlignment="1">
      <alignment vertical="center"/>
    </xf>
    <xf numFmtId="9" fontId="123" fillId="0" borderId="0" xfId="3376" applyFont="1" applyFill="1" applyBorder="1" applyAlignment="1">
      <alignment horizontal="left" vertical="center" indent="1"/>
    </xf>
    <xf numFmtId="9" fontId="123" fillId="0" borderId="0" xfId="3376" applyFont="1" applyFill="1" applyBorder="1" applyAlignment="1">
      <alignment horizontal="left" vertical="center"/>
    </xf>
    <xf numFmtId="215" fontId="21" fillId="0" borderId="0" xfId="0" applyNumberFormat="1" applyFont="1" applyAlignment="1">
      <alignment horizontal="right"/>
    </xf>
    <xf numFmtId="8" fontId="21" fillId="0" borderId="0" xfId="0" applyNumberFormat="1" applyFont="1" applyAlignment="1">
      <alignment horizontal="right"/>
    </xf>
    <xf numFmtId="206" fontId="0" fillId="0" borderId="0" xfId="53172" applyNumberFormat="1" applyFont="1"/>
    <xf numFmtId="2" fontId="21" fillId="0" borderId="0" xfId="0" applyNumberFormat="1" applyFont="1" applyAlignment="1">
      <alignment horizontal="right"/>
    </xf>
    <xf numFmtId="3" fontId="21" fillId="0" borderId="0" xfId="0" applyNumberFormat="1" applyFont="1" applyAlignment="1">
      <alignment horizontal="left"/>
    </xf>
    <xf numFmtId="0" fontId="159" fillId="0" borderId="0" xfId="0" applyFont="1"/>
    <xf numFmtId="3" fontId="21" fillId="0" borderId="0" xfId="53172" applyNumberFormat="1" applyFont="1" applyFill="1" applyBorder="1" applyAlignment="1">
      <alignment horizontal="right"/>
    </xf>
    <xf numFmtId="0" fontId="0" fillId="0" borderId="0" xfId="0" applyAlignment="1">
      <alignment horizontal="left" wrapText="1"/>
    </xf>
    <xf numFmtId="9" fontId="0" fillId="33" borderId="11" xfId="7388" applyFont="1" applyFill="1" applyBorder="1" applyAlignment="1">
      <alignment horizontal="right"/>
    </xf>
    <xf numFmtId="2" fontId="21" fillId="33" borderId="11" xfId="0" applyNumberFormat="1" applyFont="1" applyFill="1" applyBorder="1" applyAlignment="1">
      <alignment horizontal="right"/>
    </xf>
    <xf numFmtId="1" fontId="16" fillId="0" borderId="0" xfId="0" applyNumberFormat="1" applyFont="1" applyAlignment="1">
      <alignment horizontal="center"/>
    </xf>
    <xf numFmtId="197" fontId="14" fillId="0" borderId="0" xfId="0" applyNumberFormat="1" applyFont="1"/>
    <xf numFmtId="0" fontId="118" fillId="0" borderId="0" xfId="53012" applyFill="1"/>
    <xf numFmtId="200" fontId="21" fillId="0" borderId="0" xfId="53172" applyNumberFormat="1" applyFont="1" applyAlignment="1">
      <alignment horizontal="right"/>
    </xf>
    <xf numFmtId="0" fontId="16" fillId="0" borderId="0" xfId="0" applyFont="1" applyAlignment="1">
      <alignment horizontal="left" indent="6"/>
    </xf>
    <xf numFmtId="3" fontId="21" fillId="0" borderId="0" xfId="53172" quotePrefix="1" applyNumberFormat="1" applyFont="1" applyFill="1" applyBorder="1" applyAlignment="1">
      <alignment horizontal="right"/>
    </xf>
    <xf numFmtId="0" fontId="16" fillId="0" borderId="0" xfId="0" applyFont="1" applyAlignment="1">
      <alignment horizontal="left" indent="4"/>
    </xf>
    <xf numFmtId="214" fontId="21" fillId="0" borderId="0" xfId="0" applyNumberFormat="1" applyFont="1" applyAlignment="1">
      <alignment horizontal="right"/>
    </xf>
    <xf numFmtId="9" fontId="0" fillId="0" borderId="0" xfId="0" applyNumberFormat="1" applyAlignment="1">
      <alignment horizontal="left" indent="6"/>
    </xf>
    <xf numFmtId="0" fontId="0" fillId="33" borderId="11" xfId="0" applyFill="1" applyBorder="1" applyAlignment="1">
      <alignment horizontal="right"/>
    </xf>
    <xf numFmtId="2" fontId="0" fillId="33" borderId="11" xfId="0" applyNumberFormat="1" applyFill="1" applyBorder="1" applyAlignment="1">
      <alignment horizontal="right"/>
    </xf>
    <xf numFmtId="2" fontId="21" fillId="0" borderId="0" xfId="53172" applyNumberFormat="1" applyFont="1" applyAlignment="1">
      <alignment horizontal="right"/>
    </xf>
    <xf numFmtId="43" fontId="21" fillId="0" borderId="0" xfId="53172" applyFont="1" applyAlignment="1">
      <alignment horizontal="right"/>
    </xf>
    <xf numFmtId="9" fontId="0" fillId="33" borderId="11" xfId="0" applyNumberFormat="1" applyFill="1" applyBorder="1" applyAlignment="1">
      <alignment horizontal="right"/>
    </xf>
    <xf numFmtId="2" fontId="16" fillId="0" borderId="0" xfId="0" applyNumberFormat="1" applyFont="1"/>
    <xf numFmtId="217" fontId="21" fillId="0" borderId="0" xfId="7388" applyNumberFormat="1" applyFont="1" applyAlignment="1">
      <alignment horizontal="right"/>
    </xf>
    <xf numFmtId="1" fontId="0" fillId="33" borderId="11" xfId="0" applyNumberFormat="1" applyFill="1" applyBorder="1" applyAlignment="1">
      <alignment horizontal="center"/>
    </xf>
    <xf numFmtId="0" fontId="161" fillId="0" borderId="0" xfId="0" applyFont="1" applyAlignment="1">
      <alignment horizontal="center"/>
    </xf>
    <xf numFmtId="3" fontId="16" fillId="0" borderId="0" xfId="0" applyNumberFormat="1" applyFont="1" applyAlignment="1">
      <alignment horizontal="center"/>
    </xf>
    <xf numFmtId="0" fontId="20" fillId="0" borderId="0" xfId="0" applyFont="1" applyAlignment="1">
      <alignment horizontal="left" indent="2"/>
    </xf>
    <xf numFmtId="0" fontId="104" fillId="0" borderId="0" xfId="0" applyFont="1" applyAlignment="1">
      <alignment horizontal="left"/>
    </xf>
    <xf numFmtId="216" fontId="21" fillId="0" borderId="33" xfId="0" applyNumberFormat="1" applyFont="1" applyBorder="1"/>
    <xf numFmtId="216" fontId="5" fillId="61" borderId="33" xfId="0" applyNumberFormat="1" applyFont="1" applyFill="1" applyBorder="1"/>
    <xf numFmtId="216" fontId="5" fillId="0" borderId="33" xfId="0" applyNumberFormat="1" applyFont="1" applyBorder="1"/>
    <xf numFmtId="197" fontId="20" fillId="0" borderId="33" xfId="0" applyNumberFormat="1" applyFont="1" applyBorder="1" applyAlignment="1">
      <alignment horizontal="right"/>
    </xf>
    <xf numFmtId="0" fontId="0" fillId="0" borderId="49" xfId="0" applyBorder="1"/>
    <xf numFmtId="0" fontId="0" fillId="0" borderId="0" xfId="0" applyAlignment="1">
      <alignment wrapText="1"/>
    </xf>
    <xf numFmtId="0" fontId="162" fillId="0" borderId="0" xfId="0" applyFont="1"/>
    <xf numFmtId="0" fontId="0" fillId="0" borderId="53" xfId="0" applyBorder="1"/>
    <xf numFmtId="206" fontId="0" fillId="0" borderId="53" xfId="0" applyNumberFormat="1" applyBorder="1"/>
    <xf numFmtId="3" fontId="0" fillId="0" borderId="53" xfId="0" applyNumberFormat="1" applyBorder="1"/>
    <xf numFmtId="3" fontId="0" fillId="0" borderId="0" xfId="53172" applyNumberFormat="1" applyFont="1"/>
    <xf numFmtId="0" fontId="163" fillId="0" borderId="0" xfId="0" applyFont="1" applyAlignment="1">
      <alignment wrapText="1"/>
    </xf>
    <xf numFmtId="206" fontId="0" fillId="0" borderId="0" xfId="0" applyNumberFormat="1"/>
    <xf numFmtId="206" fontId="16" fillId="0" borderId="0" xfId="0" applyNumberFormat="1" applyFont="1"/>
    <xf numFmtId="0" fontId="155" fillId="81" borderId="52" xfId="0" applyFont="1" applyFill="1" applyBorder="1"/>
    <xf numFmtId="0" fontId="155" fillId="81" borderId="53" xfId="0" applyFont="1" applyFill="1" applyBorder="1"/>
    <xf numFmtId="0" fontId="40" fillId="81" borderId="48" xfId="0" applyFont="1" applyFill="1" applyBorder="1" applyAlignment="1">
      <alignment wrapText="1"/>
    </xf>
    <xf numFmtId="0" fontId="40" fillId="81" borderId="0" xfId="0" applyFont="1" applyFill="1" applyAlignment="1">
      <alignment wrapText="1"/>
    </xf>
    <xf numFmtId="0" fontId="162" fillId="81" borderId="0" xfId="0" applyFont="1" applyFill="1" applyAlignment="1">
      <alignment wrapText="1"/>
    </xf>
    <xf numFmtId="0" fontId="0" fillId="81" borderId="54" xfId="0" applyFill="1" applyBorder="1" applyAlignment="1">
      <alignment wrapText="1"/>
    </xf>
    <xf numFmtId="1" fontId="0" fillId="0" borderId="0" xfId="0" applyNumberFormat="1"/>
    <xf numFmtId="0" fontId="163" fillId="80" borderId="54" xfId="0" applyFont="1" applyFill="1" applyBorder="1"/>
    <xf numFmtId="206" fontId="0" fillId="0" borderId="0" xfId="53172" applyNumberFormat="1" applyFont="1" applyFill="1"/>
    <xf numFmtId="206" fontId="0" fillId="0" borderId="49" xfId="53172" applyNumberFormat="1" applyFont="1" applyBorder="1"/>
    <xf numFmtId="3" fontId="0" fillId="0" borderId="49" xfId="53172" applyNumberFormat="1" applyFont="1" applyBorder="1"/>
    <xf numFmtId="206" fontId="0" fillId="0" borderId="49" xfId="0" applyNumberFormat="1" applyBorder="1"/>
    <xf numFmtId="206" fontId="0" fillId="0" borderId="50" xfId="0" applyNumberFormat="1" applyBorder="1"/>
    <xf numFmtId="206" fontId="0" fillId="0" borderId="0" xfId="53172" applyNumberFormat="1" applyFont="1" applyFill="1" applyBorder="1"/>
    <xf numFmtId="3" fontId="0" fillId="0" borderId="0" xfId="53172" applyNumberFormat="1" applyFont="1" applyFill="1" applyBorder="1"/>
    <xf numFmtId="206" fontId="0" fillId="0" borderId="0" xfId="53172" applyNumberFormat="1" applyFont="1" applyBorder="1"/>
    <xf numFmtId="3" fontId="0" fillId="0" borderId="0" xfId="53172" applyNumberFormat="1" applyFont="1" applyBorder="1"/>
    <xf numFmtId="0" fontId="0" fillId="82" borderId="51" xfId="0" applyFill="1" applyBorder="1"/>
    <xf numFmtId="0" fontId="163" fillId="82" borderId="49" xfId="0" applyFont="1" applyFill="1" applyBorder="1" applyAlignment="1">
      <alignment wrapText="1"/>
    </xf>
    <xf numFmtId="0" fontId="0" fillId="82" borderId="49" xfId="0" applyFill="1" applyBorder="1"/>
    <xf numFmtId="206" fontId="0" fillId="82" borderId="49" xfId="0" applyNumberFormat="1" applyFill="1" applyBorder="1"/>
    <xf numFmtId="206" fontId="0" fillId="82" borderId="50" xfId="0" applyNumberFormat="1" applyFill="1" applyBorder="1"/>
    <xf numFmtId="206" fontId="0" fillId="82" borderId="49" xfId="53172" applyNumberFormat="1" applyFont="1" applyFill="1" applyBorder="1"/>
    <xf numFmtId="3" fontId="0" fillId="82" borderId="49" xfId="53172" applyNumberFormat="1" applyFont="1" applyFill="1" applyBorder="1"/>
    <xf numFmtId="3" fontId="0" fillId="82" borderId="50" xfId="53172" applyNumberFormat="1" applyFont="1" applyFill="1" applyBorder="1"/>
    <xf numFmtId="0" fontId="155" fillId="0" borderId="52" xfId="0" applyFont="1" applyBorder="1"/>
    <xf numFmtId="0" fontId="155" fillId="0" borderId="53" xfId="0" applyFont="1" applyBorder="1"/>
    <xf numFmtId="206" fontId="155" fillId="0" borderId="52" xfId="53172" applyNumberFormat="1" applyFont="1" applyFill="1" applyBorder="1"/>
    <xf numFmtId="206" fontId="155" fillId="0" borderId="53" xfId="53172" applyNumberFormat="1" applyFont="1" applyFill="1" applyBorder="1"/>
    <xf numFmtId="206" fontId="0" fillId="0" borderId="53" xfId="53172" applyNumberFormat="1" applyFont="1" applyFill="1" applyBorder="1"/>
    <xf numFmtId="206" fontId="155" fillId="0" borderId="48" xfId="53172" applyNumberFormat="1" applyFont="1" applyFill="1" applyBorder="1"/>
    <xf numFmtId="206" fontId="155" fillId="0" borderId="0" xfId="53172" applyNumberFormat="1" applyFont="1" applyFill="1"/>
    <xf numFmtId="206" fontId="155" fillId="0" borderId="54" xfId="53172" applyNumberFormat="1" applyFont="1" applyFill="1" applyBorder="1"/>
    <xf numFmtId="0" fontId="155" fillId="0" borderId="48" xfId="0" applyFont="1" applyBorder="1"/>
    <xf numFmtId="0" fontId="155" fillId="0" borderId="54" xfId="0" applyFont="1" applyBorder="1"/>
    <xf numFmtId="0" fontId="155" fillId="0" borderId="51" xfId="0" applyFont="1" applyBorder="1"/>
    <xf numFmtId="0" fontId="155" fillId="82" borderId="51" xfId="0" applyFont="1" applyFill="1" applyBorder="1"/>
    <xf numFmtId="0" fontId="40" fillId="80" borderId="0" xfId="0" applyFont="1" applyFill="1" applyAlignment="1">
      <alignment wrapText="1"/>
    </xf>
    <xf numFmtId="0" fontId="40" fillId="80" borderId="0" xfId="0" applyFont="1" applyFill="1"/>
    <xf numFmtId="9" fontId="0" fillId="0" borderId="0" xfId="7388" applyFont="1"/>
    <xf numFmtId="0" fontId="155" fillId="81" borderId="0" xfId="0" applyFont="1" applyFill="1"/>
    <xf numFmtId="0" fontId="40" fillId="81" borderId="0" xfId="0" applyFont="1" applyFill="1"/>
    <xf numFmtId="0" fontId="162" fillId="81" borderId="0" xfId="0" applyFont="1" applyFill="1"/>
    <xf numFmtId="0" fontId="0" fillId="80" borderId="0" xfId="0" applyFill="1"/>
    <xf numFmtId="0" fontId="162" fillId="80" borderId="0" xfId="0" applyFont="1" applyFill="1"/>
    <xf numFmtId="0" fontId="162" fillId="80" borderId="0" xfId="0" applyFont="1" applyFill="1" applyAlignment="1">
      <alignment wrapText="1"/>
    </xf>
    <xf numFmtId="219" fontId="0" fillId="0" borderId="0" xfId="7388" applyNumberFormat="1" applyFont="1"/>
    <xf numFmtId="9" fontId="21" fillId="0" borderId="0" xfId="7388" applyFont="1"/>
    <xf numFmtId="43" fontId="0" fillId="0" borderId="0" xfId="0" applyNumberFormat="1"/>
    <xf numFmtId="3" fontId="107" fillId="0" borderId="0" xfId="53172" applyNumberFormat="1" applyFont="1" applyFill="1" applyBorder="1" applyAlignment="1">
      <alignment horizontal="right"/>
    </xf>
    <xf numFmtId="0" fontId="107" fillId="0" borderId="0" xfId="0" applyFont="1" applyAlignment="1">
      <alignment horizontal="left" indent="5"/>
    </xf>
    <xf numFmtId="3" fontId="107" fillId="0" borderId="0" xfId="53172" quotePrefix="1" applyNumberFormat="1" applyFont="1" applyFill="1" applyBorder="1" applyAlignment="1">
      <alignment horizontal="right"/>
    </xf>
    <xf numFmtId="0" fontId="0" fillId="0" borderId="0" xfId="0" applyAlignment="1">
      <alignment horizontal="left" indent="5"/>
    </xf>
    <xf numFmtId="217" fontId="164" fillId="83" borderId="55" xfId="0" applyNumberFormat="1" applyFont="1" applyFill="1" applyBorder="1"/>
    <xf numFmtId="200" fontId="164" fillId="83" borderId="55" xfId="0" applyNumberFormat="1" applyFont="1" applyFill="1" applyBorder="1" applyAlignment="1">
      <alignment horizontal="right"/>
    </xf>
    <xf numFmtId="197" fontId="164" fillId="83" borderId="55" xfId="0" applyNumberFormat="1" applyFont="1" applyFill="1" applyBorder="1"/>
    <xf numFmtId="3" fontId="164" fillId="83" borderId="55" xfId="0" applyNumberFormat="1" applyFont="1" applyFill="1" applyBorder="1" applyAlignment="1">
      <alignment horizontal="right"/>
    </xf>
    <xf numFmtId="0" fontId="164" fillId="0" borderId="0" xfId="0" applyFont="1"/>
    <xf numFmtId="202" fontId="164" fillId="83" borderId="55" xfId="0" applyNumberFormat="1" applyFont="1" applyFill="1" applyBorder="1" applyAlignment="1">
      <alignment horizontal="right"/>
    </xf>
    <xf numFmtId="0" fontId="164" fillId="0" borderId="0" xfId="0" applyFont="1" applyAlignment="1">
      <alignment horizontal="left" wrapText="1"/>
    </xf>
    <xf numFmtId="8" fontId="164" fillId="83" borderId="55" xfId="0" applyNumberFormat="1" applyFont="1" applyFill="1" applyBorder="1" applyAlignment="1">
      <alignment horizontal="right"/>
    </xf>
    <xf numFmtId="218" fontId="164" fillId="83" borderId="55" xfId="0" applyNumberFormat="1" applyFont="1" applyFill="1" applyBorder="1" applyAlignment="1">
      <alignment horizontal="right"/>
    </xf>
    <xf numFmtId="0" fontId="165" fillId="0" borderId="0" xfId="0" applyFont="1" applyAlignment="1">
      <alignment horizontal="center"/>
    </xf>
    <xf numFmtId="0" fontId="166" fillId="84" borderId="0" xfId="0" applyFont="1" applyFill="1"/>
    <xf numFmtId="0" fontId="166" fillId="84" borderId="0" xfId="0" applyFont="1" applyFill="1" applyAlignment="1">
      <alignment horizontal="left" indent="1"/>
    </xf>
    <xf numFmtId="0" fontId="164" fillId="0" borderId="0" xfId="0" applyFont="1" applyAlignment="1">
      <alignment horizontal="center"/>
    </xf>
    <xf numFmtId="0" fontId="164" fillId="0" borderId="0" xfId="0" applyFont="1" applyAlignment="1">
      <alignment horizontal="left" indent="1"/>
    </xf>
    <xf numFmtId="0" fontId="164" fillId="0" borderId="0" xfId="0" applyFont="1" applyAlignment="1">
      <alignment horizontal="left"/>
    </xf>
    <xf numFmtId="200" fontId="164" fillId="83" borderId="55" xfId="0" applyNumberFormat="1" applyFont="1" applyFill="1" applyBorder="1"/>
    <xf numFmtId="197" fontId="167" fillId="0" borderId="0" xfId="0" applyNumberFormat="1" applyFont="1" applyAlignment="1">
      <alignment horizontal="left"/>
    </xf>
    <xf numFmtId="197" fontId="21" fillId="0" borderId="0" xfId="52865" applyNumberFormat="1" applyFont="1" applyAlignment="1">
      <alignment horizontal="right"/>
    </xf>
    <xf numFmtId="0" fontId="5" fillId="80" borderId="37" xfId="0" applyFont="1" applyFill="1" applyBorder="1" applyAlignment="1">
      <alignment horizontal="center"/>
    </xf>
    <xf numFmtId="197" fontId="21" fillId="0" borderId="0" xfId="53172" applyNumberFormat="1" applyFont="1" applyAlignment="1">
      <alignment horizontal="right"/>
    </xf>
    <xf numFmtId="0" fontId="166" fillId="84" borderId="0" xfId="0" applyFont="1" applyFill="1" applyAlignment="1">
      <alignment horizontal="right"/>
    </xf>
    <xf numFmtId="17" fontId="168" fillId="84" borderId="0" xfId="0" applyNumberFormat="1" applyFont="1" applyFill="1"/>
    <xf numFmtId="0" fontId="169" fillId="0" borderId="0" xfId="0" applyFont="1"/>
    <xf numFmtId="0" fontId="164" fillId="0" borderId="0" xfId="0" applyFont="1" applyAlignment="1">
      <alignment horizontal="left" indent="2"/>
    </xf>
    <xf numFmtId="202" fontId="164" fillId="83" borderId="55" xfId="0" applyNumberFormat="1" applyFont="1" applyFill="1" applyBorder="1"/>
    <xf numFmtId="202" fontId="170" fillId="0" borderId="0" xfId="0" applyNumberFormat="1" applyFont="1"/>
    <xf numFmtId="0" fontId="171" fillId="0" borderId="0" xfId="53263" applyFont="1" applyFill="1" applyBorder="1"/>
    <xf numFmtId="0" fontId="0" fillId="0" borderId="0" xfId="0" applyAlignment="1">
      <alignment horizontal="left" indent="7"/>
    </xf>
    <xf numFmtId="0" fontId="120" fillId="61" borderId="0" xfId="0" applyFont="1" applyFill="1" applyAlignment="1">
      <alignment horizontal="left"/>
    </xf>
    <xf numFmtId="0" fontId="14" fillId="0" borderId="0" xfId="0" applyFont="1" applyAlignment="1">
      <alignment horizontal="center"/>
    </xf>
    <xf numFmtId="0" fontId="85" fillId="0" borderId="0" xfId="0" applyFont="1" applyAlignment="1">
      <alignment horizontal="left" indent="3"/>
    </xf>
    <xf numFmtId="3" fontId="1" fillId="33" borderId="11" xfId="53172" applyNumberFormat="1" applyFont="1" applyFill="1" applyBorder="1" applyAlignment="1">
      <alignment horizontal="right"/>
    </xf>
    <xf numFmtId="3" fontId="5" fillId="0" borderId="0" xfId="0" applyNumberFormat="1" applyFont="1" applyAlignment="1">
      <alignment horizontal="right"/>
    </xf>
    <xf numFmtId="214" fontId="20" fillId="33" borderId="11" xfId="53172" applyNumberFormat="1" applyFont="1" applyFill="1" applyBorder="1" applyAlignment="1">
      <alignment horizontal="right"/>
    </xf>
    <xf numFmtId="0" fontId="85" fillId="0" borderId="0" xfId="0" applyFont="1" applyAlignment="1">
      <alignment horizontal="left"/>
    </xf>
    <xf numFmtId="3" fontId="5" fillId="0" borderId="0" xfId="53172" applyNumberFormat="1" applyFont="1" applyFill="1" applyBorder="1" applyAlignment="1">
      <alignment horizontal="right"/>
    </xf>
    <xf numFmtId="0" fontId="165" fillId="0" borderId="0" xfId="0" applyFont="1" applyAlignment="1">
      <alignment vertical="center" wrapText="1"/>
    </xf>
    <xf numFmtId="4" fontId="21" fillId="0" borderId="0" xfId="0" applyNumberFormat="1" applyFont="1"/>
    <xf numFmtId="8" fontId="21" fillId="0" borderId="0" xfId="0" applyNumberFormat="1" applyFont="1"/>
    <xf numFmtId="200" fontId="21" fillId="0" borderId="0" xfId="52865" applyNumberFormat="1" applyFont="1"/>
    <xf numFmtId="197" fontId="5" fillId="0" borderId="0" xfId="52865" applyNumberFormat="1" applyFont="1"/>
    <xf numFmtId="200" fontId="21" fillId="0" borderId="0" xfId="0" applyNumberFormat="1" applyFont="1" applyAlignment="1">
      <alignment horizontal="right"/>
    </xf>
    <xf numFmtId="0" fontId="164" fillId="0" borderId="0" xfId="0" applyFont="1" applyAlignment="1">
      <alignment horizontal="left" indent="4"/>
    </xf>
    <xf numFmtId="0" fontId="164" fillId="0" borderId="0" xfId="0" applyFont="1" applyAlignment="1">
      <alignment horizontal="left" indent="8"/>
    </xf>
    <xf numFmtId="0" fontId="0" fillId="33" borderId="43" xfId="0" applyFill="1" applyBorder="1"/>
    <xf numFmtId="200" fontId="0" fillId="33" borderId="11" xfId="53172" applyNumberFormat="1" applyFont="1" applyFill="1" applyBorder="1" applyAlignment="1">
      <alignment horizontal="right"/>
    </xf>
    <xf numFmtId="0" fontId="20" fillId="0" borderId="33" xfId="0" applyFont="1" applyBorder="1" applyAlignment="1">
      <alignment horizontal="left" wrapText="1" indent="3"/>
    </xf>
    <xf numFmtId="1" fontId="20" fillId="33" borderId="11" xfId="0" applyNumberFormat="1" applyFont="1" applyFill="1" applyBorder="1" applyAlignment="1">
      <alignment horizontal="center"/>
    </xf>
    <xf numFmtId="0" fontId="14" fillId="0" borderId="0" xfId="0" applyFont="1" applyAlignment="1">
      <alignment horizontal="right"/>
    </xf>
    <xf numFmtId="0" fontId="143" fillId="0" borderId="0" xfId="53263" applyAlignment="1">
      <alignment horizontal="left"/>
    </xf>
    <xf numFmtId="203" fontId="16" fillId="0" borderId="0" xfId="0" applyNumberFormat="1" applyFont="1" applyAlignment="1">
      <alignment horizontal="right"/>
    </xf>
    <xf numFmtId="198" fontId="0" fillId="0" borderId="0" xfId="0" applyNumberFormat="1"/>
    <xf numFmtId="0" fontId="20" fillId="0" borderId="0" xfId="0" applyFont="1" applyAlignment="1">
      <alignment horizontal="right"/>
    </xf>
    <xf numFmtId="0" fontId="5" fillId="0" borderId="0" xfId="0" applyFont="1" applyAlignment="1">
      <alignment horizontal="right"/>
    </xf>
    <xf numFmtId="0" fontId="174" fillId="0" borderId="0" xfId="0" applyFont="1" applyAlignment="1">
      <alignment horizontal="right"/>
    </xf>
    <xf numFmtId="0" fontId="103" fillId="0" borderId="0" xfId="0" applyFont="1" applyAlignment="1">
      <alignment horizontal="left" indent="2"/>
    </xf>
    <xf numFmtId="44" fontId="0" fillId="0" borderId="0" xfId="52865" applyFont="1"/>
    <xf numFmtId="3" fontId="164" fillId="83" borderId="0" xfId="0" applyNumberFormat="1" applyFont="1" applyFill="1" applyAlignment="1">
      <alignment horizontal="right"/>
    </xf>
    <xf numFmtId="44" fontId="0" fillId="0" borderId="0" xfId="0" applyNumberFormat="1"/>
    <xf numFmtId="206" fontId="155" fillId="0" borderId="37" xfId="53172" applyNumberFormat="1" applyFont="1" applyFill="1" applyBorder="1"/>
    <xf numFmtId="206" fontId="0" fillId="0" borderId="37" xfId="53172" applyNumberFormat="1" applyFont="1" applyFill="1" applyBorder="1"/>
    <xf numFmtId="0" fontId="155" fillId="0" borderId="37" xfId="0" applyFont="1" applyBorder="1"/>
    <xf numFmtId="43" fontId="162" fillId="81" borderId="37" xfId="53172" applyFont="1" applyFill="1" applyBorder="1" applyAlignment="1">
      <alignment wrapText="1"/>
    </xf>
    <xf numFmtId="0" fontId="121" fillId="62" borderId="0" xfId="0" applyFont="1" applyFill="1" applyAlignment="1">
      <alignment wrapText="1"/>
    </xf>
    <xf numFmtId="197" fontId="21" fillId="33" borderId="43" xfId="0" applyNumberFormat="1" applyFont="1" applyFill="1" applyBorder="1"/>
    <xf numFmtId="197" fontId="20" fillId="33" borderId="56" xfId="0" applyNumberFormat="1" applyFont="1" applyFill="1" applyBorder="1"/>
    <xf numFmtId="197" fontId="21" fillId="33" borderId="57" xfId="0" applyNumberFormat="1" applyFont="1" applyFill="1" applyBorder="1"/>
    <xf numFmtId="197" fontId="20" fillId="33" borderId="57" xfId="0" applyNumberFormat="1" applyFont="1" applyFill="1" applyBorder="1"/>
    <xf numFmtId="6" fontId="147" fillId="33" borderId="0" xfId="0" applyNumberFormat="1" applyFont="1" applyFill="1" applyAlignment="1">
      <alignment horizontal="right" vertical="center"/>
    </xf>
    <xf numFmtId="0" fontId="0" fillId="0" borderId="58" xfId="0" applyBorder="1"/>
    <xf numFmtId="2" fontId="0" fillId="33" borderId="11" xfId="0" applyNumberFormat="1" applyFill="1" applyBorder="1"/>
    <xf numFmtId="1" fontId="20" fillId="33" borderId="43" xfId="0" applyNumberFormat="1" applyFont="1" applyFill="1" applyBorder="1" applyAlignment="1">
      <alignment horizontal="right"/>
    </xf>
    <xf numFmtId="2" fontId="21" fillId="59" borderId="59" xfId="53172" applyNumberFormat="1" applyFont="1" applyFill="1" applyBorder="1"/>
    <xf numFmtId="2" fontId="21" fillId="33" borderId="34" xfId="0" applyNumberFormat="1" applyFont="1" applyFill="1" applyBorder="1" applyAlignment="1">
      <alignment horizontal="right"/>
    </xf>
    <xf numFmtId="2" fontId="21" fillId="0" borderId="0" xfId="53172" applyNumberFormat="1" applyFont="1" applyFill="1" applyBorder="1"/>
    <xf numFmtId="43" fontId="16" fillId="0" borderId="0" xfId="53172" applyFont="1"/>
    <xf numFmtId="0" fontId="176" fillId="33" borderId="11" xfId="0" applyFont="1" applyFill="1" applyBorder="1" applyAlignment="1">
      <alignment horizontal="center" vertical="center"/>
    </xf>
    <xf numFmtId="0" fontId="176" fillId="33" borderId="11" xfId="0" applyFont="1" applyFill="1" applyBorder="1" applyAlignment="1">
      <alignment horizontal="left" vertical="center" indent="1"/>
    </xf>
    <xf numFmtId="0" fontId="20" fillId="33" borderId="11" xfId="3248" applyFont="1" applyFill="1" applyBorder="1" applyAlignment="1">
      <alignment horizontal="right"/>
    </xf>
    <xf numFmtId="1" fontId="21" fillId="33" borderId="0" xfId="53172" applyNumberFormat="1" applyFont="1" applyFill="1" applyBorder="1" applyAlignment="1">
      <alignment horizontal="right"/>
    </xf>
    <xf numFmtId="0" fontId="0" fillId="33" borderId="0" xfId="0" applyFill="1"/>
    <xf numFmtId="0" fontId="16" fillId="33" borderId="11" xfId="0" applyFont="1" applyFill="1" applyBorder="1"/>
    <xf numFmtId="214" fontId="0" fillId="33" borderId="11" xfId="53172" applyNumberFormat="1" applyFont="1" applyFill="1" applyBorder="1" applyAlignment="1">
      <alignment horizontal="right"/>
    </xf>
    <xf numFmtId="0" fontId="40" fillId="0" borderId="0" xfId="0" applyFont="1" applyAlignment="1">
      <alignment wrapText="1"/>
    </xf>
    <xf numFmtId="0" fontId="155" fillId="0" borderId="0" xfId="0" applyFont="1" applyAlignment="1">
      <alignment wrapText="1"/>
    </xf>
    <xf numFmtId="0" fontId="155" fillId="85" borderId="52" xfId="0" applyFont="1" applyFill="1" applyBorder="1"/>
    <xf numFmtId="206" fontId="155" fillId="0" borderId="52" xfId="53172" applyNumberFormat="1" applyFont="1" applyFill="1" applyBorder="1" applyAlignment="1">
      <alignment horizontal="left" indent="1"/>
    </xf>
    <xf numFmtId="206" fontId="0" fillId="86" borderId="53" xfId="53172" applyNumberFormat="1" applyFont="1" applyFill="1" applyBorder="1"/>
    <xf numFmtId="206" fontId="155" fillId="0" borderId="48" xfId="53172" applyNumberFormat="1" applyFont="1" applyFill="1" applyBorder="1" applyAlignment="1">
      <alignment horizontal="left" indent="1"/>
    </xf>
    <xf numFmtId="206" fontId="155" fillId="0" borderId="0" xfId="53172" applyNumberFormat="1" applyFont="1" applyFill="1" applyBorder="1"/>
    <xf numFmtId="206" fontId="0" fillId="86" borderId="0" xfId="53172" applyNumberFormat="1" applyFont="1" applyFill="1" applyBorder="1"/>
    <xf numFmtId="206" fontId="0" fillId="86" borderId="0" xfId="53172" applyNumberFormat="1" applyFont="1" applyFill="1"/>
    <xf numFmtId="206" fontId="155" fillId="0" borderId="54" xfId="53172" applyNumberFormat="1" applyFont="1" applyFill="1" applyBorder="1" applyAlignment="1">
      <alignment horizontal="left" indent="1"/>
    </xf>
    <xf numFmtId="206" fontId="0" fillId="86" borderId="37" xfId="53172" applyNumberFormat="1" applyFont="1" applyFill="1" applyBorder="1"/>
    <xf numFmtId="206" fontId="155" fillId="85" borderId="41" xfId="53172" applyNumberFormat="1" applyFont="1" applyFill="1" applyBorder="1"/>
    <xf numFmtId="206" fontId="155" fillId="0" borderId="60" xfId="53172" applyNumberFormat="1" applyFont="1" applyFill="1" applyBorder="1"/>
    <xf numFmtId="0" fontId="155" fillId="0" borderId="48" xfId="0" applyFont="1" applyBorder="1" applyAlignment="1">
      <alignment horizontal="left" indent="1"/>
    </xf>
    <xf numFmtId="0" fontId="155" fillId="0" borderId="54" xfId="0" applyFont="1" applyBorder="1" applyAlignment="1">
      <alignment horizontal="left" indent="1"/>
    </xf>
    <xf numFmtId="0" fontId="0" fillId="0" borderId="60" xfId="0" applyBorder="1"/>
    <xf numFmtId="1" fontId="0" fillId="86" borderId="0" xfId="0" applyNumberFormat="1" applyFill="1"/>
    <xf numFmtId="10" fontId="0" fillId="0" borderId="0" xfId="7388" applyNumberFormat="1" applyFont="1"/>
    <xf numFmtId="9" fontId="0" fillId="0" borderId="0" xfId="7388" applyFont="1" applyFill="1" applyBorder="1"/>
    <xf numFmtId="0" fontId="0" fillId="0" borderId="0" xfId="53395" applyFont="1"/>
    <xf numFmtId="206" fontId="0" fillId="0" borderId="0" xfId="53395" applyNumberFormat="1" applyFont="1"/>
    <xf numFmtId="0" fontId="155" fillId="0" borderId="61" xfId="53395" applyFont="1" applyBorder="1"/>
    <xf numFmtId="0" fontId="155" fillId="0" borderId="62" xfId="53395" applyFont="1" applyBorder="1"/>
    <xf numFmtId="206" fontId="16" fillId="0" borderId="0" xfId="53395" applyNumberFormat="1" applyFont="1"/>
    <xf numFmtId="0" fontId="40" fillId="0" borderId="64" xfId="53395" applyFont="1" applyBorder="1" applyAlignment="1">
      <alignment horizontal="left" vertical="top"/>
    </xf>
    <xf numFmtId="0" fontId="40" fillId="0" borderId="65" xfId="53395" applyFont="1" applyBorder="1" applyAlignment="1">
      <alignment horizontal="left" vertical="top"/>
    </xf>
    <xf numFmtId="43" fontId="0" fillId="0" borderId="0" xfId="53395" applyNumberFormat="1" applyFont="1"/>
    <xf numFmtId="0" fontId="40" fillId="0" borderId="67" xfId="53395" applyFont="1" applyBorder="1" applyAlignment="1">
      <alignment horizontal="left" vertical="top"/>
    </xf>
    <xf numFmtId="0" fontId="40" fillId="0" borderId="67" xfId="0" applyFont="1" applyBorder="1" applyAlignment="1">
      <alignment horizontal="left" vertical="top" wrapText="1"/>
    </xf>
    <xf numFmtId="0" fontId="40" fillId="0" borderId="67" xfId="0" applyFont="1" applyBorder="1" applyAlignment="1">
      <alignment horizontal="left" vertical="top"/>
    </xf>
    <xf numFmtId="0" fontId="40" fillId="0" borderId="67" xfId="0" applyFont="1" applyBorder="1" applyAlignment="1">
      <alignment horizontal="right" vertical="top"/>
    </xf>
    <xf numFmtId="0" fontId="40" fillId="0" borderId="71" xfId="0" applyFont="1" applyBorder="1" applyAlignment="1">
      <alignment horizontal="right" vertical="top"/>
    </xf>
    <xf numFmtId="0" fontId="40" fillId="0" borderId="72" xfId="0" applyFont="1" applyBorder="1" applyAlignment="1">
      <alignment horizontal="left" vertical="top"/>
    </xf>
    <xf numFmtId="0" fontId="177" fillId="0" borderId="17" xfId="0" applyFont="1" applyBorder="1" applyAlignment="1">
      <alignment horizontal="center" vertical="center" wrapText="1"/>
    </xf>
    <xf numFmtId="0" fontId="177" fillId="0" borderId="50" xfId="0" applyFont="1" applyBorder="1" applyAlignment="1">
      <alignment horizontal="center" vertical="center" wrapText="1"/>
    </xf>
    <xf numFmtId="0" fontId="177" fillId="0" borderId="50" xfId="0" applyFont="1" applyBorder="1" applyAlignment="1">
      <alignment horizontal="right" vertical="center" wrapText="1"/>
    </xf>
    <xf numFmtId="0" fontId="178" fillId="0" borderId="74" xfId="0" applyFont="1" applyBorder="1" applyAlignment="1">
      <alignment vertical="center" wrapText="1"/>
    </xf>
    <xf numFmtId="10" fontId="178" fillId="0" borderId="75" xfId="7388" applyNumberFormat="1" applyFont="1" applyBorder="1" applyAlignment="1">
      <alignment horizontal="right" vertical="center" wrapText="1"/>
    </xf>
    <xf numFmtId="0" fontId="178" fillId="0" borderId="74" xfId="0" applyFont="1" applyBorder="1" applyAlignment="1">
      <alignment horizontal="left" vertical="center" wrapText="1" indent="1"/>
    </xf>
    <xf numFmtId="0" fontId="177" fillId="0" borderId="74" xfId="0" applyFont="1" applyBorder="1" applyAlignment="1">
      <alignment vertical="center" wrapText="1"/>
    </xf>
    <xf numFmtId="10" fontId="177" fillId="0" borderId="75" xfId="0" applyNumberFormat="1" applyFont="1" applyBorder="1" applyAlignment="1">
      <alignment horizontal="right" vertical="center" wrapText="1"/>
    </xf>
    <xf numFmtId="0" fontId="178" fillId="0" borderId="0" xfId="0" applyFont="1" applyAlignment="1">
      <alignment horizontal="left" vertical="center" wrapText="1" indent="1"/>
    </xf>
    <xf numFmtId="0" fontId="13" fillId="87" borderId="64" xfId="3249" applyFont="1" applyFill="1" applyBorder="1"/>
    <xf numFmtId="0" fontId="13" fillId="87" borderId="65" xfId="3249" applyFont="1" applyFill="1" applyBorder="1" applyAlignment="1">
      <alignment horizontal="right"/>
    </xf>
    <xf numFmtId="0" fontId="13" fillId="87" borderId="66" xfId="3249" applyFont="1" applyFill="1" applyBorder="1" applyAlignment="1">
      <alignment horizontal="right"/>
    </xf>
    <xf numFmtId="0" fontId="0" fillId="0" borderId="67" xfId="0" applyBorder="1"/>
    <xf numFmtId="206" fontId="0" fillId="60" borderId="68" xfId="0" applyNumberFormat="1" applyFill="1" applyBorder="1"/>
    <xf numFmtId="0" fontId="179" fillId="0" borderId="0" xfId="0" applyFont="1" applyAlignment="1">
      <alignment vertical="center"/>
    </xf>
    <xf numFmtId="0" fontId="0" fillId="0" borderId="71" xfId="0" applyBorder="1"/>
    <xf numFmtId="206" fontId="0" fillId="0" borderId="72" xfId="0" applyNumberFormat="1" applyBorder="1"/>
    <xf numFmtId="206" fontId="0" fillId="60" borderId="73" xfId="0" applyNumberFormat="1" applyFill="1" applyBorder="1"/>
    <xf numFmtId="0" fontId="0" fillId="0" borderId="0" xfId="0" applyAlignment="1">
      <alignment horizontal="left" vertical="center" indent="1"/>
    </xf>
    <xf numFmtId="0" fontId="0" fillId="0" borderId="0" xfId="0" applyAlignment="1">
      <alignment vertical="center"/>
    </xf>
    <xf numFmtId="206" fontId="0" fillId="80" borderId="72" xfId="0" applyNumberFormat="1" applyFill="1" applyBorder="1"/>
    <xf numFmtId="0" fontId="16" fillId="0" borderId="51" xfId="0" applyFont="1" applyBorder="1"/>
    <xf numFmtId="0" fontId="0" fillId="0" borderId="50" xfId="0" applyBorder="1"/>
    <xf numFmtId="0" fontId="0" fillId="0" borderId="0" xfId="0" applyAlignment="1">
      <alignment horizontal="left" vertical="center" indent="2"/>
    </xf>
    <xf numFmtId="0" fontId="16" fillId="0" borderId="61" xfId="0" applyFont="1" applyBorder="1"/>
    <xf numFmtId="0" fontId="0" fillId="0" borderId="62" xfId="0" applyBorder="1"/>
    <xf numFmtId="0" fontId="0" fillId="0" borderId="63" xfId="0" applyBorder="1"/>
    <xf numFmtId="0" fontId="0" fillId="0" borderId="61" xfId="0" applyBorder="1"/>
    <xf numFmtId="0" fontId="0" fillId="0" borderId="76" xfId="0" applyBorder="1"/>
    <xf numFmtId="0" fontId="0" fillId="0" borderId="77" xfId="0" applyBorder="1"/>
    <xf numFmtId="0" fontId="0" fillId="0" borderId="78" xfId="0" applyBorder="1"/>
    <xf numFmtId="0" fontId="0" fillId="0" borderId="79" xfId="0" applyBorder="1"/>
    <xf numFmtId="0" fontId="0" fillId="0" borderId="75" xfId="0" applyBorder="1"/>
    <xf numFmtId="0" fontId="0" fillId="0" borderId="76" xfId="0" applyBorder="1" applyAlignment="1">
      <alignment horizontal="left"/>
    </xf>
    <xf numFmtId="0" fontId="0" fillId="0" borderId="77" xfId="0" applyBorder="1" applyAlignment="1">
      <alignment horizontal="left"/>
    </xf>
    <xf numFmtId="9" fontId="21" fillId="0" borderId="0" xfId="7388" applyFont="1" applyAlignment="1">
      <alignment horizontal="right"/>
    </xf>
    <xf numFmtId="218" fontId="21" fillId="0" borderId="0" xfId="0" applyNumberFormat="1" applyFont="1"/>
    <xf numFmtId="1" fontId="21" fillId="0" borderId="0" xfId="53172" applyNumberFormat="1" applyFont="1" applyAlignment="1">
      <alignment horizontal="right"/>
    </xf>
    <xf numFmtId="3" fontId="21" fillId="33" borderId="11" xfId="0" applyNumberFormat="1" applyFont="1" applyFill="1" applyBorder="1" applyAlignment="1">
      <alignment horizontal="right"/>
    </xf>
    <xf numFmtId="10" fontId="20" fillId="33" borderId="11" xfId="7388" applyNumberFormat="1" applyFont="1" applyFill="1" applyBorder="1" applyAlignment="1">
      <alignment horizontal="right"/>
    </xf>
    <xf numFmtId="3" fontId="20" fillId="33" borderId="11" xfId="0" applyNumberFormat="1" applyFont="1" applyFill="1" applyBorder="1" applyAlignment="1">
      <alignment horizontal="right"/>
    </xf>
    <xf numFmtId="3" fontId="20" fillId="33" borderId="11" xfId="0" applyNumberFormat="1" applyFont="1" applyFill="1" applyBorder="1"/>
    <xf numFmtId="214" fontId="20" fillId="33" borderId="11" xfId="0" applyNumberFormat="1" applyFont="1" applyFill="1" applyBorder="1"/>
    <xf numFmtId="206" fontId="20" fillId="33" borderId="43" xfId="53172" applyNumberFormat="1" applyFont="1" applyFill="1" applyBorder="1" applyAlignment="1">
      <alignment horizontal="right"/>
    </xf>
    <xf numFmtId="206" fontId="20" fillId="0" borderId="0" xfId="53172" applyNumberFormat="1" applyFont="1" applyFill="1" applyBorder="1" applyAlignment="1">
      <alignment horizontal="right"/>
    </xf>
    <xf numFmtId="0" fontId="24" fillId="0" borderId="0" xfId="3253"/>
    <xf numFmtId="0" fontId="24" fillId="0" borderId="0" xfId="3253" applyAlignment="1">
      <alignment vertical="top"/>
    </xf>
    <xf numFmtId="0" fontId="1" fillId="0" borderId="0" xfId="0" applyFont="1"/>
    <xf numFmtId="3" fontId="1" fillId="33" borderId="11" xfId="3253" applyNumberFormat="1" applyFont="1" applyFill="1" applyBorder="1" applyAlignment="1">
      <alignment horizontal="right" vertical="top"/>
    </xf>
    <xf numFmtId="206" fontId="21" fillId="0" borderId="0" xfId="53172" applyNumberFormat="1" applyFont="1" applyFill="1" applyAlignment="1">
      <alignment horizontal="right"/>
    </xf>
    <xf numFmtId="200" fontId="21" fillId="0" borderId="0" xfId="52865" applyNumberFormat="1" applyFont="1" applyFill="1"/>
    <xf numFmtId="200" fontId="21" fillId="0" borderId="0" xfId="52865" applyNumberFormat="1" applyFont="1" applyFill="1" applyAlignment="1">
      <alignment horizontal="right"/>
    </xf>
    <xf numFmtId="0" fontId="163" fillId="0" borderId="37" xfId="0" applyFont="1" applyBorder="1" applyAlignment="1">
      <alignment wrapText="1"/>
    </xf>
    <xf numFmtId="1" fontId="155" fillId="0" borderId="0" xfId="0" applyNumberFormat="1" applyFont="1"/>
    <xf numFmtId="1" fontId="0" fillId="0" borderId="11" xfId="0" applyNumberFormat="1" applyBorder="1" applyAlignment="1">
      <alignment horizontal="center"/>
    </xf>
    <xf numFmtId="9" fontId="0" fillId="33" borderId="0" xfId="7388" applyFont="1" applyFill="1"/>
    <xf numFmtId="9" fontId="155" fillId="0" borderId="0" xfId="7388" applyFont="1"/>
    <xf numFmtId="43" fontId="0" fillId="0" borderId="0" xfId="53172" applyFont="1"/>
    <xf numFmtId="0" fontId="155" fillId="61" borderId="80" xfId="0" applyFont="1" applyFill="1" applyBorder="1"/>
    <xf numFmtId="206" fontId="0" fillId="61" borderId="81" xfId="53172" applyNumberFormat="1" applyFont="1" applyFill="1" applyBorder="1"/>
    <xf numFmtId="3" fontId="0" fillId="61" borderId="81" xfId="53172" applyNumberFormat="1" applyFont="1" applyFill="1" applyBorder="1"/>
    <xf numFmtId="0" fontId="0" fillId="61" borderId="81" xfId="0" applyFill="1" applyBorder="1"/>
    <xf numFmtId="197" fontId="164" fillId="83" borderId="82" xfId="0" applyNumberFormat="1" applyFont="1" applyFill="1" applyBorder="1"/>
    <xf numFmtId="197" fontId="164" fillId="0" borderId="0" xfId="0" applyNumberFormat="1" applyFont="1"/>
    <xf numFmtId="0" fontId="40" fillId="0" borderId="33" xfId="53395" applyFont="1" applyBorder="1" applyAlignment="1">
      <alignment horizontal="left" vertical="top"/>
    </xf>
    <xf numFmtId="0" fontId="162" fillId="0" borderId="33" xfId="0" applyFont="1" applyBorder="1" applyAlignment="1">
      <alignment horizontal="left" vertical="top" wrapText="1"/>
    </xf>
    <xf numFmtId="0" fontId="162" fillId="0" borderId="33" xfId="0" applyFont="1" applyBorder="1" applyAlignment="1">
      <alignment horizontal="left" vertical="top"/>
    </xf>
    <xf numFmtId="0" fontId="40" fillId="0" borderId="33" xfId="0" applyFont="1" applyBorder="1" applyAlignment="1">
      <alignment horizontal="left" vertical="top"/>
    </xf>
    <xf numFmtId="206" fontId="0" fillId="0" borderId="33" xfId="0" applyNumberFormat="1" applyBorder="1"/>
    <xf numFmtId="6" fontId="0" fillId="33" borderId="0" xfId="0" applyNumberFormat="1" applyFill="1"/>
    <xf numFmtId="0" fontId="180" fillId="90" borderId="33" xfId="0" applyFont="1" applyFill="1" applyBorder="1" applyAlignment="1">
      <alignment horizontal="center" vertical="center"/>
    </xf>
    <xf numFmtId="0" fontId="181" fillId="0" borderId="0" xfId="0" applyFont="1"/>
    <xf numFmtId="0" fontId="181" fillId="0" borderId="0" xfId="0" applyFont="1" applyAlignment="1">
      <alignment horizontal="left" vertical="center" indent="1"/>
    </xf>
    <xf numFmtId="0" fontId="181" fillId="0" borderId="33" xfId="0" applyFont="1" applyBorder="1" applyAlignment="1">
      <alignment horizontal="left" vertical="center" indent="1"/>
    </xf>
    <xf numFmtId="0" fontId="181" fillId="0" borderId="33" xfId="0" applyFont="1" applyBorder="1" applyAlignment="1">
      <alignment horizontal="center" vertical="center"/>
    </xf>
    <xf numFmtId="6" fontId="181" fillId="0" borderId="33" xfId="0" applyNumberFormat="1" applyFont="1" applyBorder="1" applyAlignment="1">
      <alignment horizontal="center" vertical="center"/>
    </xf>
    <xf numFmtId="0" fontId="181" fillId="0" borderId="0" xfId="0" applyFont="1" applyAlignment="1">
      <alignment horizontal="center" vertical="center"/>
    </xf>
    <xf numFmtId="6" fontId="181" fillId="0" borderId="0" xfId="0" applyNumberFormat="1" applyFont="1" applyAlignment="1">
      <alignment horizontal="center" vertical="center"/>
    </xf>
    <xf numFmtId="0" fontId="181" fillId="0" borderId="0" xfId="0" applyFont="1" applyAlignment="1">
      <alignment horizontal="right" vertical="center"/>
    </xf>
    <xf numFmtId="0" fontId="180" fillId="0" borderId="0" xfId="0" applyFont="1" applyAlignment="1">
      <alignment horizontal="right" vertical="center"/>
    </xf>
    <xf numFmtId="6" fontId="180" fillId="0" borderId="0" xfId="0" applyNumberFormat="1" applyFont="1" applyAlignment="1">
      <alignment horizontal="center" vertical="center"/>
    </xf>
    <xf numFmtId="0" fontId="182" fillId="0" borderId="0" xfId="0" applyFont="1" applyAlignment="1">
      <alignment horizontal="left" vertical="center"/>
    </xf>
    <xf numFmtId="0" fontId="181" fillId="0" borderId="0" xfId="0" applyFont="1" applyAlignment="1">
      <alignment horizontal="right" vertical="center" indent="1"/>
    </xf>
    <xf numFmtId="0" fontId="183" fillId="0" borderId="0" xfId="0" applyFont="1" applyAlignment="1">
      <alignment horizontal="left" vertical="center" indent="1"/>
    </xf>
    <xf numFmtId="0" fontId="183" fillId="0" borderId="0" xfId="0" applyFont="1" applyAlignment="1">
      <alignment horizontal="center" vertical="center"/>
    </xf>
    <xf numFmtId="0" fontId="181" fillId="0" borderId="0" xfId="0" applyFont="1" applyAlignment="1">
      <alignment horizontal="left" indent="1"/>
    </xf>
    <xf numFmtId="0" fontId="181" fillId="0" borderId="0" xfId="0" applyFont="1" applyAlignment="1">
      <alignment horizontal="center"/>
    </xf>
    <xf numFmtId="8" fontId="181" fillId="0" borderId="0" xfId="0" applyNumberFormat="1" applyFont="1"/>
    <xf numFmtId="44" fontId="181" fillId="0" borderId="0" xfId="0" applyNumberFormat="1" applyFont="1" applyAlignment="1">
      <alignment horizontal="center"/>
    </xf>
    <xf numFmtId="0" fontId="40" fillId="0" borderId="33" xfId="0" applyFont="1" applyBorder="1"/>
    <xf numFmtId="6" fontId="40" fillId="33" borderId="0" xfId="0" applyNumberFormat="1" applyFont="1" applyFill="1"/>
    <xf numFmtId="0" fontId="185" fillId="0" borderId="0" xfId="0" applyFont="1" applyAlignment="1">
      <alignment horizontal="left"/>
    </xf>
    <xf numFmtId="0" fontId="40" fillId="33" borderId="0" xfId="0" applyFont="1" applyFill="1"/>
    <xf numFmtId="44" fontId="181" fillId="0" borderId="33" xfId="52865" applyFont="1" applyBorder="1"/>
    <xf numFmtId="0" fontId="180" fillId="90" borderId="33" xfId="0" applyFont="1" applyFill="1" applyBorder="1" applyAlignment="1">
      <alignment horizontal="center" vertical="center" wrapText="1"/>
    </xf>
    <xf numFmtId="0" fontId="155" fillId="91" borderId="33" xfId="0" applyFont="1" applyFill="1" applyBorder="1" applyAlignment="1">
      <alignment wrapText="1"/>
    </xf>
    <xf numFmtId="0" fontId="180" fillId="91" borderId="33" xfId="0" applyFont="1" applyFill="1" applyBorder="1" applyAlignment="1">
      <alignment wrapText="1"/>
    </xf>
    <xf numFmtId="0" fontId="181" fillId="0" borderId="0" xfId="0" applyFont="1" applyAlignment="1">
      <alignment horizontal="left" vertical="center" wrapText="1"/>
    </xf>
    <xf numFmtId="0" fontId="181" fillId="0" borderId="0" xfId="0" applyFont="1" applyAlignment="1">
      <alignment wrapText="1"/>
    </xf>
    <xf numFmtId="0" fontId="180" fillId="91" borderId="41" xfId="0" applyFont="1" applyFill="1" applyBorder="1" applyAlignment="1">
      <alignment wrapText="1"/>
    </xf>
    <xf numFmtId="44" fontId="181" fillId="0" borderId="41" xfId="52865" applyFont="1" applyBorder="1"/>
    <xf numFmtId="0" fontId="180" fillId="0" borderId="42" xfId="0" applyFont="1" applyBorder="1" applyAlignment="1">
      <alignment horizontal="right" vertical="center" indent="1"/>
    </xf>
    <xf numFmtId="0" fontId="180" fillId="0" borderId="0" xfId="0" applyFont="1" applyAlignment="1">
      <alignment horizontal="left" vertical="center" indent="1"/>
    </xf>
    <xf numFmtId="0" fontId="180" fillId="89" borderId="10" xfId="0" applyFont="1" applyFill="1" applyBorder="1" applyAlignment="1">
      <alignment vertical="center"/>
    </xf>
    <xf numFmtId="0" fontId="180" fillId="89" borderId="83" xfId="0" applyFont="1" applyFill="1" applyBorder="1" applyAlignment="1">
      <alignment vertical="center"/>
    </xf>
    <xf numFmtId="0" fontId="181" fillId="0" borderId="84" xfId="0" applyFont="1" applyBorder="1" applyAlignment="1">
      <alignment horizontal="left" vertical="center" indent="1"/>
    </xf>
    <xf numFmtId="0" fontId="181" fillId="0" borderId="84" xfId="0" applyFont="1" applyBorder="1" applyAlignment="1">
      <alignment horizontal="center" vertical="center"/>
    </xf>
    <xf numFmtId="0" fontId="40" fillId="0" borderId="84" xfId="0" applyFont="1" applyBorder="1"/>
    <xf numFmtId="44" fontId="181" fillId="0" borderId="84" xfId="52865" applyFont="1" applyBorder="1"/>
    <xf numFmtId="0" fontId="181" fillId="0" borderId="86" xfId="0" applyFont="1" applyBorder="1" applyAlignment="1">
      <alignment horizontal="left" vertical="center" indent="1"/>
    </xf>
    <xf numFmtId="0" fontId="181" fillId="0" borderId="86" xfId="0" applyFont="1" applyBorder="1" applyAlignment="1">
      <alignment horizontal="center" vertical="center"/>
    </xf>
    <xf numFmtId="0" fontId="40" fillId="0" borderId="86" xfId="0" applyFont="1" applyBorder="1"/>
    <xf numFmtId="44" fontId="181" fillId="0" borderId="86" xfId="52865" applyFont="1" applyBorder="1"/>
    <xf numFmtId="44" fontId="181" fillId="0" borderId="85" xfId="52865" applyFont="1" applyBorder="1"/>
    <xf numFmtId="44" fontId="181" fillId="0" borderId="0" xfId="0" applyNumberFormat="1" applyFont="1"/>
    <xf numFmtId="0" fontId="3" fillId="0" borderId="87" xfId="2" applyFill="1" applyBorder="1" applyAlignment="1" applyProtection="1"/>
    <xf numFmtId="0" fontId="3" fillId="0" borderId="0" xfId="2" applyFill="1" applyBorder="1" applyAlignment="1" applyProtection="1"/>
    <xf numFmtId="0" fontId="0" fillId="85" borderId="0" xfId="0" applyFill="1"/>
    <xf numFmtId="2" fontId="0" fillId="85" borderId="0" xfId="0" applyNumberFormat="1" applyFill="1"/>
    <xf numFmtId="0" fontId="0" fillId="88" borderId="0" xfId="0" applyFill="1"/>
    <xf numFmtId="0" fontId="0" fillId="33" borderId="0" xfId="0" applyFill="1" applyAlignment="1">
      <alignment wrapText="1"/>
    </xf>
    <xf numFmtId="0" fontId="0" fillId="92" borderId="0" xfId="0" applyFill="1" applyAlignment="1">
      <alignment wrapText="1"/>
    </xf>
    <xf numFmtId="9" fontId="0" fillId="33" borderId="0" xfId="7388" applyFont="1" applyFill="1" applyAlignment="1">
      <alignment wrapText="1"/>
    </xf>
    <xf numFmtId="9" fontId="0" fillId="86" borderId="0" xfId="7388" applyFont="1" applyFill="1" applyAlignment="1">
      <alignment horizontal="center"/>
    </xf>
    <xf numFmtId="9" fontId="0" fillId="0" borderId="0" xfId="7388" applyFont="1" applyFill="1" applyAlignment="1">
      <alignment horizontal="center"/>
    </xf>
    <xf numFmtId="0" fontId="16" fillId="33" borderId="43" xfId="0" applyFont="1" applyFill="1" applyBorder="1" applyAlignment="1">
      <alignment wrapText="1"/>
    </xf>
    <xf numFmtId="0" fontId="175" fillId="0" borderId="0" xfId="0" applyFont="1" applyAlignment="1">
      <alignment horizontal="center" vertical="center"/>
    </xf>
    <xf numFmtId="0" fontId="176" fillId="0" borderId="0" xfId="0" applyFont="1" applyAlignment="1">
      <alignment horizontal="left" vertical="center" indent="1"/>
    </xf>
    <xf numFmtId="0" fontId="180" fillId="0" borderId="0" xfId="0" applyFont="1" applyAlignment="1">
      <alignment horizontal="right" vertical="center" indent="1"/>
    </xf>
    <xf numFmtId="0" fontId="176" fillId="0" borderId="0" xfId="0" applyFont="1" applyAlignment="1">
      <alignment horizontal="center" vertical="center"/>
    </xf>
    <xf numFmtId="197" fontId="176" fillId="0" borderId="0" xfId="0" applyNumberFormat="1" applyFont="1" applyAlignment="1">
      <alignment horizontal="center" vertical="center"/>
    </xf>
    <xf numFmtId="0" fontId="186" fillId="0" borderId="0" xfId="0" applyFont="1"/>
    <xf numFmtId="0" fontId="0" fillId="61" borderId="0" xfId="0" applyFill="1" applyAlignment="1">
      <alignment horizontal="left"/>
    </xf>
    <xf numFmtId="1" fontId="0" fillId="33" borderId="11" xfId="0" applyNumberFormat="1" applyFill="1" applyBorder="1"/>
    <xf numFmtId="6" fontId="0" fillId="33" borderId="11" xfId="0" applyNumberFormat="1" applyFill="1" applyBorder="1"/>
    <xf numFmtId="44" fontId="0" fillId="33" borderId="11" xfId="52865" applyFont="1" applyFill="1" applyBorder="1"/>
    <xf numFmtId="197" fontId="21" fillId="33" borderId="56" xfId="0" applyNumberFormat="1" applyFont="1" applyFill="1" applyBorder="1"/>
    <xf numFmtId="2" fontId="20" fillId="0" borderId="0" xfId="0" applyNumberFormat="1" applyFont="1"/>
    <xf numFmtId="6" fontId="0" fillId="33" borderId="11" xfId="0" applyNumberFormat="1" applyFill="1" applyBorder="1" applyAlignment="1">
      <alignment horizontal="right" vertical="center" wrapText="1"/>
    </xf>
    <xf numFmtId="197" fontId="0" fillId="93" borderId="11" xfId="0" applyNumberFormat="1" applyFill="1" applyBorder="1"/>
    <xf numFmtId="220" fontId="0" fillId="33" borderId="11" xfId="0" applyNumberFormat="1" applyFill="1" applyBorder="1"/>
    <xf numFmtId="44" fontId="0" fillId="33" borderId="11" xfId="0" applyNumberFormat="1" applyFill="1" applyBorder="1"/>
    <xf numFmtId="221" fontId="0" fillId="33" borderId="11" xfId="0" applyNumberFormat="1" applyFill="1" applyBorder="1" applyAlignment="1">
      <alignment horizontal="right"/>
    </xf>
    <xf numFmtId="0" fontId="0" fillId="0" borderId="0" xfId="0" applyAlignment="1">
      <alignment horizontal="left" vertical="center" indent="4"/>
    </xf>
    <xf numFmtId="9" fontId="0" fillId="0" borderId="0" xfId="0" applyNumberFormat="1"/>
    <xf numFmtId="217" fontId="20" fillId="33" borderId="11" xfId="7388" applyNumberFormat="1" applyFont="1" applyFill="1" applyBorder="1" applyAlignment="1">
      <alignment horizontal="right"/>
    </xf>
    <xf numFmtId="217" fontId="0" fillId="33" borderId="11" xfId="0" applyNumberFormat="1" applyFill="1" applyBorder="1"/>
    <xf numFmtId="217" fontId="0" fillId="86" borderId="0" xfId="7388" applyNumberFormat="1" applyFont="1" applyFill="1" applyAlignment="1">
      <alignment horizontal="left"/>
    </xf>
    <xf numFmtId="215" fontId="0" fillId="86" borderId="0" xfId="7388" applyNumberFormat="1" applyFont="1" applyFill="1" applyAlignment="1">
      <alignment horizontal="center"/>
    </xf>
    <xf numFmtId="215" fontId="0" fillId="33" borderId="34" xfId="0" applyNumberFormat="1" applyFill="1" applyBorder="1" applyAlignment="1">
      <alignment horizontal="right"/>
    </xf>
    <xf numFmtId="9" fontId="101" fillId="0" borderId="0" xfId="7388" applyFont="1" applyAlignment="1">
      <alignment horizontal="center"/>
    </xf>
    <xf numFmtId="217" fontId="0" fillId="0" borderId="0" xfId="0" applyNumberFormat="1"/>
    <xf numFmtId="217" fontId="0" fillId="0" borderId="0" xfId="7388" applyNumberFormat="1" applyFont="1"/>
    <xf numFmtId="0" fontId="0" fillId="0" borderId="33" xfId="0" applyBorder="1" applyAlignment="1">
      <alignment horizontal="center" vertical="center" wrapText="1"/>
    </xf>
    <xf numFmtId="197" fontId="0" fillId="0" borderId="0" xfId="0" applyNumberFormat="1" applyAlignment="1">
      <alignment horizontal="center"/>
    </xf>
    <xf numFmtId="222" fontId="0" fillId="0" borderId="0" xfId="53172" applyNumberFormat="1" applyFont="1"/>
    <xf numFmtId="199" fontId="0" fillId="0" borderId="0" xfId="0" applyNumberFormat="1"/>
    <xf numFmtId="223" fontId="0" fillId="0" borderId="0" xfId="52865" applyNumberFormat="1" applyFont="1" applyFill="1" applyAlignment="1">
      <alignment horizontal="left"/>
    </xf>
    <xf numFmtId="224" fontId="21" fillId="0" borderId="0" xfId="0" applyNumberFormat="1" applyFont="1" applyAlignment="1">
      <alignment horizontal="right"/>
    </xf>
    <xf numFmtId="0" fontId="118" fillId="0" borderId="0" xfId="53012" applyAlignment="1"/>
    <xf numFmtId="0" fontId="143" fillId="0" borderId="0" xfId="53263" applyFill="1" applyAlignment="1"/>
    <xf numFmtId="0" fontId="171" fillId="0" borderId="0" xfId="53263" applyFont="1" applyFill="1" applyBorder="1" applyAlignment="1"/>
    <xf numFmtId="0" fontId="0" fillId="0" borderId="52" xfId="0" applyBorder="1"/>
    <xf numFmtId="0" fontId="20" fillId="0" borderId="53" xfId="0" applyFont="1" applyBorder="1"/>
    <xf numFmtId="0" fontId="0" fillId="0" borderId="48" xfId="0" applyBorder="1"/>
    <xf numFmtId="3" fontId="0" fillId="0" borderId="48" xfId="0" applyNumberFormat="1" applyBorder="1"/>
    <xf numFmtId="0" fontId="14" fillId="0" borderId="0" xfId="0" applyFont="1"/>
    <xf numFmtId="0" fontId="187" fillId="0" borderId="0" xfId="0" applyFont="1"/>
    <xf numFmtId="0" fontId="20" fillId="0" borderId="10" xfId="0" applyFont="1" applyBorder="1"/>
    <xf numFmtId="0" fontId="0" fillId="33" borderId="48" xfId="0" applyFill="1" applyBorder="1"/>
    <xf numFmtId="0" fontId="20" fillId="33" borderId="0" xfId="0" applyFont="1" applyFill="1"/>
    <xf numFmtId="0" fontId="0" fillId="0" borderId="10" xfId="0" applyBorder="1"/>
    <xf numFmtId="0" fontId="16" fillId="0" borderId="10" xfId="0" applyFont="1" applyBorder="1"/>
    <xf numFmtId="0" fontId="155" fillId="0" borderId="83" xfId="0" applyFont="1" applyBorder="1"/>
    <xf numFmtId="0" fontId="40" fillId="0" borderId="88" xfId="0" applyFont="1" applyBorder="1"/>
    <xf numFmtId="0" fontId="0" fillId="0" borderId="88" xfId="0" applyBorder="1"/>
    <xf numFmtId="0" fontId="118" fillId="0" borderId="88" xfId="53012" applyFill="1" applyBorder="1"/>
    <xf numFmtId="0" fontId="173" fillId="0" borderId="88" xfId="53012" applyFont="1" applyBorder="1"/>
    <xf numFmtId="0" fontId="118" fillId="0" borderId="88" xfId="53012" applyBorder="1"/>
    <xf numFmtId="200" fontId="21" fillId="0" borderId="0" xfId="52865" applyNumberFormat="1" applyFont="1" applyAlignment="1">
      <alignment horizontal="right"/>
    </xf>
    <xf numFmtId="9" fontId="0" fillId="0" borderId="0" xfId="7388" applyFont="1" applyAlignment="1">
      <alignment horizontal="right"/>
    </xf>
    <xf numFmtId="9" fontId="0" fillId="0" borderId="0" xfId="0" applyNumberFormat="1" applyAlignment="1">
      <alignment horizontal="right"/>
    </xf>
    <xf numFmtId="0" fontId="121" fillId="0" borderId="0" xfId="0" applyFont="1" applyAlignment="1">
      <alignment horizontal="left"/>
    </xf>
    <xf numFmtId="221" fontId="0" fillId="33" borderId="34" xfId="0" applyNumberFormat="1" applyFill="1" applyBorder="1" applyAlignment="1">
      <alignment horizontal="right"/>
    </xf>
    <xf numFmtId="221" fontId="0" fillId="0" borderId="0" xfId="0" applyNumberFormat="1" applyAlignment="1">
      <alignment horizontal="right"/>
    </xf>
    <xf numFmtId="9" fontId="0" fillId="0" borderId="0" xfId="7388" applyFont="1" applyFill="1" applyBorder="1" applyAlignment="1">
      <alignment horizontal="right"/>
    </xf>
    <xf numFmtId="0" fontId="0" fillId="0" borderId="0" xfId="0" applyAlignment="1">
      <alignment horizontal="right" wrapText="1"/>
    </xf>
    <xf numFmtId="0" fontId="184" fillId="0" borderId="0" xfId="0" applyFont="1" applyAlignment="1">
      <alignment horizontal="right"/>
    </xf>
    <xf numFmtId="0" fontId="40" fillId="0" borderId="33" xfId="0" applyFont="1" applyBorder="1" applyAlignment="1">
      <alignment horizontal="left" vertical="top"/>
    </xf>
    <xf numFmtId="0" fontId="40" fillId="0" borderId="68" xfId="0" applyFont="1" applyBorder="1" applyAlignment="1">
      <alignment horizontal="left" vertical="top"/>
    </xf>
    <xf numFmtId="0" fontId="40" fillId="0" borderId="69" xfId="0" applyFont="1" applyBorder="1" applyAlignment="1">
      <alignment horizontal="center" vertical="top" wrapText="1"/>
    </xf>
    <xf numFmtId="0" fontId="40" fillId="0" borderId="60" xfId="0" applyFont="1" applyBorder="1" applyAlignment="1">
      <alignment horizontal="center" vertical="top" wrapText="1"/>
    </xf>
    <xf numFmtId="0" fontId="40" fillId="0" borderId="70" xfId="0" applyFont="1" applyBorder="1" applyAlignment="1">
      <alignment horizontal="center" vertical="top" wrapText="1"/>
    </xf>
    <xf numFmtId="0" fontId="40" fillId="0" borderId="33" xfId="0" applyFont="1" applyBorder="1" applyAlignment="1">
      <alignment horizontal="left" vertical="top" wrapText="1"/>
    </xf>
    <xf numFmtId="0" fontId="40" fillId="0" borderId="68" xfId="0" applyFont="1" applyBorder="1" applyAlignment="1">
      <alignment horizontal="left" vertical="top" wrapText="1"/>
    </xf>
    <xf numFmtId="0" fontId="162" fillId="0" borderId="33" xfId="0" applyFont="1" applyBorder="1" applyAlignment="1">
      <alignment horizontal="left" vertical="top" wrapText="1"/>
    </xf>
    <xf numFmtId="0" fontId="162" fillId="0" borderId="68" xfId="0" applyFont="1" applyBorder="1" applyAlignment="1">
      <alignment horizontal="left" vertical="top" wrapText="1"/>
    </xf>
    <xf numFmtId="0" fontId="162" fillId="0" borderId="72" xfId="0" applyFont="1" applyBorder="1" applyAlignment="1">
      <alignment horizontal="left" vertical="top" wrapText="1"/>
    </xf>
    <xf numFmtId="0" fontId="162" fillId="0" borderId="73" xfId="0" applyFont="1" applyBorder="1" applyAlignment="1">
      <alignment horizontal="left" vertical="top" wrapText="1"/>
    </xf>
    <xf numFmtId="0" fontId="155" fillId="0" borderId="62" xfId="53395" applyFont="1" applyBorder="1" applyAlignment="1">
      <alignment horizontal="left"/>
    </xf>
    <xf numFmtId="0" fontId="155" fillId="0" borderId="63" xfId="53395" applyFont="1" applyBorder="1" applyAlignment="1">
      <alignment horizontal="left"/>
    </xf>
    <xf numFmtId="0" fontId="40" fillId="0" borderId="65" xfId="53395" applyFont="1" applyBorder="1" applyAlignment="1">
      <alignment horizontal="left" vertical="top" wrapText="1"/>
    </xf>
    <xf numFmtId="0" fontId="40" fillId="0" borderId="66" xfId="53395" applyFont="1" applyBorder="1" applyAlignment="1">
      <alignment horizontal="left" vertical="top" wrapText="1"/>
    </xf>
    <xf numFmtId="0" fontId="40" fillId="0" borderId="33" xfId="53395" applyFont="1" applyBorder="1" applyAlignment="1">
      <alignment horizontal="left" vertical="top" wrapText="1"/>
    </xf>
    <xf numFmtId="0" fontId="40" fillId="0" borderId="68" xfId="53395" applyFont="1" applyBorder="1" applyAlignment="1">
      <alignment horizontal="left" vertical="top" wrapText="1"/>
    </xf>
    <xf numFmtId="0" fontId="13" fillId="87" borderId="0" xfId="3249" applyFont="1" applyFill="1" applyAlignment="1">
      <alignment horizontal="center"/>
    </xf>
    <xf numFmtId="0" fontId="0" fillId="0" borderId="61" xfId="0" applyBorder="1" applyAlignment="1">
      <alignment horizontal="left" wrapText="1"/>
    </xf>
    <xf numFmtId="0" fontId="0" fillId="0" borderId="62" xfId="0" applyBorder="1" applyAlignment="1">
      <alignment horizontal="left" wrapText="1"/>
    </xf>
    <xf numFmtId="0" fontId="0" fillId="0" borderId="63" xfId="0" applyBorder="1" applyAlignment="1">
      <alignment horizontal="left" wrapText="1"/>
    </xf>
    <xf numFmtId="0" fontId="0" fillId="0" borderId="76" xfId="0" applyBorder="1" applyAlignment="1">
      <alignment horizontal="left" wrapText="1"/>
    </xf>
    <xf numFmtId="0" fontId="0" fillId="0" borderId="0" xfId="0" applyAlignment="1">
      <alignment horizontal="left" wrapText="1"/>
    </xf>
    <xf numFmtId="0" fontId="0" fillId="0" borderId="77" xfId="0" applyBorder="1" applyAlignment="1">
      <alignment horizontal="left" wrapText="1"/>
    </xf>
    <xf numFmtId="203" fontId="21" fillId="0" borderId="0" xfId="53172" applyNumberFormat="1" applyFont="1" applyAlignment="1">
      <alignment horizontal="right"/>
    </xf>
  </cellXfs>
  <cellStyles count="53396">
    <cellStyle name="%_2DP_in" xfId="42" xr:uid="{00000000-0005-0000-0000-000000000000}"/>
    <cellStyle name="%_2DP_out" xfId="43" xr:uid="{00000000-0005-0000-0000-000001000000}"/>
    <cellStyle name="_example template 14" xfId="44" xr:uid="{00000000-0005-0000-0000-000002000000}"/>
    <cellStyle name="£'000" xfId="45" xr:uid="{00000000-0005-0000-0000-000003000000}"/>
    <cellStyle name="£k" xfId="46" xr:uid="{00000000-0005-0000-0000-000004000000}"/>
    <cellStyle name="0_DP_in" xfId="47" xr:uid="{00000000-0005-0000-0000-000005000000}"/>
    <cellStyle name="0_DP_out" xfId="48" xr:uid="{00000000-0005-0000-0000-000006000000}"/>
    <cellStyle name="2_DP_in" xfId="49" xr:uid="{00000000-0005-0000-0000-000007000000}"/>
    <cellStyle name="2_DP_out" xfId="50" xr:uid="{00000000-0005-0000-0000-000008000000}"/>
    <cellStyle name="20% - Accent1" xfId="19" builtinId="30" customBuiltin="1"/>
    <cellStyle name="20% - Accent1 2" xfId="51" xr:uid="{00000000-0005-0000-0000-00000A000000}"/>
    <cellStyle name="20% - Accent1 2 2" xfId="52" xr:uid="{00000000-0005-0000-0000-00000B000000}"/>
    <cellStyle name="20% - Accent1 2 2 2" xfId="53" xr:uid="{00000000-0005-0000-0000-00000C000000}"/>
    <cellStyle name="20% - Accent1 2 3" xfId="54" xr:uid="{00000000-0005-0000-0000-00000D000000}"/>
    <cellStyle name="20% - Accent2" xfId="23" builtinId="34" customBuiltin="1"/>
    <cellStyle name="20% - Accent2 2" xfId="55" xr:uid="{00000000-0005-0000-0000-00000F000000}"/>
    <cellStyle name="20% - Accent2 2 2" xfId="56" xr:uid="{00000000-0005-0000-0000-000010000000}"/>
    <cellStyle name="20% - Accent2 2 2 2" xfId="57" xr:uid="{00000000-0005-0000-0000-000011000000}"/>
    <cellStyle name="20% - Accent2 2 3" xfId="58" xr:uid="{00000000-0005-0000-0000-000012000000}"/>
    <cellStyle name="20% - Accent3" xfId="27" builtinId="38" customBuiltin="1"/>
    <cellStyle name="20% - Accent3 2" xfId="59" xr:uid="{00000000-0005-0000-0000-000014000000}"/>
    <cellStyle name="20% - Accent3 2 2" xfId="60" xr:uid="{00000000-0005-0000-0000-000015000000}"/>
    <cellStyle name="20% - Accent3 2 2 2" xfId="61" xr:uid="{00000000-0005-0000-0000-000016000000}"/>
    <cellStyle name="20% - Accent3 2 3" xfId="62" xr:uid="{00000000-0005-0000-0000-000017000000}"/>
    <cellStyle name="20% - Accent4" xfId="31" builtinId="42" customBuiltin="1"/>
    <cellStyle name="20% - Accent4 2" xfId="63" xr:uid="{00000000-0005-0000-0000-000019000000}"/>
    <cellStyle name="20% - Accent4 2 2" xfId="64" xr:uid="{00000000-0005-0000-0000-00001A000000}"/>
    <cellStyle name="20% - Accent4 2 2 2" xfId="65" xr:uid="{00000000-0005-0000-0000-00001B000000}"/>
    <cellStyle name="20% - Accent4 2 3" xfId="66" xr:uid="{00000000-0005-0000-0000-00001C000000}"/>
    <cellStyle name="20% - Accent5" xfId="35" builtinId="46" customBuiltin="1"/>
    <cellStyle name="20% - Accent5 2" xfId="67" xr:uid="{00000000-0005-0000-0000-00001E000000}"/>
    <cellStyle name="20% - Accent5 2 2" xfId="68" xr:uid="{00000000-0005-0000-0000-00001F000000}"/>
    <cellStyle name="20% - Accent5 2 2 2" xfId="69" xr:uid="{00000000-0005-0000-0000-000020000000}"/>
    <cellStyle name="20% - Accent5 2 3" xfId="70" xr:uid="{00000000-0005-0000-0000-000021000000}"/>
    <cellStyle name="20% - Accent6" xfId="39" builtinId="50" customBuiltin="1"/>
    <cellStyle name="20% - Accent6 2" xfId="71" xr:uid="{00000000-0005-0000-0000-000023000000}"/>
    <cellStyle name="20% - Accent6 2 2" xfId="72" xr:uid="{00000000-0005-0000-0000-000024000000}"/>
    <cellStyle name="20% - Accent6 2 2 2" xfId="73" xr:uid="{00000000-0005-0000-0000-000025000000}"/>
    <cellStyle name="20% - Accent6 2 3" xfId="74" xr:uid="{00000000-0005-0000-0000-000026000000}"/>
    <cellStyle name="20% - Accent6 2 4" xfId="53174" xr:uid="{00000000-0005-0000-0000-000027000000}"/>
    <cellStyle name="20% - Accent6 3" xfId="53175" xr:uid="{00000000-0005-0000-0000-000028000000}"/>
    <cellStyle name="40% - Accent1" xfId="20" builtinId="31" customBuiltin="1"/>
    <cellStyle name="40% - Accent1 2" xfId="75" xr:uid="{00000000-0005-0000-0000-00002A000000}"/>
    <cellStyle name="40% - Accent1 2 2" xfId="76" xr:uid="{00000000-0005-0000-0000-00002B000000}"/>
    <cellStyle name="40% - Accent1 2 2 2" xfId="77" xr:uid="{00000000-0005-0000-0000-00002C000000}"/>
    <cellStyle name="40% - Accent1 2 3" xfId="78" xr:uid="{00000000-0005-0000-0000-00002D000000}"/>
    <cellStyle name="40% - Accent2" xfId="24" builtinId="35" customBuiltin="1"/>
    <cellStyle name="40% - Accent2 2" xfId="79" xr:uid="{00000000-0005-0000-0000-00002F000000}"/>
    <cellStyle name="40% - Accent2 2 2" xfId="80" xr:uid="{00000000-0005-0000-0000-000030000000}"/>
    <cellStyle name="40% - Accent2 2 2 2" xfId="81" xr:uid="{00000000-0005-0000-0000-000031000000}"/>
    <cellStyle name="40% - Accent2 2 3" xfId="82" xr:uid="{00000000-0005-0000-0000-000032000000}"/>
    <cellStyle name="40% - Accent2 2 4" xfId="53176" xr:uid="{00000000-0005-0000-0000-000033000000}"/>
    <cellStyle name="40% - Accent3" xfId="28" builtinId="39" customBuiltin="1"/>
    <cellStyle name="40% - Accent3 2" xfId="83" xr:uid="{00000000-0005-0000-0000-000035000000}"/>
    <cellStyle name="40% - Accent3 2 2" xfId="84" xr:uid="{00000000-0005-0000-0000-000036000000}"/>
    <cellStyle name="40% - Accent3 2 2 2" xfId="85" xr:uid="{00000000-0005-0000-0000-000037000000}"/>
    <cellStyle name="40% - Accent3 2 3" xfId="86" xr:uid="{00000000-0005-0000-0000-000038000000}"/>
    <cellStyle name="40% - Accent4" xfId="32" builtinId="43" customBuiltin="1"/>
    <cellStyle name="40% - Accent4 2" xfId="87" xr:uid="{00000000-0005-0000-0000-00003A000000}"/>
    <cellStyle name="40% - Accent4 2 2" xfId="88" xr:uid="{00000000-0005-0000-0000-00003B000000}"/>
    <cellStyle name="40% - Accent4 2 2 2" xfId="89" xr:uid="{00000000-0005-0000-0000-00003C000000}"/>
    <cellStyle name="40% - Accent4 2 3" xfId="90" xr:uid="{00000000-0005-0000-0000-00003D000000}"/>
    <cellStyle name="40% - Accent5" xfId="36" builtinId="47" customBuiltin="1"/>
    <cellStyle name="40% - Accent5 2" xfId="91" xr:uid="{00000000-0005-0000-0000-00003F000000}"/>
    <cellStyle name="40% - Accent5 2 2" xfId="92" xr:uid="{00000000-0005-0000-0000-000040000000}"/>
    <cellStyle name="40% - Accent5 2 2 2" xfId="93" xr:uid="{00000000-0005-0000-0000-000041000000}"/>
    <cellStyle name="40% - Accent5 2 3" xfId="94" xr:uid="{00000000-0005-0000-0000-000042000000}"/>
    <cellStyle name="40% - Accent6" xfId="40" builtinId="51" customBuiltin="1"/>
    <cellStyle name="40% - Accent6 2" xfId="95" xr:uid="{00000000-0005-0000-0000-000044000000}"/>
    <cellStyle name="40% - Accent6 2 2" xfId="96" xr:uid="{00000000-0005-0000-0000-000045000000}"/>
    <cellStyle name="40% - Accent6 2 2 2" xfId="97" xr:uid="{00000000-0005-0000-0000-000046000000}"/>
    <cellStyle name="40% - Accent6 2 3" xfId="98" xr:uid="{00000000-0005-0000-0000-000047000000}"/>
    <cellStyle name="508Table-Start" xfId="53177" xr:uid="{00000000-0005-0000-0000-000048000000}"/>
    <cellStyle name="508Table-Stop" xfId="53178" xr:uid="{00000000-0005-0000-0000-000049000000}"/>
    <cellStyle name="60% - Accent1" xfId="21" builtinId="32" customBuiltin="1"/>
    <cellStyle name="60% - Accent1 2" xfId="53179" xr:uid="{00000000-0005-0000-0000-00004B000000}"/>
    <cellStyle name="60% - Accent2" xfId="25" builtinId="36" customBuiltin="1"/>
    <cellStyle name="60% - Accent2 2" xfId="53180" xr:uid="{00000000-0005-0000-0000-00004D000000}"/>
    <cellStyle name="60% - Accent3" xfId="29" builtinId="40" customBuiltin="1"/>
    <cellStyle name="60% - Accent3 2" xfId="53181" xr:uid="{00000000-0005-0000-0000-00004F000000}"/>
    <cellStyle name="60% - Accent4" xfId="33" builtinId="44" customBuiltin="1"/>
    <cellStyle name="60% - Accent4 2" xfId="53182" xr:uid="{00000000-0005-0000-0000-000051000000}"/>
    <cellStyle name="60% - Accent5" xfId="37" builtinId="48" customBuiltin="1"/>
    <cellStyle name="60% - Accent5 2" xfId="53183" xr:uid="{00000000-0005-0000-0000-000053000000}"/>
    <cellStyle name="60% - Accent6" xfId="41" builtinId="52" customBuiltin="1"/>
    <cellStyle name="60% - Accent6 2" xfId="53184" xr:uid="{00000000-0005-0000-0000-000055000000}"/>
    <cellStyle name="AA Nombre" xfId="99" xr:uid="{00000000-0005-0000-0000-000056000000}"/>
    <cellStyle name="Accent1" xfId="18" builtinId="29" customBuiltin="1"/>
    <cellStyle name="Accent1 2" xfId="53185" xr:uid="{00000000-0005-0000-0000-000058000000}"/>
    <cellStyle name="Accent1 2 2" xfId="53186" xr:uid="{00000000-0005-0000-0000-000059000000}"/>
    <cellStyle name="Accent1 2 3" xfId="53187" xr:uid="{00000000-0005-0000-0000-00005A000000}"/>
    <cellStyle name="Accent1 2 4" xfId="53188" xr:uid="{00000000-0005-0000-0000-00005B000000}"/>
    <cellStyle name="Accent1 2 5" xfId="53189" xr:uid="{00000000-0005-0000-0000-00005C000000}"/>
    <cellStyle name="Accent1 2 6" xfId="53190" xr:uid="{00000000-0005-0000-0000-00005D000000}"/>
    <cellStyle name="Accent1 3" xfId="53191" xr:uid="{00000000-0005-0000-0000-00005E000000}"/>
    <cellStyle name="Accent1 4" xfId="53192" xr:uid="{00000000-0005-0000-0000-00005F000000}"/>
    <cellStyle name="Accent2" xfId="22" builtinId="33" customBuiltin="1"/>
    <cellStyle name="Accent2 2" xfId="53193" xr:uid="{00000000-0005-0000-0000-000061000000}"/>
    <cellStyle name="Accent2 2 2" xfId="53194" xr:uid="{00000000-0005-0000-0000-000062000000}"/>
    <cellStyle name="Accent2 2 3" xfId="53195" xr:uid="{00000000-0005-0000-0000-000063000000}"/>
    <cellStyle name="Accent2 2 4" xfId="53196" xr:uid="{00000000-0005-0000-0000-000064000000}"/>
    <cellStyle name="Accent2 2 5" xfId="53197" xr:uid="{00000000-0005-0000-0000-000065000000}"/>
    <cellStyle name="Accent2 3" xfId="53198" xr:uid="{00000000-0005-0000-0000-000066000000}"/>
    <cellStyle name="Accent2 4" xfId="53199" xr:uid="{00000000-0005-0000-0000-000067000000}"/>
    <cellStyle name="Accent2 5" xfId="53200" xr:uid="{00000000-0005-0000-0000-000068000000}"/>
    <cellStyle name="Accent3" xfId="26" builtinId="37" customBuiltin="1"/>
    <cellStyle name="Accent3 2" xfId="53201" xr:uid="{00000000-0005-0000-0000-00006A000000}"/>
    <cellStyle name="Accent3 2 2" xfId="53202" xr:uid="{00000000-0005-0000-0000-00006B000000}"/>
    <cellStyle name="Accent3 2 3" xfId="53203" xr:uid="{00000000-0005-0000-0000-00006C000000}"/>
    <cellStyle name="Accent3 2 4" xfId="53204" xr:uid="{00000000-0005-0000-0000-00006D000000}"/>
    <cellStyle name="Accent3 3" xfId="53205" xr:uid="{00000000-0005-0000-0000-00006E000000}"/>
    <cellStyle name="Accent3 4" xfId="53206" xr:uid="{00000000-0005-0000-0000-00006F000000}"/>
    <cellStyle name="Accent4" xfId="30" builtinId="41" customBuiltin="1"/>
    <cellStyle name="Accent4 2" xfId="53207" xr:uid="{00000000-0005-0000-0000-000071000000}"/>
    <cellStyle name="Accent4 2 2" xfId="53208" xr:uid="{00000000-0005-0000-0000-000072000000}"/>
    <cellStyle name="Accent4 2 3" xfId="53209" xr:uid="{00000000-0005-0000-0000-000073000000}"/>
    <cellStyle name="Accent4 2 4" xfId="53210" xr:uid="{00000000-0005-0000-0000-000074000000}"/>
    <cellStyle name="Accent5" xfId="34" builtinId="45" customBuiltin="1"/>
    <cellStyle name="Accent5 2" xfId="53211" xr:uid="{00000000-0005-0000-0000-000076000000}"/>
    <cellStyle name="Accent6" xfId="38" builtinId="49" customBuiltin="1"/>
    <cellStyle name="Accent6 2" xfId="53212" xr:uid="{00000000-0005-0000-0000-000078000000}"/>
    <cellStyle name="Anos" xfId="100" xr:uid="{00000000-0005-0000-0000-000079000000}"/>
    <cellStyle name="Arial 11" xfId="53213" xr:uid="{00000000-0005-0000-0000-00007A000000}"/>
    <cellStyle name="assumption 1" xfId="101" xr:uid="{00000000-0005-0000-0000-00007B000000}"/>
    <cellStyle name="assumption 2" xfId="102" xr:uid="{00000000-0005-0000-0000-00007C000000}"/>
    <cellStyle name="assumption 4" xfId="103" xr:uid="{00000000-0005-0000-0000-00007D000000}"/>
    <cellStyle name="Assumption Date" xfId="104" xr:uid="{00000000-0005-0000-0000-00007E000000}"/>
    <cellStyle name="Bad" xfId="7" builtinId="27" customBuiltin="1"/>
    <cellStyle name="Bad 2" xfId="53214" xr:uid="{00000000-0005-0000-0000-000080000000}"/>
    <cellStyle name="Bad 3" xfId="53215" xr:uid="{00000000-0005-0000-0000-000081000000}"/>
    <cellStyle name="BlankRow" xfId="105" xr:uid="{00000000-0005-0000-0000-000082000000}"/>
    <cellStyle name="Body: normal cell" xfId="53216" xr:uid="{00000000-0005-0000-0000-000083000000}"/>
    <cellStyle name="bullet" xfId="106" xr:uid="{00000000-0005-0000-0000-000084000000}"/>
    <cellStyle name="Calander_heading" xfId="107" xr:uid="{00000000-0005-0000-0000-000085000000}"/>
    <cellStyle name="Calc" xfId="108" xr:uid="{00000000-0005-0000-0000-000086000000}"/>
    <cellStyle name="Calc - Blue" xfId="109" xr:uid="{00000000-0005-0000-0000-000087000000}"/>
    <cellStyle name="Calc - Feed" xfId="110" xr:uid="{00000000-0005-0000-0000-000088000000}"/>
    <cellStyle name="Calc - Green" xfId="111" xr:uid="{00000000-0005-0000-0000-000089000000}"/>
    <cellStyle name="Calc - Grey" xfId="112" xr:uid="{00000000-0005-0000-0000-00008A000000}"/>
    <cellStyle name="Calc - Index" xfId="113" xr:uid="{00000000-0005-0000-0000-00008B000000}"/>
    <cellStyle name="Calc - White" xfId="114" xr:uid="{00000000-0005-0000-0000-00008C000000}"/>
    <cellStyle name="Calc - yellow" xfId="115" xr:uid="{00000000-0005-0000-0000-00008D000000}"/>
    <cellStyle name="Calc_BizMo" xfId="116" xr:uid="{00000000-0005-0000-0000-00008E000000}"/>
    <cellStyle name="Calculation" xfId="11" builtinId="22" customBuiltin="1"/>
    <cellStyle name="Calculation 2" xfId="53217" xr:uid="{00000000-0005-0000-0000-000090000000}"/>
    <cellStyle name="Calculation 2 2" xfId="53218" xr:uid="{00000000-0005-0000-0000-000091000000}"/>
    <cellStyle name="Calculation 3" xfId="53219" xr:uid="{00000000-0005-0000-0000-000092000000}"/>
    <cellStyle name="Calculation 4" xfId="53220" xr:uid="{00000000-0005-0000-0000-000093000000}"/>
    <cellStyle name="Check Box" xfId="117" xr:uid="{00000000-0005-0000-0000-000094000000}"/>
    <cellStyle name="Check Box Input" xfId="118" xr:uid="{00000000-0005-0000-0000-000095000000}"/>
    <cellStyle name="Check Box_First Capital Connect Financial Model" xfId="119" xr:uid="{00000000-0005-0000-0000-000096000000}"/>
    <cellStyle name="Check Cell" xfId="13" builtinId="23" customBuiltin="1"/>
    <cellStyle name="Check Cell 2" xfId="53221" xr:uid="{00000000-0005-0000-0000-000098000000}"/>
    <cellStyle name="CHlevel1" xfId="53222" xr:uid="{00000000-0005-0000-0000-000099000000}"/>
    <cellStyle name="CHlevel2" xfId="53223" xr:uid="{00000000-0005-0000-0000-00009A000000}"/>
    <cellStyle name="CHlevel3" xfId="53224" xr:uid="{00000000-0005-0000-0000-00009B000000}"/>
    <cellStyle name="CHlevel4" xfId="53225" xr:uid="{00000000-0005-0000-0000-00009C000000}"/>
    <cellStyle name="Column heading" xfId="120" xr:uid="{00000000-0005-0000-0000-00009D000000}"/>
    <cellStyle name="Column Title" xfId="121" xr:uid="{00000000-0005-0000-0000-00009E000000}"/>
    <cellStyle name="Comma" xfId="53172" builtinId="3"/>
    <cellStyle name="comma (2)" xfId="122" xr:uid="{00000000-0005-0000-0000-0000A0000000}"/>
    <cellStyle name="Comma 10" xfId="123" xr:uid="{00000000-0005-0000-0000-0000A1000000}"/>
    <cellStyle name="Comma 100" xfId="124" xr:uid="{00000000-0005-0000-0000-0000A2000000}"/>
    <cellStyle name="Comma 101" xfId="125" xr:uid="{00000000-0005-0000-0000-0000A3000000}"/>
    <cellStyle name="Comma 102" xfId="126" xr:uid="{00000000-0005-0000-0000-0000A4000000}"/>
    <cellStyle name="Comma 103" xfId="127" xr:uid="{00000000-0005-0000-0000-0000A5000000}"/>
    <cellStyle name="Comma 104" xfId="128" xr:uid="{00000000-0005-0000-0000-0000A6000000}"/>
    <cellStyle name="Comma 105" xfId="129" xr:uid="{00000000-0005-0000-0000-0000A7000000}"/>
    <cellStyle name="Comma 106" xfId="130" xr:uid="{00000000-0005-0000-0000-0000A8000000}"/>
    <cellStyle name="Comma 107" xfId="131" xr:uid="{00000000-0005-0000-0000-0000A9000000}"/>
    <cellStyle name="Comma 108" xfId="132" xr:uid="{00000000-0005-0000-0000-0000AA000000}"/>
    <cellStyle name="Comma 109" xfId="133" xr:uid="{00000000-0005-0000-0000-0000AB000000}"/>
    <cellStyle name="Comma 11" xfId="134" xr:uid="{00000000-0005-0000-0000-0000AC000000}"/>
    <cellStyle name="Comma 110" xfId="135" xr:uid="{00000000-0005-0000-0000-0000AD000000}"/>
    <cellStyle name="Comma 111" xfId="136" xr:uid="{00000000-0005-0000-0000-0000AE000000}"/>
    <cellStyle name="Comma 112" xfId="137" xr:uid="{00000000-0005-0000-0000-0000AF000000}"/>
    <cellStyle name="Comma 113" xfId="138" xr:uid="{00000000-0005-0000-0000-0000B0000000}"/>
    <cellStyle name="Comma 114" xfId="139" xr:uid="{00000000-0005-0000-0000-0000B1000000}"/>
    <cellStyle name="Comma 115" xfId="140" xr:uid="{00000000-0005-0000-0000-0000B2000000}"/>
    <cellStyle name="Comma 116" xfId="141" xr:uid="{00000000-0005-0000-0000-0000B3000000}"/>
    <cellStyle name="Comma 117" xfId="142" xr:uid="{00000000-0005-0000-0000-0000B4000000}"/>
    <cellStyle name="Comma 118" xfId="143" xr:uid="{00000000-0005-0000-0000-0000B5000000}"/>
    <cellStyle name="Comma 119" xfId="144" xr:uid="{00000000-0005-0000-0000-0000B6000000}"/>
    <cellStyle name="Comma 12" xfId="145" xr:uid="{00000000-0005-0000-0000-0000B7000000}"/>
    <cellStyle name="Comma 120" xfId="146" xr:uid="{00000000-0005-0000-0000-0000B8000000}"/>
    <cellStyle name="Comma 121" xfId="147" xr:uid="{00000000-0005-0000-0000-0000B9000000}"/>
    <cellStyle name="Comma 122" xfId="148" xr:uid="{00000000-0005-0000-0000-0000BA000000}"/>
    <cellStyle name="Comma 123" xfId="149" xr:uid="{00000000-0005-0000-0000-0000BB000000}"/>
    <cellStyle name="Comma 124" xfId="150" xr:uid="{00000000-0005-0000-0000-0000BC000000}"/>
    <cellStyle name="Comma 125" xfId="151" xr:uid="{00000000-0005-0000-0000-0000BD000000}"/>
    <cellStyle name="Comma 126" xfId="152" xr:uid="{00000000-0005-0000-0000-0000BE000000}"/>
    <cellStyle name="Comma 127" xfId="153" xr:uid="{00000000-0005-0000-0000-0000BF000000}"/>
    <cellStyle name="Comma 128" xfId="154" xr:uid="{00000000-0005-0000-0000-0000C0000000}"/>
    <cellStyle name="Comma 129" xfId="155" xr:uid="{00000000-0005-0000-0000-0000C1000000}"/>
    <cellStyle name="Comma 13" xfId="156" xr:uid="{00000000-0005-0000-0000-0000C2000000}"/>
    <cellStyle name="Comma 130" xfId="157" xr:uid="{00000000-0005-0000-0000-0000C3000000}"/>
    <cellStyle name="Comma 131" xfId="158" xr:uid="{00000000-0005-0000-0000-0000C4000000}"/>
    <cellStyle name="Comma 132" xfId="159" xr:uid="{00000000-0005-0000-0000-0000C5000000}"/>
    <cellStyle name="Comma 133" xfId="160" xr:uid="{00000000-0005-0000-0000-0000C6000000}"/>
    <cellStyle name="Comma 134" xfId="53226" xr:uid="{00000000-0005-0000-0000-0000C7000000}"/>
    <cellStyle name="Comma 14" xfId="161" xr:uid="{00000000-0005-0000-0000-0000C8000000}"/>
    <cellStyle name="Comma 15" xfId="162" xr:uid="{00000000-0005-0000-0000-0000C9000000}"/>
    <cellStyle name="Comma 16" xfId="163" xr:uid="{00000000-0005-0000-0000-0000CA000000}"/>
    <cellStyle name="Comma 17" xfId="164" xr:uid="{00000000-0005-0000-0000-0000CB000000}"/>
    <cellStyle name="Comma 18" xfId="165" xr:uid="{00000000-0005-0000-0000-0000CC000000}"/>
    <cellStyle name="Comma 19" xfId="166" xr:uid="{00000000-0005-0000-0000-0000CD000000}"/>
    <cellStyle name="Comma 2" xfId="167" xr:uid="{00000000-0005-0000-0000-0000CE000000}"/>
    <cellStyle name="Comma 2 2" xfId="168" xr:uid="{00000000-0005-0000-0000-0000CF000000}"/>
    <cellStyle name="Comma 2 2 2" xfId="169" xr:uid="{00000000-0005-0000-0000-0000D0000000}"/>
    <cellStyle name="Comma 2 2 2 2" xfId="170" xr:uid="{00000000-0005-0000-0000-0000D1000000}"/>
    <cellStyle name="Comma 2 2 3" xfId="171" xr:uid="{00000000-0005-0000-0000-0000D2000000}"/>
    <cellStyle name="Comma 2 2 4" xfId="52871" xr:uid="{00000000-0005-0000-0000-0000D3000000}"/>
    <cellStyle name="Comma 2 2 5" xfId="53227" xr:uid="{00000000-0005-0000-0000-0000D4000000}"/>
    <cellStyle name="Comma 2 3" xfId="172" xr:uid="{00000000-0005-0000-0000-0000D5000000}"/>
    <cellStyle name="Comma 2 3 2" xfId="53228" xr:uid="{00000000-0005-0000-0000-0000D6000000}"/>
    <cellStyle name="Comma 2 4" xfId="173" xr:uid="{00000000-0005-0000-0000-0000D7000000}"/>
    <cellStyle name="Comma 2 4 2" xfId="174" xr:uid="{00000000-0005-0000-0000-0000D8000000}"/>
    <cellStyle name="Comma 2 5" xfId="175" xr:uid="{00000000-0005-0000-0000-0000D9000000}"/>
    <cellStyle name="Comma 20" xfId="176" xr:uid="{00000000-0005-0000-0000-0000DA000000}"/>
    <cellStyle name="Comma 21" xfId="177" xr:uid="{00000000-0005-0000-0000-0000DB000000}"/>
    <cellStyle name="Comma 22" xfId="178" xr:uid="{00000000-0005-0000-0000-0000DC000000}"/>
    <cellStyle name="Comma 23" xfId="179" xr:uid="{00000000-0005-0000-0000-0000DD000000}"/>
    <cellStyle name="Comma 24" xfId="180" xr:uid="{00000000-0005-0000-0000-0000DE000000}"/>
    <cellStyle name="Comma 25" xfId="181" xr:uid="{00000000-0005-0000-0000-0000DF000000}"/>
    <cellStyle name="Comma 26" xfId="182" xr:uid="{00000000-0005-0000-0000-0000E0000000}"/>
    <cellStyle name="Comma 27" xfId="183" xr:uid="{00000000-0005-0000-0000-0000E1000000}"/>
    <cellStyle name="Comma 28" xfId="184" xr:uid="{00000000-0005-0000-0000-0000E2000000}"/>
    <cellStyle name="Comma 29" xfId="185" xr:uid="{00000000-0005-0000-0000-0000E3000000}"/>
    <cellStyle name="Comma 3" xfId="186" xr:uid="{00000000-0005-0000-0000-0000E4000000}"/>
    <cellStyle name="Comma 3 2" xfId="187" xr:uid="{00000000-0005-0000-0000-0000E5000000}"/>
    <cellStyle name="Comma 3 2 2" xfId="53230" xr:uid="{00000000-0005-0000-0000-0000E6000000}"/>
    <cellStyle name="Comma 3 3" xfId="188" xr:uid="{00000000-0005-0000-0000-0000E7000000}"/>
    <cellStyle name="Comma 3 4" xfId="53229" xr:uid="{00000000-0005-0000-0000-0000E8000000}"/>
    <cellStyle name="Comma 30" xfId="189" xr:uid="{00000000-0005-0000-0000-0000E9000000}"/>
    <cellStyle name="Comma 31" xfId="190" xr:uid="{00000000-0005-0000-0000-0000EA000000}"/>
    <cellStyle name="Comma 32" xfId="191" xr:uid="{00000000-0005-0000-0000-0000EB000000}"/>
    <cellStyle name="Comma 33" xfId="192" xr:uid="{00000000-0005-0000-0000-0000EC000000}"/>
    <cellStyle name="Comma 34" xfId="193" xr:uid="{00000000-0005-0000-0000-0000ED000000}"/>
    <cellStyle name="Comma 35" xfId="194" xr:uid="{00000000-0005-0000-0000-0000EE000000}"/>
    <cellStyle name="Comma 36" xfId="195" xr:uid="{00000000-0005-0000-0000-0000EF000000}"/>
    <cellStyle name="Comma 37" xfId="196" xr:uid="{00000000-0005-0000-0000-0000F0000000}"/>
    <cellStyle name="Comma 38" xfId="197" xr:uid="{00000000-0005-0000-0000-0000F1000000}"/>
    <cellStyle name="Comma 39" xfId="198" xr:uid="{00000000-0005-0000-0000-0000F2000000}"/>
    <cellStyle name="Comma 4" xfId="199" xr:uid="{00000000-0005-0000-0000-0000F3000000}"/>
    <cellStyle name="Comma 4 2" xfId="53232" xr:uid="{00000000-0005-0000-0000-0000F4000000}"/>
    <cellStyle name="Comma 4 3" xfId="53231" xr:uid="{00000000-0005-0000-0000-0000F5000000}"/>
    <cellStyle name="Comma 40" xfId="200" xr:uid="{00000000-0005-0000-0000-0000F6000000}"/>
    <cellStyle name="Comma 41" xfId="201" xr:uid="{00000000-0005-0000-0000-0000F7000000}"/>
    <cellStyle name="Comma 42" xfId="202" xr:uid="{00000000-0005-0000-0000-0000F8000000}"/>
    <cellStyle name="Comma 43" xfId="203" xr:uid="{00000000-0005-0000-0000-0000F9000000}"/>
    <cellStyle name="Comma 44" xfId="204" xr:uid="{00000000-0005-0000-0000-0000FA000000}"/>
    <cellStyle name="Comma 45" xfId="205" xr:uid="{00000000-0005-0000-0000-0000FB000000}"/>
    <cellStyle name="Comma 46" xfId="206" xr:uid="{00000000-0005-0000-0000-0000FC000000}"/>
    <cellStyle name="Comma 47" xfId="207" xr:uid="{00000000-0005-0000-0000-0000FD000000}"/>
    <cellStyle name="Comma 48" xfId="208" xr:uid="{00000000-0005-0000-0000-0000FE000000}"/>
    <cellStyle name="Comma 49" xfId="209" xr:uid="{00000000-0005-0000-0000-0000FF000000}"/>
    <cellStyle name="Comma 5" xfId="210" xr:uid="{00000000-0005-0000-0000-000000010000}"/>
    <cellStyle name="Comma 5 2" xfId="53233" xr:uid="{00000000-0005-0000-0000-000001010000}"/>
    <cellStyle name="Comma 50" xfId="211" xr:uid="{00000000-0005-0000-0000-000002010000}"/>
    <cellStyle name="Comma 51" xfId="212" xr:uid="{00000000-0005-0000-0000-000003010000}"/>
    <cellStyle name="Comma 52" xfId="213" xr:uid="{00000000-0005-0000-0000-000004010000}"/>
    <cellStyle name="Comma 53" xfId="214" xr:uid="{00000000-0005-0000-0000-000005010000}"/>
    <cellStyle name="Comma 54" xfId="215" xr:uid="{00000000-0005-0000-0000-000006010000}"/>
    <cellStyle name="Comma 55" xfId="216" xr:uid="{00000000-0005-0000-0000-000007010000}"/>
    <cellStyle name="Comma 56" xfId="217" xr:uid="{00000000-0005-0000-0000-000008010000}"/>
    <cellStyle name="Comma 57" xfId="218" xr:uid="{00000000-0005-0000-0000-000009010000}"/>
    <cellStyle name="Comma 58" xfId="219" xr:uid="{00000000-0005-0000-0000-00000A010000}"/>
    <cellStyle name="Comma 59" xfId="220" xr:uid="{00000000-0005-0000-0000-00000B010000}"/>
    <cellStyle name="Comma 6" xfId="221" xr:uid="{00000000-0005-0000-0000-00000C010000}"/>
    <cellStyle name="Comma 6 2" xfId="53234" xr:uid="{00000000-0005-0000-0000-00000D010000}"/>
    <cellStyle name="Comma 60" xfId="222" xr:uid="{00000000-0005-0000-0000-00000E010000}"/>
    <cellStyle name="Comma 61" xfId="223" xr:uid="{00000000-0005-0000-0000-00000F010000}"/>
    <cellStyle name="Comma 62" xfId="224" xr:uid="{00000000-0005-0000-0000-000010010000}"/>
    <cellStyle name="Comma 63" xfId="225" xr:uid="{00000000-0005-0000-0000-000011010000}"/>
    <cellStyle name="Comma 64" xfId="226" xr:uid="{00000000-0005-0000-0000-000012010000}"/>
    <cellStyle name="Comma 65" xfId="227" xr:uid="{00000000-0005-0000-0000-000013010000}"/>
    <cellStyle name="Comma 66" xfId="228" xr:uid="{00000000-0005-0000-0000-000014010000}"/>
    <cellStyle name="Comma 67" xfId="229" xr:uid="{00000000-0005-0000-0000-000015010000}"/>
    <cellStyle name="Comma 68" xfId="230" xr:uid="{00000000-0005-0000-0000-000016010000}"/>
    <cellStyle name="Comma 69" xfId="231" xr:uid="{00000000-0005-0000-0000-000017010000}"/>
    <cellStyle name="Comma 7" xfId="232" xr:uid="{00000000-0005-0000-0000-000018010000}"/>
    <cellStyle name="Comma 7 2" xfId="53235" xr:uid="{00000000-0005-0000-0000-000019010000}"/>
    <cellStyle name="Comma 70" xfId="233" xr:uid="{00000000-0005-0000-0000-00001A010000}"/>
    <cellStyle name="Comma 71" xfId="234" xr:uid="{00000000-0005-0000-0000-00001B010000}"/>
    <cellStyle name="Comma 72" xfId="235" xr:uid="{00000000-0005-0000-0000-00001C010000}"/>
    <cellStyle name="Comma 73" xfId="236" xr:uid="{00000000-0005-0000-0000-00001D010000}"/>
    <cellStyle name="Comma 74" xfId="237" xr:uid="{00000000-0005-0000-0000-00001E010000}"/>
    <cellStyle name="Comma 75" xfId="238" xr:uid="{00000000-0005-0000-0000-00001F010000}"/>
    <cellStyle name="Comma 76" xfId="239" xr:uid="{00000000-0005-0000-0000-000020010000}"/>
    <cellStyle name="Comma 77" xfId="240" xr:uid="{00000000-0005-0000-0000-000021010000}"/>
    <cellStyle name="Comma 78" xfId="241" xr:uid="{00000000-0005-0000-0000-000022010000}"/>
    <cellStyle name="Comma 79" xfId="242" xr:uid="{00000000-0005-0000-0000-000023010000}"/>
    <cellStyle name="Comma 8" xfId="243" xr:uid="{00000000-0005-0000-0000-000024010000}"/>
    <cellStyle name="Comma 80" xfId="244" xr:uid="{00000000-0005-0000-0000-000025010000}"/>
    <cellStyle name="Comma 81" xfId="245" xr:uid="{00000000-0005-0000-0000-000026010000}"/>
    <cellStyle name="Comma 82" xfId="246" xr:uid="{00000000-0005-0000-0000-000027010000}"/>
    <cellStyle name="Comma 83" xfId="247" xr:uid="{00000000-0005-0000-0000-000028010000}"/>
    <cellStyle name="Comma 84" xfId="248" xr:uid="{00000000-0005-0000-0000-000029010000}"/>
    <cellStyle name="Comma 85" xfId="249" xr:uid="{00000000-0005-0000-0000-00002A010000}"/>
    <cellStyle name="Comma 86" xfId="250" xr:uid="{00000000-0005-0000-0000-00002B010000}"/>
    <cellStyle name="Comma 87" xfId="251" xr:uid="{00000000-0005-0000-0000-00002C010000}"/>
    <cellStyle name="Comma 88" xfId="252" xr:uid="{00000000-0005-0000-0000-00002D010000}"/>
    <cellStyle name="Comma 89" xfId="253" xr:uid="{00000000-0005-0000-0000-00002E010000}"/>
    <cellStyle name="Comma 9" xfId="254" xr:uid="{00000000-0005-0000-0000-00002F010000}"/>
    <cellStyle name="Comma 90" xfId="255" xr:uid="{00000000-0005-0000-0000-000030010000}"/>
    <cellStyle name="Comma 91" xfId="256" xr:uid="{00000000-0005-0000-0000-000031010000}"/>
    <cellStyle name="Comma 92" xfId="257" xr:uid="{00000000-0005-0000-0000-000032010000}"/>
    <cellStyle name="Comma 93" xfId="258" xr:uid="{00000000-0005-0000-0000-000033010000}"/>
    <cellStyle name="Comma 94" xfId="259" xr:uid="{00000000-0005-0000-0000-000034010000}"/>
    <cellStyle name="Comma 95" xfId="260" xr:uid="{00000000-0005-0000-0000-000035010000}"/>
    <cellStyle name="Comma 96" xfId="261" xr:uid="{00000000-0005-0000-0000-000036010000}"/>
    <cellStyle name="Comma 97" xfId="262" xr:uid="{00000000-0005-0000-0000-000037010000}"/>
    <cellStyle name="Comma 98" xfId="263" xr:uid="{00000000-0005-0000-0000-000038010000}"/>
    <cellStyle name="Comma 99" xfId="264" xr:uid="{00000000-0005-0000-0000-000039010000}"/>
    <cellStyle name="Comma(2)" xfId="265" xr:uid="{00000000-0005-0000-0000-00003A010000}"/>
    <cellStyle name="Comma0" xfId="53236" xr:uid="{00000000-0005-0000-0000-00003B010000}"/>
    <cellStyle name="Control Check" xfId="266" xr:uid="{00000000-0005-0000-0000-00003C010000}"/>
    <cellStyle name="control table footer 1" xfId="267" xr:uid="{00000000-0005-0000-0000-00003D010000}"/>
    <cellStyle name="control table header 1" xfId="268" xr:uid="{00000000-0005-0000-0000-00003E010000}"/>
    <cellStyle name="control table header 1 2" xfId="269" xr:uid="{00000000-0005-0000-0000-00003F010000}"/>
    <cellStyle name="control table header 1 2 10" xfId="270" xr:uid="{00000000-0005-0000-0000-000040010000}"/>
    <cellStyle name="control table header 1 2 10 2" xfId="7389" xr:uid="{00000000-0005-0000-0000-000041010000}"/>
    <cellStyle name="control table header 1 2 10 2 2" xfId="7390" xr:uid="{00000000-0005-0000-0000-000042010000}"/>
    <cellStyle name="control table header 1 2 10 2 3" xfId="7391" xr:uid="{00000000-0005-0000-0000-000043010000}"/>
    <cellStyle name="control table header 1 2 10 2 4" xfId="7392" xr:uid="{00000000-0005-0000-0000-000044010000}"/>
    <cellStyle name="control table header 1 2 10 3" xfId="7393" xr:uid="{00000000-0005-0000-0000-000045010000}"/>
    <cellStyle name="control table header 1 2 10 3 2" xfId="7394" xr:uid="{00000000-0005-0000-0000-000046010000}"/>
    <cellStyle name="control table header 1 2 10 3 3" xfId="7395" xr:uid="{00000000-0005-0000-0000-000047010000}"/>
    <cellStyle name="control table header 1 2 10 3 4" xfId="7396" xr:uid="{00000000-0005-0000-0000-000048010000}"/>
    <cellStyle name="control table header 1 2 10 4" xfId="7397" xr:uid="{00000000-0005-0000-0000-000049010000}"/>
    <cellStyle name="control table header 1 2 11" xfId="271" xr:uid="{00000000-0005-0000-0000-00004A010000}"/>
    <cellStyle name="control table header 1 2 11 2" xfId="7398" xr:uid="{00000000-0005-0000-0000-00004B010000}"/>
    <cellStyle name="control table header 1 2 11 2 2" xfId="7399" xr:uid="{00000000-0005-0000-0000-00004C010000}"/>
    <cellStyle name="control table header 1 2 11 2 3" xfId="7400" xr:uid="{00000000-0005-0000-0000-00004D010000}"/>
    <cellStyle name="control table header 1 2 11 2 4" xfId="7401" xr:uid="{00000000-0005-0000-0000-00004E010000}"/>
    <cellStyle name="control table header 1 2 11 3" xfId="7402" xr:uid="{00000000-0005-0000-0000-00004F010000}"/>
    <cellStyle name="control table header 1 2 11 3 2" xfId="7403" xr:uid="{00000000-0005-0000-0000-000050010000}"/>
    <cellStyle name="control table header 1 2 11 3 3" xfId="7404" xr:uid="{00000000-0005-0000-0000-000051010000}"/>
    <cellStyle name="control table header 1 2 11 3 4" xfId="7405" xr:uid="{00000000-0005-0000-0000-000052010000}"/>
    <cellStyle name="control table header 1 2 11 4" xfId="7406" xr:uid="{00000000-0005-0000-0000-000053010000}"/>
    <cellStyle name="control table header 1 2 12" xfId="272" xr:uid="{00000000-0005-0000-0000-000054010000}"/>
    <cellStyle name="control table header 1 2 12 2" xfId="7407" xr:uid="{00000000-0005-0000-0000-000055010000}"/>
    <cellStyle name="control table header 1 2 12 2 2" xfId="7408" xr:uid="{00000000-0005-0000-0000-000056010000}"/>
    <cellStyle name="control table header 1 2 12 2 3" xfId="7409" xr:uid="{00000000-0005-0000-0000-000057010000}"/>
    <cellStyle name="control table header 1 2 12 2 4" xfId="7410" xr:uid="{00000000-0005-0000-0000-000058010000}"/>
    <cellStyle name="control table header 1 2 12 3" xfId="7411" xr:uid="{00000000-0005-0000-0000-000059010000}"/>
    <cellStyle name="control table header 1 2 12 3 2" xfId="7412" xr:uid="{00000000-0005-0000-0000-00005A010000}"/>
    <cellStyle name="control table header 1 2 12 3 3" xfId="7413" xr:uid="{00000000-0005-0000-0000-00005B010000}"/>
    <cellStyle name="control table header 1 2 12 3 4" xfId="7414" xr:uid="{00000000-0005-0000-0000-00005C010000}"/>
    <cellStyle name="control table header 1 2 12 4" xfId="7415" xr:uid="{00000000-0005-0000-0000-00005D010000}"/>
    <cellStyle name="control table header 1 2 13" xfId="273" xr:uid="{00000000-0005-0000-0000-00005E010000}"/>
    <cellStyle name="control table header 1 2 13 2" xfId="7416" xr:uid="{00000000-0005-0000-0000-00005F010000}"/>
    <cellStyle name="control table header 1 2 13 2 2" xfId="7417" xr:uid="{00000000-0005-0000-0000-000060010000}"/>
    <cellStyle name="control table header 1 2 13 2 3" xfId="7418" xr:uid="{00000000-0005-0000-0000-000061010000}"/>
    <cellStyle name="control table header 1 2 13 2 4" xfId="7419" xr:uid="{00000000-0005-0000-0000-000062010000}"/>
    <cellStyle name="control table header 1 2 13 3" xfId="7420" xr:uid="{00000000-0005-0000-0000-000063010000}"/>
    <cellStyle name="control table header 1 2 13 3 2" xfId="7421" xr:uid="{00000000-0005-0000-0000-000064010000}"/>
    <cellStyle name="control table header 1 2 13 3 3" xfId="7422" xr:uid="{00000000-0005-0000-0000-000065010000}"/>
    <cellStyle name="control table header 1 2 13 3 4" xfId="7423" xr:uid="{00000000-0005-0000-0000-000066010000}"/>
    <cellStyle name="control table header 1 2 13 4" xfId="7424" xr:uid="{00000000-0005-0000-0000-000067010000}"/>
    <cellStyle name="control table header 1 2 14" xfId="274" xr:uid="{00000000-0005-0000-0000-000068010000}"/>
    <cellStyle name="control table header 1 2 14 2" xfId="7425" xr:uid="{00000000-0005-0000-0000-000069010000}"/>
    <cellStyle name="control table header 1 2 14 2 2" xfId="7426" xr:uid="{00000000-0005-0000-0000-00006A010000}"/>
    <cellStyle name="control table header 1 2 14 2 3" xfId="7427" xr:uid="{00000000-0005-0000-0000-00006B010000}"/>
    <cellStyle name="control table header 1 2 14 2 4" xfId="7428" xr:uid="{00000000-0005-0000-0000-00006C010000}"/>
    <cellStyle name="control table header 1 2 14 3" xfId="7429" xr:uid="{00000000-0005-0000-0000-00006D010000}"/>
    <cellStyle name="control table header 1 2 14 3 2" xfId="7430" xr:uid="{00000000-0005-0000-0000-00006E010000}"/>
    <cellStyle name="control table header 1 2 14 3 3" xfId="7431" xr:uid="{00000000-0005-0000-0000-00006F010000}"/>
    <cellStyle name="control table header 1 2 14 3 4" xfId="7432" xr:uid="{00000000-0005-0000-0000-000070010000}"/>
    <cellStyle name="control table header 1 2 14 4" xfId="7433" xr:uid="{00000000-0005-0000-0000-000071010000}"/>
    <cellStyle name="control table header 1 2 15" xfId="275" xr:uid="{00000000-0005-0000-0000-000072010000}"/>
    <cellStyle name="control table header 1 2 15 2" xfId="7434" xr:uid="{00000000-0005-0000-0000-000073010000}"/>
    <cellStyle name="control table header 1 2 15 2 2" xfId="7435" xr:uid="{00000000-0005-0000-0000-000074010000}"/>
    <cellStyle name="control table header 1 2 15 2 3" xfId="7436" xr:uid="{00000000-0005-0000-0000-000075010000}"/>
    <cellStyle name="control table header 1 2 15 2 4" xfId="7437" xr:uid="{00000000-0005-0000-0000-000076010000}"/>
    <cellStyle name="control table header 1 2 15 3" xfId="7438" xr:uid="{00000000-0005-0000-0000-000077010000}"/>
    <cellStyle name="control table header 1 2 15 3 2" xfId="7439" xr:uid="{00000000-0005-0000-0000-000078010000}"/>
    <cellStyle name="control table header 1 2 15 3 3" xfId="7440" xr:uid="{00000000-0005-0000-0000-000079010000}"/>
    <cellStyle name="control table header 1 2 15 3 4" xfId="7441" xr:uid="{00000000-0005-0000-0000-00007A010000}"/>
    <cellStyle name="control table header 1 2 15 4" xfId="7442" xr:uid="{00000000-0005-0000-0000-00007B010000}"/>
    <cellStyle name="control table header 1 2 16" xfId="276" xr:uid="{00000000-0005-0000-0000-00007C010000}"/>
    <cellStyle name="control table header 1 2 16 2" xfId="7443" xr:uid="{00000000-0005-0000-0000-00007D010000}"/>
    <cellStyle name="control table header 1 2 16 2 2" xfId="7444" xr:uid="{00000000-0005-0000-0000-00007E010000}"/>
    <cellStyle name="control table header 1 2 16 2 3" xfId="7445" xr:uid="{00000000-0005-0000-0000-00007F010000}"/>
    <cellStyle name="control table header 1 2 16 2 4" xfId="7446" xr:uid="{00000000-0005-0000-0000-000080010000}"/>
    <cellStyle name="control table header 1 2 16 3" xfId="7447" xr:uid="{00000000-0005-0000-0000-000081010000}"/>
    <cellStyle name="control table header 1 2 16 3 2" xfId="7448" xr:uid="{00000000-0005-0000-0000-000082010000}"/>
    <cellStyle name="control table header 1 2 16 3 3" xfId="7449" xr:uid="{00000000-0005-0000-0000-000083010000}"/>
    <cellStyle name="control table header 1 2 16 3 4" xfId="7450" xr:uid="{00000000-0005-0000-0000-000084010000}"/>
    <cellStyle name="control table header 1 2 16 4" xfId="7451" xr:uid="{00000000-0005-0000-0000-000085010000}"/>
    <cellStyle name="control table header 1 2 17" xfId="7452" xr:uid="{00000000-0005-0000-0000-000086010000}"/>
    <cellStyle name="control table header 1 2 17 2" xfId="7453" xr:uid="{00000000-0005-0000-0000-000087010000}"/>
    <cellStyle name="control table header 1 2 17 3" xfId="7454" xr:uid="{00000000-0005-0000-0000-000088010000}"/>
    <cellStyle name="control table header 1 2 17 4" xfId="7455" xr:uid="{00000000-0005-0000-0000-000089010000}"/>
    <cellStyle name="control table header 1 2 2" xfId="277" xr:uid="{00000000-0005-0000-0000-00008A010000}"/>
    <cellStyle name="control table header 1 2 2 10" xfId="278" xr:uid="{00000000-0005-0000-0000-00008B010000}"/>
    <cellStyle name="control table header 1 2 2 10 2" xfId="7456" xr:uid="{00000000-0005-0000-0000-00008C010000}"/>
    <cellStyle name="control table header 1 2 2 10 2 2" xfId="7457" xr:uid="{00000000-0005-0000-0000-00008D010000}"/>
    <cellStyle name="control table header 1 2 2 10 2 3" xfId="7458" xr:uid="{00000000-0005-0000-0000-00008E010000}"/>
    <cellStyle name="control table header 1 2 2 10 2 4" xfId="7459" xr:uid="{00000000-0005-0000-0000-00008F010000}"/>
    <cellStyle name="control table header 1 2 2 10 3" xfId="7460" xr:uid="{00000000-0005-0000-0000-000090010000}"/>
    <cellStyle name="control table header 1 2 2 10 3 2" xfId="7461" xr:uid="{00000000-0005-0000-0000-000091010000}"/>
    <cellStyle name="control table header 1 2 2 10 3 3" xfId="7462" xr:uid="{00000000-0005-0000-0000-000092010000}"/>
    <cellStyle name="control table header 1 2 2 10 3 4" xfId="7463" xr:uid="{00000000-0005-0000-0000-000093010000}"/>
    <cellStyle name="control table header 1 2 2 10 4" xfId="7464" xr:uid="{00000000-0005-0000-0000-000094010000}"/>
    <cellStyle name="control table header 1 2 2 11" xfId="279" xr:uid="{00000000-0005-0000-0000-000095010000}"/>
    <cellStyle name="control table header 1 2 2 11 2" xfId="7465" xr:uid="{00000000-0005-0000-0000-000096010000}"/>
    <cellStyle name="control table header 1 2 2 11 2 2" xfId="7466" xr:uid="{00000000-0005-0000-0000-000097010000}"/>
    <cellStyle name="control table header 1 2 2 11 2 3" xfId="7467" xr:uid="{00000000-0005-0000-0000-000098010000}"/>
    <cellStyle name="control table header 1 2 2 11 2 4" xfId="7468" xr:uid="{00000000-0005-0000-0000-000099010000}"/>
    <cellStyle name="control table header 1 2 2 11 3" xfId="7469" xr:uid="{00000000-0005-0000-0000-00009A010000}"/>
    <cellStyle name="control table header 1 2 2 11 3 2" xfId="7470" xr:uid="{00000000-0005-0000-0000-00009B010000}"/>
    <cellStyle name="control table header 1 2 2 11 3 3" xfId="7471" xr:uid="{00000000-0005-0000-0000-00009C010000}"/>
    <cellStyle name="control table header 1 2 2 11 3 4" xfId="7472" xr:uid="{00000000-0005-0000-0000-00009D010000}"/>
    <cellStyle name="control table header 1 2 2 11 4" xfId="7473" xr:uid="{00000000-0005-0000-0000-00009E010000}"/>
    <cellStyle name="control table header 1 2 2 12" xfId="280" xr:uid="{00000000-0005-0000-0000-00009F010000}"/>
    <cellStyle name="control table header 1 2 2 12 2" xfId="7474" xr:uid="{00000000-0005-0000-0000-0000A0010000}"/>
    <cellStyle name="control table header 1 2 2 12 2 2" xfId="7475" xr:uid="{00000000-0005-0000-0000-0000A1010000}"/>
    <cellStyle name="control table header 1 2 2 12 2 3" xfId="7476" xr:uid="{00000000-0005-0000-0000-0000A2010000}"/>
    <cellStyle name="control table header 1 2 2 12 2 4" xfId="7477" xr:uid="{00000000-0005-0000-0000-0000A3010000}"/>
    <cellStyle name="control table header 1 2 2 12 3" xfId="7478" xr:uid="{00000000-0005-0000-0000-0000A4010000}"/>
    <cellStyle name="control table header 1 2 2 12 3 2" xfId="7479" xr:uid="{00000000-0005-0000-0000-0000A5010000}"/>
    <cellStyle name="control table header 1 2 2 12 3 3" xfId="7480" xr:uid="{00000000-0005-0000-0000-0000A6010000}"/>
    <cellStyle name="control table header 1 2 2 12 3 4" xfId="7481" xr:uid="{00000000-0005-0000-0000-0000A7010000}"/>
    <cellStyle name="control table header 1 2 2 12 4" xfId="7482" xr:uid="{00000000-0005-0000-0000-0000A8010000}"/>
    <cellStyle name="control table header 1 2 2 13" xfId="281" xr:uid="{00000000-0005-0000-0000-0000A9010000}"/>
    <cellStyle name="control table header 1 2 2 13 2" xfId="7483" xr:uid="{00000000-0005-0000-0000-0000AA010000}"/>
    <cellStyle name="control table header 1 2 2 13 2 2" xfId="7484" xr:uid="{00000000-0005-0000-0000-0000AB010000}"/>
    <cellStyle name="control table header 1 2 2 13 2 3" xfId="7485" xr:uid="{00000000-0005-0000-0000-0000AC010000}"/>
    <cellStyle name="control table header 1 2 2 13 2 4" xfId="7486" xr:uid="{00000000-0005-0000-0000-0000AD010000}"/>
    <cellStyle name="control table header 1 2 2 13 3" xfId="7487" xr:uid="{00000000-0005-0000-0000-0000AE010000}"/>
    <cellStyle name="control table header 1 2 2 13 3 2" xfId="7488" xr:uid="{00000000-0005-0000-0000-0000AF010000}"/>
    <cellStyle name="control table header 1 2 2 13 3 3" xfId="7489" xr:uid="{00000000-0005-0000-0000-0000B0010000}"/>
    <cellStyle name="control table header 1 2 2 13 3 4" xfId="7490" xr:uid="{00000000-0005-0000-0000-0000B1010000}"/>
    <cellStyle name="control table header 1 2 2 13 4" xfId="7491" xr:uid="{00000000-0005-0000-0000-0000B2010000}"/>
    <cellStyle name="control table header 1 2 2 14" xfId="282" xr:uid="{00000000-0005-0000-0000-0000B3010000}"/>
    <cellStyle name="control table header 1 2 2 14 2" xfId="7492" xr:uid="{00000000-0005-0000-0000-0000B4010000}"/>
    <cellStyle name="control table header 1 2 2 14 2 2" xfId="7493" xr:uid="{00000000-0005-0000-0000-0000B5010000}"/>
    <cellStyle name="control table header 1 2 2 14 2 3" xfId="7494" xr:uid="{00000000-0005-0000-0000-0000B6010000}"/>
    <cellStyle name="control table header 1 2 2 14 2 4" xfId="7495" xr:uid="{00000000-0005-0000-0000-0000B7010000}"/>
    <cellStyle name="control table header 1 2 2 14 3" xfId="7496" xr:uid="{00000000-0005-0000-0000-0000B8010000}"/>
    <cellStyle name="control table header 1 2 2 14 3 2" xfId="7497" xr:uid="{00000000-0005-0000-0000-0000B9010000}"/>
    <cellStyle name="control table header 1 2 2 14 3 3" xfId="7498" xr:uid="{00000000-0005-0000-0000-0000BA010000}"/>
    <cellStyle name="control table header 1 2 2 14 3 4" xfId="7499" xr:uid="{00000000-0005-0000-0000-0000BB010000}"/>
    <cellStyle name="control table header 1 2 2 14 4" xfId="7500" xr:uid="{00000000-0005-0000-0000-0000BC010000}"/>
    <cellStyle name="control table header 1 2 2 15" xfId="283" xr:uid="{00000000-0005-0000-0000-0000BD010000}"/>
    <cellStyle name="control table header 1 2 2 15 2" xfId="7501" xr:uid="{00000000-0005-0000-0000-0000BE010000}"/>
    <cellStyle name="control table header 1 2 2 15 2 2" xfId="7502" xr:uid="{00000000-0005-0000-0000-0000BF010000}"/>
    <cellStyle name="control table header 1 2 2 15 2 3" xfId="7503" xr:uid="{00000000-0005-0000-0000-0000C0010000}"/>
    <cellStyle name="control table header 1 2 2 15 2 4" xfId="7504" xr:uid="{00000000-0005-0000-0000-0000C1010000}"/>
    <cellStyle name="control table header 1 2 2 15 3" xfId="7505" xr:uid="{00000000-0005-0000-0000-0000C2010000}"/>
    <cellStyle name="control table header 1 2 2 15 3 2" xfId="7506" xr:uid="{00000000-0005-0000-0000-0000C3010000}"/>
    <cellStyle name="control table header 1 2 2 15 3 3" xfId="7507" xr:uid="{00000000-0005-0000-0000-0000C4010000}"/>
    <cellStyle name="control table header 1 2 2 15 3 4" xfId="7508" xr:uid="{00000000-0005-0000-0000-0000C5010000}"/>
    <cellStyle name="control table header 1 2 2 15 4" xfId="7509" xr:uid="{00000000-0005-0000-0000-0000C6010000}"/>
    <cellStyle name="control table header 1 2 2 16" xfId="284" xr:uid="{00000000-0005-0000-0000-0000C7010000}"/>
    <cellStyle name="control table header 1 2 2 16 2" xfId="7510" xr:uid="{00000000-0005-0000-0000-0000C8010000}"/>
    <cellStyle name="control table header 1 2 2 16 2 2" xfId="7511" xr:uid="{00000000-0005-0000-0000-0000C9010000}"/>
    <cellStyle name="control table header 1 2 2 16 2 3" xfId="7512" xr:uid="{00000000-0005-0000-0000-0000CA010000}"/>
    <cellStyle name="control table header 1 2 2 16 2 4" xfId="7513" xr:uid="{00000000-0005-0000-0000-0000CB010000}"/>
    <cellStyle name="control table header 1 2 2 16 3" xfId="7514" xr:uid="{00000000-0005-0000-0000-0000CC010000}"/>
    <cellStyle name="control table header 1 2 2 16 3 2" xfId="7515" xr:uid="{00000000-0005-0000-0000-0000CD010000}"/>
    <cellStyle name="control table header 1 2 2 16 3 3" xfId="7516" xr:uid="{00000000-0005-0000-0000-0000CE010000}"/>
    <cellStyle name="control table header 1 2 2 16 3 4" xfId="7517" xr:uid="{00000000-0005-0000-0000-0000CF010000}"/>
    <cellStyle name="control table header 1 2 2 16 4" xfId="7518" xr:uid="{00000000-0005-0000-0000-0000D0010000}"/>
    <cellStyle name="control table header 1 2 2 17" xfId="285" xr:uid="{00000000-0005-0000-0000-0000D1010000}"/>
    <cellStyle name="control table header 1 2 2 17 2" xfId="7519" xr:uid="{00000000-0005-0000-0000-0000D2010000}"/>
    <cellStyle name="control table header 1 2 2 17 2 2" xfId="7520" xr:uid="{00000000-0005-0000-0000-0000D3010000}"/>
    <cellStyle name="control table header 1 2 2 17 2 3" xfId="7521" xr:uid="{00000000-0005-0000-0000-0000D4010000}"/>
    <cellStyle name="control table header 1 2 2 17 2 4" xfId="7522" xr:uid="{00000000-0005-0000-0000-0000D5010000}"/>
    <cellStyle name="control table header 1 2 2 17 3" xfId="7523" xr:uid="{00000000-0005-0000-0000-0000D6010000}"/>
    <cellStyle name="control table header 1 2 2 17 3 2" xfId="7524" xr:uid="{00000000-0005-0000-0000-0000D7010000}"/>
    <cellStyle name="control table header 1 2 2 17 3 3" xfId="7525" xr:uid="{00000000-0005-0000-0000-0000D8010000}"/>
    <cellStyle name="control table header 1 2 2 17 3 4" xfId="7526" xr:uid="{00000000-0005-0000-0000-0000D9010000}"/>
    <cellStyle name="control table header 1 2 2 17 4" xfId="7527" xr:uid="{00000000-0005-0000-0000-0000DA010000}"/>
    <cellStyle name="control table header 1 2 2 18" xfId="286" xr:uid="{00000000-0005-0000-0000-0000DB010000}"/>
    <cellStyle name="control table header 1 2 2 18 2" xfId="7528" xr:uid="{00000000-0005-0000-0000-0000DC010000}"/>
    <cellStyle name="control table header 1 2 2 18 2 2" xfId="7529" xr:uid="{00000000-0005-0000-0000-0000DD010000}"/>
    <cellStyle name="control table header 1 2 2 18 2 3" xfId="7530" xr:uid="{00000000-0005-0000-0000-0000DE010000}"/>
    <cellStyle name="control table header 1 2 2 18 2 4" xfId="7531" xr:uid="{00000000-0005-0000-0000-0000DF010000}"/>
    <cellStyle name="control table header 1 2 2 18 3" xfId="7532" xr:uid="{00000000-0005-0000-0000-0000E0010000}"/>
    <cellStyle name="control table header 1 2 2 18 3 2" xfId="7533" xr:uid="{00000000-0005-0000-0000-0000E1010000}"/>
    <cellStyle name="control table header 1 2 2 18 3 3" xfId="7534" xr:uid="{00000000-0005-0000-0000-0000E2010000}"/>
    <cellStyle name="control table header 1 2 2 18 3 4" xfId="7535" xr:uid="{00000000-0005-0000-0000-0000E3010000}"/>
    <cellStyle name="control table header 1 2 2 18 4" xfId="7536" xr:uid="{00000000-0005-0000-0000-0000E4010000}"/>
    <cellStyle name="control table header 1 2 2 19" xfId="287" xr:uid="{00000000-0005-0000-0000-0000E5010000}"/>
    <cellStyle name="control table header 1 2 2 19 2" xfId="7537" xr:uid="{00000000-0005-0000-0000-0000E6010000}"/>
    <cellStyle name="control table header 1 2 2 19 2 2" xfId="7538" xr:uid="{00000000-0005-0000-0000-0000E7010000}"/>
    <cellStyle name="control table header 1 2 2 19 2 3" xfId="7539" xr:uid="{00000000-0005-0000-0000-0000E8010000}"/>
    <cellStyle name="control table header 1 2 2 19 2 4" xfId="7540" xr:uid="{00000000-0005-0000-0000-0000E9010000}"/>
    <cellStyle name="control table header 1 2 2 19 3" xfId="7541" xr:uid="{00000000-0005-0000-0000-0000EA010000}"/>
    <cellStyle name="control table header 1 2 2 19 3 2" xfId="7542" xr:uid="{00000000-0005-0000-0000-0000EB010000}"/>
    <cellStyle name="control table header 1 2 2 19 3 3" xfId="7543" xr:uid="{00000000-0005-0000-0000-0000EC010000}"/>
    <cellStyle name="control table header 1 2 2 19 3 4" xfId="7544" xr:uid="{00000000-0005-0000-0000-0000ED010000}"/>
    <cellStyle name="control table header 1 2 2 19 4" xfId="7545" xr:uid="{00000000-0005-0000-0000-0000EE010000}"/>
    <cellStyle name="control table header 1 2 2 2" xfId="288" xr:uid="{00000000-0005-0000-0000-0000EF010000}"/>
    <cellStyle name="control table header 1 2 2 2 10" xfId="289" xr:uid="{00000000-0005-0000-0000-0000F0010000}"/>
    <cellStyle name="control table header 1 2 2 2 10 2" xfId="7546" xr:uid="{00000000-0005-0000-0000-0000F1010000}"/>
    <cellStyle name="control table header 1 2 2 2 10 2 2" xfId="7547" xr:uid="{00000000-0005-0000-0000-0000F2010000}"/>
    <cellStyle name="control table header 1 2 2 2 10 2 3" xfId="7548" xr:uid="{00000000-0005-0000-0000-0000F3010000}"/>
    <cellStyle name="control table header 1 2 2 2 10 2 4" xfId="7549" xr:uid="{00000000-0005-0000-0000-0000F4010000}"/>
    <cellStyle name="control table header 1 2 2 2 10 3" xfId="7550" xr:uid="{00000000-0005-0000-0000-0000F5010000}"/>
    <cellStyle name="control table header 1 2 2 2 10 3 2" xfId="7551" xr:uid="{00000000-0005-0000-0000-0000F6010000}"/>
    <cellStyle name="control table header 1 2 2 2 10 3 3" xfId="7552" xr:uid="{00000000-0005-0000-0000-0000F7010000}"/>
    <cellStyle name="control table header 1 2 2 2 10 3 4" xfId="7553" xr:uid="{00000000-0005-0000-0000-0000F8010000}"/>
    <cellStyle name="control table header 1 2 2 2 10 4" xfId="7554" xr:uid="{00000000-0005-0000-0000-0000F9010000}"/>
    <cellStyle name="control table header 1 2 2 2 11" xfId="290" xr:uid="{00000000-0005-0000-0000-0000FA010000}"/>
    <cellStyle name="control table header 1 2 2 2 11 2" xfId="7555" xr:uid="{00000000-0005-0000-0000-0000FB010000}"/>
    <cellStyle name="control table header 1 2 2 2 11 2 2" xfId="7556" xr:uid="{00000000-0005-0000-0000-0000FC010000}"/>
    <cellStyle name="control table header 1 2 2 2 11 2 3" xfId="7557" xr:uid="{00000000-0005-0000-0000-0000FD010000}"/>
    <cellStyle name="control table header 1 2 2 2 11 2 4" xfId="7558" xr:uid="{00000000-0005-0000-0000-0000FE010000}"/>
    <cellStyle name="control table header 1 2 2 2 11 3" xfId="7559" xr:uid="{00000000-0005-0000-0000-0000FF010000}"/>
    <cellStyle name="control table header 1 2 2 2 11 3 2" xfId="7560" xr:uid="{00000000-0005-0000-0000-000000020000}"/>
    <cellStyle name="control table header 1 2 2 2 11 3 3" xfId="7561" xr:uid="{00000000-0005-0000-0000-000001020000}"/>
    <cellStyle name="control table header 1 2 2 2 11 3 4" xfId="7562" xr:uid="{00000000-0005-0000-0000-000002020000}"/>
    <cellStyle name="control table header 1 2 2 2 11 4" xfId="7563" xr:uid="{00000000-0005-0000-0000-000003020000}"/>
    <cellStyle name="control table header 1 2 2 2 12" xfId="291" xr:uid="{00000000-0005-0000-0000-000004020000}"/>
    <cellStyle name="control table header 1 2 2 2 12 2" xfId="7564" xr:uid="{00000000-0005-0000-0000-000005020000}"/>
    <cellStyle name="control table header 1 2 2 2 12 2 2" xfId="7565" xr:uid="{00000000-0005-0000-0000-000006020000}"/>
    <cellStyle name="control table header 1 2 2 2 12 2 3" xfId="7566" xr:uid="{00000000-0005-0000-0000-000007020000}"/>
    <cellStyle name="control table header 1 2 2 2 12 2 4" xfId="7567" xr:uid="{00000000-0005-0000-0000-000008020000}"/>
    <cellStyle name="control table header 1 2 2 2 12 3" xfId="7568" xr:uid="{00000000-0005-0000-0000-000009020000}"/>
    <cellStyle name="control table header 1 2 2 2 12 3 2" xfId="7569" xr:uid="{00000000-0005-0000-0000-00000A020000}"/>
    <cellStyle name="control table header 1 2 2 2 12 3 3" xfId="7570" xr:uid="{00000000-0005-0000-0000-00000B020000}"/>
    <cellStyle name="control table header 1 2 2 2 12 3 4" xfId="7571" xr:uid="{00000000-0005-0000-0000-00000C020000}"/>
    <cellStyle name="control table header 1 2 2 2 12 4" xfId="7572" xr:uid="{00000000-0005-0000-0000-00000D020000}"/>
    <cellStyle name="control table header 1 2 2 2 13" xfId="292" xr:uid="{00000000-0005-0000-0000-00000E020000}"/>
    <cellStyle name="control table header 1 2 2 2 13 2" xfId="7573" xr:uid="{00000000-0005-0000-0000-00000F020000}"/>
    <cellStyle name="control table header 1 2 2 2 13 2 2" xfId="7574" xr:uid="{00000000-0005-0000-0000-000010020000}"/>
    <cellStyle name="control table header 1 2 2 2 13 2 3" xfId="7575" xr:uid="{00000000-0005-0000-0000-000011020000}"/>
    <cellStyle name="control table header 1 2 2 2 13 2 4" xfId="7576" xr:uid="{00000000-0005-0000-0000-000012020000}"/>
    <cellStyle name="control table header 1 2 2 2 13 3" xfId="7577" xr:uid="{00000000-0005-0000-0000-000013020000}"/>
    <cellStyle name="control table header 1 2 2 2 13 3 2" xfId="7578" xr:uid="{00000000-0005-0000-0000-000014020000}"/>
    <cellStyle name="control table header 1 2 2 2 13 3 3" xfId="7579" xr:uid="{00000000-0005-0000-0000-000015020000}"/>
    <cellStyle name="control table header 1 2 2 2 13 3 4" xfId="7580" xr:uid="{00000000-0005-0000-0000-000016020000}"/>
    <cellStyle name="control table header 1 2 2 2 13 4" xfId="7581" xr:uid="{00000000-0005-0000-0000-000017020000}"/>
    <cellStyle name="control table header 1 2 2 2 14" xfId="293" xr:uid="{00000000-0005-0000-0000-000018020000}"/>
    <cellStyle name="control table header 1 2 2 2 14 2" xfId="7582" xr:uid="{00000000-0005-0000-0000-000019020000}"/>
    <cellStyle name="control table header 1 2 2 2 14 2 2" xfId="7583" xr:uid="{00000000-0005-0000-0000-00001A020000}"/>
    <cellStyle name="control table header 1 2 2 2 14 2 3" xfId="7584" xr:uid="{00000000-0005-0000-0000-00001B020000}"/>
    <cellStyle name="control table header 1 2 2 2 14 2 4" xfId="7585" xr:uid="{00000000-0005-0000-0000-00001C020000}"/>
    <cellStyle name="control table header 1 2 2 2 14 3" xfId="7586" xr:uid="{00000000-0005-0000-0000-00001D020000}"/>
    <cellStyle name="control table header 1 2 2 2 14 3 2" xfId="7587" xr:uid="{00000000-0005-0000-0000-00001E020000}"/>
    <cellStyle name="control table header 1 2 2 2 14 3 3" xfId="7588" xr:uid="{00000000-0005-0000-0000-00001F020000}"/>
    <cellStyle name="control table header 1 2 2 2 14 3 4" xfId="7589" xr:uid="{00000000-0005-0000-0000-000020020000}"/>
    <cellStyle name="control table header 1 2 2 2 14 4" xfId="7590" xr:uid="{00000000-0005-0000-0000-000021020000}"/>
    <cellStyle name="control table header 1 2 2 2 15" xfId="294" xr:uid="{00000000-0005-0000-0000-000022020000}"/>
    <cellStyle name="control table header 1 2 2 2 15 2" xfId="7591" xr:uid="{00000000-0005-0000-0000-000023020000}"/>
    <cellStyle name="control table header 1 2 2 2 15 2 2" xfId="7592" xr:uid="{00000000-0005-0000-0000-000024020000}"/>
    <cellStyle name="control table header 1 2 2 2 15 2 3" xfId="7593" xr:uid="{00000000-0005-0000-0000-000025020000}"/>
    <cellStyle name="control table header 1 2 2 2 15 2 4" xfId="7594" xr:uid="{00000000-0005-0000-0000-000026020000}"/>
    <cellStyle name="control table header 1 2 2 2 15 3" xfId="7595" xr:uid="{00000000-0005-0000-0000-000027020000}"/>
    <cellStyle name="control table header 1 2 2 2 15 3 2" xfId="7596" xr:uid="{00000000-0005-0000-0000-000028020000}"/>
    <cellStyle name="control table header 1 2 2 2 15 3 3" xfId="7597" xr:uid="{00000000-0005-0000-0000-000029020000}"/>
    <cellStyle name="control table header 1 2 2 2 15 3 4" xfId="7598" xr:uid="{00000000-0005-0000-0000-00002A020000}"/>
    <cellStyle name="control table header 1 2 2 2 15 4" xfId="7599" xr:uid="{00000000-0005-0000-0000-00002B020000}"/>
    <cellStyle name="control table header 1 2 2 2 16" xfId="295" xr:uid="{00000000-0005-0000-0000-00002C020000}"/>
    <cellStyle name="control table header 1 2 2 2 16 2" xfId="7600" xr:uid="{00000000-0005-0000-0000-00002D020000}"/>
    <cellStyle name="control table header 1 2 2 2 16 2 2" xfId="7601" xr:uid="{00000000-0005-0000-0000-00002E020000}"/>
    <cellStyle name="control table header 1 2 2 2 16 2 3" xfId="7602" xr:uid="{00000000-0005-0000-0000-00002F020000}"/>
    <cellStyle name="control table header 1 2 2 2 16 2 4" xfId="7603" xr:uid="{00000000-0005-0000-0000-000030020000}"/>
    <cellStyle name="control table header 1 2 2 2 16 3" xfId="7604" xr:uid="{00000000-0005-0000-0000-000031020000}"/>
    <cellStyle name="control table header 1 2 2 2 16 3 2" xfId="7605" xr:uid="{00000000-0005-0000-0000-000032020000}"/>
    <cellStyle name="control table header 1 2 2 2 16 3 3" xfId="7606" xr:uid="{00000000-0005-0000-0000-000033020000}"/>
    <cellStyle name="control table header 1 2 2 2 16 3 4" xfId="7607" xr:uid="{00000000-0005-0000-0000-000034020000}"/>
    <cellStyle name="control table header 1 2 2 2 16 4" xfId="7608" xr:uid="{00000000-0005-0000-0000-000035020000}"/>
    <cellStyle name="control table header 1 2 2 2 17" xfId="296" xr:uid="{00000000-0005-0000-0000-000036020000}"/>
    <cellStyle name="control table header 1 2 2 2 17 2" xfId="7609" xr:uid="{00000000-0005-0000-0000-000037020000}"/>
    <cellStyle name="control table header 1 2 2 2 17 2 2" xfId="7610" xr:uid="{00000000-0005-0000-0000-000038020000}"/>
    <cellStyle name="control table header 1 2 2 2 17 2 3" xfId="7611" xr:uid="{00000000-0005-0000-0000-000039020000}"/>
    <cellStyle name="control table header 1 2 2 2 17 2 4" xfId="7612" xr:uid="{00000000-0005-0000-0000-00003A020000}"/>
    <cellStyle name="control table header 1 2 2 2 17 3" xfId="7613" xr:uid="{00000000-0005-0000-0000-00003B020000}"/>
    <cellStyle name="control table header 1 2 2 2 17 3 2" xfId="7614" xr:uid="{00000000-0005-0000-0000-00003C020000}"/>
    <cellStyle name="control table header 1 2 2 2 17 3 3" xfId="7615" xr:uid="{00000000-0005-0000-0000-00003D020000}"/>
    <cellStyle name="control table header 1 2 2 2 17 3 4" xfId="7616" xr:uid="{00000000-0005-0000-0000-00003E020000}"/>
    <cellStyle name="control table header 1 2 2 2 17 4" xfId="7617" xr:uid="{00000000-0005-0000-0000-00003F020000}"/>
    <cellStyle name="control table header 1 2 2 2 18" xfId="297" xr:uid="{00000000-0005-0000-0000-000040020000}"/>
    <cellStyle name="control table header 1 2 2 2 18 2" xfId="7618" xr:uid="{00000000-0005-0000-0000-000041020000}"/>
    <cellStyle name="control table header 1 2 2 2 18 2 2" xfId="7619" xr:uid="{00000000-0005-0000-0000-000042020000}"/>
    <cellStyle name="control table header 1 2 2 2 18 2 3" xfId="7620" xr:uid="{00000000-0005-0000-0000-000043020000}"/>
    <cellStyle name="control table header 1 2 2 2 18 2 4" xfId="7621" xr:uid="{00000000-0005-0000-0000-000044020000}"/>
    <cellStyle name="control table header 1 2 2 2 18 3" xfId="7622" xr:uid="{00000000-0005-0000-0000-000045020000}"/>
    <cellStyle name="control table header 1 2 2 2 18 3 2" xfId="7623" xr:uid="{00000000-0005-0000-0000-000046020000}"/>
    <cellStyle name="control table header 1 2 2 2 18 3 3" xfId="7624" xr:uid="{00000000-0005-0000-0000-000047020000}"/>
    <cellStyle name="control table header 1 2 2 2 18 3 4" xfId="7625" xr:uid="{00000000-0005-0000-0000-000048020000}"/>
    <cellStyle name="control table header 1 2 2 2 18 4" xfId="7626" xr:uid="{00000000-0005-0000-0000-000049020000}"/>
    <cellStyle name="control table header 1 2 2 2 19" xfId="298" xr:uid="{00000000-0005-0000-0000-00004A020000}"/>
    <cellStyle name="control table header 1 2 2 2 19 2" xfId="7627" xr:uid="{00000000-0005-0000-0000-00004B020000}"/>
    <cellStyle name="control table header 1 2 2 2 19 2 2" xfId="7628" xr:uid="{00000000-0005-0000-0000-00004C020000}"/>
    <cellStyle name="control table header 1 2 2 2 19 2 3" xfId="7629" xr:uid="{00000000-0005-0000-0000-00004D020000}"/>
    <cellStyle name="control table header 1 2 2 2 19 2 4" xfId="7630" xr:uid="{00000000-0005-0000-0000-00004E020000}"/>
    <cellStyle name="control table header 1 2 2 2 19 3" xfId="7631" xr:uid="{00000000-0005-0000-0000-00004F020000}"/>
    <cellStyle name="control table header 1 2 2 2 19 3 2" xfId="7632" xr:uid="{00000000-0005-0000-0000-000050020000}"/>
    <cellStyle name="control table header 1 2 2 2 19 3 3" xfId="7633" xr:uid="{00000000-0005-0000-0000-000051020000}"/>
    <cellStyle name="control table header 1 2 2 2 19 3 4" xfId="7634" xr:uid="{00000000-0005-0000-0000-000052020000}"/>
    <cellStyle name="control table header 1 2 2 2 19 4" xfId="7635" xr:uid="{00000000-0005-0000-0000-000053020000}"/>
    <cellStyle name="control table header 1 2 2 2 2" xfId="299" xr:uid="{00000000-0005-0000-0000-000054020000}"/>
    <cellStyle name="control table header 1 2 2 2 2 2" xfId="7636" xr:uid="{00000000-0005-0000-0000-000055020000}"/>
    <cellStyle name="control table header 1 2 2 2 2 2 2" xfId="7637" xr:uid="{00000000-0005-0000-0000-000056020000}"/>
    <cellStyle name="control table header 1 2 2 2 2 2 3" xfId="7638" xr:uid="{00000000-0005-0000-0000-000057020000}"/>
    <cellStyle name="control table header 1 2 2 2 2 2 4" xfId="7639" xr:uid="{00000000-0005-0000-0000-000058020000}"/>
    <cellStyle name="control table header 1 2 2 2 2 3" xfId="7640" xr:uid="{00000000-0005-0000-0000-000059020000}"/>
    <cellStyle name="control table header 1 2 2 2 2 3 2" xfId="7641" xr:uid="{00000000-0005-0000-0000-00005A020000}"/>
    <cellStyle name="control table header 1 2 2 2 2 3 3" xfId="7642" xr:uid="{00000000-0005-0000-0000-00005B020000}"/>
    <cellStyle name="control table header 1 2 2 2 2 3 4" xfId="7643" xr:uid="{00000000-0005-0000-0000-00005C020000}"/>
    <cellStyle name="control table header 1 2 2 2 2 4" xfId="7644" xr:uid="{00000000-0005-0000-0000-00005D020000}"/>
    <cellStyle name="control table header 1 2 2 2 20" xfId="300" xr:uid="{00000000-0005-0000-0000-00005E020000}"/>
    <cellStyle name="control table header 1 2 2 2 20 2" xfId="7645" xr:uid="{00000000-0005-0000-0000-00005F020000}"/>
    <cellStyle name="control table header 1 2 2 2 20 2 2" xfId="7646" xr:uid="{00000000-0005-0000-0000-000060020000}"/>
    <cellStyle name="control table header 1 2 2 2 20 2 3" xfId="7647" xr:uid="{00000000-0005-0000-0000-000061020000}"/>
    <cellStyle name="control table header 1 2 2 2 20 2 4" xfId="7648" xr:uid="{00000000-0005-0000-0000-000062020000}"/>
    <cellStyle name="control table header 1 2 2 2 20 3" xfId="7649" xr:uid="{00000000-0005-0000-0000-000063020000}"/>
    <cellStyle name="control table header 1 2 2 2 20 3 2" xfId="7650" xr:uid="{00000000-0005-0000-0000-000064020000}"/>
    <cellStyle name="control table header 1 2 2 2 20 3 3" xfId="7651" xr:uid="{00000000-0005-0000-0000-000065020000}"/>
    <cellStyle name="control table header 1 2 2 2 20 3 4" xfId="7652" xr:uid="{00000000-0005-0000-0000-000066020000}"/>
    <cellStyle name="control table header 1 2 2 2 20 4" xfId="7653" xr:uid="{00000000-0005-0000-0000-000067020000}"/>
    <cellStyle name="control table header 1 2 2 2 21" xfId="301" xr:uid="{00000000-0005-0000-0000-000068020000}"/>
    <cellStyle name="control table header 1 2 2 2 21 2" xfId="7654" xr:uid="{00000000-0005-0000-0000-000069020000}"/>
    <cellStyle name="control table header 1 2 2 2 21 2 2" xfId="7655" xr:uid="{00000000-0005-0000-0000-00006A020000}"/>
    <cellStyle name="control table header 1 2 2 2 21 2 3" xfId="7656" xr:uid="{00000000-0005-0000-0000-00006B020000}"/>
    <cellStyle name="control table header 1 2 2 2 21 2 4" xfId="7657" xr:uid="{00000000-0005-0000-0000-00006C020000}"/>
    <cellStyle name="control table header 1 2 2 2 21 3" xfId="7658" xr:uid="{00000000-0005-0000-0000-00006D020000}"/>
    <cellStyle name="control table header 1 2 2 2 21 3 2" xfId="7659" xr:uid="{00000000-0005-0000-0000-00006E020000}"/>
    <cellStyle name="control table header 1 2 2 2 21 3 3" xfId="7660" xr:uid="{00000000-0005-0000-0000-00006F020000}"/>
    <cellStyle name="control table header 1 2 2 2 21 3 4" xfId="7661" xr:uid="{00000000-0005-0000-0000-000070020000}"/>
    <cellStyle name="control table header 1 2 2 2 21 4" xfId="7662" xr:uid="{00000000-0005-0000-0000-000071020000}"/>
    <cellStyle name="control table header 1 2 2 2 22" xfId="302" xr:uid="{00000000-0005-0000-0000-000072020000}"/>
    <cellStyle name="control table header 1 2 2 2 22 2" xfId="7663" xr:uid="{00000000-0005-0000-0000-000073020000}"/>
    <cellStyle name="control table header 1 2 2 2 22 2 2" xfId="7664" xr:uid="{00000000-0005-0000-0000-000074020000}"/>
    <cellStyle name="control table header 1 2 2 2 22 2 3" xfId="7665" xr:uid="{00000000-0005-0000-0000-000075020000}"/>
    <cellStyle name="control table header 1 2 2 2 22 2 4" xfId="7666" xr:uid="{00000000-0005-0000-0000-000076020000}"/>
    <cellStyle name="control table header 1 2 2 2 22 3" xfId="7667" xr:uid="{00000000-0005-0000-0000-000077020000}"/>
    <cellStyle name="control table header 1 2 2 2 22 3 2" xfId="7668" xr:uid="{00000000-0005-0000-0000-000078020000}"/>
    <cellStyle name="control table header 1 2 2 2 22 3 3" xfId="7669" xr:uid="{00000000-0005-0000-0000-000079020000}"/>
    <cellStyle name="control table header 1 2 2 2 22 3 4" xfId="7670" xr:uid="{00000000-0005-0000-0000-00007A020000}"/>
    <cellStyle name="control table header 1 2 2 2 22 4" xfId="7671" xr:uid="{00000000-0005-0000-0000-00007B020000}"/>
    <cellStyle name="control table header 1 2 2 2 23" xfId="303" xr:uid="{00000000-0005-0000-0000-00007C020000}"/>
    <cellStyle name="control table header 1 2 2 2 23 2" xfId="7672" xr:uid="{00000000-0005-0000-0000-00007D020000}"/>
    <cellStyle name="control table header 1 2 2 2 23 2 2" xfId="7673" xr:uid="{00000000-0005-0000-0000-00007E020000}"/>
    <cellStyle name="control table header 1 2 2 2 23 2 3" xfId="7674" xr:uid="{00000000-0005-0000-0000-00007F020000}"/>
    <cellStyle name="control table header 1 2 2 2 23 2 4" xfId="7675" xr:uid="{00000000-0005-0000-0000-000080020000}"/>
    <cellStyle name="control table header 1 2 2 2 23 3" xfId="7676" xr:uid="{00000000-0005-0000-0000-000081020000}"/>
    <cellStyle name="control table header 1 2 2 2 23 3 2" xfId="7677" xr:uid="{00000000-0005-0000-0000-000082020000}"/>
    <cellStyle name="control table header 1 2 2 2 23 3 3" xfId="7678" xr:uid="{00000000-0005-0000-0000-000083020000}"/>
    <cellStyle name="control table header 1 2 2 2 23 3 4" xfId="7679" xr:uid="{00000000-0005-0000-0000-000084020000}"/>
    <cellStyle name="control table header 1 2 2 2 23 4" xfId="7680" xr:uid="{00000000-0005-0000-0000-000085020000}"/>
    <cellStyle name="control table header 1 2 2 2 24" xfId="304" xr:uid="{00000000-0005-0000-0000-000086020000}"/>
    <cellStyle name="control table header 1 2 2 2 24 2" xfId="7681" xr:uid="{00000000-0005-0000-0000-000087020000}"/>
    <cellStyle name="control table header 1 2 2 2 24 2 2" xfId="7682" xr:uid="{00000000-0005-0000-0000-000088020000}"/>
    <cellStyle name="control table header 1 2 2 2 24 2 3" xfId="7683" xr:uid="{00000000-0005-0000-0000-000089020000}"/>
    <cellStyle name="control table header 1 2 2 2 24 2 4" xfId="7684" xr:uid="{00000000-0005-0000-0000-00008A020000}"/>
    <cellStyle name="control table header 1 2 2 2 24 3" xfId="7685" xr:uid="{00000000-0005-0000-0000-00008B020000}"/>
    <cellStyle name="control table header 1 2 2 2 24 3 2" xfId="7686" xr:uid="{00000000-0005-0000-0000-00008C020000}"/>
    <cellStyle name="control table header 1 2 2 2 24 3 3" xfId="7687" xr:uid="{00000000-0005-0000-0000-00008D020000}"/>
    <cellStyle name="control table header 1 2 2 2 24 3 4" xfId="7688" xr:uid="{00000000-0005-0000-0000-00008E020000}"/>
    <cellStyle name="control table header 1 2 2 2 24 4" xfId="7689" xr:uid="{00000000-0005-0000-0000-00008F020000}"/>
    <cellStyle name="control table header 1 2 2 2 25" xfId="305" xr:uid="{00000000-0005-0000-0000-000090020000}"/>
    <cellStyle name="control table header 1 2 2 2 25 2" xfId="7690" xr:uid="{00000000-0005-0000-0000-000091020000}"/>
    <cellStyle name="control table header 1 2 2 2 25 2 2" xfId="7691" xr:uid="{00000000-0005-0000-0000-000092020000}"/>
    <cellStyle name="control table header 1 2 2 2 25 2 3" xfId="7692" xr:uid="{00000000-0005-0000-0000-000093020000}"/>
    <cellStyle name="control table header 1 2 2 2 25 2 4" xfId="7693" xr:uid="{00000000-0005-0000-0000-000094020000}"/>
    <cellStyle name="control table header 1 2 2 2 25 3" xfId="7694" xr:uid="{00000000-0005-0000-0000-000095020000}"/>
    <cellStyle name="control table header 1 2 2 2 25 3 2" xfId="7695" xr:uid="{00000000-0005-0000-0000-000096020000}"/>
    <cellStyle name="control table header 1 2 2 2 25 3 3" xfId="7696" xr:uid="{00000000-0005-0000-0000-000097020000}"/>
    <cellStyle name="control table header 1 2 2 2 25 3 4" xfId="7697" xr:uid="{00000000-0005-0000-0000-000098020000}"/>
    <cellStyle name="control table header 1 2 2 2 25 4" xfId="7698" xr:uid="{00000000-0005-0000-0000-000099020000}"/>
    <cellStyle name="control table header 1 2 2 2 26" xfId="306" xr:uid="{00000000-0005-0000-0000-00009A020000}"/>
    <cellStyle name="control table header 1 2 2 2 26 2" xfId="7699" xr:uid="{00000000-0005-0000-0000-00009B020000}"/>
    <cellStyle name="control table header 1 2 2 2 26 2 2" xfId="7700" xr:uid="{00000000-0005-0000-0000-00009C020000}"/>
    <cellStyle name="control table header 1 2 2 2 26 2 3" xfId="7701" xr:uid="{00000000-0005-0000-0000-00009D020000}"/>
    <cellStyle name="control table header 1 2 2 2 26 2 4" xfId="7702" xr:uid="{00000000-0005-0000-0000-00009E020000}"/>
    <cellStyle name="control table header 1 2 2 2 26 3" xfId="7703" xr:uid="{00000000-0005-0000-0000-00009F020000}"/>
    <cellStyle name="control table header 1 2 2 2 26 3 2" xfId="7704" xr:uid="{00000000-0005-0000-0000-0000A0020000}"/>
    <cellStyle name="control table header 1 2 2 2 26 3 3" xfId="7705" xr:uid="{00000000-0005-0000-0000-0000A1020000}"/>
    <cellStyle name="control table header 1 2 2 2 26 3 4" xfId="7706" xr:uid="{00000000-0005-0000-0000-0000A2020000}"/>
    <cellStyle name="control table header 1 2 2 2 26 4" xfId="7707" xr:uid="{00000000-0005-0000-0000-0000A3020000}"/>
    <cellStyle name="control table header 1 2 2 2 27" xfId="307" xr:uid="{00000000-0005-0000-0000-0000A4020000}"/>
    <cellStyle name="control table header 1 2 2 2 27 2" xfId="7708" xr:uid="{00000000-0005-0000-0000-0000A5020000}"/>
    <cellStyle name="control table header 1 2 2 2 27 2 2" xfId="7709" xr:uid="{00000000-0005-0000-0000-0000A6020000}"/>
    <cellStyle name="control table header 1 2 2 2 27 2 3" xfId="7710" xr:uid="{00000000-0005-0000-0000-0000A7020000}"/>
    <cellStyle name="control table header 1 2 2 2 27 2 4" xfId="7711" xr:uid="{00000000-0005-0000-0000-0000A8020000}"/>
    <cellStyle name="control table header 1 2 2 2 27 3" xfId="7712" xr:uid="{00000000-0005-0000-0000-0000A9020000}"/>
    <cellStyle name="control table header 1 2 2 2 27 3 2" xfId="7713" xr:uid="{00000000-0005-0000-0000-0000AA020000}"/>
    <cellStyle name="control table header 1 2 2 2 27 3 3" xfId="7714" xr:uid="{00000000-0005-0000-0000-0000AB020000}"/>
    <cellStyle name="control table header 1 2 2 2 27 3 4" xfId="7715" xr:uid="{00000000-0005-0000-0000-0000AC020000}"/>
    <cellStyle name="control table header 1 2 2 2 27 4" xfId="7716" xr:uid="{00000000-0005-0000-0000-0000AD020000}"/>
    <cellStyle name="control table header 1 2 2 2 28" xfId="308" xr:uid="{00000000-0005-0000-0000-0000AE020000}"/>
    <cellStyle name="control table header 1 2 2 2 28 2" xfId="7717" xr:uid="{00000000-0005-0000-0000-0000AF020000}"/>
    <cellStyle name="control table header 1 2 2 2 28 2 2" xfId="7718" xr:uid="{00000000-0005-0000-0000-0000B0020000}"/>
    <cellStyle name="control table header 1 2 2 2 28 2 3" xfId="7719" xr:uid="{00000000-0005-0000-0000-0000B1020000}"/>
    <cellStyle name="control table header 1 2 2 2 28 2 4" xfId="7720" xr:uid="{00000000-0005-0000-0000-0000B2020000}"/>
    <cellStyle name="control table header 1 2 2 2 28 3" xfId="7721" xr:uid="{00000000-0005-0000-0000-0000B3020000}"/>
    <cellStyle name="control table header 1 2 2 2 28 3 2" xfId="7722" xr:uid="{00000000-0005-0000-0000-0000B4020000}"/>
    <cellStyle name="control table header 1 2 2 2 28 3 3" xfId="7723" xr:uid="{00000000-0005-0000-0000-0000B5020000}"/>
    <cellStyle name="control table header 1 2 2 2 28 3 4" xfId="7724" xr:uid="{00000000-0005-0000-0000-0000B6020000}"/>
    <cellStyle name="control table header 1 2 2 2 28 4" xfId="7725" xr:uid="{00000000-0005-0000-0000-0000B7020000}"/>
    <cellStyle name="control table header 1 2 2 2 29" xfId="309" xr:uid="{00000000-0005-0000-0000-0000B8020000}"/>
    <cellStyle name="control table header 1 2 2 2 29 2" xfId="7726" xr:uid="{00000000-0005-0000-0000-0000B9020000}"/>
    <cellStyle name="control table header 1 2 2 2 29 2 2" xfId="7727" xr:uid="{00000000-0005-0000-0000-0000BA020000}"/>
    <cellStyle name="control table header 1 2 2 2 29 2 3" xfId="7728" xr:uid="{00000000-0005-0000-0000-0000BB020000}"/>
    <cellStyle name="control table header 1 2 2 2 29 2 4" xfId="7729" xr:uid="{00000000-0005-0000-0000-0000BC020000}"/>
    <cellStyle name="control table header 1 2 2 2 29 3" xfId="7730" xr:uid="{00000000-0005-0000-0000-0000BD020000}"/>
    <cellStyle name="control table header 1 2 2 2 29 3 2" xfId="7731" xr:uid="{00000000-0005-0000-0000-0000BE020000}"/>
    <cellStyle name="control table header 1 2 2 2 29 3 3" xfId="7732" xr:uid="{00000000-0005-0000-0000-0000BF020000}"/>
    <cellStyle name="control table header 1 2 2 2 29 3 4" xfId="7733" xr:uid="{00000000-0005-0000-0000-0000C0020000}"/>
    <cellStyle name="control table header 1 2 2 2 29 4" xfId="7734" xr:uid="{00000000-0005-0000-0000-0000C1020000}"/>
    <cellStyle name="control table header 1 2 2 2 3" xfId="310" xr:uid="{00000000-0005-0000-0000-0000C2020000}"/>
    <cellStyle name="control table header 1 2 2 2 3 2" xfId="7735" xr:uid="{00000000-0005-0000-0000-0000C3020000}"/>
    <cellStyle name="control table header 1 2 2 2 3 2 2" xfId="7736" xr:uid="{00000000-0005-0000-0000-0000C4020000}"/>
    <cellStyle name="control table header 1 2 2 2 3 2 3" xfId="7737" xr:uid="{00000000-0005-0000-0000-0000C5020000}"/>
    <cellStyle name="control table header 1 2 2 2 3 2 4" xfId="7738" xr:uid="{00000000-0005-0000-0000-0000C6020000}"/>
    <cellStyle name="control table header 1 2 2 2 3 3" xfId="7739" xr:uid="{00000000-0005-0000-0000-0000C7020000}"/>
    <cellStyle name="control table header 1 2 2 2 3 3 2" xfId="7740" xr:uid="{00000000-0005-0000-0000-0000C8020000}"/>
    <cellStyle name="control table header 1 2 2 2 3 3 3" xfId="7741" xr:uid="{00000000-0005-0000-0000-0000C9020000}"/>
    <cellStyle name="control table header 1 2 2 2 3 3 4" xfId="7742" xr:uid="{00000000-0005-0000-0000-0000CA020000}"/>
    <cellStyle name="control table header 1 2 2 2 3 4" xfId="7743" xr:uid="{00000000-0005-0000-0000-0000CB020000}"/>
    <cellStyle name="control table header 1 2 2 2 30" xfId="311" xr:uid="{00000000-0005-0000-0000-0000CC020000}"/>
    <cellStyle name="control table header 1 2 2 2 30 2" xfId="7744" xr:uid="{00000000-0005-0000-0000-0000CD020000}"/>
    <cellStyle name="control table header 1 2 2 2 30 2 2" xfId="7745" xr:uid="{00000000-0005-0000-0000-0000CE020000}"/>
    <cellStyle name="control table header 1 2 2 2 30 2 3" xfId="7746" xr:uid="{00000000-0005-0000-0000-0000CF020000}"/>
    <cellStyle name="control table header 1 2 2 2 30 2 4" xfId="7747" xr:uid="{00000000-0005-0000-0000-0000D0020000}"/>
    <cellStyle name="control table header 1 2 2 2 30 3" xfId="7748" xr:uid="{00000000-0005-0000-0000-0000D1020000}"/>
    <cellStyle name="control table header 1 2 2 2 30 3 2" xfId="7749" xr:uid="{00000000-0005-0000-0000-0000D2020000}"/>
    <cellStyle name="control table header 1 2 2 2 30 3 3" xfId="7750" xr:uid="{00000000-0005-0000-0000-0000D3020000}"/>
    <cellStyle name="control table header 1 2 2 2 30 3 4" xfId="7751" xr:uid="{00000000-0005-0000-0000-0000D4020000}"/>
    <cellStyle name="control table header 1 2 2 2 30 4" xfId="7752" xr:uid="{00000000-0005-0000-0000-0000D5020000}"/>
    <cellStyle name="control table header 1 2 2 2 31" xfId="312" xr:uid="{00000000-0005-0000-0000-0000D6020000}"/>
    <cellStyle name="control table header 1 2 2 2 31 2" xfId="7753" xr:uid="{00000000-0005-0000-0000-0000D7020000}"/>
    <cellStyle name="control table header 1 2 2 2 31 2 2" xfId="7754" xr:uid="{00000000-0005-0000-0000-0000D8020000}"/>
    <cellStyle name="control table header 1 2 2 2 31 2 3" xfId="7755" xr:uid="{00000000-0005-0000-0000-0000D9020000}"/>
    <cellStyle name="control table header 1 2 2 2 31 2 4" xfId="7756" xr:uid="{00000000-0005-0000-0000-0000DA020000}"/>
    <cellStyle name="control table header 1 2 2 2 31 3" xfId="7757" xr:uid="{00000000-0005-0000-0000-0000DB020000}"/>
    <cellStyle name="control table header 1 2 2 2 31 3 2" xfId="7758" xr:uid="{00000000-0005-0000-0000-0000DC020000}"/>
    <cellStyle name="control table header 1 2 2 2 31 3 3" xfId="7759" xr:uid="{00000000-0005-0000-0000-0000DD020000}"/>
    <cellStyle name="control table header 1 2 2 2 31 3 4" xfId="7760" xr:uid="{00000000-0005-0000-0000-0000DE020000}"/>
    <cellStyle name="control table header 1 2 2 2 31 4" xfId="7761" xr:uid="{00000000-0005-0000-0000-0000DF020000}"/>
    <cellStyle name="control table header 1 2 2 2 32" xfId="313" xr:uid="{00000000-0005-0000-0000-0000E0020000}"/>
    <cellStyle name="control table header 1 2 2 2 32 2" xfId="7762" xr:uid="{00000000-0005-0000-0000-0000E1020000}"/>
    <cellStyle name="control table header 1 2 2 2 32 2 2" xfId="7763" xr:uid="{00000000-0005-0000-0000-0000E2020000}"/>
    <cellStyle name="control table header 1 2 2 2 32 2 3" xfId="7764" xr:uid="{00000000-0005-0000-0000-0000E3020000}"/>
    <cellStyle name="control table header 1 2 2 2 32 2 4" xfId="7765" xr:uid="{00000000-0005-0000-0000-0000E4020000}"/>
    <cellStyle name="control table header 1 2 2 2 32 3" xfId="7766" xr:uid="{00000000-0005-0000-0000-0000E5020000}"/>
    <cellStyle name="control table header 1 2 2 2 32 3 2" xfId="7767" xr:uid="{00000000-0005-0000-0000-0000E6020000}"/>
    <cellStyle name="control table header 1 2 2 2 32 3 3" xfId="7768" xr:uid="{00000000-0005-0000-0000-0000E7020000}"/>
    <cellStyle name="control table header 1 2 2 2 32 3 4" xfId="7769" xr:uid="{00000000-0005-0000-0000-0000E8020000}"/>
    <cellStyle name="control table header 1 2 2 2 32 4" xfId="7770" xr:uid="{00000000-0005-0000-0000-0000E9020000}"/>
    <cellStyle name="control table header 1 2 2 2 33" xfId="314" xr:uid="{00000000-0005-0000-0000-0000EA020000}"/>
    <cellStyle name="control table header 1 2 2 2 33 2" xfId="7771" xr:uid="{00000000-0005-0000-0000-0000EB020000}"/>
    <cellStyle name="control table header 1 2 2 2 33 2 2" xfId="7772" xr:uid="{00000000-0005-0000-0000-0000EC020000}"/>
    <cellStyle name="control table header 1 2 2 2 33 2 3" xfId="7773" xr:uid="{00000000-0005-0000-0000-0000ED020000}"/>
    <cellStyle name="control table header 1 2 2 2 33 2 4" xfId="7774" xr:uid="{00000000-0005-0000-0000-0000EE020000}"/>
    <cellStyle name="control table header 1 2 2 2 33 3" xfId="7775" xr:uid="{00000000-0005-0000-0000-0000EF020000}"/>
    <cellStyle name="control table header 1 2 2 2 33 3 2" xfId="7776" xr:uid="{00000000-0005-0000-0000-0000F0020000}"/>
    <cellStyle name="control table header 1 2 2 2 33 3 3" xfId="7777" xr:uid="{00000000-0005-0000-0000-0000F1020000}"/>
    <cellStyle name="control table header 1 2 2 2 33 3 4" xfId="7778" xr:uid="{00000000-0005-0000-0000-0000F2020000}"/>
    <cellStyle name="control table header 1 2 2 2 33 4" xfId="7779" xr:uid="{00000000-0005-0000-0000-0000F3020000}"/>
    <cellStyle name="control table header 1 2 2 2 34" xfId="315" xr:uid="{00000000-0005-0000-0000-0000F4020000}"/>
    <cellStyle name="control table header 1 2 2 2 34 2" xfId="7780" xr:uid="{00000000-0005-0000-0000-0000F5020000}"/>
    <cellStyle name="control table header 1 2 2 2 34 2 2" xfId="7781" xr:uid="{00000000-0005-0000-0000-0000F6020000}"/>
    <cellStyle name="control table header 1 2 2 2 34 2 3" xfId="7782" xr:uid="{00000000-0005-0000-0000-0000F7020000}"/>
    <cellStyle name="control table header 1 2 2 2 34 2 4" xfId="7783" xr:uid="{00000000-0005-0000-0000-0000F8020000}"/>
    <cellStyle name="control table header 1 2 2 2 34 3" xfId="7784" xr:uid="{00000000-0005-0000-0000-0000F9020000}"/>
    <cellStyle name="control table header 1 2 2 2 34 3 2" xfId="7785" xr:uid="{00000000-0005-0000-0000-0000FA020000}"/>
    <cellStyle name="control table header 1 2 2 2 34 3 3" xfId="7786" xr:uid="{00000000-0005-0000-0000-0000FB020000}"/>
    <cellStyle name="control table header 1 2 2 2 34 3 4" xfId="7787" xr:uid="{00000000-0005-0000-0000-0000FC020000}"/>
    <cellStyle name="control table header 1 2 2 2 34 4" xfId="7788" xr:uid="{00000000-0005-0000-0000-0000FD020000}"/>
    <cellStyle name="control table header 1 2 2 2 35" xfId="316" xr:uid="{00000000-0005-0000-0000-0000FE020000}"/>
    <cellStyle name="control table header 1 2 2 2 35 2" xfId="7789" xr:uid="{00000000-0005-0000-0000-0000FF020000}"/>
    <cellStyle name="control table header 1 2 2 2 35 2 2" xfId="7790" xr:uid="{00000000-0005-0000-0000-000000030000}"/>
    <cellStyle name="control table header 1 2 2 2 35 2 3" xfId="7791" xr:uid="{00000000-0005-0000-0000-000001030000}"/>
    <cellStyle name="control table header 1 2 2 2 35 2 4" xfId="7792" xr:uid="{00000000-0005-0000-0000-000002030000}"/>
    <cellStyle name="control table header 1 2 2 2 35 3" xfId="7793" xr:uid="{00000000-0005-0000-0000-000003030000}"/>
    <cellStyle name="control table header 1 2 2 2 35 3 2" xfId="7794" xr:uid="{00000000-0005-0000-0000-000004030000}"/>
    <cellStyle name="control table header 1 2 2 2 35 3 3" xfId="7795" xr:uid="{00000000-0005-0000-0000-000005030000}"/>
    <cellStyle name="control table header 1 2 2 2 35 3 4" xfId="7796" xr:uid="{00000000-0005-0000-0000-000006030000}"/>
    <cellStyle name="control table header 1 2 2 2 35 4" xfId="7797" xr:uid="{00000000-0005-0000-0000-000007030000}"/>
    <cellStyle name="control table header 1 2 2 2 36" xfId="317" xr:uid="{00000000-0005-0000-0000-000008030000}"/>
    <cellStyle name="control table header 1 2 2 2 36 2" xfId="7798" xr:uid="{00000000-0005-0000-0000-000009030000}"/>
    <cellStyle name="control table header 1 2 2 2 36 2 2" xfId="7799" xr:uid="{00000000-0005-0000-0000-00000A030000}"/>
    <cellStyle name="control table header 1 2 2 2 36 2 3" xfId="7800" xr:uid="{00000000-0005-0000-0000-00000B030000}"/>
    <cellStyle name="control table header 1 2 2 2 36 2 4" xfId="7801" xr:uid="{00000000-0005-0000-0000-00000C030000}"/>
    <cellStyle name="control table header 1 2 2 2 36 3" xfId="7802" xr:uid="{00000000-0005-0000-0000-00000D030000}"/>
    <cellStyle name="control table header 1 2 2 2 36 3 2" xfId="7803" xr:uid="{00000000-0005-0000-0000-00000E030000}"/>
    <cellStyle name="control table header 1 2 2 2 36 3 3" xfId="7804" xr:uid="{00000000-0005-0000-0000-00000F030000}"/>
    <cellStyle name="control table header 1 2 2 2 36 3 4" xfId="7805" xr:uid="{00000000-0005-0000-0000-000010030000}"/>
    <cellStyle name="control table header 1 2 2 2 36 4" xfId="7806" xr:uid="{00000000-0005-0000-0000-000011030000}"/>
    <cellStyle name="control table header 1 2 2 2 37" xfId="318" xr:uid="{00000000-0005-0000-0000-000012030000}"/>
    <cellStyle name="control table header 1 2 2 2 37 2" xfId="7807" xr:uid="{00000000-0005-0000-0000-000013030000}"/>
    <cellStyle name="control table header 1 2 2 2 37 2 2" xfId="7808" xr:uid="{00000000-0005-0000-0000-000014030000}"/>
    <cellStyle name="control table header 1 2 2 2 37 2 3" xfId="7809" xr:uid="{00000000-0005-0000-0000-000015030000}"/>
    <cellStyle name="control table header 1 2 2 2 37 2 4" xfId="7810" xr:uid="{00000000-0005-0000-0000-000016030000}"/>
    <cellStyle name="control table header 1 2 2 2 37 3" xfId="7811" xr:uid="{00000000-0005-0000-0000-000017030000}"/>
    <cellStyle name="control table header 1 2 2 2 37 3 2" xfId="7812" xr:uid="{00000000-0005-0000-0000-000018030000}"/>
    <cellStyle name="control table header 1 2 2 2 37 3 3" xfId="7813" xr:uid="{00000000-0005-0000-0000-000019030000}"/>
    <cellStyle name="control table header 1 2 2 2 37 3 4" xfId="7814" xr:uid="{00000000-0005-0000-0000-00001A030000}"/>
    <cellStyle name="control table header 1 2 2 2 37 4" xfId="7815" xr:uid="{00000000-0005-0000-0000-00001B030000}"/>
    <cellStyle name="control table header 1 2 2 2 38" xfId="319" xr:uid="{00000000-0005-0000-0000-00001C030000}"/>
    <cellStyle name="control table header 1 2 2 2 38 2" xfId="7816" xr:uid="{00000000-0005-0000-0000-00001D030000}"/>
    <cellStyle name="control table header 1 2 2 2 38 2 2" xfId="7817" xr:uid="{00000000-0005-0000-0000-00001E030000}"/>
    <cellStyle name="control table header 1 2 2 2 38 2 3" xfId="7818" xr:uid="{00000000-0005-0000-0000-00001F030000}"/>
    <cellStyle name="control table header 1 2 2 2 38 2 4" xfId="7819" xr:uid="{00000000-0005-0000-0000-000020030000}"/>
    <cellStyle name="control table header 1 2 2 2 38 3" xfId="7820" xr:uid="{00000000-0005-0000-0000-000021030000}"/>
    <cellStyle name="control table header 1 2 2 2 38 3 2" xfId="7821" xr:uid="{00000000-0005-0000-0000-000022030000}"/>
    <cellStyle name="control table header 1 2 2 2 38 3 3" xfId="7822" xr:uid="{00000000-0005-0000-0000-000023030000}"/>
    <cellStyle name="control table header 1 2 2 2 38 3 4" xfId="7823" xr:uid="{00000000-0005-0000-0000-000024030000}"/>
    <cellStyle name="control table header 1 2 2 2 38 4" xfId="7824" xr:uid="{00000000-0005-0000-0000-000025030000}"/>
    <cellStyle name="control table header 1 2 2 2 39" xfId="320" xr:uid="{00000000-0005-0000-0000-000026030000}"/>
    <cellStyle name="control table header 1 2 2 2 39 2" xfId="7825" xr:uid="{00000000-0005-0000-0000-000027030000}"/>
    <cellStyle name="control table header 1 2 2 2 39 2 2" xfId="7826" xr:uid="{00000000-0005-0000-0000-000028030000}"/>
    <cellStyle name="control table header 1 2 2 2 39 2 3" xfId="7827" xr:uid="{00000000-0005-0000-0000-000029030000}"/>
    <cellStyle name="control table header 1 2 2 2 39 2 4" xfId="7828" xr:uid="{00000000-0005-0000-0000-00002A030000}"/>
    <cellStyle name="control table header 1 2 2 2 39 3" xfId="7829" xr:uid="{00000000-0005-0000-0000-00002B030000}"/>
    <cellStyle name="control table header 1 2 2 2 39 3 2" xfId="7830" xr:uid="{00000000-0005-0000-0000-00002C030000}"/>
    <cellStyle name="control table header 1 2 2 2 39 3 3" xfId="7831" xr:uid="{00000000-0005-0000-0000-00002D030000}"/>
    <cellStyle name="control table header 1 2 2 2 39 3 4" xfId="7832" xr:uid="{00000000-0005-0000-0000-00002E030000}"/>
    <cellStyle name="control table header 1 2 2 2 39 4" xfId="7833" xr:uid="{00000000-0005-0000-0000-00002F030000}"/>
    <cellStyle name="control table header 1 2 2 2 4" xfId="321" xr:uid="{00000000-0005-0000-0000-000030030000}"/>
    <cellStyle name="control table header 1 2 2 2 4 2" xfId="7834" xr:uid="{00000000-0005-0000-0000-000031030000}"/>
    <cellStyle name="control table header 1 2 2 2 4 2 2" xfId="7835" xr:uid="{00000000-0005-0000-0000-000032030000}"/>
    <cellStyle name="control table header 1 2 2 2 4 2 3" xfId="7836" xr:uid="{00000000-0005-0000-0000-000033030000}"/>
    <cellStyle name="control table header 1 2 2 2 4 2 4" xfId="7837" xr:uid="{00000000-0005-0000-0000-000034030000}"/>
    <cellStyle name="control table header 1 2 2 2 4 3" xfId="7838" xr:uid="{00000000-0005-0000-0000-000035030000}"/>
    <cellStyle name="control table header 1 2 2 2 4 3 2" xfId="7839" xr:uid="{00000000-0005-0000-0000-000036030000}"/>
    <cellStyle name="control table header 1 2 2 2 4 3 3" xfId="7840" xr:uid="{00000000-0005-0000-0000-000037030000}"/>
    <cellStyle name="control table header 1 2 2 2 4 3 4" xfId="7841" xr:uid="{00000000-0005-0000-0000-000038030000}"/>
    <cellStyle name="control table header 1 2 2 2 4 4" xfId="7842" xr:uid="{00000000-0005-0000-0000-000039030000}"/>
    <cellStyle name="control table header 1 2 2 2 40" xfId="322" xr:uid="{00000000-0005-0000-0000-00003A030000}"/>
    <cellStyle name="control table header 1 2 2 2 40 2" xfId="7843" xr:uid="{00000000-0005-0000-0000-00003B030000}"/>
    <cellStyle name="control table header 1 2 2 2 40 2 2" xfId="7844" xr:uid="{00000000-0005-0000-0000-00003C030000}"/>
    <cellStyle name="control table header 1 2 2 2 40 2 3" xfId="7845" xr:uid="{00000000-0005-0000-0000-00003D030000}"/>
    <cellStyle name="control table header 1 2 2 2 40 2 4" xfId="7846" xr:uid="{00000000-0005-0000-0000-00003E030000}"/>
    <cellStyle name="control table header 1 2 2 2 40 3" xfId="7847" xr:uid="{00000000-0005-0000-0000-00003F030000}"/>
    <cellStyle name="control table header 1 2 2 2 40 3 2" xfId="7848" xr:uid="{00000000-0005-0000-0000-000040030000}"/>
    <cellStyle name="control table header 1 2 2 2 40 3 3" xfId="7849" xr:uid="{00000000-0005-0000-0000-000041030000}"/>
    <cellStyle name="control table header 1 2 2 2 40 3 4" xfId="7850" xr:uid="{00000000-0005-0000-0000-000042030000}"/>
    <cellStyle name="control table header 1 2 2 2 40 4" xfId="7851" xr:uid="{00000000-0005-0000-0000-000043030000}"/>
    <cellStyle name="control table header 1 2 2 2 41" xfId="323" xr:uid="{00000000-0005-0000-0000-000044030000}"/>
    <cellStyle name="control table header 1 2 2 2 41 2" xfId="7852" xr:uid="{00000000-0005-0000-0000-000045030000}"/>
    <cellStyle name="control table header 1 2 2 2 41 2 2" xfId="7853" xr:uid="{00000000-0005-0000-0000-000046030000}"/>
    <cellStyle name="control table header 1 2 2 2 41 2 3" xfId="7854" xr:uid="{00000000-0005-0000-0000-000047030000}"/>
    <cellStyle name="control table header 1 2 2 2 41 2 4" xfId="7855" xr:uid="{00000000-0005-0000-0000-000048030000}"/>
    <cellStyle name="control table header 1 2 2 2 41 3" xfId="7856" xr:uid="{00000000-0005-0000-0000-000049030000}"/>
    <cellStyle name="control table header 1 2 2 2 41 3 2" xfId="7857" xr:uid="{00000000-0005-0000-0000-00004A030000}"/>
    <cellStyle name="control table header 1 2 2 2 41 3 3" xfId="7858" xr:uid="{00000000-0005-0000-0000-00004B030000}"/>
    <cellStyle name="control table header 1 2 2 2 41 3 4" xfId="7859" xr:uid="{00000000-0005-0000-0000-00004C030000}"/>
    <cellStyle name="control table header 1 2 2 2 41 4" xfId="7860" xr:uid="{00000000-0005-0000-0000-00004D030000}"/>
    <cellStyle name="control table header 1 2 2 2 42" xfId="324" xr:uid="{00000000-0005-0000-0000-00004E030000}"/>
    <cellStyle name="control table header 1 2 2 2 42 2" xfId="7861" xr:uid="{00000000-0005-0000-0000-00004F030000}"/>
    <cellStyle name="control table header 1 2 2 2 42 2 2" xfId="7862" xr:uid="{00000000-0005-0000-0000-000050030000}"/>
    <cellStyle name="control table header 1 2 2 2 42 2 3" xfId="7863" xr:uid="{00000000-0005-0000-0000-000051030000}"/>
    <cellStyle name="control table header 1 2 2 2 42 2 4" xfId="7864" xr:uid="{00000000-0005-0000-0000-000052030000}"/>
    <cellStyle name="control table header 1 2 2 2 42 3" xfId="7865" xr:uid="{00000000-0005-0000-0000-000053030000}"/>
    <cellStyle name="control table header 1 2 2 2 42 3 2" xfId="7866" xr:uid="{00000000-0005-0000-0000-000054030000}"/>
    <cellStyle name="control table header 1 2 2 2 42 3 3" xfId="7867" xr:uid="{00000000-0005-0000-0000-000055030000}"/>
    <cellStyle name="control table header 1 2 2 2 42 3 4" xfId="7868" xr:uid="{00000000-0005-0000-0000-000056030000}"/>
    <cellStyle name="control table header 1 2 2 2 42 4" xfId="7869" xr:uid="{00000000-0005-0000-0000-000057030000}"/>
    <cellStyle name="control table header 1 2 2 2 43" xfId="325" xr:uid="{00000000-0005-0000-0000-000058030000}"/>
    <cellStyle name="control table header 1 2 2 2 43 2" xfId="7870" xr:uid="{00000000-0005-0000-0000-000059030000}"/>
    <cellStyle name="control table header 1 2 2 2 43 2 2" xfId="7871" xr:uid="{00000000-0005-0000-0000-00005A030000}"/>
    <cellStyle name="control table header 1 2 2 2 43 2 3" xfId="7872" xr:uid="{00000000-0005-0000-0000-00005B030000}"/>
    <cellStyle name="control table header 1 2 2 2 43 2 4" xfId="7873" xr:uid="{00000000-0005-0000-0000-00005C030000}"/>
    <cellStyle name="control table header 1 2 2 2 43 3" xfId="7874" xr:uid="{00000000-0005-0000-0000-00005D030000}"/>
    <cellStyle name="control table header 1 2 2 2 43 3 2" xfId="7875" xr:uid="{00000000-0005-0000-0000-00005E030000}"/>
    <cellStyle name="control table header 1 2 2 2 43 3 3" xfId="7876" xr:uid="{00000000-0005-0000-0000-00005F030000}"/>
    <cellStyle name="control table header 1 2 2 2 43 3 4" xfId="7877" xr:uid="{00000000-0005-0000-0000-000060030000}"/>
    <cellStyle name="control table header 1 2 2 2 43 4" xfId="7878" xr:uid="{00000000-0005-0000-0000-000061030000}"/>
    <cellStyle name="control table header 1 2 2 2 44" xfId="326" xr:uid="{00000000-0005-0000-0000-000062030000}"/>
    <cellStyle name="control table header 1 2 2 2 44 2" xfId="7879" xr:uid="{00000000-0005-0000-0000-000063030000}"/>
    <cellStyle name="control table header 1 2 2 2 44 2 2" xfId="7880" xr:uid="{00000000-0005-0000-0000-000064030000}"/>
    <cellStyle name="control table header 1 2 2 2 44 2 3" xfId="7881" xr:uid="{00000000-0005-0000-0000-000065030000}"/>
    <cellStyle name="control table header 1 2 2 2 44 2 4" xfId="7882" xr:uid="{00000000-0005-0000-0000-000066030000}"/>
    <cellStyle name="control table header 1 2 2 2 44 3" xfId="7883" xr:uid="{00000000-0005-0000-0000-000067030000}"/>
    <cellStyle name="control table header 1 2 2 2 44 3 2" xfId="7884" xr:uid="{00000000-0005-0000-0000-000068030000}"/>
    <cellStyle name="control table header 1 2 2 2 44 3 3" xfId="7885" xr:uid="{00000000-0005-0000-0000-000069030000}"/>
    <cellStyle name="control table header 1 2 2 2 44 3 4" xfId="7886" xr:uid="{00000000-0005-0000-0000-00006A030000}"/>
    <cellStyle name="control table header 1 2 2 2 44 4" xfId="7887" xr:uid="{00000000-0005-0000-0000-00006B030000}"/>
    <cellStyle name="control table header 1 2 2 2 45" xfId="7888" xr:uid="{00000000-0005-0000-0000-00006C030000}"/>
    <cellStyle name="control table header 1 2 2 2 45 2" xfId="7889" xr:uid="{00000000-0005-0000-0000-00006D030000}"/>
    <cellStyle name="control table header 1 2 2 2 45 3" xfId="7890" xr:uid="{00000000-0005-0000-0000-00006E030000}"/>
    <cellStyle name="control table header 1 2 2 2 45 4" xfId="7891" xr:uid="{00000000-0005-0000-0000-00006F030000}"/>
    <cellStyle name="control table header 1 2 2 2 46" xfId="7892" xr:uid="{00000000-0005-0000-0000-000070030000}"/>
    <cellStyle name="control table header 1 2 2 2 46 2" xfId="7893" xr:uid="{00000000-0005-0000-0000-000071030000}"/>
    <cellStyle name="control table header 1 2 2 2 46 3" xfId="7894" xr:uid="{00000000-0005-0000-0000-000072030000}"/>
    <cellStyle name="control table header 1 2 2 2 46 4" xfId="7895" xr:uid="{00000000-0005-0000-0000-000073030000}"/>
    <cellStyle name="control table header 1 2 2 2 47" xfId="7896" xr:uid="{00000000-0005-0000-0000-000074030000}"/>
    <cellStyle name="control table header 1 2 2 2 47 2" xfId="7897" xr:uid="{00000000-0005-0000-0000-000075030000}"/>
    <cellStyle name="control table header 1 2 2 2 47 3" xfId="7898" xr:uid="{00000000-0005-0000-0000-000076030000}"/>
    <cellStyle name="control table header 1 2 2 2 47 4" xfId="7899" xr:uid="{00000000-0005-0000-0000-000077030000}"/>
    <cellStyle name="control table header 1 2 2 2 48" xfId="7900" xr:uid="{00000000-0005-0000-0000-000078030000}"/>
    <cellStyle name="control table header 1 2 2 2 5" xfId="327" xr:uid="{00000000-0005-0000-0000-000079030000}"/>
    <cellStyle name="control table header 1 2 2 2 5 2" xfId="7901" xr:uid="{00000000-0005-0000-0000-00007A030000}"/>
    <cellStyle name="control table header 1 2 2 2 5 2 2" xfId="7902" xr:uid="{00000000-0005-0000-0000-00007B030000}"/>
    <cellStyle name="control table header 1 2 2 2 5 2 3" xfId="7903" xr:uid="{00000000-0005-0000-0000-00007C030000}"/>
    <cellStyle name="control table header 1 2 2 2 5 2 4" xfId="7904" xr:uid="{00000000-0005-0000-0000-00007D030000}"/>
    <cellStyle name="control table header 1 2 2 2 5 3" xfId="7905" xr:uid="{00000000-0005-0000-0000-00007E030000}"/>
    <cellStyle name="control table header 1 2 2 2 5 3 2" xfId="7906" xr:uid="{00000000-0005-0000-0000-00007F030000}"/>
    <cellStyle name="control table header 1 2 2 2 5 3 3" xfId="7907" xr:uid="{00000000-0005-0000-0000-000080030000}"/>
    <cellStyle name="control table header 1 2 2 2 5 3 4" xfId="7908" xr:uid="{00000000-0005-0000-0000-000081030000}"/>
    <cellStyle name="control table header 1 2 2 2 5 4" xfId="7909" xr:uid="{00000000-0005-0000-0000-000082030000}"/>
    <cellStyle name="control table header 1 2 2 2 6" xfId="328" xr:uid="{00000000-0005-0000-0000-000083030000}"/>
    <cellStyle name="control table header 1 2 2 2 6 2" xfId="7910" xr:uid="{00000000-0005-0000-0000-000084030000}"/>
    <cellStyle name="control table header 1 2 2 2 6 2 2" xfId="7911" xr:uid="{00000000-0005-0000-0000-000085030000}"/>
    <cellStyle name="control table header 1 2 2 2 6 2 3" xfId="7912" xr:uid="{00000000-0005-0000-0000-000086030000}"/>
    <cellStyle name="control table header 1 2 2 2 6 2 4" xfId="7913" xr:uid="{00000000-0005-0000-0000-000087030000}"/>
    <cellStyle name="control table header 1 2 2 2 6 3" xfId="7914" xr:uid="{00000000-0005-0000-0000-000088030000}"/>
    <cellStyle name="control table header 1 2 2 2 6 3 2" xfId="7915" xr:uid="{00000000-0005-0000-0000-000089030000}"/>
    <cellStyle name="control table header 1 2 2 2 6 3 3" xfId="7916" xr:uid="{00000000-0005-0000-0000-00008A030000}"/>
    <cellStyle name="control table header 1 2 2 2 6 3 4" xfId="7917" xr:uid="{00000000-0005-0000-0000-00008B030000}"/>
    <cellStyle name="control table header 1 2 2 2 6 4" xfId="7918" xr:uid="{00000000-0005-0000-0000-00008C030000}"/>
    <cellStyle name="control table header 1 2 2 2 7" xfId="329" xr:uid="{00000000-0005-0000-0000-00008D030000}"/>
    <cellStyle name="control table header 1 2 2 2 7 2" xfId="7919" xr:uid="{00000000-0005-0000-0000-00008E030000}"/>
    <cellStyle name="control table header 1 2 2 2 7 2 2" xfId="7920" xr:uid="{00000000-0005-0000-0000-00008F030000}"/>
    <cellStyle name="control table header 1 2 2 2 7 2 3" xfId="7921" xr:uid="{00000000-0005-0000-0000-000090030000}"/>
    <cellStyle name="control table header 1 2 2 2 7 2 4" xfId="7922" xr:uid="{00000000-0005-0000-0000-000091030000}"/>
    <cellStyle name="control table header 1 2 2 2 7 3" xfId="7923" xr:uid="{00000000-0005-0000-0000-000092030000}"/>
    <cellStyle name="control table header 1 2 2 2 7 3 2" xfId="7924" xr:uid="{00000000-0005-0000-0000-000093030000}"/>
    <cellStyle name="control table header 1 2 2 2 7 3 3" xfId="7925" xr:uid="{00000000-0005-0000-0000-000094030000}"/>
    <cellStyle name="control table header 1 2 2 2 7 3 4" xfId="7926" xr:uid="{00000000-0005-0000-0000-000095030000}"/>
    <cellStyle name="control table header 1 2 2 2 7 4" xfId="7927" xr:uid="{00000000-0005-0000-0000-000096030000}"/>
    <cellStyle name="control table header 1 2 2 2 8" xfId="330" xr:uid="{00000000-0005-0000-0000-000097030000}"/>
    <cellStyle name="control table header 1 2 2 2 8 2" xfId="7928" xr:uid="{00000000-0005-0000-0000-000098030000}"/>
    <cellStyle name="control table header 1 2 2 2 8 2 2" xfId="7929" xr:uid="{00000000-0005-0000-0000-000099030000}"/>
    <cellStyle name="control table header 1 2 2 2 8 2 3" xfId="7930" xr:uid="{00000000-0005-0000-0000-00009A030000}"/>
    <cellStyle name="control table header 1 2 2 2 8 2 4" xfId="7931" xr:uid="{00000000-0005-0000-0000-00009B030000}"/>
    <cellStyle name="control table header 1 2 2 2 8 3" xfId="7932" xr:uid="{00000000-0005-0000-0000-00009C030000}"/>
    <cellStyle name="control table header 1 2 2 2 8 3 2" xfId="7933" xr:uid="{00000000-0005-0000-0000-00009D030000}"/>
    <cellStyle name="control table header 1 2 2 2 8 3 3" xfId="7934" xr:uid="{00000000-0005-0000-0000-00009E030000}"/>
    <cellStyle name="control table header 1 2 2 2 8 3 4" xfId="7935" xr:uid="{00000000-0005-0000-0000-00009F030000}"/>
    <cellStyle name="control table header 1 2 2 2 8 4" xfId="7936" xr:uid="{00000000-0005-0000-0000-0000A0030000}"/>
    <cellStyle name="control table header 1 2 2 2 9" xfId="331" xr:uid="{00000000-0005-0000-0000-0000A1030000}"/>
    <cellStyle name="control table header 1 2 2 2 9 2" xfId="7937" xr:uid="{00000000-0005-0000-0000-0000A2030000}"/>
    <cellStyle name="control table header 1 2 2 2 9 2 2" xfId="7938" xr:uid="{00000000-0005-0000-0000-0000A3030000}"/>
    <cellStyle name="control table header 1 2 2 2 9 2 3" xfId="7939" xr:uid="{00000000-0005-0000-0000-0000A4030000}"/>
    <cellStyle name="control table header 1 2 2 2 9 2 4" xfId="7940" xr:uid="{00000000-0005-0000-0000-0000A5030000}"/>
    <cellStyle name="control table header 1 2 2 2 9 3" xfId="7941" xr:uid="{00000000-0005-0000-0000-0000A6030000}"/>
    <cellStyle name="control table header 1 2 2 2 9 3 2" xfId="7942" xr:uid="{00000000-0005-0000-0000-0000A7030000}"/>
    <cellStyle name="control table header 1 2 2 2 9 3 3" xfId="7943" xr:uid="{00000000-0005-0000-0000-0000A8030000}"/>
    <cellStyle name="control table header 1 2 2 2 9 3 4" xfId="7944" xr:uid="{00000000-0005-0000-0000-0000A9030000}"/>
    <cellStyle name="control table header 1 2 2 2 9 4" xfId="7945" xr:uid="{00000000-0005-0000-0000-0000AA030000}"/>
    <cellStyle name="control table header 1 2 2 20" xfId="332" xr:uid="{00000000-0005-0000-0000-0000AB030000}"/>
    <cellStyle name="control table header 1 2 2 20 2" xfId="7946" xr:uid="{00000000-0005-0000-0000-0000AC030000}"/>
    <cellStyle name="control table header 1 2 2 20 2 2" xfId="7947" xr:uid="{00000000-0005-0000-0000-0000AD030000}"/>
    <cellStyle name="control table header 1 2 2 20 2 3" xfId="7948" xr:uid="{00000000-0005-0000-0000-0000AE030000}"/>
    <cellStyle name="control table header 1 2 2 20 2 4" xfId="7949" xr:uid="{00000000-0005-0000-0000-0000AF030000}"/>
    <cellStyle name="control table header 1 2 2 20 3" xfId="7950" xr:uid="{00000000-0005-0000-0000-0000B0030000}"/>
    <cellStyle name="control table header 1 2 2 20 3 2" xfId="7951" xr:uid="{00000000-0005-0000-0000-0000B1030000}"/>
    <cellStyle name="control table header 1 2 2 20 3 3" xfId="7952" xr:uid="{00000000-0005-0000-0000-0000B2030000}"/>
    <cellStyle name="control table header 1 2 2 20 3 4" xfId="7953" xr:uid="{00000000-0005-0000-0000-0000B3030000}"/>
    <cellStyle name="control table header 1 2 2 20 4" xfId="7954" xr:uid="{00000000-0005-0000-0000-0000B4030000}"/>
    <cellStyle name="control table header 1 2 2 21" xfId="333" xr:uid="{00000000-0005-0000-0000-0000B5030000}"/>
    <cellStyle name="control table header 1 2 2 21 2" xfId="7955" xr:uid="{00000000-0005-0000-0000-0000B6030000}"/>
    <cellStyle name="control table header 1 2 2 21 2 2" xfId="7956" xr:uid="{00000000-0005-0000-0000-0000B7030000}"/>
    <cellStyle name="control table header 1 2 2 21 2 3" xfId="7957" xr:uid="{00000000-0005-0000-0000-0000B8030000}"/>
    <cellStyle name="control table header 1 2 2 21 2 4" xfId="7958" xr:uid="{00000000-0005-0000-0000-0000B9030000}"/>
    <cellStyle name="control table header 1 2 2 21 3" xfId="7959" xr:uid="{00000000-0005-0000-0000-0000BA030000}"/>
    <cellStyle name="control table header 1 2 2 21 3 2" xfId="7960" xr:uid="{00000000-0005-0000-0000-0000BB030000}"/>
    <cellStyle name="control table header 1 2 2 21 3 3" xfId="7961" xr:uid="{00000000-0005-0000-0000-0000BC030000}"/>
    <cellStyle name="control table header 1 2 2 21 3 4" xfId="7962" xr:uid="{00000000-0005-0000-0000-0000BD030000}"/>
    <cellStyle name="control table header 1 2 2 21 4" xfId="7963" xr:uid="{00000000-0005-0000-0000-0000BE030000}"/>
    <cellStyle name="control table header 1 2 2 22" xfId="334" xr:uid="{00000000-0005-0000-0000-0000BF030000}"/>
    <cellStyle name="control table header 1 2 2 22 2" xfId="7964" xr:uid="{00000000-0005-0000-0000-0000C0030000}"/>
    <cellStyle name="control table header 1 2 2 22 2 2" xfId="7965" xr:uid="{00000000-0005-0000-0000-0000C1030000}"/>
    <cellStyle name="control table header 1 2 2 22 2 3" xfId="7966" xr:uid="{00000000-0005-0000-0000-0000C2030000}"/>
    <cellStyle name="control table header 1 2 2 22 2 4" xfId="7967" xr:uid="{00000000-0005-0000-0000-0000C3030000}"/>
    <cellStyle name="control table header 1 2 2 22 3" xfId="7968" xr:uid="{00000000-0005-0000-0000-0000C4030000}"/>
    <cellStyle name="control table header 1 2 2 22 3 2" xfId="7969" xr:uid="{00000000-0005-0000-0000-0000C5030000}"/>
    <cellStyle name="control table header 1 2 2 22 3 3" xfId="7970" xr:uid="{00000000-0005-0000-0000-0000C6030000}"/>
    <cellStyle name="control table header 1 2 2 22 3 4" xfId="7971" xr:uid="{00000000-0005-0000-0000-0000C7030000}"/>
    <cellStyle name="control table header 1 2 2 22 4" xfId="7972" xr:uid="{00000000-0005-0000-0000-0000C8030000}"/>
    <cellStyle name="control table header 1 2 2 23" xfId="335" xr:uid="{00000000-0005-0000-0000-0000C9030000}"/>
    <cellStyle name="control table header 1 2 2 23 2" xfId="7973" xr:uid="{00000000-0005-0000-0000-0000CA030000}"/>
    <cellStyle name="control table header 1 2 2 23 2 2" xfId="7974" xr:uid="{00000000-0005-0000-0000-0000CB030000}"/>
    <cellStyle name="control table header 1 2 2 23 2 3" xfId="7975" xr:uid="{00000000-0005-0000-0000-0000CC030000}"/>
    <cellStyle name="control table header 1 2 2 23 2 4" xfId="7976" xr:uid="{00000000-0005-0000-0000-0000CD030000}"/>
    <cellStyle name="control table header 1 2 2 23 3" xfId="7977" xr:uid="{00000000-0005-0000-0000-0000CE030000}"/>
    <cellStyle name="control table header 1 2 2 23 3 2" xfId="7978" xr:uid="{00000000-0005-0000-0000-0000CF030000}"/>
    <cellStyle name="control table header 1 2 2 23 3 3" xfId="7979" xr:uid="{00000000-0005-0000-0000-0000D0030000}"/>
    <cellStyle name="control table header 1 2 2 23 3 4" xfId="7980" xr:uid="{00000000-0005-0000-0000-0000D1030000}"/>
    <cellStyle name="control table header 1 2 2 23 4" xfId="7981" xr:uid="{00000000-0005-0000-0000-0000D2030000}"/>
    <cellStyle name="control table header 1 2 2 24" xfId="336" xr:uid="{00000000-0005-0000-0000-0000D3030000}"/>
    <cellStyle name="control table header 1 2 2 24 2" xfId="7982" xr:uid="{00000000-0005-0000-0000-0000D4030000}"/>
    <cellStyle name="control table header 1 2 2 24 2 2" xfId="7983" xr:uid="{00000000-0005-0000-0000-0000D5030000}"/>
    <cellStyle name="control table header 1 2 2 24 2 3" xfId="7984" xr:uid="{00000000-0005-0000-0000-0000D6030000}"/>
    <cellStyle name="control table header 1 2 2 24 2 4" xfId="7985" xr:uid="{00000000-0005-0000-0000-0000D7030000}"/>
    <cellStyle name="control table header 1 2 2 24 3" xfId="7986" xr:uid="{00000000-0005-0000-0000-0000D8030000}"/>
    <cellStyle name="control table header 1 2 2 24 3 2" xfId="7987" xr:uid="{00000000-0005-0000-0000-0000D9030000}"/>
    <cellStyle name="control table header 1 2 2 24 3 3" xfId="7988" xr:uid="{00000000-0005-0000-0000-0000DA030000}"/>
    <cellStyle name="control table header 1 2 2 24 3 4" xfId="7989" xr:uid="{00000000-0005-0000-0000-0000DB030000}"/>
    <cellStyle name="control table header 1 2 2 24 4" xfId="7990" xr:uid="{00000000-0005-0000-0000-0000DC030000}"/>
    <cellStyle name="control table header 1 2 2 25" xfId="337" xr:uid="{00000000-0005-0000-0000-0000DD030000}"/>
    <cellStyle name="control table header 1 2 2 25 2" xfId="7991" xr:uid="{00000000-0005-0000-0000-0000DE030000}"/>
    <cellStyle name="control table header 1 2 2 25 2 2" xfId="7992" xr:uid="{00000000-0005-0000-0000-0000DF030000}"/>
    <cellStyle name="control table header 1 2 2 25 2 3" xfId="7993" xr:uid="{00000000-0005-0000-0000-0000E0030000}"/>
    <cellStyle name="control table header 1 2 2 25 2 4" xfId="7994" xr:uid="{00000000-0005-0000-0000-0000E1030000}"/>
    <cellStyle name="control table header 1 2 2 25 3" xfId="7995" xr:uid="{00000000-0005-0000-0000-0000E2030000}"/>
    <cellStyle name="control table header 1 2 2 25 3 2" xfId="7996" xr:uid="{00000000-0005-0000-0000-0000E3030000}"/>
    <cellStyle name="control table header 1 2 2 25 3 3" xfId="7997" xr:uid="{00000000-0005-0000-0000-0000E4030000}"/>
    <cellStyle name="control table header 1 2 2 25 3 4" xfId="7998" xr:uid="{00000000-0005-0000-0000-0000E5030000}"/>
    <cellStyle name="control table header 1 2 2 25 4" xfId="7999" xr:uid="{00000000-0005-0000-0000-0000E6030000}"/>
    <cellStyle name="control table header 1 2 2 26" xfId="338" xr:uid="{00000000-0005-0000-0000-0000E7030000}"/>
    <cellStyle name="control table header 1 2 2 26 2" xfId="8000" xr:uid="{00000000-0005-0000-0000-0000E8030000}"/>
    <cellStyle name="control table header 1 2 2 26 2 2" xfId="8001" xr:uid="{00000000-0005-0000-0000-0000E9030000}"/>
    <cellStyle name="control table header 1 2 2 26 2 3" xfId="8002" xr:uid="{00000000-0005-0000-0000-0000EA030000}"/>
    <cellStyle name="control table header 1 2 2 26 2 4" xfId="8003" xr:uid="{00000000-0005-0000-0000-0000EB030000}"/>
    <cellStyle name="control table header 1 2 2 26 3" xfId="8004" xr:uid="{00000000-0005-0000-0000-0000EC030000}"/>
    <cellStyle name="control table header 1 2 2 26 3 2" xfId="8005" xr:uid="{00000000-0005-0000-0000-0000ED030000}"/>
    <cellStyle name="control table header 1 2 2 26 3 3" xfId="8006" xr:uid="{00000000-0005-0000-0000-0000EE030000}"/>
    <cellStyle name="control table header 1 2 2 26 3 4" xfId="8007" xr:uid="{00000000-0005-0000-0000-0000EF030000}"/>
    <cellStyle name="control table header 1 2 2 26 4" xfId="8008" xr:uid="{00000000-0005-0000-0000-0000F0030000}"/>
    <cellStyle name="control table header 1 2 2 27" xfId="339" xr:uid="{00000000-0005-0000-0000-0000F1030000}"/>
    <cellStyle name="control table header 1 2 2 27 2" xfId="8009" xr:uid="{00000000-0005-0000-0000-0000F2030000}"/>
    <cellStyle name="control table header 1 2 2 27 2 2" xfId="8010" xr:uid="{00000000-0005-0000-0000-0000F3030000}"/>
    <cellStyle name="control table header 1 2 2 27 2 3" xfId="8011" xr:uid="{00000000-0005-0000-0000-0000F4030000}"/>
    <cellStyle name="control table header 1 2 2 27 2 4" xfId="8012" xr:uid="{00000000-0005-0000-0000-0000F5030000}"/>
    <cellStyle name="control table header 1 2 2 27 3" xfId="8013" xr:uid="{00000000-0005-0000-0000-0000F6030000}"/>
    <cellStyle name="control table header 1 2 2 27 3 2" xfId="8014" xr:uid="{00000000-0005-0000-0000-0000F7030000}"/>
    <cellStyle name="control table header 1 2 2 27 3 3" xfId="8015" xr:uid="{00000000-0005-0000-0000-0000F8030000}"/>
    <cellStyle name="control table header 1 2 2 27 3 4" xfId="8016" xr:uid="{00000000-0005-0000-0000-0000F9030000}"/>
    <cellStyle name="control table header 1 2 2 27 4" xfId="8017" xr:uid="{00000000-0005-0000-0000-0000FA030000}"/>
    <cellStyle name="control table header 1 2 2 28" xfId="340" xr:uid="{00000000-0005-0000-0000-0000FB030000}"/>
    <cellStyle name="control table header 1 2 2 28 2" xfId="8018" xr:uid="{00000000-0005-0000-0000-0000FC030000}"/>
    <cellStyle name="control table header 1 2 2 28 2 2" xfId="8019" xr:uid="{00000000-0005-0000-0000-0000FD030000}"/>
    <cellStyle name="control table header 1 2 2 28 2 3" xfId="8020" xr:uid="{00000000-0005-0000-0000-0000FE030000}"/>
    <cellStyle name="control table header 1 2 2 28 2 4" xfId="8021" xr:uid="{00000000-0005-0000-0000-0000FF030000}"/>
    <cellStyle name="control table header 1 2 2 28 3" xfId="8022" xr:uid="{00000000-0005-0000-0000-000000040000}"/>
    <cellStyle name="control table header 1 2 2 28 3 2" xfId="8023" xr:uid="{00000000-0005-0000-0000-000001040000}"/>
    <cellStyle name="control table header 1 2 2 28 3 3" xfId="8024" xr:uid="{00000000-0005-0000-0000-000002040000}"/>
    <cellStyle name="control table header 1 2 2 28 3 4" xfId="8025" xr:uid="{00000000-0005-0000-0000-000003040000}"/>
    <cellStyle name="control table header 1 2 2 28 4" xfId="8026" xr:uid="{00000000-0005-0000-0000-000004040000}"/>
    <cellStyle name="control table header 1 2 2 29" xfId="341" xr:uid="{00000000-0005-0000-0000-000005040000}"/>
    <cellStyle name="control table header 1 2 2 29 2" xfId="8027" xr:uid="{00000000-0005-0000-0000-000006040000}"/>
    <cellStyle name="control table header 1 2 2 29 2 2" xfId="8028" xr:uid="{00000000-0005-0000-0000-000007040000}"/>
    <cellStyle name="control table header 1 2 2 29 2 3" xfId="8029" xr:uid="{00000000-0005-0000-0000-000008040000}"/>
    <cellStyle name="control table header 1 2 2 29 2 4" xfId="8030" xr:uid="{00000000-0005-0000-0000-000009040000}"/>
    <cellStyle name="control table header 1 2 2 29 3" xfId="8031" xr:uid="{00000000-0005-0000-0000-00000A040000}"/>
    <cellStyle name="control table header 1 2 2 29 3 2" xfId="8032" xr:uid="{00000000-0005-0000-0000-00000B040000}"/>
    <cellStyle name="control table header 1 2 2 29 3 3" xfId="8033" xr:uid="{00000000-0005-0000-0000-00000C040000}"/>
    <cellStyle name="control table header 1 2 2 29 3 4" xfId="8034" xr:uid="{00000000-0005-0000-0000-00000D040000}"/>
    <cellStyle name="control table header 1 2 2 29 4" xfId="8035" xr:uid="{00000000-0005-0000-0000-00000E040000}"/>
    <cellStyle name="control table header 1 2 2 3" xfId="342" xr:uid="{00000000-0005-0000-0000-00000F040000}"/>
    <cellStyle name="control table header 1 2 2 3 2" xfId="8036" xr:uid="{00000000-0005-0000-0000-000010040000}"/>
    <cellStyle name="control table header 1 2 2 3 2 2" xfId="8037" xr:uid="{00000000-0005-0000-0000-000011040000}"/>
    <cellStyle name="control table header 1 2 2 3 2 3" xfId="8038" xr:uid="{00000000-0005-0000-0000-000012040000}"/>
    <cellStyle name="control table header 1 2 2 3 2 4" xfId="8039" xr:uid="{00000000-0005-0000-0000-000013040000}"/>
    <cellStyle name="control table header 1 2 2 3 3" xfId="8040" xr:uid="{00000000-0005-0000-0000-000014040000}"/>
    <cellStyle name="control table header 1 2 2 3 3 2" xfId="8041" xr:uid="{00000000-0005-0000-0000-000015040000}"/>
    <cellStyle name="control table header 1 2 2 3 3 3" xfId="8042" xr:uid="{00000000-0005-0000-0000-000016040000}"/>
    <cellStyle name="control table header 1 2 2 3 3 4" xfId="8043" xr:uid="{00000000-0005-0000-0000-000017040000}"/>
    <cellStyle name="control table header 1 2 2 3 4" xfId="8044" xr:uid="{00000000-0005-0000-0000-000018040000}"/>
    <cellStyle name="control table header 1 2 2 30" xfId="343" xr:uid="{00000000-0005-0000-0000-000019040000}"/>
    <cellStyle name="control table header 1 2 2 30 2" xfId="8045" xr:uid="{00000000-0005-0000-0000-00001A040000}"/>
    <cellStyle name="control table header 1 2 2 30 2 2" xfId="8046" xr:uid="{00000000-0005-0000-0000-00001B040000}"/>
    <cellStyle name="control table header 1 2 2 30 2 3" xfId="8047" xr:uid="{00000000-0005-0000-0000-00001C040000}"/>
    <cellStyle name="control table header 1 2 2 30 2 4" xfId="8048" xr:uid="{00000000-0005-0000-0000-00001D040000}"/>
    <cellStyle name="control table header 1 2 2 30 3" xfId="8049" xr:uid="{00000000-0005-0000-0000-00001E040000}"/>
    <cellStyle name="control table header 1 2 2 30 3 2" xfId="8050" xr:uid="{00000000-0005-0000-0000-00001F040000}"/>
    <cellStyle name="control table header 1 2 2 30 3 3" xfId="8051" xr:uid="{00000000-0005-0000-0000-000020040000}"/>
    <cellStyle name="control table header 1 2 2 30 3 4" xfId="8052" xr:uid="{00000000-0005-0000-0000-000021040000}"/>
    <cellStyle name="control table header 1 2 2 30 4" xfId="8053" xr:uid="{00000000-0005-0000-0000-000022040000}"/>
    <cellStyle name="control table header 1 2 2 31" xfId="344" xr:uid="{00000000-0005-0000-0000-000023040000}"/>
    <cellStyle name="control table header 1 2 2 31 2" xfId="8054" xr:uid="{00000000-0005-0000-0000-000024040000}"/>
    <cellStyle name="control table header 1 2 2 31 2 2" xfId="8055" xr:uid="{00000000-0005-0000-0000-000025040000}"/>
    <cellStyle name="control table header 1 2 2 31 2 3" xfId="8056" xr:uid="{00000000-0005-0000-0000-000026040000}"/>
    <cellStyle name="control table header 1 2 2 31 2 4" xfId="8057" xr:uid="{00000000-0005-0000-0000-000027040000}"/>
    <cellStyle name="control table header 1 2 2 31 3" xfId="8058" xr:uid="{00000000-0005-0000-0000-000028040000}"/>
    <cellStyle name="control table header 1 2 2 31 3 2" xfId="8059" xr:uid="{00000000-0005-0000-0000-000029040000}"/>
    <cellStyle name="control table header 1 2 2 31 3 3" xfId="8060" xr:uid="{00000000-0005-0000-0000-00002A040000}"/>
    <cellStyle name="control table header 1 2 2 31 3 4" xfId="8061" xr:uid="{00000000-0005-0000-0000-00002B040000}"/>
    <cellStyle name="control table header 1 2 2 31 4" xfId="8062" xr:uid="{00000000-0005-0000-0000-00002C040000}"/>
    <cellStyle name="control table header 1 2 2 32" xfId="345" xr:uid="{00000000-0005-0000-0000-00002D040000}"/>
    <cellStyle name="control table header 1 2 2 32 2" xfId="8063" xr:uid="{00000000-0005-0000-0000-00002E040000}"/>
    <cellStyle name="control table header 1 2 2 32 2 2" xfId="8064" xr:uid="{00000000-0005-0000-0000-00002F040000}"/>
    <cellStyle name="control table header 1 2 2 32 2 3" xfId="8065" xr:uid="{00000000-0005-0000-0000-000030040000}"/>
    <cellStyle name="control table header 1 2 2 32 2 4" xfId="8066" xr:uid="{00000000-0005-0000-0000-000031040000}"/>
    <cellStyle name="control table header 1 2 2 32 3" xfId="8067" xr:uid="{00000000-0005-0000-0000-000032040000}"/>
    <cellStyle name="control table header 1 2 2 32 3 2" xfId="8068" xr:uid="{00000000-0005-0000-0000-000033040000}"/>
    <cellStyle name="control table header 1 2 2 32 3 3" xfId="8069" xr:uid="{00000000-0005-0000-0000-000034040000}"/>
    <cellStyle name="control table header 1 2 2 32 3 4" xfId="8070" xr:uid="{00000000-0005-0000-0000-000035040000}"/>
    <cellStyle name="control table header 1 2 2 32 4" xfId="8071" xr:uid="{00000000-0005-0000-0000-000036040000}"/>
    <cellStyle name="control table header 1 2 2 33" xfId="346" xr:uid="{00000000-0005-0000-0000-000037040000}"/>
    <cellStyle name="control table header 1 2 2 33 2" xfId="8072" xr:uid="{00000000-0005-0000-0000-000038040000}"/>
    <cellStyle name="control table header 1 2 2 33 2 2" xfId="8073" xr:uid="{00000000-0005-0000-0000-000039040000}"/>
    <cellStyle name="control table header 1 2 2 33 2 3" xfId="8074" xr:uid="{00000000-0005-0000-0000-00003A040000}"/>
    <cellStyle name="control table header 1 2 2 33 2 4" xfId="8075" xr:uid="{00000000-0005-0000-0000-00003B040000}"/>
    <cellStyle name="control table header 1 2 2 33 3" xfId="8076" xr:uid="{00000000-0005-0000-0000-00003C040000}"/>
    <cellStyle name="control table header 1 2 2 33 3 2" xfId="8077" xr:uid="{00000000-0005-0000-0000-00003D040000}"/>
    <cellStyle name="control table header 1 2 2 33 3 3" xfId="8078" xr:uid="{00000000-0005-0000-0000-00003E040000}"/>
    <cellStyle name="control table header 1 2 2 33 3 4" xfId="8079" xr:uid="{00000000-0005-0000-0000-00003F040000}"/>
    <cellStyle name="control table header 1 2 2 33 4" xfId="8080" xr:uid="{00000000-0005-0000-0000-000040040000}"/>
    <cellStyle name="control table header 1 2 2 34" xfId="347" xr:uid="{00000000-0005-0000-0000-000041040000}"/>
    <cellStyle name="control table header 1 2 2 34 2" xfId="8081" xr:uid="{00000000-0005-0000-0000-000042040000}"/>
    <cellStyle name="control table header 1 2 2 34 2 2" xfId="8082" xr:uid="{00000000-0005-0000-0000-000043040000}"/>
    <cellStyle name="control table header 1 2 2 34 2 3" xfId="8083" xr:uid="{00000000-0005-0000-0000-000044040000}"/>
    <cellStyle name="control table header 1 2 2 34 2 4" xfId="8084" xr:uid="{00000000-0005-0000-0000-000045040000}"/>
    <cellStyle name="control table header 1 2 2 34 3" xfId="8085" xr:uid="{00000000-0005-0000-0000-000046040000}"/>
    <cellStyle name="control table header 1 2 2 34 3 2" xfId="8086" xr:uid="{00000000-0005-0000-0000-000047040000}"/>
    <cellStyle name="control table header 1 2 2 34 3 3" xfId="8087" xr:uid="{00000000-0005-0000-0000-000048040000}"/>
    <cellStyle name="control table header 1 2 2 34 3 4" xfId="8088" xr:uid="{00000000-0005-0000-0000-000049040000}"/>
    <cellStyle name="control table header 1 2 2 34 4" xfId="8089" xr:uid="{00000000-0005-0000-0000-00004A040000}"/>
    <cellStyle name="control table header 1 2 2 35" xfId="348" xr:uid="{00000000-0005-0000-0000-00004B040000}"/>
    <cellStyle name="control table header 1 2 2 35 2" xfId="8090" xr:uid="{00000000-0005-0000-0000-00004C040000}"/>
    <cellStyle name="control table header 1 2 2 35 2 2" xfId="8091" xr:uid="{00000000-0005-0000-0000-00004D040000}"/>
    <cellStyle name="control table header 1 2 2 35 2 3" xfId="8092" xr:uid="{00000000-0005-0000-0000-00004E040000}"/>
    <cellStyle name="control table header 1 2 2 35 2 4" xfId="8093" xr:uid="{00000000-0005-0000-0000-00004F040000}"/>
    <cellStyle name="control table header 1 2 2 35 3" xfId="8094" xr:uid="{00000000-0005-0000-0000-000050040000}"/>
    <cellStyle name="control table header 1 2 2 35 3 2" xfId="8095" xr:uid="{00000000-0005-0000-0000-000051040000}"/>
    <cellStyle name="control table header 1 2 2 35 3 3" xfId="8096" xr:uid="{00000000-0005-0000-0000-000052040000}"/>
    <cellStyle name="control table header 1 2 2 35 3 4" xfId="8097" xr:uid="{00000000-0005-0000-0000-000053040000}"/>
    <cellStyle name="control table header 1 2 2 35 4" xfId="8098" xr:uid="{00000000-0005-0000-0000-000054040000}"/>
    <cellStyle name="control table header 1 2 2 36" xfId="349" xr:uid="{00000000-0005-0000-0000-000055040000}"/>
    <cellStyle name="control table header 1 2 2 36 2" xfId="8099" xr:uid="{00000000-0005-0000-0000-000056040000}"/>
    <cellStyle name="control table header 1 2 2 36 2 2" xfId="8100" xr:uid="{00000000-0005-0000-0000-000057040000}"/>
    <cellStyle name="control table header 1 2 2 36 2 3" xfId="8101" xr:uid="{00000000-0005-0000-0000-000058040000}"/>
    <cellStyle name="control table header 1 2 2 36 2 4" xfId="8102" xr:uid="{00000000-0005-0000-0000-000059040000}"/>
    <cellStyle name="control table header 1 2 2 36 3" xfId="8103" xr:uid="{00000000-0005-0000-0000-00005A040000}"/>
    <cellStyle name="control table header 1 2 2 36 3 2" xfId="8104" xr:uid="{00000000-0005-0000-0000-00005B040000}"/>
    <cellStyle name="control table header 1 2 2 36 3 3" xfId="8105" xr:uid="{00000000-0005-0000-0000-00005C040000}"/>
    <cellStyle name="control table header 1 2 2 36 3 4" xfId="8106" xr:uid="{00000000-0005-0000-0000-00005D040000}"/>
    <cellStyle name="control table header 1 2 2 36 4" xfId="8107" xr:uid="{00000000-0005-0000-0000-00005E040000}"/>
    <cellStyle name="control table header 1 2 2 37" xfId="350" xr:uid="{00000000-0005-0000-0000-00005F040000}"/>
    <cellStyle name="control table header 1 2 2 37 2" xfId="8108" xr:uid="{00000000-0005-0000-0000-000060040000}"/>
    <cellStyle name="control table header 1 2 2 37 2 2" xfId="8109" xr:uid="{00000000-0005-0000-0000-000061040000}"/>
    <cellStyle name="control table header 1 2 2 37 2 3" xfId="8110" xr:uid="{00000000-0005-0000-0000-000062040000}"/>
    <cellStyle name="control table header 1 2 2 37 2 4" xfId="8111" xr:uid="{00000000-0005-0000-0000-000063040000}"/>
    <cellStyle name="control table header 1 2 2 37 3" xfId="8112" xr:uid="{00000000-0005-0000-0000-000064040000}"/>
    <cellStyle name="control table header 1 2 2 37 3 2" xfId="8113" xr:uid="{00000000-0005-0000-0000-000065040000}"/>
    <cellStyle name="control table header 1 2 2 37 3 3" xfId="8114" xr:uid="{00000000-0005-0000-0000-000066040000}"/>
    <cellStyle name="control table header 1 2 2 37 3 4" xfId="8115" xr:uid="{00000000-0005-0000-0000-000067040000}"/>
    <cellStyle name="control table header 1 2 2 37 4" xfId="8116" xr:uid="{00000000-0005-0000-0000-000068040000}"/>
    <cellStyle name="control table header 1 2 2 38" xfId="351" xr:uid="{00000000-0005-0000-0000-000069040000}"/>
    <cellStyle name="control table header 1 2 2 38 2" xfId="8117" xr:uid="{00000000-0005-0000-0000-00006A040000}"/>
    <cellStyle name="control table header 1 2 2 38 2 2" xfId="8118" xr:uid="{00000000-0005-0000-0000-00006B040000}"/>
    <cellStyle name="control table header 1 2 2 38 2 3" xfId="8119" xr:uid="{00000000-0005-0000-0000-00006C040000}"/>
    <cellStyle name="control table header 1 2 2 38 2 4" xfId="8120" xr:uid="{00000000-0005-0000-0000-00006D040000}"/>
    <cellStyle name="control table header 1 2 2 38 3" xfId="8121" xr:uid="{00000000-0005-0000-0000-00006E040000}"/>
    <cellStyle name="control table header 1 2 2 38 3 2" xfId="8122" xr:uid="{00000000-0005-0000-0000-00006F040000}"/>
    <cellStyle name="control table header 1 2 2 38 3 3" xfId="8123" xr:uid="{00000000-0005-0000-0000-000070040000}"/>
    <cellStyle name="control table header 1 2 2 38 3 4" xfId="8124" xr:uid="{00000000-0005-0000-0000-000071040000}"/>
    <cellStyle name="control table header 1 2 2 38 4" xfId="8125" xr:uid="{00000000-0005-0000-0000-000072040000}"/>
    <cellStyle name="control table header 1 2 2 39" xfId="352" xr:uid="{00000000-0005-0000-0000-000073040000}"/>
    <cellStyle name="control table header 1 2 2 39 2" xfId="8126" xr:uid="{00000000-0005-0000-0000-000074040000}"/>
    <cellStyle name="control table header 1 2 2 39 2 2" xfId="8127" xr:uid="{00000000-0005-0000-0000-000075040000}"/>
    <cellStyle name="control table header 1 2 2 39 2 3" xfId="8128" xr:uid="{00000000-0005-0000-0000-000076040000}"/>
    <cellStyle name="control table header 1 2 2 39 2 4" xfId="8129" xr:uid="{00000000-0005-0000-0000-000077040000}"/>
    <cellStyle name="control table header 1 2 2 39 3" xfId="8130" xr:uid="{00000000-0005-0000-0000-000078040000}"/>
    <cellStyle name="control table header 1 2 2 39 3 2" xfId="8131" xr:uid="{00000000-0005-0000-0000-000079040000}"/>
    <cellStyle name="control table header 1 2 2 39 3 3" xfId="8132" xr:uid="{00000000-0005-0000-0000-00007A040000}"/>
    <cellStyle name="control table header 1 2 2 39 3 4" xfId="8133" xr:uid="{00000000-0005-0000-0000-00007B040000}"/>
    <cellStyle name="control table header 1 2 2 39 4" xfId="8134" xr:uid="{00000000-0005-0000-0000-00007C040000}"/>
    <cellStyle name="control table header 1 2 2 4" xfId="353" xr:uid="{00000000-0005-0000-0000-00007D040000}"/>
    <cellStyle name="control table header 1 2 2 4 2" xfId="8135" xr:uid="{00000000-0005-0000-0000-00007E040000}"/>
    <cellStyle name="control table header 1 2 2 4 2 2" xfId="8136" xr:uid="{00000000-0005-0000-0000-00007F040000}"/>
    <cellStyle name="control table header 1 2 2 4 2 3" xfId="8137" xr:uid="{00000000-0005-0000-0000-000080040000}"/>
    <cellStyle name="control table header 1 2 2 4 2 4" xfId="8138" xr:uid="{00000000-0005-0000-0000-000081040000}"/>
    <cellStyle name="control table header 1 2 2 4 3" xfId="8139" xr:uid="{00000000-0005-0000-0000-000082040000}"/>
    <cellStyle name="control table header 1 2 2 4 3 2" xfId="8140" xr:uid="{00000000-0005-0000-0000-000083040000}"/>
    <cellStyle name="control table header 1 2 2 4 3 3" xfId="8141" xr:uid="{00000000-0005-0000-0000-000084040000}"/>
    <cellStyle name="control table header 1 2 2 4 3 4" xfId="8142" xr:uid="{00000000-0005-0000-0000-000085040000}"/>
    <cellStyle name="control table header 1 2 2 4 4" xfId="8143" xr:uid="{00000000-0005-0000-0000-000086040000}"/>
    <cellStyle name="control table header 1 2 2 40" xfId="354" xr:uid="{00000000-0005-0000-0000-000087040000}"/>
    <cellStyle name="control table header 1 2 2 40 2" xfId="8144" xr:uid="{00000000-0005-0000-0000-000088040000}"/>
    <cellStyle name="control table header 1 2 2 40 2 2" xfId="8145" xr:uid="{00000000-0005-0000-0000-000089040000}"/>
    <cellStyle name="control table header 1 2 2 40 2 3" xfId="8146" xr:uid="{00000000-0005-0000-0000-00008A040000}"/>
    <cellStyle name="control table header 1 2 2 40 2 4" xfId="8147" xr:uid="{00000000-0005-0000-0000-00008B040000}"/>
    <cellStyle name="control table header 1 2 2 40 3" xfId="8148" xr:uid="{00000000-0005-0000-0000-00008C040000}"/>
    <cellStyle name="control table header 1 2 2 40 3 2" xfId="8149" xr:uid="{00000000-0005-0000-0000-00008D040000}"/>
    <cellStyle name="control table header 1 2 2 40 3 3" xfId="8150" xr:uid="{00000000-0005-0000-0000-00008E040000}"/>
    <cellStyle name="control table header 1 2 2 40 3 4" xfId="8151" xr:uid="{00000000-0005-0000-0000-00008F040000}"/>
    <cellStyle name="control table header 1 2 2 40 4" xfId="8152" xr:uid="{00000000-0005-0000-0000-000090040000}"/>
    <cellStyle name="control table header 1 2 2 41" xfId="355" xr:uid="{00000000-0005-0000-0000-000091040000}"/>
    <cellStyle name="control table header 1 2 2 41 2" xfId="8153" xr:uid="{00000000-0005-0000-0000-000092040000}"/>
    <cellStyle name="control table header 1 2 2 41 2 2" xfId="8154" xr:uid="{00000000-0005-0000-0000-000093040000}"/>
    <cellStyle name="control table header 1 2 2 41 2 3" xfId="8155" xr:uid="{00000000-0005-0000-0000-000094040000}"/>
    <cellStyle name="control table header 1 2 2 41 2 4" xfId="8156" xr:uid="{00000000-0005-0000-0000-000095040000}"/>
    <cellStyle name="control table header 1 2 2 41 3" xfId="8157" xr:uid="{00000000-0005-0000-0000-000096040000}"/>
    <cellStyle name="control table header 1 2 2 41 3 2" xfId="8158" xr:uid="{00000000-0005-0000-0000-000097040000}"/>
    <cellStyle name="control table header 1 2 2 41 3 3" xfId="8159" xr:uid="{00000000-0005-0000-0000-000098040000}"/>
    <cellStyle name="control table header 1 2 2 41 3 4" xfId="8160" xr:uid="{00000000-0005-0000-0000-000099040000}"/>
    <cellStyle name="control table header 1 2 2 41 4" xfId="8161" xr:uid="{00000000-0005-0000-0000-00009A040000}"/>
    <cellStyle name="control table header 1 2 2 42" xfId="356" xr:uid="{00000000-0005-0000-0000-00009B040000}"/>
    <cellStyle name="control table header 1 2 2 42 2" xfId="8162" xr:uid="{00000000-0005-0000-0000-00009C040000}"/>
    <cellStyle name="control table header 1 2 2 42 2 2" xfId="8163" xr:uid="{00000000-0005-0000-0000-00009D040000}"/>
    <cellStyle name="control table header 1 2 2 42 2 3" xfId="8164" xr:uid="{00000000-0005-0000-0000-00009E040000}"/>
    <cellStyle name="control table header 1 2 2 42 2 4" xfId="8165" xr:uid="{00000000-0005-0000-0000-00009F040000}"/>
    <cellStyle name="control table header 1 2 2 42 3" xfId="8166" xr:uid="{00000000-0005-0000-0000-0000A0040000}"/>
    <cellStyle name="control table header 1 2 2 42 3 2" xfId="8167" xr:uid="{00000000-0005-0000-0000-0000A1040000}"/>
    <cellStyle name="control table header 1 2 2 42 3 3" xfId="8168" xr:uid="{00000000-0005-0000-0000-0000A2040000}"/>
    <cellStyle name="control table header 1 2 2 42 3 4" xfId="8169" xr:uid="{00000000-0005-0000-0000-0000A3040000}"/>
    <cellStyle name="control table header 1 2 2 42 4" xfId="8170" xr:uid="{00000000-0005-0000-0000-0000A4040000}"/>
    <cellStyle name="control table header 1 2 2 43" xfId="357" xr:uid="{00000000-0005-0000-0000-0000A5040000}"/>
    <cellStyle name="control table header 1 2 2 43 2" xfId="8171" xr:uid="{00000000-0005-0000-0000-0000A6040000}"/>
    <cellStyle name="control table header 1 2 2 43 2 2" xfId="8172" xr:uid="{00000000-0005-0000-0000-0000A7040000}"/>
    <cellStyle name="control table header 1 2 2 43 2 3" xfId="8173" xr:uid="{00000000-0005-0000-0000-0000A8040000}"/>
    <cellStyle name="control table header 1 2 2 43 2 4" xfId="8174" xr:uid="{00000000-0005-0000-0000-0000A9040000}"/>
    <cellStyle name="control table header 1 2 2 43 3" xfId="8175" xr:uid="{00000000-0005-0000-0000-0000AA040000}"/>
    <cellStyle name="control table header 1 2 2 43 3 2" xfId="8176" xr:uid="{00000000-0005-0000-0000-0000AB040000}"/>
    <cellStyle name="control table header 1 2 2 43 3 3" xfId="8177" xr:uid="{00000000-0005-0000-0000-0000AC040000}"/>
    <cellStyle name="control table header 1 2 2 43 3 4" xfId="8178" xr:uid="{00000000-0005-0000-0000-0000AD040000}"/>
    <cellStyle name="control table header 1 2 2 43 4" xfId="8179" xr:uid="{00000000-0005-0000-0000-0000AE040000}"/>
    <cellStyle name="control table header 1 2 2 44" xfId="358" xr:uid="{00000000-0005-0000-0000-0000AF040000}"/>
    <cellStyle name="control table header 1 2 2 44 2" xfId="8180" xr:uid="{00000000-0005-0000-0000-0000B0040000}"/>
    <cellStyle name="control table header 1 2 2 44 2 2" xfId="8181" xr:uid="{00000000-0005-0000-0000-0000B1040000}"/>
    <cellStyle name="control table header 1 2 2 44 2 3" xfId="8182" xr:uid="{00000000-0005-0000-0000-0000B2040000}"/>
    <cellStyle name="control table header 1 2 2 44 2 4" xfId="8183" xr:uid="{00000000-0005-0000-0000-0000B3040000}"/>
    <cellStyle name="control table header 1 2 2 44 3" xfId="8184" xr:uid="{00000000-0005-0000-0000-0000B4040000}"/>
    <cellStyle name="control table header 1 2 2 44 3 2" xfId="8185" xr:uid="{00000000-0005-0000-0000-0000B5040000}"/>
    <cellStyle name="control table header 1 2 2 44 3 3" xfId="8186" xr:uid="{00000000-0005-0000-0000-0000B6040000}"/>
    <cellStyle name="control table header 1 2 2 44 3 4" xfId="8187" xr:uid="{00000000-0005-0000-0000-0000B7040000}"/>
    <cellStyle name="control table header 1 2 2 44 4" xfId="8188" xr:uid="{00000000-0005-0000-0000-0000B8040000}"/>
    <cellStyle name="control table header 1 2 2 45" xfId="359" xr:uid="{00000000-0005-0000-0000-0000B9040000}"/>
    <cellStyle name="control table header 1 2 2 45 2" xfId="8189" xr:uid="{00000000-0005-0000-0000-0000BA040000}"/>
    <cellStyle name="control table header 1 2 2 45 2 2" xfId="8190" xr:uid="{00000000-0005-0000-0000-0000BB040000}"/>
    <cellStyle name="control table header 1 2 2 45 2 3" xfId="8191" xr:uid="{00000000-0005-0000-0000-0000BC040000}"/>
    <cellStyle name="control table header 1 2 2 45 2 4" xfId="8192" xr:uid="{00000000-0005-0000-0000-0000BD040000}"/>
    <cellStyle name="control table header 1 2 2 45 3" xfId="8193" xr:uid="{00000000-0005-0000-0000-0000BE040000}"/>
    <cellStyle name="control table header 1 2 2 45 3 2" xfId="8194" xr:uid="{00000000-0005-0000-0000-0000BF040000}"/>
    <cellStyle name="control table header 1 2 2 45 3 3" xfId="8195" xr:uid="{00000000-0005-0000-0000-0000C0040000}"/>
    <cellStyle name="control table header 1 2 2 45 3 4" xfId="8196" xr:uid="{00000000-0005-0000-0000-0000C1040000}"/>
    <cellStyle name="control table header 1 2 2 45 4" xfId="8197" xr:uid="{00000000-0005-0000-0000-0000C2040000}"/>
    <cellStyle name="control table header 1 2 2 46" xfId="8198" xr:uid="{00000000-0005-0000-0000-0000C3040000}"/>
    <cellStyle name="control table header 1 2 2 46 2" xfId="8199" xr:uid="{00000000-0005-0000-0000-0000C4040000}"/>
    <cellStyle name="control table header 1 2 2 46 3" xfId="8200" xr:uid="{00000000-0005-0000-0000-0000C5040000}"/>
    <cellStyle name="control table header 1 2 2 46 4" xfId="8201" xr:uid="{00000000-0005-0000-0000-0000C6040000}"/>
    <cellStyle name="control table header 1 2 2 47" xfId="8202" xr:uid="{00000000-0005-0000-0000-0000C7040000}"/>
    <cellStyle name="control table header 1 2 2 47 2" xfId="8203" xr:uid="{00000000-0005-0000-0000-0000C8040000}"/>
    <cellStyle name="control table header 1 2 2 47 3" xfId="8204" xr:uid="{00000000-0005-0000-0000-0000C9040000}"/>
    <cellStyle name="control table header 1 2 2 47 4" xfId="8205" xr:uid="{00000000-0005-0000-0000-0000CA040000}"/>
    <cellStyle name="control table header 1 2 2 48" xfId="8206" xr:uid="{00000000-0005-0000-0000-0000CB040000}"/>
    <cellStyle name="control table header 1 2 2 48 2" xfId="8207" xr:uid="{00000000-0005-0000-0000-0000CC040000}"/>
    <cellStyle name="control table header 1 2 2 48 3" xfId="8208" xr:uid="{00000000-0005-0000-0000-0000CD040000}"/>
    <cellStyle name="control table header 1 2 2 48 4" xfId="8209" xr:uid="{00000000-0005-0000-0000-0000CE040000}"/>
    <cellStyle name="control table header 1 2 2 49" xfId="8210" xr:uid="{00000000-0005-0000-0000-0000CF040000}"/>
    <cellStyle name="control table header 1 2 2 5" xfId="360" xr:uid="{00000000-0005-0000-0000-0000D0040000}"/>
    <cellStyle name="control table header 1 2 2 5 2" xfId="8211" xr:uid="{00000000-0005-0000-0000-0000D1040000}"/>
    <cellStyle name="control table header 1 2 2 5 2 2" xfId="8212" xr:uid="{00000000-0005-0000-0000-0000D2040000}"/>
    <cellStyle name="control table header 1 2 2 5 2 3" xfId="8213" xr:uid="{00000000-0005-0000-0000-0000D3040000}"/>
    <cellStyle name="control table header 1 2 2 5 2 4" xfId="8214" xr:uid="{00000000-0005-0000-0000-0000D4040000}"/>
    <cellStyle name="control table header 1 2 2 5 3" xfId="8215" xr:uid="{00000000-0005-0000-0000-0000D5040000}"/>
    <cellStyle name="control table header 1 2 2 5 3 2" xfId="8216" xr:uid="{00000000-0005-0000-0000-0000D6040000}"/>
    <cellStyle name="control table header 1 2 2 5 3 3" xfId="8217" xr:uid="{00000000-0005-0000-0000-0000D7040000}"/>
    <cellStyle name="control table header 1 2 2 5 3 4" xfId="8218" xr:uid="{00000000-0005-0000-0000-0000D8040000}"/>
    <cellStyle name="control table header 1 2 2 5 4" xfId="8219" xr:uid="{00000000-0005-0000-0000-0000D9040000}"/>
    <cellStyle name="control table header 1 2 2 6" xfId="361" xr:uid="{00000000-0005-0000-0000-0000DA040000}"/>
    <cellStyle name="control table header 1 2 2 6 2" xfId="8220" xr:uid="{00000000-0005-0000-0000-0000DB040000}"/>
    <cellStyle name="control table header 1 2 2 6 2 2" xfId="8221" xr:uid="{00000000-0005-0000-0000-0000DC040000}"/>
    <cellStyle name="control table header 1 2 2 6 2 3" xfId="8222" xr:uid="{00000000-0005-0000-0000-0000DD040000}"/>
    <cellStyle name="control table header 1 2 2 6 2 4" xfId="8223" xr:uid="{00000000-0005-0000-0000-0000DE040000}"/>
    <cellStyle name="control table header 1 2 2 6 3" xfId="8224" xr:uid="{00000000-0005-0000-0000-0000DF040000}"/>
    <cellStyle name="control table header 1 2 2 6 3 2" xfId="8225" xr:uid="{00000000-0005-0000-0000-0000E0040000}"/>
    <cellStyle name="control table header 1 2 2 6 3 3" xfId="8226" xr:uid="{00000000-0005-0000-0000-0000E1040000}"/>
    <cellStyle name="control table header 1 2 2 6 3 4" xfId="8227" xr:uid="{00000000-0005-0000-0000-0000E2040000}"/>
    <cellStyle name="control table header 1 2 2 6 4" xfId="8228" xr:uid="{00000000-0005-0000-0000-0000E3040000}"/>
    <cellStyle name="control table header 1 2 2 7" xfId="362" xr:uid="{00000000-0005-0000-0000-0000E4040000}"/>
    <cellStyle name="control table header 1 2 2 7 2" xfId="8229" xr:uid="{00000000-0005-0000-0000-0000E5040000}"/>
    <cellStyle name="control table header 1 2 2 7 2 2" xfId="8230" xr:uid="{00000000-0005-0000-0000-0000E6040000}"/>
    <cellStyle name="control table header 1 2 2 7 2 3" xfId="8231" xr:uid="{00000000-0005-0000-0000-0000E7040000}"/>
    <cellStyle name="control table header 1 2 2 7 2 4" xfId="8232" xr:uid="{00000000-0005-0000-0000-0000E8040000}"/>
    <cellStyle name="control table header 1 2 2 7 3" xfId="8233" xr:uid="{00000000-0005-0000-0000-0000E9040000}"/>
    <cellStyle name="control table header 1 2 2 7 3 2" xfId="8234" xr:uid="{00000000-0005-0000-0000-0000EA040000}"/>
    <cellStyle name="control table header 1 2 2 7 3 3" xfId="8235" xr:uid="{00000000-0005-0000-0000-0000EB040000}"/>
    <cellStyle name="control table header 1 2 2 7 3 4" xfId="8236" xr:uid="{00000000-0005-0000-0000-0000EC040000}"/>
    <cellStyle name="control table header 1 2 2 7 4" xfId="8237" xr:uid="{00000000-0005-0000-0000-0000ED040000}"/>
    <cellStyle name="control table header 1 2 2 8" xfId="363" xr:uid="{00000000-0005-0000-0000-0000EE040000}"/>
    <cellStyle name="control table header 1 2 2 8 2" xfId="8238" xr:uid="{00000000-0005-0000-0000-0000EF040000}"/>
    <cellStyle name="control table header 1 2 2 8 2 2" xfId="8239" xr:uid="{00000000-0005-0000-0000-0000F0040000}"/>
    <cellStyle name="control table header 1 2 2 8 2 3" xfId="8240" xr:uid="{00000000-0005-0000-0000-0000F1040000}"/>
    <cellStyle name="control table header 1 2 2 8 2 4" xfId="8241" xr:uid="{00000000-0005-0000-0000-0000F2040000}"/>
    <cellStyle name="control table header 1 2 2 8 3" xfId="8242" xr:uid="{00000000-0005-0000-0000-0000F3040000}"/>
    <cellStyle name="control table header 1 2 2 8 3 2" xfId="8243" xr:uid="{00000000-0005-0000-0000-0000F4040000}"/>
    <cellStyle name="control table header 1 2 2 8 3 3" xfId="8244" xr:uid="{00000000-0005-0000-0000-0000F5040000}"/>
    <cellStyle name="control table header 1 2 2 8 3 4" xfId="8245" xr:uid="{00000000-0005-0000-0000-0000F6040000}"/>
    <cellStyle name="control table header 1 2 2 8 4" xfId="8246" xr:uid="{00000000-0005-0000-0000-0000F7040000}"/>
    <cellStyle name="control table header 1 2 2 9" xfId="364" xr:uid="{00000000-0005-0000-0000-0000F8040000}"/>
    <cellStyle name="control table header 1 2 2 9 2" xfId="8247" xr:uid="{00000000-0005-0000-0000-0000F9040000}"/>
    <cellStyle name="control table header 1 2 2 9 2 2" xfId="8248" xr:uid="{00000000-0005-0000-0000-0000FA040000}"/>
    <cellStyle name="control table header 1 2 2 9 2 3" xfId="8249" xr:uid="{00000000-0005-0000-0000-0000FB040000}"/>
    <cellStyle name="control table header 1 2 2 9 2 4" xfId="8250" xr:uid="{00000000-0005-0000-0000-0000FC040000}"/>
    <cellStyle name="control table header 1 2 2 9 3" xfId="8251" xr:uid="{00000000-0005-0000-0000-0000FD040000}"/>
    <cellStyle name="control table header 1 2 2 9 3 2" xfId="8252" xr:uid="{00000000-0005-0000-0000-0000FE040000}"/>
    <cellStyle name="control table header 1 2 2 9 3 3" xfId="8253" xr:uid="{00000000-0005-0000-0000-0000FF040000}"/>
    <cellStyle name="control table header 1 2 2 9 3 4" xfId="8254" xr:uid="{00000000-0005-0000-0000-000000050000}"/>
    <cellStyle name="control table header 1 2 2 9 4" xfId="8255" xr:uid="{00000000-0005-0000-0000-000001050000}"/>
    <cellStyle name="control table header 1 2 3" xfId="365" xr:uid="{00000000-0005-0000-0000-000002050000}"/>
    <cellStyle name="control table header 1 2 3 10" xfId="366" xr:uid="{00000000-0005-0000-0000-000003050000}"/>
    <cellStyle name="control table header 1 2 3 10 2" xfId="8256" xr:uid="{00000000-0005-0000-0000-000004050000}"/>
    <cellStyle name="control table header 1 2 3 10 2 2" xfId="8257" xr:uid="{00000000-0005-0000-0000-000005050000}"/>
    <cellStyle name="control table header 1 2 3 10 2 3" xfId="8258" xr:uid="{00000000-0005-0000-0000-000006050000}"/>
    <cellStyle name="control table header 1 2 3 10 2 4" xfId="8259" xr:uid="{00000000-0005-0000-0000-000007050000}"/>
    <cellStyle name="control table header 1 2 3 10 3" xfId="8260" xr:uid="{00000000-0005-0000-0000-000008050000}"/>
    <cellStyle name="control table header 1 2 3 10 3 2" xfId="8261" xr:uid="{00000000-0005-0000-0000-000009050000}"/>
    <cellStyle name="control table header 1 2 3 10 3 3" xfId="8262" xr:uid="{00000000-0005-0000-0000-00000A050000}"/>
    <cellStyle name="control table header 1 2 3 10 3 4" xfId="8263" xr:uid="{00000000-0005-0000-0000-00000B050000}"/>
    <cellStyle name="control table header 1 2 3 10 4" xfId="8264" xr:uid="{00000000-0005-0000-0000-00000C050000}"/>
    <cellStyle name="control table header 1 2 3 11" xfId="367" xr:uid="{00000000-0005-0000-0000-00000D050000}"/>
    <cellStyle name="control table header 1 2 3 11 2" xfId="8265" xr:uid="{00000000-0005-0000-0000-00000E050000}"/>
    <cellStyle name="control table header 1 2 3 11 2 2" xfId="8266" xr:uid="{00000000-0005-0000-0000-00000F050000}"/>
    <cellStyle name="control table header 1 2 3 11 2 3" xfId="8267" xr:uid="{00000000-0005-0000-0000-000010050000}"/>
    <cellStyle name="control table header 1 2 3 11 2 4" xfId="8268" xr:uid="{00000000-0005-0000-0000-000011050000}"/>
    <cellStyle name="control table header 1 2 3 11 3" xfId="8269" xr:uid="{00000000-0005-0000-0000-000012050000}"/>
    <cellStyle name="control table header 1 2 3 11 3 2" xfId="8270" xr:uid="{00000000-0005-0000-0000-000013050000}"/>
    <cellStyle name="control table header 1 2 3 11 3 3" xfId="8271" xr:uid="{00000000-0005-0000-0000-000014050000}"/>
    <cellStyle name="control table header 1 2 3 11 3 4" xfId="8272" xr:uid="{00000000-0005-0000-0000-000015050000}"/>
    <cellStyle name="control table header 1 2 3 11 4" xfId="8273" xr:uid="{00000000-0005-0000-0000-000016050000}"/>
    <cellStyle name="control table header 1 2 3 12" xfId="368" xr:uid="{00000000-0005-0000-0000-000017050000}"/>
    <cellStyle name="control table header 1 2 3 12 2" xfId="8274" xr:uid="{00000000-0005-0000-0000-000018050000}"/>
    <cellStyle name="control table header 1 2 3 12 2 2" xfId="8275" xr:uid="{00000000-0005-0000-0000-000019050000}"/>
    <cellStyle name="control table header 1 2 3 12 2 3" xfId="8276" xr:uid="{00000000-0005-0000-0000-00001A050000}"/>
    <cellStyle name="control table header 1 2 3 12 2 4" xfId="8277" xr:uid="{00000000-0005-0000-0000-00001B050000}"/>
    <cellStyle name="control table header 1 2 3 12 3" xfId="8278" xr:uid="{00000000-0005-0000-0000-00001C050000}"/>
    <cellStyle name="control table header 1 2 3 12 3 2" xfId="8279" xr:uid="{00000000-0005-0000-0000-00001D050000}"/>
    <cellStyle name="control table header 1 2 3 12 3 3" xfId="8280" xr:uid="{00000000-0005-0000-0000-00001E050000}"/>
    <cellStyle name="control table header 1 2 3 12 3 4" xfId="8281" xr:uid="{00000000-0005-0000-0000-00001F050000}"/>
    <cellStyle name="control table header 1 2 3 12 4" xfId="8282" xr:uid="{00000000-0005-0000-0000-000020050000}"/>
    <cellStyle name="control table header 1 2 3 13" xfId="369" xr:uid="{00000000-0005-0000-0000-000021050000}"/>
    <cellStyle name="control table header 1 2 3 13 2" xfId="8283" xr:uid="{00000000-0005-0000-0000-000022050000}"/>
    <cellStyle name="control table header 1 2 3 13 2 2" xfId="8284" xr:uid="{00000000-0005-0000-0000-000023050000}"/>
    <cellStyle name="control table header 1 2 3 13 2 3" xfId="8285" xr:uid="{00000000-0005-0000-0000-000024050000}"/>
    <cellStyle name="control table header 1 2 3 13 2 4" xfId="8286" xr:uid="{00000000-0005-0000-0000-000025050000}"/>
    <cellStyle name="control table header 1 2 3 13 3" xfId="8287" xr:uid="{00000000-0005-0000-0000-000026050000}"/>
    <cellStyle name="control table header 1 2 3 13 3 2" xfId="8288" xr:uid="{00000000-0005-0000-0000-000027050000}"/>
    <cellStyle name="control table header 1 2 3 13 3 3" xfId="8289" xr:uid="{00000000-0005-0000-0000-000028050000}"/>
    <cellStyle name="control table header 1 2 3 13 3 4" xfId="8290" xr:uid="{00000000-0005-0000-0000-000029050000}"/>
    <cellStyle name="control table header 1 2 3 13 4" xfId="8291" xr:uid="{00000000-0005-0000-0000-00002A050000}"/>
    <cellStyle name="control table header 1 2 3 14" xfId="370" xr:uid="{00000000-0005-0000-0000-00002B050000}"/>
    <cellStyle name="control table header 1 2 3 14 2" xfId="8292" xr:uid="{00000000-0005-0000-0000-00002C050000}"/>
    <cellStyle name="control table header 1 2 3 14 2 2" xfId="8293" xr:uid="{00000000-0005-0000-0000-00002D050000}"/>
    <cellStyle name="control table header 1 2 3 14 2 3" xfId="8294" xr:uid="{00000000-0005-0000-0000-00002E050000}"/>
    <cellStyle name="control table header 1 2 3 14 2 4" xfId="8295" xr:uid="{00000000-0005-0000-0000-00002F050000}"/>
    <cellStyle name="control table header 1 2 3 14 3" xfId="8296" xr:uid="{00000000-0005-0000-0000-000030050000}"/>
    <cellStyle name="control table header 1 2 3 14 3 2" xfId="8297" xr:uid="{00000000-0005-0000-0000-000031050000}"/>
    <cellStyle name="control table header 1 2 3 14 3 3" xfId="8298" xr:uid="{00000000-0005-0000-0000-000032050000}"/>
    <cellStyle name="control table header 1 2 3 14 3 4" xfId="8299" xr:uid="{00000000-0005-0000-0000-000033050000}"/>
    <cellStyle name="control table header 1 2 3 14 4" xfId="8300" xr:uid="{00000000-0005-0000-0000-000034050000}"/>
    <cellStyle name="control table header 1 2 3 15" xfId="371" xr:uid="{00000000-0005-0000-0000-000035050000}"/>
    <cellStyle name="control table header 1 2 3 15 2" xfId="8301" xr:uid="{00000000-0005-0000-0000-000036050000}"/>
    <cellStyle name="control table header 1 2 3 15 2 2" xfId="8302" xr:uid="{00000000-0005-0000-0000-000037050000}"/>
    <cellStyle name="control table header 1 2 3 15 2 3" xfId="8303" xr:uid="{00000000-0005-0000-0000-000038050000}"/>
    <cellStyle name="control table header 1 2 3 15 2 4" xfId="8304" xr:uid="{00000000-0005-0000-0000-000039050000}"/>
    <cellStyle name="control table header 1 2 3 15 3" xfId="8305" xr:uid="{00000000-0005-0000-0000-00003A050000}"/>
    <cellStyle name="control table header 1 2 3 15 3 2" xfId="8306" xr:uid="{00000000-0005-0000-0000-00003B050000}"/>
    <cellStyle name="control table header 1 2 3 15 3 3" xfId="8307" xr:uid="{00000000-0005-0000-0000-00003C050000}"/>
    <cellStyle name="control table header 1 2 3 15 3 4" xfId="8308" xr:uid="{00000000-0005-0000-0000-00003D050000}"/>
    <cellStyle name="control table header 1 2 3 15 4" xfId="8309" xr:uid="{00000000-0005-0000-0000-00003E050000}"/>
    <cellStyle name="control table header 1 2 3 16" xfId="372" xr:uid="{00000000-0005-0000-0000-00003F050000}"/>
    <cellStyle name="control table header 1 2 3 16 2" xfId="8310" xr:uid="{00000000-0005-0000-0000-000040050000}"/>
    <cellStyle name="control table header 1 2 3 16 2 2" xfId="8311" xr:uid="{00000000-0005-0000-0000-000041050000}"/>
    <cellStyle name="control table header 1 2 3 16 2 3" xfId="8312" xr:uid="{00000000-0005-0000-0000-000042050000}"/>
    <cellStyle name="control table header 1 2 3 16 2 4" xfId="8313" xr:uid="{00000000-0005-0000-0000-000043050000}"/>
    <cellStyle name="control table header 1 2 3 16 3" xfId="8314" xr:uid="{00000000-0005-0000-0000-000044050000}"/>
    <cellStyle name="control table header 1 2 3 16 3 2" xfId="8315" xr:uid="{00000000-0005-0000-0000-000045050000}"/>
    <cellStyle name="control table header 1 2 3 16 3 3" xfId="8316" xr:uid="{00000000-0005-0000-0000-000046050000}"/>
    <cellStyle name="control table header 1 2 3 16 3 4" xfId="8317" xr:uid="{00000000-0005-0000-0000-000047050000}"/>
    <cellStyle name="control table header 1 2 3 16 4" xfId="8318" xr:uid="{00000000-0005-0000-0000-000048050000}"/>
    <cellStyle name="control table header 1 2 3 17" xfId="373" xr:uid="{00000000-0005-0000-0000-000049050000}"/>
    <cellStyle name="control table header 1 2 3 17 2" xfId="8319" xr:uid="{00000000-0005-0000-0000-00004A050000}"/>
    <cellStyle name="control table header 1 2 3 17 2 2" xfId="8320" xr:uid="{00000000-0005-0000-0000-00004B050000}"/>
    <cellStyle name="control table header 1 2 3 17 2 3" xfId="8321" xr:uid="{00000000-0005-0000-0000-00004C050000}"/>
    <cellStyle name="control table header 1 2 3 17 2 4" xfId="8322" xr:uid="{00000000-0005-0000-0000-00004D050000}"/>
    <cellStyle name="control table header 1 2 3 17 3" xfId="8323" xr:uid="{00000000-0005-0000-0000-00004E050000}"/>
    <cellStyle name="control table header 1 2 3 17 3 2" xfId="8324" xr:uid="{00000000-0005-0000-0000-00004F050000}"/>
    <cellStyle name="control table header 1 2 3 17 3 3" xfId="8325" xr:uid="{00000000-0005-0000-0000-000050050000}"/>
    <cellStyle name="control table header 1 2 3 17 3 4" xfId="8326" xr:uid="{00000000-0005-0000-0000-000051050000}"/>
    <cellStyle name="control table header 1 2 3 17 4" xfId="8327" xr:uid="{00000000-0005-0000-0000-000052050000}"/>
    <cellStyle name="control table header 1 2 3 18" xfId="374" xr:uid="{00000000-0005-0000-0000-000053050000}"/>
    <cellStyle name="control table header 1 2 3 18 2" xfId="8328" xr:uid="{00000000-0005-0000-0000-000054050000}"/>
    <cellStyle name="control table header 1 2 3 18 2 2" xfId="8329" xr:uid="{00000000-0005-0000-0000-000055050000}"/>
    <cellStyle name="control table header 1 2 3 18 2 3" xfId="8330" xr:uid="{00000000-0005-0000-0000-000056050000}"/>
    <cellStyle name="control table header 1 2 3 18 2 4" xfId="8331" xr:uid="{00000000-0005-0000-0000-000057050000}"/>
    <cellStyle name="control table header 1 2 3 18 3" xfId="8332" xr:uid="{00000000-0005-0000-0000-000058050000}"/>
    <cellStyle name="control table header 1 2 3 18 3 2" xfId="8333" xr:uid="{00000000-0005-0000-0000-000059050000}"/>
    <cellStyle name="control table header 1 2 3 18 3 3" xfId="8334" xr:uid="{00000000-0005-0000-0000-00005A050000}"/>
    <cellStyle name="control table header 1 2 3 18 3 4" xfId="8335" xr:uid="{00000000-0005-0000-0000-00005B050000}"/>
    <cellStyle name="control table header 1 2 3 18 4" xfId="8336" xr:uid="{00000000-0005-0000-0000-00005C050000}"/>
    <cellStyle name="control table header 1 2 3 19" xfId="375" xr:uid="{00000000-0005-0000-0000-00005D050000}"/>
    <cellStyle name="control table header 1 2 3 19 2" xfId="8337" xr:uid="{00000000-0005-0000-0000-00005E050000}"/>
    <cellStyle name="control table header 1 2 3 19 2 2" xfId="8338" xr:uid="{00000000-0005-0000-0000-00005F050000}"/>
    <cellStyle name="control table header 1 2 3 19 2 3" xfId="8339" xr:uid="{00000000-0005-0000-0000-000060050000}"/>
    <cellStyle name="control table header 1 2 3 19 2 4" xfId="8340" xr:uid="{00000000-0005-0000-0000-000061050000}"/>
    <cellStyle name="control table header 1 2 3 19 3" xfId="8341" xr:uid="{00000000-0005-0000-0000-000062050000}"/>
    <cellStyle name="control table header 1 2 3 19 3 2" xfId="8342" xr:uid="{00000000-0005-0000-0000-000063050000}"/>
    <cellStyle name="control table header 1 2 3 19 3 3" xfId="8343" xr:uid="{00000000-0005-0000-0000-000064050000}"/>
    <cellStyle name="control table header 1 2 3 19 3 4" xfId="8344" xr:uid="{00000000-0005-0000-0000-000065050000}"/>
    <cellStyle name="control table header 1 2 3 19 4" xfId="8345" xr:uid="{00000000-0005-0000-0000-000066050000}"/>
    <cellStyle name="control table header 1 2 3 2" xfId="376" xr:uid="{00000000-0005-0000-0000-000067050000}"/>
    <cellStyle name="control table header 1 2 3 2 10" xfId="377" xr:uid="{00000000-0005-0000-0000-000068050000}"/>
    <cellStyle name="control table header 1 2 3 2 10 2" xfId="8346" xr:uid="{00000000-0005-0000-0000-000069050000}"/>
    <cellStyle name="control table header 1 2 3 2 10 2 2" xfId="8347" xr:uid="{00000000-0005-0000-0000-00006A050000}"/>
    <cellStyle name="control table header 1 2 3 2 10 2 3" xfId="8348" xr:uid="{00000000-0005-0000-0000-00006B050000}"/>
    <cellStyle name="control table header 1 2 3 2 10 2 4" xfId="8349" xr:uid="{00000000-0005-0000-0000-00006C050000}"/>
    <cellStyle name="control table header 1 2 3 2 10 3" xfId="8350" xr:uid="{00000000-0005-0000-0000-00006D050000}"/>
    <cellStyle name="control table header 1 2 3 2 10 3 2" xfId="8351" xr:uid="{00000000-0005-0000-0000-00006E050000}"/>
    <cellStyle name="control table header 1 2 3 2 10 3 3" xfId="8352" xr:uid="{00000000-0005-0000-0000-00006F050000}"/>
    <cellStyle name="control table header 1 2 3 2 10 3 4" xfId="8353" xr:uid="{00000000-0005-0000-0000-000070050000}"/>
    <cellStyle name="control table header 1 2 3 2 10 4" xfId="8354" xr:uid="{00000000-0005-0000-0000-000071050000}"/>
    <cellStyle name="control table header 1 2 3 2 11" xfId="378" xr:uid="{00000000-0005-0000-0000-000072050000}"/>
    <cellStyle name="control table header 1 2 3 2 11 2" xfId="8355" xr:uid="{00000000-0005-0000-0000-000073050000}"/>
    <cellStyle name="control table header 1 2 3 2 11 2 2" xfId="8356" xr:uid="{00000000-0005-0000-0000-000074050000}"/>
    <cellStyle name="control table header 1 2 3 2 11 2 3" xfId="8357" xr:uid="{00000000-0005-0000-0000-000075050000}"/>
    <cellStyle name="control table header 1 2 3 2 11 2 4" xfId="8358" xr:uid="{00000000-0005-0000-0000-000076050000}"/>
    <cellStyle name="control table header 1 2 3 2 11 3" xfId="8359" xr:uid="{00000000-0005-0000-0000-000077050000}"/>
    <cellStyle name="control table header 1 2 3 2 11 3 2" xfId="8360" xr:uid="{00000000-0005-0000-0000-000078050000}"/>
    <cellStyle name="control table header 1 2 3 2 11 3 3" xfId="8361" xr:uid="{00000000-0005-0000-0000-000079050000}"/>
    <cellStyle name="control table header 1 2 3 2 11 3 4" xfId="8362" xr:uid="{00000000-0005-0000-0000-00007A050000}"/>
    <cellStyle name="control table header 1 2 3 2 11 4" xfId="8363" xr:uid="{00000000-0005-0000-0000-00007B050000}"/>
    <cellStyle name="control table header 1 2 3 2 12" xfId="379" xr:uid="{00000000-0005-0000-0000-00007C050000}"/>
    <cellStyle name="control table header 1 2 3 2 12 2" xfId="8364" xr:uid="{00000000-0005-0000-0000-00007D050000}"/>
    <cellStyle name="control table header 1 2 3 2 12 2 2" xfId="8365" xr:uid="{00000000-0005-0000-0000-00007E050000}"/>
    <cellStyle name="control table header 1 2 3 2 12 2 3" xfId="8366" xr:uid="{00000000-0005-0000-0000-00007F050000}"/>
    <cellStyle name="control table header 1 2 3 2 12 2 4" xfId="8367" xr:uid="{00000000-0005-0000-0000-000080050000}"/>
    <cellStyle name="control table header 1 2 3 2 12 3" xfId="8368" xr:uid="{00000000-0005-0000-0000-000081050000}"/>
    <cellStyle name="control table header 1 2 3 2 12 3 2" xfId="8369" xr:uid="{00000000-0005-0000-0000-000082050000}"/>
    <cellStyle name="control table header 1 2 3 2 12 3 3" xfId="8370" xr:uid="{00000000-0005-0000-0000-000083050000}"/>
    <cellStyle name="control table header 1 2 3 2 12 3 4" xfId="8371" xr:uid="{00000000-0005-0000-0000-000084050000}"/>
    <cellStyle name="control table header 1 2 3 2 12 4" xfId="8372" xr:uid="{00000000-0005-0000-0000-000085050000}"/>
    <cellStyle name="control table header 1 2 3 2 13" xfId="380" xr:uid="{00000000-0005-0000-0000-000086050000}"/>
    <cellStyle name="control table header 1 2 3 2 13 2" xfId="8373" xr:uid="{00000000-0005-0000-0000-000087050000}"/>
    <cellStyle name="control table header 1 2 3 2 13 2 2" xfId="8374" xr:uid="{00000000-0005-0000-0000-000088050000}"/>
    <cellStyle name="control table header 1 2 3 2 13 2 3" xfId="8375" xr:uid="{00000000-0005-0000-0000-000089050000}"/>
    <cellStyle name="control table header 1 2 3 2 13 2 4" xfId="8376" xr:uid="{00000000-0005-0000-0000-00008A050000}"/>
    <cellStyle name="control table header 1 2 3 2 13 3" xfId="8377" xr:uid="{00000000-0005-0000-0000-00008B050000}"/>
    <cellStyle name="control table header 1 2 3 2 13 3 2" xfId="8378" xr:uid="{00000000-0005-0000-0000-00008C050000}"/>
    <cellStyle name="control table header 1 2 3 2 13 3 3" xfId="8379" xr:uid="{00000000-0005-0000-0000-00008D050000}"/>
    <cellStyle name="control table header 1 2 3 2 13 3 4" xfId="8380" xr:uid="{00000000-0005-0000-0000-00008E050000}"/>
    <cellStyle name="control table header 1 2 3 2 13 4" xfId="8381" xr:uid="{00000000-0005-0000-0000-00008F050000}"/>
    <cellStyle name="control table header 1 2 3 2 14" xfId="381" xr:uid="{00000000-0005-0000-0000-000090050000}"/>
    <cellStyle name="control table header 1 2 3 2 14 2" xfId="8382" xr:uid="{00000000-0005-0000-0000-000091050000}"/>
    <cellStyle name="control table header 1 2 3 2 14 2 2" xfId="8383" xr:uid="{00000000-0005-0000-0000-000092050000}"/>
    <cellStyle name="control table header 1 2 3 2 14 2 3" xfId="8384" xr:uid="{00000000-0005-0000-0000-000093050000}"/>
    <cellStyle name="control table header 1 2 3 2 14 2 4" xfId="8385" xr:uid="{00000000-0005-0000-0000-000094050000}"/>
    <cellStyle name="control table header 1 2 3 2 14 3" xfId="8386" xr:uid="{00000000-0005-0000-0000-000095050000}"/>
    <cellStyle name="control table header 1 2 3 2 14 3 2" xfId="8387" xr:uid="{00000000-0005-0000-0000-000096050000}"/>
    <cellStyle name="control table header 1 2 3 2 14 3 3" xfId="8388" xr:uid="{00000000-0005-0000-0000-000097050000}"/>
    <cellStyle name="control table header 1 2 3 2 14 3 4" xfId="8389" xr:uid="{00000000-0005-0000-0000-000098050000}"/>
    <cellStyle name="control table header 1 2 3 2 14 4" xfId="8390" xr:uid="{00000000-0005-0000-0000-000099050000}"/>
    <cellStyle name="control table header 1 2 3 2 15" xfId="382" xr:uid="{00000000-0005-0000-0000-00009A050000}"/>
    <cellStyle name="control table header 1 2 3 2 15 2" xfId="8391" xr:uid="{00000000-0005-0000-0000-00009B050000}"/>
    <cellStyle name="control table header 1 2 3 2 15 2 2" xfId="8392" xr:uid="{00000000-0005-0000-0000-00009C050000}"/>
    <cellStyle name="control table header 1 2 3 2 15 2 3" xfId="8393" xr:uid="{00000000-0005-0000-0000-00009D050000}"/>
    <cellStyle name="control table header 1 2 3 2 15 2 4" xfId="8394" xr:uid="{00000000-0005-0000-0000-00009E050000}"/>
    <cellStyle name="control table header 1 2 3 2 15 3" xfId="8395" xr:uid="{00000000-0005-0000-0000-00009F050000}"/>
    <cellStyle name="control table header 1 2 3 2 15 3 2" xfId="8396" xr:uid="{00000000-0005-0000-0000-0000A0050000}"/>
    <cellStyle name="control table header 1 2 3 2 15 3 3" xfId="8397" xr:uid="{00000000-0005-0000-0000-0000A1050000}"/>
    <cellStyle name="control table header 1 2 3 2 15 3 4" xfId="8398" xr:uid="{00000000-0005-0000-0000-0000A2050000}"/>
    <cellStyle name="control table header 1 2 3 2 15 4" xfId="8399" xr:uid="{00000000-0005-0000-0000-0000A3050000}"/>
    <cellStyle name="control table header 1 2 3 2 16" xfId="383" xr:uid="{00000000-0005-0000-0000-0000A4050000}"/>
    <cellStyle name="control table header 1 2 3 2 16 2" xfId="8400" xr:uid="{00000000-0005-0000-0000-0000A5050000}"/>
    <cellStyle name="control table header 1 2 3 2 16 2 2" xfId="8401" xr:uid="{00000000-0005-0000-0000-0000A6050000}"/>
    <cellStyle name="control table header 1 2 3 2 16 2 3" xfId="8402" xr:uid="{00000000-0005-0000-0000-0000A7050000}"/>
    <cellStyle name="control table header 1 2 3 2 16 2 4" xfId="8403" xr:uid="{00000000-0005-0000-0000-0000A8050000}"/>
    <cellStyle name="control table header 1 2 3 2 16 3" xfId="8404" xr:uid="{00000000-0005-0000-0000-0000A9050000}"/>
    <cellStyle name="control table header 1 2 3 2 16 3 2" xfId="8405" xr:uid="{00000000-0005-0000-0000-0000AA050000}"/>
    <cellStyle name="control table header 1 2 3 2 16 3 3" xfId="8406" xr:uid="{00000000-0005-0000-0000-0000AB050000}"/>
    <cellStyle name="control table header 1 2 3 2 16 3 4" xfId="8407" xr:uid="{00000000-0005-0000-0000-0000AC050000}"/>
    <cellStyle name="control table header 1 2 3 2 16 4" xfId="8408" xr:uid="{00000000-0005-0000-0000-0000AD050000}"/>
    <cellStyle name="control table header 1 2 3 2 17" xfId="384" xr:uid="{00000000-0005-0000-0000-0000AE050000}"/>
    <cellStyle name="control table header 1 2 3 2 17 2" xfId="8409" xr:uid="{00000000-0005-0000-0000-0000AF050000}"/>
    <cellStyle name="control table header 1 2 3 2 17 2 2" xfId="8410" xr:uid="{00000000-0005-0000-0000-0000B0050000}"/>
    <cellStyle name="control table header 1 2 3 2 17 2 3" xfId="8411" xr:uid="{00000000-0005-0000-0000-0000B1050000}"/>
    <cellStyle name="control table header 1 2 3 2 17 2 4" xfId="8412" xr:uid="{00000000-0005-0000-0000-0000B2050000}"/>
    <cellStyle name="control table header 1 2 3 2 17 3" xfId="8413" xr:uid="{00000000-0005-0000-0000-0000B3050000}"/>
    <cellStyle name="control table header 1 2 3 2 17 3 2" xfId="8414" xr:uid="{00000000-0005-0000-0000-0000B4050000}"/>
    <cellStyle name="control table header 1 2 3 2 17 3 3" xfId="8415" xr:uid="{00000000-0005-0000-0000-0000B5050000}"/>
    <cellStyle name="control table header 1 2 3 2 17 3 4" xfId="8416" xr:uid="{00000000-0005-0000-0000-0000B6050000}"/>
    <cellStyle name="control table header 1 2 3 2 17 4" xfId="8417" xr:uid="{00000000-0005-0000-0000-0000B7050000}"/>
    <cellStyle name="control table header 1 2 3 2 18" xfId="385" xr:uid="{00000000-0005-0000-0000-0000B8050000}"/>
    <cellStyle name="control table header 1 2 3 2 18 2" xfId="8418" xr:uid="{00000000-0005-0000-0000-0000B9050000}"/>
    <cellStyle name="control table header 1 2 3 2 18 2 2" xfId="8419" xr:uid="{00000000-0005-0000-0000-0000BA050000}"/>
    <cellStyle name="control table header 1 2 3 2 18 2 3" xfId="8420" xr:uid="{00000000-0005-0000-0000-0000BB050000}"/>
    <cellStyle name="control table header 1 2 3 2 18 2 4" xfId="8421" xr:uid="{00000000-0005-0000-0000-0000BC050000}"/>
    <cellStyle name="control table header 1 2 3 2 18 3" xfId="8422" xr:uid="{00000000-0005-0000-0000-0000BD050000}"/>
    <cellStyle name="control table header 1 2 3 2 18 3 2" xfId="8423" xr:uid="{00000000-0005-0000-0000-0000BE050000}"/>
    <cellStyle name="control table header 1 2 3 2 18 3 3" xfId="8424" xr:uid="{00000000-0005-0000-0000-0000BF050000}"/>
    <cellStyle name="control table header 1 2 3 2 18 3 4" xfId="8425" xr:uid="{00000000-0005-0000-0000-0000C0050000}"/>
    <cellStyle name="control table header 1 2 3 2 18 4" xfId="8426" xr:uid="{00000000-0005-0000-0000-0000C1050000}"/>
    <cellStyle name="control table header 1 2 3 2 19" xfId="386" xr:uid="{00000000-0005-0000-0000-0000C2050000}"/>
    <cellStyle name="control table header 1 2 3 2 19 2" xfId="8427" xr:uid="{00000000-0005-0000-0000-0000C3050000}"/>
    <cellStyle name="control table header 1 2 3 2 19 2 2" xfId="8428" xr:uid="{00000000-0005-0000-0000-0000C4050000}"/>
    <cellStyle name="control table header 1 2 3 2 19 2 3" xfId="8429" xr:uid="{00000000-0005-0000-0000-0000C5050000}"/>
    <cellStyle name="control table header 1 2 3 2 19 2 4" xfId="8430" xr:uid="{00000000-0005-0000-0000-0000C6050000}"/>
    <cellStyle name="control table header 1 2 3 2 19 3" xfId="8431" xr:uid="{00000000-0005-0000-0000-0000C7050000}"/>
    <cellStyle name="control table header 1 2 3 2 19 3 2" xfId="8432" xr:uid="{00000000-0005-0000-0000-0000C8050000}"/>
    <cellStyle name="control table header 1 2 3 2 19 3 3" xfId="8433" xr:uid="{00000000-0005-0000-0000-0000C9050000}"/>
    <cellStyle name="control table header 1 2 3 2 19 3 4" xfId="8434" xr:uid="{00000000-0005-0000-0000-0000CA050000}"/>
    <cellStyle name="control table header 1 2 3 2 19 4" xfId="8435" xr:uid="{00000000-0005-0000-0000-0000CB050000}"/>
    <cellStyle name="control table header 1 2 3 2 2" xfId="387" xr:uid="{00000000-0005-0000-0000-0000CC050000}"/>
    <cellStyle name="control table header 1 2 3 2 2 2" xfId="8436" xr:uid="{00000000-0005-0000-0000-0000CD050000}"/>
    <cellStyle name="control table header 1 2 3 2 2 2 2" xfId="8437" xr:uid="{00000000-0005-0000-0000-0000CE050000}"/>
    <cellStyle name="control table header 1 2 3 2 2 2 3" xfId="8438" xr:uid="{00000000-0005-0000-0000-0000CF050000}"/>
    <cellStyle name="control table header 1 2 3 2 2 2 4" xfId="8439" xr:uid="{00000000-0005-0000-0000-0000D0050000}"/>
    <cellStyle name="control table header 1 2 3 2 2 3" xfId="8440" xr:uid="{00000000-0005-0000-0000-0000D1050000}"/>
    <cellStyle name="control table header 1 2 3 2 2 3 2" xfId="8441" xr:uid="{00000000-0005-0000-0000-0000D2050000}"/>
    <cellStyle name="control table header 1 2 3 2 2 3 3" xfId="8442" xr:uid="{00000000-0005-0000-0000-0000D3050000}"/>
    <cellStyle name="control table header 1 2 3 2 2 3 4" xfId="8443" xr:uid="{00000000-0005-0000-0000-0000D4050000}"/>
    <cellStyle name="control table header 1 2 3 2 2 4" xfId="8444" xr:uid="{00000000-0005-0000-0000-0000D5050000}"/>
    <cellStyle name="control table header 1 2 3 2 20" xfId="388" xr:uid="{00000000-0005-0000-0000-0000D6050000}"/>
    <cellStyle name="control table header 1 2 3 2 20 2" xfId="8445" xr:uid="{00000000-0005-0000-0000-0000D7050000}"/>
    <cellStyle name="control table header 1 2 3 2 20 2 2" xfId="8446" xr:uid="{00000000-0005-0000-0000-0000D8050000}"/>
    <cellStyle name="control table header 1 2 3 2 20 2 3" xfId="8447" xr:uid="{00000000-0005-0000-0000-0000D9050000}"/>
    <cellStyle name="control table header 1 2 3 2 20 2 4" xfId="8448" xr:uid="{00000000-0005-0000-0000-0000DA050000}"/>
    <cellStyle name="control table header 1 2 3 2 20 3" xfId="8449" xr:uid="{00000000-0005-0000-0000-0000DB050000}"/>
    <cellStyle name="control table header 1 2 3 2 20 3 2" xfId="8450" xr:uid="{00000000-0005-0000-0000-0000DC050000}"/>
    <cellStyle name="control table header 1 2 3 2 20 3 3" xfId="8451" xr:uid="{00000000-0005-0000-0000-0000DD050000}"/>
    <cellStyle name="control table header 1 2 3 2 20 3 4" xfId="8452" xr:uid="{00000000-0005-0000-0000-0000DE050000}"/>
    <cellStyle name="control table header 1 2 3 2 20 4" xfId="8453" xr:uid="{00000000-0005-0000-0000-0000DF050000}"/>
    <cellStyle name="control table header 1 2 3 2 21" xfId="389" xr:uid="{00000000-0005-0000-0000-0000E0050000}"/>
    <cellStyle name="control table header 1 2 3 2 21 2" xfId="8454" xr:uid="{00000000-0005-0000-0000-0000E1050000}"/>
    <cellStyle name="control table header 1 2 3 2 21 2 2" xfId="8455" xr:uid="{00000000-0005-0000-0000-0000E2050000}"/>
    <cellStyle name="control table header 1 2 3 2 21 2 3" xfId="8456" xr:uid="{00000000-0005-0000-0000-0000E3050000}"/>
    <cellStyle name="control table header 1 2 3 2 21 2 4" xfId="8457" xr:uid="{00000000-0005-0000-0000-0000E4050000}"/>
    <cellStyle name="control table header 1 2 3 2 21 3" xfId="8458" xr:uid="{00000000-0005-0000-0000-0000E5050000}"/>
    <cellStyle name="control table header 1 2 3 2 21 3 2" xfId="8459" xr:uid="{00000000-0005-0000-0000-0000E6050000}"/>
    <cellStyle name="control table header 1 2 3 2 21 3 3" xfId="8460" xr:uid="{00000000-0005-0000-0000-0000E7050000}"/>
    <cellStyle name="control table header 1 2 3 2 21 3 4" xfId="8461" xr:uid="{00000000-0005-0000-0000-0000E8050000}"/>
    <cellStyle name="control table header 1 2 3 2 21 4" xfId="8462" xr:uid="{00000000-0005-0000-0000-0000E9050000}"/>
    <cellStyle name="control table header 1 2 3 2 22" xfId="390" xr:uid="{00000000-0005-0000-0000-0000EA050000}"/>
    <cellStyle name="control table header 1 2 3 2 22 2" xfId="8463" xr:uid="{00000000-0005-0000-0000-0000EB050000}"/>
    <cellStyle name="control table header 1 2 3 2 22 2 2" xfId="8464" xr:uid="{00000000-0005-0000-0000-0000EC050000}"/>
    <cellStyle name="control table header 1 2 3 2 22 2 3" xfId="8465" xr:uid="{00000000-0005-0000-0000-0000ED050000}"/>
    <cellStyle name="control table header 1 2 3 2 22 2 4" xfId="8466" xr:uid="{00000000-0005-0000-0000-0000EE050000}"/>
    <cellStyle name="control table header 1 2 3 2 22 3" xfId="8467" xr:uid="{00000000-0005-0000-0000-0000EF050000}"/>
    <cellStyle name="control table header 1 2 3 2 22 3 2" xfId="8468" xr:uid="{00000000-0005-0000-0000-0000F0050000}"/>
    <cellStyle name="control table header 1 2 3 2 22 3 3" xfId="8469" xr:uid="{00000000-0005-0000-0000-0000F1050000}"/>
    <cellStyle name="control table header 1 2 3 2 22 3 4" xfId="8470" xr:uid="{00000000-0005-0000-0000-0000F2050000}"/>
    <cellStyle name="control table header 1 2 3 2 22 4" xfId="8471" xr:uid="{00000000-0005-0000-0000-0000F3050000}"/>
    <cellStyle name="control table header 1 2 3 2 23" xfId="391" xr:uid="{00000000-0005-0000-0000-0000F4050000}"/>
    <cellStyle name="control table header 1 2 3 2 23 2" xfId="8472" xr:uid="{00000000-0005-0000-0000-0000F5050000}"/>
    <cellStyle name="control table header 1 2 3 2 23 2 2" xfId="8473" xr:uid="{00000000-0005-0000-0000-0000F6050000}"/>
    <cellStyle name="control table header 1 2 3 2 23 2 3" xfId="8474" xr:uid="{00000000-0005-0000-0000-0000F7050000}"/>
    <cellStyle name="control table header 1 2 3 2 23 2 4" xfId="8475" xr:uid="{00000000-0005-0000-0000-0000F8050000}"/>
    <cellStyle name="control table header 1 2 3 2 23 3" xfId="8476" xr:uid="{00000000-0005-0000-0000-0000F9050000}"/>
    <cellStyle name="control table header 1 2 3 2 23 3 2" xfId="8477" xr:uid="{00000000-0005-0000-0000-0000FA050000}"/>
    <cellStyle name="control table header 1 2 3 2 23 3 3" xfId="8478" xr:uid="{00000000-0005-0000-0000-0000FB050000}"/>
    <cellStyle name="control table header 1 2 3 2 23 3 4" xfId="8479" xr:uid="{00000000-0005-0000-0000-0000FC050000}"/>
    <cellStyle name="control table header 1 2 3 2 23 4" xfId="8480" xr:uid="{00000000-0005-0000-0000-0000FD050000}"/>
    <cellStyle name="control table header 1 2 3 2 24" xfId="392" xr:uid="{00000000-0005-0000-0000-0000FE050000}"/>
    <cellStyle name="control table header 1 2 3 2 24 2" xfId="8481" xr:uid="{00000000-0005-0000-0000-0000FF050000}"/>
    <cellStyle name="control table header 1 2 3 2 24 2 2" xfId="8482" xr:uid="{00000000-0005-0000-0000-000000060000}"/>
    <cellStyle name="control table header 1 2 3 2 24 2 3" xfId="8483" xr:uid="{00000000-0005-0000-0000-000001060000}"/>
    <cellStyle name="control table header 1 2 3 2 24 2 4" xfId="8484" xr:uid="{00000000-0005-0000-0000-000002060000}"/>
    <cellStyle name="control table header 1 2 3 2 24 3" xfId="8485" xr:uid="{00000000-0005-0000-0000-000003060000}"/>
    <cellStyle name="control table header 1 2 3 2 24 3 2" xfId="8486" xr:uid="{00000000-0005-0000-0000-000004060000}"/>
    <cellStyle name="control table header 1 2 3 2 24 3 3" xfId="8487" xr:uid="{00000000-0005-0000-0000-000005060000}"/>
    <cellStyle name="control table header 1 2 3 2 24 3 4" xfId="8488" xr:uid="{00000000-0005-0000-0000-000006060000}"/>
    <cellStyle name="control table header 1 2 3 2 24 4" xfId="8489" xr:uid="{00000000-0005-0000-0000-000007060000}"/>
    <cellStyle name="control table header 1 2 3 2 25" xfId="393" xr:uid="{00000000-0005-0000-0000-000008060000}"/>
    <cellStyle name="control table header 1 2 3 2 25 2" xfId="8490" xr:uid="{00000000-0005-0000-0000-000009060000}"/>
    <cellStyle name="control table header 1 2 3 2 25 2 2" xfId="8491" xr:uid="{00000000-0005-0000-0000-00000A060000}"/>
    <cellStyle name="control table header 1 2 3 2 25 2 3" xfId="8492" xr:uid="{00000000-0005-0000-0000-00000B060000}"/>
    <cellStyle name="control table header 1 2 3 2 25 2 4" xfId="8493" xr:uid="{00000000-0005-0000-0000-00000C060000}"/>
    <cellStyle name="control table header 1 2 3 2 25 3" xfId="8494" xr:uid="{00000000-0005-0000-0000-00000D060000}"/>
    <cellStyle name="control table header 1 2 3 2 25 3 2" xfId="8495" xr:uid="{00000000-0005-0000-0000-00000E060000}"/>
    <cellStyle name="control table header 1 2 3 2 25 3 3" xfId="8496" xr:uid="{00000000-0005-0000-0000-00000F060000}"/>
    <cellStyle name="control table header 1 2 3 2 25 3 4" xfId="8497" xr:uid="{00000000-0005-0000-0000-000010060000}"/>
    <cellStyle name="control table header 1 2 3 2 25 4" xfId="8498" xr:uid="{00000000-0005-0000-0000-000011060000}"/>
    <cellStyle name="control table header 1 2 3 2 26" xfId="394" xr:uid="{00000000-0005-0000-0000-000012060000}"/>
    <cellStyle name="control table header 1 2 3 2 26 2" xfId="8499" xr:uid="{00000000-0005-0000-0000-000013060000}"/>
    <cellStyle name="control table header 1 2 3 2 26 2 2" xfId="8500" xr:uid="{00000000-0005-0000-0000-000014060000}"/>
    <cellStyle name="control table header 1 2 3 2 26 2 3" xfId="8501" xr:uid="{00000000-0005-0000-0000-000015060000}"/>
    <cellStyle name="control table header 1 2 3 2 26 2 4" xfId="8502" xr:uid="{00000000-0005-0000-0000-000016060000}"/>
    <cellStyle name="control table header 1 2 3 2 26 3" xfId="8503" xr:uid="{00000000-0005-0000-0000-000017060000}"/>
    <cellStyle name="control table header 1 2 3 2 26 3 2" xfId="8504" xr:uid="{00000000-0005-0000-0000-000018060000}"/>
    <cellStyle name="control table header 1 2 3 2 26 3 3" xfId="8505" xr:uid="{00000000-0005-0000-0000-000019060000}"/>
    <cellStyle name="control table header 1 2 3 2 26 3 4" xfId="8506" xr:uid="{00000000-0005-0000-0000-00001A060000}"/>
    <cellStyle name="control table header 1 2 3 2 26 4" xfId="8507" xr:uid="{00000000-0005-0000-0000-00001B060000}"/>
    <cellStyle name="control table header 1 2 3 2 27" xfId="395" xr:uid="{00000000-0005-0000-0000-00001C060000}"/>
    <cellStyle name="control table header 1 2 3 2 27 2" xfId="8508" xr:uid="{00000000-0005-0000-0000-00001D060000}"/>
    <cellStyle name="control table header 1 2 3 2 27 2 2" xfId="8509" xr:uid="{00000000-0005-0000-0000-00001E060000}"/>
    <cellStyle name="control table header 1 2 3 2 27 2 3" xfId="8510" xr:uid="{00000000-0005-0000-0000-00001F060000}"/>
    <cellStyle name="control table header 1 2 3 2 27 2 4" xfId="8511" xr:uid="{00000000-0005-0000-0000-000020060000}"/>
    <cellStyle name="control table header 1 2 3 2 27 3" xfId="8512" xr:uid="{00000000-0005-0000-0000-000021060000}"/>
    <cellStyle name="control table header 1 2 3 2 27 3 2" xfId="8513" xr:uid="{00000000-0005-0000-0000-000022060000}"/>
    <cellStyle name="control table header 1 2 3 2 27 3 3" xfId="8514" xr:uid="{00000000-0005-0000-0000-000023060000}"/>
    <cellStyle name="control table header 1 2 3 2 27 3 4" xfId="8515" xr:uid="{00000000-0005-0000-0000-000024060000}"/>
    <cellStyle name="control table header 1 2 3 2 27 4" xfId="8516" xr:uid="{00000000-0005-0000-0000-000025060000}"/>
    <cellStyle name="control table header 1 2 3 2 28" xfId="396" xr:uid="{00000000-0005-0000-0000-000026060000}"/>
    <cellStyle name="control table header 1 2 3 2 28 2" xfId="8517" xr:uid="{00000000-0005-0000-0000-000027060000}"/>
    <cellStyle name="control table header 1 2 3 2 28 2 2" xfId="8518" xr:uid="{00000000-0005-0000-0000-000028060000}"/>
    <cellStyle name="control table header 1 2 3 2 28 2 3" xfId="8519" xr:uid="{00000000-0005-0000-0000-000029060000}"/>
    <cellStyle name="control table header 1 2 3 2 28 2 4" xfId="8520" xr:uid="{00000000-0005-0000-0000-00002A060000}"/>
    <cellStyle name="control table header 1 2 3 2 28 3" xfId="8521" xr:uid="{00000000-0005-0000-0000-00002B060000}"/>
    <cellStyle name="control table header 1 2 3 2 28 3 2" xfId="8522" xr:uid="{00000000-0005-0000-0000-00002C060000}"/>
    <cellStyle name="control table header 1 2 3 2 28 3 3" xfId="8523" xr:uid="{00000000-0005-0000-0000-00002D060000}"/>
    <cellStyle name="control table header 1 2 3 2 28 3 4" xfId="8524" xr:uid="{00000000-0005-0000-0000-00002E060000}"/>
    <cellStyle name="control table header 1 2 3 2 28 4" xfId="8525" xr:uid="{00000000-0005-0000-0000-00002F060000}"/>
    <cellStyle name="control table header 1 2 3 2 29" xfId="397" xr:uid="{00000000-0005-0000-0000-000030060000}"/>
    <cellStyle name="control table header 1 2 3 2 29 2" xfId="8526" xr:uid="{00000000-0005-0000-0000-000031060000}"/>
    <cellStyle name="control table header 1 2 3 2 29 2 2" xfId="8527" xr:uid="{00000000-0005-0000-0000-000032060000}"/>
    <cellStyle name="control table header 1 2 3 2 29 2 3" xfId="8528" xr:uid="{00000000-0005-0000-0000-000033060000}"/>
    <cellStyle name="control table header 1 2 3 2 29 2 4" xfId="8529" xr:uid="{00000000-0005-0000-0000-000034060000}"/>
    <cellStyle name="control table header 1 2 3 2 29 3" xfId="8530" xr:uid="{00000000-0005-0000-0000-000035060000}"/>
    <cellStyle name="control table header 1 2 3 2 29 3 2" xfId="8531" xr:uid="{00000000-0005-0000-0000-000036060000}"/>
    <cellStyle name="control table header 1 2 3 2 29 3 3" xfId="8532" xr:uid="{00000000-0005-0000-0000-000037060000}"/>
    <cellStyle name="control table header 1 2 3 2 29 3 4" xfId="8533" xr:uid="{00000000-0005-0000-0000-000038060000}"/>
    <cellStyle name="control table header 1 2 3 2 29 4" xfId="8534" xr:uid="{00000000-0005-0000-0000-000039060000}"/>
    <cellStyle name="control table header 1 2 3 2 3" xfId="398" xr:uid="{00000000-0005-0000-0000-00003A060000}"/>
    <cellStyle name="control table header 1 2 3 2 3 2" xfId="8535" xr:uid="{00000000-0005-0000-0000-00003B060000}"/>
    <cellStyle name="control table header 1 2 3 2 3 2 2" xfId="8536" xr:uid="{00000000-0005-0000-0000-00003C060000}"/>
    <cellStyle name="control table header 1 2 3 2 3 2 3" xfId="8537" xr:uid="{00000000-0005-0000-0000-00003D060000}"/>
    <cellStyle name="control table header 1 2 3 2 3 2 4" xfId="8538" xr:uid="{00000000-0005-0000-0000-00003E060000}"/>
    <cellStyle name="control table header 1 2 3 2 3 3" xfId="8539" xr:uid="{00000000-0005-0000-0000-00003F060000}"/>
    <cellStyle name="control table header 1 2 3 2 3 3 2" xfId="8540" xr:uid="{00000000-0005-0000-0000-000040060000}"/>
    <cellStyle name="control table header 1 2 3 2 3 3 3" xfId="8541" xr:uid="{00000000-0005-0000-0000-000041060000}"/>
    <cellStyle name="control table header 1 2 3 2 3 3 4" xfId="8542" xr:uid="{00000000-0005-0000-0000-000042060000}"/>
    <cellStyle name="control table header 1 2 3 2 3 4" xfId="8543" xr:uid="{00000000-0005-0000-0000-000043060000}"/>
    <cellStyle name="control table header 1 2 3 2 30" xfId="399" xr:uid="{00000000-0005-0000-0000-000044060000}"/>
    <cellStyle name="control table header 1 2 3 2 30 2" xfId="8544" xr:uid="{00000000-0005-0000-0000-000045060000}"/>
    <cellStyle name="control table header 1 2 3 2 30 2 2" xfId="8545" xr:uid="{00000000-0005-0000-0000-000046060000}"/>
    <cellStyle name="control table header 1 2 3 2 30 2 3" xfId="8546" xr:uid="{00000000-0005-0000-0000-000047060000}"/>
    <cellStyle name="control table header 1 2 3 2 30 2 4" xfId="8547" xr:uid="{00000000-0005-0000-0000-000048060000}"/>
    <cellStyle name="control table header 1 2 3 2 30 3" xfId="8548" xr:uid="{00000000-0005-0000-0000-000049060000}"/>
    <cellStyle name="control table header 1 2 3 2 30 3 2" xfId="8549" xr:uid="{00000000-0005-0000-0000-00004A060000}"/>
    <cellStyle name="control table header 1 2 3 2 30 3 3" xfId="8550" xr:uid="{00000000-0005-0000-0000-00004B060000}"/>
    <cellStyle name="control table header 1 2 3 2 30 3 4" xfId="8551" xr:uid="{00000000-0005-0000-0000-00004C060000}"/>
    <cellStyle name="control table header 1 2 3 2 30 4" xfId="8552" xr:uid="{00000000-0005-0000-0000-00004D060000}"/>
    <cellStyle name="control table header 1 2 3 2 31" xfId="400" xr:uid="{00000000-0005-0000-0000-00004E060000}"/>
    <cellStyle name="control table header 1 2 3 2 31 2" xfId="8553" xr:uid="{00000000-0005-0000-0000-00004F060000}"/>
    <cellStyle name="control table header 1 2 3 2 31 2 2" xfId="8554" xr:uid="{00000000-0005-0000-0000-000050060000}"/>
    <cellStyle name="control table header 1 2 3 2 31 2 3" xfId="8555" xr:uid="{00000000-0005-0000-0000-000051060000}"/>
    <cellStyle name="control table header 1 2 3 2 31 2 4" xfId="8556" xr:uid="{00000000-0005-0000-0000-000052060000}"/>
    <cellStyle name="control table header 1 2 3 2 31 3" xfId="8557" xr:uid="{00000000-0005-0000-0000-000053060000}"/>
    <cellStyle name="control table header 1 2 3 2 31 3 2" xfId="8558" xr:uid="{00000000-0005-0000-0000-000054060000}"/>
    <cellStyle name="control table header 1 2 3 2 31 3 3" xfId="8559" xr:uid="{00000000-0005-0000-0000-000055060000}"/>
    <cellStyle name="control table header 1 2 3 2 31 3 4" xfId="8560" xr:uid="{00000000-0005-0000-0000-000056060000}"/>
    <cellStyle name="control table header 1 2 3 2 31 4" xfId="8561" xr:uid="{00000000-0005-0000-0000-000057060000}"/>
    <cellStyle name="control table header 1 2 3 2 32" xfId="401" xr:uid="{00000000-0005-0000-0000-000058060000}"/>
    <cellStyle name="control table header 1 2 3 2 32 2" xfId="8562" xr:uid="{00000000-0005-0000-0000-000059060000}"/>
    <cellStyle name="control table header 1 2 3 2 32 2 2" xfId="8563" xr:uid="{00000000-0005-0000-0000-00005A060000}"/>
    <cellStyle name="control table header 1 2 3 2 32 2 3" xfId="8564" xr:uid="{00000000-0005-0000-0000-00005B060000}"/>
    <cellStyle name="control table header 1 2 3 2 32 2 4" xfId="8565" xr:uid="{00000000-0005-0000-0000-00005C060000}"/>
    <cellStyle name="control table header 1 2 3 2 32 3" xfId="8566" xr:uid="{00000000-0005-0000-0000-00005D060000}"/>
    <cellStyle name="control table header 1 2 3 2 32 3 2" xfId="8567" xr:uid="{00000000-0005-0000-0000-00005E060000}"/>
    <cellStyle name="control table header 1 2 3 2 32 3 3" xfId="8568" xr:uid="{00000000-0005-0000-0000-00005F060000}"/>
    <cellStyle name="control table header 1 2 3 2 32 3 4" xfId="8569" xr:uid="{00000000-0005-0000-0000-000060060000}"/>
    <cellStyle name="control table header 1 2 3 2 32 4" xfId="8570" xr:uid="{00000000-0005-0000-0000-000061060000}"/>
    <cellStyle name="control table header 1 2 3 2 33" xfId="402" xr:uid="{00000000-0005-0000-0000-000062060000}"/>
    <cellStyle name="control table header 1 2 3 2 33 2" xfId="8571" xr:uid="{00000000-0005-0000-0000-000063060000}"/>
    <cellStyle name="control table header 1 2 3 2 33 2 2" xfId="8572" xr:uid="{00000000-0005-0000-0000-000064060000}"/>
    <cellStyle name="control table header 1 2 3 2 33 2 3" xfId="8573" xr:uid="{00000000-0005-0000-0000-000065060000}"/>
    <cellStyle name="control table header 1 2 3 2 33 2 4" xfId="8574" xr:uid="{00000000-0005-0000-0000-000066060000}"/>
    <cellStyle name="control table header 1 2 3 2 33 3" xfId="8575" xr:uid="{00000000-0005-0000-0000-000067060000}"/>
    <cellStyle name="control table header 1 2 3 2 33 3 2" xfId="8576" xr:uid="{00000000-0005-0000-0000-000068060000}"/>
    <cellStyle name="control table header 1 2 3 2 33 3 3" xfId="8577" xr:uid="{00000000-0005-0000-0000-000069060000}"/>
    <cellStyle name="control table header 1 2 3 2 33 3 4" xfId="8578" xr:uid="{00000000-0005-0000-0000-00006A060000}"/>
    <cellStyle name="control table header 1 2 3 2 33 4" xfId="8579" xr:uid="{00000000-0005-0000-0000-00006B060000}"/>
    <cellStyle name="control table header 1 2 3 2 34" xfId="403" xr:uid="{00000000-0005-0000-0000-00006C060000}"/>
    <cellStyle name="control table header 1 2 3 2 34 2" xfId="8580" xr:uid="{00000000-0005-0000-0000-00006D060000}"/>
    <cellStyle name="control table header 1 2 3 2 34 2 2" xfId="8581" xr:uid="{00000000-0005-0000-0000-00006E060000}"/>
    <cellStyle name="control table header 1 2 3 2 34 2 3" xfId="8582" xr:uid="{00000000-0005-0000-0000-00006F060000}"/>
    <cellStyle name="control table header 1 2 3 2 34 2 4" xfId="8583" xr:uid="{00000000-0005-0000-0000-000070060000}"/>
    <cellStyle name="control table header 1 2 3 2 34 3" xfId="8584" xr:uid="{00000000-0005-0000-0000-000071060000}"/>
    <cellStyle name="control table header 1 2 3 2 34 3 2" xfId="8585" xr:uid="{00000000-0005-0000-0000-000072060000}"/>
    <cellStyle name="control table header 1 2 3 2 34 3 3" xfId="8586" xr:uid="{00000000-0005-0000-0000-000073060000}"/>
    <cellStyle name="control table header 1 2 3 2 34 3 4" xfId="8587" xr:uid="{00000000-0005-0000-0000-000074060000}"/>
    <cellStyle name="control table header 1 2 3 2 34 4" xfId="8588" xr:uid="{00000000-0005-0000-0000-000075060000}"/>
    <cellStyle name="control table header 1 2 3 2 35" xfId="404" xr:uid="{00000000-0005-0000-0000-000076060000}"/>
    <cellStyle name="control table header 1 2 3 2 35 2" xfId="8589" xr:uid="{00000000-0005-0000-0000-000077060000}"/>
    <cellStyle name="control table header 1 2 3 2 35 2 2" xfId="8590" xr:uid="{00000000-0005-0000-0000-000078060000}"/>
    <cellStyle name="control table header 1 2 3 2 35 2 3" xfId="8591" xr:uid="{00000000-0005-0000-0000-000079060000}"/>
    <cellStyle name="control table header 1 2 3 2 35 2 4" xfId="8592" xr:uid="{00000000-0005-0000-0000-00007A060000}"/>
    <cellStyle name="control table header 1 2 3 2 35 3" xfId="8593" xr:uid="{00000000-0005-0000-0000-00007B060000}"/>
    <cellStyle name="control table header 1 2 3 2 35 3 2" xfId="8594" xr:uid="{00000000-0005-0000-0000-00007C060000}"/>
    <cellStyle name="control table header 1 2 3 2 35 3 3" xfId="8595" xr:uid="{00000000-0005-0000-0000-00007D060000}"/>
    <cellStyle name="control table header 1 2 3 2 35 3 4" xfId="8596" xr:uid="{00000000-0005-0000-0000-00007E060000}"/>
    <cellStyle name="control table header 1 2 3 2 35 4" xfId="8597" xr:uid="{00000000-0005-0000-0000-00007F060000}"/>
    <cellStyle name="control table header 1 2 3 2 36" xfId="405" xr:uid="{00000000-0005-0000-0000-000080060000}"/>
    <cellStyle name="control table header 1 2 3 2 36 2" xfId="8598" xr:uid="{00000000-0005-0000-0000-000081060000}"/>
    <cellStyle name="control table header 1 2 3 2 36 2 2" xfId="8599" xr:uid="{00000000-0005-0000-0000-000082060000}"/>
    <cellStyle name="control table header 1 2 3 2 36 2 3" xfId="8600" xr:uid="{00000000-0005-0000-0000-000083060000}"/>
    <cellStyle name="control table header 1 2 3 2 36 2 4" xfId="8601" xr:uid="{00000000-0005-0000-0000-000084060000}"/>
    <cellStyle name="control table header 1 2 3 2 36 3" xfId="8602" xr:uid="{00000000-0005-0000-0000-000085060000}"/>
    <cellStyle name="control table header 1 2 3 2 36 3 2" xfId="8603" xr:uid="{00000000-0005-0000-0000-000086060000}"/>
    <cellStyle name="control table header 1 2 3 2 36 3 3" xfId="8604" xr:uid="{00000000-0005-0000-0000-000087060000}"/>
    <cellStyle name="control table header 1 2 3 2 36 3 4" xfId="8605" xr:uid="{00000000-0005-0000-0000-000088060000}"/>
    <cellStyle name="control table header 1 2 3 2 36 4" xfId="8606" xr:uid="{00000000-0005-0000-0000-000089060000}"/>
    <cellStyle name="control table header 1 2 3 2 37" xfId="406" xr:uid="{00000000-0005-0000-0000-00008A060000}"/>
    <cellStyle name="control table header 1 2 3 2 37 2" xfId="8607" xr:uid="{00000000-0005-0000-0000-00008B060000}"/>
    <cellStyle name="control table header 1 2 3 2 37 2 2" xfId="8608" xr:uid="{00000000-0005-0000-0000-00008C060000}"/>
    <cellStyle name="control table header 1 2 3 2 37 2 3" xfId="8609" xr:uid="{00000000-0005-0000-0000-00008D060000}"/>
    <cellStyle name="control table header 1 2 3 2 37 2 4" xfId="8610" xr:uid="{00000000-0005-0000-0000-00008E060000}"/>
    <cellStyle name="control table header 1 2 3 2 37 3" xfId="8611" xr:uid="{00000000-0005-0000-0000-00008F060000}"/>
    <cellStyle name="control table header 1 2 3 2 37 3 2" xfId="8612" xr:uid="{00000000-0005-0000-0000-000090060000}"/>
    <cellStyle name="control table header 1 2 3 2 37 3 3" xfId="8613" xr:uid="{00000000-0005-0000-0000-000091060000}"/>
    <cellStyle name="control table header 1 2 3 2 37 3 4" xfId="8614" xr:uid="{00000000-0005-0000-0000-000092060000}"/>
    <cellStyle name="control table header 1 2 3 2 37 4" xfId="8615" xr:uid="{00000000-0005-0000-0000-000093060000}"/>
    <cellStyle name="control table header 1 2 3 2 38" xfId="407" xr:uid="{00000000-0005-0000-0000-000094060000}"/>
    <cellStyle name="control table header 1 2 3 2 38 2" xfId="8616" xr:uid="{00000000-0005-0000-0000-000095060000}"/>
    <cellStyle name="control table header 1 2 3 2 38 2 2" xfId="8617" xr:uid="{00000000-0005-0000-0000-000096060000}"/>
    <cellStyle name="control table header 1 2 3 2 38 2 3" xfId="8618" xr:uid="{00000000-0005-0000-0000-000097060000}"/>
    <cellStyle name="control table header 1 2 3 2 38 2 4" xfId="8619" xr:uid="{00000000-0005-0000-0000-000098060000}"/>
    <cellStyle name="control table header 1 2 3 2 38 3" xfId="8620" xr:uid="{00000000-0005-0000-0000-000099060000}"/>
    <cellStyle name="control table header 1 2 3 2 38 3 2" xfId="8621" xr:uid="{00000000-0005-0000-0000-00009A060000}"/>
    <cellStyle name="control table header 1 2 3 2 38 3 3" xfId="8622" xr:uid="{00000000-0005-0000-0000-00009B060000}"/>
    <cellStyle name="control table header 1 2 3 2 38 3 4" xfId="8623" xr:uid="{00000000-0005-0000-0000-00009C060000}"/>
    <cellStyle name="control table header 1 2 3 2 38 4" xfId="8624" xr:uid="{00000000-0005-0000-0000-00009D060000}"/>
    <cellStyle name="control table header 1 2 3 2 39" xfId="408" xr:uid="{00000000-0005-0000-0000-00009E060000}"/>
    <cellStyle name="control table header 1 2 3 2 39 2" xfId="8625" xr:uid="{00000000-0005-0000-0000-00009F060000}"/>
    <cellStyle name="control table header 1 2 3 2 39 2 2" xfId="8626" xr:uid="{00000000-0005-0000-0000-0000A0060000}"/>
    <cellStyle name="control table header 1 2 3 2 39 2 3" xfId="8627" xr:uid="{00000000-0005-0000-0000-0000A1060000}"/>
    <cellStyle name="control table header 1 2 3 2 39 2 4" xfId="8628" xr:uid="{00000000-0005-0000-0000-0000A2060000}"/>
    <cellStyle name="control table header 1 2 3 2 39 3" xfId="8629" xr:uid="{00000000-0005-0000-0000-0000A3060000}"/>
    <cellStyle name="control table header 1 2 3 2 39 3 2" xfId="8630" xr:uid="{00000000-0005-0000-0000-0000A4060000}"/>
    <cellStyle name="control table header 1 2 3 2 39 3 3" xfId="8631" xr:uid="{00000000-0005-0000-0000-0000A5060000}"/>
    <cellStyle name="control table header 1 2 3 2 39 3 4" xfId="8632" xr:uid="{00000000-0005-0000-0000-0000A6060000}"/>
    <cellStyle name="control table header 1 2 3 2 39 4" xfId="8633" xr:uid="{00000000-0005-0000-0000-0000A7060000}"/>
    <cellStyle name="control table header 1 2 3 2 4" xfId="409" xr:uid="{00000000-0005-0000-0000-0000A8060000}"/>
    <cellStyle name="control table header 1 2 3 2 4 2" xfId="8634" xr:uid="{00000000-0005-0000-0000-0000A9060000}"/>
    <cellStyle name="control table header 1 2 3 2 4 2 2" xfId="8635" xr:uid="{00000000-0005-0000-0000-0000AA060000}"/>
    <cellStyle name="control table header 1 2 3 2 4 2 3" xfId="8636" xr:uid="{00000000-0005-0000-0000-0000AB060000}"/>
    <cellStyle name="control table header 1 2 3 2 4 2 4" xfId="8637" xr:uid="{00000000-0005-0000-0000-0000AC060000}"/>
    <cellStyle name="control table header 1 2 3 2 4 3" xfId="8638" xr:uid="{00000000-0005-0000-0000-0000AD060000}"/>
    <cellStyle name="control table header 1 2 3 2 4 3 2" xfId="8639" xr:uid="{00000000-0005-0000-0000-0000AE060000}"/>
    <cellStyle name="control table header 1 2 3 2 4 3 3" xfId="8640" xr:uid="{00000000-0005-0000-0000-0000AF060000}"/>
    <cellStyle name="control table header 1 2 3 2 4 3 4" xfId="8641" xr:uid="{00000000-0005-0000-0000-0000B0060000}"/>
    <cellStyle name="control table header 1 2 3 2 4 4" xfId="8642" xr:uid="{00000000-0005-0000-0000-0000B1060000}"/>
    <cellStyle name="control table header 1 2 3 2 40" xfId="410" xr:uid="{00000000-0005-0000-0000-0000B2060000}"/>
    <cellStyle name="control table header 1 2 3 2 40 2" xfId="8643" xr:uid="{00000000-0005-0000-0000-0000B3060000}"/>
    <cellStyle name="control table header 1 2 3 2 40 2 2" xfId="8644" xr:uid="{00000000-0005-0000-0000-0000B4060000}"/>
    <cellStyle name="control table header 1 2 3 2 40 2 3" xfId="8645" xr:uid="{00000000-0005-0000-0000-0000B5060000}"/>
    <cellStyle name="control table header 1 2 3 2 40 2 4" xfId="8646" xr:uid="{00000000-0005-0000-0000-0000B6060000}"/>
    <cellStyle name="control table header 1 2 3 2 40 3" xfId="8647" xr:uid="{00000000-0005-0000-0000-0000B7060000}"/>
    <cellStyle name="control table header 1 2 3 2 40 3 2" xfId="8648" xr:uid="{00000000-0005-0000-0000-0000B8060000}"/>
    <cellStyle name="control table header 1 2 3 2 40 3 3" xfId="8649" xr:uid="{00000000-0005-0000-0000-0000B9060000}"/>
    <cellStyle name="control table header 1 2 3 2 40 3 4" xfId="8650" xr:uid="{00000000-0005-0000-0000-0000BA060000}"/>
    <cellStyle name="control table header 1 2 3 2 40 4" xfId="8651" xr:uid="{00000000-0005-0000-0000-0000BB060000}"/>
    <cellStyle name="control table header 1 2 3 2 41" xfId="411" xr:uid="{00000000-0005-0000-0000-0000BC060000}"/>
    <cellStyle name="control table header 1 2 3 2 41 2" xfId="8652" xr:uid="{00000000-0005-0000-0000-0000BD060000}"/>
    <cellStyle name="control table header 1 2 3 2 41 2 2" xfId="8653" xr:uid="{00000000-0005-0000-0000-0000BE060000}"/>
    <cellStyle name="control table header 1 2 3 2 41 2 3" xfId="8654" xr:uid="{00000000-0005-0000-0000-0000BF060000}"/>
    <cellStyle name="control table header 1 2 3 2 41 2 4" xfId="8655" xr:uid="{00000000-0005-0000-0000-0000C0060000}"/>
    <cellStyle name="control table header 1 2 3 2 41 3" xfId="8656" xr:uid="{00000000-0005-0000-0000-0000C1060000}"/>
    <cellStyle name="control table header 1 2 3 2 41 3 2" xfId="8657" xr:uid="{00000000-0005-0000-0000-0000C2060000}"/>
    <cellStyle name="control table header 1 2 3 2 41 3 3" xfId="8658" xr:uid="{00000000-0005-0000-0000-0000C3060000}"/>
    <cellStyle name="control table header 1 2 3 2 41 3 4" xfId="8659" xr:uid="{00000000-0005-0000-0000-0000C4060000}"/>
    <cellStyle name="control table header 1 2 3 2 41 4" xfId="8660" xr:uid="{00000000-0005-0000-0000-0000C5060000}"/>
    <cellStyle name="control table header 1 2 3 2 42" xfId="412" xr:uid="{00000000-0005-0000-0000-0000C6060000}"/>
    <cellStyle name="control table header 1 2 3 2 42 2" xfId="8661" xr:uid="{00000000-0005-0000-0000-0000C7060000}"/>
    <cellStyle name="control table header 1 2 3 2 42 2 2" xfId="8662" xr:uid="{00000000-0005-0000-0000-0000C8060000}"/>
    <cellStyle name="control table header 1 2 3 2 42 2 3" xfId="8663" xr:uid="{00000000-0005-0000-0000-0000C9060000}"/>
    <cellStyle name="control table header 1 2 3 2 42 2 4" xfId="8664" xr:uid="{00000000-0005-0000-0000-0000CA060000}"/>
    <cellStyle name="control table header 1 2 3 2 42 3" xfId="8665" xr:uid="{00000000-0005-0000-0000-0000CB060000}"/>
    <cellStyle name="control table header 1 2 3 2 42 3 2" xfId="8666" xr:uid="{00000000-0005-0000-0000-0000CC060000}"/>
    <cellStyle name="control table header 1 2 3 2 42 3 3" xfId="8667" xr:uid="{00000000-0005-0000-0000-0000CD060000}"/>
    <cellStyle name="control table header 1 2 3 2 42 3 4" xfId="8668" xr:uid="{00000000-0005-0000-0000-0000CE060000}"/>
    <cellStyle name="control table header 1 2 3 2 42 4" xfId="8669" xr:uid="{00000000-0005-0000-0000-0000CF060000}"/>
    <cellStyle name="control table header 1 2 3 2 43" xfId="413" xr:uid="{00000000-0005-0000-0000-0000D0060000}"/>
    <cellStyle name="control table header 1 2 3 2 43 2" xfId="8670" xr:uid="{00000000-0005-0000-0000-0000D1060000}"/>
    <cellStyle name="control table header 1 2 3 2 43 2 2" xfId="8671" xr:uid="{00000000-0005-0000-0000-0000D2060000}"/>
    <cellStyle name="control table header 1 2 3 2 43 2 3" xfId="8672" xr:uid="{00000000-0005-0000-0000-0000D3060000}"/>
    <cellStyle name="control table header 1 2 3 2 43 2 4" xfId="8673" xr:uid="{00000000-0005-0000-0000-0000D4060000}"/>
    <cellStyle name="control table header 1 2 3 2 43 3" xfId="8674" xr:uid="{00000000-0005-0000-0000-0000D5060000}"/>
    <cellStyle name="control table header 1 2 3 2 43 3 2" xfId="8675" xr:uid="{00000000-0005-0000-0000-0000D6060000}"/>
    <cellStyle name="control table header 1 2 3 2 43 3 3" xfId="8676" xr:uid="{00000000-0005-0000-0000-0000D7060000}"/>
    <cellStyle name="control table header 1 2 3 2 43 3 4" xfId="8677" xr:uid="{00000000-0005-0000-0000-0000D8060000}"/>
    <cellStyle name="control table header 1 2 3 2 43 4" xfId="8678" xr:uid="{00000000-0005-0000-0000-0000D9060000}"/>
    <cellStyle name="control table header 1 2 3 2 44" xfId="414" xr:uid="{00000000-0005-0000-0000-0000DA060000}"/>
    <cellStyle name="control table header 1 2 3 2 44 2" xfId="8679" xr:uid="{00000000-0005-0000-0000-0000DB060000}"/>
    <cellStyle name="control table header 1 2 3 2 44 2 2" xfId="8680" xr:uid="{00000000-0005-0000-0000-0000DC060000}"/>
    <cellStyle name="control table header 1 2 3 2 44 2 3" xfId="8681" xr:uid="{00000000-0005-0000-0000-0000DD060000}"/>
    <cellStyle name="control table header 1 2 3 2 44 2 4" xfId="8682" xr:uid="{00000000-0005-0000-0000-0000DE060000}"/>
    <cellStyle name="control table header 1 2 3 2 44 3" xfId="8683" xr:uid="{00000000-0005-0000-0000-0000DF060000}"/>
    <cellStyle name="control table header 1 2 3 2 44 3 2" xfId="8684" xr:uid="{00000000-0005-0000-0000-0000E0060000}"/>
    <cellStyle name="control table header 1 2 3 2 44 3 3" xfId="8685" xr:uid="{00000000-0005-0000-0000-0000E1060000}"/>
    <cellStyle name="control table header 1 2 3 2 44 3 4" xfId="8686" xr:uid="{00000000-0005-0000-0000-0000E2060000}"/>
    <cellStyle name="control table header 1 2 3 2 44 4" xfId="8687" xr:uid="{00000000-0005-0000-0000-0000E3060000}"/>
    <cellStyle name="control table header 1 2 3 2 45" xfId="8688" xr:uid="{00000000-0005-0000-0000-0000E4060000}"/>
    <cellStyle name="control table header 1 2 3 2 45 2" xfId="8689" xr:uid="{00000000-0005-0000-0000-0000E5060000}"/>
    <cellStyle name="control table header 1 2 3 2 45 3" xfId="8690" xr:uid="{00000000-0005-0000-0000-0000E6060000}"/>
    <cellStyle name="control table header 1 2 3 2 45 4" xfId="8691" xr:uid="{00000000-0005-0000-0000-0000E7060000}"/>
    <cellStyle name="control table header 1 2 3 2 46" xfId="8692" xr:uid="{00000000-0005-0000-0000-0000E8060000}"/>
    <cellStyle name="control table header 1 2 3 2 46 2" xfId="8693" xr:uid="{00000000-0005-0000-0000-0000E9060000}"/>
    <cellStyle name="control table header 1 2 3 2 46 3" xfId="8694" xr:uid="{00000000-0005-0000-0000-0000EA060000}"/>
    <cellStyle name="control table header 1 2 3 2 46 4" xfId="8695" xr:uid="{00000000-0005-0000-0000-0000EB060000}"/>
    <cellStyle name="control table header 1 2 3 2 47" xfId="8696" xr:uid="{00000000-0005-0000-0000-0000EC060000}"/>
    <cellStyle name="control table header 1 2 3 2 47 2" xfId="8697" xr:uid="{00000000-0005-0000-0000-0000ED060000}"/>
    <cellStyle name="control table header 1 2 3 2 47 3" xfId="8698" xr:uid="{00000000-0005-0000-0000-0000EE060000}"/>
    <cellStyle name="control table header 1 2 3 2 47 4" xfId="8699" xr:uid="{00000000-0005-0000-0000-0000EF060000}"/>
    <cellStyle name="control table header 1 2 3 2 5" xfId="415" xr:uid="{00000000-0005-0000-0000-0000F0060000}"/>
    <cellStyle name="control table header 1 2 3 2 5 2" xfId="8700" xr:uid="{00000000-0005-0000-0000-0000F1060000}"/>
    <cellStyle name="control table header 1 2 3 2 5 2 2" xfId="8701" xr:uid="{00000000-0005-0000-0000-0000F2060000}"/>
    <cellStyle name="control table header 1 2 3 2 5 2 3" xfId="8702" xr:uid="{00000000-0005-0000-0000-0000F3060000}"/>
    <cellStyle name="control table header 1 2 3 2 5 2 4" xfId="8703" xr:uid="{00000000-0005-0000-0000-0000F4060000}"/>
    <cellStyle name="control table header 1 2 3 2 5 3" xfId="8704" xr:uid="{00000000-0005-0000-0000-0000F5060000}"/>
    <cellStyle name="control table header 1 2 3 2 5 3 2" xfId="8705" xr:uid="{00000000-0005-0000-0000-0000F6060000}"/>
    <cellStyle name="control table header 1 2 3 2 5 3 3" xfId="8706" xr:uid="{00000000-0005-0000-0000-0000F7060000}"/>
    <cellStyle name="control table header 1 2 3 2 5 3 4" xfId="8707" xr:uid="{00000000-0005-0000-0000-0000F8060000}"/>
    <cellStyle name="control table header 1 2 3 2 5 4" xfId="8708" xr:uid="{00000000-0005-0000-0000-0000F9060000}"/>
    <cellStyle name="control table header 1 2 3 2 6" xfId="416" xr:uid="{00000000-0005-0000-0000-0000FA060000}"/>
    <cellStyle name="control table header 1 2 3 2 6 2" xfId="8709" xr:uid="{00000000-0005-0000-0000-0000FB060000}"/>
    <cellStyle name="control table header 1 2 3 2 6 2 2" xfId="8710" xr:uid="{00000000-0005-0000-0000-0000FC060000}"/>
    <cellStyle name="control table header 1 2 3 2 6 2 3" xfId="8711" xr:uid="{00000000-0005-0000-0000-0000FD060000}"/>
    <cellStyle name="control table header 1 2 3 2 6 2 4" xfId="8712" xr:uid="{00000000-0005-0000-0000-0000FE060000}"/>
    <cellStyle name="control table header 1 2 3 2 6 3" xfId="8713" xr:uid="{00000000-0005-0000-0000-0000FF060000}"/>
    <cellStyle name="control table header 1 2 3 2 6 3 2" xfId="8714" xr:uid="{00000000-0005-0000-0000-000000070000}"/>
    <cellStyle name="control table header 1 2 3 2 6 3 3" xfId="8715" xr:uid="{00000000-0005-0000-0000-000001070000}"/>
    <cellStyle name="control table header 1 2 3 2 6 3 4" xfId="8716" xr:uid="{00000000-0005-0000-0000-000002070000}"/>
    <cellStyle name="control table header 1 2 3 2 6 4" xfId="8717" xr:uid="{00000000-0005-0000-0000-000003070000}"/>
    <cellStyle name="control table header 1 2 3 2 7" xfId="417" xr:uid="{00000000-0005-0000-0000-000004070000}"/>
    <cellStyle name="control table header 1 2 3 2 7 2" xfId="8718" xr:uid="{00000000-0005-0000-0000-000005070000}"/>
    <cellStyle name="control table header 1 2 3 2 7 2 2" xfId="8719" xr:uid="{00000000-0005-0000-0000-000006070000}"/>
    <cellStyle name="control table header 1 2 3 2 7 2 3" xfId="8720" xr:uid="{00000000-0005-0000-0000-000007070000}"/>
    <cellStyle name="control table header 1 2 3 2 7 2 4" xfId="8721" xr:uid="{00000000-0005-0000-0000-000008070000}"/>
    <cellStyle name="control table header 1 2 3 2 7 3" xfId="8722" xr:uid="{00000000-0005-0000-0000-000009070000}"/>
    <cellStyle name="control table header 1 2 3 2 7 3 2" xfId="8723" xr:uid="{00000000-0005-0000-0000-00000A070000}"/>
    <cellStyle name="control table header 1 2 3 2 7 3 3" xfId="8724" xr:uid="{00000000-0005-0000-0000-00000B070000}"/>
    <cellStyle name="control table header 1 2 3 2 7 3 4" xfId="8725" xr:uid="{00000000-0005-0000-0000-00000C070000}"/>
    <cellStyle name="control table header 1 2 3 2 7 4" xfId="8726" xr:uid="{00000000-0005-0000-0000-00000D070000}"/>
    <cellStyle name="control table header 1 2 3 2 8" xfId="418" xr:uid="{00000000-0005-0000-0000-00000E070000}"/>
    <cellStyle name="control table header 1 2 3 2 8 2" xfId="8727" xr:uid="{00000000-0005-0000-0000-00000F070000}"/>
    <cellStyle name="control table header 1 2 3 2 8 2 2" xfId="8728" xr:uid="{00000000-0005-0000-0000-000010070000}"/>
    <cellStyle name="control table header 1 2 3 2 8 2 3" xfId="8729" xr:uid="{00000000-0005-0000-0000-000011070000}"/>
    <cellStyle name="control table header 1 2 3 2 8 2 4" xfId="8730" xr:uid="{00000000-0005-0000-0000-000012070000}"/>
    <cellStyle name="control table header 1 2 3 2 8 3" xfId="8731" xr:uid="{00000000-0005-0000-0000-000013070000}"/>
    <cellStyle name="control table header 1 2 3 2 8 3 2" xfId="8732" xr:uid="{00000000-0005-0000-0000-000014070000}"/>
    <cellStyle name="control table header 1 2 3 2 8 3 3" xfId="8733" xr:uid="{00000000-0005-0000-0000-000015070000}"/>
    <cellStyle name="control table header 1 2 3 2 8 3 4" xfId="8734" xr:uid="{00000000-0005-0000-0000-000016070000}"/>
    <cellStyle name="control table header 1 2 3 2 8 4" xfId="8735" xr:uid="{00000000-0005-0000-0000-000017070000}"/>
    <cellStyle name="control table header 1 2 3 2 9" xfId="419" xr:uid="{00000000-0005-0000-0000-000018070000}"/>
    <cellStyle name="control table header 1 2 3 2 9 2" xfId="8736" xr:uid="{00000000-0005-0000-0000-000019070000}"/>
    <cellStyle name="control table header 1 2 3 2 9 2 2" xfId="8737" xr:uid="{00000000-0005-0000-0000-00001A070000}"/>
    <cellStyle name="control table header 1 2 3 2 9 2 3" xfId="8738" xr:uid="{00000000-0005-0000-0000-00001B070000}"/>
    <cellStyle name="control table header 1 2 3 2 9 2 4" xfId="8739" xr:uid="{00000000-0005-0000-0000-00001C070000}"/>
    <cellStyle name="control table header 1 2 3 2 9 3" xfId="8740" xr:uid="{00000000-0005-0000-0000-00001D070000}"/>
    <cellStyle name="control table header 1 2 3 2 9 3 2" xfId="8741" xr:uid="{00000000-0005-0000-0000-00001E070000}"/>
    <cellStyle name="control table header 1 2 3 2 9 3 3" xfId="8742" xr:uid="{00000000-0005-0000-0000-00001F070000}"/>
    <cellStyle name="control table header 1 2 3 2 9 3 4" xfId="8743" xr:uid="{00000000-0005-0000-0000-000020070000}"/>
    <cellStyle name="control table header 1 2 3 2 9 4" xfId="8744" xr:uid="{00000000-0005-0000-0000-000021070000}"/>
    <cellStyle name="control table header 1 2 3 20" xfId="420" xr:uid="{00000000-0005-0000-0000-000022070000}"/>
    <cellStyle name="control table header 1 2 3 20 2" xfId="8745" xr:uid="{00000000-0005-0000-0000-000023070000}"/>
    <cellStyle name="control table header 1 2 3 20 2 2" xfId="8746" xr:uid="{00000000-0005-0000-0000-000024070000}"/>
    <cellStyle name="control table header 1 2 3 20 2 3" xfId="8747" xr:uid="{00000000-0005-0000-0000-000025070000}"/>
    <cellStyle name="control table header 1 2 3 20 2 4" xfId="8748" xr:uid="{00000000-0005-0000-0000-000026070000}"/>
    <cellStyle name="control table header 1 2 3 20 3" xfId="8749" xr:uid="{00000000-0005-0000-0000-000027070000}"/>
    <cellStyle name="control table header 1 2 3 20 3 2" xfId="8750" xr:uid="{00000000-0005-0000-0000-000028070000}"/>
    <cellStyle name="control table header 1 2 3 20 3 3" xfId="8751" xr:uid="{00000000-0005-0000-0000-000029070000}"/>
    <cellStyle name="control table header 1 2 3 20 3 4" xfId="8752" xr:uid="{00000000-0005-0000-0000-00002A070000}"/>
    <cellStyle name="control table header 1 2 3 20 4" xfId="8753" xr:uid="{00000000-0005-0000-0000-00002B070000}"/>
    <cellStyle name="control table header 1 2 3 21" xfId="421" xr:uid="{00000000-0005-0000-0000-00002C070000}"/>
    <cellStyle name="control table header 1 2 3 21 2" xfId="8754" xr:uid="{00000000-0005-0000-0000-00002D070000}"/>
    <cellStyle name="control table header 1 2 3 21 2 2" xfId="8755" xr:uid="{00000000-0005-0000-0000-00002E070000}"/>
    <cellStyle name="control table header 1 2 3 21 2 3" xfId="8756" xr:uid="{00000000-0005-0000-0000-00002F070000}"/>
    <cellStyle name="control table header 1 2 3 21 2 4" xfId="8757" xr:uid="{00000000-0005-0000-0000-000030070000}"/>
    <cellStyle name="control table header 1 2 3 21 3" xfId="8758" xr:uid="{00000000-0005-0000-0000-000031070000}"/>
    <cellStyle name="control table header 1 2 3 21 3 2" xfId="8759" xr:uid="{00000000-0005-0000-0000-000032070000}"/>
    <cellStyle name="control table header 1 2 3 21 3 3" xfId="8760" xr:uid="{00000000-0005-0000-0000-000033070000}"/>
    <cellStyle name="control table header 1 2 3 21 3 4" xfId="8761" xr:uid="{00000000-0005-0000-0000-000034070000}"/>
    <cellStyle name="control table header 1 2 3 21 4" xfId="8762" xr:uid="{00000000-0005-0000-0000-000035070000}"/>
    <cellStyle name="control table header 1 2 3 22" xfId="422" xr:uid="{00000000-0005-0000-0000-000036070000}"/>
    <cellStyle name="control table header 1 2 3 22 2" xfId="8763" xr:uid="{00000000-0005-0000-0000-000037070000}"/>
    <cellStyle name="control table header 1 2 3 22 2 2" xfId="8764" xr:uid="{00000000-0005-0000-0000-000038070000}"/>
    <cellStyle name="control table header 1 2 3 22 2 3" xfId="8765" xr:uid="{00000000-0005-0000-0000-000039070000}"/>
    <cellStyle name="control table header 1 2 3 22 2 4" xfId="8766" xr:uid="{00000000-0005-0000-0000-00003A070000}"/>
    <cellStyle name="control table header 1 2 3 22 3" xfId="8767" xr:uid="{00000000-0005-0000-0000-00003B070000}"/>
    <cellStyle name="control table header 1 2 3 22 3 2" xfId="8768" xr:uid="{00000000-0005-0000-0000-00003C070000}"/>
    <cellStyle name="control table header 1 2 3 22 3 3" xfId="8769" xr:uid="{00000000-0005-0000-0000-00003D070000}"/>
    <cellStyle name="control table header 1 2 3 22 3 4" xfId="8770" xr:uid="{00000000-0005-0000-0000-00003E070000}"/>
    <cellStyle name="control table header 1 2 3 22 4" xfId="8771" xr:uid="{00000000-0005-0000-0000-00003F070000}"/>
    <cellStyle name="control table header 1 2 3 23" xfId="423" xr:uid="{00000000-0005-0000-0000-000040070000}"/>
    <cellStyle name="control table header 1 2 3 23 2" xfId="8772" xr:uid="{00000000-0005-0000-0000-000041070000}"/>
    <cellStyle name="control table header 1 2 3 23 2 2" xfId="8773" xr:uid="{00000000-0005-0000-0000-000042070000}"/>
    <cellStyle name="control table header 1 2 3 23 2 3" xfId="8774" xr:uid="{00000000-0005-0000-0000-000043070000}"/>
    <cellStyle name="control table header 1 2 3 23 2 4" xfId="8775" xr:uid="{00000000-0005-0000-0000-000044070000}"/>
    <cellStyle name="control table header 1 2 3 23 3" xfId="8776" xr:uid="{00000000-0005-0000-0000-000045070000}"/>
    <cellStyle name="control table header 1 2 3 23 3 2" xfId="8777" xr:uid="{00000000-0005-0000-0000-000046070000}"/>
    <cellStyle name="control table header 1 2 3 23 3 3" xfId="8778" xr:uid="{00000000-0005-0000-0000-000047070000}"/>
    <cellStyle name="control table header 1 2 3 23 3 4" xfId="8779" xr:uid="{00000000-0005-0000-0000-000048070000}"/>
    <cellStyle name="control table header 1 2 3 23 4" xfId="8780" xr:uid="{00000000-0005-0000-0000-000049070000}"/>
    <cellStyle name="control table header 1 2 3 24" xfId="424" xr:uid="{00000000-0005-0000-0000-00004A070000}"/>
    <cellStyle name="control table header 1 2 3 24 2" xfId="8781" xr:uid="{00000000-0005-0000-0000-00004B070000}"/>
    <cellStyle name="control table header 1 2 3 24 2 2" xfId="8782" xr:uid="{00000000-0005-0000-0000-00004C070000}"/>
    <cellStyle name="control table header 1 2 3 24 2 3" xfId="8783" xr:uid="{00000000-0005-0000-0000-00004D070000}"/>
    <cellStyle name="control table header 1 2 3 24 2 4" xfId="8784" xr:uid="{00000000-0005-0000-0000-00004E070000}"/>
    <cellStyle name="control table header 1 2 3 24 3" xfId="8785" xr:uid="{00000000-0005-0000-0000-00004F070000}"/>
    <cellStyle name="control table header 1 2 3 24 3 2" xfId="8786" xr:uid="{00000000-0005-0000-0000-000050070000}"/>
    <cellStyle name="control table header 1 2 3 24 3 3" xfId="8787" xr:uid="{00000000-0005-0000-0000-000051070000}"/>
    <cellStyle name="control table header 1 2 3 24 3 4" xfId="8788" xr:uid="{00000000-0005-0000-0000-000052070000}"/>
    <cellStyle name="control table header 1 2 3 24 4" xfId="8789" xr:uid="{00000000-0005-0000-0000-000053070000}"/>
    <cellStyle name="control table header 1 2 3 25" xfId="425" xr:uid="{00000000-0005-0000-0000-000054070000}"/>
    <cellStyle name="control table header 1 2 3 25 2" xfId="8790" xr:uid="{00000000-0005-0000-0000-000055070000}"/>
    <cellStyle name="control table header 1 2 3 25 2 2" xfId="8791" xr:uid="{00000000-0005-0000-0000-000056070000}"/>
    <cellStyle name="control table header 1 2 3 25 2 3" xfId="8792" xr:uid="{00000000-0005-0000-0000-000057070000}"/>
    <cellStyle name="control table header 1 2 3 25 2 4" xfId="8793" xr:uid="{00000000-0005-0000-0000-000058070000}"/>
    <cellStyle name="control table header 1 2 3 25 3" xfId="8794" xr:uid="{00000000-0005-0000-0000-000059070000}"/>
    <cellStyle name="control table header 1 2 3 25 3 2" xfId="8795" xr:uid="{00000000-0005-0000-0000-00005A070000}"/>
    <cellStyle name="control table header 1 2 3 25 3 3" xfId="8796" xr:uid="{00000000-0005-0000-0000-00005B070000}"/>
    <cellStyle name="control table header 1 2 3 25 3 4" xfId="8797" xr:uid="{00000000-0005-0000-0000-00005C070000}"/>
    <cellStyle name="control table header 1 2 3 25 4" xfId="8798" xr:uid="{00000000-0005-0000-0000-00005D070000}"/>
    <cellStyle name="control table header 1 2 3 26" xfId="426" xr:uid="{00000000-0005-0000-0000-00005E070000}"/>
    <cellStyle name="control table header 1 2 3 26 2" xfId="8799" xr:uid="{00000000-0005-0000-0000-00005F070000}"/>
    <cellStyle name="control table header 1 2 3 26 2 2" xfId="8800" xr:uid="{00000000-0005-0000-0000-000060070000}"/>
    <cellStyle name="control table header 1 2 3 26 2 3" xfId="8801" xr:uid="{00000000-0005-0000-0000-000061070000}"/>
    <cellStyle name="control table header 1 2 3 26 2 4" xfId="8802" xr:uid="{00000000-0005-0000-0000-000062070000}"/>
    <cellStyle name="control table header 1 2 3 26 3" xfId="8803" xr:uid="{00000000-0005-0000-0000-000063070000}"/>
    <cellStyle name="control table header 1 2 3 26 3 2" xfId="8804" xr:uid="{00000000-0005-0000-0000-000064070000}"/>
    <cellStyle name="control table header 1 2 3 26 3 3" xfId="8805" xr:uid="{00000000-0005-0000-0000-000065070000}"/>
    <cellStyle name="control table header 1 2 3 26 3 4" xfId="8806" xr:uid="{00000000-0005-0000-0000-000066070000}"/>
    <cellStyle name="control table header 1 2 3 26 4" xfId="8807" xr:uid="{00000000-0005-0000-0000-000067070000}"/>
    <cellStyle name="control table header 1 2 3 27" xfId="427" xr:uid="{00000000-0005-0000-0000-000068070000}"/>
    <cellStyle name="control table header 1 2 3 27 2" xfId="8808" xr:uid="{00000000-0005-0000-0000-000069070000}"/>
    <cellStyle name="control table header 1 2 3 27 2 2" xfId="8809" xr:uid="{00000000-0005-0000-0000-00006A070000}"/>
    <cellStyle name="control table header 1 2 3 27 2 3" xfId="8810" xr:uid="{00000000-0005-0000-0000-00006B070000}"/>
    <cellStyle name="control table header 1 2 3 27 2 4" xfId="8811" xr:uid="{00000000-0005-0000-0000-00006C070000}"/>
    <cellStyle name="control table header 1 2 3 27 3" xfId="8812" xr:uid="{00000000-0005-0000-0000-00006D070000}"/>
    <cellStyle name="control table header 1 2 3 27 3 2" xfId="8813" xr:uid="{00000000-0005-0000-0000-00006E070000}"/>
    <cellStyle name="control table header 1 2 3 27 3 3" xfId="8814" xr:uid="{00000000-0005-0000-0000-00006F070000}"/>
    <cellStyle name="control table header 1 2 3 27 3 4" xfId="8815" xr:uid="{00000000-0005-0000-0000-000070070000}"/>
    <cellStyle name="control table header 1 2 3 27 4" xfId="8816" xr:uid="{00000000-0005-0000-0000-000071070000}"/>
    <cellStyle name="control table header 1 2 3 28" xfId="428" xr:uid="{00000000-0005-0000-0000-000072070000}"/>
    <cellStyle name="control table header 1 2 3 28 2" xfId="8817" xr:uid="{00000000-0005-0000-0000-000073070000}"/>
    <cellStyle name="control table header 1 2 3 28 2 2" xfId="8818" xr:uid="{00000000-0005-0000-0000-000074070000}"/>
    <cellStyle name="control table header 1 2 3 28 2 3" xfId="8819" xr:uid="{00000000-0005-0000-0000-000075070000}"/>
    <cellStyle name="control table header 1 2 3 28 2 4" xfId="8820" xr:uid="{00000000-0005-0000-0000-000076070000}"/>
    <cellStyle name="control table header 1 2 3 28 3" xfId="8821" xr:uid="{00000000-0005-0000-0000-000077070000}"/>
    <cellStyle name="control table header 1 2 3 28 3 2" xfId="8822" xr:uid="{00000000-0005-0000-0000-000078070000}"/>
    <cellStyle name="control table header 1 2 3 28 3 3" xfId="8823" xr:uid="{00000000-0005-0000-0000-000079070000}"/>
    <cellStyle name="control table header 1 2 3 28 3 4" xfId="8824" xr:uid="{00000000-0005-0000-0000-00007A070000}"/>
    <cellStyle name="control table header 1 2 3 28 4" xfId="8825" xr:uid="{00000000-0005-0000-0000-00007B070000}"/>
    <cellStyle name="control table header 1 2 3 29" xfId="429" xr:uid="{00000000-0005-0000-0000-00007C070000}"/>
    <cellStyle name="control table header 1 2 3 29 2" xfId="8826" xr:uid="{00000000-0005-0000-0000-00007D070000}"/>
    <cellStyle name="control table header 1 2 3 29 2 2" xfId="8827" xr:uid="{00000000-0005-0000-0000-00007E070000}"/>
    <cellStyle name="control table header 1 2 3 29 2 3" xfId="8828" xr:uid="{00000000-0005-0000-0000-00007F070000}"/>
    <cellStyle name="control table header 1 2 3 29 2 4" xfId="8829" xr:uid="{00000000-0005-0000-0000-000080070000}"/>
    <cellStyle name="control table header 1 2 3 29 3" xfId="8830" xr:uid="{00000000-0005-0000-0000-000081070000}"/>
    <cellStyle name="control table header 1 2 3 29 3 2" xfId="8831" xr:uid="{00000000-0005-0000-0000-000082070000}"/>
    <cellStyle name="control table header 1 2 3 29 3 3" xfId="8832" xr:uid="{00000000-0005-0000-0000-000083070000}"/>
    <cellStyle name="control table header 1 2 3 29 3 4" xfId="8833" xr:uid="{00000000-0005-0000-0000-000084070000}"/>
    <cellStyle name="control table header 1 2 3 29 4" xfId="8834" xr:uid="{00000000-0005-0000-0000-000085070000}"/>
    <cellStyle name="control table header 1 2 3 3" xfId="430" xr:uid="{00000000-0005-0000-0000-000086070000}"/>
    <cellStyle name="control table header 1 2 3 3 2" xfId="8835" xr:uid="{00000000-0005-0000-0000-000087070000}"/>
    <cellStyle name="control table header 1 2 3 3 2 2" xfId="8836" xr:uid="{00000000-0005-0000-0000-000088070000}"/>
    <cellStyle name="control table header 1 2 3 3 2 3" xfId="8837" xr:uid="{00000000-0005-0000-0000-000089070000}"/>
    <cellStyle name="control table header 1 2 3 3 2 4" xfId="8838" xr:uid="{00000000-0005-0000-0000-00008A070000}"/>
    <cellStyle name="control table header 1 2 3 3 3" xfId="8839" xr:uid="{00000000-0005-0000-0000-00008B070000}"/>
    <cellStyle name="control table header 1 2 3 3 3 2" xfId="8840" xr:uid="{00000000-0005-0000-0000-00008C070000}"/>
    <cellStyle name="control table header 1 2 3 3 3 3" xfId="8841" xr:uid="{00000000-0005-0000-0000-00008D070000}"/>
    <cellStyle name="control table header 1 2 3 3 3 4" xfId="8842" xr:uid="{00000000-0005-0000-0000-00008E070000}"/>
    <cellStyle name="control table header 1 2 3 3 4" xfId="8843" xr:uid="{00000000-0005-0000-0000-00008F070000}"/>
    <cellStyle name="control table header 1 2 3 30" xfId="431" xr:uid="{00000000-0005-0000-0000-000090070000}"/>
    <cellStyle name="control table header 1 2 3 30 2" xfId="8844" xr:uid="{00000000-0005-0000-0000-000091070000}"/>
    <cellStyle name="control table header 1 2 3 30 2 2" xfId="8845" xr:uid="{00000000-0005-0000-0000-000092070000}"/>
    <cellStyle name="control table header 1 2 3 30 2 3" xfId="8846" xr:uid="{00000000-0005-0000-0000-000093070000}"/>
    <cellStyle name="control table header 1 2 3 30 2 4" xfId="8847" xr:uid="{00000000-0005-0000-0000-000094070000}"/>
    <cellStyle name="control table header 1 2 3 30 3" xfId="8848" xr:uid="{00000000-0005-0000-0000-000095070000}"/>
    <cellStyle name="control table header 1 2 3 30 3 2" xfId="8849" xr:uid="{00000000-0005-0000-0000-000096070000}"/>
    <cellStyle name="control table header 1 2 3 30 3 3" xfId="8850" xr:uid="{00000000-0005-0000-0000-000097070000}"/>
    <cellStyle name="control table header 1 2 3 30 3 4" xfId="8851" xr:uid="{00000000-0005-0000-0000-000098070000}"/>
    <cellStyle name="control table header 1 2 3 30 4" xfId="8852" xr:uid="{00000000-0005-0000-0000-000099070000}"/>
    <cellStyle name="control table header 1 2 3 31" xfId="432" xr:uid="{00000000-0005-0000-0000-00009A070000}"/>
    <cellStyle name="control table header 1 2 3 31 2" xfId="8853" xr:uid="{00000000-0005-0000-0000-00009B070000}"/>
    <cellStyle name="control table header 1 2 3 31 2 2" xfId="8854" xr:uid="{00000000-0005-0000-0000-00009C070000}"/>
    <cellStyle name="control table header 1 2 3 31 2 3" xfId="8855" xr:uid="{00000000-0005-0000-0000-00009D070000}"/>
    <cellStyle name="control table header 1 2 3 31 2 4" xfId="8856" xr:uid="{00000000-0005-0000-0000-00009E070000}"/>
    <cellStyle name="control table header 1 2 3 31 3" xfId="8857" xr:uid="{00000000-0005-0000-0000-00009F070000}"/>
    <cellStyle name="control table header 1 2 3 31 3 2" xfId="8858" xr:uid="{00000000-0005-0000-0000-0000A0070000}"/>
    <cellStyle name="control table header 1 2 3 31 3 3" xfId="8859" xr:uid="{00000000-0005-0000-0000-0000A1070000}"/>
    <cellStyle name="control table header 1 2 3 31 3 4" xfId="8860" xr:uid="{00000000-0005-0000-0000-0000A2070000}"/>
    <cellStyle name="control table header 1 2 3 31 4" xfId="8861" xr:uid="{00000000-0005-0000-0000-0000A3070000}"/>
    <cellStyle name="control table header 1 2 3 32" xfId="433" xr:uid="{00000000-0005-0000-0000-0000A4070000}"/>
    <cellStyle name="control table header 1 2 3 32 2" xfId="8862" xr:uid="{00000000-0005-0000-0000-0000A5070000}"/>
    <cellStyle name="control table header 1 2 3 32 2 2" xfId="8863" xr:uid="{00000000-0005-0000-0000-0000A6070000}"/>
    <cellStyle name="control table header 1 2 3 32 2 3" xfId="8864" xr:uid="{00000000-0005-0000-0000-0000A7070000}"/>
    <cellStyle name="control table header 1 2 3 32 2 4" xfId="8865" xr:uid="{00000000-0005-0000-0000-0000A8070000}"/>
    <cellStyle name="control table header 1 2 3 32 3" xfId="8866" xr:uid="{00000000-0005-0000-0000-0000A9070000}"/>
    <cellStyle name="control table header 1 2 3 32 3 2" xfId="8867" xr:uid="{00000000-0005-0000-0000-0000AA070000}"/>
    <cellStyle name="control table header 1 2 3 32 3 3" xfId="8868" xr:uid="{00000000-0005-0000-0000-0000AB070000}"/>
    <cellStyle name="control table header 1 2 3 32 3 4" xfId="8869" xr:uid="{00000000-0005-0000-0000-0000AC070000}"/>
    <cellStyle name="control table header 1 2 3 32 4" xfId="8870" xr:uid="{00000000-0005-0000-0000-0000AD070000}"/>
    <cellStyle name="control table header 1 2 3 33" xfId="434" xr:uid="{00000000-0005-0000-0000-0000AE070000}"/>
    <cellStyle name="control table header 1 2 3 33 2" xfId="8871" xr:uid="{00000000-0005-0000-0000-0000AF070000}"/>
    <cellStyle name="control table header 1 2 3 33 2 2" xfId="8872" xr:uid="{00000000-0005-0000-0000-0000B0070000}"/>
    <cellStyle name="control table header 1 2 3 33 2 3" xfId="8873" xr:uid="{00000000-0005-0000-0000-0000B1070000}"/>
    <cellStyle name="control table header 1 2 3 33 2 4" xfId="8874" xr:uid="{00000000-0005-0000-0000-0000B2070000}"/>
    <cellStyle name="control table header 1 2 3 33 3" xfId="8875" xr:uid="{00000000-0005-0000-0000-0000B3070000}"/>
    <cellStyle name="control table header 1 2 3 33 3 2" xfId="8876" xr:uid="{00000000-0005-0000-0000-0000B4070000}"/>
    <cellStyle name="control table header 1 2 3 33 3 3" xfId="8877" xr:uid="{00000000-0005-0000-0000-0000B5070000}"/>
    <cellStyle name="control table header 1 2 3 33 3 4" xfId="8878" xr:uid="{00000000-0005-0000-0000-0000B6070000}"/>
    <cellStyle name="control table header 1 2 3 33 4" xfId="8879" xr:uid="{00000000-0005-0000-0000-0000B7070000}"/>
    <cellStyle name="control table header 1 2 3 34" xfId="435" xr:uid="{00000000-0005-0000-0000-0000B8070000}"/>
    <cellStyle name="control table header 1 2 3 34 2" xfId="8880" xr:uid="{00000000-0005-0000-0000-0000B9070000}"/>
    <cellStyle name="control table header 1 2 3 34 2 2" xfId="8881" xr:uid="{00000000-0005-0000-0000-0000BA070000}"/>
    <cellStyle name="control table header 1 2 3 34 2 3" xfId="8882" xr:uid="{00000000-0005-0000-0000-0000BB070000}"/>
    <cellStyle name="control table header 1 2 3 34 2 4" xfId="8883" xr:uid="{00000000-0005-0000-0000-0000BC070000}"/>
    <cellStyle name="control table header 1 2 3 34 3" xfId="8884" xr:uid="{00000000-0005-0000-0000-0000BD070000}"/>
    <cellStyle name="control table header 1 2 3 34 3 2" xfId="8885" xr:uid="{00000000-0005-0000-0000-0000BE070000}"/>
    <cellStyle name="control table header 1 2 3 34 3 3" xfId="8886" xr:uid="{00000000-0005-0000-0000-0000BF070000}"/>
    <cellStyle name="control table header 1 2 3 34 3 4" xfId="8887" xr:uid="{00000000-0005-0000-0000-0000C0070000}"/>
    <cellStyle name="control table header 1 2 3 34 4" xfId="8888" xr:uid="{00000000-0005-0000-0000-0000C1070000}"/>
    <cellStyle name="control table header 1 2 3 35" xfId="436" xr:uid="{00000000-0005-0000-0000-0000C2070000}"/>
    <cellStyle name="control table header 1 2 3 35 2" xfId="8889" xr:uid="{00000000-0005-0000-0000-0000C3070000}"/>
    <cellStyle name="control table header 1 2 3 35 2 2" xfId="8890" xr:uid="{00000000-0005-0000-0000-0000C4070000}"/>
    <cellStyle name="control table header 1 2 3 35 2 3" xfId="8891" xr:uid="{00000000-0005-0000-0000-0000C5070000}"/>
    <cellStyle name="control table header 1 2 3 35 2 4" xfId="8892" xr:uid="{00000000-0005-0000-0000-0000C6070000}"/>
    <cellStyle name="control table header 1 2 3 35 3" xfId="8893" xr:uid="{00000000-0005-0000-0000-0000C7070000}"/>
    <cellStyle name="control table header 1 2 3 35 3 2" xfId="8894" xr:uid="{00000000-0005-0000-0000-0000C8070000}"/>
    <cellStyle name="control table header 1 2 3 35 3 3" xfId="8895" xr:uid="{00000000-0005-0000-0000-0000C9070000}"/>
    <cellStyle name="control table header 1 2 3 35 3 4" xfId="8896" xr:uid="{00000000-0005-0000-0000-0000CA070000}"/>
    <cellStyle name="control table header 1 2 3 35 4" xfId="8897" xr:uid="{00000000-0005-0000-0000-0000CB070000}"/>
    <cellStyle name="control table header 1 2 3 36" xfId="437" xr:uid="{00000000-0005-0000-0000-0000CC070000}"/>
    <cellStyle name="control table header 1 2 3 36 2" xfId="8898" xr:uid="{00000000-0005-0000-0000-0000CD070000}"/>
    <cellStyle name="control table header 1 2 3 36 2 2" xfId="8899" xr:uid="{00000000-0005-0000-0000-0000CE070000}"/>
    <cellStyle name="control table header 1 2 3 36 2 3" xfId="8900" xr:uid="{00000000-0005-0000-0000-0000CF070000}"/>
    <cellStyle name="control table header 1 2 3 36 2 4" xfId="8901" xr:uid="{00000000-0005-0000-0000-0000D0070000}"/>
    <cellStyle name="control table header 1 2 3 36 3" xfId="8902" xr:uid="{00000000-0005-0000-0000-0000D1070000}"/>
    <cellStyle name="control table header 1 2 3 36 3 2" xfId="8903" xr:uid="{00000000-0005-0000-0000-0000D2070000}"/>
    <cellStyle name="control table header 1 2 3 36 3 3" xfId="8904" xr:uid="{00000000-0005-0000-0000-0000D3070000}"/>
    <cellStyle name="control table header 1 2 3 36 3 4" xfId="8905" xr:uid="{00000000-0005-0000-0000-0000D4070000}"/>
    <cellStyle name="control table header 1 2 3 36 4" xfId="8906" xr:uid="{00000000-0005-0000-0000-0000D5070000}"/>
    <cellStyle name="control table header 1 2 3 37" xfId="438" xr:uid="{00000000-0005-0000-0000-0000D6070000}"/>
    <cellStyle name="control table header 1 2 3 37 2" xfId="8907" xr:uid="{00000000-0005-0000-0000-0000D7070000}"/>
    <cellStyle name="control table header 1 2 3 37 2 2" xfId="8908" xr:uid="{00000000-0005-0000-0000-0000D8070000}"/>
    <cellStyle name="control table header 1 2 3 37 2 3" xfId="8909" xr:uid="{00000000-0005-0000-0000-0000D9070000}"/>
    <cellStyle name="control table header 1 2 3 37 2 4" xfId="8910" xr:uid="{00000000-0005-0000-0000-0000DA070000}"/>
    <cellStyle name="control table header 1 2 3 37 3" xfId="8911" xr:uid="{00000000-0005-0000-0000-0000DB070000}"/>
    <cellStyle name="control table header 1 2 3 37 3 2" xfId="8912" xr:uid="{00000000-0005-0000-0000-0000DC070000}"/>
    <cellStyle name="control table header 1 2 3 37 3 3" xfId="8913" xr:uid="{00000000-0005-0000-0000-0000DD070000}"/>
    <cellStyle name="control table header 1 2 3 37 3 4" xfId="8914" xr:uid="{00000000-0005-0000-0000-0000DE070000}"/>
    <cellStyle name="control table header 1 2 3 37 4" xfId="8915" xr:uid="{00000000-0005-0000-0000-0000DF070000}"/>
    <cellStyle name="control table header 1 2 3 38" xfId="439" xr:uid="{00000000-0005-0000-0000-0000E0070000}"/>
    <cellStyle name="control table header 1 2 3 38 2" xfId="8916" xr:uid="{00000000-0005-0000-0000-0000E1070000}"/>
    <cellStyle name="control table header 1 2 3 38 2 2" xfId="8917" xr:uid="{00000000-0005-0000-0000-0000E2070000}"/>
    <cellStyle name="control table header 1 2 3 38 2 3" xfId="8918" xr:uid="{00000000-0005-0000-0000-0000E3070000}"/>
    <cellStyle name="control table header 1 2 3 38 2 4" xfId="8919" xr:uid="{00000000-0005-0000-0000-0000E4070000}"/>
    <cellStyle name="control table header 1 2 3 38 3" xfId="8920" xr:uid="{00000000-0005-0000-0000-0000E5070000}"/>
    <cellStyle name="control table header 1 2 3 38 3 2" xfId="8921" xr:uid="{00000000-0005-0000-0000-0000E6070000}"/>
    <cellStyle name="control table header 1 2 3 38 3 3" xfId="8922" xr:uid="{00000000-0005-0000-0000-0000E7070000}"/>
    <cellStyle name="control table header 1 2 3 38 3 4" xfId="8923" xr:uid="{00000000-0005-0000-0000-0000E8070000}"/>
    <cellStyle name="control table header 1 2 3 38 4" xfId="8924" xr:uid="{00000000-0005-0000-0000-0000E9070000}"/>
    <cellStyle name="control table header 1 2 3 39" xfId="440" xr:uid="{00000000-0005-0000-0000-0000EA070000}"/>
    <cellStyle name="control table header 1 2 3 39 2" xfId="8925" xr:uid="{00000000-0005-0000-0000-0000EB070000}"/>
    <cellStyle name="control table header 1 2 3 39 2 2" xfId="8926" xr:uid="{00000000-0005-0000-0000-0000EC070000}"/>
    <cellStyle name="control table header 1 2 3 39 2 3" xfId="8927" xr:uid="{00000000-0005-0000-0000-0000ED070000}"/>
    <cellStyle name="control table header 1 2 3 39 2 4" xfId="8928" xr:uid="{00000000-0005-0000-0000-0000EE070000}"/>
    <cellStyle name="control table header 1 2 3 39 3" xfId="8929" xr:uid="{00000000-0005-0000-0000-0000EF070000}"/>
    <cellStyle name="control table header 1 2 3 39 3 2" xfId="8930" xr:uid="{00000000-0005-0000-0000-0000F0070000}"/>
    <cellStyle name="control table header 1 2 3 39 3 3" xfId="8931" xr:uid="{00000000-0005-0000-0000-0000F1070000}"/>
    <cellStyle name="control table header 1 2 3 39 3 4" xfId="8932" xr:uid="{00000000-0005-0000-0000-0000F2070000}"/>
    <cellStyle name="control table header 1 2 3 39 4" xfId="8933" xr:uid="{00000000-0005-0000-0000-0000F3070000}"/>
    <cellStyle name="control table header 1 2 3 4" xfId="441" xr:uid="{00000000-0005-0000-0000-0000F4070000}"/>
    <cellStyle name="control table header 1 2 3 4 2" xfId="8934" xr:uid="{00000000-0005-0000-0000-0000F5070000}"/>
    <cellStyle name="control table header 1 2 3 4 2 2" xfId="8935" xr:uid="{00000000-0005-0000-0000-0000F6070000}"/>
    <cellStyle name="control table header 1 2 3 4 2 3" xfId="8936" xr:uid="{00000000-0005-0000-0000-0000F7070000}"/>
    <cellStyle name="control table header 1 2 3 4 2 4" xfId="8937" xr:uid="{00000000-0005-0000-0000-0000F8070000}"/>
    <cellStyle name="control table header 1 2 3 4 3" xfId="8938" xr:uid="{00000000-0005-0000-0000-0000F9070000}"/>
    <cellStyle name="control table header 1 2 3 4 3 2" xfId="8939" xr:uid="{00000000-0005-0000-0000-0000FA070000}"/>
    <cellStyle name="control table header 1 2 3 4 3 3" xfId="8940" xr:uid="{00000000-0005-0000-0000-0000FB070000}"/>
    <cellStyle name="control table header 1 2 3 4 3 4" xfId="8941" xr:uid="{00000000-0005-0000-0000-0000FC070000}"/>
    <cellStyle name="control table header 1 2 3 4 4" xfId="8942" xr:uid="{00000000-0005-0000-0000-0000FD070000}"/>
    <cellStyle name="control table header 1 2 3 40" xfId="442" xr:uid="{00000000-0005-0000-0000-0000FE070000}"/>
    <cellStyle name="control table header 1 2 3 40 2" xfId="8943" xr:uid="{00000000-0005-0000-0000-0000FF070000}"/>
    <cellStyle name="control table header 1 2 3 40 2 2" xfId="8944" xr:uid="{00000000-0005-0000-0000-000000080000}"/>
    <cellStyle name="control table header 1 2 3 40 2 3" xfId="8945" xr:uid="{00000000-0005-0000-0000-000001080000}"/>
    <cellStyle name="control table header 1 2 3 40 2 4" xfId="8946" xr:uid="{00000000-0005-0000-0000-000002080000}"/>
    <cellStyle name="control table header 1 2 3 40 3" xfId="8947" xr:uid="{00000000-0005-0000-0000-000003080000}"/>
    <cellStyle name="control table header 1 2 3 40 3 2" xfId="8948" xr:uid="{00000000-0005-0000-0000-000004080000}"/>
    <cellStyle name="control table header 1 2 3 40 3 3" xfId="8949" xr:uid="{00000000-0005-0000-0000-000005080000}"/>
    <cellStyle name="control table header 1 2 3 40 3 4" xfId="8950" xr:uid="{00000000-0005-0000-0000-000006080000}"/>
    <cellStyle name="control table header 1 2 3 40 4" xfId="8951" xr:uid="{00000000-0005-0000-0000-000007080000}"/>
    <cellStyle name="control table header 1 2 3 41" xfId="443" xr:uid="{00000000-0005-0000-0000-000008080000}"/>
    <cellStyle name="control table header 1 2 3 41 2" xfId="8952" xr:uid="{00000000-0005-0000-0000-000009080000}"/>
    <cellStyle name="control table header 1 2 3 41 2 2" xfId="8953" xr:uid="{00000000-0005-0000-0000-00000A080000}"/>
    <cellStyle name="control table header 1 2 3 41 2 3" xfId="8954" xr:uid="{00000000-0005-0000-0000-00000B080000}"/>
    <cellStyle name="control table header 1 2 3 41 2 4" xfId="8955" xr:uid="{00000000-0005-0000-0000-00000C080000}"/>
    <cellStyle name="control table header 1 2 3 41 3" xfId="8956" xr:uid="{00000000-0005-0000-0000-00000D080000}"/>
    <cellStyle name="control table header 1 2 3 41 3 2" xfId="8957" xr:uid="{00000000-0005-0000-0000-00000E080000}"/>
    <cellStyle name="control table header 1 2 3 41 3 3" xfId="8958" xr:uid="{00000000-0005-0000-0000-00000F080000}"/>
    <cellStyle name="control table header 1 2 3 41 3 4" xfId="8959" xr:uid="{00000000-0005-0000-0000-000010080000}"/>
    <cellStyle name="control table header 1 2 3 41 4" xfId="8960" xr:uid="{00000000-0005-0000-0000-000011080000}"/>
    <cellStyle name="control table header 1 2 3 42" xfId="444" xr:uid="{00000000-0005-0000-0000-000012080000}"/>
    <cellStyle name="control table header 1 2 3 42 2" xfId="8961" xr:uid="{00000000-0005-0000-0000-000013080000}"/>
    <cellStyle name="control table header 1 2 3 42 2 2" xfId="8962" xr:uid="{00000000-0005-0000-0000-000014080000}"/>
    <cellStyle name="control table header 1 2 3 42 2 3" xfId="8963" xr:uid="{00000000-0005-0000-0000-000015080000}"/>
    <cellStyle name="control table header 1 2 3 42 2 4" xfId="8964" xr:uid="{00000000-0005-0000-0000-000016080000}"/>
    <cellStyle name="control table header 1 2 3 42 3" xfId="8965" xr:uid="{00000000-0005-0000-0000-000017080000}"/>
    <cellStyle name="control table header 1 2 3 42 3 2" xfId="8966" xr:uid="{00000000-0005-0000-0000-000018080000}"/>
    <cellStyle name="control table header 1 2 3 42 3 3" xfId="8967" xr:uid="{00000000-0005-0000-0000-000019080000}"/>
    <cellStyle name="control table header 1 2 3 42 3 4" xfId="8968" xr:uid="{00000000-0005-0000-0000-00001A080000}"/>
    <cellStyle name="control table header 1 2 3 42 4" xfId="8969" xr:uid="{00000000-0005-0000-0000-00001B080000}"/>
    <cellStyle name="control table header 1 2 3 43" xfId="445" xr:uid="{00000000-0005-0000-0000-00001C080000}"/>
    <cellStyle name="control table header 1 2 3 43 2" xfId="8970" xr:uid="{00000000-0005-0000-0000-00001D080000}"/>
    <cellStyle name="control table header 1 2 3 43 2 2" xfId="8971" xr:uid="{00000000-0005-0000-0000-00001E080000}"/>
    <cellStyle name="control table header 1 2 3 43 2 3" xfId="8972" xr:uid="{00000000-0005-0000-0000-00001F080000}"/>
    <cellStyle name="control table header 1 2 3 43 2 4" xfId="8973" xr:uid="{00000000-0005-0000-0000-000020080000}"/>
    <cellStyle name="control table header 1 2 3 43 3" xfId="8974" xr:uid="{00000000-0005-0000-0000-000021080000}"/>
    <cellStyle name="control table header 1 2 3 43 3 2" xfId="8975" xr:uid="{00000000-0005-0000-0000-000022080000}"/>
    <cellStyle name="control table header 1 2 3 43 3 3" xfId="8976" xr:uid="{00000000-0005-0000-0000-000023080000}"/>
    <cellStyle name="control table header 1 2 3 43 3 4" xfId="8977" xr:uid="{00000000-0005-0000-0000-000024080000}"/>
    <cellStyle name="control table header 1 2 3 43 4" xfId="8978" xr:uid="{00000000-0005-0000-0000-000025080000}"/>
    <cellStyle name="control table header 1 2 3 44" xfId="446" xr:uid="{00000000-0005-0000-0000-000026080000}"/>
    <cellStyle name="control table header 1 2 3 44 2" xfId="8979" xr:uid="{00000000-0005-0000-0000-000027080000}"/>
    <cellStyle name="control table header 1 2 3 44 2 2" xfId="8980" xr:uid="{00000000-0005-0000-0000-000028080000}"/>
    <cellStyle name="control table header 1 2 3 44 2 3" xfId="8981" xr:uid="{00000000-0005-0000-0000-000029080000}"/>
    <cellStyle name="control table header 1 2 3 44 2 4" xfId="8982" xr:uid="{00000000-0005-0000-0000-00002A080000}"/>
    <cellStyle name="control table header 1 2 3 44 3" xfId="8983" xr:uid="{00000000-0005-0000-0000-00002B080000}"/>
    <cellStyle name="control table header 1 2 3 44 3 2" xfId="8984" xr:uid="{00000000-0005-0000-0000-00002C080000}"/>
    <cellStyle name="control table header 1 2 3 44 3 3" xfId="8985" xr:uid="{00000000-0005-0000-0000-00002D080000}"/>
    <cellStyle name="control table header 1 2 3 44 3 4" xfId="8986" xr:uid="{00000000-0005-0000-0000-00002E080000}"/>
    <cellStyle name="control table header 1 2 3 44 4" xfId="8987" xr:uid="{00000000-0005-0000-0000-00002F080000}"/>
    <cellStyle name="control table header 1 2 3 45" xfId="447" xr:uid="{00000000-0005-0000-0000-000030080000}"/>
    <cellStyle name="control table header 1 2 3 45 2" xfId="8988" xr:uid="{00000000-0005-0000-0000-000031080000}"/>
    <cellStyle name="control table header 1 2 3 45 2 2" xfId="8989" xr:uid="{00000000-0005-0000-0000-000032080000}"/>
    <cellStyle name="control table header 1 2 3 45 2 3" xfId="8990" xr:uid="{00000000-0005-0000-0000-000033080000}"/>
    <cellStyle name="control table header 1 2 3 45 2 4" xfId="8991" xr:uid="{00000000-0005-0000-0000-000034080000}"/>
    <cellStyle name="control table header 1 2 3 45 3" xfId="8992" xr:uid="{00000000-0005-0000-0000-000035080000}"/>
    <cellStyle name="control table header 1 2 3 45 3 2" xfId="8993" xr:uid="{00000000-0005-0000-0000-000036080000}"/>
    <cellStyle name="control table header 1 2 3 45 3 3" xfId="8994" xr:uid="{00000000-0005-0000-0000-000037080000}"/>
    <cellStyle name="control table header 1 2 3 45 3 4" xfId="8995" xr:uid="{00000000-0005-0000-0000-000038080000}"/>
    <cellStyle name="control table header 1 2 3 45 4" xfId="8996" xr:uid="{00000000-0005-0000-0000-000039080000}"/>
    <cellStyle name="control table header 1 2 3 46" xfId="8997" xr:uid="{00000000-0005-0000-0000-00003A080000}"/>
    <cellStyle name="control table header 1 2 3 46 2" xfId="8998" xr:uid="{00000000-0005-0000-0000-00003B080000}"/>
    <cellStyle name="control table header 1 2 3 46 3" xfId="8999" xr:uid="{00000000-0005-0000-0000-00003C080000}"/>
    <cellStyle name="control table header 1 2 3 46 4" xfId="9000" xr:uid="{00000000-0005-0000-0000-00003D080000}"/>
    <cellStyle name="control table header 1 2 3 47" xfId="9001" xr:uid="{00000000-0005-0000-0000-00003E080000}"/>
    <cellStyle name="control table header 1 2 3 47 2" xfId="9002" xr:uid="{00000000-0005-0000-0000-00003F080000}"/>
    <cellStyle name="control table header 1 2 3 47 3" xfId="9003" xr:uid="{00000000-0005-0000-0000-000040080000}"/>
    <cellStyle name="control table header 1 2 3 47 4" xfId="9004" xr:uid="{00000000-0005-0000-0000-000041080000}"/>
    <cellStyle name="control table header 1 2 3 5" xfId="448" xr:uid="{00000000-0005-0000-0000-000042080000}"/>
    <cellStyle name="control table header 1 2 3 5 2" xfId="9005" xr:uid="{00000000-0005-0000-0000-000043080000}"/>
    <cellStyle name="control table header 1 2 3 5 2 2" xfId="9006" xr:uid="{00000000-0005-0000-0000-000044080000}"/>
    <cellStyle name="control table header 1 2 3 5 2 3" xfId="9007" xr:uid="{00000000-0005-0000-0000-000045080000}"/>
    <cellStyle name="control table header 1 2 3 5 2 4" xfId="9008" xr:uid="{00000000-0005-0000-0000-000046080000}"/>
    <cellStyle name="control table header 1 2 3 5 3" xfId="9009" xr:uid="{00000000-0005-0000-0000-000047080000}"/>
    <cellStyle name="control table header 1 2 3 5 3 2" xfId="9010" xr:uid="{00000000-0005-0000-0000-000048080000}"/>
    <cellStyle name="control table header 1 2 3 5 3 3" xfId="9011" xr:uid="{00000000-0005-0000-0000-000049080000}"/>
    <cellStyle name="control table header 1 2 3 5 3 4" xfId="9012" xr:uid="{00000000-0005-0000-0000-00004A080000}"/>
    <cellStyle name="control table header 1 2 3 5 4" xfId="9013" xr:uid="{00000000-0005-0000-0000-00004B080000}"/>
    <cellStyle name="control table header 1 2 3 6" xfId="449" xr:uid="{00000000-0005-0000-0000-00004C080000}"/>
    <cellStyle name="control table header 1 2 3 6 2" xfId="9014" xr:uid="{00000000-0005-0000-0000-00004D080000}"/>
    <cellStyle name="control table header 1 2 3 6 2 2" xfId="9015" xr:uid="{00000000-0005-0000-0000-00004E080000}"/>
    <cellStyle name="control table header 1 2 3 6 2 3" xfId="9016" xr:uid="{00000000-0005-0000-0000-00004F080000}"/>
    <cellStyle name="control table header 1 2 3 6 2 4" xfId="9017" xr:uid="{00000000-0005-0000-0000-000050080000}"/>
    <cellStyle name="control table header 1 2 3 6 3" xfId="9018" xr:uid="{00000000-0005-0000-0000-000051080000}"/>
    <cellStyle name="control table header 1 2 3 6 3 2" xfId="9019" xr:uid="{00000000-0005-0000-0000-000052080000}"/>
    <cellStyle name="control table header 1 2 3 6 3 3" xfId="9020" xr:uid="{00000000-0005-0000-0000-000053080000}"/>
    <cellStyle name="control table header 1 2 3 6 3 4" xfId="9021" xr:uid="{00000000-0005-0000-0000-000054080000}"/>
    <cellStyle name="control table header 1 2 3 6 4" xfId="9022" xr:uid="{00000000-0005-0000-0000-000055080000}"/>
    <cellStyle name="control table header 1 2 3 7" xfId="450" xr:uid="{00000000-0005-0000-0000-000056080000}"/>
    <cellStyle name="control table header 1 2 3 7 2" xfId="9023" xr:uid="{00000000-0005-0000-0000-000057080000}"/>
    <cellStyle name="control table header 1 2 3 7 2 2" xfId="9024" xr:uid="{00000000-0005-0000-0000-000058080000}"/>
    <cellStyle name="control table header 1 2 3 7 2 3" xfId="9025" xr:uid="{00000000-0005-0000-0000-000059080000}"/>
    <cellStyle name="control table header 1 2 3 7 2 4" xfId="9026" xr:uid="{00000000-0005-0000-0000-00005A080000}"/>
    <cellStyle name="control table header 1 2 3 7 3" xfId="9027" xr:uid="{00000000-0005-0000-0000-00005B080000}"/>
    <cellStyle name="control table header 1 2 3 7 3 2" xfId="9028" xr:uid="{00000000-0005-0000-0000-00005C080000}"/>
    <cellStyle name="control table header 1 2 3 7 3 3" xfId="9029" xr:uid="{00000000-0005-0000-0000-00005D080000}"/>
    <cellStyle name="control table header 1 2 3 7 3 4" xfId="9030" xr:uid="{00000000-0005-0000-0000-00005E080000}"/>
    <cellStyle name="control table header 1 2 3 7 4" xfId="9031" xr:uid="{00000000-0005-0000-0000-00005F080000}"/>
    <cellStyle name="control table header 1 2 3 8" xfId="451" xr:uid="{00000000-0005-0000-0000-000060080000}"/>
    <cellStyle name="control table header 1 2 3 8 2" xfId="9032" xr:uid="{00000000-0005-0000-0000-000061080000}"/>
    <cellStyle name="control table header 1 2 3 8 2 2" xfId="9033" xr:uid="{00000000-0005-0000-0000-000062080000}"/>
    <cellStyle name="control table header 1 2 3 8 2 3" xfId="9034" xr:uid="{00000000-0005-0000-0000-000063080000}"/>
    <cellStyle name="control table header 1 2 3 8 2 4" xfId="9035" xr:uid="{00000000-0005-0000-0000-000064080000}"/>
    <cellStyle name="control table header 1 2 3 8 3" xfId="9036" xr:uid="{00000000-0005-0000-0000-000065080000}"/>
    <cellStyle name="control table header 1 2 3 8 3 2" xfId="9037" xr:uid="{00000000-0005-0000-0000-000066080000}"/>
    <cellStyle name="control table header 1 2 3 8 3 3" xfId="9038" xr:uid="{00000000-0005-0000-0000-000067080000}"/>
    <cellStyle name="control table header 1 2 3 8 3 4" xfId="9039" xr:uid="{00000000-0005-0000-0000-000068080000}"/>
    <cellStyle name="control table header 1 2 3 8 4" xfId="9040" xr:uid="{00000000-0005-0000-0000-000069080000}"/>
    <cellStyle name="control table header 1 2 3 9" xfId="452" xr:uid="{00000000-0005-0000-0000-00006A080000}"/>
    <cellStyle name="control table header 1 2 3 9 2" xfId="9041" xr:uid="{00000000-0005-0000-0000-00006B080000}"/>
    <cellStyle name="control table header 1 2 3 9 2 2" xfId="9042" xr:uid="{00000000-0005-0000-0000-00006C080000}"/>
    <cellStyle name="control table header 1 2 3 9 2 3" xfId="9043" xr:uid="{00000000-0005-0000-0000-00006D080000}"/>
    <cellStyle name="control table header 1 2 3 9 2 4" xfId="9044" xr:uid="{00000000-0005-0000-0000-00006E080000}"/>
    <cellStyle name="control table header 1 2 3 9 3" xfId="9045" xr:uid="{00000000-0005-0000-0000-00006F080000}"/>
    <cellStyle name="control table header 1 2 3 9 3 2" xfId="9046" xr:uid="{00000000-0005-0000-0000-000070080000}"/>
    <cellStyle name="control table header 1 2 3 9 3 3" xfId="9047" xr:uid="{00000000-0005-0000-0000-000071080000}"/>
    <cellStyle name="control table header 1 2 3 9 3 4" xfId="9048" xr:uid="{00000000-0005-0000-0000-000072080000}"/>
    <cellStyle name="control table header 1 2 3 9 4" xfId="9049" xr:uid="{00000000-0005-0000-0000-000073080000}"/>
    <cellStyle name="control table header 1 2 4" xfId="453" xr:uid="{00000000-0005-0000-0000-000074080000}"/>
    <cellStyle name="control table header 1 2 4 10" xfId="454" xr:uid="{00000000-0005-0000-0000-000075080000}"/>
    <cellStyle name="control table header 1 2 4 10 2" xfId="9050" xr:uid="{00000000-0005-0000-0000-000076080000}"/>
    <cellStyle name="control table header 1 2 4 10 2 2" xfId="9051" xr:uid="{00000000-0005-0000-0000-000077080000}"/>
    <cellStyle name="control table header 1 2 4 10 2 3" xfId="9052" xr:uid="{00000000-0005-0000-0000-000078080000}"/>
    <cellStyle name="control table header 1 2 4 10 2 4" xfId="9053" xr:uid="{00000000-0005-0000-0000-000079080000}"/>
    <cellStyle name="control table header 1 2 4 10 3" xfId="9054" xr:uid="{00000000-0005-0000-0000-00007A080000}"/>
    <cellStyle name="control table header 1 2 4 10 3 2" xfId="9055" xr:uid="{00000000-0005-0000-0000-00007B080000}"/>
    <cellStyle name="control table header 1 2 4 10 3 3" xfId="9056" xr:uid="{00000000-0005-0000-0000-00007C080000}"/>
    <cellStyle name="control table header 1 2 4 10 3 4" xfId="9057" xr:uid="{00000000-0005-0000-0000-00007D080000}"/>
    <cellStyle name="control table header 1 2 4 10 4" xfId="9058" xr:uid="{00000000-0005-0000-0000-00007E080000}"/>
    <cellStyle name="control table header 1 2 4 11" xfId="455" xr:uid="{00000000-0005-0000-0000-00007F080000}"/>
    <cellStyle name="control table header 1 2 4 11 2" xfId="9059" xr:uid="{00000000-0005-0000-0000-000080080000}"/>
    <cellStyle name="control table header 1 2 4 11 2 2" xfId="9060" xr:uid="{00000000-0005-0000-0000-000081080000}"/>
    <cellStyle name="control table header 1 2 4 11 2 3" xfId="9061" xr:uid="{00000000-0005-0000-0000-000082080000}"/>
    <cellStyle name="control table header 1 2 4 11 2 4" xfId="9062" xr:uid="{00000000-0005-0000-0000-000083080000}"/>
    <cellStyle name="control table header 1 2 4 11 3" xfId="9063" xr:uid="{00000000-0005-0000-0000-000084080000}"/>
    <cellStyle name="control table header 1 2 4 11 3 2" xfId="9064" xr:uid="{00000000-0005-0000-0000-000085080000}"/>
    <cellStyle name="control table header 1 2 4 11 3 3" xfId="9065" xr:uid="{00000000-0005-0000-0000-000086080000}"/>
    <cellStyle name="control table header 1 2 4 11 3 4" xfId="9066" xr:uid="{00000000-0005-0000-0000-000087080000}"/>
    <cellStyle name="control table header 1 2 4 11 4" xfId="9067" xr:uid="{00000000-0005-0000-0000-000088080000}"/>
    <cellStyle name="control table header 1 2 4 12" xfId="456" xr:uid="{00000000-0005-0000-0000-000089080000}"/>
    <cellStyle name="control table header 1 2 4 12 2" xfId="9068" xr:uid="{00000000-0005-0000-0000-00008A080000}"/>
    <cellStyle name="control table header 1 2 4 12 2 2" xfId="9069" xr:uid="{00000000-0005-0000-0000-00008B080000}"/>
    <cellStyle name="control table header 1 2 4 12 2 3" xfId="9070" xr:uid="{00000000-0005-0000-0000-00008C080000}"/>
    <cellStyle name="control table header 1 2 4 12 2 4" xfId="9071" xr:uid="{00000000-0005-0000-0000-00008D080000}"/>
    <cellStyle name="control table header 1 2 4 12 3" xfId="9072" xr:uid="{00000000-0005-0000-0000-00008E080000}"/>
    <cellStyle name="control table header 1 2 4 12 3 2" xfId="9073" xr:uid="{00000000-0005-0000-0000-00008F080000}"/>
    <cellStyle name="control table header 1 2 4 12 3 3" xfId="9074" xr:uid="{00000000-0005-0000-0000-000090080000}"/>
    <cellStyle name="control table header 1 2 4 12 3 4" xfId="9075" xr:uid="{00000000-0005-0000-0000-000091080000}"/>
    <cellStyle name="control table header 1 2 4 12 4" xfId="9076" xr:uid="{00000000-0005-0000-0000-000092080000}"/>
    <cellStyle name="control table header 1 2 4 13" xfId="457" xr:uid="{00000000-0005-0000-0000-000093080000}"/>
    <cellStyle name="control table header 1 2 4 13 2" xfId="9077" xr:uid="{00000000-0005-0000-0000-000094080000}"/>
    <cellStyle name="control table header 1 2 4 13 2 2" xfId="9078" xr:uid="{00000000-0005-0000-0000-000095080000}"/>
    <cellStyle name="control table header 1 2 4 13 2 3" xfId="9079" xr:uid="{00000000-0005-0000-0000-000096080000}"/>
    <cellStyle name="control table header 1 2 4 13 2 4" xfId="9080" xr:uid="{00000000-0005-0000-0000-000097080000}"/>
    <cellStyle name="control table header 1 2 4 13 3" xfId="9081" xr:uid="{00000000-0005-0000-0000-000098080000}"/>
    <cellStyle name="control table header 1 2 4 13 3 2" xfId="9082" xr:uid="{00000000-0005-0000-0000-000099080000}"/>
    <cellStyle name="control table header 1 2 4 13 3 3" xfId="9083" xr:uid="{00000000-0005-0000-0000-00009A080000}"/>
    <cellStyle name="control table header 1 2 4 13 3 4" xfId="9084" xr:uid="{00000000-0005-0000-0000-00009B080000}"/>
    <cellStyle name="control table header 1 2 4 13 4" xfId="9085" xr:uid="{00000000-0005-0000-0000-00009C080000}"/>
    <cellStyle name="control table header 1 2 4 14" xfId="458" xr:uid="{00000000-0005-0000-0000-00009D080000}"/>
    <cellStyle name="control table header 1 2 4 14 2" xfId="9086" xr:uid="{00000000-0005-0000-0000-00009E080000}"/>
    <cellStyle name="control table header 1 2 4 14 2 2" xfId="9087" xr:uid="{00000000-0005-0000-0000-00009F080000}"/>
    <cellStyle name="control table header 1 2 4 14 2 3" xfId="9088" xr:uid="{00000000-0005-0000-0000-0000A0080000}"/>
    <cellStyle name="control table header 1 2 4 14 2 4" xfId="9089" xr:uid="{00000000-0005-0000-0000-0000A1080000}"/>
    <cellStyle name="control table header 1 2 4 14 3" xfId="9090" xr:uid="{00000000-0005-0000-0000-0000A2080000}"/>
    <cellStyle name="control table header 1 2 4 14 3 2" xfId="9091" xr:uid="{00000000-0005-0000-0000-0000A3080000}"/>
    <cellStyle name="control table header 1 2 4 14 3 3" xfId="9092" xr:uid="{00000000-0005-0000-0000-0000A4080000}"/>
    <cellStyle name="control table header 1 2 4 14 3 4" xfId="9093" xr:uid="{00000000-0005-0000-0000-0000A5080000}"/>
    <cellStyle name="control table header 1 2 4 14 4" xfId="9094" xr:uid="{00000000-0005-0000-0000-0000A6080000}"/>
    <cellStyle name="control table header 1 2 4 15" xfId="459" xr:uid="{00000000-0005-0000-0000-0000A7080000}"/>
    <cellStyle name="control table header 1 2 4 15 2" xfId="9095" xr:uid="{00000000-0005-0000-0000-0000A8080000}"/>
    <cellStyle name="control table header 1 2 4 15 2 2" xfId="9096" xr:uid="{00000000-0005-0000-0000-0000A9080000}"/>
    <cellStyle name="control table header 1 2 4 15 2 3" xfId="9097" xr:uid="{00000000-0005-0000-0000-0000AA080000}"/>
    <cellStyle name="control table header 1 2 4 15 2 4" xfId="9098" xr:uid="{00000000-0005-0000-0000-0000AB080000}"/>
    <cellStyle name="control table header 1 2 4 15 3" xfId="9099" xr:uid="{00000000-0005-0000-0000-0000AC080000}"/>
    <cellStyle name="control table header 1 2 4 15 3 2" xfId="9100" xr:uid="{00000000-0005-0000-0000-0000AD080000}"/>
    <cellStyle name="control table header 1 2 4 15 3 3" xfId="9101" xr:uid="{00000000-0005-0000-0000-0000AE080000}"/>
    <cellStyle name="control table header 1 2 4 15 3 4" xfId="9102" xr:uid="{00000000-0005-0000-0000-0000AF080000}"/>
    <cellStyle name="control table header 1 2 4 15 4" xfId="9103" xr:uid="{00000000-0005-0000-0000-0000B0080000}"/>
    <cellStyle name="control table header 1 2 4 16" xfId="460" xr:uid="{00000000-0005-0000-0000-0000B1080000}"/>
    <cellStyle name="control table header 1 2 4 16 2" xfId="9104" xr:uid="{00000000-0005-0000-0000-0000B2080000}"/>
    <cellStyle name="control table header 1 2 4 16 2 2" xfId="9105" xr:uid="{00000000-0005-0000-0000-0000B3080000}"/>
    <cellStyle name="control table header 1 2 4 16 2 3" xfId="9106" xr:uid="{00000000-0005-0000-0000-0000B4080000}"/>
    <cellStyle name="control table header 1 2 4 16 2 4" xfId="9107" xr:uid="{00000000-0005-0000-0000-0000B5080000}"/>
    <cellStyle name="control table header 1 2 4 16 3" xfId="9108" xr:uid="{00000000-0005-0000-0000-0000B6080000}"/>
    <cellStyle name="control table header 1 2 4 16 3 2" xfId="9109" xr:uid="{00000000-0005-0000-0000-0000B7080000}"/>
    <cellStyle name="control table header 1 2 4 16 3 3" xfId="9110" xr:uid="{00000000-0005-0000-0000-0000B8080000}"/>
    <cellStyle name="control table header 1 2 4 16 3 4" xfId="9111" xr:uid="{00000000-0005-0000-0000-0000B9080000}"/>
    <cellStyle name="control table header 1 2 4 16 4" xfId="9112" xr:uid="{00000000-0005-0000-0000-0000BA080000}"/>
    <cellStyle name="control table header 1 2 4 17" xfId="461" xr:uid="{00000000-0005-0000-0000-0000BB080000}"/>
    <cellStyle name="control table header 1 2 4 17 2" xfId="9113" xr:uid="{00000000-0005-0000-0000-0000BC080000}"/>
    <cellStyle name="control table header 1 2 4 17 2 2" xfId="9114" xr:uid="{00000000-0005-0000-0000-0000BD080000}"/>
    <cellStyle name="control table header 1 2 4 17 2 3" xfId="9115" xr:uid="{00000000-0005-0000-0000-0000BE080000}"/>
    <cellStyle name="control table header 1 2 4 17 2 4" xfId="9116" xr:uid="{00000000-0005-0000-0000-0000BF080000}"/>
    <cellStyle name="control table header 1 2 4 17 3" xfId="9117" xr:uid="{00000000-0005-0000-0000-0000C0080000}"/>
    <cellStyle name="control table header 1 2 4 17 3 2" xfId="9118" xr:uid="{00000000-0005-0000-0000-0000C1080000}"/>
    <cellStyle name="control table header 1 2 4 17 3 3" xfId="9119" xr:uid="{00000000-0005-0000-0000-0000C2080000}"/>
    <cellStyle name="control table header 1 2 4 17 3 4" xfId="9120" xr:uid="{00000000-0005-0000-0000-0000C3080000}"/>
    <cellStyle name="control table header 1 2 4 17 4" xfId="9121" xr:uid="{00000000-0005-0000-0000-0000C4080000}"/>
    <cellStyle name="control table header 1 2 4 18" xfId="462" xr:uid="{00000000-0005-0000-0000-0000C5080000}"/>
    <cellStyle name="control table header 1 2 4 18 2" xfId="9122" xr:uid="{00000000-0005-0000-0000-0000C6080000}"/>
    <cellStyle name="control table header 1 2 4 18 2 2" xfId="9123" xr:uid="{00000000-0005-0000-0000-0000C7080000}"/>
    <cellStyle name="control table header 1 2 4 18 2 3" xfId="9124" xr:uid="{00000000-0005-0000-0000-0000C8080000}"/>
    <cellStyle name="control table header 1 2 4 18 2 4" xfId="9125" xr:uid="{00000000-0005-0000-0000-0000C9080000}"/>
    <cellStyle name="control table header 1 2 4 18 3" xfId="9126" xr:uid="{00000000-0005-0000-0000-0000CA080000}"/>
    <cellStyle name="control table header 1 2 4 18 3 2" xfId="9127" xr:uid="{00000000-0005-0000-0000-0000CB080000}"/>
    <cellStyle name="control table header 1 2 4 18 3 3" xfId="9128" xr:uid="{00000000-0005-0000-0000-0000CC080000}"/>
    <cellStyle name="control table header 1 2 4 18 3 4" xfId="9129" xr:uid="{00000000-0005-0000-0000-0000CD080000}"/>
    <cellStyle name="control table header 1 2 4 18 4" xfId="9130" xr:uid="{00000000-0005-0000-0000-0000CE080000}"/>
    <cellStyle name="control table header 1 2 4 19" xfId="463" xr:uid="{00000000-0005-0000-0000-0000CF080000}"/>
    <cellStyle name="control table header 1 2 4 19 2" xfId="9131" xr:uid="{00000000-0005-0000-0000-0000D0080000}"/>
    <cellStyle name="control table header 1 2 4 19 2 2" xfId="9132" xr:uid="{00000000-0005-0000-0000-0000D1080000}"/>
    <cellStyle name="control table header 1 2 4 19 2 3" xfId="9133" xr:uid="{00000000-0005-0000-0000-0000D2080000}"/>
    <cellStyle name="control table header 1 2 4 19 2 4" xfId="9134" xr:uid="{00000000-0005-0000-0000-0000D3080000}"/>
    <cellStyle name="control table header 1 2 4 19 3" xfId="9135" xr:uid="{00000000-0005-0000-0000-0000D4080000}"/>
    <cellStyle name="control table header 1 2 4 19 3 2" xfId="9136" xr:uid="{00000000-0005-0000-0000-0000D5080000}"/>
    <cellStyle name="control table header 1 2 4 19 3 3" xfId="9137" xr:uid="{00000000-0005-0000-0000-0000D6080000}"/>
    <cellStyle name="control table header 1 2 4 19 3 4" xfId="9138" xr:uid="{00000000-0005-0000-0000-0000D7080000}"/>
    <cellStyle name="control table header 1 2 4 19 4" xfId="9139" xr:uid="{00000000-0005-0000-0000-0000D8080000}"/>
    <cellStyle name="control table header 1 2 4 2" xfId="464" xr:uid="{00000000-0005-0000-0000-0000D9080000}"/>
    <cellStyle name="control table header 1 2 4 2 10" xfId="465" xr:uid="{00000000-0005-0000-0000-0000DA080000}"/>
    <cellStyle name="control table header 1 2 4 2 10 2" xfId="9140" xr:uid="{00000000-0005-0000-0000-0000DB080000}"/>
    <cellStyle name="control table header 1 2 4 2 10 2 2" xfId="9141" xr:uid="{00000000-0005-0000-0000-0000DC080000}"/>
    <cellStyle name="control table header 1 2 4 2 10 2 3" xfId="9142" xr:uid="{00000000-0005-0000-0000-0000DD080000}"/>
    <cellStyle name="control table header 1 2 4 2 10 2 4" xfId="9143" xr:uid="{00000000-0005-0000-0000-0000DE080000}"/>
    <cellStyle name="control table header 1 2 4 2 10 3" xfId="9144" xr:uid="{00000000-0005-0000-0000-0000DF080000}"/>
    <cellStyle name="control table header 1 2 4 2 10 3 2" xfId="9145" xr:uid="{00000000-0005-0000-0000-0000E0080000}"/>
    <cellStyle name="control table header 1 2 4 2 10 3 3" xfId="9146" xr:uid="{00000000-0005-0000-0000-0000E1080000}"/>
    <cellStyle name="control table header 1 2 4 2 10 3 4" xfId="9147" xr:uid="{00000000-0005-0000-0000-0000E2080000}"/>
    <cellStyle name="control table header 1 2 4 2 10 4" xfId="9148" xr:uid="{00000000-0005-0000-0000-0000E3080000}"/>
    <cellStyle name="control table header 1 2 4 2 11" xfId="466" xr:uid="{00000000-0005-0000-0000-0000E4080000}"/>
    <cellStyle name="control table header 1 2 4 2 11 2" xfId="9149" xr:uid="{00000000-0005-0000-0000-0000E5080000}"/>
    <cellStyle name="control table header 1 2 4 2 11 2 2" xfId="9150" xr:uid="{00000000-0005-0000-0000-0000E6080000}"/>
    <cellStyle name="control table header 1 2 4 2 11 2 3" xfId="9151" xr:uid="{00000000-0005-0000-0000-0000E7080000}"/>
    <cellStyle name="control table header 1 2 4 2 11 2 4" xfId="9152" xr:uid="{00000000-0005-0000-0000-0000E8080000}"/>
    <cellStyle name="control table header 1 2 4 2 11 3" xfId="9153" xr:uid="{00000000-0005-0000-0000-0000E9080000}"/>
    <cellStyle name="control table header 1 2 4 2 11 3 2" xfId="9154" xr:uid="{00000000-0005-0000-0000-0000EA080000}"/>
    <cellStyle name="control table header 1 2 4 2 11 3 3" xfId="9155" xr:uid="{00000000-0005-0000-0000-0000EB080000}"/>
    <cellStyle name="control table header 1 2 4 2 11 3 4" xfId="9156" xr:uid="{00000000-0005-0000-0000-0000EC080000}"/>
    <cellStyle name="control table header 1 2 4 2 11 4" xfId="9157" xr:uid="{00000000-0005-0000-0000-0000ED080000}"/>
    <cellStyle name="control table header 1 2 4 2 12" xfId="467" xr:uid="{00000000-0005-0000-0000-0000EE080000}"/>
    <cellStyle name="control table header 1 2 4 2 12 2" xfId="9158" xr:uid="{00000000-0005-0000-0000-0000EF080000}"/>
    <cellStyle name="control table header 1 2 4 2 12 2 2" xfId="9159" xr:uid="{00000000-0005-0000-0000-0000F0080000}"/>
    <cellStyle name="control table header 1 2 4 2 12 2 3" xfId="9160" xr:uid="{00000000-0005-0000-0000-0000F1080000}"/>
    <cellStyle name="control table header 1 2 4 2 12 2 4" xfId="9161" xr:uid="{00000000-0005-0000-0000-0000F2080000}"/>
    <cellStyle name="control table header 1 2 4 2 12 3" xfId="9162" xr:uid="{00000000-0005-0000-0000-0000F3080000}"/>
    <cellStyle name="control table header 1 2 4 2 12 3 2" xfId="9163" xr:uid="{00000000-0005-0000-0000-0000F4080000}"/>
    <cellStyle name="control table header 1 2 4 2 12 3 3" xfId="9164" xr:uid="{00000000-0005-0000-0000-0000F5080000}"/>
    <cellStyle name="control table header 1 2 4 2 12 3 4" xfId="9165" xr:uid="{00000000-0005-0000-0000-0000F6080000}"/>
    <cellStyle name="control table header 1 2 4 2 12 4" xfId="9166" xr:uid="{00000000-0005-0000-0000-0000F7080000}"/>
    <cellStyle name="control table header 1 2 4 2 13" xfId="468" xr:uid="{00000000-0005-0000-0000-0000F8080000}"/>
    <cellStyle name="control table header 1 2 4 2 13 2" xfId="9167" xr:uid="{00000000-0005-0000-0000-0000F9080000}"/>
    <cellStyle name="control table header 1 2 4 2 13 2 2" xfId="9168" xr:uid="{00000000-0005-0000-0000-0000FA080000}"/>
    <cellStyle name="control table header 1 2 4 2 13 2 3" xfId="9169" xr:uid="{00000000-0005-0000-0000-0000FB080000}"/>
    <cellStyle name="control table header 1 2 4 2 13 2 4" xfId="9170" xr:uid="{00000000-0005-0000-0000-0000FC080000}"/>
    <cellStyle name="control table header 1 2 4 2 13 3" xfId="9171" xr:uid="{00000000-0005-0000-0000-0000FD080000}"/>
    <cellStyle name="control table header 1 2 4 2 13 3 2" xfId="9172" xr:uid="{00000000-0005-0000-0000-0000FE080000}"/>
    <cellStyle name="control table header 1 2 4 2 13 3 3" xfId="9173" xr:uid="{00000000-0005-0000-0000-0000FF080000}"/>
    <cellStyle name="control table header 1 2 4 2 13 3 4" xfId="9174" xr:uid="{00000000-0005-0000-0000-000000090000}"/>
    <cellStyle name="control table header 1 2 4 2 13 4" xfId="9175" xr:uid="{00000000-0005-0000-0000-000001090000}"/>
    <cellStyle name="control table header 1 2 4 2 14" xfId="469" xr:uid="{00000000-0005-0000-0000-000002090000}"/>
    <cellStyle name="control table header 1 2 4 2 14 2" xfId="9176" xr:uid="{00000000-0005-0000-0000-000003090000}"/>
    <cellStyle name="control table header 1 2 4 2 14 2 2" xfId="9177" xr:uid="{00000000-0005-0000-0000-000004090000}"/>
    <cellStyle name="control table header 1 2 4 2 14 2 3" xfId="9178" xr:uid="{00000000-0005-0000-0000-000005090000}"/>
    <cellStyle name="control table header 1 2 4 2 14 2 4" xfId="9179" xr:uid="{00000000-0005-0000-0000-000006090000}"/>
    <cellStyle name="control table header 1 2 4 2 14 3" xfId="9180" xr:uid="{00000000-0005-0000-0000-000007090000}"/>
    <cellStyle name="control table header 1 2 4 2 14 3 2" xfId="9181" xr:uid="{00000000-0005-0000-0000-000008090000}"/>
    <cellStyle name="control table header 1 2 4 2 14 3 3" xfId="9182" xr:uid="{00000000-0005-0000-0000-000009090000}"/>
    <cellStyle name="control table header 1 2 4 2 14 3 4" xfId="9183" xr:uid="{00000000-0005-0000-0000-00000A090000}"/>
    <cellStyle name="control table header 1 2 4 2 14 4" xfId="9184" xr:uid="{00000000-0005-0000-0000-00000B090000}"/>
    <cellStyle name="control table header 1 2 4 2 15" xfId="470" xr:uid="{00000000-0005-0000-0000-00000C090000}"/>
    <cellStyle name="control table header 1 2 4 2 15 2" xfId="9185" xr:uid="{00000000-0005-0000-0000-00000D090000}"/>
    <cellStyle name="control table header 1 2 4 2 15 2 2" xfId="9186" xr:uid="{00000000-0005-0000-0000-00000E090000}"/>
    <cellStyle name="control table header 1 2 4 2 15 2 3" xfId="9187" xr:uid="{00000000-0005-0000-0000-00000F090000}"/>
    <cellStyle name="control table header 1 2 4 2 15 2 4" xfId="9188" xr:uid="{00000000-0005-0000-0000-000010090000}"/>
    <cellStyle name="control table header 1 2 4 2 15 3" xfId="9189" xr:uid="{00000000-0005-0000-0000-000011090000}"/>
    <cellStyle name="control table header 1 2 4 2 15 3 2" xfId="9190" xr:uid="{00000000-0005-0000-0000-000012090000}"/>
    <cellStyle name="control table header 1 2 4 2 15 3 3" xfId="9191" xr:uid="{00000000-0005-0000-0000-000013090000}"/>
    <cellStyle name="control table header 1 2 4 2 15 3 4" xfId="9192" xr:uid="{00000000-0005-0000-0000-000014090000}"/>
    <cellStyle name="control table header 1 2 4 2 15 4" xfId="9193" xr:uid="{00000000-0005-0000-0000-000015090000}"/>
    <cellStyle name="control table header 1 2 4 2 16" xfId="471" xr:uid="{00000000-0005-0000-0000-000016090000}"/>
    <cellStyle name="control table header 1 2 4 2 16 2" xfId="9194" xr:uid="{00000000-0005-0000-0000-000017090000}"/>
    <cellStyle name="control table header 1 2 4 2 16 2 2" xfId="9195" xr:uid="{00000000-0005-0000-0000-000018090000}"/>
    <cellStyle name="control table header 1 2 4 2 16 2 3" xfId="9196" xr:uid="{00000000-0005-0000-0000-000019090000}"/>
    <cellStyle name="control table header 1 2 4 2 16 2 4" xfId="9197" xr:uid="{00000000-0005-0000-0000-00001A090000}"/>
    <cellStyle name="control table header 1 2 4 2 16 3" xfId="9198" xr:uid="{00000000-0005-0000-0000-00001B090000}"/>
    <cellStyle name="control table header 1 2 4 2 16 3 2" xfId="9199" xr:uid="{00000000-0005-0000-0000-00001C090000}"/>
    <cellStyle name="control table header 1 2 4 2 16 3 3" xfId="9200" xr:uid="{00000000-0005-0000-0000-00001D090000}"/>
    <cellStyle name="control table header 1 2 4 2 16 3 4" xfId="9201" xr:uid="{00000000-0005-0000-0000-00001E090000}"/>
    <cellStyle name="control table header 1 2 4 2 16 4" xfId="9202" xr:uid="{00000000-0005-0000-0000-00001F090000}"/>
    <cellStyle name="control table header 1 2 4 2 17" xfId="472" xr:uid="{00000000-0005-0000-0000-000020090000}"/>
    <cellStyle name="control table header 1 2 4 2 17 2" xfId="9203" xr:uid="{00000000-0005-0000-0000-000021090000}"/>
    <cellStyle name="control table header 1 2 4 2 17 2 2" xfId="9204" xr:uid="{00000000-0005-0000-0000-000022090000}"/>
    <cellStyle name="control table header 1 2 4 2 17 2 3" xfId="9205" xr:uid="{00000000-0005-0000-0000-000023090000}"/>
    <cellStyle name="control table header 1 2 4 2 17 2 4" xfId="9206" xr:uid="{00000000-0005-0000-0000-000024090000}"/>
    <cellStyle name="control table header 1 2 4 2 17 3" xfId="9207" xr:uid="{00000000-0005-0000-0000-000025090000}"/>
    <cellStyle name="control table header 1 2 4 2 17 3 2" xfId="9208" xr:uid="{00000000-0005-0000-0000-000026090000}"/>
    <cellStyle name="control table header 1 2 4 2 17 3 3" xfId="9209" xr:uid="{00000000-0005-0000-0000-000027090000}"/>
    <cellStyle name="control table header 1 2 4 2 17 3 4" xfId="9210" xr:uid="{00000000-0005-0000-0000-000028090000}"/>
    <cellStyle name="control table header 1 2 4 2 17 4" xfId="9211" xr:uid="{00000000-0005-0000-0000-000029090000}"/>
    <cellStyle name="control table header 1 2 4 2 18" xfId="473" xr:uid="{00000000-0005-0000-0000-00002A090000}"/>
    <cellStyle name="control table header 1 2 4 2 18 2" xfId="9212" xr:uid="{00000000-0005-0000-0000-00002B090000}"/>
    <cellStyle name="control table header 1 2 4 2 18 2 2" xfId="9213" xr:uid="{00000000-0005-0000-0000-00002C090000}"/>
    <cellStyle name="control table header 1 2 4 2 18 2 3" xfId="9214" xr:uid="{00000000-0005-0000-0000-00002D090000}"/>
    <cellStyle name="control table header 1 2 4 2 18 2 4" xfId="9215" xr:uid="{00000000-0005-0000-0000-00002E090000}"/>
    <cellStyle name="control table header 1 2 4 2 18 3" xfId="9216" xr:uid="{00000000-0005-0000-0000-00002F090000}"/>
    <cellStyle name="control table header 1 2 4 2 18 3 2" xfId="9217" xr:uid="{00000000-0005-0000-0000-000030090000}"/>
    <cellStyle name="control table header 1 2 4 2 18 3 3" xfId="9218" xr:uid="{00000000-0005-0000-0000-000031090000}"/>
    <cellStyle name="control table header 1 2 4 2 18 3 4" xfId="9219" xr:uid="{00000000-0005-0000-0000-000032090000}"/>
    <cellStyle name="control table header 1 2 4 2 18 4" xfId="9220" xr:uid="{00000000-0005-0000-0000-000033090000}"/>
    <cellStyle name="control table header 1 2 4 2 19" xfId="474" xr:uid="{00000000-0005-0000-0000-000034090000}"/>
    <cellStyle name="control table header 1 2 4 2 19 2" xfId="9221" xr:uid="{00000000-0005-0000-0000-000035090000}"/>
    <cellStyle name="control table header 1 2 4 2 19 2 2" xfId="9222" xr:uid="{00000000-0005-0000-0000-000036090000}"/>
    <cellStyle name="control table header 1 2 4 2 19 2 3" xfId="9223" xr:uid="{00000000-0005-0000-0000-000037090000}"/>
    <cellStyle name="control table header 1 2 4 2 19 2 4" xfId="9224" xr:uid="{00000000-0005-0000-0000-000038090000}"/>
    <cellStyle name="control table header 1 2 4 2 19 3" xfId="9225" xr:uid="{00000000-0005-0000-0000-000039090000}"/>
    <cellStyle name="control table header 1 2 4 2 19 3 2" xfId="9226" xr:uid="{00000000-0005-0000-0000-00003A090000}"/>
    <cellStyle name="control table header 1 2 4 2 19 3 3" xfId="9227" xr:uid="{00000000-0005-0000-0000-00003B090000}"/>
    <cellStyle name="control table header 1 2 4 2 19 3 4" xfId="9228" xr:uid="{00000000-0005-0000-0000-00003C090000}"/>
    <cellStyle name="control table header 1 2 4 2 19 4" xfId="9229" xr:uid="{00000000-0005-0000-0000-00003D090000}"/>
    <cellStyle name="control table header 1 2 4 2 2" xfId="475" xr:uid="{00000000-0005-0000-0000-00003E090000}"/>
    <cellStyle name="control table header 1 2 4 2 2 2" xfId="9230" xr:uid="{00000000-0005-0000-0000-00003F090000}"/>
    <cellStyle name="control table header 1 2 4 2 2 2 2" xfId="9231" xr:uid="{00000000-0005-0000-0000-000040090000}"/>
    <cellStyle name="control table header 1 2 4 2 2 2 3" xfId="9232" xr:uid="{00000000-0005-0000-0000-000041090000}"/>
    <cellStyle name="control table header 1 2 4 2 2 2 4" xfId="9233" xr:uid="{00000000-0005-0000-0000-000042090000}"/>
    <cellStyle name="control table header 1 2 4 2 2 3" xfId="9234" xr:uid="{00000000-0005-0000-0000-000043090000}"/>
    <cellStyle name="control table header 1 2 4 2 2 3 2" xfId="9235" xr:uid="{00000000-0005-0000-0000-000044090000}"/>
    <cellStyle name="control table header 1 2 4 2 2 3 3" xfId="9236" xr:uid="{00000000-0005-0000-0000-000045090000}"/>
    <cellStyle name="control table header 1 2 4 2 2 3 4" xfId="9237" xr:uid="{00000000-0005-0000-0000-000046090000}"/>
    <cellStyle name="control table header 1 2 4 2 2 4" xfId="9238" xr:uid="{00000000-0005-0000-0000-000047090000}"/>
    <cellStyle name="control table header 1 2 4 2 20" xfId="476" xr:uid="{00000000-0005-0000-0000-000048090000}"/>
    <cellStyle name="control table header 1 2 4 2 20 2" xfId="9239" xr:uid="{00000000-0005-0000-0000-000049090000}"/>
    <cellStyle name="control table header 1 2 4 2 20 2 2" xfId="9240" xr:uid="{00000000-0005-0000-0000-00004A090000}"/>
    <cellStyle name="control table header 1 2 4 2 20 2 3" xfId="9241" xr:uid="{00000000-0005-0000-0000-00004B090000}"/>
    <cellStyle name="control table header 1 2 4 2 20 2 4" xfId="9242" xr:uid="{00000000-0005-0000-0000-00004C090000}"/>
    <cellStyle name="control table header 1 2 4 2 20 3" xfId="9243" xr:uid="{00000000-0005-0000-0000-00004D090000}"/>
    <cellStyle name="control table header 1 2 4 2 20 3 2" xfId="9244" xr:uid="{00000000-0005-0000-0000-00004E090000}"/>
    <cellStyle name="control table header 1 2 4 2 20 3 3" xfId="9245" xr:uid="{00000000-0005-0000-0000-00004F090000}"/>
    <cellStyle name="control table header 1 2 4 2 20 3 4" xfId="9246" xr:uid="{00000000-0005-0000-0000-000050090000}"/>
    <cellStyle name="control table header 1 2 4 2 20 4" xfId="9247" xr:uid="{00000000-0005-0000-0000-000051090000}"/>
    <cellStyle name="control table header 1 2 4 2 21" xfId="477" xr:uid="{00000000-0005-0000-0000-000052090000}"/>
    <cellStyle name="control table header 1 2 4 2 21 2" xfId="9248" xr:uid="{00000000-0005-0000-0000-000053090000}"/>
    <cellStyle name="control table header 1 2 4 2 21 2 2" xfId="9249" xr:uid="{00000000-0005-0000-0000-000054090000}"/>
    <cellStyle name="control table header 1 2 4 2 21 2 3" xfId="9250" xr:uid="{00000000-0005-0000-0000-000055090000}"/>
    <cellStyle name="control table header 1 2 4 2 21 2 4" xfId="9251" xr:uid="{00000000-0005-0000-0000-000056090000}"/>
    <cellStyle name="control table header 1 2 4 2 21 3" xfId="9252" xr:uid="{00000000-0005-0000-0000-000057090000}"/>
    <cellStyle name="control table header 1 2 4 2 21 3 2" xfId="9253" xr:uid="{00000000-0005-0000-0000-000058090000}"/>
    <cellStyle name="control table header 1 2 4 2 21 3 3" xfId="9254" xr:uid="{00000000-0005-0000-0000-000059090000}"/>
    <cellStyle name="control table header 1 2 4 2 21 3 4" xfId="9255" xr:uid="{00000000-0005-0000-0000-00005A090000}"/>
    <cellStyle name="control table header 1 2 4 2 21 4" xfId="9256" xr:uid="{00000000-0005-0000-0000-00005B090000}"/>
    <cellStyle name="control table header 1 2 4 2 22" xfId="478" xr:uid="{00000000-0005-0000-0000-00005C090000}"/>
    <cellStyle name="control table header 1 2 4 2 22 2" xfId="9257" xr:uid="{00000000-0005-0000-0000-00005D090000}"/>
    <cellStyle name="control table header 1 2 4 2 22 2 2" xfId="9258" xr:uid="{00000000-0005-0000-0000-00005E090000}"/>
    <cellStyle name="control table header 1 2 4 2 22 2 3" xfId="9259" xr:uid="{00000000-0005-0000-0000-00005F090000}"/>
    <cellStyle name="control table header 1 2 4 2 22 2 4" xfId="9260" xr:uid="{00000000-0005-0000-0000-000060090000}"/>
    <cellStyle name="control table header 1 2 4 2 22 3" xfId="9261" xr:uid="{00000000-0005-0000-0000-000061090000}"/>
    <cellStyle name="control table header 1 2 4 2 22 3 2" xfId="9262" xr:uid="{00000000-0005-0000-0000-000062090000}"/>
    <cellStyle name="control table header 1 2 4 2 22 3 3" xfId="9263" xr:uid="{00000000-0005-0000-0000-000063090000}"/>
    <cellStyle name="control table header 1 2 4 2 22 3 4" xfId="9264" xr:uid="{00000000-0005-0000-0000-000064090000}"/>
    <cellStyle name="control table header 1 2 4 2 22 4" xfId="9265" xr:uid="{00000000-0005-0000-0000-000065090000}"/>
    <cellStyle name="control table header 1 2 4 2 23" xfId="479" xr:uid="{00000000-0005-0000-0000-000066090000}"/>
    <cellStyle name="control table header 1 2 4 2 23 2" xfId="9266" xr:uid="{00000000-0005-0000-0000-000067090000}"/>
    <cellStyle name="control table header 1 2 4 2 23 2 2" xfId="9267" xr:uid="{00000000-0005-0000-0000-000068090000}"/>
    <cellStyle name="control table header 1 2 4 2 23 2 3" xfId="9268" xr:uid="{00000000-0005-0000-0000-000069090000}"/>
    <cellStyle name="control table header 1 2 4 2 23 2 4" xfId="9269" xr:uid="{00000000-0005-0000-0000-00006A090000}"/>
    <cellStyle name="control table header 1 2 4 2 23 3" xfId="9270" xr:uid="{00000000-0005-0000-0000-00006B090000}"/>
    <cellStyle name="control table header 1 2 4 2 23 3 2" xfId="9271" xr:uid="{00000000-0005-0000-0000-00006C090000}"/>
    <cellStyle name="control table header 1 2 4 2 23 3 3" xfId="9272" xr:uid="{00000000-0005-0000-0000-00006D090000}"/>
    <cellStyle name="control table header 1 2 4 2 23 3 4" xfId="9273" xr:uid="{00000000-0005-0000-0000-00006E090000}"/>
    <cellStyle name="control table header 1 2 4 2 23 4" xfId="9274" xr:uid="{00000000-0005-0000-0000-00006F090000}"/>
    <cellStyle name="control table header 1 2 4 2 24" xfId="480" xr:uid="{00000000-0005-0000-0000-000070090000}"/>
    <cellStyle name="control table header 1 2 4 2 24 2" xfId="9275" xr:uid="{00000000-0005-0000-0000-000071090000}"/>
    <cellStyle name="control table header 1 2 4 2 24 2 2" xfId="9276" xr:uid="{00000000-0005-0000-0000-000072090000}"/>
    <cellStyle name="control table header 1 2 4 2 24 2 3" xfId="9277" xr:uid="{00000000-0005-0000-0000-000073090000}"/>
    <cellStyle name="control table header 1 2 4 2 24 2 4" xfId="9278" xr:uid="{00000000-0005-0000-0000-000074090000}"/>
    <cellStyle name="control table header 1 2 4 2 24 3" xfId="9279" xr:uid="{00000000-0005-0000-0000-000075090000}"/>
    <cellStyle name="control table header 1 2 4 2 24 3 2" xfId="9280" xr:uid="{00000000-0005-0000-0000-000076090000}"/>
    <cellStyle name="control table header 1 2 4 2 24 3 3" xfId="9281" xr:uid="{00000000-0005-0000-0000-000077090000}"/>
    <cellStyle name="control table header 1 2 4 2 24 3 4" xfId="9282" xr:uid="{00000000-0005-0000-0000-000078090000}"/>
    <cellStyle name="control table header 1 2 4 2 24 4" xfId="9283" xr:uid="{00000000-0005-0000-0000-000079090000}"/>
    <cellStyle name="control table header 1 2 4 2 25" xfId="481" xr:uid="{00000000-0005-0000-0000-00007A090000}"/>
    <cellStyle name="control table header 1 2 4 2 25 2" xfId="9284" xr:uid="{00000000-0005-0000-0000-00007B090000}"/>
    <cellStyle name="control table header 1 2 4 2 25 2 2" xfId="9285" xr:uid="{00000000-0005-0000-0000-00007C090000}"/>
    <cellStyle name="control table header 1 2 4 2 25 2 3" xfId="9286" xr:uid="{00000000-0005-0000-0000-00007D090000}"/>
    <cellStyle name="control table header 1 2 4 2 25 2 4" xfId="9287" xr:uid="{00000000-0005-0000-0000-00007E090000}"/>
    <cellStyle name="control table header 1 2 4 2 25 3" xfId="9288" xr:uid="{00000000-0005-0000-0000-00007F090000}"/>
    <cellStyle name="control table header 1 2 4 2 25 3 2" xfId="9289" xr:uid="{00000000-0005-0000-0000-000080090000}"/>
    <cellStyle name="control table header 1 2 4 2 25 3 3" xfId="9290" xr:uid="{00000000-0005-0000-0000-000081090000}"/>
    <cellStyle name="control table header 1 2 4 2 25 3 4" xfId="9291" xr:uid="{00000000-0005-0000-0000-000082090000}"/>
    <cellStyle name="control table header 1 2 4 2 25 4" xfId="9292" xr:uid="{00000000-0005-0000-0000-000083090000}"/>
    <cellStyle name="control table header 1 2 4 2 26" xfId="482" xr:uid="{00000000-0005-0000-0000-000084090000}"/>
    <cellStyle name="control table header 1 2 4 2 26 2" xfId="9293" xr:uid="{00000000-0005-0000-0000-000085090000}"/>
    <cellStyle name="control table header 1 2 4 2 26 2 2" xfId="9294" xr:uid="{00000000-0005-0000-0000-000086090000}"/>
    <cellStyle name="control table header 1 2 4 2 26 2 3" xfId="9295" xr:uid="{00000000-0005-0000-0000-000087090000}"/>
    <cellStyle name="control table header 1 2 4 2 26 2 4" xfId="9296" xr:uid="{00000000-0005-0000-0000-000088090000}"/>
    <cellStyle name="control table header 1 2 4 2 26 3" xfId="9297" xr:uid="{00000000-0005-0000-0000-000089090000}"/>
    <cellStyle name="control table header 1 2 4 2 26 3 2" xfId="9298" xr:uid="{00000000-0005-0000-0000-00008A090000}"/>
    <cellStyle name="control table header 1 2 4 2 26 3 3" xfId="9299" xr:uid="{00000000-0005-0000-0000-00008B090000}"/>
    <cellStyle name="control table header 1 2 4 2 26 3 4" xfId="9300" xr:uid="{00000000-0005-0000-0000-00008C090000}"/>
    <cellStyle name="control table header 1 2 4 2 26 4" xfId="9301" xr:uid="{00000000-0005-0000-0000-00008D090000}"/>
    <cellStyle name="control table header 1 2 4 2 27" xfId="483" xr:uid="{00000000-0005-0000-0000-00008E090000}"/>
    <cellStyle name="control table header 1 2 4 2 27 2" xfId="9302" xr:uid="{00000000-0005-0000-0000-00008F090000}"/>
    <cellStyle name="control table header 1 2 4 2 27 2 2" xfId="9303" xr:uid="{00000000-0005-0000-0000-000090090000}"/>
    <cellStyle name="control table header 1 2 4 2 27 2 3" xfId="9304" xr:uid="{00000000-0005-0000-0000-000091090000}"/>
    <cellStyle name="control table header 1 2 4 2 27 2 4" xfId="9305" xr:uid="{00000000-0005-0000-0000-000092090000}"/>
    <cellStyle name="control table header 1 2 4 2 27 3" xfId="9306" xr:uid="{00000000-0005-0000-0000-000093090000}"/>
    <cellStyle name="control table header 1 2 4 2 27 3 2" xfId="9307" xr:uid="{00000000-0005-0000-0000-000094090000}"/>
    <cellStyle name="control table header 1 2 4 2 27 3 3" xfId="9308" xr:uid="{00000000-0005-0000-0000-000095090000}"/>
    <cellStyle name="control table header 1 2 4 2 27 3 4" xfId="9309" xr:uid="{00000000-0005-0000-0000-000096090000}"/>
    <cellStyle name="control table header 1 2 4 2 27 4" xfId="9310" xr:uid="{00000000-0005-0000-0000-000097090000}"/>
    <cellStyle name="control table header 1 2 4 2 28" xfId="484" xr:uid="{00000000-0005-0000-0000-000098090000}"/>
    <cellStyle name="control table header 1 2 4 2 28 2" xfId="9311" xr:uid="{00000000-0005-0000-0000-000099090000}"/>
    <cellStyle name="control table header 1 2 4 2 28 2 2" xfId="9312" xr:uid="{00000000-0005-0000-0000-00009A090000}"/>
    <cellStyle name="control table header 1 2 4 2 28 2 3" xfId="9313" xr:uid="{00000000-0005-0000-0000-00009B090000}"/>
    <cellStyle name="control table header 1 2 4 2 28 2 4" xfId="9314" xr:uid="{00000000-0005-0000-0000-00009C090000}"/>
    <cellStyle name="control table header 1 2 4 2 28 3" xfId="9315" xr:uid="{00000000-0005-0000-0000-00009D090000}"/>
    <cellStyle name="control table header 1 2 4 2 28 3 2" xfId="9316" xr:uid="{00000000-0005-0000-0000-00009E090000}"/>
    <cellStyle name="control table header 1 2 4 2 28 3 3" xfId="9317" xr:uid="{00000000-0005-0000-0000-00009F090000}"/>
    <cellStyle name="control table header 1 2 4 2 28 3 4" xfId="9318" xr:uid="{00000000-0005-0000-0000-0000A0090000}"/>
    <cellStyle name="control table header 1 2 4 2 28 4" xfId="9319" xr:uid="{00000000-0005-0000-0000-0000A1090000}"/>
    <cellStyle name="control table header 1 2 4 2 29" xfId="485" xr:uid="{00000000-0005-0000-0000-0000A2090000}"/>
    <cellStyle name="control table header 1 2 4 2 29 2" xfId="9320" xr:uid="{00000000-0005-0000-0000-0000A3090000}"/>
    <cellStyle name="control table header 1 2 4 2 29 2 2" xfId="9321" xr:uid="{00000000-0005-0000-0000-0000A4090000}"/>
    <cellStyle name="control table header 1 2 4 2 29 2 3" xfId="9322" xr:uid="{00000000-0005-0000-0000-0000A5090000}"/>
    <cellStyle name="control table header 1 2 4 2 29 2 4" xfId="9323" xr:uid="{00000000-0005-0000-0000-0000A6090000}"/>
    <cellStyle name="control table header 1 2 4 2 29 3" xfId="9324" xr:uid="{00000000-0005-0000-0000-0000A7090000}"/>
    <cellStyle name="control table header 1 2 4 2 29 3 2" xfId="9325" xr:uid="{00000000-0005-0000-0000-0000A8090000}"/>
    <cellStyle name="control table header 1 2 4 2 29 3 3" xfId="9326" xr:uid="{00000000-0005-0000-0000-0000A9090000}"/>
    <cellStyle name="control table header 1 2 4 2 29 3 4" xfId="9327" xr:uid="{00000000-0005-0000-0000-0000AA090000}"/>
    <cellStyle name="control table header 1 2 4 2 29 4" xfId="9328" xr:uid="{00000000-0005-0000-0000-0000AB090000}"/>
    <cellStyle name="control table header 1 2 4 2 3" xfId="486" xr:uid="{00000000-0005-0000-0000-0000AC090000}"/>
    <cellStyle name="control table header 1 2 4 2 3 2" xfId="9329" xr:uid="{00000000-0005-0000-0000-0000AD090000}"/>
    <cellStyle name="control table header 1 2 4 2 3 2 2" xfId="9330" xr:uid="{00000000-0005-0000-0000-0000AE090000}"/>
    <cellStyle name="control table header 1 2 4 2 3 2 3" xfId="9331" xr:uid="{00000000-0005-0000-0000-0000AF090000}"/>
    <cellStyle name="control table header 1 2 4 2 3 2 4" xfId="9332" xr:uid="{00000000-0005-0000-0000-0000B0090000}"/>
    <cellStyle name="control table header 1 2 4 2 3 3" xfId="9333" xr:uid="{00000000-0005-0000-0000-0000B1090000}"/>
    <cellStyle name="control table header 1 2 4 2 3 3 2" xfId="9334" xr:uid="{00000000-0005-0000-0000-0000B2090000}"/>
    <cellStyle name="control table header 1 2 4 2 3 3 3" xfId="9335" xr:uid="{00000000-0005-0000-0000-0000B3090000}"/>
    <cellStyle name="control table header 1 2 4 2 3 3 4" xfId="9336" xr:uid="{00000000-0005-0000-0000-0000B4090000}"/>
    <cellStyle name="control table header 1 2 4 2 3 4" xfId="9337" xr:uid="{00000000-0005-0000-0000-0000B5090000}"/>
    <cellStyle name="control table header 1 2 4 2 30" xfId="487" xr:uid="{00000000-0005-0000-0000-0000B6090000}"/>
    <cellStyle name="control table header 1 2 4 2 30 2" xfId="9338" xr:uid="{00000000-0005-0000-0000-0000B7090000}"/>
    <cellStyle name="control table header 1 2 4 2 30 2 2" xfId="9339" xr:uid="{00000000-0005-0000-0000-0000B8090000}"/>
    <cellStyle name="control table header 1 2 4 2 30 2 3" xfId="9340" xr:uid="{00000000-0005-0000-0000-0000B9090000}"/>
    <cellStyle name="control table header 1 2 4 2 30 2 4" xfId="9341" xr:uid="{00000000-0005-0000-0000-0000BA090000}"/>
    <cellStyle name="control table header 1 2 4 2 30 3" xfId="9342" xr:uid="{00000000-0005-0000-0000-0000BB090000}"/>
    <cellStyle name="control table header 1 2 4 2 30 3 2" xfId="9343" xr:uid="{00000000-0005-0000-0000-0000BC090000}"/>
    <cellStyle name="control table header 1 2 4 2 30 3 3" xfId="9344" xr:uid="{00000000-0005-0000-0000-0000BD090000}"/>
    <cellStyle name="control table header 1 2 4 2 30 3 4" xfId="9345" xr:uid="{00000000-0005-0000-0000-0000BE090000}"/>
    <cellStyle name="control table header 1 2 4 2 30 4" xfId="9346" xr:uid="{00000000-0005-0000-0000-0000BF090000}"/>
    <cellStyle name="control table header 1 2 4 2 31" xfId="488" xr:uid="{00000000-0005-0000-0000-0000C0090000}"/>
    <cellStyle name="control table header 1 2 4 2 31 2" xfId="9347" xr:uid="{00000000-0005-0000-0000-0000C1090000}"/>
    <cellStyle name="control table header 1 2 4 2 31 2 2" xfId="9348" xr:uid="{00000000-0005-0000-0000-0000C2090000}"/>
    <cellStyle name="control table header 1 2 4 2 31 2 3" xfId="9349" xr:uid="{00000000-0005-0000-0000-0000C3090000}"/>
    <cellStyle name="control table header 1 2 4 2 31 2 4" xfId="9350" xr:uid="{00000000-0005-0000-0000-0000C4090000}"/>
    <cellStyle name="control table header 1 2 4 2 31 3" xfId="9351" xr:uid="{00000000-0005-0000-0000-0000C5090000}"/>
    <cellStyle name="control table header 1 2 4 2 31 3 2" xfId="9352" xr:uid="{00000000-0005-0000-0000-0000C6090000}"/>
    <cellStyle name="control table header 1 2 4 2 31 3 3" xfId="9353" xr:uid="{00000000-0005-0000-0000-0000C7090000}"/>
    <cellStyle name="control table header 1 2 4 2 31 3 4" xfId="9354" xr:uid="{00000000-0005-0000-0000-0000C8090000}"/>
    <cellStyle name="control table header 1 2 4 2 31 4" xfId="9355" xr:uid="{00000000-0005-0000-0000-0000C9090000}"/>
    <cellStyle name="control table header 1 2 4 2 32" xfId="489" xr:uid="{00000000-0005-0000-0000-0000CA090000}"/>
    <cellStyle name="control table header 1 2 4 2 32 2" xfId="9356" xr:uid="{00000000-0005-0000-0000-0000CB090000}"/>
    <cellStyle name="control table header 1 2 4 2 32 2 2" xfId="9357" xr:uid="{00000000-0005-0000-0000-0000CC090000}"/>
    <cellStyle name="control table header 1 2 4 2 32 2 3" xfId="9358" xr:uid="{00000000-0005-0000-0000-0000CD090000}"/>
    <cellStyle name="control table header 1 2 4 2 32 2 4" xfId="9359" xr:uid="{00000000-0005-0000-0000-0000CE090000}"/>
    <cellStyle name="control table header 1 2 4 2 32 3" xfId="9360" xr:uid="{00000000-0005-0000-0000-0000CF090000}"/>
    <cellStyle name="control table header 1 2 4 2 32 3 2" xfId="9361" xr:uid="{00000000-0005-0000-0000-0000D0090000}"/>
    <cellStyle name="control table header 1 2 4 2 32 3 3" xfId="9362" xr:uid="{00000000-0005-0000-0000-0000D1090000}"/>
    <cellStyle name="control table header 1 2 4 2 32 3 4" xfId="9363" xr:uid="{00000000-0005-0000-0000-0000D2090000}"/>
    <cellStyle name="control table header 1 2 4 2 32 4" xfId="9364" xr:uid="{00000000-0005-0000-0000-0000D3090000}"/>
    <cellStyle name="control table header 1 2 4 2 33" xfId="490" xr:uid="{00000000-0005-0000-0000-0000D4090000}"/>
    <cellStyle name="control table header 1 2 4 2 33 2" xfId="9365" xr:uid="{00000000-0005-0000-0000-0000D5090000}"/>
    <cellStyle name="control table header 1 2 4 2 33 2 2" xfId="9366" xr:uid="{00000000-0005-0000-0000-0000D6090000}"/>
    <cellStyle name="control table header 1 2 4 2 33 2 3" xfId="9367" xr:uid="{00000000-0005-0000-0000-0000D7090000}"/>
    <cellStyle name="control table header 1 2 4 2 33 2 4" xfId="9368" xr:uid="{00000000-0005-0000-0000-0000D8090000}"/>
    <cellStyle name="control table header 1 2 4 2 33 3" xfId="9369" xr:uid="{00000000-0005-0000-0000-0000D9090000}"/>
    <cellStyle name="control table header 1 2 4 2 33 3 2" xfId="9370" xr:uid="{00000000-0005-0000-0000-0000DA090000}"/>
    <cellStyle name="control table header 1 2 4 2 33 3 3" xfId="9371" xr:uid="{00000000-0005-0000-0000-0000DB090000}"/>
    <cellStyle name="control table header 1 2 4 2 33 3 4" xfId="9372" xr:uid="{00000000-0005-0000-0000-0000DC090000}"/>
    <cellStyle name="control table header 1 2 4 2 33 4" xfId="9373" xr:uid="{00000000-0005-0000-0000-0000DD090000}"/>
    <cellStyle name="control table header 1 2 4 2 34" xfId="491" xr:uid="{00000000-0005-0000-0000-0000DE090000}"/>
    <cellStyle name="control table header 1 2 4 2 34 2" xfId="9374" xr:uid="{00000000-0005-0000-0000-0000DF090000}"/>
    <cellStyle name="control table header 1 2 4 2 34 2 2" xfId="9375" xr:uid="{00000000-0005-0000-0000-0000E0090000}"/>
    <cellStyle name="control table header 1 2 4 2 34 2 3" xfId="9376" xr:uid="{00000000-0005-0000-0000-0000E1090000}"/>
    <cellStyle name="control table header 1 2 4 2 34 2 4" xfId="9377" xr:uid="{00000000-0005-0000-0000-0000E2090000}"/>
    <cellStyle name="control table header 1 2 4 2 34 3" xfId="9378" xr:uid="{00000000-0005-0000-0000-0000E3090000}"/>
    <cellStyle name="control table header 1 2 4 2 34 3 2" xfId="9379" xr:uid="{00000000-0005-0000-0000-0000E4090000}"/>
    <cellStyle name="control table header 1 2 4 2 34 3 3" xfId="9380" xr:uid="{00000000-0005-0000-0000-0000E5090000}"/>
    <cellStyle name="control table header 1 2 4 2 34 3 4" xfId="9381" xr:uid="{00000000-0005-0000-0000-0000E6090000}"/>
    <cellStyle name="control table header 1 2 4 2 34 4" xfId="9382" xr:uid="{00000000-0005-0000-0000-0000E7090000}"/>
    <cellStyle name="control table header 1 2 4 2 35" xfId="492" xr:uid="{00000000-0005-0000-0000-0000E8090000}"/>
    <cellStyle name="control table header 1 2 4 2 35 2" xfId="9383" xr:uid="{00000000-0005-0000-0000-0000E9090000}"/>
    <cellStyle name="control table header 1 2 4 2 35 2 2" xfId="9384" xr:uid="{00000000-0005-0000-0000-0000EA090000}"/>
    <cellStyle name="control table header 1 2 4 2 35 2 3" xfId="9385" xr:uid="{00000000-0005-0000-0000-0000EB090000}"/>
    <cellStyle name="control table header 1 2 4 2 35 2 4" xfId="9386" xr:uid="{00000000-0005-0000-0000-0000EC090000}"/>
    <cellStyle name="control table header 1 2 4 2 35 3" xfId="9387" xr:uid="{00000000-0005-0000-0000-0000ED090000}"/>
    <cellStyle name="control table header 1 2 4 2 35 3 2" xfId="9388" xr:uid="{00000000-0005-0000-0000-0000EE090000}"/>
    <cellStyle name="control table header 1 2 4 2 35 3 3" xfId="9389" xr:uid="{00000000-0005-0000-0000-0000EF090000}"/>
    <cellStyle name="control table header 1 2 4 2 35 3 4" xfId="9390" xr:uid="{00000000-0005-0000-0000-0000F0090000}"/>
    <cellStyle name="control table header 1 2 4 2 35 4" xfId="9391" xr:uid="{00000000-0005-0000-0000-0000F1090000}"/>
    <cellStyle name="control table header 1 2 4 2 36" xfId="493" xr:uid="{00000000-0005-0000-0000-0000F2090000}"/>
    <cellStyle name="control table header 1 2 4 2 36 2" xfId="9392" xr:uid="{00000000-0005-0000-0000-0000F3090000}"/>
    <cellStyle name="control table header 1 2 4 2 36 2 2" xfId="9393" xr:uid="{00000000-0005-0000-0000-0000F4090000}"/>
    <cellStyle name="control table header 1 2 4 2 36 2 3" xfId="9394" xr:uid="{00000000-0005-0000-0000-0000F5090000}"/>
    <cellStyle name="control table header 1 2 4 2 36 2 4" xfId="9395" xr:uid="{00000000-0005-0000-0000-0000F6090000}"/>
    <cellStyle name="control table header 1 2 4 2 36 3" xfId="9396" xr:uid="{00000000-0005-0000-0000-0000F7090000}"/>
    <cellStyle name="control table header 1 2 4 2 36 3 2" xfId="9397" xr:uid="{00000000-0005-0000-0000-0000F8090000}"/>
    <cellStyle name="control table header 1 2 4 2 36 3 3" xfId="9398" xr:uid="{00000000-0005-0000-0000-0000F9090000}"/>
    <cellStyle name="control table header 1 2 4 2 36 3 4" xfId="9399" xr:uid="{00000000-0005-0000-0000-0000FA090000}"/>
    <cellStyle name="control table header 1 2 4 2 36 4" xfId="9400" xr:uid="{00000000-0005-0000-0000-0000FB090000}"/>
    <cellStyle name="control table header 1 2 4 2 37" xfId="494" xr:uid="{00000000-0005-0000-0000-0000FC090000}"/>
    <cellStyle name="control table header 1 2 4 2 37 2" xfId="9401" xr:uid="{00000000-0005-0000-0000-0000FD090000}"/>
    <cellStyle name="control table header 1 2 4 2 37 2 2" xfId="9402" xr:uid="{00000000-0005-0000-0000-0000FE090000}"/>
    <cellStyle name="control table header 1 2 4 2 37 2 3" xfId="9403" xr:uid="{00000000-0005-0000-0000-0000FF090000}"/>
    <cellStyle name="control table header 1 2 4 2 37 2 4" xfId="9404" xr:uid="{00000000-0005-0000-0000-0000000A0000}"/>
    <cellStyle name="control table header 1 2 4 2 37 3" xfId="9405" xr:uid="{00000000-0005-0000-0000-0000010A0000}"/>
    <cellStyle name="control table header 1 2 4 2 37 3 2" xfId="9406" xr:uid="{00000000-0005-0000-0000-0000020A0000}"/>
    <cellStyle name="control table header 1 2 4 2 37 3 3" xfId="9407" xr:uid="{00000000-0005-0000-0000-0000030A0000}"/>
    <cellStyle name="control table header 1 2 4 2 37 3 4" xfId="9408" xr:uid="{00000000-0005-0000-0000-0000040A0000}"/>
    <cellStyle name="control table header 1 2 4 2 37 4" xfId="9409" xr:uid="{00000000-0005-0000-0000-0000050A0000}"/>
    <cellStyle name="control table header 1 2 4 2 38" xfId="495" xr:uid="{00000000-0005-0000-0000-0000060A0000}"/>
    <cellStyle name="control table header 1 2 4 2 38 2" xfId="9410" xr:uid="{00000000-0005-0000-0000-0000070A0000}"/>
    <cellStyle name="control table header 1 2 4 2 38 2 2" xfId="9411" xr:uid="{00000000-0005-0000-0000-0000080A0000}"/>
    <cellStyle name="control table header 1 2 4 2 38 2 3" xfId="9412" xr:uid="{00000000-0005-0000-0000-0000090A0000}"/>
    <cellStyle name="control table header 1 2 4 2 38 2 4" xfId="9413" xr:uid="{00000000-0005-0000-0000-00000A0A0000}"/>
    <cellStyle name="control table header 1 2 4 2 38 3" xfId="9414" xr:uid="{00000000-0005-0000-0000-00000B0A0000}"/>
    <cellStyle name="control table header 1 2 4 2 38 3 2" xfId="9415" xr:uid="{00000000-0005-0000-0000-00000C0A0000}"/>
    <cellStyle name="control table header 1 2 4 2 38 3 3" xfId="9416" xr:uid="{00000000-0005-0000-0000-00000D0A0000}"/>
    <cellStyle name="control table header 1 2 4 2 38 3 4" xfId="9417" xr:uid="{00000000-0005-0000-0000-00000E0A0000}"/>
    <cellStyle name="control table header 1 2 4 2 38 4" xfId="9418" xr:uid="{00000000-0005-0000-0000-00000F0A0000}"/>
    <cellStyle name="control table header 1 2 4 2 39" xfId="496" xr:uid="{00000000-0005-0000-0000-0000100A0000}"/>
    <cellStyle name="control table header 1 2 4 2 39 2" xfId="9419" xr:uid="{00000000-0005-0000-0000-0000110A0000}"/>
    <cellStyle name="control table header 1 2 4 2 39 2 2" xfId="9420" xr:uid="{00000000-0005-0000-0000-0000120A0000}"/>
    <cellStyle name="control table header 1 2 4 2 39 2 3" xfId="9421" xr:uid="{00000000-0005-0000-0000-0000130A0000}"/>
    <cellStyle name="control table header 1 2 4 2 39 2 4" xfId="9422" xr:uid="{00000000-0005-0000-0000-0000140A0000}"/>
    <cellStyle name="control table header 1 2 4 2 39 3" xfId="9423" xr:uid="{00000000-0005-0000-0000-0000150A0000}"/>
    <cellStyle name="control table header 1 2 4 2 39 3 2" xfId="9424" xr:uid="{00000000-0005-0000-0000-0000160A0000}"/>
    <cellStyle name="control table header 1 2 4 2 39 3 3" xfId="9425" xr:uid="{00000000-0005-0000-0000-0000170A0000}"/>
    <cellStyle name="control table header 1 2 4 2 39 3 4" xfId="9426" xr:uid="{00000000-0005-0000-0000-0000180A0000}"/>
    <cellStyle name="control table header 1 2 4 2 39 4" xfId="9427" xr:uid="{00000000-0005-0000-0000-0000190A0000}"/>
    <cellStyle name="control table header 1 2 4 2 4" xfId="497" xr:uid="{00000000-0005-0000-0000-00001A0A0000}"/>
    <cellStyle name="control table header 1 2 4 2 4 2" xfId="9428" xr:uid="{00000000-0005-0000-0000-00001B0A0000}"/>
    <cellStyle name="control table header 1 2 4 2 4 2 2" xfId="9429" xr:uid="{00000000-0005-0000-0000-00001C0A0000}"/>
    <cellStyle name="control table header 1 2 4 2 4 2 3" xfId="9430" xr:uid="{00000000-0005-0000-0000-00001D0A0000}"/>
    <cellStyle name="control table header 1 2 4 2 4 2 4" xfId="9431" xr:uid="{00000000-0005-0000-0000-00001E0A0000}"/>
    <cellStyle name="control table header 1 2 4 2 4 3" xfId="9432" xr:uid="{00000000-0005-0000-0000-00001F0A0000}"/>
    <cellStyle name="control table header 1 2 4 2 4 3 2" xfId="9433" xr:uid="{00000000-0005-0000-0000-0000200A0000}"/>
    <cellStyle name="control table header 1 2 4 2 4 3 3" xfId="9434" xr:uid="{00000000-0005-0000-0000-0000210A0000}"/>
    <cellStyle name="control table header 1 2 4 2 4 3 4" xfId="9435" xr:uid="{00000000-0005-0000-0000-0000220A0000}"/>
    <cellStyle name="control table header 1 2 4 2 4 4" xfId="9436" xr:uid="{00000000-0005-0000-0000-0000230A0000}"/>
    <cellStyle name="control table header 1 2 4 2 40" xfId="498" xr:uid="{00000000-0005-0000-0000-0000240A0000}"/>
    <cellStyle name="control table header 1 2 4 2 40 2" xfId="9437" xr:uid="{00000000-0005-0000-0000-0000250A0000}"/>
    <cellStyle name="control table header 1 2 4 2 40 2 2" xfId="9438" xr:uid="{00000000-0005-0000-0000-0000260A0000}"/>
    <cellStyle name="control table header 1 2 4 2 40 2 3" xfId="9439" xr:uid="{00000000-0005-0000-0000-0000270A0000}"/>
    <cellStyle name="control table header 1 2 4 2 40 2 4" xfId="9440" xr:uid="{00000000-0005-0000-0000-0000280A0000}"/>
    <cellStyle name="control table header 1 2 4 2 40 3" xfId="9441" xr:uid="{00000000-0005-0000-0000-0000290A0000}"/>
    <cellStyle name="control table header 1 2 4 2 40 3 2" xfId="9442" xr:uid="{00000000-0005-0000-0000-00002A0A0000}"/>
    <cellStyle name="control table header 1 2 4 2 40 3 3" xfId="9443" xr:uid="{00000000-0005-0000-0000-00002B0A0000}"/>
    <cellStyle name="control table header 1 2 4 2 40 3 4" xfId="9444" xr:uid="{00000000-0005-0000-0000-00002C0A0000}"/>
    <cellStyle name="control table header 1 2 4 2 40 4" xfId="9445" xr:uid="{00000000-0005-0000-0000-00002D0A0000}"/>
    <cellStyle name="control table header 1 2 4 2 41" xfId="499" xr:uid="{00000000-0005-0000-0000-00002E0A0000}"/>
    <cellStyle name="control table header 1 2 4 2 41 2" xfId="9446" xr:uid="{00000000-0005-0000-0000-00002F0A0000}"/>
    <cellStyle name="control table header 1 2 4 2 41 2 2" xfId="9447" xr:uid="{00000000-0005-0000-0000-0000300A0000}"/>
    <cellStyle name="control table header 1 2 4 2 41 2 3" xfId="9448" xr:uid="{00000000-0005-0000-0000-0000310A0000}"/>
    <cellStyle name="control table header 1 2 4 2 41 2 4" xfId="9449" xr:uid="{00000000-0005-0000-0000-0000320A0000}"/>
    <cellStyle name="control table header 1 2 4 2 41 3" xfId="9450" xr:uid="{00000000-0005-0000-0000-0000330A0000}"/>
    <cellStyle name="control table header 1 2 4 2 41 3 2" xfId="9451" xr:uid="{00000000-0005-0000-0000-0000340A0000}"/>
    <cellStyle name="control table header 1 2 4 2 41 3 3" xfId="9452" xr:uid="{00000000-0005-0000-0000-0000350A0000}"/>
    <cellStyle name="control table header 1 2 4 2 41 3 4" xfId="9453" xr:uid="{00000000-0005-0000-0000-0000360A0000}"/>
    <cellStyle name="control table header 1 2 4 2 41 4" xfId="9454" xr:uid="{00000000-0005-0000-0000-0000370A0000}"/>
    <cellStyle name="control table header 1 2 4 2 42" xfId="500" xr:uid="{00000000-0005-0000-0000-0000380A0000}"/>
    <cellStyle name="control table header 1 2 4 2 42 2" xfId="9455" xr:uid="{00000000-0005-0000-0000-0000390A0000}"/>
    <cellStyle name="control table header 1 2 4 2 42 2 2" xfId="9456" xr:uid="{00000000-0005-0000-0000-00003A0A0000}"/>
    <cellStyle name="control table header 1 2 4 2 42 2 3" xfId="9457" xr:uid="{00000000-0005-0000-0000-00003B0A0000}"/>
    <cellStyle name="control table header 1 2 4 2 42 2 4" xfId="9458" xr:uid="{00000000-0005-0000-0000-00003C0A0000}"/>
    <cellStyle name="control table header 1 2 4 2 42 3" xfId="9459" xr:uid="{00000000-0005-0000-0000-00003D0A0000}"/>
    <cellStyle name="control table header 1 2 4 2 42 3 2" xfId="9460" xr:uid="{00000000-0005-0000-0000-00003E0A0000}"/>
    <cellStyle name="control table header 1 2 4 2 42 3 3" xfId="9461" xr:uid="{00000000-0005-0000-0000-00003F0A0000}"/>
    <cellStyle name="control table header 1 2 4 2 42 3 4" xfId="9462" xr:uid="{00000000-0005-0000-0000-0000400A0000}"/>
    <cellStyle name="control table header 1 2 4 2 42 4" xfId="9463" xr:uid="{00000000-0005-0000-0000-0000410A0000}"/>
    <cellStyle name="control table header 1 2 4 2 43" xfId="501" xr:uid="{00000000-0005-0000-0000-0000420A0000}"/>
    <cellStyle name="control table header 1 2 4 2 43 2" xfId="9464" xr:uid="{00000000-0005-0000-0000-0000430A0000}"/>
    <cellStyle name="control table header 1 2 4 2 43 2 2" xfId="9465" xr:uid="{00000000-0005-0000-0000-0000440A0000}"/>
    <cellStyle name="control table header 1 2 4 2 43 2 3" xfId="9466" xr:uid="{00000000-0005-0000-0000-0000450A0000}"/>
    <cellStyle name="control table header 1 2 4 2 43 2 4" xfId="9467" xr:uid="{00000000-0005-0000-0000-0000460A0000}"/>
    <cellStyle name="control table header 1 2 4 2 43 3" xfId="9468" xr:uid="{00000000-0005-0000-0000-0000470A0000}"/>
    <cellStyle name="control table header 1 2 4 2 43 3 2" xfId="9469" xr:uid="{00000000-0005-0000-0000-0000480A0000}"/>
    <cellStyle name="control table header 1 2 4 2 43 3 3" xfId="9470" xr:uid="{00000000-0005-0000-0000-0000490A0000}"/>
    <cellStyle name="control table header 1 2 4 2 43 3 4" xfId="9471" xr:uid="{00000000-0005-0000-0000-00004A0A0000}"/>
    <cellStyle name="control table header 1 2 4 2 43 4" xfId="9472" xr:uid="{00000000-0005-0000-0000-00004B0A0000}"/>
    <cellStyle name="control table header 1 2 4 2 44" xfId="502" xr:uid="{00000000-0005-0000-0000-00004C0A0000}"/>
    <cellStyle name="control table header 1 2 4 2 44 2" xfId="9473" xr:uid="{00000000-0005-0000-0000-00004D0A0000}"/>
    <cellStyle name="control table header 1 2 4 2 44 2 2" xfId="9474" xr:uid="{00000000-0005-0000-0000-00004E0A0000}"/>
    <cellStyle name="control table header 1 2 4 2 44 2 3" xfId="9475" xr:uid="{00000000-0005-0000-0000-00004F0A0000}"/>
    <cellStyle name="control table header 1 2 4 2 44 2 4" xfId="9476" xr:uid="{00000000-0005-0000-0000-0000500A0000}"/>
    <cellStyle name="control table header 1 2 4 2 44 3" xfId="9477" xr:uid="{00000000-0005-0000-0000-0000510A0000}"/>
    <cellStyle name="control table header 1 2 4 2 44 3 2" xfId="9478" xr:uid="{00000000-0005-0000-0000-0000520A0000}"/>
    <cellStyle name="control table header 1 2 4 2 44 3 3" xfId="9479" xr:uid="{00000000-0005-0000-0000-0000530A0000}"/>
    <cellStyle name="control table header 1 2 4 2 44 3 4" xfId="9480" xr:uid="{00000000-0005-0000-0000-0000540A0000}"/>
    <cellStyle name="control table header 1 2 4 2 44 4" xfId="9481" xr:uid="{00000000-0005-0000-0000-0000550A0000}"/>
    <cellStyle name="control table header 1 2 4 2 45" xfId="9482" xr:uid="{00000000-0005-0000-0000-0000560A0000}"/>
    <cellStyle name="control table header 1 2 4 2 45 2" xfId="9483" xr:uid="{00000000-0005-0000-0000-0000570A0000}"/>
    <cellStyle name="control table header 1 2 4 2 45 3" xfId="9484" xr:uid="{00000000-0005-0000-0000-0000580A0000}"/>
    <cellStyle name="control table header 1 2 4 2 45 4" xfId="9485" xr:uid="{00000000-0005-0000-0000-0000590A0000}"/>
    <cellStyle name="control table header 1 2 4 2 46" xfId="9486" xr:uid="{00000000-0005-0000-0000-00005A0A0000}"/>
    <cellStyle name="control table header 1 2 4 2 46 2" xfId="9487" xr:uid="{00000000-0005-0000-0000-00005B0A0000}"/>
    <cellStyle name="control table header 1 2 4 2 46 3" xfId="9488" xr:uid="{00000000-0005-0000-0000-00005C0A0000}"/>
    <cellStyle name="control table header 1 2 4 2 46 4" xfId="9489" xr:uid="{00000000-0005-0000-0000-00005D0A0000}"/>
    <cellStyle name="control table header 1 2 4 2 47" xfId="9490" xr:uid="{00000000-0005-0000-0000-00005E0A0000}"/>
    <cellStyle name="control table header 1 2 4 2 47 2" xfId="9491" xr:uid="{00000000-0005-0000-0000-00005F0A0000}"/>
    <cellStyle name="control table header 1 2 4 2 47 3" xfId="9492" xr:uid="{00000000-0005-0000-0000-0000600A0000}"/>
    <cellStyle name="control table header 1 2 4 2 47 4" xfId="9493" xr:uid="{00000000-0005-0000-0000-0000610A0000}"/>
    <cellStyle name="control table header 1 2 4 2 48" xfId="9494" xr:uid="{00000000-0005-0000-0000-0000620A0000}"/>
    <cellStyle name="control table header 1 2 4 2 5" xfId="503" xr:uid="{00000000-0005-0000-0000-0000630A0000}"/>
    <cellStyle name="control table header 1 2 4 2 5 2" xfId="9495" xr:uid="{00000000-0005-0000-0000-0000640A0000}"/>
    <cellStyle name="control table header 1 2 4 2 5 2 2" xfId="9496" xr:uid="{00000000-0005-0000-0000-0000650A0000}"/>
    <cellStyle name="control table header 1 2 4 2 5 2 3" xfId="9497" xr:uid="{00000000-0005-0000-0000-0000660A0000}"/>
    <cellStyle name="control table header 1 2 4 2 5 2 4" xfId="9498" xr:uid="{00000000-0005-0000-0000-0000670A0000}"/>
    <cellStyle name="control table header 1 2 4 2 5 3" xfId="9499" xr:uid="{00000000-0005-0000-0000-0000680A0000}"/>
    <cellStyle name="control table header 1 2 4 2 5 3 2" xfId="9500" xr:uid="{00000000-0005-0000-0000-0000690A0000}"/>
    <cellStyle name="control table header 1 2 4 2 5 3 3" xfId="9501" xr:uid="{00000000-0005-0000-0000-00006A0A0000}"/>
    <cellStyle name="control table header 1 2 4 2 5 3 4" xfId="9502" xr:uid="{00000000-0005-0000-0000-00006B0A0000}"/>
    <cellStyle name="control table header 1 2 4 2 5 4" xfId="9503" xr:uid="{00000000-0005-0000-0000-00006C0A0000}"/>
    <cellStyle name="control table header 1 2 4 2 6" xfId="504" xr:uid="{00000000-0005-0000-0000-00006D0A0000}"/>
    <cellStyle name="control table header 1 2 4 2 6 2" xfId="9504" xr:uid="{00000000-0005-0000-0000-00006E0A0000}"/>
    <cellStyle name="control table header 1 2 4 2 6 2 2" xfId="9505" xr:uid="{00000000-0005-0000-0000-00006F0A0000}"/>
    <cellStyle name="control table header 1 2 4 2 6 2 3" xfId="9506" xr:uid="{00000000-0005-0000-0000-0000700A0000}"/>
    <cellStyle name="control table header 1 2 4 2 6 2 4" xfId="9507" xr:uid="{00000000-0005-0000-0000-0000710A0000}"/>
    <cellStyle name="control table header 1 2 4 2 6 3" xfId="9508" xr:uid="{00000000-0005-0000-0000-0000720A0000}"/>
    <cellStyle name="control table header 1 2 4 2 6 3 2" xfId="9509" xr:uid="{00000000-0005-0000-0000-0000730A0000}"/>
    <cellStyle name="control table header 1 2 4 2 6 3 3" xfId="9510" xr:uid="{00000000-0005-0000-0000-0000740A0000}"/>
    <cellStyle name="control table header 1 2 4 2 6 3 4" xfId="9511" xr:uid="{00000000-0005-0000-0000-0000750A0000}"/>
    <cellStyle name="control table header 1 2 4 2 6 4" xfId="9512" xr:uid="{00000000-0005-0000-0000-0000760A0000}"/>
    <cellStyle name="control table header 1 2 4 2 7" xfId="505" xr:uid="{00000000-0005-0000-0000-0000770A0000}"/>
    <cellStyle name="control table header 1 2 4 2 7 2" xfId="9513" xr:uid="{00000000-0005-0000-0000-0000780A0000}"/>
    <cellStyle name="control table header 1 2 4 2 7 2 2" xfId="9514" xr:uid="{00000000-0005-0000-0000-0000790A0000}"/>
    <cellStyle name="control table header 1 2 4 2 7 2 3" xfId="9515" xr:uid="{00000000-0005-0000-0000-00007A0A0000}"/>
    <cellStyle name="control table header 1 2 4 2 7 2 4" xfId="9516" xr:uid="{00000000-0005-0000-0000-00007B0A0000}"/>
    <cellStyle name="control table header 1 2 4 2 7 3" xfId="9517" xr:uid="{00000000-0005-0000-0000-00007C0A0000}"/>
    <cellStyle name="control table header 1 2 4 2 7 3 2" xfId="9518" xr:uid="{00000000-0005-0000-0000-00007D0A0000}"/>
    <cellStyle name="control table header 1 2 4 2 7 3 3" xfId="9519" xr:uid="{00000000-0005-0000-0000-00007E0A0000}"/>
    <cellStyle name="control table header 1 2 4 2 7 3 4" xfId="9520" xr:uid="{00000000-0005-0000-0000-00007F0A0000}"/>
    <cellStyle name="control table header 1 2 4 2 7 4" xfId="9521" xr:uid="{00000000-0005-0000-0000-0000800A0000}"/>
    <cellStyle name="control table header 1 2 4 2 8" xfId="506" xr:uid="{00000000-0005-0000-0000-0000810A0000}"/>
    <cellStyle name="control table header 1 2 4 2 8 2" xfId="9522" xr:uid="{00000000-0005-0000-0000-0000820A0000}"/>
    <cellStyle name="control table header 1 2 4 2 8 2 2" xfId="9523" xr:uid="{00000000-0005-0000-0000-0000830A0000}"/>
    <cellStyle name="control table header 1 2 4 2 8 2 3" xfId="9524" xr:uid="{00000000-0005-0000-0000-0000840A0000}"/>
    <cellStyle name="control table header 1 2 4 2 8 2 4" xfId="9525" xr:uid="{00000000-0005-0000-0000-0000850A0000}"/>
    <cellStyle name="control table header 1 2 4 2 8 3" xfId="9526" xr:uid="{00000000-0005-0000-0000-0000860A0000}"/>
    <cellStyle name="control table header 1 2 4 2 8 3 2" xfId="9527" xr:uid="{00000000-0005-0000-0000-0000870A0000}"/>
    <cellStyle name="control table header 1 2 4 2 8 3 3" xfId="9528" xr:uid="{00000000-0005-0000-0000-0000880A0000}"/>
    <cellStyle name="control table header 1 2 4 2 8 3 4" xfId="9529" xr:uid="{00000000-0005-0000-0000-0000890A0000}"/>
    <cellStyle name="control table header 1 2 4 2 8 4" xfId="9530" xr:uid="{00000000-0005-0000-0000-00008A0A0000}"/>
    <cellStyle name="control table header 1 2 4 2 9" xfId="507" xr:uid="{00000000-0005-0000-0000-00008B0A0000}"/>
    <cellStyle name="control table header 1 2 4 2 9 2" xfId="9531" xr:uid="{00000000-0005-0000-0000-00008C0A0000}"/>
    <cellStyle name="control table header 1 2 4 2 9 2 2" xfId="9532" xr:uid="{00000000-0005-0000-0000-00008D0A0000}"/>
    <cellStyle name="control table header 1 2 4 2 9 2 3" xfId="9533" xr:uid="{00000000-0005-0000-0000-00008E0A0000}"/>
    <cellStyle name="control table header 1 2 4 2 9 2 4" xfId="9534" xr:uid="{00000000-0005-0000-0000-00008F0A0000}"/>
    <cellStyle name="control table header 1 2 4 2 9 3" xfId="9535" xr:uid="{00000000-0005-0000-0000-0000900A0000}"/>
    <cellStyle name="control table header 1 2 4 2 9 3 2" xfId="9536" xr:uid="{00000000-0005-0000-0000-0000910A0000}"/>
    <cellStyle name="control table header 1 2 4 2 9 3 3" xfId="9537" xr:uid="{00000000-0005-0000-0000-0000920A0000}"/>
    <cellStyle name="control table header 1 2 4 2 9 3 4" xfId="9538" xr:uid="{00000000-0005-0000-0000-0000930A0000}"/>
    <cellStyle name="control table header 1 2 4 2 9 4" xfId="9539" xr:uid="{00000000-0005-0000-0000-0000940A0000}"/>
    <cellStyle name="control table header 1 2 4 20" xfId="508" xr:uid="{00000000-0005-0000-0000-0000950A0000}"/>
    <cellStyle name="control table header 1 2 4 20 2" xfId="9540" xr:uid="{00000000-0005-0000-0000-0000960A0000}"/>
    <cellStyle name="control table header 1 2 4 20 2 2" xfId="9541" xr:uid="{00000000-0005-0000-0000-0000970A0000}"/>
    <cellStyle name="control table header 1 2 4 20 2 3" xfId="9542" xr:uid="{00000000-0005-0000-0000-0000980A0000}"/>
    <cellStyle name="control table header 1 2 4 20 2 4" xfId="9543" xr:uid="{00000000-0005-0000-0000-0000990A0000}"/>
    <cellStyle name="control table header 1 2 4 20 3" xfId="9544" xr:uid="{00000000-0005-0000-0000-00009A0A0000}"/>
    <cellStyle name="control table header 1 2 4 20 3 2" xfId="9545" xr:uid="{00000000-0005-0000-0000-00009B0A0000}"/>
    <cellStyle name="control table header 1 2 4 20 3 3" xfId="9546" xr:uid="{00000000-0005-0000-0000-00009C0A0000}"/>
    <cellStyle name="control table header 1 2 4 20 3 4" xfId="9547" xr:uid="{00000000-0005-0000-0000-00009D0A0000}"/>
    <cellStyle name="control table header 1 2 4 20 4" xfId="9548" xr:uid="{00000000-0005-0000-0000-00009E0A0000}"/>
    <cellStyle name="control table header 1 2 4 21" xfId="509" xr:uid="{00000000-0005-0000-0000-00009F0A0000}"/>
    <cellStyle name="control table header 1 2 4 21 2" xfId="9549" xr:uid="{00000000-0005-0000-0000-0000A00A0000}"/>
    <cellStyle name="control table header 1 2 4 21 2 2" xfId="9550" xr:uid="{00000000-0005-0000-0000-0000A10A0000}"/>
    <cellStyle name="control table header 1 2 4 21 2 3" xfId="9551" xr:uid="{00000000-0005-0000-0000-0000A20A0000}"/>
    <cellStyle name="control table header 1 2 4 21 2 4" xfId="9552" xr:uid="{00000000-0005-0000-0000-0000A30A0000}"/>
    <cellStyle name="control table header 1 2 4 21 3" xfId="9553" xr:uid="{00000000-0005-0000-0000-0000A40A0000}"/>
    <cellStyle name="control table header 1 2 4 21 3 2" xfId="9554" xr:uid="{00000000-0005-0000-0000-0000A50A0000}"/>
    <cellStyle name="control table header 1 2 4 21 3 3" xfId="9555" xr:uid="{00000000-0005-0000-0000-0000A60A0000}"/>
    <cellStyle name="control table header 1 2 4 21 3 4" xfId="9556" xr:uid="{00000000-0005-0000-0000-0000A70A0000}"/>
    <cellStyle name="control table header 1 2 4 21 4" xfId="9557" xr:uid="{00000000-0005-0000-0000-0000A80A0000}"/>
    <cellStyle name="control table header 1 2 4 22" xfId="510" xr:uid="{00000000-0005-0000-0000-0000A90A0000}"/>
    <cellStyle name="control table header 1 2 4 22 2" xfId="9558" xr:uid="{00000000-0005-0000-0000-0000AA0A0000}"/>
    <cellStyle name="control table header 1 2 4 22 2 2" xfId="9559" xr:uid="{00000000-0005-0000-0000-0000AB0A0000}"/>
    <cellStyle name="control table header 1 2 4 22 2 3" xfId="9560" xr:uid="{00000000-0005-0000-0000-0000AC0A0000}"/>
    <cellStyle name="control table header 1 2 4 22 2 4" xfId="9561" xr:uid="{00000000-0005-0000-0000-0000AD0A0000}"/>
    <cellStyle name="control table header 1 2 4 22 3" xfId="9562" xr:uid="{00000000-0005-0000-0000-0000AE0A0000}"/>
    <cellStyle name="control table header 1 2 4 22 3 2" xfId="9563" xr:uid="{00000000-0005-0000-0000-0000AF0A0000}"/>
    <cellStyle name="control table header 1 2 4 22 3 3" xfId="9564" xr:uid="{00000000-0005-0000-0000-0000B00A0000}"/>
    <cellStyle name="control table header 1 2 4 22 3 4" xfId="9565" xr:uid="{00000000-0005-0000-0000-0000B10A0000}"/>
    <cellStyle name="control table header 1 2 4 22 4" xfId="9566" xr:uid="{00000000-0005-0000-0000-0000B20A0000}"/>
    <cellStyle name="control table header 1 2 4 23" xfId="511" xr:uid="{00000000-0005-0000-0000-0000B30A0000}"/>
    <cellStyle name="control table header 1 2 4 23 2" xfId="9567" xr:uid="{00000000-0005-0000-0000-0000B40A0000}"/>
    <cellStyle name="control table header 1 2 4 23 2 2" xfId="9568" xr:uid="{00000000-0005-0000-0000-0000B50A0000}"/>
    <cellStyle name="control table header 1 2 4 23 2 3" xfId="9569" xr:uid="{00000000-0005-0000-0000-0000B60A0000}"/>
    <cellStyle name="control table header 1 2 4 23 2 4" xfId="9570" xr:uid="{00000000-0005-0000-0000-0000B70A0000}"/>
    <cellStyle name="control table header 1 2 4 23 3" xfId="9571" xr:uid="{00000000-0005-0000-0000-0000B80A0000}"/>
    <cellStyle name="control table header 1 2 4 23 3 2" xfId="9572" xr:uid="{00000000-0005-0000-0000-0000B90A0000}"/>
    <cellStyle name="control table header 1 2 4 23 3 3" xfId="9573" xr:uid="{00000000-0005-0000-0000-0000BA0A0000}"/>
    <cellStyle name="control table header 1 2 4 23 3 4" xfId="9574" xr:uid="{00000000-0005-0000-0000-0000BB0A0000}"/>
    <cellStyle name="control table header 1 2 4 23 4" xfId="9575" xr:uid="{00000000-0005-0000-0000-0000BC0A0000}"/>
    <cellStyle name="control table header 1 2 4 24" xfId="512" xr:uid="{00000000-0005-0000-0000-0000BD0A0000}"/>
    <cellStyle name="control table header 1 2 4 24 2" xfId="9576" xr:uid="{00000000-0005-0000-0000-0000BE0A0000}"/>
    <cellStyle name="control table header 1 2 4 24 2 2" xfId="9577" xr:uid="{00000000-0005-0000-0000-0000BF0A0000}"/>
    <cellStyle name="control table header 1 2 4 24 2 3" xfId="9578" xr:uid="{00000000-0005-0000-0000-0000C00A0000}"/>
    <cellStyle name="control table header 1 2 4 24 2 4" xfId="9579" xr:uid="{00000000-0005-0000-0000-0000C10A0000}"/>
    <cellStyle name="control table header 1 2 4 24 3" xfId="9580" xr:uid="{00000000-0005-0000-0000-0000C20A0000}"/>
    <cellStyle name="control table header 1 2 4 24 3 2" xfId="9581" xr:uid="{00000000-0005-0000-0000-0000C30A0000}"/>
    <cellStyle name="control table header 1 2 4 24 3 3" xfId="9582" xr:uid="{00000000-0005-0000-0000-0000C40A0000}"/>
    <cellStyle name="control table header 1 2 4 24 3 4" xfId="9583" xr:uid="{00000000-0005-0000-0000-0000C50A0000}"/>
    <cellStyle name="control table header 1 2 4 24 4" xfId="9584" xr:uid="{00000000-0005-0000-0000-0000C60A0000}"/>
    <cellStyle name="control table header 1 2 4 25" xfId="513" xr:uid="{00000000-0005-0000-0000-0000C70A0000}"/>
    <cellStyle name="control table header 1 2 4 25 2" xfId="9585" xr:uid="{00000000-0005-0000-0000-0000C80A0000}"/>
    <cellStyle name="control table header 1 2 4 25 2 2" xfId="9586" xr:uid="{00000000-0005-0000-0000-0000C90A0000}"/>
    <cellStyle name="control table header 1 2 4 25 2 3" xfId="9587" xr:uid="{00000000-0005-0000-0000-0000CA0A0000}"/>
    <cellStyle name="control table header 1 2 4 25 2 4" xfId="9588" xr:uid="{00000000-0005-0000-0000-0000CB0A0000}"/>
    <cellStyle name="control table header 1 2 4 25 3" xfId="9589" xr:uid="{00000000-0005-0000-0000-0000CC0A0000}"/>
    <cellStyle name="control table header 1 2 4 25 3 2" xfId="9590" xr:uid="{00000000-0005-0000-0000-0000CD0A0000}"/>
    <cellStyle name="control table header 1 2 4 25 3 3" xfId="9591" xr:uid="{00000000-0005-0000-0000-0000CE0A0000}"/>
    <cellStyle name="control table header 1 2 4 25 3 4" xfId="9592" xr:uid="{00000000-0005-0000-0000-0000CF0A0000}"/>
    <cellStyle name="control table header 1 2 4 25 4" xfId="9593" xr:uid="{00000000-0005-0000-0000-0000D00A0000}"/>
    <cellStyle name="control table header 1 2 4 26" xfId="514" xr:uid="{00000000-0005-0000-0000-0000D10A0000}"/>
    <cellStyle name="control table header 1 2 4 26 2" xfId="9594" xr:uid="{00000000-0005-0000-0000-0000D20A0000}"/>
    <cellStyle name="control table header 1 2 4 26 2 2" xfId="9595" xr:uid="{00000000-0005-0000-0000-0000D30A0000}"/>
    <cellStyle name="control table header 1 2 4 26 2 3" xfId="9596" xr:uid="{00000000-0005-0000-0000-0000D40A0000}"/>
    <cellStyle name="control table header 1 2 4 26 2 4" xfId="9597" xr:uid="{00000000-0005-0000-0000-0000D50A0000}"/>
    <cellStyle name="control table header 1 2 4 26 3" xfId="9598" xr:uid="{00000000-0005-0000-0000-0000D60A0000}"/>
    <cellStyle name="control table header 1 2 4 26 3 2" xfId="9599" xr:uid="{00000000-0005-0000-0000-0000D70A0000}"/>
    <cellStyle name="control table header 1 2 4 26 3 3" xfId="9600" xr:uid="{00000000-0005-0000-0000-0000D80A0000}"/>
    <cellStyle name="control table header 1 2 4 26 3 4" xfId="9601" xr:uid="{00000000-0005-0000-0000-0000D90A0000}"/>
    <cellStyle name="control table header 1 2 4 26 4" xfId="9602" xr:uid="{00000000-0005-0000-0000-0000DA0A0000}"/>
    <cellStyle name="control table header 1 2 4 27" xfId="515" xr:uid="{00000000-0005-0000-0000-0000DB0A0000}"/>
    <cellStyle name="control table header 1 2 4 27 2" xfId="9603" xr:uid="{00000000-0005-0000-0000-0000DC0A0000}"/>
    <cellStyle name="control table header 1 2 4 27 2 2" xfId="9604" xr:uid="{00000000-0005-0000-0000-0000DD0A0000}"/>
    <cellStyle name="control table header 1 2 4 27 2 3" xfId="9605" xr:uid="{00000000-0005-0000-0000-0000DE0A0000}"/>
    <cellStyle name="control table header 1 2 4 27 2 4" xfId="9606" xr:uid="{00000000-0005-0000-0000-0000DF0A0000}"/>
    <cellStyle name="control table header 1 2 4 27 3" xfId="9607" xr:uid="{00000000-0005-0000-0000-0000E00A0000}"/>
    <cellStyle name="control table header 1 2 4 27 3 2" xfId="9608" xr:uid="{00000000-0005-0000-0000-0000E10A0000}"/>
    <cellStyle name="control table header 1 2 4 27 3 3" xfId="9609" xr:uid="{00000000-0005-0000-0000-0000E20A0000}"/>
    <cellStyle name="control table header 1 2 4 27 3 4" xfId="9610" xr:uid="{00000000-0005-0000-0000-0000E30A0000}"/>
    <cellStyle name="control table header 1 2 4 27 4" xfId="9611" xr:uid="{00000000-0005-0000-0000-0000E40A0000}"/>
    <cellStyle name="control table header 1 2 4 28" xfId="516" xr:uid="{00000000-0005-0000-0000-0000E50A0000}"/>
    <cellStyle name="control table header 1 2 4 28 2" xfId="9612" xr:uid="{00000000-0005-0000-0000-0000E60A0000}"/>
    <cellStyle name="control table header 1 2 4 28 2 2" xfId="9613" xr:uid="{00000000-0005-0000-0000-0000E70A0000}"/>
    <cellStyle name="control table header 1 2 4 28 2 3" xfId="9614" xr:uid="{00000000-0005-0000-0000-0000E80A0000}"/>
    <cellStyle name="control table header 1 2 4 28 2 4" xfId="9615" xr:uid="{00000000-0005-0000-0000-0000E90A0000}"/>
    <cellStyle name="control table header 1 2 4 28 3" xfId="9616" xr:uid="{00000000-0005-0000-0000-0000EA0A0000}"/>
    <cellStyle name="control table header 1 2 4 28 3 2" xfId="9617" xr:uid="{00000000-0005-0000-0000-0000EB0A0000}"/>
    <cellStyle name="control table header 1 2 4 28 3 3" xfId="9618" xr:uid="{00000000-0005-0000-0000-0000EC0A0000}"/>
    <cellStyle name="control table header 1 2 4 28 3 4" xfId="9619" xr:uid="{00000000-0005-0000-0000-0000ED0A0000}"/>
    <cellStyle name="control table header 1 2 4 28 4" xfId="9620" xr:uid="{00000000-0005-0000-0000-0000EE0A0000}"/>
    <cellStyle name="control table header 1 2 4 29" xfId="517" xr:uid="{00000000-0005-0000-0000-0000EF0A0000}"/>
    <cellStyle name="control table header 1 2 4 29 2" xfId="9621" xr:uid="{00000000-0005-0000-0000-0000F00A0000}"/>
    <cellStyle name="control table header 1 2 4 29 2 2" xfId="9622" xr:uid="{00000000-0005-0000-0000-0000F10A0000}"/>
    <cellStyle name="control table header 1 2 4 29 2 3" xfId="9623" xr:uid="{00000000-0005-0000-0000-0000F20A0000}"/>
    <cellStyle name="control table header 1 2 4 29 2 4" xfId="9624" xr:uid="{00000000-0005-0000-0000-0000F30A0000}"/>
    <cellStyle name="control table header 1 2 4 29 3" xfId="9625" xr:uid="{00000000-0005-0000-0000-0000F40A0000}"/>
    <cellStyle name="control table header 1 2 4 29 3 2" xfId="9626" xr:uid="{00000000-0005-0000-0000-0000F50A0000}"/>
    <cellStyle name="control table header 1 2 4 29 3 3" xfId="9627" xr:uid="{00000000-0005-0000-0000-0000F60A0000}"/>
    <cellStyle name="control table header 1 2 4 29 3 4" xfId="9628" xr:uid="{00000000-0005-0000-0000-0000F70A0000}"/>
    <cellStyle name="control table header 1 2 4 29 4" xfId="9629" xr:uid="{00000000-0005-0000-0000-0000F80A0000}"/>
    <cellStyle name="control table header 1 2 4 3" xfId="518" xr:uid="{00000000-0005-0000-0000-0000F90A0000}"/>
    <cellStyle name="control table header 1 2 4 3 2" xfId="9630" xr:uid="{00000000-0005-0000-0000-0000FA0A0000}"/>
    <cellStyle name="control table header 1 2 4 3 2 2" xfId="9631" xr:uid="{00000000-0005-0000-0000-0000FB0A0000}"/>
    <cellStyle name="control table header 1 2 4 3 2 3" xfId="9632" xr:uid="{00000000-0005-0000-0000-0000FC0A0000}"/>
    <cellStyle name="control table header 1 2 4 3 2 4" xfId="9633" xr:uid="{00000000-0005-0000-0000-0000FD0A0000}"/>
    <cellStyle name="control table header 1 2 4 3 3" xfId="9634" xr:uid="{00000000-0005-0000-0000-0000FE0A0000}"/>
    <cellStyle name="control table header 1 2 4 3 3 2" xfId="9635" xr:uid="{00000000-0005-0000-0000-0000FF0A0000}"/>
    <cellStyle name="control table header 1 2 4 3 3 3" xfId="9636" xr:uid="{00000000-0005-0000-0000-0000000B0000}"/>
    <cellStyle name="control table header 1 2 4 3 3 4" xfId="9637" xr:uid="{00000000-0005-0000-0000-0000010B0000}"/>
    <cellStyle name="control table header 1 2 4 3 4" xfId="9638" xr:uid="{00000000-0005-0000-0000-0000020B0000}"/>
    <cellStyle name="control table header 1 2 4 30" xfId="519" xr:uid="{00000000-0005-0000-0000-0000030B0000}"/>
    <cellStyle name="control table header 1 2 4 30 2" xfId="9639" xr:uid="{00000000-0005-0000-0000-0000040B0000}"/>
    <cellStyle name="control table header 1 2 4 30 2 2" xfId="9640" xr:uid="{00000000-0005-0000-0000-0000050B0000}"/>
    <cellStyle name="control table header 1 2 4 30 2 3" xfId="9641" xr:uid="{00000000-0005-0000-0000-0000060B0000}"/>
    <cellStyle name="control table header 1 2 4 30 2 4" xfId="9642" xr:uid="{00000000-0005-0000-0000-0000070B0000}"/>
    <cellStyle name="control table header 1 2 4 30 3" xfId="9643" xr:uid="{00000000-0005-0000-0000-0000080B0000}"/>
    <cellStyle name="control table header 1 2 4 30 3 2" xfId="9644" xr:uid="{00000000-0005-0000-0000-0000090B0000}"/>
    <cellStyle name="control table header 1 2 4 30 3 3" xfId="9645" xr:uid="{00000000-0005-0000-0000-00000A0B0000}"/>
    <cellStyle name="control table header 1 2 4 30 3 4" xfId="9646" xr:uid="{00000000-0005-0000-0000-00000B0B0000}"/>
    <cellStyle name="control table header 1 2 4 30 4" xfId="9647" xr:uid="{00000000-0005-0000-0000-00000C0B0000}"/>
    <cellStyle name="control table header 1 2 4 31" xfId="520" xr:uid="{00000000-0005-0000-0000-00000D0B0000}"/>
    <cellStyle name="control table header 1 2 4 31 2" xfId="9648" xr:uid="{00000000-0005-0000-0000-00000E0B0000}"/>
    <cellStyle name="control table header 1 2 4 31 2 2" xfId="9649" xr:uid="{00000000-0005-0000-0000-00000F0B0000}"/>
    <cellStyle name="control table header 1 2 4 31 2 3" xfId="9650" xr:uid="{00000000-0005-0000-0000-0000100B0000}"/>
    <cellStyle name="control table header 1 2 4 31 2 4" xfId="9651" xr:uid="{00000000-0005-0000-0000-0000110B0000}"/>
    <cellStyle name="control table header 1 2 4 31 3" xfId="9652" xr:uid="{00000000-0005-0000-0000-0000120B0000}"/>
    <cellStyle name="control table header 1 2 4 31 3 2" xfId="9653" xr:uid="{00000000-0005-0000-0000-0000130B0000}"/>
    <cellStyle name="control table header 1 2 4 31 3 3" xfId="9654" xr:uid="{00000000-0005-0000-0000-0000140B0000}"/>
    <cellStyle name="control table header 1 2 4 31 3 4" xfId="9655" xr:uid="{00000000-0005-0000-0000-0000150B0000}"/>
    <cellStyle name="control table header 1 2 4 31 4" xfId="9656" xr:uid="{00000000-0005-0000-0000-0000160B0000}"/>
    <cellStyle name="control table header 1 2 4 32" xfId="521" xr:uid="{00000000-0005-0000-0000-0000170B0000}"/>
    <cellStyle name="control table header 1 2 4 32 2" xfId="9657" xr:uid="{00000000-0005-0000-0000-0000180B0000}"/>
    <cellStyle name="control table header 1 2 4 32 2 2" xfId="9658" xr:uid="{00000000-0005-0000-0000-0000190B0000}"/>
    <cellStyle name="control table header 1 2 4 32 2 3" xfId="9659" xr:uid="{00000000-0005-0000-0000-00001A0B0000}"/>
    <cellStyle name="control table header 1 2 4 32 2 4" xfId="9660" xr:uid="{00000000-0005-0000-0000-00001B0B0000}"/>
    <cellStyle name="control table header 1 2 4 32 3" xfId="9661" xr:uid="{00000000-0005-0000-0000-00001C0B0000}"/>
    <cellStyle name="control table header 1 2 4 32 3 2" xfId="9662" xr:uid="{00000000-0005-0000-0000-00001D0B0000}"/>
    <cellStyle name="control table header 1 2 4 32 3 3" xfId="9663" xr:uid="{00000000-0005-0000-0000-00001E0B0000}"/>
    <cellStyle name="control table header 1 2 4 32 3 4" xfId="9664" xr:uid="{00000000-0005-0000-0000-00001F0B0000}"/>
    <cellStyle name="control table header 1 2 4 32 4" xfId="9665" xr:uid="{00000000-0005-0000-0000-0000200B0000}"/>
    <cellStyle name="control table header 1 2 4 33" xfId="522" xr:uid="{00000000-0005-0000-0000-0000210B0000}"/>
    <cellStyle name="control table header 1 2 4 33 2" xfId="9666" xr:uid="{00000000-0005-0000-0000-0000220B0000}"/>
    <cellStyle name="control table header 1 2 4 33 2 2" xfId="9667" xr:uid="{00000000-0005-0000-0000-0000230B0000}"/>
    <cellStyle name="control table header 1 2 4 33 2 3" xfId="9668" xr:uid="{00000000-0005-0000-0000-0000240B0000}"/>
    <cellStyle name="control table header 1 2 4 33 2 4" xfId="9669" xr:uid="{00000000-0005-0000-0000-0000250B0000}"/>
    <cellStyle name="control table header 1 2 4 33 3" xfId="9670" xr:uid="{00000000-0005-0000-0000-0000260B0000}"/>
    <cellStyle name="control table header 1 2 4 33 3 2" xfId="9671" xr:uid="{00000000-0005-0000-0000-0000270B0000}"/>
    <cellStyle name="control table header 1 2 4 33 3 3" xfId="9672" xr:uid="{00000000-0005-0000-0000-0000280B0000}"/>
    <cellStyle name="control table header 1 2 4 33 3 4" xfId="9673" xr:uid="{00000000-0005-0000-0000-0000290B0000}"/>
    <cellStyle name="control table header 1 2 4 33 4" xfId="9674" xr:uid="{00000000-0005-0000-0000-00002A0B0000}"/>
    <cellStyle name="control table header 1 2 4 34" xfId="523" xr:uid="{00000000-0005-0000-0000-00002B0B0000}"/>
    <cellStyle name="control table header 1 2 4 34 2" xfId="9675" xr:uid="{00000000-0005-0000-0000-00002C0B0000}"/>
    <cellStyle name="control table header 1 2 4 34 2 2" xfId="9676" xr:uid="{00000000-0005-0000-0000-00002D0B0000}"/>
    <cellStyle name="control table header 1 2 4 34 2 3" xfId="9677" xr:uid="{00000000-0005-0000-0000-00002E0B0000}"/>
    <cellStyle name="control table header 1 2 4 34 2 4" xfId="9678" xr:uid="{00000000-0005-0000-0000-00002F0B0000}"/>
    <cellStyle name="control table header 1 2 4 34 3" xfId="9679" xr:uid="{00000000-0005-0000-0000-0000300B0000}"/>
    <cellStyle name="control table header 1 2 4 34 3 2" xfId="9680" xr:uid="{00000000-0005-0000-0000-0000310B0000}"/>
    <cellStyle name="control table header 1 2 4 34 3 3" xfId="9681" xr:uid="{00000000-0005-0000-0000-0000320B0000}"/>
    <cellStyle name="control table header 1 2 4 34 3 4" xfId="9682" xr:uid="{00000000-0005-0000-0000-0000330B0000}"/>
    <cellStyle name="control table header 1 2 4 34 4" xfId="9683" xr:uid="{00000000-0005-0000-0000-0000340B0000}"/>
    <cellStyle name="control table header 1 2 4 35" xfId="524" xr:uid="{00000000-0005-0000-0000-0000350B0000}"/>
    <cellStyle name="control table header 1 2 4 35 2" xfId="9684" xr:uid="{00000000-0005-0000-0000-0000360B0000}"/>
    <cellStyle name="control table header 1 2 4 35 2 2" xfId="9685" xr:uid="{00000000-0005-0000-0000-0000370B0000}"/>
    <cellStyle name="control table header 1 2 4 35 2 3" xfId="9686" xr:uid="{00000000-0005-0000-0000-0000380B0000}"/>
    <cellStyle name="control table header 1 2 4 35 2 4" xfId="9687" xr:uid="{00000000-0005-0000-0000-0000390B0000}"/>
    <cellStyle name="control table header 1 2 4 35 3" xfId="9688" xr:uid="{00000000-0005-0000-0000-00003A0B0000}"/>
    <cellStyle name="control table header 1 2 4 35 3 2" xfId="9689" xr:uid="{00000000-0005-0000-0000-00003B0B0000}"/>
    <cellStyle name="control table header 1 2 4 35 3 3" xfId="9690" xr:uid="{00000000-0005-0000-0000-00003C0B0000}"/>
    <cellStyle name="control table header 1 2 4 35 3 4" xfId="9691" xr:uid="{00000000-0005-0000-0000-00003D0B0000}"/>
    <cellStyle name="control table header 1 2 4 35 4" xfId="9692" xr:uid="{00000000-0005-0000-0000-00003E0B0000}"/>
    <cellStyle name="control table header 1 2 4 36" xfId="525" xr:uid="{00000000-0005-0000-0000-00003F0B0000}"/>
    <cellStyle name="control table header 1 2 4 36 2" xfId="9693" xr:uid="{00000000-0005-0000-0000-0000400B0000}"/>
    <cellStyle name="control table header 1 2 4 36 2 2" xfId="9694" xr:uid="{00000000-0005-0000-0000-0000410B0000}"/>
    <cellStyle name="control table header 1 2 4 36 2 3" xfId="9695" xr:uid="{00000000-0005-0000-0000-0000420B0000}"/>
    <cellStyle name="control table header 1 2 4 36 2 4" xfId="9696" xr:uid="{00000000-0005-0000-0000-0000430B0000}"/>
    <cellStyle name="control table header 1 2 4 36 3" xfId="9697" xr:uid="{00000000-0005-0000-0000-0000440B0000}"/>
    <cellStyle name="control table header 1 2 4 36 3 2" xfId="9698" xr:uid="{00000000-0005-0000-0000-0000450B0000}"/>
    <cellStyle name="control table header 1 2 4 36 3 3" xfId="9699" xr:uid="{00000000-0005-0000-0000-0000460B0000}"/>
    <cellStyle name="control table header 1 2 4 36 3 4" xfId="9700" xr:uid="{00000000-0005-0000-0000-0000470B0000}"/>
    <cellStyle name="control table header 1 2 4 36 4" xfId="9701" xr:uid="{00000000-0005-0000-0000-0000480B0000}"/>
    <cellStyle name="control table header 1 2 4 37" xfId="526" xr:uid="{00000000-0005-0000-0000-0000490B0000}"/>
    <cellStyle name="control table header 1 2 4 37 2" xfId="9702" xr:uid="{00000000-0005-0000-0000-00004A0B0000}"/>
    <cellStyle name="control table header 1 2 4 37 2 2" xfId="9703" xr:uid="{00000000-0005-0000-0000-00004B0B0000}"/>
    <cellStyle name="control table header 1 2 4 37 2 3" xfId="9704" xr:uid="{00000000-0005-0000-0000-00004C0B0000}"/>
    <cellStyle name="control table header 1 2 4 37 2 4" xfId="9705" xr:uid="{00000000-0005-0000-0000-00004D0B0000}"/>
    <cellStyle name="control table header 1 2 4 37 3" xfId="9706" xr:uid="{00000000-0005-0000-0000-00004E0B0000}"/>
    <cellStyle name="control table header 1 2 4 37 3 2" xfId="9707" xr:uid="{00000000-0005-0000-0000-00004F0B0000}"/>
    <cellStyle name="control table header 1 2 4 37 3 3" xfId="9708" xr:uid="{00000000-0005-0000-0000-0000500B0000}"/>
    <cellStyle name="control table header 1 2 4 37 3 4" xfId="9709" xr:uid="{00000000-0005-0000-0000-0000510B0000}"/>
    <cellStyle name="control table header 1 2 4 37 4" xfId="9710" xr:uid="{00000000-0005-0000-0000-0000520B0000}"/>
    <cellStyle name="control table header 1 2 4 38" xfId="527" xr:uid="{00000000-0005-0000-0000-0000530B0000}"/>
    <cellStyle name="control table header 1 2 4 38 2" xfId="9711" xr:uid="{00000000-0005-0000-0000-0000540B0000}"/>
    <cellStyle name="control table header 1 2 4 38 2 2" xfId="9712" xr:uid="{00000000-0005-0000-0000-0000550B0000}"/>
    <cellStyle name="control table header 1 2 4 38 2 3" xfId="9713" xr:uid="{00000000-0005-0000-0000-0000560B0000}"/>
    <cellStyle name="control table header 1 2 4 38 2 4" xfId="9714" xr:uid="{00000000-0005-0000-0000-0000570B0000}"/>
    <cellStyle name="control table header 1 2 4 38 3" xfId="9715" xr:uid="{00000000-0005-0000-0000-0000580B0000}"/>
    <cellStyle name="control table header 1 2 4 38 3 2" xfId="9716" xr:uid="{00000000-0005-0000-0000-0000590B0000}"/>
    <cellStyle name="control table header 1 2 4 38 3 3" xfId="9717" xr:uid="{00000000-0005-0000-0000-00005A0B0000}"/>
    <cellStyle name="control table header 1 2 4 38 3 4" xfId="9718" xr:uid="{00000000-0005-0000-0000-00005B0B0000}"/>
    <cellStyle name="control table header 1 2 4 38 4" xfId="9719" xr:uid="{00000000-0005-0000-0000-00005C0B0000}"/>
    <cellStyle name="control table header 1 2 4 39" xfId="528" xr:uid="{00000000-0005-0000-0000-00005D0B0000}"/>
    <cellStyle name="control table header 1 2 4 39 2" xfId="9720" xr:uid="{00000000-0005-0000-0000-00005E0B0000}"/>
    <cellStyle name="control table header 1 2 4 39 2 2" xfId="9721" xr:uid="{00000000-0005-0000-0000-00005F0B0000}"/>
    <cellStyle name="control table header 1 2 4 39 2 3" xfId="9722" xr:uid="{00000000-0005-0000-0000-0000600B0000}"/>
    <cellStyle name="control table header 1 2 4 39 2 4" xfId="9723" xr:uid="{00000000-0005-0000-0000-0000610B0000}"/>
    <cellStyle name="control table header 1 2 4 39 3" xfId="9724" xr:uid="{00000000-0005-0000-0000-0000620B0000}"/>
    <cellStyle name="control table header 1 2 4 39 3 2" xfId="9725" xr:uid="{00000000-0005-0000-0000-0000630B0000}"/>
    <cellStyle name="control table header 1 2 4 39 3 3" xfId="9726" xr:uid="{00000000-0005-0000-0000-0000640B0000}"/>
    <cellStyle name="control table header 1 2 4 39 3 4" xfId="9727" xr:uid="{00000000-0005-0000-0000-0000650B0000}"/>
    <cellStyle name="control table header 1 2 4 39 4" xfId="9728" xr:uid="{00000000-0005-0000-0000-0000660B0000}"/>
    <cellStyle name="control table header 1 2 4 4" xfId="529" xr:uid="{00000000-0005-0000-0000-0000670B0000}"/>
    <cellStyle name="control table header 1 2 4 4 2" xfId="9729" xr:uid="{00000000-0005-0000-0000-0000680B0000}"/>
    <cellStyle name="control table header 1 2 4 4 2 2" xfId="9730" xr:uid="{00000000-0005-0000-0000-0000690B0000}"/>
    <cellStyle name="control table header 1 2 4 4 2 3" xfId="9731" xr:uid="{00000000-0005-0000-0000-00006A0B0000}"/>
    <cellStyle name="control table header 1 2 4 4 2 4" xfId="9732" xr:uid="{00000000-0005-0000-0000-00006B0B0000}"/>
    <cellStyle name="control table header 1 2 4 4 3" xfId="9733" xr:uid="{00000000-0005-0000-0000-00006C0B0000}"/>
    <cellStyle name="control table header 1 2 4 4 3 2" xfId="9734" xr:uid="{00000000-0005-0000-0000-00006D0B0000}"/>
    <cellStyle name="control table header 1 2 4 4 3 3" xfId="9735" xr:uid="{00000000-0005-0000-0000-00006E0B0000}"/>
    <cellStyle name="control table header 1 2 4 4 3 4" xfId="9736" xr:uid="{00000000-0005-0000-0000-00006F0B0000}"/>
    <cellStyle name="control table header 1 2 4 4 4" xfId="9737" xr:uid="{00000000-0005-0000-0000-0000700B0000}"/>
    <cellStyle name="control table header 1 2 4 40" xfId="530" xr:uid="{00000000-0005-0000-0000-0000710B0000}"/>
    <cellStyle name="control table header 1 2 4 40 2" xfId="9738" xr:uid="{00000000-0005-0000-0000-0000720B0000}"/>
    <cellStyle name="control table header 1 2 4 40 2 2" xfId="9739" xr:uid="{00000000-0005-0000-0000-0000730B0000}"/>
    <cellStyle name="control table header 1 2 4 40 2 3" xfId="9740" xr:uid="{00000000-0005-0000-0000-0000740B0000}"/>
    <cellStyle name="control table header 1 2 4 40 2 4" xfId="9741" xr:uid="{00000000-0005-0000-0000-0000750B0000}"/>
    <cellStyle name="control table header 1 2 4 40 3" xfId="9742" xr:uid="{00000000-0005-0000-0000-0000760B0000}"/>
    <cellStyle name="control table header 1 2 4 40 3 2" xfId="9743" xr:uid="{00000000-0005-0000-0000-0000770B0000}"/>
    <cellStyle name="control table header 1 2 4 40 3 3" xfId="9744" xr:uid="{00000000-0005-0000-0000-0000780B0000}"/>
    <cellStyle name="control table header 1 2 4 40 3 4" xfId="9745" xr:uid="{00000000-0005-0000-0000-0000790B0000}"/>
    <cellStyle name="control table header 1 2 4 40 4" xfId="9746" xr:uid="{00000000-0005-0000-0000-00007A0B0000}"/>
    <cellStyle name="control table header 1 2 4 41" xfId="531" xr:uid="{00000000-0005-0000-0000-00007B0B0000}"/>
    <cellStyle name="control table header 1 2 4 41 2" xfId="9747" xr:uid="{00000000-0005-0000-0000-00007C0B0000}"/>
    <cellStyle name="control table header 1 2 4 41 2 2" xfId="9748" xr:uid="{00000000-0005-0000-0000-00007D0B0000}"/>
    <cellStyle name="control table header 1 2 4 41 2 3" xfId="9749" xr:uid="{00000000-0005-0000-0000-00007E0B0000}"/>
    <cellStyle name="control table header 1 2 4 41 2 4" xfId="9750" xr:uid="{00000000-0005-0000-0000-00007F0B0000}"/>
    <cellStyle name="control table header 1 2 4 41 3" xfId="9751" xr:uid="{00000000-0005-0000-0000-0000800B0000}"/>
    <cellStyle name="control table header 1 2 4 41 3 2" xfId="9752" xr:uid="{00000000-0005-0000-0000-0000810B0000}"/>
    <cellStyle name="control table header 1 2 4 41 3 3" xfId="9753" xr:uid="{00000000-0005-0000-0000-0000820B0000}"/>
    <cellStyle name="control table header 1 2 4 41 3 4" xfId="9754" xr:uid="{00000000-0005-0000-0000-0000830B0000}"/>
    <cellStyle name="control table header 1 2 4 41 4" xfId="9755" xr:uid="{00000000-0005-0000-0000-0000840B0000}"/>
    <cellStyle name="control table header 1 2 4 42" xfId="532" xr:uid="{00000000-0005-0000-0000-0000850B0000}"/>
    <cellStyle name="control table header 1 2 4 42 2" xfId="9756" xr:uid="{00000000-0005-0000-0000-0000860B0000}"/>
    <cellStyle name="control table header 1 2 4 42 2 2" xfId="9757" xr:uid="{00000000-0005-0000-0000-0000870B0000}"/>
    <cellStyle name="control table header 1 2 4 42 2 3" xfId="9758" xr:uid="{00000000-0005-0000-0000-0000880B0000}"/>
    <cellStyle name="control table header 1 2 4 42 2 4" xfId="9759" xr:uid="{00000000-0005-0000-0000-0000890B0000}"/>
    <cellStyle name="control table header 1 2 4 42 3" xfId="9760" xr:uid="{00000000-0005-0000-0000-00008A0B0000}"/>
    <cellStyle name="control table header 1 2 4 42 3 2" xfId="9761" xr:uid="{00000000-0005-0000-0000-00008B0B0000}"/>
    <cellStyle name="control table header 1 2 4 42 3 3" xfId="9762" xr:uid="{00000000-0005-0000-0000-00008C0B0000}"/>
    <cellStyle name="control table header 1 2 4 42 3 4" xfId="9763" xr:uid="{00000000-0005-0000-0000-00008D0B0000}"/>
    <cellStyle name="control table header 1 2 4 42 4" xfId="9764" xr:uid="{00000000-0005-0000-0000-00008E0B0000}"/>
    <cellStyle name="control table header 1 2 4 43" xfId="533" xr:uid="{00000000-0005-0000-0000-00008F0B0000}"/>
    <cellStyle name="control table header 1 2 4 43 2" xfId="9765" xr:uid="{00000000-0005-0000-0000-0000900B0000}"/>
    <cellStyle name="control table header 1 2 4 43 2 2" xfId="9766" xr:uid="{00000000-0005-0000-0000-0000910B0000}"/>
    <cellStyle name="control table header 1 2 4 43 2 3" xfId="9767" xr:uid="{00000000-0005-0000-0000-0000920B0000}"/>
    <cellStyle name="control table header 1 2 4 43 2 4" xfId="9768" xr:uid="{00000000-0005-0000-0000-0000930B0000}"/>
    <cellStyle name="control table header 1 2 4 43 3" xfId="9769" xr:uid="{00000000-0005-0000-0000-0000940B0000}"/>
    <cellStyle name="control table header 1 2 4 43 3 2" xfId="9770" xr:uid="{00000000-0005-0000-0000-0000950B0000}"/>
    <cellStyle name="control table header 1 2 4 43 3 3" xfId="9771" xr:uid="{00000000-0005-0000-0000-0000960B0000}"/>
    <cellStyle name="control table header 1 2 4 43 3 4" xfId="9772" xr:uid="{00000000-0005-0000-0000-0000970B0000}"/>
    <cellStyle name="control table header 1 2 4 43 4" xfId="9773" xr:uid="{00000000-0005-0000-0000-0000980B0000}"/>
    <cellStyle name="control table header 1 2 4 44" xfId="534" xr:uid="{00000000-0005-0000-0000-0000990B0000}"/>
    <cellStyle name="control table header 1 2 4 44 2" xfId="9774" xr:uid="{00000000-0005-0000-0000-00009A0B0000}"/>
    <cellStyle name="control table header 1 2 4 44 2 2" xfId="9775" xr:uid="{00000000-0005-0000-0000-00009B0B0000}"/>
    <cellStyle name="control table header 1 2 4 44 2 3" xfId="9776" xr:uid="{00000000-0005-0000-0000-00009C0B0000}"/>
    <cellStyle name="control table header 1 2 4 44 2 4" xfId="9777" xr:uid="{00000000-0005-0000-0000-00009D0B0000}"/>
    <cellStyle name="control table header 1 2 4 44 3" xfId="9778" xr:uid="{00000000-0005-0000-0000-00009E0B0000}"/>
    <cellStyle name="control table header 1 2 4 44 3 2" xfId="9779" xr:uid="{00000000-0005-0000-0000-00009F0B0000}"/>
    <cellStyle name="control table header 1 2 4 44 3 3" xfId="9780" xr:uid="{00000000-0005-0000-0000-0000A00B0000}"/>
    <cellStyle name="control table header 1 2 4 44 3 4" xfId="9781" xr:uid="{00000000-0005-0000-0000-0000A10B0000}"/>
    <cellStyle name="control table header 1 2 4 44 4" xfId="9782" xr:uid="{00000000-0005-0000-0000-0000A20B0000}"/>
    <cellStyle name="control table header 1 2 4 45" xfId="535" xr:uid="{00000000-0005-0000-0000-0000A30B0000}"/>
    <cellStyle name="control table header 1 2 4 45 2" xfId="9783" xr:uid="{00000000-0005-0000-0000-0000A40B0000}"/>
    <cellStyle name="control table header 1 2 4 45 2 2" xfId="9784" xr:uid="{00000000-0005-0000-0000-0000A50B0000}"/>
    <cellStyle name="control table header 1 2 4 45 2 3" xfId="9785" xr:uid="{00000000-0005-0000-0000-0000A60B0000}"/>
    <cellStyle name="control table header 1 2 4 45 2 4" xfId="9786" xr:uid="{00000000-0005-0000-0000-0000A70B0000}"/>
    <cellStyle name="control table header 1 2 4 45 3" xfId="9787" xr:uid="{00000000-0005-0000-0000-0000A80B0000}"/>
    <cellStyle name="control table header 1 2 4 45 3 2" xfId="9788" xr:uid="{00000000-0005-0000-0000-0000A90B0000}"/>
    <cellStyle name="control table header 1 2 4 45 3 3" xfId="9789" xr:uid="{00000000-0005-0000-0000-0000AA0B0000}"/>
    <cellStyle name="control table header 1 2 4 45 3 4" xfId="9790" xr:uid="{00000000-0005-0000-0000-0000AB0B0000}"/>
    <cellStyle name="control table header 1 2 4 45 4" xfId="9791" xr:uid="{00000000-0005-0000-0000-0000AC0B0000}"/>
    <cellStyle name="control table header 1 2 4 46" xfId="9792" xr:uid="{00000000-0005-0000-0000-0000AD0B0000}"/>
    <cellStyle name="control table header 1 2 4 46 2" xfId="9793" xr:uid="{00000000-0005-0000-0000-0000AE0B0000}"/>
    <cellStyle name="control table header 1 2 4 46 3" xfId="9794" xr:uid="{00000000-0005-0000-0000-0000AF0B0000}"/>
    <cellStyle name="control table header 1 2 4 46 4" xfId="9795" xr:uid="{00000000-0005-0000-0000-0000B00B0000}"/>
    <cellStyle name="control table header 1 2 4 47" xfId="9796" xr:uid="{00000000-0005-0000-0000-0000B10B0000}"/>
    <cellStyle name="control table header 1 2 4 47 2" xfId="9797" xr:uid="{00000000-0005-0000-0000-0000B20B0000}"/>
    <cellStyle name="control table header 1 2 4 47 3" xfId="9798" xr:uid="{00000000-0005-0000-0000-0000B30B0000}"/>
    <cellStyle name="control table header 1 2 4 47 4" xfId="9799" xr:uid="{00000000-0005-0000-0000-0000B40B0000}"/>
    <cellStyle name="control table header 1 2 4 48" xfId="9800" xr:uid="{00000000-0005-0000-0000-0000B50B0000}"/>
    <cellStyle name="control table header 1 2 4 5" xfId="536" xr:uid="{00000000-0005-0000-0000-0000B60B0000}"/>
    <cellStyle name="control table header 1 2 4 5 2" xfId="9801" xr:uid="{00000000-0005-0000-0000-0000B70B0000}"/>
    <cellStyle name="control table header 1 2 4 5 2 2" xfId="9802" xr:uid="{00000000-0005-0000-0000-0000B80B0000}"/>
    <cellStyle name="control table header 1 2 4 5 2 3" xfId="9803" xr:uid="{00000000-0005-0000-0000-0000B90B0000}"/>
    <cellStyle name="control table header 1 2 4 5 2 4" xfId="9804" xr:uid="{00000000-0005-0000-0000-0000BA0B0000}"/>
    <cellStyle name="control table header 1 2 4 5 3" xfId="9805" xr:uid="{00000000-0005-0000-0000-0000BB0B0000}"/>
    <cellStyle name="control table header 1 2 4 5 3 2" xfId="9806" xr:uid="{00000000-0005-0000-0000-0000BC0B0000}"/>
    <cellStyle name="control table header 1 2 4 5 3 3" xfId="9807" xr:uid="{00000000-0005-0000-0000-0000BD0B0000}"/>
    <cellStyle name="control table header 1 2 4 5 3 4" xfId="9808" xr:uid="{00000000-0005-0000-0000-0000BE0B0000}"/>
    <cellStyle name="control table header 1 2 4 5 4" xfId="9809" xr:uid="{00000000-0005-0000-0000-0000BF0B0000}"/>
    <cellStyle name="control table header 1 2 4 6" xfId="537" xr:uid="{00000000-0005-0000-0000-0000C00B0000}"/>
    <cellStyle name="control table header 1 2 4 6 2" xfId="9810" xr:uid="{00000000-0005-0000-0000-0000C10B0000}"/>
    <cellStyle name="control table header 1 2 4 6 2 2" xfId="9811" xr:uid="{00000000-0005-0000-0000-0000C20B0000}"/>
    <cellStyle name="control table header 1 2 4 6 2 3" xfId="9812" xr:uid="{00000000-0005-0000-0000-0000C30B0000}"/>
    <cellStyle name="control table header 1 2 4 6 2 4" xfId="9813" xr:uid="{00000000-0005-0000-0000-0000C40B0000}"/>
    <cellStyle name="control table header 1 2 4 6 3" xfId="9814" xr:uid="{00000000-0005-0000-0000-0000C50B0000}"/>
    <cellStyle name="control table header 1 2 4 6 3 2" xfId="9815" xr:uid="{00000000-0005-0000-0000-0000C60B0000}"/>
    <cellStyle name="control table header 1 2 4 6 3 3" xfId="9816" xr:uid="{00000000-0005-0000-0000-0000C70B0000}"/>
    <cellStyle name="control table header 1 2 4 6 3 4" xfId="9817" xr:uid="{00000000-0005-0000-0000-0000C80B0000}"/>
    <cellStyle name="control table header 1 2 4 6 4" xfId="9818" xr:uid="{00000000-0005-0000-0000-0000C90B0000}"/>
    <cellStyle name="control table header 1 2 4 7" xfId="538" xr:uid="{00000000-0005-0000-0000-0000CA0B0000}"/>
    <cellStyle name="control table header 1 2 4 7 2" xfId="9819" xr:uid="{00000000-0005-0000-0000-0000CB0B0000}"/>
    <cellStyle name="control table header 1 2 4 7 2 2" xfId="9820" xr:uid="{00000000-0005-0000-0000-0000CC0B0000}"/>
    <cellStyle name="control table header 1 2 4 7 2 3" xfId="9821" xr:uid="{00000000-0005-0000-0000-0000CD0B0000}"/>
    <cellStyle name="control table header 1 2 4 7 2 4" xfId="9822" xr:uid="{00000000-0005-0000-0000-0000CE0B0000}"/>
    <cellStyle name="control table header 1 2 4 7 3" xfId="9823" xr:uid="{00000000-0005-0000-0000-0000CF0B0000}"/>
    <cellStyle name="control table header 1 2 4 7 3 2" xfId="9824" xr:uid="{00000000-0005-0000-0000-0000D00B0000}"/>
    <cellStyle name="control table header 1 2 4 7 3 3" xfId="9825" xr:uid="{00000000-0005-0000-0000-0000D10B0000}"/>
    <cellStyle name="control table header 1 2 4 7 3 4" xfId="9826" xr:uid="{00000000-0005-0000-0000-0000D20B0000}"/>
    <cellStyle name="control table header 1 2 4 7 4" xfId="9827" xr:uid="{00000000-0005-0000-0000-0000D30B0000}"/>
    <cellStyle name="control table header 1 2 4 8" xfId="539" xr:uid="{00000000-0005-0000-0000-0000D40B0000}"/>
    <cellStyle name="control table header 1 2 4 8 2" xfId="9828" xr:uid="{00000000-0005-0000-0000-0000D50B0000}"/>
    <cellStyle name="control table header 1 2 4 8 2 2" xfId="9829" xr:uid="{00000000-0005-0000-0000-0000D60B0000}"/>
    <cellStyle name="control table header 1 2 4 8 2 3" xfId="9830" xr:uid="{00000000-0005-0000-0000-0000D70B0000}"/>
    <cellStyle name="control table header 1 2 4 8 2 4" xfId="9831" xr:uid="{00000000-0005-0000-0000-0000D80B0000}"/>
    <cellStyle name="control table header 1 2 4 8 3" xfId="9832" xr:uid="{00000000-0005-0000-0000-0000D90B0000}"/>
    <cellStyle name="control table header 1 2 4 8 3 2" xfId="9833" xr:uid="{00000000-0005-0000-0000-0000DA0B0000}"/>
    <cellStyle name="control table header 1 2 4 8 3 3" xfId="9834" xr:uid="{00000000-0005-0000-0000-0000DB0B0000}"/>
    <cellStyle name="control table header 1 2 4 8 3 4" xfId="9835" xr:uid="{00000000-0005-0000-0000-0000DC0B0000}"/>
    <cellStyle name="control table header 1 2 4 8 4" xfId="9836" xr:uid="{00000000-0005-0000-0000-0000DD0B0000}"/>
    <cellStyle name="control table header 1 2 4 9" xfId="540" xr:uid="{00000000-0005-0000-0000-0000DE0B0000}"/>
    <cellStyle name="control table header 1 2 4 9 2" xfId="9837" xr:uid="{00000000-0005-0000-0000-0000DF0B0000}"/>
    <cellStyle name="control table header 1 2 4 9 2 2" xfId="9838" xr:uid="{00000000-0005-0000-0000-0000E00B0000}"/>
    <cellStyle name="control table header 1 2 4 9 2 3" xfId="9839" xr:uid="{00000000-0005-0000-0000-0000E10B0000}"/>
    <cellStyle name="control table header 1 2 4 9 2 4" xfId="9840" xr:uid="{00000000-0005-0000-0000-0000E20B0000}"/>
    <cellStyle name="control table header 1 2 4 9 3" xfId="9841" xr:uid="{00000000-0005-0000-0000-0000E30B0000}"/>
    <cellStyle name="control table header 1 2 4 9 3 2" xfId="9842" xr:uid="{00000000-0005-0000-0000-0000E40B0000}"/>
    <cellStyle name="control table header 1 2 4 9 3 3" xfId="9843" xr:uid="{00000000-0005-0000-0000-0000E50B0000}"/>
    <cellStyle name="control table header 1 2 4 9 3 4" xfId="9844" xr:uid="{00000000-0005-0000-0000-0000E60B0000}"/>
    <cellStyle name="control table header 1 2 4 9 4" xfId="9845" xr:uid="{00000000-0005-0000-0000-0000E70B0000}"/>
    <cellStyle name="control table header 1 2 5" xfId="541" xr:uid="{00000000-0005-0000-0000-0000E80B0000}"/>
    <cellStyle name="control table header 1 2 5 10" xfId="542" xr:uid="{00000000-0005-0000-0000-0000E90B0000}"/>
    <cellStyle name="control table header 1 2 5 10 2" xfId="9846" xr:uid="{00000000-0005-0000-0000-0000EA0B0000}"/>
    <cellStyle name="control table header 1 2 5 10 2 2" xfId="9847" xr:uid="{00000000-0005-0000-0000-0000EB0B0000}"/>
    <cellStyle name="control table header 1 2 5 10 2 3" xfId="9848" xr:uid="{00000000-0005-0000-0000-0000EC0B0000}"/>
    <cellStyle name="control table header 1 2 5 10 2 4" xfId="9849" xr:uid="{00000000-0005-0000-0000-0000ED0B0000}"/>
    <cellStyle name="control table header 1 2 5 10 3" xfId="9850" xr:uid="{00000000-0005-0000-0000-0000EE0B0000}"/>
    <cellStyle name="control table header 1 2 5 10 3 2" xfId="9851" xr:uid="{00000000-0005-0000-0000-0000EF0B0000}"/>
    <cellStyle name="control table header 1 2 5 10 3 3" xfId="9852" xr:uid="{00000000-0005-0000-0000-0000F00B0000}"/>
    <cellStyle name="control table header 1 2 5 10 3 4" xfId="9853" xr:uid="{00000000-0005-0000-0000-0000F10B0000}"/>
    <cellStyle name="control table header 1 2 5 10 4" xfId="9854" xr:uid="{00000000-0005-0000-0000-0000F20B0000}"/>
    <cellStyle name="control table header 1 2 5 11" xfId="543" xr:uid="{00000000-0005-0000-0000-0000F30B0000}"/>
    <cellStyle name="control table header 1 2 5 11 2" xfId="9855" xr:uid="{00000000-0005-0000-0000-0000F40B0000}"/>
    <cellStyle name="control table header 1 2 5 11 2 2" xfId="9856" xr:uid="{00000000-0005-0000-0000-0000F50B0000}"/>
    <cellStyle name="control table header 1 2 5 11 2 3" xfId="9857" xr:uid="{00000000-0005-0000-0000-0000F60B0000}"/>
    <cellStyle name="control table header 1 2 5 11 2 4" xfId="9858" xr:uid="{00000000-0005-0000-0000-0000F70B0000}"/>
    <cellStyle name="control table header 1 2 5 11 3" xfId="9859" xr:uid="{00000000-0005-0000-0000-0000F80B0000}"/>
    <cellStyle name="control table header 1 2 5 11 3 2" xfId="9860" xr:uid="{00000000-0005-0000-0000-0000F90B0000}"/>
    <cellStyle name="control table header 1 2 5 11 3 3" xfId="9861" xr:uid="{00000000-0005-0000-0000-0000FA0B0000}"/>
    <cellStyle name="control table header 1 2 5 11 3 4" xfId="9862" xr:uid="{00000000-0005-0000-0000-0000FB0B0000}"/>
    <cellStyle name="control table header 1 2 5 11 4" xfId="9863" xr:uid="{00000000-0005-0000-0000-0000FC0B0000}"/>
    <cellStyle name="control table header 1 2 5 12" xfId="544" xr:uid="{00000000-0005-0000-0000-0000FD0B0000}"/>
    <cellStyle name="control table header 1 2 5 12 2" xfId="9864" xr:uid="{00000000-0005-0000-0000-0000FE0B0000}"/>
    <cellStyle name="control table header 1 2 5 12 2 2" xfId="9865" xr:uid="{00000000-0005-0000-0000-0000FF0B0000}"/>
    <cellStyle name="control table header 1 2 5 12 2 3" xfId="9866" xr:uid="{00000000-0005-0000-0000-0000000C0000}"/>
    <cellStyle name="control table header 1 2 5 12 2 4" xfId="9867" xr:uid="{00000000-0005-0000-0000-0000010C0000}"/>
    <cellStyle name="control table header 1 2 5 12 3" xfId="9868" xr:uid="{00000000-0005-0000-0000-0000020C0000}"/>
    <cellStyle name="control table header 1 2 5 12 3 2" xfId="9869" xr:uid="{00000000-0005-0000-0000-0000030C0000}"/>
    <cellStyle name="control table header 1 2 5 12 3 3" xfId="9870" xr:uid="{00000000-0005-0000-0000-0000040C0000}"/>
    <cellStyle name="control table header 1 2 5 12 3 4" xfId="9871" xr:uid="{00000000-0005-0000-0000-0000050C0000}"/>
    <cellStyle name="control table header 1 2 5 12 4" xfId="9872" xr:uid="{00000000-0005-0000-0000-0000060C0000}"/>
    <cellStyle name="control table header 1 2 5 13" xfId="545" xr:uid="{00000000-0005-0000-0000-0000070C0000}"/>
    <cellStyle name="control table header 1 2 5 13 2" xfId="9873" xr:uid="{00000000-0005-0000-0000-0000080C0000}"/>
    <cellStyle name="control table header 1 2 5 13 2 2" xfId="9874" xr:uid="{00000000-0005-0000-0000-0000090C0000}"/>
    <cellStyle name="control table header 1 2 5 13 2 3" xfId="9875" xr:uid="{00000000-0005-0000-0000-00000A0C0000}"/>
    <cellStyle name="control table header 1 2 5 13 2 4" xfId="9876" xr:uid="{00000000-0005-0000-0000-00000B0C0000}"/>
    <cellStyle name="control table header 1 2 5 13 3" xfId="9877" xr:uid="{00000000-0005-0000-0000-00000C0C0000}"/>
    <cellStyle name="control table header 1 2 5 13 3 2" xfId="9878" xr:uid="{00000000-0005-0000-0000-00000D0C0000}"/>
    <cellStyle name="control table header 1 2 5 13 3 3" xfId="9879" xr:uid="{00000000-0005-0000-0000-00000E0C0000}"/>
    <cellStyle name="control table header 1 2 5 13 3 4" xfId="9880" xr:uid="{00000000-0005-0000-0000-00000F0C0000}"/>
    <cellStyle name="control table header 1 2 5 13 4" xfId="9881" xr:uid="{00000000-0005-0000-0000-0000100C0000}"/>
    <cellStyle name="control table header 1 2 5 14" xfId="546" xr:uid="{00000000-0005-0000-0000-0000110C0000}"/>
    <cellStyle name="control table header 1 2 5 14 2" xfId="9882" xr:uid="{00000000-0005-0000-0000-0000120C0000}"/>
    <cellStyle name="control table header 1 2 5 14 2 2" xfId="9883" xr:uid="{00000000-0005-0000-0000-0000130C0000}"/>
    <cellStyle name="control table header 1 2 5 14 2 3" xfId="9884" xr:uid="{00000000-0005-0000-0000-0000140C0000}"/>
    <cellStyle name="control table header 1 2 5 14 2 4" xfId="9885" xr:uid="{00000000-0005-0000-0000-0000150C0000}"/>
    <cellStyle name="control table header 1 2 5 14 3" xfId="9886" xr:uid="{00000000-0005-0000-0000-0000160C0000}"/>
    <cellStyle name="control table header 1 2 5 14 3 2" xfId="9887" xr:uid="{00000000-0005-0000-0000-0000170C0000}"/>
    <cellStyle name="control table header 1 2 5 14 3 3" xfId="9888" xr:uid="{00000000-0005-0000-0000-0000180C0000}"/>
    <cellStyle name="control table header 1 2 5 14 3 4" xfId="9889" xr:uid="{00000000-0005-0000-0000-0000190C0000}"/>
    <cellStyle name="control table header 1 2 5 14 4" xfId="9890" xr:uid="{00000000-0005-0000-0000-00001A0C0000}"/>
    <cellStyle name="control table header 1 2 5 15" xfId="547" xr:uid="{00000000-0005-0000-0000-00001B0C0000}"/>
    <cellStyle name="control table header 1 2 5 15 2" xfId="9891" xr:uid="{00000000-0005-0000-0000-00001C0C0000}"/>
    <cellStyle name="control table header 1 2 5 15 2 2" xfId="9892" xr:uid="{00000000-0005-0000-0000-00001D0C0000}"/>
    <cellStyle name="control table header 1 2 5 15 2 3" xfId="9893" xr:uid="{00000000-0005-0000-0000-00001E0C0000}"/>
    <cellStyle name="control table header 1 2 5 15 2 4" xfId="9894" xr:uid="{00000000-0005-0000-0000-00001F0C0000}"/>
    <cellStyle name="control table header 1 2 5 15 3" xfId="9895" xr:uid="{00000000-0005-0000-0000-0000200C0000}"/>
    <cellStyle name="control table header 1 2 5 15 3 2" xfId="9896" xr:uid="{00000000-0005-0000-0000-0000210C0000}"/>
    <cellStyle name="control table header 1 2 5 15 3 3" xfId="9897" xr:uid="{00000000-0005-0000-0000-0000220C0000}"/>
    <cellStyle name="control table header 1 2 5 15 3 4" xfId="9898" xr:uid="{00000000-0005-0000-0000-0000230C0000}"/>
    <cellStyle name="control table header 1 2 5 15 4" xfId="9899" xr:uid="{00000000-0005-0000-0000-0000240C0000}"/>
    <cellStyle name="control table header 1 2 5 16" xfId="548" xr:uid="{00000000-0005-0000-0000-0000250C0000}"/>
    <cellStyle name="control table header 1 2 5 16 2" xfId="9900" xr:uid="{00000000-0005-0000-0000-0000260C0000}"/>
    <cellStyle name="control table header 1 2 5 16 2 2" xfId="9901" xr:uid="{00000000-0005-0000-0000-0000270C0000}"/>
    <cellStyle name="control table header 1 2 5 16 2 3" xfId="9902" xr:uid="{00000000-0005-0000-0000-0000280C0000}"/>
    <cellStyle name="control table header 1 2 5 16 2 4" xfId="9903" xr:uid="{00000000-0005-0000-0000-0000290C0000}"/>
    <cellStyle name="control table header 1 2 5 16 3" xfId="9904" xr:uid="{00000000-0005-0000-0000-00002A0C0000}"/>
    <cellStyle name="control table header 1 2 5 16 3 2" xfId="9905" xr:uid="{00000000-0005-0000-0000-00002B0C0000}"/>
    <cellStyle name="control table header 1 2 5 16 3 3" xfId="9906" xr:uid="{00000000-0005-0000-0000-00002C0C0000}"/>
    <cellStyle name="control table header 1 2 5 16 3 4" xfId="9907" xr:uid="{00000000-0005-0000-0000-00002D0C0000}"/>
    <cellStyle name="control table header 1 2 5 16 4" xfId="9908" xr:uid="{00000000-0005-0000-0000-00002E0C0000}"/>
    <cellStyle name="control table header 1 2 5 17" xfId="549" xr:uid="{00000000-0005-0000-0000-00002F0C0000}"/>
    <cellStyle name="control table header 1 2 5 17 2" xfId="9909" xr:uid="{00000000-0005-0000-0000-0000300C0000}"/>
    <cellStyle name="control table header 1 2 5 17 2 2" xfId="9910" xr:uid="{00000000-0005-0000-0000-0000310C0000}"/>
    <cellStyle name="control table header 1 2 5 17 2 3" xfId="9911" xr:uid="{00000000-0005-0000-0000-0000320C0000}"/>
    <cellStyle name="control table header 1 2 5 17 2 4" xfId="9912" xr:uid="{00000000-0005-0000-0000-0000330C0000}"/>
    <cellStyle name="control table header 1 2 5 17 3" xfId="9913" xr:uid="{00000000-0005-0000-0000-0000340C0000}"/>
    <cellStyle name="control table header 1 2 5 17 3 2" xfId="9914" xr:uid="{00000000-0005-0000-0000-0000350C0000}"/>
    <cellStyle name="control table header 1 2 5 17 3 3" xfId="9915" xr:uid="{00000000-0005-0000-0000-0000360C0000}"/>
    <cellStyle name="control table header 1 2 5 17 3 4" xfId="9916" xr:uid="{00000000-0005-0000-0000-0000370C0000}"/>
    <cellStyle name="control table header 1 2 5 17 4" xfId="9917" xr:uid="{00000000-0005-0000-0000-0000380C0000}"/>
    <cellStyle name="control table header 1 2 5 18" xfId="550" xr:uid="{00000000-0005-0000-0000-0000390C0000}"/>
    <cellStyle name="control table header 1 2 5 18 2" xfId="9918" xr:uid="{00000000-0005-0000-0000-00003A0C0000}"/>
    <cellStyle name="control table header 1 2 5 18 2 2" xfId="9919" xr:uid="{00000000-0005-0000-0000-00003B0C0000}"/>
    <cellStyle name="control table header 1 2 5 18 2 3" xfId="9920" xr:uid="{00000000-0005-0000-0000-00003C0C0000}"/>
    <cellStyle name="control table header 1 2 5 18 2 4" xfId="9921" xr:uid="{00000000-0005-0000-0000-00003D0C0000}"/>
    <cellStyle name="control table header 1 2 5 18 3" xfId="9922" xr:uid="{00000000-0005-0000-0000-00003E0C0000}"/>
    <cellStyle name="control table header 1 2 5 18 3 2" xfId="9923" xr:uid="{00000000-0005-0000-0000-00003F0C0000}"/>
    <cellStyle name="control table header 1 2 5 18 3 3" xfId="9924" xr:uid="{00000000-0005-0000-0000-0000400C0000}"/>
    <cellStyle name="control table header 1 2 5 18 3 4" xfId="9925" xr:uid="{00000000-0005-0000-0000-0000410C0000}"/>
    <cellStyle name="control table header 1 2 5 18 4" xfId="9926" xr:uid="{00000000-0005-0000-0000-0000420C0000}"/>
    <cellStyle name="control table header 1 2 5 19" xfId="551" xr:uid="{00000000-0005-0000-0000-0000430C0000}"/>
    <cellStyle name="control table header 1 2 5 19 2" xfId="9927" xr:uid="{00000000-0005-0000-0000-0000440C0000}"/>
    <cellStyle name="control table header 1 2 5 19 2 2" xfId="9928" xr:uid="{00000000-0005-0000-0000-0000450C0000}"/>
    <cellStyle name="control table header 1 2 5 19 2 3" xfId="9929" xr:uid="{00000000-0005-0000-0000-0000460C0000}"/>
    <cellStyle name="control table header 1 2 5 19 2 4" xfId="9930" xr:uid="{00000000-0005-0000-0000-0000470C0000}"/>
    <cellStyle name="control table header 1 2 5 19 3" xfId="9931" xr:uid="{00000000-0005-0000-0000-0000480C0000}"/>
    <cellStyle name="control table header 1 2 5 19 3 2" xfId="9932" xr:uid="{00000000-0005-0000-0000-0000490C0000}"/>
    <cellStyle name="control table header 1 2 5 19 3 3" xfId="9933" xr:uid="{00000000-0005-0000-0000-00004A0C0000}"/>
    <cellStyle name="control table header 1 2 5 19 3 4" xfId="9934" xr:uid="{00000000-0005-0000-0000-00004B0C0000}"/>
    <cellStyle name="control table header 1 2 5 19 4" xfId="9935" xr:uid="{00000000-0005-0000-0000-00004C0C0000}"/>
    <cellStyle name="control table header 1 2 5 2" xfId="552" xr:uid="{00000000-0005-0000-0000-00004D0C0000}"/>
    <cellStyle name="control table header 1 2 5 2 2" xfId="9936" xr:uid="{00000000-0005-0000-0000-00004E0C0000}"/>
    <cellStyle name="control table header 1 2 5 2 2 2" xfId="9937" xr:uid="{00000000-0005-0000-0000-00004F0C0000}"/>
    <cellStyle name="control table header 1 2 5 2 2 3" xfId="9938" xr:uid="{00000000-0005-0000-0000-0000500C0000}"/>
    <cellStyle name="control table header 1 2 5 2 2 4" xfId="9939" xr:uid="{00000000-0005-0000-0000-0000510C0000}"/>
    <cellStyle name="control table header 1 2 5 2 3" xfId="9940" xr:uid="{00000000-0005-0000-0000-0000520C0000}"/>
    <cellStyle name="control table header 1 2 5 2 3 2" xfId="9941" xr:uid="{00000000-0005-0000-0000-0000530C0000}"/>
    <cellStyle name="control table header 1 2 5 2 3 3" xfId="9942" xr:uid="{00000000-0005-0000-0000-0000540C0000}"/>
    <cellStyle name="control table header 1 2 5 2 3 4" xfId="9943" xr:uid="{00000000-0005-0000-0000-0000550C0000}"/>
    <cellStyle name="control table header 1 2 5 2 4" xfId="9944" xr:uid="{00000000-0005-0000-0000-0000560C0000}"/>
    <cellStyle name="control table header 1 2 5 20" xfId="553" xr:uid="{00000000-0005-0000-0000-0000570C0000}"/>
    <cellStyle name="control table header 1 2 5 20 2" xfId="9945" xr:uid="{00000000-0005-0000-0000-0000580C0000}"/>
    <cellStyle name="control table header 1 2 5 20 2 2" xfId="9946" xr:uid="{00000000-0005-0000-0000-0000590C0000}"/>
    <cellStyle name="control table header 1 2 5 20 2 3" xfId="9947" xr:uid="{00000000-0005-0000-0000-00005A0C0000}"/>
    <cellStyle name="control table header 1 2 5 20 2 4" xfId="9948" xr:uid="{00000000-0005-0000-0000-00005B0C0000}"/>
    <cellStyle name="control table header 1 2 5 20 3" xfId="9949" xr:uid="{00000000-0005-0000-0000-00005C0C0000}"/>
    <cellStyle name="control table header 1 2 5 20 3 2" xfId="9950" xr:uid="{00000000-0005-0000-0000-00005D0C0000}"/>
    <cellStyle name="control table header 1 2 5 20 3 3" xfId="9951" xr:uid="{00000000-0005-0000-0000-00005E0C0000}"/>
    <cellStyle name="control table header 1 2 5 20 3 4" xfId="9952" xr:uid="{00000000-0005-0000-0000-00005F0C0000}"/>
    <cellStyle name="control table header 1 2 5 20 4" xfId="9953" xr:uid="{00000000-0005-0000-0000-0000600C0000}"/>
    <cellStyle name="control table header 1 2 5 21" xfId="554" xr:uid="{00000000-0005-0000-0000-0000610C0000}"/>
    <cellStyle name="control table header 1 2 5 21 2" xfId="9954" xr:uid="{00000000-0005-0000-0000-0000620C0000}"/>
    <cellStyle name="control table header 1 2 5 21 2 2" xfId="9955" xr:uid="{00000000-0005-0000-0000-0000630C0000}"/>
    <cellStyle name="control table header 1 2 5 21 2 3" xfId="9956" xr:uid="{00000000-0005-0000-0000-0000640C0000}"/>
    <cellStyle name="control table header 1 2 5 21 2 4" xfId="9957" xr:uid="{00000000-0005-0000-0000-0000650C0000}"/>
    <cellStyle name="control table header 1 2 5 21 3" xfId="9958" xr:uid="{00000000-0005-0000-0000-0000660C0000}"/>
    <cellStyle name="control table header 1 2 5 21 3 2" xfId="9959" xr:uid="{00000000-0005-0000-0000-0000670C0000}"/>
    <cellStyle name="control table header 1 2 5 21 3 3" xfId="9960" xr:uid="{00000000-0005-0000-0000-0000680C0000}"/>
    <cellStyle name="control table header 1 2 5 21 3 4" xfId="9961" xr:uid="{00000000-0005-0000-0000-0000690C0000}"/>
    <cellStyle name="control table header 1 2 5 21 4" xfId="9962" xr:uid="{00000000-0005-0000-0000-00006A0C0000}"/>
    <cellStyle name="control table header 1 2 5 22" xfId="555" xr:uid="{00000000-0005-0000-0000-00006B0C0000}"/>
    <cellStyle name="control table header 1 2 5 22 2" xfId="9963" xr:uid="{00000000-0005-0000-0000-00006C0C0000}"/>
    <cellStyle name="control table header 1 2 5 22 2 2" xfId="9964" xr:uid="{00000000-0005-0000-0000-00006D0C0000}"/>
    <cellStyle name="control table header 1 2 5 22 2 3" xfId="9965" xr:uid="{00000000-0005-0000-0000-00006E0C0000}"/>
    <cellStyle name="control table header 1 2 5 22 2 4" xfId="9966" xr:uid="{00000000-0005-0000-0000-00006F0C0000}"/>
    <cellStyle name="control table header 1 2 5 22 3" xfId="9967" xr:uid="{00000000-0005-0000-0000-0000700C0000}"/>
    <cellStyle name="control table header 1 2 5 22 3 2" xfId="9968" xr:uid="{00000000-0005-0000-0000-0000710C0000}"/>
    <cellStyle name="control table header 1 2 5 22 3 3" xfId="9969" xr:uid="{00000000-0005-0000-0000-0000720C0000}"/>
    <cellStyle name="control table header 1 2 5 22 3 4" xfId="9970" xr:uid="{00000000-0005-0000-0000-0000730C0000}"/>
    <cellStyle name="control table header 1 2 5 22 4" xfId="9971" xr:uid="{00000000-0005-0000-0000-0000740C0000}"/>
    <cellStyle name="control table header 1 2 5 23" xfId="556" xr:uid="{00000000-0005-0000-0000-0000750C0000}"/>
    <cellStyle name="control table header 1 2 5 23 2" xfId="9972" xr:uid="{00000000-0005-0000-0000-0000760C0000}"/>
    <cellStyle name="control table header 1 2 5 23 2 2" xfId="9973" xr:uid="{00000000-0005-0000-0000-0000770C0000}"/>
    <cellStyle name="control table header 1 2 5 23 2 3" xfId="9974" xr:uid="{00000000-0005-0000-0000-0000780C0000}"/>
    <cellStyle name="control table header 1 2 5 23 2 4" xfId="9975" xr:uid="{00000000-0005-0000-0000-0000790C0000}"/>
    <cellStyle name="control table header 1 2 5 23 3" xfId="9976" xr:uid="{00000000-0005-0000-0000-00007A0C0000}"/>
    <cellStyle name="control table header 1 2 5 23 3 2" xfId="9977" xr:uid="{00000000-0005-0000-0000-00007B0C0000}"/>
    <cellStyle name="control table header 1 2 5 23 3 3" xfId="9978" xr:uid="{00000000-0005-0000-0000-00007C0C0000}"/>
    <cellStyle name="control table header 1 2 5 23 3 4" xfId="9979" xr:uid="{00000000-0005-0000-0000-00007D0C0000}"/>
    <cellStyle name="control table header 1 2 5 23 4" xfId="9980" xr:uid="{00000000-0005-0000-0000-00007E0C0000}"/>
    <cellStyle name="control table header 1 2 5 24" xfId="557" xr:uid="{00000000-0005-0000-0000-00007F0C0000}"/>
    <cellStyle name="control table header 1 2 5 24 2" xfId="9981" xr:uid="{00000000-0005-0000-0000-0000800C0000}"/>
    <cellStyle name="control table header 1 2 5 24 2 2" xfId="9982" xr:uid="{00000000-0005-0000-0000-0000810C0000}"/>
    <cellStyle name="control table header 1 2 5 24 2 3" xfId="9983" xr:uid="{00000000-0005-0000-0000-0000820C0000}"/>
    <cellStyle name="control table header 1 2 5 24 2 4" xfId="9984" xr:uid="{00000000-0005-0000-0000-0000830C0000}"/>
    <cellStyle name="control table header 1 2 5 24 3" xfId="9985" xr:uid="{00000000-0005-0000-0000-0000840C0000}"/>
    <cellStyle name="control table header 1 2 5 24 3 2" xfId="9986" xr:uid="{00000000-0005-0000-0000-0000850C0000}"/>
    <cellStyle name="control table header 1 2 5 24 3 3" xfId="9987" xr:uid="{00000000-0005-0000-0000-0000860C0000}"/>
    <cellStyle name="control table header 1 2 5 24 3 4" xfId="9988" xr:uid="{00000000-0005-0000-0000-0000870C0000}"/>
    <cellStyle name="control table header 1 2 5 24 4" xfId="9989" xr:uid="{00000000-0005-0000-0000-0000880C0000}"/>
    <cellStyle name="control table header 1 2 5 25" xfId="558" xr:uid="{00000000-0005-0000-0000-0000890C0000}"/>
    <cellStyle name="control table header 1 2 5 25 2" xfId="9990" xr:uid="{00000000-0005-0000-0000-00008A0C0000}"/>
    <cellStyle name="control table header 1 2 5 25 2 2" xfId="9991" xr:uid="{00000000-0005-0000-0000-00008B0C0000}"/>
    <cellStyle name="control table header 1 2 5 25 2 3" xfId="9992" xr:uid="{00000000-0005-0000-0000-00008C0C0000}"/>
    <cellStyle name="control table header 1 2 5 25 2 4" xfId="9993" xr:uid="{00000000-0005-0000-0000-00008D0C0000}"/>
    <cellStyle name="control table header 1 2 5 25 3" xfId="9994" xr:uid="{00000000-0005-0000-0000-00008E0C0000}"/>
    <cellStyle name="control table header 1 2 5 25 3 2" xfId="9995" xr:uid="{00000000-0005-0000-0000-00008F0C0000}"/>
    <cellStyle name="control table header 1 2 5 25 3 3" xfId="9996" xr:uid="{00000000-0005-0000-0000-0000900C0000}"/>
    <cellStyle name="control table header 1 2 5 25 3 4" xfId="9997" xr:uid="{00000000-0005-0000-0000-0000910C0000}"/>
    <cellStyle name="control table header 1 2 5 25 4" xfId="9998" xr:uid="{00000000-0005-0000-0000-0000920C0000}"/>
    <cellStyle name="control table header 1 2 5 26" xfId="559" xr:uid="{00000000-0005-0000-0000-0000930C0000}"/>
    <cellStyle name="control table header 1 2 5 26 2" xfId="9999" xr:uid="{00000000-0005-0000-0000-0000940C0000}"/>
    <cellStyle name="control table header 1 2 5 26 2 2" xfId="10000" xr:uid="{00000000-0005-0000-0000-0000950C0000}"/>
    <cellStyle name="control table header 1 2 5 26 2 3" xfId="10001" xr:uid="{00000000-0005-0000-0000-0000960C0000}"/>
    <cellStyle name="control table header 1 2 5 26 2 4" xfId="10002" xr:uid="{00000000-0005-0000-0000-0000970C0000}"/>
    <cellStyle name="control table header 1 2 5 26 3" xfId="10003" xr:uid="{00000000-0005-0000-0000-0000980C0000}"/>
    <cellStyle name="control table header 1 2 5 26 3 2" xfId="10004" xr:uid="{00000000-0005-0000-0000-0000990C0000}"/>
    <cellStyle name="control table header 1 2 5 26 3 3" xfId="10005" xr:uid="{00000000-0005-0000-0000-00009A0C0000}"/>
    <cellStyle name="control table header 1 2 5 26 3 4" xfId="10006" xr:uid="{00000000-0005-0000-0000-00009B0C0000}"/>
    <cellStyle name="control table header 1 2 5 26 4" xfId="10007" xr:uid="{00000000-0005-0000-0000-00009C0C0000}"/>
    <cellStyle name="control table header 1 2 5 27" xfId="560" xr:uid="{00000000-0005-0000-0000-00009D0C0000}"/>
    <cellStyle name="control table header 1 2 5 27 2" xfId="10008" xr:uid="{00000000-0005-0000-0000-00009E0C0000}"/>
    <cellStyle name="control table header 1 2 5 27 2 2" xfId="10009" xr:uid="{00000000-0005-0000-0000-00009F0C0000}"/>
    <cellStyle name="control table header 1 2 5 27 2 3" xfId="10010" xr:uid="{00000000-0005-0000-0000-0000A00C0000}"/>
    <cellStyle name="control table header 1 2 5 27 2 4" xfId="10011" xr:uid="{00000000-0005-0000-0000-0000A10C0000}"/>
    <cellStyle name="control table header 1 2 5 27 3" xfId="10012" xr:uid="{00000000-0005-0000-0000-0000A20C0000}"/>
    <cellStyle name="control table header 1 2 5 27 3 2" xfId="10013" xr:uid="{00000000-0005-0000-0000-0000A30C0000}"/>
    <cellStyle name="control table header 1 2 5 27 3 3" xfId="10014" xr:uid="{00000000-0005-0000-0000-0000A40C0000}"/>
    <cellStyle name="control table header 1 2 5 27 3 4" xfId="10015" xr:uid="{00000000-0005-0000-0000-0000A50C0000}"/>
    <cellStyle name="control table header 1 2 5 27 4" xfId="10016" xr:uid="{00000000-0005-0000-0000-0000A60C0000}"/>
    <cellStyle name="control table header 1 2 5 28" xfId="561" xr:uid="{00000000-0005-0000-0000-0000A70C0000}"/>
    <cellStyle name="control table header 1 2 5 28 2" xfId="10017" xr:uid="{00000000-0005-0000-0000-0000A80C0000}"/>
    <cellStyle name="control table header 1 2 5 28 2 2" xfId="10018" xr:uid="{00000000-0005-0000-0000-0000A90C0000}"/>
    <cellStyle name="control table header 1 2 5 28 2 3" xfId="10019" xr:uid="{00000000-0005-0000-0000-0000AA0C0000}"/>
    <cellStyle name="control table header 1 2 5 28 2 4" xfId="10020" xr:uid="{00000000-0005-0000-0000-0000AB0C0000}"/>
    <cellStyle name="control table header 1 2 5 28 3" xfId="10021" xr:uid="{00000000-0005-0000-0000-0000AC0C0000}"/>
    <cellStyle name="control table header 1 2 5 28 3 2" xfId="10022" xr:uid="{00000000-0005-0000-0000-0000AD0C0000}"/>
    <cellStyle name="control table header 1 2 5 28 3 3" xfId="10023" xr:uid="{00000000-0005-0000-0000-0000AE0C0000}"/>
    <cellStyle name="control table header 1 2 5 28 3 4" xfId="10024" xr:uid="{00000000-0005-0000-0000-0000AF0C0000}"/>
    <cellStyle name="control table header 1 2 5 28 4" xfId="10025" xr:uid="{00000000-0005-0000-0000-0000B00C0000}"/>
    <cellStyle name="control table header 1 2 5 29" xfId="562" xr:uid="{00000000-0005-0000-0000-0000B10C0000}"/>
    <cellStyle name="control table header 1 2 5 29 2" xfId="10026" xr:uid="{00000000-0005-0000-0000-0000B20C0000}"/>
    <cellStyle name="control table header 1 2 5 29 2 2" xfId="10027" xr:uid="{00000000-0005-0000-0000-0000B30C0000}"/>
    <cellStyle name="control table header 1 2 5 29 2 3" xfId="10028" xr:uid="{00000000-0005-0000-0000-0000B40C0000}"/>
    <cellStyle name="control table header 1 2 5 29 2 4" xfId="10029" xr:uid="{00000000-0005-0000-0000-0000B50C0000}"/>
    <cellStyle name="control table header 1 2 5 29 3" xfId="10030" xr:uid="{00000000-0005-0000-0000-0000B60C0000}"/>
    <cellStyle name="control table header 1 2 5 29 3 2" xfId="10031" xr:uid="{00000000-0005-0000-0000-0000B70C0000}"/>
    <cellStyle name="control table header 1 2 5 29 3 3" xfId="10032" xr:uid="{00000000-0005-0000-0000-0000B80C0000}"/>
    <cellStyle name="control table header 1 2 5 29 3 4" xfId="10033" xr:uid="{00000000-0005-0000-0000-0000B90C0000}"/>
    <cellStyle name="control table header 1 2 5 29 4" xfId="10034" xr:uid="{00000000-0005-0000-0000-0000BA0C0000}"/>
    <cellStyle name="control table header 1 2 5 3" xfId="563" xr:uid="{00000000-0005-0000-0000-0000BB0C0000}"/>
    <cellStyle name="control table header 1 2 5 3 2" xfId="10035" xr:uid="{00000000-0005-0000-0000-0000BC0C0000}"/>
    <cellStyle name="control table header 1 2 5 3 2 2" xfId="10036" xr:uid="{00000000-0005-0000-0000-0000BD0C0000}"/>
    <cellStyle name="control table header 1 2 5 3 2 3" xfId="10037" xr:uid="{00000000-0005-0000-0000-0000BE0C0000}"/>
    <cellStyle name="control table header 1 2 5 3 2 4" xfId="10038" xr:uid="{00000000-0005-0000-0000-0000BF0C0000}"/>
    <cellStyle name="control table header 1 2 5 3 3" xfId="10039" xr:uid="{00000000-0005-0000-0000-0000C00C0000}"/>
    <cellStyle name="control table header 1 2 5 3 3 2" xfId="10040" xr:uid="{00000000-0005-0000-0000-0000C10C0000}"/>
    <cellStyle name="control table header 1 2 5 3 3 3" xfId="10041" xr:uid="{00000000-0005-0000-0000-0000C20C0000}"/>
    <cellStyle name="control table header 1 2 5 3 3 4" xfId="10042" xr:uid="{00000000-0005-0000-0000-0000C30C0000}"/>
    <cellStyle name="control table header 1 2 5 3 4" xfId="10043" xr:uid="{00000000-0005-0000-0000-0000C40C0000}"/>
    <cellStyle name="control table header 1 2 5 30" xfId="564" xr:uid="{00000000-0005-0000-0000-0000C50C0000}"/>
    <cellStyle name="control table header 1 2 5 30 2" xfId="10044" xr:uid="{00000000-0005-0000-0000-0000C60C0000}"/>
    <cellStyle name="control table header 1 2 5 30 2 2" xfId="10045" xr:uid="{00000000-0005-0000-0000-0000C70C0000}"/>
    <cellStyle name="control table header 1 2 5 30 2 3" xfId="10046" xr:uid="{00000000-0005-0000-0000-0000C80C0000}"/>
    <cellStyle name="control table header 1 2 5 30 2 4" xfId="10047" xr:uid="{00000000-0005-0000-0000-0000C90C0000}"/>
    <cellStyle name="control table header 1 2 5 30 3" xfId="10048" xr:uid="{00000000-0005-0000-0000-0000CA0C0000}"/>
    <cellStyle name="control table header 1 2 5 30 3 2" xfId="10049" xr:uid="{00000000-0005-0000-0000-0000CB0C0000}"/>
    <cellStyle name="control table header 1 2 5 30 3 3" xfId="10050" xr:uid="{00000000-0005-0000-0000-0000CC0C0000}"/>
    <cellStyle name="control table header 1 2 5 30 3 4" xfId="10051" xr:uid="{00000000-0005-0000-0000-0000CD0C0000}"/>
    <cellStyle name="control table header 1 2 5 30 4" xfId="10052" xr:uid="{00000000-0005-0000-0000-0000CE0C0000}"/>
    <cellStyle name="control table header 1 2 5 31" xfId="565" xr:uid="{00000000-0005-0000-0000-0000CF0C0000}"/>
    <cellStyle name="control table header 1 2 5 31 2" xfId="10053" xr:uid="{00000000-0005-0000-0000-0000D00C0000}"/>
    <cellStyle name="control table header 1 2 5 31 2 2" xfId="10054" xr:uid="{00000000-0005-0000-0000-0000D10C0000}"/>
    <cellStyle name="control table header 1 2 5 31 2 3" xfId="10055" xr:uid="{00000000-0005-0000-0000-0000D20C0000}"/>
    <cellStyle name="control table header 1 2 5 31 2 4" xfId="10056" xr:uid="{00000000-0005-0000-0000-0000D30C0000}"/>
    <cellStyle name="control table header 1 2 5 31 3" xfId="10057" xr:uid="{00000000-0005-0000-0000-0000D40C0000}"/>
    <cellStyle name="control table header 1 2 5 31 3 2" xfId="10058" xr:uid="{00000000-0005-0000-0000-0000D50C0000}"/>
    <cellStyle name="control table header 1 2 5 31 3 3" xfId="10059" xr:uid="{00000000-0005-0000-0000-0000D60C0000}"/>
    <cellStyle name="control table header 1 2 5 31 3 4" xfId="10060" xr:uid="{00000000-0005-0000-0000-0000D70C0000}"/>
    <cellStyle name="control table header 1 2 5 31 4" xfId="10061" xr:uid="{00000000-0005-0000-0000-0000D80C0000}"/>
    <cellStyle name="control table header 1 2 5 32" xfId="566" xr:uid="{00000000-0005-0000-0000-0000D90C0000}"/>
    <cellStyle name="control table header 1 2 5 32 2" xfId="10062" xr:uid="{00000000-0005-0000-0000-0000DA0C0000}"/>
    <cellStyle name="control table header 1 2 5 32 2 2" xfId="10063" xr:uid="{00000000-0005-0000-0000-0000DB0C0000}"/>
    <cellStyle name="control table header 1 2 5 32 2 3" xfId="10064" xr:uid="{00000000-0005-0000-0000-0000DC0C0000}"/>
    <cellStyle name="control table header 1 2 5 32 2 4" xfId="10065" xr:uid="{00000000-0005-0000-0000-0000DD0C0000}"/>
    <cellStyle name="control table header 1 2 5 32 3" xfId="10066" xr:uid="{00000000-0005-0000-0000-0000DE0C0000}"/>
    <cellStyle name="control table header 1 2 5 32 3 2" xfId="10067" xr:uid="{00000000-0005-0000-0000-0000DF0C0000}"/>
    <cellStyle name="control table header 1 2 5 32 3 3" xfId="10068" xr:uid="{00000000-0005-0000-0000-0000E00C0000}"/>
    <cellStyle name="control table header 1 2 5 32 3 4" xfId="10069" xr:uid="{00000000-0005-0000-0000-0000E10C0000}"/>
    <cellStyle name="control table header 1 2 5 32 4" xfId="10070" xr:uid="{00000000-0005-0000-0000-0000E20C0000}"/>
    <cellStyle name="control table header 1 2 5 33" xfId="567" xr:uid="{00000000-0005-0000-0000-0000E30C0000}"/>
    <cellStyle name="control table header 1 2 5 33 2" xfId="10071" xr:uid="{00000000-0005-0000-0000-0000E40C0000}"/>
    <cellStyle name="control table header 1 2 5 33 2 2" xfId="10072" xr:uid="{00000000-0005-0000-0000-0000E50C0000}"/>
    <cellStyle name="control table header 1 2 5 33 2 3" xfId="10073" xr:uid="{00000000-0005-0000-0000-0000E60C0000}"/>
    <cellStyle name="control table header 1 2 5 33 2 4" xfId="10074" xr:uid="{00000000-0005-0000-0000-0000E70C0000}"/>
    <cellStyle name="control table header 1 2 5 33 3" xfId="10075" xr:uid="{00000000-0005-0000-0000-0000E80C0000}"/>
    <cellStyle name="control table header 1 2 5 33 3 2" xfId="10076" xr:uid="{00000000-0005-0000-0000-0000E90C0000}"/>
    <cellStyle name="control table header 1 2 5 33 3 3" xfId="10077" xr:uid="{00000000-0005-0000-0000-0000EA0C0000}"/>
    <cellStyle name="control table header 1 2 5 33 3 4" xfId="10078" xr:uid="{00000000-0005-0000-0000-0000EB0C0000}"/>
    <cellStyle name="control table header 1 2 5 33 4" xfId="10079" xr:uid="{00000000-0005-0000-0000-0000EC0C0000}"/>
    <cellStyle name="control table header 1 2 5 34" xfId="568" xr:uid="{00000000-0005-0000-0000-0000ED0C0000}"/>
    <cellStyle name="control table header 1 2 5 34 2" xfId="10080" xr:uid="{00000000-0005-0000-0000-0000EE0C0000}"/>
    <cellStyle name="control table header 1 2 5 34 2 2" xfId="10081" xr:uid="{00000000-0005-0000-0000-0000EF0C0000}"/>
    <cellStyle name="control table header 1 2 5 34 2 3" xfId="10082" xr:uid="{00000000-0005-0000-0000-0000F00C0000}"/>
    <cellStyle name="control table header 1 2 5 34 2 4" xfId="10083" xr:uid="{00000000-0005-0000-0000-0000F10C0000}"/>
    <cellStyle name="control table header 1 2 5 34 3" xfId="10084" xr:uid="{00000000-0005-0000-0000-0000F20C0000}"/>
    <cellStyle name="control table header 1 2 5 34 3 2" xfId="10085" xr:uid="{00000000-0005-0000-0000-0000F30C0000}"/>
    <cellStyle name="control table header 1 2 5 34 3 3" xfId="10086" xr:uid="{00000000-0005-0000-0000-0000F40C0000}"/>
    <cellStyle name="control table header 1 2 5 34 3 4" xfId="10087" xr:uid="{00000000-0005-0000-0000-0000F50C0000}"/>
    <cellStyle name="control table header 1 2 5 34 4" xfId="10088" xr:uid="{00000000-0005-0000-0000-0000F60C0000}"/>
    <cellStyle name="control table header 1 2 5 35" xfId="569" xr:uid="{00000000-0005-0000-0000-0000F70C0000}"/>
    <cellStyle name="control table header 1 2 5 35 2" xfId="10089" xr:uid="{00000000-0005-0000-0000-0000F80C0000}"/>
    <cellStyle name="control table header 1 2 5 35 2 2" xfId="10090" xr:uid="{00000000-0005-0000-0000-0000F90C0000}"/>
    <cellStyle name="control table header 1 2 5 35 2 3" xfId="10091" xr:uid="{00000000-0005-0000-0000-0000FA0C0000}"/>
    <cellStyle name="control table header 1 2 5 35 2 4" xfId="10092" xr:uid="{00000000-0005-0000-0000-0000FB0C0000}"/>
    <cellStyle name="control table header 1 2 5 35 3" xfId="10093" xr:uid="{00000000-0005-0000-0000-0000FC0C0000}"/>
    <cellStyle name="control table header 1 2 5 35 3 2" xfId="10094" xr:uid="{00000000-0005-0000-0000-0000FD0C0000}"/>
    <cellStyle name="control table header 1 2 5 35 3 3" xfId="10095" xr:uid="{00000000-0005-0000-0000-0000FE0C0000}"/>
    <cellStyle name="control table header 1 2 5 35 3 4" xfId="10096" xr:uid="{00000000-0005-0000-0000-0000FF0C0000}"/>
    <cellStyle name="control table header 1 2 5 35 4" xfId="10097" xr:uid="{00000000-0005-0000-0000-0000000D0000}"/>
    <cellStyle name="control table header 1 2 5 36" xfId="570" xr:uid="{00000000-0005-0000-0000-0000010D0000}"/>
    <cellStyle name="control table header 1 2 5 36 2" xfId="10098" xr:uid="{00000000-0005-0000-0000-0000020D0000}"/>
    <cellStyle name="control table header 1 2 5 36 2 2" xfId="10099" xr:uid="{00000000-0005-0000-0000-0000030D0000}"/>
    <cellStyle name="control table header 1 2 5 36 2 3" xfId="10100" xr:uid="{00000000-0005-0000-0000-0000040D0000}"/>
    <cellStyle name="control table header 1 2 5 36 2 4" xfId="10101" xr:uid="{00000000-0005-0000-0000-0000050D0000}"/>
    <cellStyle name="control table header 1 2 5 36 3" xfId="10102" xr:uid="{00000000-0005-0000-0000-0000060D0000}"/>
    <cellStyle name="control table header 1 2 5 36 3 2" xfId="10103" xr:uid="{00000000-0005-0000-0000-0000070D0000}"/>
    <cellStyle name="control table header 1 2 5 36 3 3" xfId="10104" xr:uid="{00000000-0005-0000-0000-0000080D0000}"/>
    <cellStyle name="control table header 1 2 5 36 3 4" xfId="10105" xr:uid="{00000000-0005-0000-0000-0000090D0000}"/>
    <cellStyle name="control table header 1 2 5 36 4" xfId="10106" xr:uid="{00000000-0005-0000-0000-00000A0D0000}"/>
    <cellStyle name="control table header 1 2 5 37" xfId="571" xr:uid="{00000000-0005-0000-0000-00000B0D0000}"/>
    <cellStyle name="control table header 1 2 5 37 2" xfId="10107" xr:uid="{00000000-0005-0000-0000-00000C0D0000}"/>
    <cellStyle name="control table header 1 2 5 37 2 2" xfId="10108" xr:uid="{00000000-0005-0000-0000-00000D0D0000}"/>
    <cellStyle name="control table header 1 2 5 37 2 3" xfId="10109" xr:uid="{00000000-0005-0000-0000-00000E0D0000}"/>
    <cellStyle name="control table header 1 2 5 37 2 4" xfId="10110" xr:uid="{00000000-0005-0000-0000-00000F0D0000}"/>
    <cellStyle name="control table header 1 2 5 37 3" xfId="10111" xr:uid="{00000000-0005-0000-0000-0000100D0000}"/>
    <cellStyle name="control table header 1 2 5 37 3 2" xfId="10112" xr:uid="{00000000-0005-0000-0000-0000110D0000}"/>
    <cellStyle name="control table header 1 2 5 37 3 3" xfId="10113" xr:uid="{00000000-0005-0000-0000-0000120D0000}"/>
    <cellStyle name="control table header 1 2 5 37 3 4" xfId="10114" xr:uid="{00000000-0005-0000-0000-0000130D0000}"/>
    <cellStyle name="control table header 1 2 5 37 4" xfId="10115" xr:uid="{00000000-0005-0000-0000-0000140D0000}"/>
    <cellStyle name="control table header 1 2 5 38" xfId="572" xr:uid="{00000000-0005-0000-0000-0000150D0000}"/>
    <cellStyle name="control table header 1 2 5 38 2" xfId="10116" xr:uid="{00000000-0005-0000-0000-0000160D0000}"/>
    <cellStyle name="control table header 1 2 5 38 2 2" xfId="10117" xr:uid="{00000000-0005-0000-0000-0000170D0000}"/>
    <cellStyle name="control table header 1 2 5 38 2 3" xfId="10118" xr:uid="{00000000-0005-0000-0000-0000180D0000}"/>
    <cellStyle name="control table header 1 2 5 38 2 4" xfId="10119" xr:uid="{00000000-0005-0000-0000-0000190D0000}"/>
    <cellStyle name="control table header 1 2 5 38 3" xfId="10120" xr:uid="{00000000-0005-0000-0000-00001A0D0000}"/>
    <cellStyle name="control table header 1 2 5 38 3 2" xfId="10121" xr:uid="{00000000-0005-0000-0000-00001B0D0000}"/>
    <cellStyle name="control table header 1 2 5 38 3 3" xfId="10122" xr:uid="{00000000-0005-0000-0000-00001C0D0000}"/>
    <cellStyle name="control table header 1 2 5 38 3 4" xfId="10123" xr:uid="{00000000-0005-0000-0000-00001D0D0000}"/>
    <cellStyle name="control table header 1 2 5 38 4" xfId="10124" xr:uid="{00000000-0005-0000-0000-00001E0D0000}"/>
    <cellStyle name="control table header 1 2 5 39" xfId="573" xr:uid="{00000000-0005-0000-0000-00001F0D0000}"/>
    <cellStyle name="control table header 1 2 5 39 2" xfId="10125" xr:uid="{00000000-0005-0000-0000-0000200D0000}"/>
    <cellStyle name="control table header 1 2 5 39 2 2" xfId="10126" xr:uid="{00000000-0005-0000-0000-0000210D0000}"/>
    <cellStyle name="control table header 1 2 5 39 2 3" xfId="10127" xr:uid="{00000000-0005-0000-0000-0000220D0000}"/>
    <cellStyle name="control table header 1 2 5 39 2 4" xfId="10128" xr:uid="{00000000-0005-0000-0000-0000230D0000}"/>
    <cellStyle name="control table header 1 2 5 39 3" xfId="10129" xr:uid="{00000000-0005-0000-0000-0000240D0000}"/>
    <cellStyle name="control table header 1 2 5 39 3 2" xfId="10130" xr:uid="{00000000-0005-0000-0000-0000250D0000}"/>
    <cellStyle name="control table header 1 2 5 39 3 3" xfId="10131" xr:uid="{00000000-0005-0000-0000-0000260D0000}"/>
    <cellStyle name="control table header 1 2 5 39 3 4" xfId="10132" xr:uid="{00000000-0005-0000-0000-0000270D0000}"/>
    <cellStyle name="control table header 1 2 5 39 4" xfId="10133" xr:uid="{00000000-0005-0000-0000-0000280D0000}"/>
    <cellStyle name="control table header 1 2 5 4" xfId="574" xr:uid="{00000000-0005-0000-0000-0000290D0000}"/>
    <cellStyle name="control table header 1 2 5 4 2" xfId="10134" xr:uid="{00000000-0005-0000-0000-00002A0D0000}"/>
    <cellStyle name="control table header 1 2 5 4 2 2" xfId="10135" xr:uid="{00000000-0005-0000-0000-00002B0D0000}"/>
    <cellStyle name="control table header 1 2 5 4 2 3" xfId="10136" xr:uid="{00000000-0005-0000-0000-00002C0D0000}"/>
    <cellStyle name="control table header 1 2 5 4 2 4" xfId="10137" xr:uid="{00000000-0005-0000-0000-00002D0D0000}"/>
    <cellStyle name="control table header 1 2 5 4 3" xfId="10138" xr:uid="{00000000-0005-0000-0000-00002E0D0000}"/>
    <cellStyle name="control table header 1 2 5 4 3 2" xfId="10139" xr:uid="{00000000-0005-0000-0000-00002F0D0000}"/>
    <cellStyle name="control table header 1 2 5 4 3 3" xfId="10140" xr:uid="{00000000-0005-0000-0000-0000300D0000}"/>
    <cellStyle name="control table header 1 2 5 4 3 4" xfId="10141" xr:uid="{00000000-0005-0000-0000-0000310D0000}"/>
    <cellStyle name="control table header 1 2 5 4 4" xfId="10142" xr:uid="{00000000-0005-0000-0000-0000320D0000}"/>
    <cellStyle name="control table header 1 2 5 40" xfId="575" xr:uid="{00000000-0005-0000-0000-0000330D0000}"/>
    <cellStyle name="control table header 1 2 5 40 2" xfId="10143" xr:uid="{00000000-0005-0000-0000-0000340D0000}"/>
    <cellStyle name="control table header 1 2 5 40 2 2" xfId="10144" xr:uid="{00000000-0005-0000-0000-0000350D0000}"/>
    <cellStyle name="control table header 1 2 5 40 2 3" xfId="10145" xr:uid="{00000000-0005-0000-0000-0000360D0000}"/>
    <cellStyle name="control table header 1 2 5 40 2 4" xfId="10146" xr:uid="{00000000-0005-0000-0000-0000370D0000}"/>
    <cellStyle name="control table header 1 2 5 40 3" xfId="10147" xr:uid="{00000000-0005-0000-0000-0000380D0000}"/>
    <cellStyle name="control table header 1 2 5 40 3 2" xfId="10148" xr:uid="{00000000-0005-0000-0000-0000390D0000}"/>
    <cellStyle name="control table header 1 2 5 40 3 3" xfId="10149" xr:uid="{00000000-0005-0000-0000-00003A0D0000}"/>
    <cellStyle name="control table header 1 2 5 40 3 4" xfId="10150" xr:uid="{00000000-0005-0000-0000-00003B0D0000}"/>
    <cellStyle name="control table header 1 2 5 40 4" xfId="10151" xr:uid="{00000000-0005-0000-0000-00003C0D0000}"/>
    <cellStyle name="control table header 1 2 5 41" xfId="576" xr:uid="{00000000-0005-0000-0000-00003D0D0000}"/>
    <cellStyle name="control table header 1 2 5 41 2" xfId="10152" xr:uid="{00000000-0005-0000-0000-00003E0D0000}"/>
    <cellStyle name="control table header 1 2 5 41 2 2" xfId="10153" xr:uid="{00000000-0005-0000-0000-00003F0D0000}"/>
    <cellStyle name="control table header 1 2 5 41 2 3" xfId="10154" xr:uid="{00000000-0005-0000-0000-0000400D0000}"/>
    <cellStyle name="control table header 1 2 5 41 2 4" xfId="10155" xr:uid="{00000000-0005-0000-0000-0000410D0000}"/>
    <cellStyle name="control table header 1 2 5 41 3" xfId="10156" xr:uid="{00000000-0005-0000-0000-0000420D0000}"/>
    <cellStyle name="control table header 1 2 5 41 3 2" xfId="10157" xr:uid="{00000000-0005-0000-0000-0000430D0000}"/>
    <cellStyle name="control table header 1 2 5 41 3 3" xfId="10158" xr:uid="{00000000-0005-0000-0000-0000440D0000}"/>
    <cellStyle name="control table header 1 2 5 41 3 4" xfId="10159" xr:uid="{00000000-0005-0000-0000-0000450D0000}"/>
    <cellStyle name="control table header 1 2 5 41 4" xfId="10160" xr:uid="{00000000-0005-0000-0000-0000460D0000}"/>
    <cellStyle name="control table header 1 2 5 42" xfId="577" xr:uid="{00000000-0005-0000-0000-0000470D0000}"/>
    <cellStyle name="control table header 1 2 5 42 2" xfId="10161" xr:uid="{00000000-0005-0000-0000-0000480D0000}"/>
    <cellStyle name="control table header 1 2 5 42 2 2" xfId="10162" xr:uid="{00000000-0005-0000-0000-0000490D0000}"/>
    <cellStyle name="control table header 1 2 5 42 2 3" xfId="10163" xr:uid="{00000000-0005-0000-0000-00004A0D0000}"/>
    <cellStyle name="control table header 1 2 5 42 2 4" xfId="10164" xr:uid="{00000000-0005-0000-0000-00004B0D0000}"/>
    <cellStyle name="control table header 1 2 5 42 3" xfId="10165" xr:uid="{00000000-0005-0000-0000-00004C0D0000}"/>
    <cellStyle name="control table header 1 2 5 42 3 2" xfId="10166" xr:uid="{00000000-0005-0000-0000-00004D0D0000}"/>
    <cellStyle name="control table header 1 2 5 42 3 3" xfId="10167" xr:uid="{00000000-0005-0000-0000-00004E0D0000}"/>
    <cellStyle name="control table header 1 2 5 42 3 4" xfId="10168" xr:uid="{00000000-0005-0000-0000-00004F0D0000}"/>
    <cellStyle name="control table header 1 2 5 42 4" xfId="10169" xr:uid="{00000000-0005-0000-0000-0000500D0000}"/>
    <cellStyle name="control table header 1 2 5 43" xfId="578" xr:uid="{00000000-0005-0000-0000-0000510D0000}"/>
    <cellStyle name="control table header 1 2 5 43 2" xfId="10170" xr:uid="{00000000-0005-0000-0000-0000520D0000}"/>
    <cellStyle name="control table header 1 2 5 43 2 2" xfId="10171" xr:uid="{00000000-0005-0000-0000-0000530D0000}"/>
    <cellStyle name="control table header 1 2 5 43 2 3" xfId="10172" xr:uid="{00000000-0005-0000-0000-0000540D0000}"/>
    <cellStyle name="control table header 1 2 5 43 2 4" xfId="10173" xr:uid="{00000000-0005-0000-0000-0000550D0000}"/>
    <cellStyle name="control table header 1 2 5 43 3" xfId="10174" xr:uid="{00000000-0005-0000-0000-0000560D0000}"/>
    <cellStyle name="control table header 1 2 5 43 3 2" xfId="10175" xr:uid="{00000000-0005-0000-0000-0000570D0000}"/>
    <cellStyle name="control table header 1 2 5 43 3 3" xfId="10176" xr:uid="{00000000-0005-0000-0000-0000580D0000}"/>
    <cellStyle name="control table header 1 2 5 43 3 4" xfId="10177" xr:uid="{00000000-0005-0000-0000-0000590D0000}"/>
    <cellStyle name="control table header 1 2 5 43 4" xfId="10178" xr:uid="{00000000-0005-0000-0000-00005A0D0000}"/>
    <cellStyle name="control table header 1 2 5 44" xfId="579" xr:uid="{00000000-0005-0000-0000-00005B0D0000}"/>
    <cellStyle name="control table header 1 2 5 44 2" xfId="10179" xr:uid="{00000000-0005-0000-0000-00005C0D0000}"/>
    <cellStyle name="control table header 1 2 5 44 2 2" xfId="10180" xr:uid="{00000000-0005-0000-0000-00005D0D0000}"/>
    <cellStyle name="control table header 1 2 5 44 2 3" xfId="10181" xr:uid="{00000000-0005-0000-0000-00005E0D0000}"/>
    <cellStyle name="control table header 1 2 5 44 2 4" xfId="10182" xr:uid="{00000000-0005-0000-0000-00005F0D0000}"/>
    <cellStyle name="control table header 1 2 5 44 3" xfId="10183" xr:uid="{00000000-0005-0000-0000-0000600D0000}"/>
    <cellStyle name="control table header 1 2 5 44 3 2" xfId="10184" xr:uid="{00000000-0005-0000-0000-0000610D0000}"/>
    <cellStyle name="control table header 1 2 5 44 3 3" xfId="10185" xr:uid="{00000000-0005-0000-0000-0000620D0000}"/>
    <cellStyle name="control table header 1 2 5 44 3 4" xfId="10186" xr:uid="{00000000-0005-0000-0000-0000630D0000}"/>
    <cellStyle name="control table header 1 2 5 44 4" xfId="10187" xr:uid="{00000000-0005-0000-0000-0000640D0000}"/>
    <cellStyle name="control table header 1 2 5 45" xfId="10188" xr:uid="{00000000-0005-0000-0000-0000650D0000}"/>
    <cellStyle name="control table header 1 2 5 45 2" xfId="10189" xr:uid="{00000000-0005-0000-0000-0000660D0000}"/>
    <cellStyle name="control table header 1 2 5 45 3" xfId="10190" xr:uid="{00000000-0005-0000-0000-0000670D0000}"/>
    <cellStyle name="control table header 1 2 5 45 4" xfId="10191" xr:uid="{00000000-0005-0000-0000-0000680D0000}"/>
    <cellStyle name="control table header 1 2 5 46" xfId="10192" xr:uid="{00000000-0005-0000-0000-0000690D0000}"/>
    <cellStyle name="control table header 1 2 5 46 2" xfId="10193" xr:uid="{00000000-0005-0000-0000-00006A0D0000}"/>
    <cellStyle name="control table header 1 2 5 46 3" xfId="10194" xr:uid="{00000000-0005-0000-0000-00006B0D0000}"/>
    <cellStyle name="control table header 1 2 5 46 4" xfId="10195" xr:uid="{00000000-0005-0000-0000-00006C0D0000}"/>
    <cellStyle name="control table header 1 2 5 47" xfId="10196" xr:uid="{00000000-0005-0000-0000-00006D0D0000}"/>
    <cellStyle name="control table header 1 2 5 47 2" xfId="10197" xr:uid="{00000000-0005-0000-0000-00006E0D0000}"/>
    <cellStyle name="control table header 1 2 5 47 3" xfId="10198" xr:uid="{00000000-0005-0000-0000-00006F0D0000}"/>
    <cellStyle name="control table header 1 2 5 47 4" xfId="10199" xr:uid="{00000000-0005-0000-0000-0000700D0000}"/>
    <cellStyle name="control table header 1 2 5 48" xfId="10200" xr:uid="{00000000-0005-0000-0000-0000710D0000}"/>
    <cellStyle name="control table header 1 2 5 5" xfId="580" xr:uid="{00000000-0005-0000-0000-0000720D0000}"/>
    <cellStyle name="control table header 1 2 5 5 2" xfId="10201" xr:uid="{00000000-0005-0000-0000-0000730D0000}"/>
    <cellStyle name="control table header 1 2 5 5 2 2" xfId="10202" xr:uid="{00000000-0005-0000-0000-0000740D0000}"/>
    <cellStyle name="control table header 1 2 5 5 2 3" xfId="10203" xr:uid="{00000000-0005-0000-0000-0000750D0000}"/>
    <cellStyle name="control table header 1 2 5 5 2 4" xfId="10204" xr:uid="{00000000-0005-0000-0000-0000760D0000}"/>
    <cellStyle name="control table header 1 2 5 5 3" xfId="10205" xr:uid="{00000000-0005-0000-0000-0000770D0000}"/>
    <cellStyle name="control table header 1 2 5 5 3 2" xfId="10206" xr:uid="{00000000-0005-0000-0000-0000780D0000}"/>
    <cellStyle name="control table header 1 2 5 5 3 3" xfId="10207" xr:uid="{00000000-0005-0000-0000-0000790D0000}"/>
    <cellStyle name="control table header 1 2 5 5 3 4" xfId="10208" xr:uid="{00000000-0005-0000-0000-00007A0D0000}"/>
    <cellStyle name="control table header 1 2 5 5 4" xfId="10209" xr:uid="{00000000-0005-0000-0000-00007B0D0000}"/>
    <cellStyle name="control table header 1 2 5 6" xfId="581" xr:uid="{00000000-0005-0000-0000-00007C0D0000}"/>
    <cellStyle name="control table header 1 2 5 6 2" xfId="10210" xr:uid="{00000000-0005-0000-0000-00007D0D0000}"/>
    <cellStyle name="control table header 1 2 5 6 2 2" xfId="10211" xr:uid="{00000000-0005-0000-0000-00007E0D0000}"/>
    <cellStyle name="control table header 1 2 5 6 2 3" xfId="10212" xr:uid="{00000000-0005-0000-0000-00007F0D0000}"/>
    <cellStyle name="control table header 1 2 5 6 2 4" xfId="10213" xr:uid="{00000000-0005-0000-0000-0000800D0000}"/>
    <cellStyle name="control table header 1 2 5 6 3" xfId="10214" xr:uid="{00000000-0005-0000-0000-0000810D0000}"/>
    <cellStyle name="control table header 1 2 5 6 3 2" xfId="10215" xr:uid="{00000000-0005-0000-0000-0000820D0000}"/>
    <cellStyle name="control table header 1 2 5 6 3 3" xfId="10216" xr:uid="{00000000-0005-0000-0000-0000830D0000}"/>
    <cellStyle name="control table header 1 2 5 6 3 4" xfId="10217" xr:uid="{00000000-0005-0000-0000-0000840D0000}"/>
    <cellStyle name="control table header 1 2 5 6 4" xfId="10218" xr:uid="{00000000-0005-0000-0000-0000850D0000}"/>
    <cellStyle name="control table header 1 2 5 7" xfId="582" xr:uid="{00000000-0005-0000-0000-0000860D0000}"/>
    <cellStyle name="control table header 1 2 5 7 2" xfId="10219" xr:uid="{00000000-0005-0000-0000-0000870D0000}"/>
    <cellStyle name="control table header 1 2 5 7 2 2" xfId="10220" xr:uid="{00000000-0005-0000-0000-0000880D0000}"/>
    <cellStyle name="control table header 1 2 5 7 2 3" xfId="10221" xr:uid="{00000000-0005-0000-0000-0000890D0000}"/>
    <cellStyle name="control table header 1 2 5 7 2 4" xfId="10222" xr:uid="{00000000-0005-0000-0000-00008A0D0000}"/>
    <cellStyle name="control table header 1 2 5 7 3" xfId="10223" xr:uid="{00000000-0005-0000-0000-00008B0D0000}"/>
    <cellStyle name="control table header 1 2 5 7 3 2" xfId="10224" xr:uid="{00000000-0005-0000-0000-00008C0D0000}"/>
    <cellStyle name="control table header 1 2 5 7 3 3" xfId="10225" xr:uid="{00000000-0005-0000-0000-00008D0D0000}"/>
    <cellStyle name="control table header 1 2 5 7 3 4" xfId="10226" xr:uid="{00000000-0005-0000-0000-00008E0D0000}"/>
    <cellStyle name="control table header 1 2 5 7 4" xfId="10227" xr:uid="{00000000-0005-0000-0000-00008F0D0000}"/>
    <cellStyle name="control table header 1 2 5 8" xfId="583" xr:uid="{00000000-0005-0000-0000-0000900D0000}"/>
    <cellStyle name="control table header 1 2 5 8 2" xfId="10228" xr:uid="{00000000-0005-0000-0000-0000910D0000}"/>
    <cellStyle name="control table header 1 2 5 8 2 2" xfId="10229" xr:uid="{00000000-0005-0000-0000-0000920D0000}"/>
    <cellStyle name="control table header 1 2 5 8 2 3" xfId="10230" xr:uid="{00000000-0005-0000-0000-0000930D0000}"/>
    <cellStyle name="control table header 1 2 5 8 2 4" xfId="10231" xr:uid="{00000000-0005-0000-0000-0000940D0000}"/>
    <cellStyle name="control table header 1 2 5 8 3" xfId="10232" xr:uid="{00000000-0005-0000-0000-0000950D0000}"/>
    <cellStyle name="control table header 1 2 5 8 3 2" xfId="10233" xr:uid="{00000000-0005-0000-0000-0000960D0000}"/>
    <cellStyle name="control table header 1 2 5 8 3 3" xfId="10234" xr:uid="{00000000-0005-0000-0000-0000970D0000}"/>
    <cellStyle name="control table header 1 2 5 8 3 4" xfId="10235" xr:uid="{00000000-0005-0000-0000-0000980D0000}"/>
    <cellStyle name="control table header 1 2 5 8 4" xfId="10236" xr:uid="{00000000-0005-0000-0000-0000990D0000}"/>
    <cellStyle name="control table header 1 2 5 9" xfId="584" xr:uid="{00000000-0005-0000-0000-00009A0D0000}"/>
    <cellStyle name="control table header 1 2 5 9 2" xfId="10237" xr:uid="{00000000-0005-0000-0000-00009B0D0000}"/>
    <cellStyle name="control table header 1 2 5 9 2 2" xfId="10238" xr:uid="{00000000-0005-0000-0000-00009C0D0000}"/>
    <cellStyle name="control table header 1 2 5 9 2 3" xfId="10239" xr:uid="{00000000-0005-0000-0000-00009D0D0000}"/>
    <cellStyle name="control table header 1 2 5 9 2 4" xfId="10240" xr:uid="{00000000-0005-0000-0000-00009E0D0000}"/>
    <cellStyle name="control table header 1 2 5 9 3" xfId="10241" xr:uid="{00000000-0005-0000-0000-00009F0D0000}"/>
    <cellStyle name="control table header 1 2 5 9 3 2" xfId="10242" xr:uid="{00000000-0005-0000-0000-0000A00D0000}"/>
    <cellStyle name="control table header 1 2 5 9 3 3" xfId="10243" xr:uid="{00000000-0005-0000-0000-0000A10D0000}"/>
    <cellStyle name="control table header 1 2 5 9 3 4" xfId="10244" xr:uid="{00000000-0005-0000-0000-0000A20D0000}"/>
    <cellStyle name="control table header 1 2 5 9 4" xfId="10245" xr:uid="{00000000-0005-0000-0000-0000A30D0000}"/>
    <cellStyle name="control table header 1 2 6" xfId="585" xr:uid="{00000000-0005-0000-0000-0000A40D0000}"/>
    <cellStyle name="control table header 1 2 6 2" xfId="10246" xr:uid="{00000000-0005-0000-0000-0000A50D0000}"/>
    <cellStyle name="control table header 1 2 6 2 2" xfId="10247" xr:uid="{00000000-0005-0000-0000-0000A60D0000}"/>
    <cellStyle name="control table header 1 2 6 2 3" xfId="10248" xr:uid="{00000000-0005-0000-0000-0000A70D0000}"/>
    <cellStyle name="control table header 1 2 6 2 4" xfId="10249" xr:uid="{00000000-0005-0000-0000-0000A80D0000}"/>
    <cellStyle name="control table header 1 2 6 3" xfId="10250" xr:uid="{00000000-0005-0000-0000-0000A90D0000}"/>
    <cellStyle name="control table header 1 2 6 3 2" xfId="10251" xr:uid="{00000000-0005-0000-0000-0000AA0D0000}"/>
    <cellStyle name="control table header 1 2 6 3 3" xfId="10252" xr:uid="{00000000-0005-0000-0000-0000AB0D0000}"/>
    <cellStyle name="control table header 1 2 6 3 4" xfId="10253" xr:uid="{00000000-0005-0000-0000-0000AC0D0000}"/>
    <cellStyle name="control table header 1 2 6 4" xfId="10254" xr:uid="{00000000-0005-0000-0000-0000AD0D0000}"/>
    <cellStyle name="control table header 1 2 7" xfId="586" xr:uid="{00000000-0005-0000-0000-0000AE0D0000}"/>
    <cellStyle name="control table header 1 2 7 2" xfId="10255" xr:uid="{00000000-0005-0000-0000-0000AF0D0000}"/>
    <cellStyle name="control table header 1 2 7 2 2" xfId="10256" xr:uid="{00000000-0005-0000-0000-0000B00D0000}"/>
    <cellStyle name="control table header 1 2 7 2 3" xfId="10257" xr:uid="{00000000-0005-0000-0000-0000B10D0000}"/>
    <cellStyle name="control table header 1 2 7 2 4" xfId="10258" xr:uid="{00000000-0005-0000-0000-0000B20D0000}"/>
    <cellStyle name="control table header 1 2 7 3" xfId="10259" xr:uid="{00000000-0005-0000-0000-0000B30D0000}"/>
    <cellStyle name="control table header 1 2 7 3 2" xfId="10260" xr:uid="{00000000-0005-0000-0000-0000B40D0000}"/>
    <cellStyle name="control table header 1 2 7 3 3" xfId="10261" xr:uid="{00000000-0005-0000-0000-0000B50D0000}"/>
    <cellStyle name="control table header 1 2 7 3 4" xfId="10262" xr:uid="{00000000-0005-0000-0000-0000B60D0000}"/>
    <cellStyle name="control table header 1 2 7 4" xfId="10263" xr:uid="{00000000-0005-0000-0000-0000B70D0000}"/>
    <cellStyle name="control table header 1 2 8" xfId="587" xr:uid="{00000000-0005-0000-0000-0000B80D0000}"/>
    <cellStyle name="control table header 1 2 8 2" xfId="10264" xr:uid="{00000000-0005-0000-0000-0000B90D0000}"/>
    <cellStyle name="control table header 1 2 8 2 2" xfId="10265" xr:uid="{00000000-0005-0000-0000-0000BA0D0000}"/>
    <cellStyle name="control table header 1 2 8 2 3" xfId="10266" xr:uid="{00000000-0005-0000-0000-0000BB0D0000}"/>
    <cellStyle name="control table header 1 2 8 2 4" xfId="10267" xr:uid="{00000000-0005-0000-0000-0000BC0D0000}"/>
    <cellStyle name="control table header 1 2 8 3" xfId="10268" xr:uid="{00000000-0005-0000-0000-0000BD0D0000}"/>
    <cellStyle name="control table header 1 2 8 3 2" xfId="10269" xr:uid="{00000000-0005-0000-0000-0000BE0D0000}"/>
    <cellStyle name="control table header 1 2 8 3 3" xfId="10270" xr:uid="{00000000-0005-0000-0000-0000BF0D0000}"/>
    <cellStyle name="control table header 1 2 8 3 4" xfId="10271" xr:uid="{00000000-0005-0000-0000-0000C00D0000}"/>
    <cellStyle name="control table header 1 2 8 4" xfId="10272" xr:uid="{00000000-0005-0000-0000-0000C10D0000}"/>
    <cellStyle name="control table header 1 2 9" xfId="588" xr:uid="{00000000-0005-0000-0000-0000C20D0000}"/>
    <cellStyle name="control table header 1 2 9 2" xfId="10273" xr:uid="{00000000-0005-0000-0000-0000C30D0000}"/>
    <cellStyle name="control table header 1 2 9 2 2" xfId="10274" xr:uid="{00000000-0005-0000-0000-0000C40D0000}"/>
    <cellStyle name="control table header 1 2 9 2 3" xfId="10275" xr:uid="{00000000-0005-0000-0000-0000C50D0000}"/>
    <cellStyle name="control table header 1 2 9 2 4" xfId="10276" xr:uid="{00000000-0005-0000-0000-0000C60D0000}"/>
    <cellStyle name="control table header 1 2 9 3" xfId="10277" xr:uid="{00000000-0005-0000-0000-0000C70D0000}"/>
    <cellStyle name="control table header 1 2 9 3 2" xfId="10278" xr:uid="{00000000-0005-0000-0000-0000C80D0000}"/>
    <cellStyle name="control table header 1 2 9 3 3" xfId="10279" xr:uid="{00000000-0005-0000-0000-0000C90D0000}"/>
    <cellStyle name="control table header 1 2 9 3 4" xfId="10280" xr:uid="{00000000-0005-0000-0000-0000CA0D0000}"/>
    <cellStyle name="control table header 1 2 9 4" xfId="10281" xr:uid="{00000000-0005-0000-0000-0000CB0D0000}"/>
    <cellStyle name="Corner heading" xfId="589" xr:uid="{00000000-0005-0000-0000-0000CC0D0000}"/>
    <cellStyle name="Curren - Style1" xfId="590" xr:uid="{00000000-0005-0000-0000-0000CD0D0000}"/>
    <cellStyle name="Curren - Style4" xfId="591" xr:uid="{00000000-0005-0000-0000-0000CE0D0000}"/>
    <cellStyle name="Currency" xfId="52865" builtinId="4"/>
    <cellStyle name="Currency 2" xfId="592" xr:uid="{00000000-0005-0000-0000-0000D00D0000}"/>
    <cellStyle name="Currency 2 2" xfId="593" xr:uid="{00000000-0005-0000-0000-0000D10D0000}"/>
    <cellStyle name="Currency 2 2 2" xfId="53238" xr:uid="{00000000-0005-0000-0000-0000D20D0000}"/>
    <cellStyle name="Currency 2 2 3" xfId="53237" xr:uid="{00000000-0005-0000-0000-0000D30D0000}"/>
    <cellStyle name="Currency 2 3" xfId="594" xr:uid="{00000000-0005-0000-0000-0000D40D0000}"/>
    <cellStyle name="Currency 2 3 2" xfId="53239" xr:uid="{00000000-0005-0000-0000-0000D50D0000}"/>
    <cellStyle name="Currency 2 4" xfId="595" xr:uid="{00000000-0005-0000-0000-0000D60D0000}"/>
    <cellStyle name="Currency 2 4 2" xfId="596" xr:uid="{00000000-0005-0000-0000-0000D70D0000}"/>
    <cellStyle name="Currency 2 4 2 2" xfId="597" xr:uid="{00000000-0005-0000-0000-0000D80D0000}"/>
    <cellStyle name="Currency 2 4 3" xfId="598" xr:uid="{00000000-0005-0000-0000-0000D90D0000}"/>
    <cellStyle name="Currency 2 5" xfId="599" xr:uid="{00000000-0005-0000-0000-0000DA0D0000}"/>
    <cellStyle name="Currency 2 5 2" xfId="600" xr:uid="{00000000-0005-0000-0000-0000DB0D0000}"/>
    <cellStyle name="Currency 2 6" xfId="601" xr:uid="{00000000-0005-0000-0000-0000DC0D0000}"/>
    <cellStyle name="Currency 2 7" xfId="602" xr:uid="{00000000-0005-0000-0000-0000DD0D0000}"/>
    <cellStyle name="Currency 3" xfId="603" xr:uid="{00000000-0005-0000-0000-0000DE0D0000}"/>
    <cellStyle name="Currency 3 2" xfId="604" xr:uid="{00000000-0005-0000-0000-0000DF0D0000}"/>
    <cellStyle name="Currency 3 3" xfId="605" xr:uid="{00000000-0005-0000-0000-0000E00D0000}"/>
    <cellStyle name="Currency 3 4" xfId="53240" xr:uid="{00000000-0005-0000-0000-0000E10D0000}"/>
    <cellStyle name="Currency 4" xfId="606" xr:uid="{00000000-0005-0000-0000-0000E20D0000}"/>
    <cellStyle name="Currency 5" xfId="607" xr:uid="{00000000-0005-0000-0000-0000E30D0000}"/>
    <cellStyle name="Currency 5 2" xfId="53241" xr:uid="{00000000-0005-0000-0000-0000E40D0000}"/>
    <cellStyle name="Currency 6" xfId="53242" xr:uid="{00000000-0005-0000-0000-0000E50D0000}"/>
    <cellStyle name="Currency 7" xfId="53243" xr:uid="{00000000-0005-0000-0000-0000E60D0000}"/>
    <cellStyle name="Currency0" xfId="53244" xr:uid="{00000000-0005-0000-0000-0000E70D0000}"/>
    <cellStyle name="Data" xfId="608" xr:uid="{00000000-0005-0000-0000-0000E80D0000}"/>
    <cellStyle name="Data 2" xfId="609" xr:uid="{00000000-0005-0000-0000-0000E90D0000}"/>
    <cellStyle name="Data no deci" xfId="610" xr:uid="{00000000-0005-0000-0000-0000EA0D0000}"/>
    <cellStyle name="Data Superscript" xfId="611" xr:uid="{00000000-0005-0000-0000-0000EB0D0000}"/>
    <cellStyle name="Data_1-1A-Regular" xfId="612" xr:uid="{00000000-0005-0000-0000-0000EC0D0000}"/>
    <cellStyle name="Data-one deci" xfId="53245" xr:uid="{00000000-0005-0000-0000-0000ED0D0000}"/>
    <cellStyle name="Date" xfId="613" xr:uid="{00000000-0005-0000-0000-0000EE0D0000}"/>
    <cellStyle name="Deviant" xfId="614" xr:uid="{00000000-0005-0000-0000-0000EF0D0000}"/>
    <cellStyle name="Dezimal [0]_Compiling Utility Macros" xfId="615" xr:uid="{00000000-0005-0000-0000-0000F00D0000}"/>
    <cellStyle name="Dezimal_Compiling Utility Macros" xfId="616" xr:uid="{00000000-0005-0000-0000-0000F10D0000}"/>
    <cellStyle name="Effect Symbol" xfId="617" xr:uid="{00000000-0005-0000-0000-0000F20D0000}"/>
    <cellStyle name="Euro" xfId="618" xr:uid="{00000000-0005-0000-0000-0000F30D0000}"/>
    <cellStyle name="Euro 2" xfId="619" xr:uid="{00000000-0005-0000-0000-0000F40D0000}"/>
    <cellStyle name="Euro 2 2" xfId="620" xr:uid="{00000000-0005-0000-0000-0000F50D0000}"/>
    <cellStyle name="Euro 3" xfId="621" xr:uid="{00000000-0005-0000-0000-0000F60D0000}"/>
    <cellStyle name="Exception" xfId="622" xr:uid="{00000000-0005-0000-0000-0000F70D0000}"/>
    <cellStyle name="Explanatory Text" xfId="16" builtinId="53" customBuiltin="1"/>
    <cellStyle name="Explanatory Text 2" xfId="53246" xr:uid="{00000000-0005-0000-0000-0000F90D0000}"/>
    <cellStyle name="External Links" xfId="623" xr:uid="{00000000-0005-0000-0000-0000FA0D0000}"/>
    <cellStyle name="Extra Large" xfId="624" xr:uid="{00000000-0005-0000-0000-0000FB0D0000}"/>
    <cellStyle name="EY House" xfId="625" xr:uid="{00000000-0005-0000-0000-0000FC0D0000}"/>
    <cellStyle name="EY%colcalc" xfId="626" xr:uid="{00000000-0005-0000-0000-0000FD0D0000}"/>
    <cellStyle name="EY%input" xfId="627" xr:uid="{00000000-0005-0000-0000-0000FE0D0000}"/>
    <cellStyle name="EY%rowcalc" xfId="628" xr:uid="{00000000-0005-0000-0000-0000FF0D0000}"/>
    <cellStyle name="EY0dp" xfId="629" xr:uid="{00000000-0005-0000-0000-0000000E0000}"/>
    <cellStyle name="EY1dp" xfId="630" xr:uid="{00000000-0005-0000-0000-0000010E0000}"/>
    <cellStyle name="EY2dp" xfId="631" xr:uid="{00000000-0005-0000-0000-0000020E0000}"/>
    <cellStyle name="EY3dp" xfId="632" xr:uid="{00000000-0005-0000-0000-0000030E0000}"/>
    <cellStyle name="EYColumnHeading" xfId="633" xr:uid="{00000000-0005-0000-0000-0000040E0000}"/>
    <cellStyle name="EYHeading1" xfId="634" xr:uid="{00000000-0005-0000-0000-0000050E0000}"/>
    <cellStyle name="EYheading2" xfId="635" xr:uid="{00000000-0005-0000-0000-0000060E0000}"/>
    <cellStyle name="EYheading3" xfId="636" xr:uid="{00000000-0005-0000-0000-0000070E0000}"/>
    <cellStyle name="EYnumber" xfId="637" xr:uid="{00000000-0005-0000-0000-0000080E0000}"/>
    <cellStyle name="EYSheetHeader1" xfId="638" xr:uid="{00000000-0005-0000-0000-0000090E0000}"/>
    <cellStyle name="EYtext" xfId="639" xr:uid="{00000000-0005-0000-0000-00000A0E0000}"/>
    <cellStyle name="Factor" xfId="640" xr:uid="{00000000-0005-0000-0000-00000B0E0000}"/>
    <cellStyle name="Feed Label" xfId="641" xr:uid="{00000000-0005-0000-0000-00000C0E0000}"/>
    <cellStyle name="Feeder Field" xfId="642" xr:uid="{00000000-0005-0000-0000-00000D0E0000}"/>
    <cellStyle name="Feeder Field 10" xfId="643" xr:uid="{00000000-0005-0000-0000-00000E0E0000}"/>
    <cellStyle name="Feeder Field 10 2" xfId="10282" xr:uid="{00000000-0005-0000-0000-00000F0E0000}"/>
    <cellStyle name="Feeder Field 10 2 2" xfId="10283" xr:uid="{00000000-0005-0000-0000-0000100E0000}"/>
    <cellStyle name="Feeder Field 10 2 3" xfId="10284" xr:uid="{00000000-0005-0000-0000-0000110E0000}"/>
    <cellStyle name="Feeder Field 10 2 4" xfId="10285" xr:uid="{00000000-0005-0000-0000-0000120E0000}"/>
    <cellStyle name="Feeder Field 10 3" xfId="10286" xr:uid="{00000000-0005-0000-0000-0000130E0000}"/>
    <cellStyle name="Feeder Field 10 4" xfId="10287" xr:uid="{00000000-0005-0000-0000-0000140E0000}"/>
    <cellStyle name="Feeder Field 11" xfId="644" xr:uid="{00000000-0005-0000-0000-0000150E0000}"/>
    <cellStyle name="Feeder Field 11 2" xfId="10288" xr:uid="{00000000-0005-0000-0000-0000160E0000}"/>
    <cellStyle name="Feeder Field 11 2 2" xfId="10289" xr:uid="{00000000-0005-0000-0000-0000170E0000}"/>
    <cellStyle name="Feeder Field 11 2 3" xfId="10290" xr:uid="{00000000-0005-0000-0000-0000180E0000}"/>
    <cellStyle name="Feeder Field 11 2 4" xfId="10291" xr:uid="{00000000-0005-0000-0000-0000190E0000}"/>
    <cellStyle name="Feeder Field 11 3" xfId="10292" xr:uid="{00000000-0005-0000-0000-00001A0E0000}"/>
    <cellStyle name="Feeder Field 11 4" xfId="10293" xr:uid="{00000000-0005-0000-0000-00001B0E0000}"/>
    <cellStyle name="Feeder Field 12" xfId="645" xr:uid="{00000000-0005-0000-0000-00001C0E0000}"/>
    <cellStyle name="Feeder Field 12 2" xfId="10294" xr:uid="{00000000-0005-0000-0000-00001D0E0000}"/>
    <cellStyle name="Feeder Field 12 2 2" xfId="10295" xr:uid="{00000000-0005-0000-0000-00001E0E0000}"/>
    <cellStyle name="Feeder Field 12 2 3" xfId="10296" xr:uid="{00000000-0005-0000-0000-00001F0E0000}"/>
    <cellStyle name="Feeder Field 12 2 4" xfId="10297" xr:uid="{00000000-0005-0000-0000-0000200E0000}"/>
    <cellStyle name="Feeder Field 12 3" xfId="10298" xr:uid="{00000000-0005-0000-0000-0000210E0000}"/>
    <cellStyle name="Feeder Field 12 4" xfId="10299" xr:uid="{00000000-0005-0000-0000-0000220E0000}"/>
    <cellStyle name="Feeder Field 13" xfId="646" xr:uid="{00000000-0005-0000-0000-0000230E0000}"/>
    <cellStyle name="Feeder Field 13 2" xfId="10300" xr:uid="{00000000-0005-0000-0000-0000240E0000}"/>
    <cellStyle name="Feeder Field 13 2 2" xfId="10301" xr:uid="{00000000-0005-0000-0000-0000250E0000}"/>
    <cellStyle name="Feeder Field 13 2 3" xfId="10302" xr:uid="{00000000-0005-0000-0000-0000260E0000}"/>
    <cellStyle name="Feeder Field 13 2 4" xfId="10303" xr:uid="{00000000-0005-0000-0000-0000270E0000}"/>
    <cellStyle name="Feeder Field 13 3" xfId="10304" xr:uid="{00000000-0005-0000-0000-0000280E0000}"/>
    <cellStyle name="Feeder Field 13 4" xfId="10305" xr:uid="{00000000-0005-0000-0000-0000290E0000}"/>
    <cellStyle name="Feeder Field 14" xfId="647" xr:uid="{00000000-0005-0000-0000-00002A0E0000}"/>
    <cellStyle name="Feeder Field 14 2" xfId="10306" xr:uid="{00000000-0005-0000-0000-00002B0E0000}"/>
    <cellStyle name="Feeder Field 14 2 2" xfId="10307" xr:uid="{00000000-0005-0000-0000-00002C0E0000}"/>
    <cellStyle name="Feeder Field 14 2 3" xfId="10308" xr:uid="{00000000-0005-0000-0000-00002D0E0000}"/>
    <cellStyle name="Feeder Field 14 2 4" xfId="10309" xr:uid="{00000000-0005-0000-0000-00002E0E0000}"/>
    <cellStyle name="Feeder Field 14 3" xfId="10310" xr:uid="{00000000-0005-0000-0000-00002F0E0000}"/>
    <cellStyle name="Feeder Field 14 4" xfId="10311" xr:uid="{00000000-0005-0000-0000-0000300E0000}"/>
    <cellStyle name="Feeder Field 15" xfId="648" xr:uid="{00000000-0005-0000-0000-0000310E0000}"/>
    <cellStyle name="Feeder Field 15 2" xfId="10312" xr:uid="{00000000-0005-0000-0000-0000320E0000}"/>
    <cellStyle name="Feeder Field 15 2 2" xfId="10313" xr:uid="{00000000-0005-0000-0000-0000330E0000}"/>
    <cellStyle name="Feeder Field 15 2 3" xfId="10314" xr:uid="{00000000-0005-0000-0000-0000340E0000}"/>
    <cellStyle name="Feeder Field 15 2 4" xfId="10315" xr:uid="{00000000-0005-0000-0000-0000350E0000}"/>
    <cellStyle name="Feeder Field 15 3" xfId="10316" xr:uid="{00000000-0005-0000-0000-0000360E0000}"/>
    <cellStyle name="Feeder Field 15 4" xfId="10317" xr:uid="{00000000-0005-0000-0000-0000370E0000}"/>
    <cellStyle name="Feeder Field 16" xfId="649" xr:uid="{00000000-0005-0000-0000-0000380E0000}"/>
    <cellStyle name="Feeder Field 16 2" xfId="10318" xr:uid="{00000000-0005-0000-0000-0000390E0000}"/>
    <cellStyle name="Feeder Field 16 2 2" xfId="10319" xr:uid="{00000000-0005-0000-0000-00003A0E0000}"/>
    <cellStyle name="Feeder Field 16 2 3" xfId="10320" xr:uid="{00000000-0005-0000-0000-00003B0E0000}"/>
    <cellStyle name="Feeder Field 16 2 4" xfId="10321" xr:uid="{00000000-0005-0000-0000-00003C0E0000}"/>
    <cellStyle name="Feeder Field 16 3" xfId="10322" xr:uid="{00000000-0005-0000-0000-00003D0E0000}"/>
    <cellStyle name="Feeder Field 16 4" xfId="10323" xr:uid="{00000000-0005-0000-0000-00003E0E0000}"/>
    <cellStyle name="Feeder Field 17" xfId="650" xr:uid="{00000000-0005-0000-0000-00003F0E0000}"/>
    <cellStyle name="Feeder Field 17 2" xfId="10324" xr:uid="{00000000-0005-0000-0000-0000400E0000}"/>
    <cellStyle name="Feeder Field 17 2 2" xfId="10325" xr:uid="{00000000-0005-0000-0000-0000410E0000}"/>
    <cellStyle name="Feeder Field 17 2 3" xfId="10326" xr:uid="{00000000-0005-0000-0000-0000420E0000}"/>
    <cellStyle name="Feeder Field 17 2 4" xfId="10327" xr:uid="{00000000-0005-0000-0000-0000430E0000}"/>
    <cellStyle name="Feeder Field 17 3" xfId="10328" xr:uid="{00000000-0005-0000-0000-0000440E0000}"/>
    <cellStyle name="Feeder Field 17 4" xfId="10329" xr:uid="{00000000-0005-0000-0000-0000450E0000}"/>
    <cellStyle name="Feeder Field 18" xfId="651" xr:uid="{00000000-0005-0000-0000-0000460E0000}"/>
    <cellStyle name="Feeder Field 18 2" xfId="10330" xr:uid="{00000000-0005-0000-0000-0000470E0000}"/>
    <cellStyle name="Feeder Field 18 2 2" xfId="10331" xr:uid="{00000000-0005-0000-0000-0000480E0000}"/>
    <cellStyle name="Feeder Field 18 2 3" xfId="10332" xr:uid="{00000000-0005-0000-0000-0000490E0000}"/>
    <cellStyle name="Feeder Field 18 2 4" xfId="10333" xr:uid="{00000000-0005-0000-0000-00004A0E0000}"/>
    <cellStyle name="Feeder Field 18 3" xfId="10334" xr:uid="{00000000-0005-0000-0000-00004B0E0000}"/>
    <cellStyle name="Feeder Field 18 4" xfId="10335" xr:uid="{00000000-0005-0000-0000-00004C0E0000}"/>
    <cellStyle name="Feeder Field 19" xfId="652" xr:uid="{00000000-0005-0000-0000-00004D0E0000}"/>
    <cellStyle name="Feeder Field 19 2" xfId="10336" xr:uid="{00000000-0005-0000-0000-00004E0E0000}"/>
    <cellStyle name="Feeder Field 19 2 2" xfId="10337" xr:uid="{00000000-0005-0000-0000-00004F0E0000}"/>
    <cellStyle name="Feeder Field 19 2 3" xfId="10338" xr:uid="{00000000-0005-0000-0000-0000500E0000}"/>
    <cellStyle name="Feeder Field 19 2 4" xfId="10339" xr:uid="{00000000-0005-0000-0000-0000510E0000}"/>
    <cellStyle name="Feeder Field 19 3" xfId="10340" xr:uid="{00000000-0005-0000-0000-0000520E0000}"/>
    <cellStyle name="Feeder Field 19 4" xfId="10341" xr:uid="{00000000-0005-0000-0000-0000530E0000}"/>
    <cellStyle name="Feeder Field 2" xfId="653" xr:uid="{00000000-0005-0000-0000-0000540E0000}"/>
    <cellStyle name="Feeder Field 2 10" xfId="654" xr:uid="{00000000-0005-0000-0000-0000550E0000}"/>
    <cellStyle name="Feeder Field 2 10 2" xfId="10342" xr:uid="{00000000-0005-0000-0000-0000560E0000}"/>
    <cellStyle name="Feeder Field 2 10 2 2" xfId="10343" xr:uid="{00000000-0005-0000-0000-0000570E0000}"/>
    <cellStyle name="Feeder Field 2 10 2 3" xfId="10344" xr:uid="{00000000-0005-0000-0000-0000580E0000}"/>
    <cellStyle name="Feeder Field 2 10 2 4" xfId="10345" xr:uid="{00000000-0005-0000-0000-0000590E0000}"/>
    <cellStyle name="Feeder Field 2 10 3" xfId="10346" xr:uid="{00000000-0005-0000-0000-00005A0E0000}"/>
    <cellStyle name="Feeder Field 2 10 4" xfId="10347" xr:uid="{00000000-0005-0000-0000-00005B0E0000}"/>
    <cellStyle name="Feeder Field 2 11" xfId="655" xr:uid="{00000000-0005-0000-0000-00005C0E0000}"/>
    <cellStyle name="Feeder Field 2 11 2" xfId="10348" xr:uid="{00000000-0005-0000-0000-00005D0E0000}"/>
    <cellStyle name="Feeder Field 2 11 2 2" xfId="10349" xr:uid="{00000000-0005-0000-0000-00005E0E0000}"/>
    <cellStyle name="Feeder Field 2 11 2 3" xfId="10350" xr:uid="{00000000-0005-0000-0000-00005F0E0000}"/>
    <cellStyle name="Feeder Field 2 11 2 4" xfId="10351" xr:uid="{00000000-0005-0000-0000-0000600E0000}"/>
    <cellStyle name="Feeder Field 2 11 3" xfId="10352" xr:uid="{00000000-0005-0000-0000-0000610E0000}"/>
    <cellStyle name="Feeder Field 2 11 4" xfId="10353" xr:uid="{00000000-0005-0000-0000-0000620E0000}"/>
    <cellStyle name="Feeder Field 2 12" xfId="656" xr:uid="{00000000-0005-0000-0000-0000630E0000}"/>
    <cellStyle name="Feeder Field 2 12 2" xfId="10354" xr:uid="{00000000-0005-0000-0000-0000640E0000}"/>
    <cellStyle name="Feeder Field 2 12 2 2" xfId="10355" xr:uid="{00000000-0005-0000-0000-0000650E0000}"/>
    <cellStyle name="Feeder Field 2 12 2 3" xfId="10356" xr:uid="{00000000-0005-0000-0000-0000660E0000}"/>
    <cellStyle name="Feeder Field 2 12 2 4" xfId="10357" xr:uid="{00000000-0005-0000-0000-0000670E0000}"/>
    <cellStyle name="Feeder Field 2 12 3" xfId="10358" xr:uid="{00000000-0005-0000-0000-0000680E0000}"/>
    <cellStyle name="Feeder Field 2 12 4" xfId="10359" xr:uid="{00000000-0005-0000-0000-0000690E0000}"/>
    <cellStyle name="Feeder Field 2 13" xfId="657" xr:uid="{00000000-0005-0000-0000-00006A0E0000}"/>
    <cellStyle name="Feeder Field 2 13 2" xfId="10360" xr:uid="{00000000-0005-0000-0000-00006B0E0000}"/>
    <cellStyle name="Feeder Field 2 13 2 2" xfId="10361" xr:uid="{00000000-0005-0000-0000-00006C0E0000}"/>
    <cellStyle name="Feeder Field 2 13 2 3" xfId="10362" xr:uid="{00000000-0005-0000-0000-00006D0E0000}"/>
    <cellStyle name="Feeder Field 2 13 2 4" xfId="10363" xr:uid="{00000000-0005-0000-0000-00006E0E0000}"/>
    <cellStyle name="Feeder Field 2 13 3" xfId="10364" xr:uid="{00000000-0005-0000-0000-00006F0E0000}"/>
    <cellStyle name="Feeder Field 2 13 4" xfId="10365" xr:uid="{00000000-0005-0000-0000-0000700E0000}"/>
    <cellStyle name="Feeder Field 2 14" xfId="658" xr:uid="{00000000-0005-0000-0000-0000710E0000}"/>
    <cellStyle name="Feeder Field 2 14 2" xfId="10366" xr:uid="{00000000-0005-0000-0000-0000720E0000}"/>
    <cellStyle name="Feeder Field 2 14 2 2" xfId="10367" xr:uid="{00000000-0005-0000-0000-0000730E0000}"/>
    <cellStyle name="Feeder Field 2 14 2 3" xfId="10368" xr:uid="{00000000-0005-0000-0000-0000740E0000}"/>
    <cellStyle name="Feeder Field 2 14 2 4" xfId="10369" xr:uid="{00000000-0005-0000-0000-0000750E0000}"/>
    <cellStyle name="Feeder Field 2 14 3" xfId="10370" xr:uid="{00000000-0005-0000-0000-0000760E0000}"/>
    <cellStyle name="Feeder Field 2 14 4" xfId="10371" xr:uid="{00000000-0005-0000-0000-0000770E0000}"/>
    <cellStyle name="Feeder Field 2 15" xfId="659" xr:uid="{00000000-0005-0000-0000-0000780E0000}"/>
    <cellStyle name="Feeder Field 2 15 2" xfId="10372" xr:uid="{00000000-0005-0000-0000-0000790E0000}"/>
    <cellStyle name="Feeder Field 2 15 2 2" xfId="10373" xr:uid="{00000000-0005-0000-0000-00007A0E0000}"/>
    <cellStyle name="Feeder Field 2 15 2 3" xfId="10374" xr:uid="{00000000-0005-0000-0000-00007B0E0000}"/>
    <cellStyle name="Feeder Field 2 15 2 4" xfId="10375" xr:uid="{00000000-0005-0000-0000-00007C0E0000}"/>
    <cellStyle name="Feeder Field 2 15 3" xfId="10376" xr:uid="{00000000-0005-0000-0000-00007D0E0000}"/>
    <cellStyle name="Feeder Field 2 15 4" xfId="10377" xr:uid="{00000000-0005-0000-0000-00007E0E0000}"/>
    <cellStyle name="Feeder Field 2 16" xfId="660" xr:uid="{00000000-0005-0000-0000-00007F0E0000}"/>
    <cellStyle name="Feeder Field 2 16 2" xfId="10378" xr:uid="{00000000-0005-0000-0000-0000800E0000}"/>
    <cellStyle name="Feeder Field 2 16 2 2" xfId="10379" xr:uid="{00000000-0005-0000-0000-0000810E0000}"/>
    <cellStyle name="Feeder Field 2 16 2 3" xfId="10380" xr:uid="{00000000-0005-0000-0000-0000820E0000}"/>
    <cellStyle name="Feeder Field 2 16 2 4" xfId="10381" xr:uid="{00000000-0005-0000-0000-0000830E0000}"/>
    <cellStyle name="Feeder Field 2 16 3" xfId="10382" xr:uid="{00000000-0005-0000-0000-0000840E0000}"/>
    <cellStyle name="Feeder Field 2 16 4" xfId="10383" xr:uid="{00000000-0005-0000-0000-0000850E0000}"/>
    <cellStyle name="Feeder Field 2 17" xfId="10384" xr:uid="{00000000-0005-0000-0000-0000860E0000}"/>
    <cellStyle name="Feeder Field 2 2" xfId="661" xr:uid="{00000000-0005-0000-0000-0000870E0000}"/>
    <cellStyle name="Feeder Field 2 2 10" xfId="662" xr:uid="{00000000-0005-0000-0000-0000880E0000}"/>
    <cellStyle name="Feeder Field 2 2 10 2" xfId="10385" xr:uid="{00000000-0005-0000-0000-0000890E0000}"/>
    <cellStyle name="Feeder Field 2 2 10 2 2" xfId="10386" xr:uid="{00000000-0005-0000-0000-00008A0E0000}"/>
    <cellStyle name="Feeder Field 2 2 10 2 3" xfId="10387" xr:uid="{00000000-0005-0000-0000-00008B0E0000}"/>
    <cellStyle name="Feeder Field 2 2 10 2 4" xfId="10388" xr:uid="{00000000-0005-0000-0000-00008C0E0000}"/>
    <cellStyle name="Feeder Field 2 2 10 3" xfId="10389" xr:uid="{00000000-0005-0000-0000-00008D0E0000}"/>
    <cellStyle name="Feeder Field 2 2 10 4" xfId="10390" xr:uid="{00000000-0005-0000-0000-00008E0E0000}"/>
    <cellStyle name="Feeder Field 2 2 11" xfId="663" xr:uid="{00000000-0005-0000-0000-00008F0E0000}"/>
    <cellStyle name="Feeder Field 2 2 11 2" xfId="10391" xr:uid="{00000000-0005-0000-0000-0000900E0000}"/>
    <cellStyle name="Feeder Field 2 2 11 2 2" xfId="10392" xr:uid="{00000000-0005-0000-0000-0000910E0000}"/>
    <cellStyle name="Feeder Field 2 2 11 2 3" xfId="10393" xr:uid="{00000000-0005-0000-0000-0000920E0000}"/>
    <cellStyle name="Feeder Field 2 2 11 2 4" xfId="10394" xr:uid="{00000000-0005-0000-0000-0000930E0000}"/>
    <cellStyle name="Feeder Field 2 2 11 3" xfId="10395" xr:uid="{00000000-0005-0000-0000-0000940E0000}"/>
    <cellStyle name="Feeder Field 2 2 11 4" xfId="10396" xr:uid="{00000000-0005-0000-0000-0000950E0000}"/>
    <cellStyle name="Feeder Field 2 2 12" xfId="664" xr:uid="{00000000-0005-0000-0000-0000960E0000}"/>
    <cellStyle name="Feeder Field 2 2 12 2" xfId="10397" xr:uid="{00000000-0005-0000-0000-0000970E0000}"/>
    <cellStyle name="Feeder Field 2 2 12 2 2" xfId="10398" xr:uid="{00000000-0005-0000-0000-0000980E0000}"/>
    <cellStyle name="Feeder Field 2 2 12 2 3" xfId="10399" xr:uid="{00000000-0005-0000-0000-0000990E0000}"/>
    <cellStyle name="Feeder Field 2 2 12 2 4" xfId="10400" xr:uid="{00000000-0005-0000-0000-00009A0E0000}"/>
    <cellStyle name="Feeder Field 2 2 12 3" xfId="10401" xr:uid="{00000000-0005-0000-0000-00009B0E0000}"/>
    <cellStyle name="Feeder Field 2 2 12 4" xfId="10402" xr:uid="{00000000-0005-0000-0000-00009C0E0000}"/>
    <cellStyle name="Feeder Field 2 2 13" xfId="665" xr:uid="{00000000-0005-0000-0000-00009D0E0000}"/>
    <cellStyle name="Feeder Field 2 2 13 2" xfId="10403" xr:uid="{00000000-0005-0000-0000-00009E0E0000}"/>
    <cellStyle name="Feeder Field 2 2 13 2 2" xfId="10404" xr:uid="{00000000-0005-0000-0000-00009F0E0000}"/>
    <cellStyle name="Feeder Field 2 2 13 2 3" xfId="10405" xr:uid="{00000000-0005-0000-0000-0000A00E0000}"/>
    <cellStyle name="Feeder Field 2 2 13 2 4" xfId="10406" xr:uid="{00000000-0005-0000-0000-0000A10E0000}"/>
    <cellStyle name="Feeder Field 2 2 13 3" xfId="10407" xr:uid="{00000000-0005-0000-0000-0000A20E0000}"/>
    <cellStyle name="Feeder Field 2 2 13 4" xfId="10408" xr:uid="{00000000-0005-0000-0000-0000A30E0000}"/>
    <cellStyle name="Feeder Field 2 2 14" xfId="666" xr:uid="{00000000-0005-0000-0000-0000A40E0000}"/>
    <cellStyle name="Feeder Field 2 2 14 2" xfId="10409" xr:uid="{00000000-0005-0000-0000-0000A50E0000}"/>
    <cellStyle name="Feeder Field 2 2 14 2 2" xfId="10410" xr:uid="{00000000-0005-0000-0000-0000A60E0000}"/>
    <cellStyle name="Feeder Field 2 2 14 2 3" xfId="10411" xr:uid="{00000000-0005-0000-0000-0000A70E0000}"/>
    <cellStyle name="Feeder Field 2 2 14 2 4" xfId="10412" xr:uid="{00000000-0005-0000-0000-0000A80E0000}"/>
    <cellStyle name="Feeder Field 2 2 14 3" xfId="10413" xr:uid="{00000000-0005-0000-0000-0000A90E0000}"/>
    <cellStyle name="Feeder Field 2 2 14 4" xfId="10414" xr:uid="{00000000-0005-0000-0000-0000AA0E0000}"/>
    <cellStyle name="Feeder Field 2 2 15" xfId="667" xr:uid="{00000000-0005-0000-0000-0000AB0E0000}"/>
    <cellStyle name="Feeder Field 2 2 15 2" xfId="10415" xr:uid="{00000000-0005-0000-0000-0000AC0E0000}"/>
    <cellStyle name="Feeder Field 2 2 15 2 2" xfId="10416" xr:uid="{00000000-0005-0000-0000-0000AD0E0000}"/>
    <cellStyle name="Feeder Field 2 2 15 2 3" xfId="10417" xr:uid="{00000000-0005-0000-0000-0000AE0E0000}"/>
    <cellStyle name="Feeder Field 2 2 15 2 4" xfId="10418" xr:uid="{00000000-0005-0000-0000-0000AF0E0000}"/>
    <cellStyle name="Feeder Field 2 2 15 3" xfId="10419" xr:uid="{00000000-0005-0000-0000-0000B00E0000}"/>
    <cellStyle name="Feeder Field 2 2 15 4" xfId="10420" xr:uid="{00000000-0005-0000-0000-0000B10E0000}"/>
    <cellStyle name="Feeder Field 2 2 16" xfId="668" xr:uid="{00000000-0005-0000-0000-0000B20E0000}"/>
    <cellStyle name="Feeder Field 2 2 16 2" xfId="10421" xr:uid="{00000000-0005-0000-0000-0000B30E0000}"/>
    <cellStyle name="Feeder Field 2 2 16 2 2" xfId="10422" xr:uid="{00000000-0005-0000-0000-0000B40E0000}"/>
    <cellStyle name="Feeder Field 2 2 16 2 3" xfId="10423" xr:uid="{00000000-0005-0000-0000-0000B50E0000}"/>
    <cellStyle name="Feeder Field 2 2 16 2 4" xfId="10424" xr:uid="{00000000-0005-0000-0000-0000B60E0000}"/>
    <cellStyle name="Feeder Field 2 2 16 3" xfId="10425" xr:uid="{00000000-0005-0000-0000-0000B70E0000}"/>
    <cellStyle name="Feeder Field 2 2 16 4" xfId="10426" xr:uid="{00000000-0005-0000-0000-0000B80E0000}"/>
    <cellStyle name="Feeder Field 2 2 17" xfId="669" xr:uid="{00000000-0005-0000-0000-0000B90E0000}"/>
    <cellStyle name="Feeder Field 2 2 17 2" xfId="10427" xr:uid="{00000000-0005-0000-0000-0000BA0E0000}"/>
    <cellStyle name="Feeder Field 2 2 17 2 2" xfId="10428" xr:uid="{00000000-0005-0000-0000-0000BB0E0000}"/>
    <cellStyle name="Feeder Field 2 2 17 2 3" xfId="10429" xr:uid="{00000000-0005-0000-0000-0000BC0E0000}"/>
    <cellStyle name="Feeder Field 2 2 17 2 4" xfId="10430" xr:uid="{00000000-0005-0000-0000-0000BD0E0000}"/>
    <cellStyle name="Feeder Field 2 2 17 3" xfId="10431" xr:uid="{00000000-0005-0000-0000-0000BE0E0000}"/>
    <cellStyle name="Feeder Field 2 2 17 4" xfId="10432" xr:uid="{00000000-0005-0000-0000-0000BF0E0000}"/>
    <cellStyle name="Feeder Field 2 2 18" xfId="670" xr:uid="{00000000-0005-0000-0000-0000C00E0000}"/>
    <cellStyle name="Feeder Field 2 2 18 2" xfId="10433" xr:uid="{00000000-0005-0000-0000-0000C10E0000}"/>
    <cellStyle name="Feeder Field 2 2 18 2 2" xfId="10434" xr:uid="{00000000-0005-0000-0000-0000C20E0000}"/>
    <cellStyle name="Feeder Field 2 2 18 2 3" xfId="10435" xr:uid="{00000000-0005-0000-0000-0000C30E0000}"/>
    <cellStyle name="Feeder Field 2 2 18 2 4" xfId="10436" xr:uid="{00000000-0005-0000-0000-0000C40E0000}"/>
    <cellStyle name="Feeder Field 2 2 18 3" xfId="10437" xr:uid="{00000000-0005-0000-0000-0000C50E0000}"/>
    <cellStyle name="Feeder Field 2 2 18 4" xfId="10438" xr:uid="{00000000-0005-0000-0000-0000C60E0000}"/>
    <cellStyle name="Feeder Field 2 2 19" xfId="671" xr:uid="{00000000-0005-0000-0000-0000C70E0000}"/>
    <cellStyle name="Feeder Field 2 2 19 2" xfId="10439" xr:uid="{00000000-0005-0000-0000-0000C80E0000}"/>
    <cellStyle name="Feeder Field 2 2 19 2 2" xfId="10440" xr:uid="{00000000-0005-0000-0000-0000C90E0000}"/>
    <cellStyle name="Feeder Field 2 2 19 2 3" xfId="10441" xr:uid="{00000000-0005-0000-0000-0000CA0E0000}"/>
    <cellStyle name="Feeder Field 2 2 19 2 4" xfId="10442" xr:uid="{00000000-0005-0000-0000-0000CB0E0000}"/>
    <cellStyle name="Feeder Field 2 2 19 3" xfId="10443" xr:uid="{00000000-0005-0000-0000-0000CC0E0000}"/>
    <cellStyle name="Feeder Field 2 2 19 4" xfId="10444" xr:uid="{00000000-0005-0000-0000-0000CD0E0000}"/>
    <cellStyle name="Feeder Field 2 2 2" xfId="672" xr:uid="{00000000-0005-0000-0000-0000CE0E0000}"/>
    <cellStyle name="Feeder Field 2 2 2 10" xfId="673" xr:uid="{00000000-0005-0000-0000-0000CF0E0000}"/>
    <cellStyle name="Feeder Field 2 2 2 10 2" xfId="10445" xr:uid="{00000000-0005-0000-0000-0000D00E0000}"/>
    <cellStyle name="Feeder Field 2 2 2 10 2 2" xfId="10446" xr:uid="{00000000-0005-0000-0000-0000D10E0000}"/>
    <cellStyle name="Feeder Field 2 2 2 10 2 3" xfId="10447" xr:uid="{00000000-0005-0000-0000-0000D20E0000}"/>
    <cellStyle name="Feeder Field 2 2 2 10 2 4" xfId="10448" xr:uid="{00000000-0005-0000-0000-0000D30E0000}"/>
    <cellStyle name="Feeder Field 2 2 2 10 3" xfId="10449" xr:uid="{00000000-0005-0000-0000-0000D40E0000}"/>
    <cellStyle name="Feeder Field 2 2 2 10 4" xfId="10450" xr:uid="{00000000-0005-0000-0000-0000D50E0000}"/>
    <cellStyle name="Feeder Field 2 2 2 11" xfId="674" xr:uid="{00000000-0005-0000-0000-0000D60E0000}"/>
    <cellStyle name="Feeder Field 2 2 2 11 2" xfId="10451" xr:uid="{00000000-0005-0000-0000-0000D70E0000}"/>
    <cellStyle name="Feeder Field 2 2 2 11 2 2" xfId="10452" xr:uid="{00000000-0005-0000-0000-0000D80E0000}"/>
    <cellStyle name="Feeder Field 2 2 2 11 2 3" xfId="10453" xr:uid="{00000000-0005-0000-0000-0000D90E0000}"/>
    <cellStyle name="Feeder Field 2 2 2 11 2 4" xfId="10454" xr:uid="{00000000-0005-0000-0000-0000DA0E0000}"/>
    <cellStyle name="Feeder Field 2 2 2 11 3" xfId="10455" xr:uid="{00000000-0005-0000-0000-0000DB0E0000}"/>
    <cellStyle name="Feeder Field 2 2 2 11 4" xfId="10456" xr:uid="{00000000-0005-0000-0000-0000DC0E0000}"/>
    <cellStyle name="Feeder Field 2 2 2 12" xfId="675" xr:uid="{00000000-0005-0000-0000-0000DD0E0000}"/>
    <cellStyle name="Feeder Field 2 2 2 12 2" xfId="10457" xr:uid="{00000000-0005-0000-0000-0000DE0E0000}"/>
    <cellStyle name="Feeder Field 2 2 2 12 2 2" xfId="10458" xr:uid="{00000000-0005-0000-0000-0000DF0E0000}"/>
    <cellStyle name="Feeder Field 2 2 2 12 2 3" xfId="10459" xr:uid="{00000000-0005-0000-0000-0000E00E0000}"/>
    <cellStyle name="Feeder Field 2 2 2 12 2 4" xfId="10460" xr:uid="{00000000-0005-0000-0000-0000E10E0000}"/>
    <cellStyle name="Feeder Field 2 2 2 12 3" xfId="10461" xr:uid="{00000000-0005-0000-0000-0000E20E0000}"/>
    <cellStyle name="Feeder Field 2 2 2 12 4" xfId="10462" xr:uid="{00000000-0005-0000-0000-0000E30E0000}"/>
    <cellStyle name="Feeder Field 2 2 2 13" xfId="676" xr:uid="{00000000-0005-0000-0000-0000E40E0000}"/>
    <cellStyle name="Feeder Field 2 2 2 13 2" xfId="10463" xr:uid="{00000000-0005-0000-0000-0000E50E0000}"/>
    <cellStyle name="Feeder Field 2 2 2 13 2 2" xfId="10464" xr:uid="{00000000-0005-0000-0000-0000E60E0000}"/>
    <cellStyle name="Feeder Field 2 2 2 13 2 3" xfId="10465" xr:uid="{00000000-0005-0000-0000-0000E70E0000}"/>
    <cellStyle name="Feeder Field 2 2 2 13 2 4" xfId="10466" xr:uid="{00000000-0005-0000-0000-0000E80E0000}"/>
    <cellStyle name="Feeder Field 2 2 2 13 3" xfId="10467" xr:uid="{00000000-0005-0000-0000-0000E90E0000}"/>
    <cellStyle name="Feeder Field 2 2 2 13 4" xfId="10468" xr:uid="{00000000-0005-0000-0000-0000EA0E0000}"/>
    <cellStyle name="Feeder Field 2 2 2 14" xfId="677" xr:uid="{00000000-0005-0000-0000-0000EB0E0000}"/>
    <cellStyle name="Feeder Field 2 2 2 14 2" xfId="10469" xr:uid="{00000000-0005-0000-0000-0000EC0E0000}"/>
    <cellStyle name="Feeder Field 2 2 2 14 2 2" xfId="10470" xr:uid="{00000000-0005-0000-0000-0000ED0E0000}"/>
    <cellStyle name="Feeder Field 2 2 2 14 2 3" xfId="10471" xr:uid="{00000000-0005-0000-0000-0000EE0E0000}"/>
    <cellStyle name="Feeder Field 2 2 2 14 2 4" xfId="10472" xr:uid="{00000000-0005-0000-0000-0000EF0E0000}"/>
    <cellStyle name="Feeder Field 2 2 2 14 3" xfId="10473" xr:uid="{00000000-0005-0000-0000-0000F00E0000}"/>
    <cellStyle name="Feeder Field 2 2 2 14 4" xfId="10474" xr:uid="{00000000-0005-0000-0000-0000F10E0000}"/>
    <cellStyle name="Feeder Field 2 2 2 15" xfId="678" xr:uid="{00000000-0005-0000-0000-0000F20E0000}"/>
    <cellStyle name="Feeder Field 2 2 2 15 2" xfId="10475" xr:uid="{00000000-0005-0000-0000-0000F30E0000}"/>
    <cellStyle name="Feeder Field 2 2 2 15 2 2" xfId="10476" xr:uid="{00000000-0005-0000-0000-0000F40E0000}"/>
    <cellStyle name="Feeder Field 2 2 2 15 2 3" xfId="10477" xr:uid="{00000000-0005-0000-0000-0000F50E0000}"/>
    <cellStyle name="Feeder Field 2 2 2 15 2 4" xfId="10478" xr:uid="{00000000-0005-0000-0000-0000F60E0000}"/>
    <cellStyle name="Feeder Field 2 2 2 15 3" xfId="10479" xr:uid="{00000000-0005-0000-0000-0000F70E0000}"/>
    <cellStyle name="Feeder Field 2 2 2 15 4" xfId="10480" xr:uid="{00000000-0005-0000-0000-0000F80E0000}"/>
    <cellStyle name="Feeder Field 2 2 2 16" xfId="679" xr:uid="{00000000-0005-0000-0000-0000F90E0000}"/>
    <cellStyle name="Feeder Field 2 2 2 16 2" xfId="10481" xr:uid="{00000000-0005-0000-0000-0000FA0E0000}"/>
    <cellStyle name="Feeder Field 2 2 2 16 2 2" xfId="10482" xr:uid="{00000000-0005-0000-0000-0000FB0E0000}"/>
    <cellStyle name="Feeder Field 2 2 2 16 2 3" xfId="10483" xr:uid="{00000000-0005-0000-0000-0000FC0E0000}"/>
    <cellStyle name="Feeder Field 2 2 2 16 2 4" xfId="10484" xr:uid="{00000000-0005-0000-0000-0000FD0E0000}"/>
    <cellStyle name="Feeder Field 2 2 2 16 3" xfId="10485" xr:uid="{00000000-0005-0000-0000-0000FE0E0000}"/>
    <cellStyle name="Feeder Field 2 2 2 16 4" xfId="10486" xr:uid="{00000000-0005-0000-0000-0000FF0E0000}"/>
    <cellStyle name="Feeder Field 2 2 2 17" xfId="680" xr:uid="{00000000-0005-0000-0000-0000000F0000}"/>
    <cellStyle name="Feeder Field 2 2 2 17 2" xfId="10487" xr:uid="{00000000-0005-0000-0000-0000010F0000}"/>
    <cellStyle name="Feeder Field 2 2 2 17 2 2" xfId="10488" xr:uid="{00000000-0005-0000-0000-0000020F0000}"/>
    <cellStyle name="Feeder Field 2 2 2 17 2 3" xfId="10489" xr:uid="{00000000-0005-0000-0000-0000030F0000}"/>
    <cellStyle name="Feeder Field 2 2 2 17 2 4" xfId="10490" xr:uid="{00000000-0005-0000-0000-0000040F0000}"/>
    <cellStyle name="Feeder Field 2 2 2 17 3" xfId="10491" xr:uid="{00000000-0005-0000-0000-0000050F0000}"/>
    <cellStyle name="Feeder Field 2 2 2 17 4" xfId="10492" xr:uid="{00000000-0005-0000-0000-0000060F0000}"/>
    <cellStyle name="Feeder Field 2 2 2 18" xfId="681" xr:uid="{00000000-0005-0000-0000-0000070F0000}"/>
    <cellStyle name="Feeder Field 2 2 2 18 2" xfId="10493" xr:uid="{00000000-0005-0000-0000-0000080F0000}"/>
    <cellStyle name="Feeder Field 2 2 2 18 2 2" xfId="10494" xr:uid="{00000000-0005-0000-0000-0000090F0000}"/>
    <cellStyle name="Feeder Field 2 2 2 18 2 3" xfId="10495" xr:uid="{00000000-0005-0000-0000-00000A0F0000}"/>
    <cellStyle name="Feeder Field 2 2 2 18 2 4" xfId="10496" xr:uid="{00000000-0005-0000-0000-00000B0F0000}"/>
    <cellStyle name="Feeder Field 2 2 2 18 3" xfId="10497" xr:uid="{00000000-0005-0000-0000-00000C0F0000}"/>
    <cellStyle name="Feeder Field 2 2 2 18 4" xfId="10498" xr:uid="{00000000-0005-0000-0000-00000D0F0000}"/>
    <cellStyle name="Feeder Field 2 2 2 19" xfId="682" xr:uid="{00000000-0005-0000-0000-00000E0F0000}"/>
    <cellStyle name="Feeder Field 2 2 2 19 2" xfId="10499" xr:uid="{00000000-0005-0000-0000-00000F0F0000}"/>
    <cellStyle name="Feeder Field 2 2 2 19 2 2" xfId="10500" xr:uid="{00000000-0005-0000-0000-0000100F0000}"/>
    <cellStyle name="Feeder Field 2 2 2 19 2 3" xfId="10501" xr:uid="{00000000-0005-0000-0000-0000110F0000}"/>
    <cellStyle name="Feeder Field 2 2 2 19 2 4" xfId="10502" xr:uid="{00000000-0005-0000-0000-0000120F0000}"/>
    <cellStyle name="Feeder Field 2 2 2 19 3" xfId="10503" xr:uid="{00000000-0005-0000-0000-0000130F0000}"/>
    <cellStyle name="Feeder Field 2 2 2 19 4" xfId="10504" xr:uid="{00000000-0005-0000-0000-0000140F0000}"/>
    <cellStyle name="Feeder Field 2 2 2 2" xfId="683" xr:uid="{00000000-0005-0000-0000-0000150F0000}"/>
    <cellStyle name="Feeder Field 2 2 2 2 2" xfId="10505" xr:uid="{00000000-0005-0000-0000-0000160F0000}"/>
    <cellStyle name="Feeder Field 2 2 2 2 2 2" xfId="10506" xr:uid="{00000000-0005-0000-0000-0000170F0000}"/>
    <cellStyle name="Feeder Field 2 2 2 2 2 3" xfId="10507" xr:uid="{00000000-0005-0000-0000-0000180F0000}"/>
    <cellStyle name="Feeder Field 2 2 2 2 2 4" xfId="10508" xr:uid="{00000000-0005-0000-0000-0000190F0000}"/>
    <cellStyle name="Feeder Field 2 2 2 2 3" xfId="10509" xr:uid="{00000000-0005-0000-0000-00001A0F0000}"/>
    <cellStyle name="Feeder Field 2 2 2 2 4" xfId="10510" xr:uid="{00000000-0005-0000-0000-00001B0F0000}"/>
    <cellStyle name="Feeder Field 2 2 2 20" xfId="684" xr:uid="{00000000-0005-0000-0000-00001C0F0000}"/>
    <cellStyle name="Feeder Field 2 2 2 20 2" xfId="10511" xr:uid="{00000000-0005-0000-0000-00001D0F0000}"/>
    <cellStyle name="Feeder Field 2 2 2 20 2 2" xfId="10512" xr:uid="{00000000-0005-0000-0000-00001E0F0000}"/>
    <cellStyle name="Feeder Field 2 2 2 20 2 3" xfId="10513" xr:uid="{00000000-0005-0000-0000-00001F0F0000}"/>
    <cellStyle name="Feeder Field 2 2 2 20 2 4" xfId="10514" xr:uid="{00000000-0005-0000-0000-0000200F0000}"/>
    <cellStyle name="Feeder Field 2 2 2 20 3" xfId="10515" xr:uid="{00000000-0005-0000-0000-0000210F0000}"/>
    <cellStyle name="Feeder Field 2 2 2 20 4" xfId="10516" xr:uid="{00000000-0005-0000-0000-0000220F0000}"/>
    <cellStyle name="Feeder Field 2 2 2 21" xfId="685" xr:uid="{00000000-0005-0000-0000-0000230F0000}"/>
    <cellStyle name="Feeder Field 2 2 2 21 2" xfId="10517" xr:uid="{00000000-0005-0000-0000-0000240F0000}"/>
    <cellStyle name="Feeder Field 2 2 2 21 2 2" xfId="10518" xr:uid="{00000000-0005-0000-0000-0000250F0000}"/>
    <cellStyle name="Feeder Field 2 2 2 21 2 3" xfId="10519" xr:uid="{00000000-0005-0000-0000-0000260F0000}"/>
    <cellStyle name="Feeder Field 2 2 2 21 2 4" xfId="10520" xr:uid="{00000000-0005-0000-0000-0000270F0000}"/>
    <cellStyle name="Feeder Field 2 2 2 21 3" xfId="10521" xr:uid="{00000000-0005-0000-0000-0000280F0000}"/>
    <cellStyle name="Feeder Field 2 2 2 21 4" xfId="10522" xr:uid="{00000000-0005-0000-0000-0000290F0000}"/>
    <cellStyle name="Feeder Field 2 2 2 22" xfId="686" xr:uid="{00000000-0005-0000-0000-00002A0F0000}"/>
    <cellStyle name="Feeder Field 2 2 2 22 2" xfId="10523" xr:uid="{00000000-0005-0000-0000-00002B0F0000}"/>
    <cellStyle name="Feeder Field 2 2 2 22 2 2" xfId="10524" xr:uid="{00000000-0005-0000-0000-00002C0F0000}"/>
    <cellStyle name="Feeder Field 2 2 2 22 2 3" xfId="10525" xr:uid="{00000000-0005-0000-0000-00002D0F0000}"/>
    <cellStyle name="Feeder Field 2 2 2 22 2 4" xfId="10526" xr:uid="{00000000-0005-0000-0000-00002E0F0000}"/>
    <cellStyle name="Feeder Field 2 2 2 22 3" xfId="10527" xr:uid="{00000000-0005-0000-0000-00002F0F0000}"/>
    <cellStyle name="Feeder Field 2 2 2 22 4" xfId="10528" xr:uid="{00000000-0005-0000-0000-0000300F0000}"/>
    <cellStyle name="Feeder Field 2 2 2 23" xfId="687" xr:uid="{00000000-0005-0000-0000-0000310F0000}"/>
    <cellStyle name="Feeder Field 2 2 2 23 2" xfId="10529" xr:uid="{00000000-0005-0000-0000-0000320F0000}"/>
    <cellStyle name="Feeder Field 2 2 2 23 2 2" xfId="10530" xr:uid="{00000000-0005-0000-0000-0000330F0000}"/>
    <cellStyle name="Feeder Field 2 2 2 23 2 3" xfId="10531" xr:uid="{00000000-0005-0000-0000-0000340F0000}"/>
    <cellStyle name="Feeder Field 2 2 2 23 2 4" xfId="10532" xr:uid="{00000000-0005-0000-0000-0000350F0000}"/>
    <cellStyle name="Feeder Field 2 2 2 23 3" xfId="10533" xr:uid="{00000000-0005-0000-0000-0000360F0000}"/>
    <cellStyle name="Feeder Field 2 2 2 23 4" xfId="10534" xr:uid="{00000000-0005-0000-0000-0000370F0000}"/>
    <cellStyle name="Feeder Field 2 2 2 24" xfId="688" xr:uid="{00000000-0005-0000-0000-0000380F0000}"/>
    <cellStyle name="Feeder Field 2 2 2 24 2" xfId="10535" xr:uid="{00000000-0005-0000-0000-0000390F0000}"/>
    <cellStyle name="Feeder Field 2 2 2 24 2 2" xfId="10536" xr:uid="{00000000-0005-0000-0000-00003A0F0000}"/>
    <cellStyle name="Feeder Field 2 2 2 24 2 3" xfId="10537" xr:uid="{00000000-0005-0000-0000-00003B0F0000}"/>
    <cellStyle name="Feeder Field 2 2 2 24 2 4" xfId="10538" xr:uid="{00000000-0005-0000-0000-00003C0F0000}"/>
    <cellStyle name="Feeder Field 2 2 2 24 3" xfId="10539" xr:uid="{00000000-0005-0000-0000-00003D0F0000}"/>
    <cellStyle name="Feeder Field 2 2 2 24 4" xfId="10540" xr:uid="{00000000-0005-0000-0000-00003E0F0000}"/>
    <cellStyle name="Feeder Field 2 2 2 25" xfId="689" xr:uid="{00000000-0005-0000-0000-00003F0F0000}"/>
    <cellStyle name="Feeder Field 2 2 2 25 2" xfId="10541" xr:uid="{00000000-0005-0000-0000-0000400F0000}"/>
    <cellStyle name="Feeder Field 2 2 2 25 2 2" xfId="10542" xr:uid="{00000000-0005-0000-0000-0000410F0000}"/>
    <cellStyle name="Feeder Field 2 2 2 25 2 3" xfId="10543" xr:uid="{00000000-0005-0000-0000-0000420F0000}"/>
    <cellStyle name="Feeder Field 2 2 2 25 2 4" xfId="10544" xr:uid="{00000000-0005-0000-0000-0000430F0000}"/>
    <cellStyle name="Feeder Field 2 2 2 25 3" xfId="10545" xr:uid="{00000000-0005-0000-0000-0000440F0000}"/>
    <cellStyle name="Feeder Field 2 2 2 25 4" xfId="10546" xr:uid="{00000000-0005-0000-0000-0000450F0000}"/>
    <cellStyle name="Feeder Field 2 2 2 26" xfId="690" xr:uid="{00000000-0005-0000-0000-0000460F0000}"/>
    <cellStyle name="Feeder Field 2 2 2 26 2" xfId="10547" xr:uid="{00000000-0005-0000-0000-0000470F0000}"/>
    <cellStyle name="Feeder Field 2 2 2 26 2 2" xfId="10548" xr:uid="{00000000-0005-0000-0000-0000480F0000}"/>
    <cellStyle name="Feeder Field 2 2 2 26 2 3" xfId="10549" xr:uid="{00000000-0005-0000-0000-0000490F0000}"/>
    <cellStyle name="Feeder Field 2 2 2 26 2 4" xfId="10550" xr:uid="{00000000-0005-0000-0000-00004A0F0000}"/>
    <cellStyle name="Feeder Field 2 2 2 26 3" xfId="10551" xr:uid="{00000000-0005-0000-0000-00004B0F0000}"/>
    <cellStyle name="Feeder Field 2 2 2 26 4" xfId="10552" xr:uid="{00000000-0005-0000-0000-00004C0F0000}"/>
    <cellStyle name="Feeder Field 2 2 2 27" xfId="691" xr:uid="{00000000-0005-0000-0000-00004D0F0000}"/>
    <cellStyle name="Feeder Field 2 2 2 27 2" xfId="10553" xr:uid="{00000000-0005-0000-0000-00004E0F0000}"/>
    <cellStyle name="Feeder Field 2 2 2 27 2 2" xfId="10554" xr:uid="{00000000-0005-0000-0000-00004F0F0000}"/>
    <cellStyle name="Feeder Field 2 2 2 27 2 3" xfId="10555" xr:uid="{00000000-0005-0000-0000-0000500F0000}"/>
    <cellStyle name="Feeder Field 2 2 2 27 2 4" xfId="10556" xr:uid="{00000000-0005-0000-0000-0000510F0000}"/>
    <cellStyle name="Feeder Field 2 2 2 27 3" xfId="10557" xr:uid="{00000000-0005-0000-0000-0000520F0000}"/>
    <cellStyle name="Feeder Field 2 2 2 27 4" xfId="10558" xr:uid="{00000000-0005-0000-0000-0000530F0000}"/>
    <cellStyle name="Feeder Field 2 2 2 28" xfId="692" xr:uid="{00000000-0005-0000-0000-0000540F0000}"/>
    <cellStyle name="Feeder Field 2 2 2 28 2" xfId="10559" xr:uid="{00000000-0005-0000-0000-0000550F0000}"/>
    <cellStyle name="Feeder Field 2 2 2 28 2 2" xfId="10560" xr:uid="{00000000-0005-0000-0000-0000560F0000}"/>
    <cellStyle name="Feeder Field 2 2 2 28 2 3" xfId="10561" xr:uid="{00000000-0005-0000-0000-0000570F0000}"/>
    <cellStyle name="Feeder Field 2 2 2 28 2 4" xfId="10562" xr:uid="{00000000-0005-0000-0000-0000580F0000}"/>
    <cellStyle name="Feeder Field 2 2 2 28 3" xfId="10563" xr:uid="{00000000-0005-0000-0000-0000590F0000}"/>
    <cellStyle name="Feeder Field 2 2 2 28 4" xfId="10564" xr:uid="{00000000-0005-0000-0000-00005A0F0000}"/>
    <cellStyle name="Feeder Field 2 2 2 29" xfId="693" xr:uid="{00000000-0005-0000-0000-00005B0F0000}"/>
    <cellStyle name="Feeder Field 2 2 2 29 2" xfId="10565" xr:uid="{00000000-0005-0000-0000-00005C0F0000}"/>
    <cellStyle name="Feeder Field 2 2 2 29 2 2" xfId="10566" xr:uid="{00000000-0005-0000-0000-00005D0F0000}"/>
    <cellStyle name="Feeder Field 2 2 2 29 2 3" xfId="10567" xr:uid="{00000000-0005-0000-0000-00005E0F0000}"/>
    <cellStyle name="Feeder Field 2 2 2 29 2 4" xfId="10568" xr:uid="{00000000-0005-0000-0000-00005F0F0000}"/>
    <cellStyle name="Feeder Field 2 2 2 29 3" xfId="10569" xr:uid="{00000000-0005-0000-0000-0000600F0000}"/>
    <cellStyle name="Feeder Field 2 2 2 29 4" xfId="10570" xr:uid="{00000000-0005-0000-0000-0000610F0000}"/>
    <cellStyle name="Feeder Field 2 2 2 3" xfId="694" xr:uid="{00000000-0005-0000-0000-0000620F0000}"/>
    <cellStyle name="Feeder Field 2 2 2 3 2" xfId="10571" xr:uid="{00000000-0005-0000-0000-0000630F0000}"/>
    <cellStyle name="Feeder Field 2 2 2 3 2 2" xfId="10572" xr:uid="{00000000-0005-0000-0000-0000640F0000}"/>
    <cellStyle name="Feeder Field 2 2 2 3 2 3" xfId="10573" xr:uid="{00000000-0005-0000-0000-0000650F0000}"/>
    <cellStyle name="Feeder Field 2 2 2 3 2 4" xfId="10574" xr:uid="{00000000-0005-0000-0000-0000660F0000}"/>
    <cellStyle name="Feeder Field 2 2 2 3 3" xfId="10575" xr:uid="{00000000-0005-0000-0000-0000670F0000}"/>
    <cellStyle name="Feeder Field 2 2 2 3 4" xfId="10576" xr:uid="{00000000-0005-0000-0000-0000680F0000}"/>
    <cellStyle name="Feeder Field 2 2 2 30" xfId="695" xr:uid="{00000000-0005-0000-0000-0000690F0000}"/>
    <cellStyle name="Feeder Field 2 2 2 30 2" xfId="10577" xr:uid="{00000000-0005-0000-0000-00006A0F0000}"/>
    <cellStyle name="Feeder Field 2 2 2 30 2 2" xfId="10578" xr:uid="{00000000-0005-0000-0000-00006B0F0000}"/>
    <cellStyle name="Feeder Field 2 2 2 30 2 3" xfId="10579" xr:uid="{00000000-0005-0000-0000-00006C0F0000}"/>
    <cellStyle name="Feeder Field 2 2 2 30 2 4" xfId="10580" xr:uid="{00000000-0005-0000-0000-00006D0F0000}"/>
    <cellStyle name="Feeder Field 2 2 2 30 3" xfId="10581" xr:uid="{00000000-0005-0000-0000-00006E0F0000}"/>
    <cellStyle name="Feeder Field 2 2 2 30 4" xfId="10582" xr:uid="{00000000-0005-0000-0000-00006F0F0000}"/>
    <cellStyle name="Feeder Field 2 2 2 31" xfId="696" xr:uid="{00000000-0005-0000-0000-0000700F0000}"/>
    <cellStyle name="Feeder Field 2 2 2 31 2" xfId="10583" xr:uid="{00000000-0005-0000-0000-0000710F0000}"/>
    <cellStyle name="Feeder Field 2 2 2 31 2 2" xfId="10584" xr:uid="{00000000-0005-0000-0000-0000720F0000}"/>
    <cellStyle name="Feeder Field 2 2 2 31 2 3" xfId="10585" xr:uid="{00000000-0005-0000-0000-0000730F0000}"/>
    <cellStyle name="Feeder Field 2 2 2 31 2 4" xfId="10586" xr:uid="{00000000-0005-0000-0000-0000740F0000}"/>
    <cellStyle name="Feeder Field 2 2 2 31 3" xfId="10587" xr:uid="{00000000-0005-0000-0000-0000750F0000}"/>
    <cellStyle name="Feeder Field 2 2 2 31 4" xfId="10588" xr:uid="{00000000-0005-0000-0000-0000760F0000}"/>
    <cellStyle name="Feeder Field 2 2 2 32" xfId="697" xr:uid="{00000000-0005-0000-0000-0000770F0000}"/>
    <cellStyle name="Feeder Field 2 2 2 32 2" xfId="10589" xr:uid="{00000000-0005-0000-0000-0000780F0000}"/>
    <cellStyle name="Feeder Field 2 2 2 32 2 2" xfId="10590" xr:uid="{00000000-0005-0000-0000-0000790F0000}"/>
    <cellStyle name="Feeder Field 2 2 2 32 2 3" xfId="10591" xr:uid="{00000000-0005-0000-0000-00007A0F0000}"/>
    <cellStyle name="Feeder Field 2 2 2 32 2 4" xfId="10592" xr:uid="{00000000-0005-0000-0000-00007B0F0000}"/>
    <cellStyle name="Feeder Field 2 2 2 32 3" xfId="10593" xr:uid="{00000000-0005-0000-0000-00007C0F0000}"/>
    <cellStyle name="Feeder Field 2 2 2 32 4" xfId="10594" xr:uid="{00000000-0005-0000-0000-00007D0F0000}"/>
    <cellStyle name="Feeder Field 2 2 2 33" xfId="698" xr:uid="{00000000-0005-0000-0000-00007E0F0000}"/>
    <cellStyle name="Feeder Field 2 2 2 33 2" xfId="10595" xr:uid="{00000000-0005-0000-0000-00007F0F0000}"/>
    <cellStyle name="Feeder Field 2 2 2 33 2 2" xfId="10596" xr:uid="{00000000-0005-0000-0000-0000800F0000}"/>
    <cellStyle name="Feeder Field 2 2 2 33 2 3" xfId="10597" xr:uid="{00000000-0005-0000-0000-0000810F0000}"/>
    <cellStyle name="Feeder Field 2 2 2 33 2 4" xfId="10598" xr:uid="{00000000-0005-0000-0000-0000820F0000}"/>
    <cellStyle name="Feeder Field 2 2 2 33 3" xfId="10599" xr:uid="{00000000-0005-0000-0000-0000830F0000}"/>
    <cellStyle name="Feeder Field 2 2 2 33 4" xfId="10600" xr:uid="{00000000-0005-0000-0000-0000840F0000}"/>
    <cellStyle name="Feeder Field 2 2 2 34" xfId="699" xr:uid="{00000000-0005-0000-0000-0000850F0000}"/>
    <cellStyle name="Feeder Field 2 2 2 34 2" xfId="10601" xr:uid="{00000000-0005-0000-0000-0000860F0000}"/>
    <cellStyle name="Feeder Field 2 2 2 34 2 2" xfId="10602" xr:uid="{00000000-0005-0000-0000-0000870F0000}"/>
    <cellStyle name="Feeder Field 2 2 2 34 2 3" xfId="10603" xr:uid="{00000000-0005-0000-0000-0000880F0000}"/>
    <cellStyle name="Feeder Field 2 2 2 34 2 4" xfId="10604" xr:uid="{00000000-0005-0000-0000-0000890F0000}"/>
    <cellStyle name="Feeder Field 2 2 2 34 3" xfId="10605" xr:uid="{00000000-0005-0000-0000-00008A0F0000}"/>
    <cellStyle name="Feeder Field 2 2 2 34 4" xfId="10606" xr:uid="{00000000-0005-0000-0000-00008B0F0000}"/>
    <cellStyle name="Feeder Field 2 2 2 35" xfId="700" xr:uid="{00000000-0005-0000-0000-00008C0F0000}"/>
    <cellStyle name="Feeder Field 2 2 2 35 2" xfId="10607" xr:uid="{00000000-0005-0000-0000-00008D0F0000}"/>
    <cellStyle name="Feeder Field 2 2 2 35 2 2" xfId="10608" xr:uid="{00000000-0005-0000-0000-00008E0F0000}"/>
    <cellStyle name="Feeder Field 2 2 2 35 2 3" xfId="10609" xr:uid="{00000000-0005-0000-0000-00008F0F0000}"/>
    <cellStyle name="Feeder Field 2 2 2 35 2 4" xfId="10610" xr:uid="{00000000-0005-0000-0000-0000900F0000}"/>
    <cellStyle name="Feeder Field 2 2 2 35 3" xfId="10611" xr:uid="{00000000-0005-0000-0000-0000910F0000}"/>
    <cellStyle name="Feeder Field 2 2 2 35 4" xfId="10612" xr:uid="{00000000-0005-0000-0000-0000920F0000}"/>
    <cellStyle name="Feeder Field 2 2 2 36" xfId="701" xr:uid="{00000000-0005-0000-0000-0000930F0000}"/>
    <cellStyle name="Feeder Field 2 2 2 36 2" xfId="10613" xr:uid="{00000000-0005-0000-0000-0000940F0000}"/>
    <cellStyle name="Feeder Field 2 2 2 36 2 2" xfId="10614" xr:uid="{00000000-0005-0000-0000-0000950F0000}"/>
    <cellStyle name="Feeder Field 2 2 2 36 2 3" xfId="10615" xr:uid="{00000000-0005-0000-0000-0000960F0000}"/>
    <cellStyle name="Feeder Field 2 2 2 36 2 4" xfId="10616" xr:uid="{00000000-0005-0000-0000-0000970F0000}"/>
    <cellStyle name="Feeder Field 2 2 2 36 3" xfId="10617" xr:uid="{00000000-0005-0000-0000-0000980F0000}"/>
    <cellStyle name="Feeder Field 2 2 2 36 4" xfId="10618" xr:uid="{00000000-0005-0000-0000-0000990F0000}"/>
    <cellStyle name="Feeder Field 2 2 2 37" xfId="702" xr:uid="{00000000-0005-0000-0000-00009A0F0000}"/>
    <cellStyle name="Feeder Field 2 2 2 37 2" xfId="10619" xr:uid="{00000000-0005-0000-0000-00009B0F0000}"/>
    <cellStyle name="Feeder Field 2 2 2 37 2 2" xfId="10620" xr:uid="{00000000-0005-0000-0000-00009C0F0000}"/>
    <cellStyle name="Feeder Field 2 2 2 37 2 3" xfId="10621" xr:uid="{00000000-0005-0000-0000-00009D0F0000}"/>
    <cellStyle name="Feeder Field 2 2 2 37 2 4" xfId="10622" xr:uid="{00000000-0005-0000-0000-00009E0F0000}"/>
    <cellStyle name="Feeder Field 2 2 2 37 3" xfId="10623" xr:uid="{00000000-0005-0000-0000-00009F0F0000}"/>
    <cellStyle name="Feeder Field 2 2 2 37 4" xfId="10624" xr:uid="{00000000-0005-0000-0000-0000A00F0000}"/>
    <cellStyle name="Feeder Field 2 2 2 38" xfId="703" xr:uid="{00000000-0005-0000-0000-0000A10F0000}"/>
    <cellStyle name="Feeder Field 2 2 2 38 2" xfId="10625" xr:uid="{00000000-0005-0000-0000-0000A20F0000}"/>
    <cellStyle name="Feeder Field 2 2 2 38 2 2" xfId="10626" xr:uid="{00000000-0005-0000-0000-0000A30F0000}"/>
    <cellStyle name="Feeder Field 2 2 2 38 2 3" xfId="10627" xr:uid="{00000000-0005-0000-0000-0000A40F0000}"/>
    <cellStyle name="Feeder Field 2 2 2 38 2 4" xfId="10628" xr:uid="{00000000-0005-0000-0000-0000A50F0000}"/>
    <cellStyle name="Feeder Field 2 2 2 38 3" xfId="10629" xr:uid="{00000000-0005-0000-0000-0000A60F0000}"/>
    <cellStyle name="Feeder Field 2 2 2 38 4" xfId="10630" xr:uid="{00000000-0005-0000-0000-0000A70F0000}"/>
    <cellStyle name="Feeder Field 2 2 2 39" xfId="704" xr:uid="{00000000-0005-0000-0000-0000A80F0000}"/>
    <cellStyle name="Feeder Field 2 2 2 39 2" xfId="10631" xr:uid="{00000000-0005-0000-0000-0000A90F0000}"/>
    <cellStyle name="Feeder Field 2 2 2 39 2 2" xfId="10632" xr:uid="{00000000-0005-0000-0000-0000AA0F0000}"/>
    <cellStyle name="Feeder Field 2 2 2 39 2 3" xfId="10633" xr:uid="{00000000-0005-0000-0000-0000AB0F0000}"/>
    <cellStyle name="Feeder Field 2 2 2 39 2 4" xfId="10634" xr:uid="{00000000-0005-0000-0000-0000AC0F0000}"/>
    <cellStyle name="Feeder Field 2 2 2 39 3" xfId="10635" xr:uid="{00000000-0005-0000-0000-0000AD0F0000}"/>
    <cellStyle name="Feeder Field 2 2 2 39 4" xfId="10636" xr:uid="{00000000-0005-0000-0000-0000AE0F0000}"/>
    <cellStyle name="Feeder Field 2 2 2 4" xfId="705" xr:uid="{00000000-0005-0000-0000-0000AF0F0000}"/>
    <cellStyle name="Feeder Field 2 2 2 4 2" xfId="10637" xr:uid="{00000000-0005-0000-0000-0000B00F0000}"/>
    <cellStyle name="Feeder Field 2 2 2 4 2 2" xfId="10638" xr:uid="{00000000-0005-0000-0000-0000B10F0000}"/>
    <cellStyle name="Feeder Field 2 2 2 4 2 3" xfId="10639" xr:uid="{00000000-0005-0000-0000-0000B20F0000}"/>
    <cellStyle name="Feeder Field 2 2 2 4 2 4" xfId="10640" xr:uid="{00000000-0005-0000-0000-0000B30F0000}"/>
    <cellStyle name="Feeder Field 2 2 2 4 3" xfId="10641" xr:uid="{00000000-0005-0000-0000-0000B40F0000}"/>
    <cellStyle name="Feeder Field 2 2 2 4 4" xfId="10642" xr:uid="{00000000-0005-0000-0000-0000B50F0000}"/>
    <cellStyle name="Feeder Field 2 2 2 40" xfId="706" xr:uid="{00000000-0005-0000-0000-0000B60F0000}"/>
    <cellStyle name="Feeder Field 2 2 2 40 2" xfId="10643" xr:uid="{00000000-0005-0000-0000-0000B70F0000}"/>
    <cellStyle name="Feeder Field 2 2 2 40 2 2" xfId="10644" xr:uid="{00000000-0005-0000-0000-0000B80F0000}"/>
    <cellStyle name="Feeder Field 2 2 2 40 2 3" xfId="10645" xr:uid="{00000000-0005-0000-0000-0000B90F0000}"/>
    <cellStyle name="Feeder Field 2 2 2 40 2 4" xfId="10646" xr:uid="{00000000-0005-0000-0000-0000BA0F0000}"/>
    <cellStyle name="Feeder Field 2 2 2 40 3" xfId="10647" xr:uid="{00000000-0005-0000-0000-0000BB0F0000}"/>
    <cellStyle name="Feeder Field 2 2 2 40 4" xfId="10648" xr:uid="{00000000-0005-0000-0000-0000BC0F0000}"/>
    <cellStyle name="Feeder Field 2 2 2 41" xfId="707" xr:uid="{00000000-0005-0000-0000-0000BD0F0000}"/>
    <cellStyle name="Feeder Field 2 2 2 41 2" xfId="10649" xr:uid="{00000000-0005-0000-0000-0000BE0F0000}"/>
    <cellStyle name="Feeder Field 2 2 2 41 2 2" xfId="10650" xr:uid="{00000000-0005-0000-0000-0000BF0F0000}"/>
    <cellStyle name="Feeder Field 2 2 2 41 2 3" xfId="10651" xr:uid="{00000000-0005-0000-0000-0000C00F0000}"/>
    <cellStyle name="Feeder Field 2 2 2 41 2 4" xfId="10652" xr:uid="{00000000-0005-0000-0000-0000C10F0000}"/>
    <cellStyle name="Feeder Field 2 2 2 41 3" xfId="10653" xr:uid="{00000000-0005-0000-0000-0000C20F0000}"/>
    <cellStyle name="Feeder Field 2 2 2 41 4" xfId="10654" xr:uid="{00000000-0005-0000-0000-0000C30F0000}"/>
    <cellStyle name="Feeder Field 2 2 2 42" xfId="708" xr:uid="{00000000-0005-0000-0000-0000C40F0000}"/>
    <cellStyle name="Feeder Field 2 2 2 42 2" xfId="10655" xr:uid="{00000000-0005-0000-0000-0000C50F0000}"/>
    <cellStyle name="Feeder Field 2 2 2 42 2 2" xfId="10656" xr:uid="{00000000-0005-0000-0000-0000C60F0000}"/>
    <cellStyle name="Feeder Field 2 2 2 42 2 3" xfId="10657" xr:uid="{00000000-0005-0000-0000-0000C70F0000}"/>
    <cellStyle name="Feeder Field 2 2 2 42 2 4" xfId="10658" xr:uid="{00000000-0005-0000-0000-0000C80F0000}"/>
    <cellStyle name="Feeder Field 2 2 2 42 3" xfId="10659" xr:uid="{00000000-0005-0000-0000-0000C90F0000}"/>
    <cellStyle name="Feeder Field 2 2 2 42 4" xfId="10660" xr:uid="{00000000-0005-0000-0000-0000CA0F0000}"/>
    <cellStyle name="Feeder Field 2 2 2 43" xfId="709" xr:uid="{00000000-0005-0000-0000-0000CB0F0000}"/>
    <cellStyle name="Feeder Field 2 2 2 43 2" xfId="10661" xr:uid="{00000000-0005-0000-0000-0000CC0F0000}"/>
    <cellStyle name="Feeder Field 2 2 2 43 2 2" xfId="10662" xr:uid="{00000000-0005-0000-0000-0000CD0F0000}"/>
    <cellStyle name="Feeder Field 2 2 2 43 2 3" xfId="10663" xr:uid="{00000000-0005-0000-0000-0000CE0F0000}"/>
    <cellStyle name="Feeder Field 2 2 2 43 2 4" xfId="10664" xr:uid="{00000000-0005-0000-0000-0000CF0F0000}"/>
    <cellStyle name="Feeder Field 2 2 2 43 3" xfId="10665" xr:uid="{00000000-0005-0000-0000-0000D00F0000}"/>
    <cellStyle name="Feeder Field 2 2 2 43 4" xfId="10666" xr:uid="{00000000-0005-0000-0000-0000D10F0000}"/>
    <cellStyle name="Feeder Field 2 2 2 44" xfId="710" xr:uid="{00000000-0005-0000-0000-0000D20F0000}"/>
    <cellStyle name="Feeder Field 2 2 2 44 2" xfId="10667" xr:uid="{00000000-0005-0000-0000-0000D30F0000}"/>
    <cellStyle name="Feeder Field 2 2 2 44 2 2" xfId="10668" xr:uid="{00000000-0005-0000-0000-0000D40F0000}"/>
    <cellStyle name="Feeder Field 2 2 2 44 2 3" xfId="10669" xr:uid="{00000000-0005-0000-0000-0000D50F0000}"/>
    <cellStyle name="Feeder Field 2 2 2 44 2 4" xfId="10670" xr:uid="{00000000-0005-0000-0000-0000D60F0000}"/>
    <cellStyle name="Feeder Field 2 2 2 44 3" xfId="10671" xr:uid="{00000000-0005-0000-0000-0000D70F0000}"/>
    <cellStyle name="Feeder Field 2 2 2 44 4" xfId="10672" xr:uid="{00000000-0005-0000-0000-0000D80F0000}"/>
    <cellStyle name="Feeder Field 2 2 2 45" xfId="10673" xr:uid="{00000000-0005-0000-0000-0000D90F0000}"/>
    <cellStyle name="Feeder Field 2 2 2 45 2" xfId="10674" xr:uid="{00000000-0005-0000-0000-0000DA0F0000}"/>
    <cellStyle name="Feeder Field 2 2 2 45 3" xfId="10675" xr:uid="{00000000-0005-0000-0000-0000DB0F0000}"/>
    <cellStyle name="Feeder Field 2 2 2 45 4" xfId="10676" xr:uid="{00000000-0005-0000-0000-0000DC0F0000}"/>
    <cellStyle name="Feeder Field 2 2 2 46" xfId="10677" xr:uid="{00000000-0005-0000-0000-0000DD0F0000}"/>
    <cellStyle name="Feeder Field 2 2 2 46 2" xfId="10678" xr:uid="{00000000-0005-0000-0000-0000DE0F0000}"/>
    <cellStyle name="Feeder Field 2 2 2 46 3" xfId="10679" xr:uid="{00000000-0005-0000-0000-0000DF0F0000}"/>
    <cellStyle name="Feeder Field 2 2 2 46 4" xfId="10680" xr:uid="{00000000-0005-0000-0000-0000E00F0000}"/>
    <cellStyle name="Feeder Field 2 2 2 47" xfId="10681" xr:uid="{00000000-0005-0000-0000-0000E10F0000}"/>
    <cellStyle name="Feeder Field 2 2 2 48" xfId="10682" xr:uid="{00000000-0005-0000-0000-0000E20F0000}"/>
    <cellStyle name="Feeder Field 2 2 2 5" xfId="711" xr:uid="{00000000-0005-0000-0000-0000E30F0000}"/>
    <cellStyle name="Feeder Field 2 2 2 5 2" xfId="10683" xr:uid="{00000000-0005-0000-0000-0000E40F0000}"/>
    <cellStyle name="Feeder Field 2 2 2 5 2 2" xfId="10684" xr:uid="{00000000-0005-0000-0000-0000E50F0000}"/>
    <cellStyle name="Feeder Field 2 2 2 5 2 3" xfId="10685" xr:uid="{00000000-0005-0000-0000-0000E60F0000}"/>
    <cellStyle name="Feeder Field 2 2 2 5 2 4" xfId="10686" xr:uid="{00000000-0005-0000-0000-0000E70F0000}"/>
    <cellStyle name="Feeder Field 2 2 2 5 3" xfId="10687" xr:uid="{00000000-0005-0000-0000-0000E80F0000}"/>
    <cellStyle name="Feeder Field 2 2 2 5 4" xfId="10688" xr:uid="{00000000-0005-0000-0000-0000E90F0000}"/>
    <cellStyle name="Feeder Field 2 2 2 6" xfId="712" xr:uid="{00000000-0005-0000-0000-0000EA0F0000}"/>
    <cellStyle name="Feeder Field 2 2 2 6 2" xfId="10689" xr:uid="{00000000-0005-0000-0000-0000EB0F0000}"/>
    <cellStyle name="Feeder Field 2 2 2 6 2 2" xfId="10690" xr:uid="{00000000-0005-0000-0000-0000EC0F0000}"/>
    <cellStyle name="Feeder Field 2 2 2 6 2 3" xfId="10691" xr:uid="{00000000-0005-0000-0000-0000ED0F0000}"/>
    <cellStyle name="Feeder Field 2 2 2 6 2 4" xfId="10692" xr:uid="{00000000-0005-0000-0000-0000EE0F0000}"/>
    <cellStyle name="Feeder Field 2 2 2 6 3" xfId="10693" xr:uid="{00000000-0005-0000-0000-0000EF0F0000}"/>
    <cellStyle name="Feeder Field 2 2 2 6 4" xfId="10694" xr:uid="{00000000-0005-0000-0000-0000F00F0000}"/>
    <cellStyle name="Feeder Field 2 2 2 7" xfId="713" xr:uid="{00000000-0005-0000-0000-0000F10F0000}"/>
    <cellStyle name="Feeder Field 2 2 2 7 2" xfId="10695" xr:uid="{00000000-0005-0000-0000-0000F20F0000}"/>
    <cellStyle name="Feeder Field 2 2 2 7 2 2" xfId="10696" xr:uid="{00000000-0005-0000-0000-0000F30F0000}"/>
    <cellStyle name="Feeder Field 2 2 2 7 2 3" xfId="10697" xr:uid="{00000000-0005-0000-0000-0000F40F0000}"/>
    <cellStyle name="Feeder Field 2 2 2 7 2 4" xfId="10698" xr:uid="{00000000-0005-0000-0000-0000F50F0000}"/>
    <cellStyle name="Feeder Field 2 2 2 7 3" xfId="10699" xr:uid="{00000000-0005-0000-0000-0000F60F0000}"/>
    <cellStyle name="Feeder Field 2 2 2 7 4" xfId="10700" xr:uid="{00000000-0005-0000-0000-0000F70F0000}"/>
    <cellStyle name="Feeder Field 2 2 2 8" xfId="714" xr:uid="{00000000-0005-0000-0000-0000F80F0000}"/>
    <cellStyle name="Feeder Field 2 2 2 8 2" xfId="10701" xr:uid="{00000000-0005-0000-0000-0000F90F0000}"/>
    <cellStyle name="Feeder Field 2 2 2 8 2 2" xfId="10702" xr:uid="{00000000-0005-0000-0000-0000FA0F0000}"/>
    <cellStyle name="Feeder Field 2 2 2 8 2 3" xfId="10703" xr:uid="{00000000-0005-0000-0000-0000FB0F0000}"/>
    <cellStyle name="Feeder Field 2 2 2 8 2 4" xfId="10704" xr:uid="{00000000-0005-0000-0000-0000FC0F0000}"/>
    <cellStyle name="Feeder Field 2 2 2 8 3" xfId="10705" xr:uid="{00000000-0005-0000-0000-0000FD0F0000}"/>
    <cellStyle name="Feeder Field 2 2 2 8 4" xfId="10706" xr:uid="{00000000-0005-0000-0000-0000FE0F0000}"/>
    <cellStyle name="Feeder Field 2 2 2 9" xfId="715" xr:uid="{00000000-0005-0000-0000-0000FF0F0000}"/>
    <cellStyle name="Feeder Field 2 2 2 9 2" xfId="10707" xr:uid="{00000000-0005-0000-0000-000000100000}"/>
    <cellStyle name="Feeder Field 2 2 2 9 2 2" xfId="10708" xr:uid="{00000000-0005-0000-0000-000001100000}"/>
    <cellStyle name="Feeder Field 2 2 2 9 2 3" xfId="10709" xr:uid="{00000000-0005-0000-0000-000002100000}"/>
    <cellStyle name="Feeder Field 2 2 2 9 2 4" xfId="10710" xr:uid="{00000000-0005-0000-0000-000003100000}"/>
    <cellStyle name="Feeder Field 2 2 2 9 3" xfId="10711" xr:uid="{00000000-0005-0000-0000-000004100000}"/>
    <cellStyle name="Feeder Field 2 2 2 9 4" xfId="10712" xr:uid="{00000000-0005-0000-0000-000005100000}"/>
    <cellStyle name="Feeder Field 2 2 20" xfId="716" xr:uid="{00000000-0005-0000-0000-000006100000}"/>
    <cellStyle name="Feeder Field 2 2 20 2" xfId="10713" xr:uid="{00000000-0005-0000-0000-000007100000}"/>
    <cellStyle name="Feeder Field 2 2 20 2 2" xfId="10714" xr:uid="{00000000-0005-0000-0000-000008100000}"/>
    <cellStyle name="Feeder Field 2 2 20 2 3" xfId="10715" xr:uid="{00000000-0005-0000-0000-000009100000}"/>
    <cellStyle name="Feeder Field 2 2 20 2 4" xfId="10716" xr:uid="{00000000-0005-0000-0000-00000A100000}"/>
    <cellStyle name="Feeder Field 2 2 20 3" xfId="10717" xr:uid="{00000000-0005-0000-0000-00000B100000}"/>
    <cellStyle name="Feeder Field 2 2 20 4" xfId="10718" xr:uid="{00000000-0005-0000-0000-00000C100000}"/>
    <cellStyle name="Feeder Field 2 2 21" xfId="717" xr:uid="{00000000-0005-0000-0000-00000D100000}"/>
    <cellStyle name="Feeder Field 2 2 21 2" xfId="10719" xr:uid="{00000000-0005-0000-0000-00000E100000}"/>
    <cellStyle name="Feeder Field 2 2 21 2 2" xfId="10720" xr:uid="{00000000-0005-0000-0000-00000F100000}"/>
    <cellStyle name="Feeder Field 2 2 21 2 3" xfId="10721" xr:uid="{00000000-0005-0000-0000-000010100000}"/>
    <cellStyle name="Feeder Field 2 2 21 2 4" xfId="10722" xr:uid="{00000000-0005-0000-0000-000011100000}"/>
    <cellStyle name="Feeder Field 2 2 21 3" xfId="10723" xr:uid="{00000000-0005-0000-0000-000012100000}"/>
    <cellStyle name="Feeder Field 2 2 21 4" xfId="10724" xr:uid="{00000000-0005-0000-0000-000013100000}"/>
    <cellStyle name="Feeder Field 2 2 22" xfId="718" xr:uid="{00000000-0005-0000-0000-000014100000}"/>
    <cellStyle name="Feeder Field 2 2 22 2" xfId="10725" xr:uid="{00000000-0005-0000-0000-000015100000}"/>
    <cellStyle name="Feeder Field 2 2 22 2 2" xfId="10726" xr:uid="{00000000-0005-0000-0000-000016100000}"/>
    <cellStyle name="Feeder Field 2 2 22 2 3" xfId="10727" xr:uid="{00000000-0005-0000-0000-000017100000}"/>
    <cellStyle name="Feeder Field 2 2 22 2 4" xfId="10728" xr:uid="{00000000-0005-0000-0000-000018100000}"/>
    <cellStyle name="Feeder Field 2 2 22 3" xfId="10729" xr:uid="{00000000-0005-0000-0000-000019100000}"/>
    <cellStyle name="Feeder Field 2 2 22 4" xfId="10730" xr:uid="{00000000-0005-0000-0000-00001A100000}"/>
    <cellStyle name="Feeder Field 2 2 23" xfId="719" xr:uid="{00000000-0005-0000-0000-00001B100000}"/>
    <cellStyle name="Feeder Field 2 2 23 2" xfId="10731" xr:uid="{00000000-0005-0000-0000-00001C100000}"/>
    <cellStyle name="Feeder Field 2 2 23 2 2" xfId="10732" xr:uid="{00000000-0005-0000-0000-00001D100000}"/>
    <cellStyle name="Feeder Field 2 2 23 2 3" xfId="10733" xr:uid="{00000000-0005-0000-0000-00001E100000}"/>
    <cellStyle name="Feeder Field 2 2 23 2 4" xfId="10734" xr:uid="{00000000-0005-0000-0000-00001F100000}"/>
    <cellStyle name="Feeder Field 2 2 23 3" xfId="10735" xr:uid="{00000000-0005-0000-0000-000020100000}"/>
    <cellStyle name="Feeder Field 2 2 23 4" xfId="10736" xr:uid="{00000000-0005-0000-0000-000021100000}"/>
    <cellStyle name="Feeder Field 2 2 24" xfId="720" xr:uid="{00000000-0005-0000-0000-000022100000}"/>
    <cellStyle name="Feeder Field 2 2 24 2" xfId="10737" xr:uid="{00000000-0005-0000-0000-000023100000}"/>
    <cellStyle name="Feeder Field 2 2 24 2 2" xfId="10738" xr:uid="{00000000-0005-0000-0000-000024100000}"/>
    <cellStyle name="Feeder Field 2 2 24 2 3" xfId="10739" xr:uid="{00000000-0005-0000-0000-000025100000}"/>
    <cellStyle name="Feeder Field 2 2 24 2 4" xfId="10740" xr:uid="{00000000-0005-0000-0000-000026100000}"/>
    <cellStyle name="Feeder Field 2 2 24 3" xfId="10741" xr:uid="{00000000-0005-0000-0000-000027100000}"/>
    <cellStyle name="Feeder Field 2 2 24 4" xfId="10742" xr:uid="{00000000-0005-0000-0000-000028100000}"/>
    <cellStyle name="Feeder Field 2 2 25" xfId="721" xr:uid="{00000000-0005-0000-0000-000029100000}"/>
    <cellStyle name="Feeder Field 2 2 25 2" xfId="10743" xr:uid="{00000000-0005-0000-0000-00002A100000}"/>
    <cellStyle name="Feeder Field 2 2 25 2 2" xfId="10744" xr:uid="{00000000-0005-0000-0000-00002B100000}"/>
    <cellStyle name="Feeder Field 2 2 25 2 3" xfId="10745" xr:uid="{00000000-0005-0000-0000-00002C100000}"/>
    <cellStyle name="Feeder Field 2 2 25 2 4" xfId="10746" xr:uid="{00000000-0005-0000-0000-00002D100000}"/>
    <cellStyle name="Feeder Field 2 2 25 3" xfId="10747" xr:uid="{00000000-0005-0000-0000-00002E100000}"/>
    <cellStyle name="Feeder Field 2 2 25 4" xfId="10748" xr:uid="{00000000-0005-0000-0000-00002F100000}"/>
    <cellStyle name="Feeder Field 2 2 26" xfId="722" xr:uid="{00000000-0005-0000-0000-000030100000}"/>
    <cellStyle name="Feeder Field 2 2 26 2" xfId="10749" xr:uid="{00000000-0005-0000-0000-000031100000}"/>
    <cellStyle name="Feeder Field 2 2 26 2 2" xfId="10750" xr:uid="{00000000-0005-0000-0000-000032100000}"/>
    <cellStyle name="Feeder Field 2 2 26 2 3" xfId="10751" xr:uid="{00000000-0005-0000-0000-000033100000}"/>
    <cellStyle name="Feeder Field 2 2 26 2 4" xfId="10752" xr:uid="{00000000-0005-0000-0000-000034100000}"/>
    <cellStyle name="Feeder Field 2 2 26 3" xfId="10753" xr:uid="{00000000-0005-0000-0000-000035100000}"/>
    <cellStyle name="Feeder Field 2 2 26 4" xfId="10754" xr:uid="{00000000-0005-0000-0000-000036100000}"/>
    <cellStyle name="Feeder Field 2 2 27" xfId="723" xr:uid="{00000000-0005-0000-0000-000037100000}"/>
    <cellStyle name="Feeder Field 2 2 27 2" xfId="10755" xr:uid="{00000000-0005-0000-0000-000038100000}"/>
    <cellStyle name="Feeder Field 2 2 27 2 2" xfId="10756" xr:uid="{00000000-0005-0000-0000-000039100000}"/>
    <cellStyle name="Feeder Field 2 2 27 2 3" xfId="10757" xr:uid="{00000000-0005-0000-0000-00003A100000}"/>
    <cellStyle name="Feeder Field 2 2 27 2 4" xfId="10758" xr:uid="{00000000-0005-0000-0000-00003B100000}"/>
    <cellStyle name="Feeder Field 2 2 27 3" xfId="10759" xr:uid="{00000000-0005-0000-0000-00003C100000}"/>
    <cellStyle name="Feeder Field 2 2 27 4" xfId="10760" xr:uid="{00000000-0005-0000-0000-00003D100000}"/>
    <cellStyle name="Feeder Field 2 2 28" xfId="724" xr:uid="{00000000-0005-0000-0000-00003E100000}"/>
    <cellStyle name="Feeder Field 2 2 28 2" xfId="10761" xr:uid="{00000000-0005-0000-0000-00003F100000}"/>
    <cellStyle name="Feeder Field 2 2 28 2 2" xfId="10762" xr:uid="{00000000-0005-0000-0000-000040100000}"/>
    <cellStyle name="Feeder Field 2 2 28 2 3" xfId="10763" xr:uid="{00000000-0005-0000-0000-000041100000}"/>
    <cellStyle name="Feeder Field 2 2 28 2 4" xfId="10764" xr:uid="{00000000-0005-0000-0000-000042100000}"/>
    <cellStyle name="Feeder Field 2 2 28 3" xfId="10765" xr:uid="{00000000-0005-0000-0000-000043100000}"/>
    <cellStyle name="Feeder Field 2 2 28 4" xfId="10766" xr:uid="{00000000-0005-0000-0000-000044100000}"/>
    <cellStyle name="Feeder Field 2 2 29" xfId="725" xr:uid="{00000000-0005-0000-0000-000045100000}"/>
    <cellStyle name="Feeder Field 2 2 29 2" xfId="10767" xr:uid="{00000000-0005-0000-0000-000046100000}"/>
    <cellStyle name="Feeder Field 2 2 29 2 2" xfId="10768" xr:uid="{00000000-0005-0000-0000-000047100000}"/>
    <cellStyle name="Feeder Field 2 2 29 2 3" xfId="10769" xr:uid="{00000000-0005-0000-0000-000048100000}"/>
    <cellStyle name="Feeder Field 2 2 29 2 4" xfId="10770" xr:uid="{00000000-0005-0000-0000-000049100000}"/>
    <cellStyle name="Feeder Field 2 2 29 3" xfId="10771" xr:uid="{00000000-0005-0000-0000-00004A100000}"/>
    <cellStyle name="Feeder Field 2 2 29 4" xfId="10772" xr:uid="{00000000-0005-0000-0000-00004B100000}"/>
    <cellStyle name="Feeder Field 2 2 3" xfId="726" xr:uid="{00000000-0005-0000-0000-00004C100000}"/>
    <cellStyle name="Feeder Field 2 2 3 2" xfId="10773" xr:uid="{00000000-0005-0000-0000-00004D100000}"/>
    <cellStyle name="Feeder Field 2 2 3 2 2" xfId="10774" xr:uid="{00000000-0005-0000-0000-00004E100000}"/>
    <cellStyle name="Feeder Field 2 2 3 2 3" xfId="10775" xr:uid="{00000000-0005-0000-0000-00004F100000}"/>
    <cellStyle name="Feeder Field 2 2 3 2 4" xfId="10776" xr:uid="{00000000-0005-0000-0000-000050100000}"/>
    <cellStyle name="Feeder Field 2 2 3 3" xfId="10777" xr:uid="{00000000-0005-0000-0000-000051100000}"/>
    <cellStyle name="Feeder Field 2 2 3 4" xfId="10778" xr:uid="{00000000-0005-0000-0000-000052100000}"/>
    <cellStyle name="Feeder Field 2 2 30" xfId="727" xr:uid="{00000000-0005-0000-0000-000053100000}"/>
    <cellStyle name="Feeder Field 2 2 30 2" xfId="10779" xr:uid="{00000000-0005-0000-0000-000054100000}"/>
    <cellStyle name="Feeder Field 2 2 30 2 2" xfId="10780" xr:uid="{00000000-0005-0000-0000-000055100000}"/>
    <cellStyle name="Feeder Field 2 2 30 2 3" xfId="10781" xr:uid="{00000000-0005-0000-0000-000056100000}"/>
    <cellStyle name="Feeder Field 2 2 30 2 4" xfId="10782" xr:uid="{00000000-0005-0000-0000-000057100000}"/>
    <cellStyle name="Feeder Field 2 2 30 3" xfId="10783" xr:uid="{00000000-0005-0000-0000-000058100000}"/>
    <cellStyle name="Feeder Field 2 2 30 4" xfId="10784" xr:uid="{00000000-0005-0000-0000-000059100000}"/>
    <cellStyle name="Feeder Field 2 2 31" xfId="728" xr:uid="{00000000-0005-0000-0000-00005A100000}"/>
    <cellStyle name="Feeder Field 2 2 31 2" xfId="10785" xr:uid="{00000000-0005-0000-0000-00005B100000}"/>
    <cellStyle name="Feeder Field 2 2 31 2 2" xfId="10786" xr:uid="{00000000-0005-0000-0000-00005C100000}"/>
    <cellStyle name="Feeder Field 2 2 31 2 3" xfId="10787" xr:uid="{00000000-0005-0000-0000-00005D100000}"/>
    <cellStyle name="Feeder Field 2 2 31 2 4" xfId="10788" xr:uid="{00000000-0005-0000-0000-00005E100000}"/>
    <cellStyle name="Feeder Field 2 2 31 3" xfId="10789" xr:uid="{00000000-0005-0000-0000-00005F100000}"/>
    <cellStyle name="Feeder Field 2 2 31 4" xfId="10790" xr:uid="{00000000-0005-0000-0000-000060100000}"/>
    <cellStyle name="Feeder Field 2 2 32" xfId="729" xr:uid="{00000000-0005-0000-0000-000061100000}"/>
    <cellStyle name="Feeder Field 2 2 32 2" xfId="10791" xr:uid="{00000000-0005-0000-0000-000062100000}"/>
    <cellStyle name="Feeder Field 2 2 32 2 2" xfId="10792" xr:uid="{00000000-0005-0000-0000-000063100000}"/>
    <cellStyle name="Feeder Field 2 2 32 2 3" xfId="10793" xr:uid="{00000000-0005-0000-0000-000064100000}"/>
    <cellStyle name="Feeder Field 2 2 32 2 4" xfId="10794" xr:uid="{00000000-0005-0000-0000-000065100000}"/>
    <cellStyle name="Feeder Field 2 2 32 3" xfId="10795" xr:uid="{00000000-0005-0000-0000-000066100000}"/>
    <cellStyle name="Feeder Field 2 2 32 4" xfId="10796" xr:uid="{00000000-0005-0000-0000-000067100000}"/>
    <cellStyle name="Feeder Field 2 2 33" xfId="730" xr:uid="{00000000-0005-0000-0000-000068100000}"/>
    <cellStyle name="Feeder Field 2 2 33 2" xfId="10797" xr:uid="{00000000-0005-0000-0000-000069100000}"/>
    <cellStyle name="Feeder Field 2 2 33 2 2" xfId="10798" xr:uid="{00000000-0005-0000-0000-00006A100000}"/>
    <cellStyle name="Feeder Field 2 2 33 2 3" xfId="10799" xr:uid="{00000000-0005-0000-0000-00006B100000}"/>
    <cellStyle name="Feeder Field 2 2 33 2 4" xfId="10800" xr:uid="{00000000-0005-0000-0000-00006C100000}"/>
    <cellStyle name="Feeder Field 2 2 33 3" xfId="10801" xr:uid="{00000000-0005-0000-0000-00006D100000}"/>
    <cellStyle name="Feeder Field 2 2 33 4" xfId="10802" xr:uid="{00000000-0005-0000-0000-00006E100000}"/>
    <cellStyle name="Feeder Field 2 2 34" xfId="731" xr:uid="{00000000-0005-0000-0000-00006F100000}"/>
    <cellStyle name="Feeder Field 2 2 34 2" xfId="10803" xr:uid="{00000000-0005-0000-0000-000070100000}"/>
    <cellStyle name="Feeder Field 2 2 34 2 2" xfId="10804" xr:uid="{00000000-0005-0000-0000-000071100000}"/>
    <cellStyle name="Feeder Field 2 2 34 2 3" xfId="10805" xr:uid="{00000000-0005-0000-0000-000072100000}"/>
    <cellStyle name="Feeder Field 2 2 34 2 4" xfId="10806" xr:uid="{00000000-0005-0000-0000-000073100000}"/>
    <cellStyle name="Feeder Field 2 2 34 3" xfId="10807" xr:uid="{00000000-0005-0000-0000-000074100000}"/>
    <cellStyle name="Feeder Field 2 2 34 4" xfId="10808" xr:uid="{00000000-0005-0000-0000-000075100000}"/>
    <cellStyle name="Feeder Field 2 2 35" xfId="732" xr:uid="{00000000-0005-0000-0000-000076100000}"/>
    <cellStyle name="Feeder Field 2 2 35 2" xfId="10809" xr:uid="{00000000-0005-0000-0000-000077100000}"/>
    <cellStyle name="Feeder Field 2 2 35 2 2" xfId="10810" xr:uid="{00000000-0005-0000-0000-000078100000}"/>
    <cellStyle name="Feeder Field 2 2 35 2 3" xfId="10811" xr:uid="{00000000-0005-0000-0000-000079100000}"/>
    <cellStyle name="Feeder Field 2 2 35 2 4" xfId="10812" xr:uid="{00000000-0005-0000-0000-00007A100000}"/>
    <cellStyle name="Feeder Field 2 2 35 3" xfId="10813" xr:uid="{00000000-0005-0000-0000-00007B100000}"/>
    <cellStyle name="Feeder Field 2 2 35 4" xfId="10814" xr:uid="{00000000-0005-0000-0000-00007C100000}"/>
    <cellStyle name="Feeder Field 2 2 36" xfId="733" xr:uid="{00000000-0005-0000-0000-00007D100000}"/>
    <cellStyle name="Feeder Field 2 2 36 2" xfId="10815" xr:uid="{00000000-0005-0000-0000-00007E100000}"/>
    <cellStyle name="Feeder Field 2 2 36 2 2" xfId="10816" xr:uid="{00000000-0005-0000-0000-00007F100000}"/>
    <cellStyle name="Feeder Field 2 2 36 2 3" xfId="10817" xr:uid="{00000000-0005-0000-0000-000080100000}"/>
    <cellStyle name="Feeder Field 2 2 36 2 4" xfId="10818" xr:uid="{00000000-0005-0000-0000-000081100000}"/>
    <cellStyle name="Feeder Field 2 2 36 3" xfId="10819" xr:uid="{00000000-0005-0000-0000-000082100000}"/>
    <cellStyle name="Feeder Field 2 2 36 4" xfId="10820" xr:uid="{00000000-0005-0000-0000-000083100000}"/>
    <cellStyle name="Feeder Field 2 2 37" xfId="734" xr:uid="{00000000-0005-0000-0000-000084100000}"/>
    <cellStyle name="Feeder Field 2 2 37 2" xfId="10821" xr:uid="{00000000-0005-0000-0000-000085100000}"/>
    <cellStyle name="Feeder Field 2 2 37 2 2" xfId="10822" xr:uid="{00000000-0005-0000-0000-000086100000}"/>
    <cellStyle name="Feeder Field 2 2 37 2 3" xfId="10823" xr:uid="{00000000-0005-0000-0000-000087100000}"/>
    <cellStyle name="Feeder Field 2 2 37 2 4" xfId="10824" xr:uid="{00000000-0005-0000-0000-000088100000}"/>
    <cellStyle name="Feeder Field 2 2 37 3" xfId="10825" xr:uid="{00000000-0005-0000-0000-000089100000}"/>
    <cellStyle name="Feeder Field 2 2 37 4" xfId="10826" xr:uid="{00000000-0005-0000-0000-00008A100000}"/>
    <cellStyle name="Feeder Field 2 2 38" xfId="735" xr:uid="{00000000-0005-0000-0000-00008B100000}"/>
    <cellStyle name="Feeder Field 2 2 38 2" xfId="10827" xr:uid="{00000000-0005-0000-0000-00008C100000}"/>
    <cellStyle name="Feeder Field 2 2 38 2 2" xfId="10828" xr:uid="{00000000-0005-0000-0000-00008D100000}"/>
    <cellStyle name="Feeder Field 2 2 38 2 3" xfId="10829" xr:uid="{00000000-0005-0000-0000-00008E100000}"/>
    <cellStyle name="Feeder Field 2 2 38 2 4" xfId="10830" xr:uid="{00000000-0005-0000-0000-00008F100000}"/>
    <cellStyle name="Feeder Field 2 2 38 3" xfId="10831" xr:uid="{00000000-0005-0000-0000-000090100000}"/>
    <cellStyle name="Feeder Field 2 2 38 4" xfId="10832" xr:uid="{00000000-0005-0000-0000-000091100000}"/>
    <cellStyle name="Feeder Field 2 2 39" xfId="736" xr:uid="{00000000-0005-0000-0000-000092100000}"/>
    <cellStyle name="Feeder Field 2 2 39 2" xfId="10833" xr:uid="{00000000-0005-0000-0000-000093100000}"/>
    <cellStyle name="Feeder Field 2 2 39 2 2" xfId="10834" xr:uid="{00000000-0005-0000-0000-000094100000}"/>
    <cellStyle name="Feeder Field 2 2 39 2 3" xfId="10835" xr:uid="{00000000-0005-0000-0000-000095100000}"/>
    <cellStyle name="Feeder Field 2 2 39 2 4" xfId="10836" xr:uid="{00000000-0005-0000-0000-000096100000}"/>
    <cellStyle name="Feeder Field 2 2 39 3" xfId="10837" xr:uid="{00000000-0005-0000-0000-000097100000}"/>
    <cellStyle name="Feeder Field 2 2 39 4" xfId="10838" xr:uid="{00000000-0005-0000-0000-000098100000}"/>
    <cellStyle name="Feeder Field 2 2 4" xfId="737" xr:uid="{00000000-0005-0000-0000-000099100000}"/>
    <cellStyle name="Feeder Field 2 2 4 2" xfId="10839" xr:uid="{00000000-0005-0000-0000-00009A100000}"/>
    <cellStyle name="Feeder Field 2 2 4 2 2" xfId="10840" xr:uid="{00000000-0005-0000-0000-00009B100000}"/>
    <cellStyle name="Feeder Field 2 2 4 2 3" xfId="10841" xr:uid="{00000000-0005-0000-0000-00009C100000}"/>
    <cellStyle name="Feeder Field 2 2 4 2 4" xfId="10842" xr:uid="{00000000-0005-0000-0000-00009D100000}"/>
    <cellStyle name="Feeder Field 2 2 4 3" xfId="10843" xr:uid="{00000000-0005-0000-0000-00009E100000}"/>
    <cellStyle name="Feeder Field 2 2 4 4" xfId="10844" xr:uid="{00000000-0005-0000-0000-00009F100000}"/>
    <cellStyle name="Feeder Field 2 2 40" xfId="738" xr:uid="{00000000-0005-0000-0000-0000A0100000}"/>
    <cellStyle name="Feeder Field 2 2 40 2" xfId="10845" xr:uid="{00000000-0005-0000-0000-0000A1100000}"/>
    <cellStyle name="Feeder Field 2 2 40 2 2" xfId="10846" xr:uid="{00000000-0005-0000-0000-0000A2100000}"/>
    <cellStyle name="Feeder Field 2 2 40 2 3" xfId="10847" xr:uid="{00000000-0005-0000-0000-0000A3100000}"/>
    <cellStyle name="Feeder Field 2 2 40 2 4" xfId="10848" xr:uid="{00000000-0005-0000-0000-0000A4100000}"/>
    <cellStyle name="Feeder Field 2 2 40 3" xfId="10849" xr:uid="{00000000-0005-0000-0000-0000A5100000}"/>
    <cellStyle name="Feeder Field 2 2 40 4" xfId="10850" xr:uid="{00000000-0005-0000-0000-0000A6100000}"/>
    <cellStyle name="Feeder Field 2 2 41" xfId="739" xr:uid="{00000000-0005-0000-0000-0000A7100000}"/>
    <cellStyle name="Feeder Field 2 2 41 2" xfId="10851" xr:uid="{00000000-0005-0000-0000-0000A8100000}"/>
    <cellStyle name="Feeder Field 2 2 41 2 2" xfId="10852" xr:uid="{00000000-0005-0000-0000-0000A9100000}"/>
    <cellStyle name="Feeder Field 2 2 41 2 3" xfId="10853" xr:uid="{00000000-0005-0000-0000-0000AA100000}"/>
    <cellStyle name="Feeder Field 2 2 41 2 4" xfId="10854" xr:uid="{00000000-0005-0000-0000-0000AB100000}"/>
    <cellStyle name="Feeder Field 2 2 41 3" xfId="10855" xr:uid="{00000000-0005-0000-0000-0000AC100000}"/>
    <cellStyle name="Feeder Field 2 2 41 4" xfId="10856" xr:uid="{00000000-0005-0000-0000-0000AD100000}"/>
    <cellStyle name="Feeder Field 2 2 42" xfId="740" xr:uid="{00000000-0005-0000-0000-0000AE100000}"/>
    <cellStyle name="Feeder Field 2 2 42 2" xfId="10857" xr:uid="{00000000-0005-0000-0000-0000AF100000}"/>
    <cellStyle name="Feeder Field 2 2 42 2 2" xfId="10858" xr:uid="{00000000-0005-0000-0000-0000B0100000}"/>
    <cellStyle name="Feeder Field 2 2 42 2 3" xfId="10859" xr:uid="{00000000-0005-0000-0000-0000B1100000}"/>
    <cellStyle name="Feeder Field 2 2 42 2 4" xfId="10860" xr:uid="{00000000-0005-0000-0000-0000B2100000}"/>
    <cellStyle name="Feeder Field 2 2 42 3" xfId="10861" xr:uid="{00000000-0005-0000-0000-0000B3100000}"/>
    <cellStyle name="Feeder Field 2 2 42 4" xfId="10862" xr:uid="{00000000-0005-0000-0000-0000B4100000}"/>
    <cellStyle name="Feeder Field 2 2 43" xfId="741" xr:uid="{00000000-0005-0000-0000-0000B5100000}"/>
    <cellStyle name="Feeder Field 2 2 43 2" xfId="10863" xr:uid="{00000000-0005-0000-0000-0000B6100000}"/>
    <cellStyle name="Feeder Field 2 2 43 2 2" xfId="10864" xr:uid="{00000000-0005-0000-0000-0000B7100000}"/>
    <cellStyle name="Feeder Field 2 2 43 2 3" xfId="10865" xr:uid="{00000000-0005-0000-0000-0000B8100000}"/>
    <cellStyle name="Feeder Field 2 2 43 2 4" xfId="10866" xr:uid="{00000000-0005-0000-0000-0000B9100000}"/>
    <cellStyle name="Feeder Field 2 2 43 3" xfId="10867" xr:uid="{00000000-0005-0000-0000-0000BA100000}"/>
    <cellStyle name="Feeder Field 2 2 43 4" xfId="10868" xr:uid="{00000000-0005-0000-0000-0000BB100000}"/>
    <cellStyle name="Feeder Field 2 2 44" xfId="742" xr:uid="{00000000-0005-0000-0000-0000BC100000}"/>
    <cellStyle name="Feeder Field 2 2 44 2" xfId="10869" xr:uid="{00000000-0005-0000-0000-0000BD100000}"/>
    <cellStyle name="Feeder Field 2 2 44 2 2" xfId="10870" xr:uid="{00000000-0005-0000-0000-0000BE100000}"/>
    <cellStyle name="Feeder Field 2 2 44 2 3" xfId="10871" xr:uid="{00000000-0005-0000-0000-0000BF100000}"/>
    <cellStyle name="Feeder Field 2 2 44 2 4" xfId="10872" xr:uid="{00000000-0005-0000-0000-0000C0100000}"/>
    <cellStyle name="Feeder Field 2 2 44 3" xfId="10873" xr:uid="{00000000-0005-0000-0000-0000C1100000}"/>
    <cellStyle name="Feeder Field 2 2 44 4" xfId="10874" xr:uid="{00000000-0005-0000-0000-0000C2100000}"/>
    <cellStyle name="Feeder Field 2 2 45" xfId="10875" xr:uid="{00000000-0005-0000-0000-0000C3100000}"/>
    <cellStyle name="Feeder Field 2 2 45 2" xfId="10876" xr:uid="{00000000-0005-0000-0000-0000C4100000}"/>
    <cellStyle name="Feeder Field 2 2 45 3" xfId="10877" xr:uid="{00000000-0005-0000-0000-0000C5100000}"/>
    <cellStyle name="Feeder Field 2 2 45 4" xfId="10878" xr:uid="{00000000-0005-0000-0000-0000C6100000}"/>
    <cellStyle name="Feeder Field 2 2 46" xfId="10879" xr:uid="{00000000-0005-0000-0000-0000C7100000}"/>
    <cellStyle name="Feeder Field 2 2 47" xfId="10880" xr:uid="{00000000-0005-0000-0000-0000C8100000}"/>
    <cellStyle name="Feeder Field 2 2 5" xfId="743" xr:uid="{00000000-0005-0000-0000-0000C9100000}"/>
    <cellStyle name="Feeder Field 2 2 5 2" xfId="10881" xr:uid="{00000000-0005-0000-0000-0000CA100000}"/>
    <cellStyle name="Feeder Field 2 2 5 2 2" xfId="10882" xr:uid="{00000000-0005-0000-0000-0000CB100000}"/>
    <cellStyle name="Feeder Field 2 2 5 2 3" xfId="10883" xr:uid="{00000000-0005-0000-0000-0000CC100000}"/>
    <cellStyle name="Feeder Field 2 2 5 2 4" xfId="10884" xr:uid="{00000000-0005-0000-0000-0000CD100000}"/>
    <cellStyle name="Feeder Field 2 2 5 3" xfId="10885" xr:uid="{00000000-0005-0000-0000-0000CE100000}"/>
    <cellStyle name="Feeder Field 2 2 5 4" xfId="10886" xr:uid="{00000000-0005-0000-0000-0000CF100000}"/>
    <cellStyle name="Feeder Field 2 2 6" xfId="744" xr:uid="{00000000-0005-0000-0000-0000D0100000}"/>
    <cellStyle name="Feeder Field 2 2 6 2" xfId="10887" xr:uid="{00000000-0005-0000-0000-0000D1100000}"/>
    <cellStyle name="Feeder Field 2 2 6 2 2" xfId="10888" xr:uid="{00000000-0005-0000-0000-0000D2100000}"/>
    <cellStyle name="Feeder Field 2 2 6 2 3" xfId="10889" xr:uid="{00000000-0005-0000-0000-0000D3100000}"/>
    <cellStyle name="Feeder Field 2 2 6 2 4" xfId="10890" xr:uid="{00000000-0005-0000-0000-0000D4100000}"/>
    <cellStyle name="Feeder Field 2 2 6 3" xfId="10891" xr:uid="{00000000-0005-0000-0000-0000D5100000}"/>
    <cellStyle name="Feeder Field 2 2 6 4" xfId="10892" xr:uid="{00000000-0005-0000-0000-0000D6100000}"/>
    <cellStyle name="Feeder Field 2 2 7" xfId="745" xr:uid="{00000000-0005-0000-0000-0000D7100000}"/>
    <cellStyle name="Feeder Field 2 2 7 2" xfId="10893" xr:uid="{00000000-0005-0000-0000-0000D8100000}"/>
    <cellStyle name="Feeder Field 2 2 7 2 2" xfId="10894" xr:uid="{00000000-0005-0000-0000-0000D9100000}"/>
    <cellStyle name="Feeder Field 2 2 7 2 3" xfId="10895" xr:uid="{00000000-0005-0000-0000-0000DA100000}"/>
    <cellStyle name="Feeder Field 2 2 7 2 4" xfId="10896" xr:uid="{00000000-0005-0000-0000-0000DB100000}"/>
    <cellStyle name="Feeder Field 2 2 7 3" xfId="10897" xr:uid="{00000000-0005-0000-0000-0000DC100000}"/>
    <cellStyle name="Feeder Field 2 2 7 4" xfId="10898" xr:uid="{00000000-0005-0000-0000-0000DD100000}"/>
    <cellStyle name="Feeder Field 2 2 8" xfId="746" xr:uid="{00000000-0005-0000-0000-0000DE100000}"/>
    <cellStyle name="Feeder Field 2 2 8 2" xfId="10899" xr:uid="{00000000-0005-0000-0000-0000DF100000}"/>
    <cellStyle name="Feeder Field 2 2 8 2 2" xfId="10900" xr:uid="{00000000-0005-0000-0000-0000E0100000}"/>
    <cellStyle name="Feeder Field 2 2 8 2 3" xfId="10901" xr:uid="{00000000-0005-0000-0000-0000E1100000}"/>
    <cellStyle name="Feeder Field 2 2 8 2 4" xfId="10902" xr:uid="{00000000-0005-0000-0000-0000E2100000}"/>
    <cellStyle name="Feeder Field 2 2 8 3" xfId="10903" xr:uid="{00000000-0005-0000-0000-0000E3100000}"/>
    <cellStyle name="Feeder Field 2 2 8 4" xfId="10904" xr:uid="{00000000-0005-0000-0000-0000E4100000}"/>
    <cellStyle name="Feeder Field 2 2 9" xfId="747" xr:uid="{00000000-0005-0000-0000-0000E5100000}"/>
    <cellStyle name="Feeder Field 2 2 9 2" xfId="10905" xr:uid="{00000000-0005-0000-0000-0000E6100000}"/>
    <cellStyle name="Feeder Field 2 2 9 2 2" xfId="10906" xr:uid="{00000000-0005-0000-0000-0000E7100000}"/>
    <cellStyle name="Feeder Field 2 2 9 2 3" xfId="10907" xr:uid="{00000000-0005-0000-0000-0000E8100000}"/>
    <cellStyle name="Feeder Field 2 2 9 2 4" xfId="10908" xr:uid="{00000000-0005-0000-0000-0000E9100000}"/>
    <cellStyle name="Feeder Field 2 2 9 3" xfId="10909" xr:uid="{00000000-0005-0000-0000-0000EA100000}"/>
    <cellStyle name="Feeder Field 2 2 9 4" xfId="10910" xr:uid="{00000000-0005-0000-0000-0000EB100000}"/>
    <cellStyle name="Feeder Field 2 3" xfId="748" xr:uid="{00000000-0005-0000-0000-0000EC100000}"/>
    <cellStyle name="Feeder Field 2 3 10" xfId="749" xr:uid="{00000000-0005-0000-0000-0000ED100000}"/>
    <cellStyle name="Feeder Field 2 3 10 2" xfId="10911" xr:uid="{00000000-0005-0000-0000-0000EE100000}"/>
    <cellStyle name="Feeder Field 2 3 10 2 2" xfId="10912" xr:uid="{00000000-0005-0000-0000-0000EF100000}"/>
    <cellStyle name="Feeder Field 2 3 10 2 3" xfId="10913" xr:uid="{00000000-0005-0000-0000-0000F0100000}"/>
    <cellStyle name="Feeder Field 2 3 10 2 4" xfId="10914" xr:uid="{00000000-0005-0000-0000-0000F1100000}"/>
    <cellStyle name="Feeder Field 2 3 10 3" xfId="10915" xr:uid="{00000000-0005-0000-0000-0000F2100000}"/>
    <cellStyle name="Feeder Field 2 3 10 4" xfId="10916" xr:uid="{00000000-0005-0000-0000-0000F3100000}"/>
    <cellStyle name="Feeder Field 2 3 11" xfId="750" xr:uid="{00000000-0005-0000-0000-0000F4100000}"/>
    <cellStyle name="Feeder Field 2 3 11 2" xfId="10917" xr:uid="{00000000-0005-0000-0000-0000F5100000}"/>
    <cellStyle name="Feeder Field 2 3 11 2 2" xfId="10918" xr:uid="{00000000-0005-0000-0000-0000F6100000}"/>
    <cellStyle name="Feeder Field 2 3 11 2 3" xfId="10919" xr:uid="{00000000-0005-0000-0000-0000F7100000}"/>
    <cellStyle name="Feeder Field 2 3 11 2 4" xfId="10920" xr:uid="{00000000-0005-0000-0000-0000F8100000}"/>
    <cellStyle name="Feeder Field 2 3 11 3" xfId="10921" xr:uid="{00000000-0005-0000-0000-0000F9100000}"/>
    <cellStyle name="Feeder Field 2 3 11 4" xfId="10922" xr:uid="{00000000-0005-0000-0000-0000FA100000}"/>
    <cellStyle name="Feeder Field 2 3 12" xfId="751" xr:uid="{00000000-0005-0000-0000-0000FB100000}"/>
    <cellStyle name="Feeder Field 2 3 12 2" xfId="10923" xr:uid="{00000000-0005-0000-0000-0000FC100000}"/>
    <cellStyle name="Feeder Field 2 3 12 2 2" xfId="10924" xr:uid="{00000000-0005-0000-0000-0000FD100000}"/>
    <cellStyle name="Feeder Field 2 3 12 2 3" xfId="10925" xr:uid="{00000000-0005-0000-0000-0000FE100000}"/>
    <cellStyle name="Feeder Field 2 3 12 2 4" xfId="10926" xr:uid="{00000000-0005-0000-0000-0000FF100000}"/>
    <cellStyle name="Feeder Field 2 3 12 3" xfId="10927" xr:uid="{00000000-0005-0000-0000-000000110000}"/>
    <cellStyle name="Feeder Field 2 3 12 4" xfId="10928" xr:uid="{00000000-0005-0000-0000-000001110000}"/>
    <cellStyle name="Feeder Field 2 3 13" xfId="752" xr:uid="{00000000-0005-0000-0000-000002110000}"/>
    <cellStyle name="Feeder Field 2 3 13 2" xfId="10929" xr:uid="{00000000-0005-0000-0000-000003110000}"/>
    <cellStyle name="Feeder Field 2 3 13 2 2" xfId="10930" xr:uid="{00000000-0005-0000-0000-000004110000}"/>
    <cellStyle name="Feeder Field 2 3 13 2 3" xfId="10931" xr:uid="{00000000-0005-0000-0000-000005110000}"/>
    <cellStyle name="Feeder Field 2 3 13 2 4" xfId="10932" xr:uid="{00000000-0005-0000-0000-000006110000}"/>
    <cellStyle name="Feeder Field 2 3 13 3" xfId="10933" xr:uid="{00000000-0005-0000-0000-000007110000}"/>
    <cellStyle name="Feeder Field 2 3 13 4" xfId="10934" xr:uid="{00000000-0005-0000-0000-000008110000}"/>
    <cellStyle name="Feeder Field 2 3 14" xfId="753" xr:uid="{00000000-0005-0000-0000-000009110000}"/>
    <cellStyle name="Feeder Field 2 3 14 2" xfId="10935" xr:uid="{00000000-0005-0000-0000-00000A110000}"/>
    <cellStyle name="Feeder Field 2 3 14 2 2" xfId="10936" xr:uid="{00000000-0005-0000-0000-00000B110000}"/>
    <cellStyle name="Feeder Field 2 3 14 2 3" xfId="10937" xr:uid="{00000000-0005-0000-0000-00000C110000}"/>
    <cellStyle name="Feeder Field 2 3 14 2 4" xfId="10938" xr:uid="{00000000-0005-0000-0000-00000D110000}"/>
    <cellStyle name="Feeder Field 2 3 14 3" xfId="10939" xr:uid="{00000000-0005-0000-0000-00000E110000}"/>
    <cellStyle name="Feeder Field 2 3 14 4" xfId="10940" xr:uid="{00000000-0005-0000-0000-00000F110000}"/>
    <cellStyle name="Feeder Field 2 3 15" xfId="754" xr:uid="{00000000-0005-0000-0000-000010110000}"/>
    <cellStyle name="Feeder Field 2 3 15 2" xfId="10941" xr:uid="{00000000-0005-0000-0000-000011110000}"/>
    <cellStyle name="Feeder Field 2 3 15 2 2" xfId="10942" xr:uid="{00000000-0005-0000-0000-000012110000}"/>
    <cellStyle name="Feeder Field 2 3 15 2 3" xfId="10943" xr:uid="{00000000-0005-0000-0000-000013110000}"/>
    <cellStyle name="Feeder Field 2 3 15 2 4" xfId="10944" xr:uid="{00000000-0005-0000-0000-000014110000}"/>
    <cellStyle name="Feeder Field 2 3 15 3" xfId="10945" xr:uid="{00000000-0005-0000-0000-000015110000}"/>
    <cellStyle name="Feeder Field 2 3 15 4" xfId="10946" xr:uid="{00000000-0005-0000-0000-000016110000}"/>
    <cellStyle name="Feeder Field 2 3 16" xfId="755" xr:uid="{00000000-0005-0000-0000-000017110000}"/>
    <cellStyle name="Feeder Field 2 3 16 2" xfId="10947" xr:uid="{00000000-0005-0000-0000-000018110000}"/>
    <cellStyle name="Feeder Field 2 3 16 2 2" xfId="10948" xr:uid="{00000000-0005-0000-0000-000019110000}"/>
    <cellStyle name="Feeder Field 2 3 16 2 3" xfId="10949" xr:uid="{00000000-0005-0000-0000-00001A110000}"/>
    <cellStyle name="Feeder Field 2 3 16 2 4" xfId="10950" xr:uid="{00000000-0005-0000-0000-00001B110000}"/>
    <cellStyle name="Feeder Field 2 3 16 3" xfId="10951" xr:uid="{00000000-0005-0000-0000-00001C110000}"/>
    <cellStyle name="Feeder Field 2 3 16 4" xfId="10952" xr:uid="{00000000-0005-0000-0000-00001D110000}"/>
    <cellStyle name="Feeder Field 2 3 17" xfId="756" xr:uid="{00000000-0005-0000-0000-00001E110000}"/>
    <cellStyle name="Feeder Field 2 3 17 2" xfId="10953" xr:uid="{00000000-0005-0000-0000-00001F110000}"/>
    <cellStyle name="Feeder Field 2 3 17 2 2" xfId="10954" xr:uid="{00000000-0005-0000-0000-000020110000}"/>
    <cellStyle name="Feeder Field 2 3 17 2 3" xfId="10955" xr:uid="{00000000-0005-0000-0000-000021110000}"/>
    <cellStyle name="Feeder Field 2 3 17 2 4" xfId="10956" xr:uid="{00000000-0005-0000-0000-000022110000}"/>
    <cellStyle name="Feeder Field 2 3 17 3" xfId="10957" xr:uid="{00000000-0005-0000-0000-000023110000}"/>
    <cellStyle name="Feeder Field 2 3 17 4" xfId="10958" xr:uid="{00000000-0005-0000-0000-000024110000}"/>
    <cellStyle name="Feeder Field 2 3 18" xfId="757" xr:uid="{00000000-0005-0000-0000-000025110000}"/>
    <cellStyle name="Feeder Field 2 3 18 2" xfId="10959" xr:uid="{00000000-0005-0000-0000-000026110000}"/>
    <cellStyle name="Feeder Field 2 3 18 2 2" xfId="10960" xr:uid="{00000000-0005-0000-0000-000027110000}"/>
    <cellStyle name="Feeder Field 2 3 18 2 3" xfId="10961" xr:uid="{00000000-0005-0000-0000-000028110000}"/>
    <cellStyle name="Feeder Field 2 3 18 2 4" xfId="10962" xr:uid="{00000000-0005-0000-0000-000029110000}"/>
    <cellStyle name="Feeder Field 2 3 18 3" xfId="10963" xr:uid="{00000000-0005-0000-0000-00002A110000}"/>
    <cellStyle name="Feeder Field 2 3 18 4" xfId="10964" xr:uid="{00000000-0005-0000-0000-00002B110000}"/>
    <cellStyle name="Feeder Field 2 3 19" xfId="758" xr:uid="{00000000-0005-0000-0000-00002C110000}"/>
    <cellStyle name="Feeder Field 2 3 19 2" xfId="10965" xr:uid="{00000000-0005-0000-0000-00002D110000}"/>
    <cellStyle name="Feeder Field 2 3 19 2 2" xfId="10966" xr:uid="{00000000-0005-0000-0000-00002E110000}"/>
    <cellStyle name="Feeder Field 2 3 19 2 3" xfId="10967" xr:uid="{00000000-0005-0000-0000-00002F110000}"/>
    <cellStyle name="Feeder Field 2 3 19 2 4" xfId="10968" xr:uid="{00000000-0005-0000-0000-000030110000}"/>
    <cellStyle name="Feeder Field 2 3 19 3" xfId="10969" xr:uid="{00000000-0005-0000-0000-000031110000}"/>
    <cellStyle name="Feeder Field 2 3 19 4" xfId="10970" xr:uid="{00000000-0005-0000-0000-000032110000}"/>
    <cellStyle name="Feeder Field 2 3 2" xfId="759" xr:uid="{00000000-0005-0000-0000-000033110000}"/>
    <cellStyle name="Feeder Field 2 3 2 10" xfId="760" xr:uid="{00000000-0005-0000-0000-000034110000}"/>
    <cellStyle name="Feeder Field 2 3 2 10 2" xfId="10971" xr:uid="{00000000-0005-0000-0000-000035110000}"/>
    <cellStyle name="Feeder Field 2 3 2 10 2 2" xfId="10972" xr:uid="{00000000-0005-0000-0000-000036110000}"/>
    <cellStyle name="Feeder Field 2 3 2 10 2 3" xfId="10973" xr:uid="{00000000-0005-0000-0000-000037110000}"/>
    <cellStyle name="Feeder Field 2 3 2 10 2 4" xfId="10974" xr:uid="{00000000-0005-0000-0000-000038110000}"/>
    <cellStyle name="Feeder Field 2 3 2 10 3" xfId="10975" xr:uid="{00000000-0005-0000-0000-000039110000}"/>
    <cellStyle name="Feeder Field 2 3 2 10 4" xfId="10976" xr:uid="{00000000-0005-0000-0000-00003A110000}"/>
    <cellStyle name="Feeder Field 2 3 2 11" xfId="761" xr:uid="{00000000-0005-0000-0000-00003B110000}"/>
    <cellStyle name="Feeder Field 2 3 2 11 2" xfId="10977" xr:uid="{00000000-0005-0000-0000-00003C110000}"/>
    <cellStyle name="Feeder Field 2 3 2 11 2 2" xfId="10978" xr:uid="{00000000-0005-0000-0000-00003D110000}"/>
    <cellStyle name="Feeder Field 2 3 2 11 2 3" xfId="10979" xr:uid="{00000000-0005-0000-0000-00003E110000}"/>
    <cellStyle name="Feeder Field 2 3 2 11 2 4" xfId="10980" xr:uid="{00000000-0005-0000-0000-00003F110000}"/>
    <cellStyle name="Feeder Field 2 3 2 11 3" xfId="10981" xr:uid="{00000000-0005-0000-0000-000040110000}"/>
    <cellStyle name="Feeder Field 2 3 2 11 4" xfId="10982" xr:uid="{00000000-0005-0000-0000-000041110000}"/>
    <cellStyle name="Feeder Field 2 3 2 12" xfId="762" xr:uid="{00000000-0005-0000-0000-000042110000}"/>
    <cellStyle name="Feeder Field 2 3 2 12 2" xfId="10983" xr:uid="{00000000-0005-0000-0000-000043110000}"/>
    <cellStyle name="Feeder Field 2 3 2 12 2 2" xfId="10984" xr:uid="{00000000-0005-0000-0000-000044110000}"/>
    <cellStyle name="Feeder Field 2 3 2 12 2 3" xfId="10985" xr:uid="{00000000-0005-0000-0000-000045110000}"/>
    <cellStyle name="Feeder Field 2 3 2 12 2 4" xfId="10986" xr:uid="{00000000-0005-0000-0000-000046110000}"/>
    <cellStyle name="Feeder Field 2 3 2 12 3" xfId="10987" xr:uid="{00000000-0005-0000-0000-000047110000}"/>
    <cellStyle name="Feeder Field 2 3 2 12 4" xfId="10988" xr:uid="{00000000-0005-0000-0000-000048110000}"/>
    <cellStyle name="Feeder Field 2 3 2 13" xfId="763" xr:uid="{00000000-0005-0000-0000-000049110000}"/>
    <cellStyle name="Feeder Field 2 3 2 13 2" xfId="10989" xr:uid="{00000000-0005-0000-0000-00004A110000}"/>
    <cellStyle name="Feeder Field 2 3 2 13 2 2" xfId="10990" xr:uid="{00000000-0005-0000-0000-00004B110000}"/>
    <cellStyle name="Feeder Field 2 3 2 13 2 3" xfId="10991" xr:uid="{00000000-0005-0000-0000-00004C110000}"/>
    <cellStyle name="Feeder Field 2 3 2 13 2 4" xfId="10992" xr:uid="{00000000-0005-0000-0000-00004D110000}"/>
    <cellStyle name="Feeder Field 2 3 2 13 3" xfId="10993" xr:uid="{00000000-0005-0000-0000-00004E110000}"/>
    <cellStyle name="Feeder Field 2 3 2 13 4" xfId="10994" xr:uid="{00000000-0005-0000-0000-00004F110000}"/>
    <cellStyle name="Feeder Field 2 3 2 14" xfId="764" xr:uid="{00000000-0005-0000-0000-000050110000}"/>
    <cellStyle name="Feeder Field 2 3 2 14 2" xfId="10995" xr:uid="{00000000-0005-0000-0000-000051110000}"/>
    <cellStyle name="Feeder Field 2 3 2 14 2 2" xfId="10996" xr:uid="{00000000-0005-0000-0000-000052110000}"/>
    <cellStyle name="Feeder Field 2 3 2 14 2 3" xfId="10997" xr:uid="{00000000-0005-0000-0000-000053110000}"/>
    <cellStyle name="Feeder Field 2 3 2 14 2 4" xfId="10998" xr:uid="{00000000-0005-0000-0000-000054110000}"/>
    <cellStyle name="Feeder Field 2 3 2 14 3" xfId="10999" xr:uid="{00000000-0005-0000-0000-000055110000}"/>
    <cellStyle name="Feeder Field 2 3 2 14 4" xfId="11000" xr:uid="{00000000-0005-0000-0000-000056110000}"/>
    <cellStyle name="Feeder Field 2 3 2 15" xfId="765" xr:uid="{00000000-0005-0000-0000-000057110000}"/>
    <cellStyle name="Feeder Field 2 3 2 15 2" xfId="11001" xr:uid="{00000000-0005-0000-0000-000058110000}"/>
    <cellStyle name="Feeder Field 2 3 2 15 2 2" xfId="11002" xr:uid="{00000000-0005-0000-0000-000059110000}"/>
    <cellStyle name="Feeder Field 2 3 2 15 2 3" xfId="11003" xr:uid="{00000000-0005-0000-0000-00005A110000}"/>
    <cellStyle name="Feeder Field 2 3 2 15 2 4" xfId="11004" xr:uid="{00000000-0005-0000-0000-00005B110000}"/>
    <cellStyle name="Feeder Field 2 3 2 15 3" xfId="11005" xr:uid="{00000000-0005-0000-0000-00005C110000}"/>
    <cellStyle name="Feeder Field 2 3 2 15 4" xfId="11006" xr:uid="{00000000-0005-0000-0000-00005D110000}"/>
    <cellStyle name="Feeder Field 2 3 2 16" xfId="766" xr:uid="{00000000-0005-0000-0000-00005E110000}"/>
    <cellStyle name="Feeder Field 2 3 2 16 2" xfId="11007" xr:uid="{00000000-0005-0000-0000-00005F110000}"/>
    <cellStyle name="Feeder Field 2 3 2 16 2 2" xfId="11008" xr:uid="{00000000-0005-0000-0000-000060110000}"/>
    <cellStyle name="Feeder Field 2 3 2 16 2 3" xfId="11009" xr:uid="{00000000-0005-0000-0000-000061110000}"/>
    <cellStyle name="Feeder Field 2 3 2 16 2 4" xfId="11010" xr:uid="{00000000-0005-0000-0000-000062110000}"/>
    <cellStyle name="Feeder Field 2 3 2 16 3" xfId="11011" xr:uid="{00000000-0005-0000-0000-000063110000}"/>
    <cellStyle name="Feeder Field 2 3 2 16 4" xfId="11012" xr:uid="{00000000-0005-0000-0000-000064110000}"/>
    <cellStyle name="Feeder Field 2 3 2 17" xfId="767" xr:uid="{00000000-0005-0000-0000-000065110000}"/>
    <cellStyle name="Feeder Field 2 3 2 17 2" xfId="11013" xr:uid="{00000000-0005-0000-0000-000066110000}"/>
    <cellStyle name="Feeder Field 2 3 2 17 2 2" xfId="11014" xr:uid="{00000000-0005-0000-0000-000067110000}"/>
    <cellStyle name="Feeder Field 2 3 2 17 2 3" xfId="11015" xr:uid="{00000000-0005-0000-0000-000068110000}"/>
    <cellStyle name="Feeder Field 2 3 2 17 2 4" xfId="11016" xr:uid="{00000000-0005-0000-0000-000069110000}"/>
    <cellStyle name="Feeder Field 2 3 2 17 3" xfId="11017" xr:uid="{00000000-0005-0000-0000-00006A110000}"/>
    <cellStyle name="Feeder Field 2 3 2 17 4" xfId="11018" xr:uid="{00000000-0005-0000-0000-00006B110000}"/>
    <cellStyle name="Feeder Field 2 3 2 18" xfId="768" xr:uid="{00000000-0005-0000-0000-00006C110000}"/>
    <cellStyle name="Feeder Field 2 3 2 18 2" xfId="11019" xr:uid="{00000000-0005-0000-0000-00006D110000}"/>
    <cellStyle name="Feeder Field 2 3 2 18 2 2" xfId="11020" xr:uid="{00000000-0005-0000-0000-00006E110000}"/>
    <cellStyle name="Feeder Field 2 3 2 18 2 3" xfId="11021" xr:uid="{00000000-0005-0000-0000-00006F110000}"/>
    <cellStyle name="Feeder Field 2 3 2 18 2 4" xfId="11022" xr:uid="{00000000-0005-0000-0000-000070110000}"/>
    <cellStyle name="Feeder Field 2 3 2 18 3" xfId="11023" xr:uid="{00000000-0005-0000-0000-000071110000}"/>
    <cellStyle name="Feeder Field 2 3 2 18 4" xfId="11024" xr:uid="{00000000-0005-0000-0000-000072110000}"/>
    <cellStyle name="Feeder Field 2 3 2 19" xfId="769" xr:uid="{00000000-0005-0000-0000-000073110000}"/>
    <cellStyle name="Feeder Field 2 3 2 19 2" xfId="11025" xr:uid="{00000000-0005-0000-0000-000074110000}"/>
    <cellStyle name="Feeder Field 2 3 2 19 2 2" xfId="11026" xr:uid="{00000000-0005-0000-0000-000075110000}"/>
    <cellStyle name="Feeder Field 2 3 2 19 2 3" xfId="11027" xr:uid="{00000000-0005-0000-0000-000076110000}"/>
    <cellStyle name="Feeder Field 2 3 2 19 2 4" xfId="11028" xr:uid="{00000000-0005-0000-0000-000077110000}"/>
    <cellStyle name="Feeder Field 2 3 2 19 3" xfId="11029" xr:uid="{00000000-0005-0000-0000-000078110000}"/>
    <cellStyle name="Feeder Field 2 3 2 19 4" xfId="11030" xr:uid="{00000000-0005-0000-0000-000079110000}"/>
    <cellStyle name="Feeder Field 2 3 2 2" xfId="770" xr:uid="{00000000-0005-0000-0000-00007A110000}"/>
    <cellStyle name="Feeder Field 2 3 2 2 2" xfId="11031" xr:uid="{00000000-0005-0000-0000-00007B110000}"/>
    <cellStyle name="Feeder Field 2 3 2 2 2 2" xfId="11032" xr:uid="{00000000-0005-0000-0000-00007C110000}"/>
    <cellStyle name="Feeder Field 2 3 2 2 2 3" xfId="11033" xr:uid="{00000000-0005-0000-0000-00007D110000}"/>
    <cellStyle name="Feeder Field 2 3 2 2 2 4" xfId="11034" xr:uid="{00000000-0005-0000-0000-00007E110000}"/>
    <cellStyle name="Feeder Field 2 3 2 2 3" xfId="11035" xr:uid="{00000000-0005-0000-0000-00007F110000}"/>
    <cellStyle name="Feeder Field 2 3 2 2 4" xfId="11036" xr:uid="{00000000-0005-0000-0000-000080110000}"/>
    <cellStyle name="Feeder Field 2 3 2 20" xfId="771" xr:uid="{00000000-0005-0000-0000-000081110000}"/>
    <cellStyle name="Feeder Field 2 3 2 20 2" xfId="11037" xr:uid="{00000000-0005-0000-0000-000082110000}"/>
    <cellStyle name="Feeder Field 2 3 2 20 2 2" xfId="11038" xr:uid="{00000000-0005-0000-0000-000083110000}"/>
    <cellStyle name="Feeder Field 2 3 2 20 2 3" xfId="11039" xr:uid="{00000000-0005-0000-0000-000084110000}"/>
    <cellStyle name="Feeder Field 2 3 2 20 2 4" xfId="11040" xr:uid="{00000000-0005-0000-0000-000085110000}"/>
    <cellStyle name="Feeder Field 2 3 2 20 3" xfId="11041" xr:uid="{00000000-0005-0000-0000-000086110000}"/>
    <cellStyle name="Feeder Field 2 3 2 20 4" xfId="11042" xr:uid="{00000000-0005-0000-0000-000087110000}"/>
    <cellStyle name="Feeder Field 2 3 2 21" xfId="772" xr:uid="{00000000-0005-0000-0000-000088110000}"/>
    <cellStyle name="Feeder Field 2 3 2 21 2" xfId="11043" xr:uid="{00000000-0005-0000-0000-000089110000}"/>
    <cellStyle name="Feeder Field 2 3 2 21 2 2" xfId="11044" xr:uid="{00000000-0005-0000-0000-00008A110000}"/>
    <cellStyle name="Feeder Field 2 3 2 21 2 3" xfId="11045" xr:uid="{00000000-0005-0000-0000-00008B110000}"/>
    <cellStyle name="Feeder Field 2 3 2 21 2 4" xfId="11046" xr:uid="{00000000-0005-0000-0000-00008C110000}"/>
    <cellStyle name="Feeder Field 2 3 2 21 3" xfId="11047" xr:uid="{00000000-0005-0000-0000-00008D110000}"/>
    <cellStyle name="Feeder Field 2 3 2 21 4" xfId="11048" xr:uid="{00000000-0005-0000-0000-00008E110000}"/>
    <cellStyle name="Feeder Field 2 3 2 22" xfId="773" xr:uid="{00000000-0005-0000-0000-00008F110000}"/>
    <cellStyle name="Feeder Field 2 3 2 22 2" xfId="11049" xr:uid="{00000000-0005-0000-0000-000090110000}"/>
    <cellStyle name="Feeder Field 2 3 2 22 2 2" xfId="11050" xr:uid="{00000000-0005-0000-0000-000091110000}"/>
    <cellStyle name="Feeder Field 2 3 2 22 2 3" xfId="11051" xr:uid="{00000000-0005-0000-0000-000092110000}"/>
    <cellStyle name="Feeder Field 2 3 2 22 2 4" xfId="11052" xr:uid="{00000000-0005-0000-0000-000093110000}"/>
    <cellStyle name="Feeder Field 2 3 2 22 3" xfId="11053" xr:uid="{00000000-0005-0000-0000-000094110000}"/>
    <cellStyle name="Feeder Field 2 3 2 22 4" xfId="11054" xr:uid="{00000000-0005-0000-0000-000095110000}"/>
    <cellStyle name="Feeder Field 2 3 2 23" xfId="774" xr:uid="{00000000-0005-0000-0000-000096110000}"/>
    <cellStyle name="Feeder Field 2 3 2 23 2" xfId="11055" xr:uid="{00000000-0005-0000-0000-000097110000}"/>
    <cellStyle name="Feeder Field 2 3 2 23 2 2" xfId="11056" xr:uid="{00000000-0005-0000-0000-000098110000}"/>
    <cellStyle name="Feeder Field 2 3 2 23 2 3" xfId="11057" xr:uid="{00000000-0005-0000-0000-000099110000}"/>
    <cellStyle name="Feeder Field 2 3 2 23 2 4" xfId="11058" xr:uid="{00000000-0005-0000-0000-00009A110000}"/>
    <cellStyle name="Feeder Field 2 3 2 23 3" xfId="11059" xr:uid="{00000000-0005-0000-0000-00009B110000}"/>
    <cellStyle name="Feeder Field 2 3 2 23 4" xfId="11060" xr:uid="{00000000-0005-0000-0000-00009C110000}"/>
    <cellStyle name="Feeder Field 2 3 2 24" xfId="775" xr:uid="{00000000-0005-0000-0000-00009D110000}"/>
    <cellStyle name="Feeder Field 2 3 2 24 2" xfId="11061" xr:uid="{00000000-0005-0000-0000-00009E110000}"/>
    <cellStyle name="Feeder Field 2 3 2 24 2 2" xfId="11062" xr:uid="{00000000-0005-0000-0000-00009F110000}"/>
    <cellStyle name="Feeder Field 2 3 2 24 2 3" xfId="11063" xr:uid="{00000000-0005-0000-0000-0000A0110000}"/>
    <cellStyle name="Feeder Field 2 3 2 24 2 4" xfId="11064" xr:uid="{00000000-0005-0000-0000-0000A1110000}"/>
    <cellStyle name="Feeder Field 2 3 2 24 3" xfId="11065" xr:uid="{00000000-0005-0000-0000-0000A2110000}"/>
    <cellStyle name="Feeder Field 2 3 2 24 4" xfId="11066" xr:uid="{00000000-0005-0000-0000-0000A3110000}"/>
    <cellStyle name="Feeder Field 2 3 2 25" xfId="776" xr:uid="{00000000-0005-0000-0000-0000A4110000}"/>
    <cellStyle name="Feeder Field 2 3 2 25 2" xfId="11067" xr:uid="{00000000-0005-0000-0000-0000A5110000}"/>
    <cellStyle name="Feeder Field 2 3 2 25 2 2" xfId="11068" xr:uid="{00000000-0005-0000-0000-0000A6110000}"/>
    <cellStyle name="Feeder Field 2 3 2 25 2 3" xfId="11069" xr:uid="{00000000-0005-0000-0000-0000A7110000}"/>
    <cellStyle name="Feeder Field 2 3 2 25 2 4" xfId="11070" xr:uid="{00000000-0005-0000-0000-0000A8110000}"/>
    <cellStyle name="Feeder Field 2 3 2 25 3" xfId="11071" xr:uid="{00000000-0005-0000-0000-0000A9110000}"/>
    <cellStyle name="Feeder Field 2 3 2 25 4" xfId="11072" xr:uid="{00000000-0005-0000-0000-0000AA110000}"/>
    <cellStyle name="Feeder Field 2 3 2 26" xfId="777" xr:uid="{00000000-0005-0000-0000-0000AB110000}"/>
    <cellStyle name="Feeder Field 2 3 2 26 2" xfId="11073" xr:uid="{00000000-0005-0000-0000-0000AC110000}"/>
    <cellStyle name="Feeder Field 2 3 2 26 2 2" xfId="11074" xr:uid="{00000000-0005-0000-0000-0000AD110000}"/>
    <cellStyle name="Feeder Field 2 3 2 26 2 3" xfId="11075" xr:uid="{00000000-0005-0000-0000-0000AE110000}"/>
    <cellStyle name="Feeder Field 2 3 2 26 2 4" xfId="11076" xr:uid="{00000000-0005-0000-0000-0000AF110000}"/>
    <cellStyle name="Feeder Field 2 3 2 26 3" xfId="11077" xr:uid="{00000000-0005-0000-0000-0000B0110000}"/>
    <cellStyle name="Feeder Field 2 3 2 26 4" xfId="11078" xr:uid="{00000000-0005-0000-0000-0000B1110000}"/>
    <cellStyle name="Feeder Field 2 3 2 27" xfId="778" xr:uid="{00000000-0005-0000-0000-0000B2110000}"/>
    <cellStyle name="Feeder Field 2 3 2 27 2" xfId="11079" xr:uid="{00000000-0005-0000-0000-0000B3110000}"/>
    <cellStyle name="Feeder Field 2 3 2 27 2 2" xfId="11080" xr:uid="{00000000-0005-0000-0000-0000B4110000}"/>
    <cellStyle name="Feeder Field 2 3 2 27 2 3" xfId="11081" xr:uid="{00000000-0005-0000-0000-0000B5110000}"/>
    <cellStyle name="Feeder Field 2 3 2 27 2 4" xfId="11082" xr:uid="{00000000-0005-0000-0000-0000B6110000}"/>
    <cellStyle name="Feeder Field 2 3 2 27 3" xfId="11083" xr:uid="{00000000-0005-0000-0000-0000B7110000}"/>
    <cellStyle name="Feeder Field 2 3 2 27 4" xfId="11084" xr:uid="{00000000-0005-0000-0000-0000B8110000}"/>
    <cellStyle name="Feeder Field 2 3 2 28" xfId="779" xr:uid="{00000000-0005-0000-0000-0000B9110000}"/>
    <cellStyle name="Feeder Field 2 3 2 28 2" xfId="11085" xr:uid="{00000000-0005-0000-0000-0000BA110000}"/>
    <cellStyle name="Feeder Field 2 3 2 28 2 2" xfId="11086" xr:uid="{00000000-0005-0000-0000-0000BB110000}"/>
    <cellStyle name="Feeder Field 2 3 2 28 2 3" xfId="11087" xr:uid="{00000000-0005-0000-0000-0000BC110000}"/>
    <cellStyle name="Feeder Field 2 3 2 28 2 4" xfId="11088" xr:uid="{00000000-0005-0000-0000-0000BD110000}"/>
    <cellStyle name="Feeder Field 2 3 2 28 3" xfId="11089" xr:uid="{00000000-0005-0000-0000-0000BE110000}"/>
    <cellStyle name="Feeder Field 2 3 2 28 4" xfId="11090" xr:uid="{00000000-0005-0000-0000-0000BF110000}"/>
    <cellStyle name="Feeder Field 2 3 2 29" xfId="780" xr:uid="{00000000-0005-0000-0000-0000C0110000}"/>
    <cellStyle name="Feeder Field 2 3 2 29 2" xfId="11091" xr:uid="{00000000-0005-0000-0000-0000C1110000}"/>
    <cellStyle name="Feeder Field 2 3 2 29 2 2" xfId="11092" xr:uid="{00000000-0005-0000-0000-0000C2110000}"/>
    <cellStyle name="Feeder Field 2 3 2 29 2 3" xfId="11093" xr:uid="{00000000-0005-0000-0000-0000C3110000}"/>
    <cellStyle name="Feeder Field 2 3 2 29 2 4" xfId="11094" xr:uid="{00000000-0005-0000-0000-0000C4110000}"/>
    <cellStyle name="Feeder Field 2 3 2 29 3" xfId="11095" xr:uid="{00000000-0005-0000-0000-0000C5110000}"/>
    <cellStyle name="Feeder Field 2 3 2 29 4" xfId="11096" xr:uid="{00000000-0005-0000-0000-0000C6110000}"/>
    <cellStyle name="Feeder Field 2 3 2 3" xfId="781" xr:uid="{00000000-0005-0000-0000-0000C7110000}"/>
    <cellStyle name="Feeder Field 2 3 2 3 2" xfId="11097" xr:uid="{00000000-0005-0000-0000-0000C8110000}"/>
    <cellStyle name="Feeder Field 2 3 2 3 2 2" xfId="11098" xr:uid="{00000000-0005-0000-0000-0000C9110000}"/>
    <cellStyle name="Feeder Field 2 3 2 3 2 3" xfId="11099" xr:uid="{00000000-0005-0000-0000-0000CA110000}"/>
    <cellStyle name="Feeder Field 2 3 2 3 2 4" xfId="11100" xr:uid="{00000000-0005-0000-0000-0000CB110000}"/>
    <cellStyle name="Feeder Field 2 3 2 3 3" xfId="11101" xr:uid="{00000000-0005-0000-0000-0000CC110000}"/>
    <cellStyle name="Feeder Field 2 3 2 3 4" xfId="11102" xr:uid="{00000000-0005-0000-0000-0000CD110000}"/>
    <cellStyle name="Feeder Field 2 3 2 30" xfId="782" xr:uid="{00000000-0005-0000-0000-0000CE110000}"/>
    <cellStyle name="Feeder Field 2 3 2 30 2" xfId="11103" xr:uid="{00000000-0005-0000-0000-0000CF110000}"/>
    <cellStyle name="Feeder Field 2 3 2 30 2 2" xfId="11104" xr:uid="{00000000-0005-0000-0000-0000D0110000}"/>
    <cellStyle name="Feeder Field 2 3 2 30 2 3" xfId="11105" xr:uid="{00000000-0005-0000-0000-0000D1110000}"/>
    <cellStyle name="Feeder Field 2 3 2 30 2 4" xfId="11106" xr:uid="{00000000-0005-0000-0000-0000D2110000}"/>
    <cellStyle name="Feeder Field 2 3 2 30 3" xfId="11107" xr:uid="{00000000-0005-0000-0000-0000D3110000}"/>
    <cellStyle name="Feeder Field 2 3 2 30 4" xfId="11108" xr:uid="{00000000-0005-0000-0000-0000D4110000}"/>
    <cellStyle name="Feeder Field 2 3 2 31" xfId="783" xr:uid="{00000000-0005-0000-0000-0000D5110000}"/>
    <cellStyle name="Feeder Field 2 3 2 31 2" xfId="11109" xr:uid="{00000000-0005-0000-0000-0000D6110000}"/>
    <cellStyle name="Feeder Field 2 3 2 31 2 2" xfId="11110" xr:uid="{00000000-0005-0000-0000-0000D7110000}"/>
    <cellStyle name="Feeder Field 2 3 2 31 2 3" xfId="11111" xr:uid="{00000000-0005-0000-0000-0000D8110000}"/>
    <cellStyle name="Feeder Field 2 3 2 31 2 4" xfId="11112" xr:uid="{00000000-0005-0000-0000-0000D9110000}"/>
    <cellStyle name="Feeder Field 2 3 2 31 3" xfId="11113" xr:uid="{00000000-0005-0000-0000-0000DA110000}"/>
    <cellStyle name="Feeder Field 2 3 2 31 4" xfId="11114" xr:uid="{00000000-0005-0000-0000-0000DB110000}"/>
    <cellStyle name="Feeder Field 2 3 2 32" xfId="784" xr:uid="{00000000-0005-0000-0000-0000DC110000}"/>
    <cellStyle name="Feeder Field 2 3 2 32 2" xfId="11115" xr:uid="{00000000-0005-0000-0000-0000DD110000}"/>
    <cellStyle name="Feeder Field 2 3 2 32 2 2" xfId="11116" xr:uid="{00000000-0005-0000-0000-0000DE110000}"/>
    <cellStyle name="Feeder Field 2 3 2 32 2 3" xfId="11117" xr:uid="{00000000-0005-0000-0000-0000DF110000}"/>
    <cellStyle name="Feeder Field 2 3 2 32 2 4" xfId="11118" xr:uid="{00000000-0005-0000-0000-0000E0110000}"/>
    <cellStyle name="Feeder Field 2 3 2 32 3" xfId="11119" xr:uid="{00000000-0005-0000-0000-0000E1110000}"/>
    <cellStyle name="Feeder Field 2 3 2 32 4" xfId="11120" xr:uid="{00000000-0005-0000-0000-0000E2110000}"/>
    <cellStyle name="Feeder Field 2 3 2 33" xfId="785" xr:uid="{00000000-0005-0000-0000-0000E3110000}"/>
    <cellStyle name="Feeder Field 2 3 2 33 2" xfId="11121" xr:uid="{00000000-0005-0000-0000-0000E4110000}"/>
    <cellStyle name="Feeder Field 2 3 2 33 2 2" xfId="11122" xr:uid="{00000000-0005-0000-0000-0000E5110000}"/>
    <cellStyle name="Feeder Field 2 3 2 33 2 3" xfId="11123" xr:uid="{00000000-0005-0000-0000-0000E6110000}"/>
    <cellStyle name="Feeder Field 2 3 2 33 2 4" xfId="11124" xr:uid="{00000000-0005-0000-0000-0000E7110000}"/>
    <cellStyle name="Feeder Field 2 3 2 33 3" xfId="11125" xr:uid="{00000000-0005-0000-0000-0000E8110000}"/>
    <cellStyle name="Feeder Field 2 3 2 33 4" xfId="11126" xr:uid="{00000000-0005-0000-0000-0000E9110000}"/>
    <cellStyle name="Feeder Field 2 3 2 34" xfId="786" xr:uid="{00000000-0005-0000-0000-0000EA110000}"/>
    <cellStyle name="Feeder Field 2 3 2 34 2" xfId="11127" xr:uid="{00000000-0005-0000-0000-0000EB110000}"/>
    <cellStyle name="Feeder Field 2 3 2 34 2 2" xfId="11128" xr:uid="{00000000-0005-0000-0000-0000EC110000}"/>
    <cellStyle name="Feeder Field 2 3 2 34 2 3" xfId="11129" xr:uid="{00000000-0005-0000-0000-0000ED110000}"/>
    <cellStyle name="Feeder Field 2 3 2 34 2 4" xfId="11130" xr:uid="{00000000-0005-0000-0000-0000EE110000}"/>
    <cellStyle name="Feeder Field 2 3 2 34 3" xfId="11131" xr:uid="{00000000-0005-0000-0000-0000EF110000}"/>
    <cellStyle name="Feeder Field 2 3 2 34 4" xfId="11132" xr:uid="{00000000-0005-0000-0000-0000F0110000}"/>
    <cellStyle name="Feeder Field 2 3 2 35" xfId="787" xr:uid="{00000000-0005-0000-0000-0000F1110000}"/>
    <cellStyle name="Feeder Field 2 3 2 35 2" xfId="11133" xr:uid="{00000000-0005-0000-0000-0000F2110000}"/>
    <cellStyle name="Feeder Field 2 3 2 35 2 2" xfId="11134" xr:uid="{00000000-0005-0000-0000-0000F3110000}"/>
    <cellStyle name="Feeder Field 2 3 2 35 2 3" xfId="11135" xr:uid="{00000000-0005-0000-0000-0000F4110000}"/>
    <cellStyle name="Feeder Field 2 3 2 35 2 4" xfId="11136" xr:uid="{00000000-0005-0000-0000-0000F5110000}"/>
    <cellStyle name="Feeder Field 2 3 2 35 3" xfId="11137" xr:uid="{00000000-0005-0000-0000-0000F6110000}"/>
    <cellStyle name="Feeder Field 2 3 2 35 4" xfId="11138" xr:uid="{00000000-0005-0000-0000-0000F7110000}"/>
    <cellStyle name="Feeder Field 2 3 2 36" xfId="788" xr:uid="{00000000-0005-0000-0000-0000F8110000}"/>
    <cellStyle name="Feeder Field 2 3 2 36 2" xfId="11139" xr:uid="{00000000-0005-0000-0000-0000F9110000}"/>
    <cellStyle name="Feeder Field 2 3 2 36 2 2" xfId="11140" xr:uid="{00000000-0005-0000-0000-0000FA110000}"/>
    <cellStyle name="Feeder Field 2 3 2 36 2 3" xfId="11141" xr:uid="{00000000-0005-0000-0000-0000FB110000}"/>
    <cellStyle name="Feeder Field 2 3 2 36 2 4" xfId="11142" xr:uid="{00000000-0005-0000-0000-0000FC110000}"/>
    <cellStyle name="Feeder Field 2 3 2 36 3" xfId="11143" xr:uid="{00000000-0005-0000-0000-0000FD110000}"/>
    <cellStyle name="Feeder Field 2 3 2 36 4" xfId="11144" xr:uid="{00000000-0005-0000-0000-0000FE110000}"/>
    <cellStyle name="Feeder Field 2 3 2 37" xfId="789" xr:uid="{00000000-0005-0000-0000-0000FF110000}"/>
    <cellStyle name="Feeder Field 2 3 2 37 2" xfId="11145" xr:uid="{00000000-0005-0000-0000-000000120000}"/>
    <cellStyle name="Feeder Field 2 3 2 37 2 2" xfId="11146" xr:uid="{00000000-0005-0000-0000-000001120000}"/>
    <cellStyle name="Feeder Field 2 3 2 37 2 3" xfId="11147" xr:uid="{00000000-0005-0000-0000-000002120000}"/>
    <cellStyle name="Feeder Field 2 3 2 37 2 4" xfId="11148" xr:uid="{00000000-0005-0000-0000-000003120000}"/>
    <cellStyle name="Feeder Field 2 3 2 37 3" xfId="11149" xr:uid="{00000000-0005-0000-0000-000004120000}"/>
    <cellStyle name="Feeder Field 2 3 2 37 4" xfId="11150" xr:uid="{00000000-0005-0000-0000-000005120000}"/>
    <cellStyle name="Feeder Field 2 3 2 38" xfId="790" xr:uid="{00000000-0005-0000-0000-000006120000}"/>
    <cellStyle name="Feeder Field 2 3 2 38 2" xfId="11151" xr:uid="{00000000-0005-0000-0000-000007120000}"/>
    <cellStyle name="Feeder Field 2 3 2 38 2 2" xfId="11152" xr:uid="{00000000-0005-0000-0000-000008120000}"/>
    <cellStyle name="Feeder Field 2 3 2 38 2 3" xfId="11153" xr:uid="{00000000-0005-0000-0000-000009120000}"/>
    <cellStyle name="Feeder Field 2 3 2 38 2 4" xfId="11154" xr:uid="{00000000-0005-0000-0000-00000A120000}"/>
    <cellStyle name="Feeder Field 2 3 2 38 3" xfId="11155" xr:uid="{00000000-0005-0000-0000-00000B120000}"/>
    <cellStyle name="Feeder Field 2 3 2 38 4" xfId="11156" xr:uid="{00000000-0005-0000-0000-00000C120000}"/>
    <cellStyle name="Feeder Field 2 3 2 39" xfId="791" xr:uid="{00000000-0005-0000-0000-00000D120000}"/>
    <cellStyle name="Feeder Field 2 3 2 39 2" xfId="11157" xr:uid="{00000000-0005-0000-0000-00000E120000}"/>
    <cellStyle name="Feeder Field 2 3 2 39 2 2" xfId="11158" xr:uid="{00000000-0005-0000-0000-00000F120000}"/>
    <cellStyle name="Feeder Field 2 3 2 39 2 3" xfId="11159" xr:uid="{00000000-0005-0000-0000-000010120000}"/>
    <cellStyle name="Feeder Field 2 3 2 39 2 4" xfId="11160" xr:uid="{00000000-0005-0000-0000-000011120000}"/>
    <cellStyle name="Feeder Field 2 3 2 39 3" xfId="11161" xr:uid="{00000000-0005-0000-0000-000012120000}"/>
    <cellStyle name="Feeder Field 2 3 2 39 4" xfId="11162" xr:uid="{00000000-0005-0000-0000-000013120000}"/>
    <cellStyle name="Feeder Field 2 3 2 4" xfId="792" xr:uid="{00000000-0005-0000-0000-000014120000}"/>
    <cellStyle name="Feeder Field 2 3 2 4 2" xfId="11163" xr:uid="{00000000-0005-0000-0000-000015120000}"/>
    <cellStyle name="Feeder Field 2 3 2 4 2 2" xfId="11164" xr:uid="{00000000-0005-0000-0000-000016120000}"/>
    <cellStyle name="Feeder Field 2 3 2 4 2 3" xfId="11165" xr:uid="{00000000-0005-0000-0000-000017120000}"/>
    <cellStyle name="Feeder Field 2 3 2 4 2 4" xfId="11166" xr:uid="{00000000-0005-0000-0000-000018120000}"/>
    <cellStyle name="Feeder Field 2 3 2 4 3" xfId="11167" xr:uid="{00000000-0005-0000-0000-000019120000}"/>
    <cellStyle name="Feeder Field 2 3 2 4 4" xfId="11168" xr:uid="{00000000-0005-0000-0000-00001A120000}"/>
    <cellStyle name="Feeder Field 2 3 2 40" xfId="793" xr:uid="{00000000-0005-0000-0000-00001B120000}"/>
    <cellStyle name="Feeder Field 2 3 2 40 2" xfId="11169" xr:uid="{00000000-0005-0000-0000-00001C120000}"/>
    <cellStyle name="Feeder Field 2 3 2 40 2 2" xfId="11170" xr:uid="{00000000-0005-0000-0000-00001D120000}"/>
    <cellStyle name="Feeder Field 2 3 2 40 2 3" xfId="11171" xr:uid="{00000000-0005-0000-0000-00001E120000}"/>
    <cellStyle name="Feeder Field 2 3 2 40 2 4" xfId="11172" xr:uid="{00000000-0005-0000-0000-00001F120000}"/>
    <cellStyle name="Feeder Field 2 3 2 40 3" xfId="11173" xr:uid="{00000000-0005-0000-0000-000020120000}"/>
    <cellStyle name="Feeder Field 2 3 2 40 4" xfId="11174" xr:uid="{00000000-0005-0000-0000-000021120000}"/>
    <cellStyle name="Feeder Field 2 3 2 41" xfId="794" xr:uid="{00000000-0005-0000-0000-000022120000}"/>
    <cellStyle name="Feeder Field 2 3 2 41 2" xfId="11175" xr:uid="{00000000-0005-0000-0000-000023120000}"/>
    <cellStyle name="Feeder Field 2 3 2 41 2 2" xfId="11176" xr:uid="{00000000-0005-0000-0000-000024120000}"/>
    <cellStyle name="Feeder Field 2 3 2 41 2 3" xfId="11177" xr:uid="{00000000-0005-0000-0000-000025120000}"/>
    <cellStyle name="Feeder Field 2 3 2 41 2 4" xfId="11178" xr:uid="{00000000-0005-0000-0000-000026120000}"/>
    <cellStyle name="Feeder Field 2 3 2 41 3" xfId="11179" xr:uid="{00000000-0005-0000-0000-000027120000}"/>
    <cellStyle name="Feeder Field 2 3 2 41 4" xfId="11180" xr:uid="{00000000-0005-0000-0000-000028120000}"/>
    <cellStyle name="Feeder Field 2 3 2 42" xfId="795" xr:uid="{00000000-0005-0000-0000-000029120000}"/>
    <cellStyle name="Feeder Field 2 3 2 42 2" xfId="11181" xr:uid="{00000000-0005-0000-0000-00002A120000}"/>
    <cellStyle name="Feeder Field 2 3 2 42 2 2" xfId="11182" xr:uid="{00000000-0005-0000-0000-00002B120000}"/>
    <cellStyle name="Feeder Field 2 3 2 42 2 3" xfId="11183" xr:uid="{00000000-0005-0000-0000-00002C120000}"/>
    <cellStyle name="Feeder Field 2 3 2 42 2 4" xfId="11184" xr:uid="{00000000-0005-0000-0000-00002D120000}"/>
    <cellStyle name="Feeder Field 2 3 2 42 3" xfId="11185" xr:uid="{00000000-0005-0000-0000-00002E120000}"/>
    <cellStyle name="Feeder Field 2 3 2 42 4" xfId="11186" xr:uid="{00000000-0005-0000-0000-00002F120000}"/>
    <cellStyle name="Feeder Field 2 3 2 43" xfId="796" xr:uid="{00000000-0005-0000-0000-000030120000}"/>
    <cellStyle name="Feeder Field 2 3 2 43 2" xfId="11187" xr:uid="{00000000-0005-0000-0000-000031120000}"/>
    <cellStyle name="Feeder Field 2 3 2 43 2 2" xfId="11188" xr:uid="{00000000-0005-0000-0000-000032120000}"/>
    <cellStyle name="Feeder Field 2 3 2 43 2 3" xfId="11189" xr:uid="{00000000-0005-0000-0000-000033120000}"/>
    <cellStyle name="Feeder Field 2 3 2 43 2 4" xfId="11190" xr:uid="{00000000-0005-0000-0000-000034120000}"/>
    <cellStyle name="Feeder Field 2 3 2 43 3" xfId="11191" xr:uid="{00000000-0005-0000-0000-000035120000}"/>
    <cellStyle name="Feeder Field 2 3 2 43 4" xfId="11192" xr:uid="{00000000-0005-0000-0000-000036120000}"/>
    <cellStyle name="Feeder Field 2 3 2 44" xfId="797" xr:uid="{00000000-0005-0000-0000-000037120000}"/>
    <cellStyle name="Feeder Field 2 3 2 44 2" xfId="11193" xr:uid="{00000000-0005-0000-0000-000038120000}"/>
    <cellStyle name="Feeder Field 2 3 2 44 2 2" xfId="11194" xr:uid="{00000000-0005-0000-0000-000039120000}"/>
    <cellStyle name="Feeder Field 2 3 2 44 2 3" xfId="11195" xr:uid="{00000000-0005-0000-0000-00003A120000}"/>
    <cellStyle name="Feeder Field 2 3 2 44 2 4" xfId="11196" xr:uid="{00000000-0005-0000-0000-00003B120000}"/>
    <cellStyle name="Feeder Field 2 3 2 44 3" xfId="11197" xr:uid="{00000000-0005-0000-0000-00003C120000}"/>
    <cellStyle name="Feeder Field 2 3 2 44 4" xfId="11198" xr:uid="{00000000-0005-0000-0000-00003D120000}"/>
    <cellStyle name="Feeder Field 2 3 2 45" xfId="11199" xr:uid="{00000000-0005-0000-0000-00003E120000}"/>
    <cellStyle name="Feeder Field 2 3 2 45 2" xfId="11200" xr:uid="{00000000-0005-0000-0000-00003F120000}"/>
    <cellStyle name="Feeder Field 2 3 2 45 3" xfId="11201" xr:uid="{00000000-0005-0000-0000-000040120000}"/>
    <cellStyle name="Feeder Field 2 3 2 45 4" xfId="11202" xr:uid="{00000000-0005-0000-0000-000041120000}"/>
    <cellStyle name="Feeder Field 2 3 2 46" xfId="11203" xr:uid="{00000000-0005-0000-0000-000042120000}"/>
    <cellStyle name="Feeder Field 2 3 2 46 2" xfId="11204" xr:uid="{00000000-0005-0000-0000-000043120000}"/>
    <cellStyle name="Feeder Field 2 3 2 46 3" xfId="11205" xr:uid="{00000000-0005-0000-0000-000044120000}"/>
    <cellStyle name="Feeder Field 2 3 2 46 4" xfId="11206" xr:uid="{00000000-0005-0000-0000-000045120000}"/>
    <cellStyle name="Feeder Field 2 3 2 47" xfId="11207" xr:uid="{00000000-0005-0000-0000-000046120000}"/>
    <cellStyle name="Feeder Field 2 3 2 48" xfId="11208" xr:uid="{00000000-0005-0000-0000-000047120000}"/>
    <cellStyle name="Feeder Field 2 3 2 5" xfId="798" xr:uid="{00000000-0005-0000-0000-000048120000}"/>
    <cellStyle name="Feeder Field 2 3 2 5 2" xfId="11209" xr:uid="{00000000-0005-0000-0000-000049120000}"/>
    <cellStyle name="Feeder Field 2 3 2 5 2 2" xfId="11210" xr:uid="{00000000-0005-0000-0000-00004A120000}"/>
    <cellStyle name="Feeder Field 2 3 2 5 2 3" xfId="11211" xr:uid="{00000000-0005-0000-0000-00004B120000}"/>
    <cellStyle name="Feeder Field 2 3 2 5 2 4" xfId="11212" xr:uid="{00000000-0005-0000-0000-00004C120000}"/>
    <cellStyle name="Feeder Field 2 3 2 5 3" xfId="11213" xr:uid="{00000000-0005-0000-0000-00004D120000}"/>
    <cellStyle name="Feeder Field 2 3 2 5 4" xfId="11214" xr:uid="{00000000-0005-0000-0000-00004E120000}"/>
    <cellStyle name="Feeder Field 2 3 2 6" xfId="799" xr:uid="{00000000-0005-0000-0000-00004F120000}"/>
    <cellStyle name="Feeder Field 2 3 2 6 2" xfId="11215" xr:uid="{00000000-0005-0000-0000-000050120000}"/>
    <cellStyle name="Feeder Field 2 3 2 6 2 2" xfId="11216" xr:uid="{00000000-0005-0000-0000-000051120000}"/>
    <cellStyle name="Feeder Field 2 3 2 6 2 3" xfId="11217" xr:uid="{00000000-0005-0000-0000-000052120000}"/>
    <cellStyle name="Feeder Field 2 3 2 6 2 4" xfId="11218" xr:uid="{00000000-0005-0000-0000-000053120000}"/>
    <cellStyle name="Feeder Field 2 3 2 6 3" xfId="11219" xr:uid="{00000000-0005-0000-0000-000054120000}"/>
    <cellStyle name="Feeder Field 2 3 2 6 4" xfId="11220" xr:uid="{00000000-0005-0000-0000-000055120000}"/>
    <cellStyle name="Feeder Field 2 3 2 7" xfId="800" xr:uid="{00000000-0005-0000-0000-000056120000}"/>
    <cellStyle name="Feeder Field 2 3 2 7 2" xfId="11221" xr:uid="{00000000-0005-0000-0000-000057120000}"/>
    <cellStyle name="Feeder Field 2 3 2 7 2 2" xfId="11222" xr:uid="{00000000-0005-0000-0000-000058120000}"/>
    <cellStyle name="Feeder Field 2 3 2 7 2 3" xfId="11223" xr:uid="{00000000-0005-0000-0000-000059120000}"/>
    <cellStyle name="Feeder Field 2 3 2 7 2 4" xfId="11224" xr:uid="{00000000-0005-0000-0000-00005A120000}"/>
    <cellStyle name="Feeder Field 2 3 2 7 3" xfId="11225" xr:uid="{00000000-0005-0000-0000-00005B120000}"/>
    <cellStyle name="Feeder Field 2 3 2 7 4" xfId="11226" xr:uid="{00000000-0005-0000-0000-00005C120000}"/>
    <cellStyle name="Feeder Field 2 3 2 8" xfId="801" xr:uid="{00000000-0005-0000-0000-00005D120000}"/>
    <cellStyle name="Feeder Field 2 3 2 8 2" xfId="11227" xr:uid="{00000000-0005-0000-0000-00005E120000}"/>
    <cellStyle name="Feeder Field 2 3 2 8 2 2" xfId="11228" xr:uid="{00000000-0005-0000-0000-00005F120000}"/>
    <cellStyle name="Feeder Field 2 3 2 8 2 3" xfId="11229" xr:uid="{00000000-0005-0000-0000-000060120000}"/>
    <cellStyle name="Feeder Field 2 3 2 8 2 4" xfId="11230" xr:uid="{00000000-0005-0000-0000-000061120000}"/>
    <cellStyle name="Feeder Field 2 3 2 8 3" xfId="11231" xr:uid="{00000000-0005-0000-0000-000062120000}"/>
    <cellStyle name="Feeder Field 2 3 2 8 4" xfId="11232" xr:uid="{00000000-0005-0000-0000-000063120000}"/>
    <cellStyle name="Feeder Field 2 3 2 9" xfId="802" xr:uid="{00000000-0005-0000-0000-000064120000}"/>
    <cellStyle name="Feeder Field 2 3 2 9 2" xfId="11233" xr:uid="{00000000-0005-0000-0000-000065120000}"/>
    <cellStyle name="Feeder Field 2 3 2 9 2 2" xfId="11234" xr:uid="{00000000-0005-0000-0000-000066120000}"/>
    <cellStyle name="Feeder Field 2 3 2 9 2 3" xfId="11235" xr:uid="{00000000-0005-0000-0000-000067120000}"/>
    <cellStyle name="Feeder Field 2 3 2 9 2 4" xfId="11236" xr:uid="{00000000-0005-0000-0000-000068120000}"/>
    <cellStyle name="Feeder Field 2 3 2 9 3" xfId="11237" xr:uid="{00000000-0005-0000-0000-000069120000}"/>
    <cellStyle name="Feeder Field 2 3 2 9 4" xfId="11238" xr:uid="{00000000-0005-0000-0000-00006A120000}"/>
    <cellStyle name="Feeder Field 2 3 20" xfId="803" xr:uid="{00000000-0005-0000-0000-00006B120000}"/>
    <cellStyle name="Feeder Field 2 3 20 2" xfId="11239" xr:uid="{00000000-0005-0000-0000-00006C120000}"/>
    <cellStyle name="Feeder Field 2 3 20 2 2" xfId="11240" xr:uid="{00000000-0005-0000-0000-00006D120000}"/>
    <cellStyle name="Feeder Field 2 3 20 2 3" xfId="11241" xr:uid="{00000000-0005-0000-0000-00006E120000}"/>
    <cellStyle name="Feeder Field 2 3 20 2 4" xfId="11242" xr:uid="{00000000-0005-0000-0000-00006F120000}"/>
    <cellStyle name="Feeder Field 2 3 20 3" xfId="11243" xr:uid="{00000000-0005-0000-0000-000070120000}"/>
    <cellStyle name="Feeder Field 2 3 20 4" xfId="11244" xr:uid="{00000000-0005-0000-0000-000071120000}"/>
    <cellStyle name="Feeder Field 2 3 21" xfId="804" xr:uid="{00000000-0005-0000-0000-000072120000}"/>
    <cellStyle name="Feeder Field 2 3 21 2" xfId="11245" xr:uid="{00000000-0005-0000-0000-000073120000}"/>
    <cellStyle name="Feeder Field 2 3 21 2 2" xfId="11246" xr:uid="{00000000-0005-0000-0000-000074120000}"/>
    <cellStyle name="Feeder Field 2 3 21 2 3" xfId="11247" xr:uid="{00000000-0005-0000-0000-000075120000}"/>
    <cellStyle name="Feeder Field 2 3 21 2 4" xfId="11248" xr:uid="{00000000-0005-0000-0000-000076120000}"/>
    <cellStyle name="Feeder Field 2 3 21 3" xfId="11249" xr:uid="{00000000-0005-0000-0000-000077120000}"/>
    <cellStyle name="Feeder Field 2 3 21 4" xfId="11250" xr:uid="{00000000-0005-0000-0000-000078120000}"/>
    <cellStyle name="Feeder Field 2 3 22" xfId="805" xr:uid="{00000000-0005-0000-0000-000079120000}"/>
    <cellStyle name="Feeder Field 2 3 22 2" xfId="11251" xr:uid="{00000000-0005-0000-0000-00007A120000}"/>
    <cellStyle name="Feeder Field 2 3 22 2 2" xfId="11252" xr:uid="{00000000-0005-0000-0000-00007B120000}"/>
    <cellStyle name="Feeder Field 2 3 22 2 3" xfId="11253" xr:uid="{00000000-0005-0000-0000-00007C120000}"/>
    <cellStyle name="Feeder Field 2 3 22 2 4" xfId="11254" xr:uid="{00000000-0005-0000-0000-00007D120000}"/>
    <cellStyle name="Feeder Field 2 3 22 3" xfId="11255" xr:uid="{00000000-0005-0000-0000-00007E120000}"/>
    <cellStyle name="Feeder Field 2 3 22 4" xfId="11256" xr:uid="{00000000-0005-0000-0000-00007F120000}"/>
    <cellStyle name="Feeder Field 2 3 23" xfId="806" xr:uid="{00000000-0005-0000-0000-000080120000}"/>
    <cellStyle name="Feeder Field 2 3 23 2" xfId="11257" xr:uid="{00000000-0005-0000-0000-000081120000}"/>
    <cellStyle name="Feeder Field 2 3 23 2 2" xfId="11258" xr:uid="{00000000-0005-0000-0000-000082120000}"/>
    <cellStyle name="Feeder Field 2 3 23 2 3" xfId="11259" xr:uid="{00000000-0005-0000-0000-000083120000}"/>
    <cellStyle name="Feeder Field 2 3 23 2 4" xfId="11260" xr:uid="{00000000-0005-0000-0000-000084120000}"/>
    <cellStyle name="Feeder Field 2 3 23 3" xfId="11261" xr:uid="{00000000-0005-0000-0000-000085120000}"/>
    <cellStyle name="Feeder Field 2 3 23 4" xfId="11262" xr:uid="{00000000-0005-0000-0000-000086120000}"/>
    <cellStyle name="Feeder Field 2 3 24" xfId="807" xr:uid="{00000000-0005-0000-0000-000087120000}"/>
    <cellStyle name="Feeder Field 2 3 24 2" xfId="11263" xr:uid="{00000000-0005-0000-0000-000088120000}"/>
    <cellStyle name="Feeder Field 2 3 24 2 2" xfId="11264" xr:uid="{00000000-0005-0000-0000-000089120000}"/>
    <cellStyle name="Feeder Field 2 3 24 2 3" xfId="11265" xr:uid="{00000000-0005-0000-0000-00008A120000}"/>
    <cellStyle name="Feeder Field 2 3 24 2 4" xfId="11266" xr:uid="{00000000-0005-0000-0000-00008B120000}"/>
    <cellStyle name="Feeder Field 2 3 24 3" xfId="11267" xr:uid="{00000000-0005-0000-0000-00008C120000}"/>
    <cellStyle name="Feeder Field 2 3 24 4" xfId="11268" xr:uid="{00000000-0005-0000-0000-00008D120000}"/>
    <cellStyle name="Feeder Field 2 3 25" xfId="808" xr:uid="{00000000-0005-0000-0000-00008E120000}"/>
    <cellStyle name="Feeder Field 2 3 25 2" xfId="11269" xr:uid="{00000000-0005-0000-0000-00008F120000}"/>
    <cellStyle name="Feeder Field 2 3 25 2 2" xfId="11270" xr:uid="{00000000-0005-0000-0000-000090120000}"/>
    <cellStyle name="Feeder Field 2 3 25 2 3" xfId="11271" xr:uid="{00000000-0005-0000-0000-000091120000}"/>
    <cellStyle name="Feeder Field 2 3 25 2 4" xfId="11272" xr:uid="{00000000-0005-0000-0000-000092120000}"/>
    <cellStyle name="Feeder Field 2 3 25 3" xfId="11273" xr:uid="{00000000-0005-0000-0000-000093120000}"/>
    <cellStyle name="Feeder Field 2 3 25 4" xfId="11274" xr:uid="{00000000-0005-0000-0000-000094120000}"/>
    <cellStyle name="Feeder Field 2 3 26" xfId="809" xr:uid="{00000000-0005-0000-0000-000095120000}"/>
    <cellStyle name="Feeder Field 2 3 26 2" xfId="11275" xr:uid="{00000000-0005-0000-0000-000096120000}"/>
    <cellStyle name="Feeder Field 2 3 26 2 2" xfId="11276" xr:uid="{00000000-0005-0000-0000-000097120000}"/>
    <cellStyle name="Feeder Field 2 3 26 2 3" xfId="11277" xr:uid="{00000000-0005-0000-0000-000098120000}"/>
    <cellStyle name="Feeder Field 2 3 26 2 4" xfId="11278" xr:uid="{00000000-0005-0000-0000-000099120000}"/>
    <cellStyle name="Feeder Field 2 3 26 3" xfId="11279" xr:uid="{00000000-0005-0000-0000-00009A120000}"/>
    <cellStyle name="Feeder Field 2 3 26 4" xfId="11280" xr:uid="{00000000-0005-0000-0000-00009B120000}"/>
    <cellStyle name="Feeder Field 2 3 27" xfId="810" xr:uid="{00000000-0005-0000-0000-00009C120000}"/>
    <cellStyle name="Feeder Field 2 3 27 2" xfId="11281" xr:uid="{00000000-0005-0000-0000-00009D120000}"/>
    <cellStyle name="Feeder Field 2 3 27 2 2" xfId="11282" xr:uid="{00000000-0005-0000-0000-00009E120000}"/>
    <cellStyle name="Feeder Field 2 3 27 2 3" xfId="11283" xr:uid="{00000000-0005-0000-0000-00009F120000}"/>
    <cellStyle name="Feeder Field 2 3 27 2 4" xfId="11284" xr:uid="{00000000-0005-0000-0000-0000A0120000}"/>
    <cellStyle name="Feeder Field 2 3 27 3" xfId="11285" xr:uid="{00000000-0005-0000-0000-0000A1120000}"/>
    <cellStyle name="Feeder Field 2 3 27 4" xfId="11286" xr:uid="{00000000-0005-0000-0000-0000A2120000}"/>
    <cellStyle name="Feeder Field 2 3 28" xfId="811" xr:uid="{00000000-0005-0000-0000-0000A3120000}"/>
    <cellStyle name="Feeder Field 2 3 28 2" xfId="11287" xr:uid="{00000000-0005-0000-0000-0000A4120000}"/>
    <cellStyle name="Feeder Field 2 3 28 2 2" xfId="11288" xr:uid="{00000000-0005-0000-0000-0000A5120000}"/>
    <cellStyle name="Feeder Field 2 3 28 2 3" xfId="11289" xr:uid="{00000000-0005-0000-0000-0000A6120000}"/>
    <cellStyle name="Feeder Field 2 3 28 2 4" xfId="11290" xr:uid="{00000000-0005-0000-0000-0000A7120000}"/>
    <cellStyle name="Feeder Field 2 3 28 3" xfId="11291" xr:uid="{00000000-0005-0000-0000-0000A8120000}"/>
    <cellStyle name="Feeder Field 2 3 28 4" xfId="11292" xr:uid="{00000000-0005-0000-0000-0000A9120000}"/>
    <cellStyle name="Feeder Field 2 3 29" xfId="812" xr:uid="{00000000-0005-0000-0000-0000AA120000}"/>
    <cellStyle name="Feeder Field 2 3 29 2" xfId="11293" xr:uid="{00000000-0005-0000-0000-0000AB120000}"/>
    <cellStyle name="Feeder Field 2 3 29 2 2" xfId="11294" xr:uid="{00000000-0005-0000-0000-0000AC120000}"/>
    <cellStyle name="Feeder Field 2 3 29 2 3" xfId="11295" xr:uid="{00000000-0005-0000-0000-0000AD120000}"/>
    <cellStyle name="Feeder Field 2 3 29 2 4" xfId="11296" xr:uid="{00000000-0005-0000-0000-0000AE120000}"/>
    <cellStyle name="Feeder Field 2 3 29 3" xfId="11297" xr:uid="{00000000-0005-0000-0000-0000AF120000}"/>
    <cellStyle name="Feeder Field 2 3 29 4" xfId="11298" xr:uid="{00000000-0005-0000-0000-0000B0120000}"/>
    <cellStyle name="Feeder Field 2 3 3" xfId="813" xr:uid="{00000000-0005-0000-0000-0000B1120000}"/>
    <cellStyle name="Feeder Field 2 3 3 2" xfId="11299" xr:uid="{00000000-0005-0000-0000-0000B2120000}"/>
    <cellStyle name="Feeder Field 2 3 3 2 2" xfId="11300" xr:uid="{00000000-0005-0000-0000-0000B3120000}"/>
    <cellStyle name="Feeder Field 2 3 3 2 3" xfId="11301" xr:uid="{00000000-0005-0000-0000-0000B4120000}"/>
    <cellStyle name="Feeder Field 2 3 3 2 4" xfId="11302" xr:uid="{00000000-0005-0000-0000-0000B5120000}"/>
    <cellStyle name="Feeder Field 2 3 3 3" xfId="11303" xr:uid="{00000000-0005-0000-0000-0000B6120000}"/>
    <cellStyle name="Feeder Field 2 3 3 4" xfId="11304" xr:uid="{00000000-0005-0000-0000-0000B7120000}"/>
    <cellStyle name="Feeder Field 2 3 30" xfId="814" xr:uid="{00000000-0005-0000-0000-0000B8120000}"/>
    <cellStyle name="Feeder Field 2 3 30 2" xfId="11305" xr:uid="{00000000-0005-0000-0000-0000B9120000}"/>
    <cellStyle name="Feeder Field 2 3 30 2 2" xfId="11306" xr:uid="{00000000-0005-0000-0000-0000BA120000}"/>
    <cellStyle name="Feeder Field 2 3 30 2 3" xfId="11307" xr:uid="{00000000-0005-0000-0000-0000BB120000}"/>
    <cellStyle name="Feeder Field 2 3 30 2 4" xfId="11308" xr:uid="{00000000-0005-0000-0000-0000BC120000}"/>
    <cellStyle name="Feeder Field 2 3 30 3" xfId="11309" xr:uid="{00000000-0005-0000-0000-0000BD120000}"/>
    <cellStyle name="Feeder Field 2 3 30 4" xfId="11310" xr:uid="{00000000-0005-0000-0000-0000BE120000}"/>
    <cellStyle name="Feeder Field 2 3 31" xfId="815" xr:uid="{00000000-0005-0000-0000-0000BF120000}"/>
    <cellStyle name="Feeder Field 2 3 31 2" xfId="11311" xr:uid="{00000000-0005-0000-0000-0000C0120000}"/>
    <cellStyle name="Feeder Field 2 3 31 2 2" xfId="11312" xr:uid="{00000000-0005-0000-0000-0000C1120000}"/>
    <cellStyle name="Feeder Field 2 3 31 2 3" xfId="11313" xr:uid="{00000000-0005-0000-0000-0000C2120000}"/>
    <cellStyle name="Feeder Field 2 3 31 2 4" xfId="11314" xr:uid="{00000000-0005-0000-0000-0000C3120000}"/>
    <cellStyle name="Feeder Field 2 3 31 3" xfId="11315" xr:uid="{00000000-0005-0000-0000-0000C4120000}"/>
    <cellStyle name="Feeder Field 2 3 31 4" xfId="11316" xr:uid="{00000000-0005-0000-0000-0000C5120000}"/>
    <cellStyle name="Feeder Field 2 3 32" xfId="816" xr:uid="{00000000-0005-0000-0000-0000C6120000}"/>
    <cellStyle name="Feeder Field 2 3 32 2" xfId="11317" xr:uid="{00000000-0005-0000-0000-0000C7120000}"/>
    <cellStyle name="Feeder Field 2 3 32 2 2" xfId="11318" xr:uid="{00000000-0005-0000-0000-0000C8120000}"/>
    <cellStyle name="Feeder Field 2 3 32 2 3" xfId="11319" xr:uid="{00000000-0005-0000-0000-0000C9120000}"/>
    <cellStyle name="Feeder Field 2 3 32 2 4" xfId="11320" xr:uid="{00000000-0005-0000-0000-0000CA120000}"/>
    <cellStyle name="Feeder Field 2 3 32 3" xfId="11321" xr:uid="{00000000-0005-0000-0000-0000CB120000}"/>
    <cellStyle name="Feeder Field 2 3 32 4" xfId="11322" xr:uid="{00000000-0005-0000-0000-0000CC120000}"/>
    <cellStyle name="Feeder Field 2 3 33" xfId="817" xr:uid="{00000000-0005-0000-0000-0000CD120000}"/>
    <cellStyle name="Feeder Field 2 3 33 2" xfId="11323" xr:uid="{00000000-0005-0000-0000-0000CE120000}"/>
    <cellStyle name="Feeder Field 2 3 33 2 2" xfId="11324" xr:uid="{00000000-0005-0000-0000-0000CF120000}"/>
    <cellStyle name="Feeder Field 2 3 33 2 3" xfId="11325" xr:uid="{00000000-0005-0000-0000-0000D0120000}"/>
    <cellStyle name="Feeder Field 2 3 33 2 4" xfId="11326" xr:uid="{00000000-0005-0000-0000-0000D1120000}"/>
    <cellStyle name="Feeder Field 2 3 33 3" xfId="11327" xr:uid="{00000000-0005-0000-0000-0000D2120000}"/>
    <cellStyle name="Feeder Field 2 3 33 4" xfId="11328" xr:uid="{00000000-0005-0000-0000-0000D3120000}"/>
    <cellStyle name="Feeder Field 2 3 34" xfId="818" xr:uid="{00000000-0005-0000-0000-0000D4120000}"/>
    <cellStyle name="Feeder Field 2 3 34 2" xfId="11329" xr:uid="{00000000-0005-0000-0000-0000D5120000}"/>
    <cellStyle name="Feeder Field 2 3 34 2 2" xfId="11330" xr:uid="{00000000-0005-0000-0000-0000D6120000}"/>
    <cellStyle name="Feeder Field 2 3 34 2 3" xfId="11331" xr:uid="{00000000-0005-0000-0000-0000D7120000}"/>
    <cellStyle name="Feeder Field 2 3 34 2 4" xfId="11332" xr:uid="{00000000-0005-0000-0000-0000D8120000}"/>
    <cellStyle name="Feeder Field 2 3 34 3" xfId="11333" xr:uid="{00000000-0005-0000-0000-0000D9120000}"/>
    <cellStyle name="Feeder Field 2 3 34 4" xfId="11334" xr:uid="{00000000-0005-0000-0000-0000DA120000}"/>
    <cellStyle name="Feeder Field 2 3 35" xfId="819" xr:uid="{00000000-0005-0000-0000-0000DB120000}"/>
    <cellStyle name="Feeder Field 2 3 35 2" xfId="11335" xr:uid="{00000000-0005-0000-0000-0000DC120000}"/>
    <cellStyle name="Feeder Field 2 3 35 2 2" xfId="11336" xr:uid="{00000000-0005-0000-0000-0000DD120000}"/>
    <cellStyle name="Feeder Field 2 3 35 2 3" xfId="11337" xr:uid="{00000000-0005-0000-0000-0000DE120000}"/>
    <cellStyle name="Feeder Field 2 3 35 2 4" xfId="11338" xr:uid="{00000000-0005-0000-0000-0000DF120000}"/>
    <cellStyle name="Feeder Field 2 3 35 3" xfId="11339" xr:uid="{00000000-0005-0000-0000-0000E0120000}"/>
    <cellStyle name="Feeder Field 2 3 35 4" xfId="11340" xr:uid="{00000000-0005-0000-0000-0000E1120000}"/>
    <cellStyle name="Feeder Field 2 3 36" xfId="820" xr:uid="{00000000-0005-0000-0000-0000E2120000}"/>
    <cellStyle name="Feeder Field 2 3 36 2" xfId="11341" xr:uid="{00000000-0005-0000-0000-0000E3120000}"/>
    <cellStyle name="Feeder Field 2 3 36 2 2" xfId="11342" xr:uid="{00000000-0005-0000-0000-0000E4120000}"/>
    <cellStyle name="Feeder Field 2 3 36 2 3" xfId="11343" xr:uid="{00000000-0005-0000-0000-0000E5120000}"/>
    <cellStyle name="Feeder Field 2 3 36 2 4" xfId="11344" xr:uid="{00000000-0005-0000-0000-0000E6120000}"/>
    <cellStyle name="Feeder Field 2 3 36 3" xfId="11345" xr:uid="{00000000-0005-0000-0000-0000E7120000}"/>
    <cellStyle name="Feeder Field 2 3 36 4" xfId="11346" xr:uid="{00000000-0005-0000-0000-0000E8120000}"/>
    <cellStyle name="Feeder Field 2 3 37" xfId="821" xr:uid="{00000000-0005-0000-0000-0000E9120000}"/>
    <cellStyle name="Feeder Field 2 3 37 2" xfId="11347" xr:uid="{00000000-0005-0000-0000-0000EA120000}"/>
    <cellStyle name="Feeder Field 2 3 37 2 2" xfId="11348" xr:uid="{00000000-0005-0000-0000-0000EB120000}"/>
    <cellStyle name="Feeder Field 2 3 37 2 3" xfId="11349" xr:uid="{00000000-0005-0000-0000-0000EC120000}"/>
    <cellStyle name="Feeder Field 2 3 37 2 4" xfId="11350" xr:uid="{00000000-0005-0000-0000-0000ED120000}"/>
    <cellStyle name="Feeder Field 2 3 37 3" xfId="11351" xr:uid="{00000000-0005-0000-0000-0000EE120000}"/>
    <cellStyle name="Feeder Field 2 3 37 4" xfId="11352" xr:uid="{00000000-0005-0000-0000-0000EF120000}"/>
    <cellStyle name="Feeder Field 2 3 38" xfId="822" xr:uid="{00000000-0005-0000-0000-0000F0120000}"/>
    <cellStyle name="Feeder Field 2 3 38 2" xfId="11353" xr:uid="{00000000-0005-0000-0000-0000F1120000}"/>
    <cellStyle name="Feeder Field 2 3 38 2 2" xfId="11354" xr:uid="{00000000-0005-0000-0000-0000F2120000}"/>
    <cellStyle name="Feeder Field 2 3 38 2 3" xfId="11355" xr:uid="{00000000-0005-0000-0000-0000F3120000}"/>
    <cellStyle name="Feeder Field 2 3 38 2 4" xfId="11356" xr:uid="{00000000-0005-0000-0000-0000F4120000}"/>
    <cellStyle name="Feeder Field 2 3 38 3" xfId="11357" xr:uid="{00000000-0005-0000-0000-0000F5120000}"/>
    <cellStyle name="Feeder Field 2 3 38 4" xfId="11358" xr:uid="{00000000-0005-0000-0000-0000F6120000}"/>
    <cellStyle name="Feeder Field 2 3 39" xfId="823" xr:uid="{00000000-0005-0000-0000-0000F7120000}"/>
    <cellStyle name="Feeder Field 2 3 39 2" xfId="11359" xr:uid="{00000000-0005-0000-0000-0000F8120000}"/>
    <cellStyle name="Feeder Field 2 3 39 2 2" xfId="11360" xr:uid="{00000000-0005-0000-0000-0000F9120000}"/>
    <cellStyle name="Feeder Field 2 3 39 2 3" xfId="11361" xr:uid="{00000000-0005-0000-0000-0000FA120000}"/>
    <cellStyle name="Feeder Field 2 3 39 2 4" xfId="11362" xr:uid="{00000000-0005-0000-0000-0000FB120000}"/>
    <cellStyle name="Feeder Field 2 3 39 3" xfId="11363" xr:uid="{00000000-0005-0000-0000-0000FC120000}"/>
    <cellStyle name="Feeder Field 2 3 39 4" xfId="11364" xr:uid="{00000000-0005-0000-0000-0000FD120000}"/>
    <cellStyle name="Feeder Field 2 3 4" xfId="824" xr:uid="{00000000-0005-0000-0000-0000FE120000}"/>
    <cellStyle name="Feeder Field 2 3 4 2" xfId="11365" xr:uid="{00000000-0005-0000-0000-0000FF120000}"/>
    <cellStyle name="Feeder Field 2 3 4 2 2" xfId="11366" xr:uid="{00000000-0005-0000-0000-000000130000}"/>
    <cellStyle name="Feeder Field 2 3 4 2 3" xfId="11367" xr:uid="{00000000-0005-0000-0000-000001130000}"/>
    <cellStyle name="Feeder Field 2 3 4 2 4" xfId="11368" xr:uid="{00000000-0005-0000-0000-000002130000}"/>
    <cellStyle name="Feeder Field 2 3 4 3" xfId="11369" xr:uid="{00000000-0005-0000-0000-000003130000}"/>
    <cellStyle name="Feeder Field 2 3 4 4" xfId="11370" xr:uid="{00000000-0005-0000-0000-000004130000}"/>
    <cellStyle name="Feeder Field 2 3 40" xfId="825" xr:uid="{00000000-0005-0000-0000-000005130000}"/>
    <cellStyle name="Feeder Field 2 3 40 2" xfId="11371" xr:uid="{00000000-0005-0000-0000-000006130000}"/>
    <cellStyle name="Feeder Field 2 3 40 2 2" xfId="11372" xr:uid="{00000000-0005-0000-0000-000007130000}"/>
    <cellStyle name="Feeder Field 2 3 40 2 3" xfId="11373" xr:uid="{00000000-0005-0000-0000-000008130000}"/>
    <cellStyle name="Feeder Field 2 3 40 2 4" xfId="11374" xr:uid="{00000000-0005-0000-0000-000009130000}"/>
    <cellStyle name="Feeder Field 2 3 40 3" xfId="11375" xr:uid="{00000000-0005-0000-0000-00000A130000}"/>
    <cellStyle name="Feeder Field 2 3 40 4" xfId="11376" xr:uid="{00000000-0005-0000-0000-00000B130000}"/>
    <cellStyle name="Feeder Field 2 3 41" xfId="826" xr:uid="{00000000-0005-0000-0000-00000C130000}"/>
    <cellStyle name="Feeder Field 2 3 41 2" xfId="11377" xr:uid="{00000000-0005-0000-0000-00000D130000}"/>
    <cellStyle name="Feeder Field 2 3 41 2 2" xfId="11378" xr:uid="{00000000-0005-0000-0000-00000E130000}"/>
    <cellStyle name="Feeder Field 2 3 41 2 3" xfId="11379" xr:uid="{00000000-0005-0000-0000-00000F130000}"/>
    <cellStyle name="Feeder Field 2 3 41 2 4" xfId="11380" xr:uid="{00000000-0005-0000-0000-000010130000}"/>
    <cellStyle name="Feeder Field 2 3 41 3" xfId="11381" xr:uid="{00000000-0005-0000-0000-000011130000}"/>
    <cellStyle name="Feeder Field 2 3 41 4" xfId="11382" xr:uid="{00000000-0005-0000-0000-000012130000}"/>
    <cellStyle name="Feeder Field 2 3 42" xfId="827" xr:uid="{00000000-0005-0000-0000-000013130000}"/>
    <cellStyle name="Feeder Field 2 3 42 2" xfId="11383" xr:uid="{00000000-0005-0000-0000-000014130000}"/>
    <cellStyle name="Feeder Field 2 3 42 2 2" xfId="11384" xr:uid="{00000000-0005-0000-0000-000015130000}"/>
    <cellStyle name="Feeder Field 2 3 42 2 3" xfId="11385" xr:uid="{00000000-0005-0000-0000-000016130000}"/>
    <cellStyle name="Feeder Field 2 3 42 2 4" xfId="11386" xr:uid="{00000000-0005-0000-0000-000017130000}"/>
    <cellStyle name="Feeder Field 2 3 42 3" xfId="11387" xr:uid="{00000000-0005-0000-0000-000018130000}"/>
    <cellStyle name="Feeder Field 2 3 42 4" xfId="11388" xr:uid="{00000000-0005-0000-0000-000019130000}"/>
    <cellStyle name="Feeder Field 2 3 43" xfId="828" xr:uid="{00000000-0005-0000-0000-00001A130000}"/>
    <cellStyle name="Feeder Field 2 3 43 2" xfId="11389" xr:uid="{00000000-0005-0000-0000-00001B130000}"/>
    <cellStyle name="Feeder Field 2 3 43 2 2" xfId="11390" xr:uid="{00000000-0005-0000-0000-00001C130000}"/>
    <cellStyle name="Feeder Field 2 3 43 2 3" xfId="11391" xr:uid="{00000000-0005-0000-0000-00001D130000}"/>
    <cellStyle name="Feeder Field 2 3 43 2 4" xfId="11392" xr:uid="{00000000-0005-0000-0000-00001E130000}"/>
    <cellStyle name="Feeder Field 2 3 43 3" xfId="11393" xr:uid="{00000000-0005-0000-0000-00001F130000}"/>
    <cellStyle name="Feeder Field 2 3 43 4" xfId="11394" xr:uid="{00000000-0005-0000-0000-000020130000}"/>
    <cellStyle name="Feeder Field 2 3 44" xfId="829" xr:uid="{00000000-0005-0000-0000-000021130000}"/>
    <cellStyle name="Feeder Field 2 3 44 2" xfId="11395" xr:uid="{00000000-0005-0000-0000-000022130000}"/>
    <cellStyle name="Feeder Field 2 3 44 2 2" xfId="11396" xr:uid="{00000000-0005-0000-0000-000023130000}"/>
    <cellStyle name="Feeder Field 2 3 44 2 3" xfId="11397" xr:uid="{00000000-0005-0000-0000-000024130000}"/>
    <cellStyle name="Feeder Field 2 3 44 2 4" xfId="11398" xr:uid="{00000000-0005-0000-0000-000025130000}"/>
    <cellStyle name="Feeder Field 2 3 44 3" xfId="11399" xr:uid="{00000000-0005-0000-0000-000026130000}"/>
    <cellStyle name="Feeder Field 2 3 44 4" xfId="11400" xr:uid="{00000000-0005-0000-0000-000027130000}"/>
    <cellStyle name="Feeder Field 2 3 45" xfId="830" xr:uid="{00000000-0005-0000-0000-000028130000}"/>
    <cellStyle name="Feeder Field 2 3 45 2" xfId="11401" xr:uid="{00000000-0005-0000-0000-000029130000}"/>
    <cellStyle name="Feeder Field 2 3 45 2 2" xfId="11402" xr:uid="{00000000-0005-0000-0000-00002A130000}"/>
    <cellStyle name="Feeder Field 2 3 45 2 3" xfId="11403" xr:uid="{00000000-0005-0000-0000-00002B130000}"/>
    <cellStyle name="Feeder Field 2 3 45 2 4" xfId="11404" xr:uid="{00000000-0005-0000-0000-00002C130000}"/>
    <cellStyle name="Feeder Field 2 3 45 3" xfId="11405" xr:uid="{00000000-0005-0000-0000-00002D130000}"/>
    <cellStyle name="Feeder Field 2 3 45 4" xfId="11406" xr:uid="{00000000-0005-0000-0000-00002E130000}"/>
    <cellStyle name="Feeder Field 2 3 46" xfId="11407" xr:uid="{00000000-0005-0000-0000-00002F130000}"/>
    <cellStyle name="Feeder Field 2 3 46 2" xfId="11408" xr:uid="{00000000-0005-0000-0000-000030130000}"/>
    <cellStyle name="Feeder Field 2 3 46 3" xfId="11409" xr:uid="{00000000-0005-0000-0000-000031130000}"/>
    <cellStyle name="Feeder Field 2 3 46 4" xfId="11410" xr:uid="{00000000-0005-0000-0000-000032130000}"/>
    <cellStyle name="Feeder Field 2 3 47" xfId="11411" xr:uid="{00000000-0005-0000-0000-000033130000}"/>
    <cellStyle name="Feeder Field 2 3 47 2" xfId="11412" xr:uid="{00000000-0005-0000-0000-000034130000}"/>
    <cellStyle name="Feeder Field 2 3 47 3" xfId="11413" xr:uid="{00000000-0005-0000-0000-000035130000}"/>
    <cellStyle name="Feeder Field 2 3 47 4" xfId="11414" xr:uid="{00000000-0005-0000-0000-000036130000}"/>
    <cellStyle name="Feeder Field 2 3 48" xfId="11415" xr:uid="{00000000-0005-0000-0000-000037130000}"/>
    <cellStyle name="Feeder Field 2 3 49" xfId="11416" xr:uid="{00000000-0005-0000-0000-000038130000}"/>
    <cellStyle name="Feeder Field 2 3 5" xfId="831" xr:uid="{00000000-0005-0000-0000-000039130000}"/>
    <cellStyle name="Feeder Field 2 3 5 2" xfId="11417" xr:uid="{00000000-0005-0000-0000-00003A130000}"/>
    <cellStyle name="Feeder Field 2 3 5 2 2" xfId="11418" xr:uid="{00000000-0005-0000-0000-00003B130000}"/>
    <cellStyle name="Feeder Field 2 3 5 2 3" xfId="11419" xr:uid="{00000000-0005-0000-0000-00003C130000}"/>
    <cellStyle name="Feeder Field 2 3 5 2 4" xfId="11420" xr:uid="{00000000-0005-0000-0000-00003D130000}"/>
    <cellStyle name="Feeder Field 2 3 5 3" xfId="11421" xr:uid="{00000000-0005-0000-0000-00003E130000}"/>
    <cellStyle name="Feeder Field 2 3 5 4" xfId="11422" xr:uid="{00000000-0005-0000-0000-00003F130000}"/>
    <cellStyle name="Feeder Field 2 3 6" xfId="832" xr:uid="{00000000-0005-0000-0000-000040130000}"/>
    <cellStyle name="Feeder Field 2 3 6 2" xfId="11423" xr:uid="{00000000-0005-0000-0000-000041130000}"/>
    <cellStyle name="Feeder Field 2 3 6 2 2" xfId="11424" xr:uid="{00000000-0005-0000-0000-000042130000}"/>
    <cellStyle name="Feeder Field 2 3 6 2 3" xfId="11425" xr:uid="{00000000-0005-0000-0000-000043130000}"/>
    <cellStyle name="Feeder Field 2 3 6 2 4" xfId="11426" xr:uid="{00000000-0005-0000-0000-000044130000}"/>
    <cellStyle name="Feeder Field 2 3 6 3" xfId="11427" xr:uid="{00000000-0005-0000-0000-000045130000}"/>
    <cellStyle name="Feeder Field 2 3 6 4" xfId="11428" xr:uid="{00000000-0005-0000-0000-000046130000}"/>
    <cellStyle name="Feeder Field 2 3 7" xfId="833" xr:uid="{00000000-0005-0000-0000-000047130000}"/>
    <cellStyle name="Feeder Field 2 3 7 2" xfId="11429" xr:uid="{00000000-0005-0000-0000-000048130000}"/>
    <cellStyle name="Feeder Field 2 3 7 2 2" xfId="11430" xr:uid="{00000000-0005-0000-0000-000049130000}"/>
    <cellStyle name="Feeder Field 2 3 7 2 3" xfId="11431" xr:uid="{00000000-0005-0000-0000-00004A130000}"/>
    <cellStyle name="Feeder Field 2 3 7 2 4" xfId="11432" xr:uid="{00000000-0005-0000-0000-00004B130000}"/>
    <cellStyle name="Feeder Field 2 3 7 3" xfId="11433" xr:uid="{00000000-0005-0000-0000-00004C130000}"/>
    <cellStyle name="Feeder Field 2 3 7 4" xfId="11434" xr:uid="{00000000-0005-0000-0000-00004D130000}"/>
    <cellStyle name="Feeder Field 2 3 8" xfId="834" xr:uid="{00000000-0005-0000-0000-00004E130000}"/>
    <cellStyle name="Feeder Field 2 3 8 2" xfId="11435" xr:uid="{00000000-0005-0000-0000-00004F130000}"/>
    <cellStyle name="Feeder Field 2 3 8 2 2" xfId="11436" xr:uid="{00000000-0005-0000-0000-000050130000}"/>
    <cellStyle name="Feeder Field 2 3 8 2 3" xfId="11437" xr:uid="{00000000-0005-0000-0000-000051130000}"/>
    <cellStyle name="Feeder Field 2 3 8 2 4" xfId="11438" xr:uid="{00000000-0005-0000-0000-000052130000}"/>
    <cellStyle name="Feeder Field 2 3 8 3" xfId="11439" xr:uid="{00000000-0005-0000-0000-000053130000}"/>
    <cellStyle name="Feeder Field 2 3 8 4" xfId="11440" xr:uid="{00000000-0005-0000-0000-000054130000}"/>
    <cellStyle name="Feeder Field 2 3 9" xfId="835" xr:uid="{00000000-0005-0000-0000-000055130000}"/>
    <cellStyle name="Feeder Field 2 3 9 2" xfId="11441" xr:uid="{00000000-0005-0000-0000-000056130000}"/>
    <cellStyle name="Feeder Field 2 3 9 2 2" xfId="11442" xr:uid="{00000000-0005-0000-0000-000057130000}"/>
    <cellStyle name="Feeder Field 2 3 9 2 3" xfId="11443" xr:uid="{00000000-0005-0000-0000-000058130000}"/>
    <cellStyle name="Feeder Field 2 3 9 2 4" xfId="11444" xr:uid="{00000000-0005-0000-0000-000059130000}"/>
    <cellStyle name="Feeder Field 2 3 9 3" xfId="11445" xr:uid="{00000000-0005-0000-0000-00005A130000}"/>
    <cellStyle name="Feeder Field 2 3 9 4" xfId="11446" xr:uid="{00000000-0005-0000-0000-00005B130000}"/>
    <cellStyle name="Feeder Field 2 4" xfId="836" xr:uid="{00000000-0005-0000-0000-00005C130000}"/>
    <cellStyle name="Feeder Field 2 4 10" xfId="837" xr:uid="{00000000-0005-0000-0000-00005D130000}"/>
    <cellStyle name="Feeder Field 2 4 10 2" xfId="11447" xr:uid="{00000000-0005-0000-0000-00005E130000}"/>
    <cellStyle name="Feeder Field 2 4 10 2 2" xfId="11448" xr:uid="{00000000-0005-0000-0000-00005F130000}"/>
    <cellStyle name="Feeder Field 2 4 10 2 3" xfId="11449" xr:uid="{00000000-0005-0000-0000-000060130000}"/>
    <cellStyle name="Feeder Field 2 4 10 2 4" xfId="11450" xr:uid="{00000000-0005-0000-0000-000061130000}"/>
    <cellStyle name="Feeder Field 2 4 10 3" xfId="11451" xr:uid="{00000000-0005-0000-0000-000062130000}"/>
    <cellStyle name="Feeder Field 2 4 10 4" xfId="11452" xr:uid="{00000000-0005-0000-0000-000063130000}"/>
    <cellStyle name="Feeder Field 2 4 11" xfId="838" xr:uid="{00000000-0005-0000-0000-000064130000}"/>
    <cellStyle name="Feeder Field 2 4 11 2" xfId="11453" xr:uid="{00000000-0005-0000-0000-000065130000}"/>
    <cellStyle name="Feeder Field 2 4 11 2 2" xfId="11454" xr:uid="{00000000-0005-0000-0000-000066130000}"/>
    <cellStyle name="Feeder Field 2 4 11 2 3" xfId="11455" xr:uid="{00000000-0005-0000-0000-000067130000}"/>
    <cellStyle name="Feeder Field 2 4 11 2 4" xfId="11456" xr:uid="{00000000-0005-0000-0000-000068130000}"/>
    <cellStyle name="Feeder Field 2 4 11 3" xfId="11457" xr:uid="{00000000-0005-0000-0000-000069130000}"/>
    <cellStyle name="Feeder Field 2 4 11 4" xfId="11458" xr:uid="{00000000-0005-0000-0000-00006A130000}"/>
    <cellStyle name="Feeder Field 2 4 12" xfId="839" xr:uid="{00000000-0005-0000-0000-00006B130000}"/>
    <cellStyle name="Feeder Field 2 4 12 2" xfId="11459" xr:uid="{00000000-0005-0000-0000-00006C130000}"/>
    <cellStyle name="Feeder Field 2 4 12 2 2" xfId="11460" xr:uid="{00000000-0005-0000-0000-00006D130000}"/>
    <cellStyle name="Feeder Field 2 4 12 2 3" xfId="11461" xr:uid="{00000000-0005-0000-0000-00006E130000}"/>
    <cellStyle name="Feeder Field 2 4 12 2 4" xfId="11462" xr:uid="{00000000-0005-0000-0000-00006F130000}"/>
    <cellStyle name="Feeder Field 2 4 12 3" xfId="11463" xr:uid="{00000000-0005-0000-0000-000070130000}"/>
    <cellStyle name="Feeder Field 2 4 12 4" xfId="11464" xr:uid="{00000000-0005-0000-0000-000071130000}"/>
    <cellStyle name="Feeder Field 2 4 13" xfId="840" xr:uid="{00000000-0005-0000-0000-000072130000}"/>
    <cellStyle name="Feeder Field 2 4 13 2" xfId="11465" xr:uid="{00000000-0005-0000-0000-000073130000}"/>
    <cellStyle name="Feeder Field 2 4 13 2 2" xfId="11466" xr:uid="{00000000-0005-0000-0000-000074130000}"/>
    <cellStyle name="Feeder Field 2 4 13 2 3" xfId="11467" xr:uid="{00000000-0005-0000-0000-000075130000}"/>
    <cellStyle name="Feeder Field 2 4 13 2 4" xfId="11468" xr:uid="{00000000-0005-0000-0000-000076130000}"/>
    <cellStyle name="Feeder Field 2 4 13 3" xfId="11469" xr:uid="{00000000-0005-0000-0000-000077130000}"/>
    <cellStyle name="Feeder Field 2 4 13 4" xfId="11470" xr:uid="{00000000-0005-0000-0000-000078130000}"/>
    <cellStyle name="Feeder Field 2 4 14" xfId="841" xr:uid="{00000000-0005-0000-0000-000079130000}"/>
    <cellStyle name="Feeder Field 2 4 14 2" xfId="11471" xr:uid="{00000000-0005-0000-0000-00007A130000}"/>
    <cellStyle name="Feeder Field 2 4 14 2 2" xfId="11472" xr:uid="{00000000-0005-0000-0000-00007B130000}"/>
    <cellStyle name="Feeder Field 2 4 14 2 3" xfId="11473" xr:uid="{00000000-0005-0000-0000-00007C130000}"/>
    <cellStyle name="Feeder Field 2 4 14 2 4" xfId="11474" xr:uid="{00000000-0005-0000-0000-00007D130000}"/>
    <cellStyle name="Feeder Field 2 4 14 3" xfId="11475" xr:uid="{00000000-0005-0000-0000-00007E130000}"/>
    <cellStyle name="Feeder Field 2 4 14 4" xfId="11476" xr:uid="{00000000-0005-0000-0000-00007F130000}"/>
    <cellStyle name="Feeder Field 2 4 15" xfId="842" xr:uid="{00000000-0005-0000-0000-000080130000}"/>
    <cellStyle name="Feeder Field 2 4 15 2" xfId="11477" xr:uid="{00000000-0005-0000-0000-000081130000}"/>
    <cellStyle name="Feeder Field 2 4 15 2 2" xfId="11478" xr:uid="{00000000-0005-0000-0000-000082130000}"/>
    <cellStyle name="Feeder Field 2 4 15 2 3" xfId="11479" xr:uid="{00000000-0005-0000-0000-000083130000}"/>
    <cellStyle name="Feeder Field 2 4 15 2 4" xfId="11480" xr:uid="{00000000-0005-0000-0000-000084130000}"/>
    <cellStyle name="Feeder Field 2 4 15 3" xfId="11481" xr:uid="{00000000-0005-0000-0000-000085130000}"/>
    <cellStyle name="Feeder Field 2 4 15 4" xfId="11482" xr:uid="{00000000-0005-0000-0000-000086130000}"/>
    <cellStyle name="Feeder Field 2 4 16" xfId="843" xr:uid="{00000000-0005-0000-0000-000087130000}"/>
    <cellStyle name="Feeder Field 2 4 16 2" xfId="11483" xr:uid="{00000000-0005-0000-0000-000088130000}"/>
    <cellStyle name="Feeder Field 2 4 16 2 2" xfId="11484" xr:uid="{00000000-0005-0000-0000-000089130000}"/>
    <cellStyle name="Feeder Field 2 4 16 2 3" xfId="11485" xr:uid="{00000000-0005-0000-0000-00008A130000}"/>
    <cellStyle name="Feeder Field 2 4 16 2 4" xfId="11486" xr:uid="{00000000-0005-0000-0000-00008B130000}"/>
    <cellStyle name="Feeder Field 2 4 16 3" xfId="11487" xr:uid="{00000000-0005-0000-0000-00008C130000}"/>
    <cellStyle name="Feeder Field 2 4 16 4" xfId="11488" xr:uid="{00000000-0005-0000-0000-00008D130000}"/>
    <cellStyle name="Feeder Field 2 4 17" xfId="844" xr:uid="{00000000-0005-0000-0000-00008E130000}"/>
    <cellStyle name="Feeder Field 2 4 17 2" xfId="11489" xr:uid="{00000000-0005-0000-0000-00008F130000}"/>
    <cellStyle name="Feeder Field 2 4 17 2 2" xfId="11490" xr:uid="{00000000-0005-0000-0000-000090130000}"/>
    <cellStyle name="Feeder Field 2 4 17 2 3" xfId="11491" xr:uid="{00000000-0005-0000-0000-000091130000}"/>
    <cellStyle name="Feeder Field 2 4 17 2 4" xfId="11492" xr:uid="{00000000-0005-0000-0000-000092130000}"/>
    <cellStyle name="Feeder Field 2 4 17 3" xfId="11493" xr:uid="{00000000-0005-0000-0000-000093130000}"/>
    <cellStyle name="Feeder Field 2 4 17 4" xfId="11494" xr:uid="{00000000-0005-0000-0000-000094130000}"/>
    <cellStyle name="Feeder Field 2 4 18" xfId="845" xr:uid="{00000000-0005-0000-0000-000095130000}"/>
    <cellStyle name="Feeder Field 2 4 18 2" xfId="11495" xr:uid="{00000000-0005-0000-0000-000096130000}"/>
    <cellStyle name="Feeder Field 2 4 18 2 2" xfId="11496" xr:uid="{00000000-0005-0000-0000-000097130000}"/>
    <cellStyle name="Feeder Field 2 4 18 2 3" xfId="11497" xr:uid="{00000000-0005-0000-0000-000098130000}"/>
    <cellStyle name="Feeder Field 2 4 18 2 4" xfId="11498" xr:uid="{00000000-0005-0000-0000-000099130000}"/>
    <cellStyle name="Feeder Field 2 4 18 3" xfId="11499" xr:uid="{00000000-0005-0000-0000-00009A130000}"/>
    <cellStyle name="Feeder Field 2 4 18 4" xfId="11500" xr:uid="{00000000-0005-0000-0000-00009B130000}"/>
    <cellStyle name="Feeder Field 2 4 19" xfId="846" xr:uid="{00000000-0005-0000-0000-00009C130000}"/>
    <cellStyle name="Feeder Field 2 4 19 2" xfId="11501" xr:uid="{00000000-0005-0000-0000-00009D130000}"/>
    <cellStyle name="Feeder Field 2 4 19 2 2" xfId="11502" xr:uid="{00000000-0005-0000-0000-00009E130000}"/>
    <cellStyle name="Feeder Field 2 4 19 2 3" xfId="11503" xr:uid="{00000000-0005-0000-0000-00009F130000}"/>
    <cellStyle name="Feeder Field 2 4 19 2 4" xfId="11504" xr:uid="{00000000-0005-0000-0000-0000A0130000}"/>
    <cellStyle name="Feeder Field 2 4 19 3" xfId="11505" xr:uid="{00000000-0005-0000-0000-0000A1130000}"/>
    <cellStyle name="Feeder Field 2 4 19 4" xfId="11506" xr:uid="{00000000-0005-0000-0000-0000A2130000}"/>
    <cellStyle name="Feeder Field 2 4 2" xfId="847" xr:uid="{00000000-0005-0000-0000-0000A3130000}"/>
    <cellStyle name="Feeder Field 2 4 2 10" xfId="848" xr:uid="{00000000-0005-0000-0000-0000A4130000}"/>
    <cellStyle name="Feeder Field 2 4 2 10 2" xfId="11507" xr:uid="{00000000-0005-0000-0000-0000A5130000}"/>
    <cellStyle name="Feeder Field 2 4 2 10 2 2" xfId="11508" xr:uid="{00000000-0005-0000-0000-0000A6130000}"/>
    <cellStyle name="Feeder Field 2 4 2 10 2 3" xfId="11509" xr:uid="{00000000-0005-0000-0000-0000A7130000}"/>
    <cellStyle name="Feeder Field 2 4 2 10 2 4" xfId="11510" xr:uid="{00000000-0005-0000-0000-0000A8130000}"/>
    <cellStyle name="Feeder Field 2 4 2 10 3" xfId="11511" xr:uid="{00000000-0005-0000-0000-0000A9130000}"/>
    <cellStyle name="Feeder Field 2 4 2 10 4" xfId="11512" xr:uid="{00000000-0005-0000-0000-0000AA130000}"/>
    <cellStyle name="Feeder Field 2 4 2 11" xfId="849" xr:uid="{00000000-0005-0000-0000-0000AB130000}"/>
    <cellStyle name="Feeder Field 2 4 2 11 2" xfId="11513" xr:uid="{00000000-0005-0000-0000-0000AC130000}"/>
    <cellStyle name="Feeder Field 2 4 2 11 2 2" xfId="11514" xr:uid="{00000000-0005-0000-0000-0000AD130000}"/>
    <cellStyle name="Feeder Field 2 4 2 11 2 3" xfId="11515" xr:uid="{00000000-0005-0000-0000-0000AE130000}"/>
    <cellStyle name="Feeder Field 2 4 2 11 2 4" xfId="11516" xr:uid="{00000000-0005-0000-0000-0000AF130000}"/>
    <cellStyle name="Feeder Field 2 4 2 11 3" xfId="11517" xr:uid="{00000000-0005-0000-0000-0000B0130000}"/>
    <cellStyle name="Feeder Field 2 4 2 11 4" xfId="11518" xr:uid="{00000000-0005-0000-0000-0000B1130000}"/>
    <cellStyle name="Feeder Field 2 4 2 12" xfId="850" xr:uid="{00000000-0005-0000-0000-0000B2130000}"/>
    <cellStyle name="Feeder Field 2 4 2 12 2" xfId="11519" xr:uid="{00000000-0005-0000-0000-0000B3130000}"/>
    <cellStyle name="Feeder Field 2 4 2 12 2 2" xfId="11520" xr:uid="{00000000-0005-0000-0000-0000B4130000}"/>
    <cellStyle name="Feeder Field 2 4 2 12 2 3" xfId="11521" xr:uid="{00000000-0005-0000-0000-0000B5130000}"/>
    <cellStyle name="Feeder Field 2 4 2 12 2 4" xfId="11522" xr:uid="{00000000-0005-0000-0000-0000B6130000}"/>
    <cellStyle name="Feeder Field 2 4 2 12 3" xfId="11523" xr:uid="{00000000-0005-0000-0000-0000B7130000}"/>
    <cellStyle name="Feeder Field 2 4 2 12 4" xfId="11524" xr:uid="{00000000-0005-0000-0000-0000B8130000}"/>
    <cellStyle name="Feeder Field 2 4 2 13" xfId="851" xr:uid="{00000000-0005-0000-0000-0000B9130000}"/>
    <cellStyle name="Feeder Field 2 4 2 13 2" xfId="11525" xr:uid="{00000000-0005-0000-0000-0000BA130000}"/>
    <cellStyle name="Feeder Field 2 4 2 13 2 2" xfId="11526" xr:uid="{00000000-0005-0000-0000-0000BB130000}"/>
    <cellStyle name="Feeder Field 2 4 2 13 2 3" xfId="11527" xr:uid="{00000000-0005-0000-0000-0000BC130000}"/>
    <cellStyle name="Feeder Field 2 4 2 13 2 4" xfId="11528" xr:uid="{00000000-0005-0000-0000-0000BD130000}"/>
    <cellStyle name="Feeder Field 2 4 2 13 3" xfId="11529" xr:uid="{00000000-0005-0000-0000-0000BE130000}"/>
    <cellStyle name="Feeder Field 2 4 2 13 4" xfId="11530" xr:uid="{00000000-0005-0000-0000-0000BF130000}"/>
    <cellStyle name="Feeder Field 2 4 2 14" xfId="852" xr:uid="{00000000-0005-0000-0000-0000C0130000}"/>
    <cellStyle name="Feeder Field 2 4 2 14 2" xfId="11531" xr:uid="{00000000-0005-0000-0000-0000C1130000}"/>
    <cellStyle name="Feeder Field 2 4 2 14 2 2" xfId="11532" xr:uid="{00000000-0005-0000-0000-0000C2130000}"/>
    <cellStyle name="Feeder Field 2 4 2 14 2 3" xfId="11533" xr:uid="{00000000-0005-0000-0000-0000C3130000}"/>
    <cellStyle name="Feeder Field 2 4 2 14 2 4" xfId="11534" xr:uid="{00000000-0005-0000-0000-0000C4130000}"/>
    <cellStyle name="Feeder Field 2 4 2 14 3" xfId="11535" xr:uid="{00000000-0005-0000-0000-0000C5130000}"/>
    <cellStyle name="Feeder Field 2 4 2 14 4" xfId="11536" xr:uid="{00000000-0005-0000-0000-0000C6130000}"/>
    <cellStyle name="Feeder Field 2 4 2 15" xfId="853" xr:uid="{00000000-0005-0000-0000-0000C7130000}"/>
    <cellStyle name="Feeder Field 2 4 2 15 2" xfId="11537" xr:uid="{00000000-0005-0000-0000-0000C8130000}"/>
    <cellStyle name="Feeder Field 2 4 2 15 2 2" xfId="11538" xr:uid="{00000000-0005-0000-0000-0000C9130000}"/>
    <cellStyle name="Feeder Field 2 4 2 15 2 3" xfId="11539" xr:uid="{00000000-0005-0000-0000-0000CA130000}"/>
    <cellStyle name="Feeder Field 2 4 2 15 2 4" xfId="11540" xr:uid="{00000000-0005-0000-0000-0000CB130000}"/>
    <cellStyle name="Feeder Field 2 4 2 15 3" xfId="11541" xr:uid="{00000000-0005-0000-0000-0000CC130000}"/>
    <cellStyle name="Feeder Field 2 4 2 15 4" xfId="11542" xr:uid="{00000000-0005-0000-0000-0000CD130000}"/>
    <cellStyle name="Feeder Field 2 4 2 16" xfId="854" xr:uid="{00000000-0005-0000-0000-0000CE130000}"/>
    <cellStyle name="Feeder Field 2 4 2 16 2" xfId="11543" xr:uid="{00000000-0005-0000-0000-0000CF130000}"/>
    <cellStyle name="Feeder Field 2 4 2 16 2 2" xfId="11544" xr:uid="{00000000-0005-0000-0000-0000D0130000}"/>
    <cellStyle name="Feeder Field 2 4 2 16 2 3" xfId="11545" xr:uid="{00000000-0005-0000-0000-0000D1130000}"/>
    <cellStyle name="Feeder Field 2 4 2 16 2 4" xfId="11546" xr:uid="{00000000-0005-0000-0000-0000D2130000}"/>
    <cellStyle name="Feeder Field 2 4 2 16 3" xfId="11547" xr:uid="{00000000-0005-0000-0000-0000D3130000}"/>
    <cellStyle name="Feeder Field 2 4 2 16 4" xfId="11548" xr:uid="{00000000-0005-0000-0000-0000D4130000}"/>
    <cellStyle name="Feeder Field 2 4 2 17" xfId="855" xr:uid="{00000000-0005-0000-0000-0000D5130000}"/>
    <cellStyle name="Feeder Field 2 4 2 17 2" xfId="11549" xr:uid="{00000000-0005-0000-0000-0000D6130000}"/>
    <cellStyle name="Feeder Field 2 4 2 17 2 2" xfId="11550" xr:uid="{00000000-0005-0000-0000-0000D7130000}"/>
    <cellStyle name="Feeder Field 2 4 2 17 2 3" xfId="11551" xr:uid="{00000000-0005-0000-0000-0000D8130000}"/>
    <cellStyle name="Feeder Field 2 4 2 17 2 4" xfId="11552" xr:uid="{00000000-0005-0000-0000-0000D9130000}"/>
    <cellStyle name="Feeder Field 2 4 2 17 3" xfId="11553" xr:uid="{00000000-0005-0000-0000-0000DA130000}"/>
    <cellStyle name="Feeder Field 2 4 2 17 4" xfId="11554" xr:uid="{00000000-0005-0000-0000-0000DB130000}"/>
    <cellStyle name="Feeder Field 2 4 2 18" xfId="856" xr:uid="{00000000-0005-0000-0000-0000DC130000}"/>
    <cellStyle name="Feeder Field 2 4 2 18 2" xfId="11555" xr:uid="{00000000-0005-0000-0000-0000DD130000}"/>
    <cellStyle name="Feeder Field 2 4 2 18 2 2" xfId="11556" xr:uid="{00000000-0005-0000-0000-0000DE130000}"/>
    <cellStyle name="Feeder Field 2 4 2 18 2 3" xfId="11557" xr:uid="{00000000-0005-0000-0000-0000DF130000}"/>
    <cellStyle name="Feeder Field 2 4 2 18 2 4" xfId="11558" xr:uid="{00000000-0005-0000-0000-0000E0130000}"/>
    <cellStyle name="Feeder Field 2 4 2 18 3" xfId="11559" xr:uid="{00000000-0005-0000-0000-0000E1130000}"/>
    <cellStyle name="Feeder Field 2 4 2 18 4" xfId="11560" xr:uid="{00000000-0005-0000-0000-0000E2130000}"/>
    <cellStyle name="Feeder Field 2 4 2 19" xfId="857" xr:uid="{00000000-0005-0000-0000-0000E3130000}"/>
    <cellStyle name="Feeder Field 2 4 2 19 2" xfId="11561" xr:uid="{00000000-0005-0000-0000-0000E4130000}"/>
    <cellStyle name="Feeder Field 2 4 2 19 2 2" xfId="11562" xr:uid="{00000000-0005-0000-0000-0000E5130000}"/>
    <cellStyle name="Feeder Field 2 4 2 19 2 3" xfId="11563" xr:uid="{00000000-0005-0000-0000-0000E6130000}"/>
    <cellStyle name="Feeder Field 2 4 2 19 2 4" xfId="11564" xr:uid="{00000000-0005-0000-0000-0000E7130000}"/>
    <cellStyle name="Feeder Field 2 4 2 19 3" xfId="11565" xr:uid="{00000000-0005-0000-0000-0000E8130000}"/>
    <cellStyle name="Feeder Field 2 4 2 19 4" xfId="11566" xr:uid="{00000000-0005-0000-0000-0000E9130000}"/>
    <cellStyle name="Feeder Field 2 4 2 2" xfId="858" xr:uid="{00000000-0005-0000-0000-0000EA130000}"/>
    <cellStyle name="Feeder Field 2 4 2 2 2" xfId="11567" xr:uid="{00000000-0005-0000-0000-0000EB130000}"/>
    <cellStyle name="Feeder Field 2 4 2 2 2 2" xfId="11568" xr:uid="{00000000-0005-0000-0000-0000EC130000}"/>
    <cellStyle name="Feeder Field 2 4 2 2 2 3" xfId="11569" xr:uid="{00000000-0005-0000-0000-0000ED130000}"/>
    <cellStyle name="Feeder Field 2 4 2 2 2 4" xfId="11570" xr:uid="{00000000-0005-0000-0000-0000EE130000}"/>
    <cellStyle name="Feeder Field 2 4 2 2 3" xfId="11571" xr:uid="{00000000-0005-0000-0000-0000EF130000}"/>
    <cellStyle name="Feeder Field 2 4 2 2 4" xfId="11572" xr:uid="{00000000-0005-0000-0000-0000F0130000}"/>
    <cellStyle name="Feeder Field 2 4 2 20" xfId="859" xr:uid="{00000000-0005-0000-0000-0000F1130000}"/>
    <cellStyle name="Feeder Field 2 4 2 20 2" xfId="11573" xr:uid="{00000000-0005-0000-0000-0000F2130000}"/>
    <cellStyle name="Feeder Field 2 4 2 20 2 2" xfId="11574" xr:uid="{00000000-0005-0000-0000-0000F3130000}"/>
    <cellStyle name="Feeder Field 2 4 2 20 2 3" xfId="11575" xr:uid="{00000000-0005-0000-0000-0000F4130000}"/>
    <cellStyle name="Feeder Field 2 4 2 20 2 4" xfId="11576" xr:uid="{00000000-0005-0000-0000-0000F5130000}"/>
    <cellStyle name="Feeder Field 2 4 2 20 3" xfId="11577" xr:uid="{00000000-0005-0000-0000-0000F6130000}"/>
    <cellStyle name="Feeder Field 2 4 2 20 4" xfId="11578" xr:uid="{00000000-0005-0000-0000-0000F7130000}"/>
    <cellStyle name="Feeder Field 2 4 2 21" xfId="860" xr:uid="{00000000-0005-0000-0000-0000F8130000}"/>
    <cellStyle name="Feeder Field 2 4 2 21 2" xfId="11579" xr:uid="{00000000-0005-0000-0000-0000F9130000}"/>
    <cellStyle name="Feeder Field 2 4 2 21 2 2" xfId="11580" xr:uid="{00000000-0005-0000-0000-0000FA130000}"/>
    <cellStyle name="Feeder Field 2 4 2 21 2 3" xfId="11581" xr:uid="{00000000-0005-0000-0000-0000FB130000}"/>
    <cellStyle name="Feeder Field 2 4 2 21 2 4" xfId="11582" xr:uid="{00000000-0005-0000-0000-0000FC130000}"/>
    <cellStyle name="Feeder Field 2 4 2 21 3" xfId="11583" xr:uid="{00000000-0005-0000-0000-0000FD130000}"/>
    <cellStyle name="Feeder Field 2 4 2 21 4" xfId="11584" xr:uid="{00000000-0005-0000-0000-0000FE130000}"/>
    <cellStyle name="Feeder Field 2 4 2 22" xfId="861" xr:uid="{00000000-0005-0000-0000-0000FF130000}"/>
    <cellStyle name="Feeder Field 2 4 2 22 2" xfId="11585" xr:uid="{00000000-0005-0000-0000-000000140000}"/>
    <cellStyle name="Feeder Field 2 4 2 22 2 2" xfId="11586" xr:uid="{00000000-0005-0000-0000-000001140000}"/>
    <cellStyle name="Feeder Field 2 4 2 22 2 3" xfId="11587" xr:uid="{00000000-0005-0000-0000-000002140000}"/>
    <cellStyle name="Feeder Field 2 4 2 22 2 4" xfId="11588" xr:uid="{00000000-0005-0000-0000-000003140000}"/>
    <cellStyle name="Feeder Field 2 4 2 22 3" xfId="11589" xr:uid="{00000000-0005-0000-0000-000004140000}"/>
    <cellStyle name="Feeder Field 2 4 2 22 4" xfId="11590" xr:uid="{00000000-0005-0000-0000-000005140000}"/>
    <cellStyle name="Feeder Field 2 4 2 23" xfId="862" xr:uid="{00000000-0005-0000-0000-000006140000}"/>
    <cellStyle name="Feeder Field 2 4 2 23 2" xfId="11591" xr:uid="{00000000-0005-0000-0000-000007140000}"/>
    <cellStyle name="Feeder Field 2 4 2 23 2 2" xfId="11592" xr:uid="{00000000-0005-0000-0000-000008140000}"/>
    <cellStyle name="Feeder Field 2 4 2 23 2 3" xfId="11593" xr:uid="{00000000-0005-0000-0000-000009140000}"/>
    <cellStyle name="Feeder Field 2 4 2 23 2 4" xfId="11594" xr:uid="{00000000-0005-0000-0000-00000A140000}"/>
    <cellStyle name="Feeder Field 2 4 2 23 3" xfId="11595" xr:uid="{00000000-0005-0000-0000-00000B140000}"/>
    <cellStyle name="Feeder Field 2 4 2 23 4" xfId="11596" xr:uid="{00000000-0005-0000-0000-00000C140000}"/>
    <cellStyle name="Feeder Field 2 4 2 24" xfId="863" xr:uid="{00000000-0005-0000-0000-00000D140000}"/>
    <cellStyle name="Feeder Field 2 4 2 24 2" xfId="11597" xr:uid="{00000000-0005-0000-0000-00000E140000}"/>
    <cellStyle name="Feeder Field 2 4 2 24 2 2" xfId="11598" xr:uid="{00000000-0005-0000-0000-00000F140000}"/>
    <cellStyle name="Feeder Field 2 4 2 24 2 3" xfId="11599" xr:uid="{00000000-0005-0000-0000-000010140000}"/>
    <cellStyle name="Feeder Field 2 4 2 24 2 4" xfId="11600" xr:uid="{00000000-0005-0000-0000-000011140000}"/>
    <cellStyle name="Feeder Field 2 4 2 24 3" xfId="11601" xr:uid="{00000000-0005-0000-0000-000012140000}"/>
    <cellStyle name="Feeder Field 2 4 2 24 4" xfId="11602" xr:uid="{00000000-0005-0000-0000-000013140000}"/>
    <cellStyle name="Feeder Field 2 4 2 25" xfId="864" xr:uid="{00000000-0005-0000-0000-000014140000}"/>
    <cellStyle name="Feeder Field 2 4 2 25 2" xfId="11603" xr:uid="{00000000-0005-0000-0000-000015140000}"/>
    <cellStyle name="Feeder Field 2 4 2 25 2 2" xfId="11604" xr:uid="{00000000-0005-0000-0000-000016140000}"/>
    <cellStyle name="Feeder Field 2 4 2 25 2 3" xfId="11605" xr:uid="{00000000-0005-0000-0000-000017140000}"/>
    <cellStyle name="Feeder Field 2 4 2 25 2 4" xfId="11606" xr:uid="{00000000-0005-0000-0000-000018140000}"/>
    <cellStyle name="Feeder Field 2 4 2 25 3" xfId="11607" xr:uid="{00000000-0005-0000-0000-000019140000}"/>
    <cellStyle name="Feeder Field 2 4 2 25 4" xfId="11608" xr:uid="{00000000-0005-0000-0000-00001A140000}"/>
    <cellStyle name="Feeder Field 2 4 2 26" xfId="865" xr:uid="{00000000-0005-0000-0000-00001B140000}"/>
    <cellStyle name="Feeder Field 2 4 2 26 2" xfId="11609" xr:uid="{00000000-0005-0000-0000-00001C140000}"/>
    <cellStyle name="Feeder Field 2 4 2 26 2 2" xfId="11610" xr:uid="{00000000-0005-0000-0000-00001D140000}"/>
    <cellStyle name="Feeder Field 2 4 2 26 2 3" xfId="11611" xr:uid="{00000000-0005-0000-0000-00001E140000}"/>
    <cellStyle name="Feeder Field 2 4 2 26 2 4" xfId="11612" xr:uid="{00000000-0005-0000-0000-00001F140000}"/>
    <cellStyle name="Feeder Field 2 4 2 26 3" xfId="11613" xr:uid="{00000000-0005-0000-0000-000020140000}"/>
    <cellStyle name="Feeder Field 2 4 2 26 4" xfId="11614" xr:uid="{00000000-0005-0000-0000-000021140000}"/>
    <cellStyle name="Feeder Field 2 4 2 27" xfId="866" xr:uid="{00000000-0005-0000-0000-000022140000}"/>
    <cellStyle name="Feeder Field 2 4 2 27 2" xfId="11615" xr:uid="{00000000-0005-0000-0000-000023140000}"/>
    <cellStyle name="Feeder Field 2 4 2 27 2 2" xfId="11616" xr:uid="{00000000-0005-0000-0000-000024140000}"/>
    <cellStyle name="Feeder Field 2 4 2 27 2 3" xfId="11617" xr:uid="{00000000-0005-0000-0000-000025140000}"/>
    <cellStyle name="Feeder Field 2 4 2 27 2 4" xfId="11618" xr:uid="{00000000-0005-0000-0000-000026140000}"/>
    <cellStyle name="Feeder Field 2 4 2 27 3" xfId="11619" xr:uid="{00000000-0005-0000-0000-000027140000}"/>
    <cellStyle name="Feeder Field 2 4 2 27 4" xfId="11620" xr:uid="{00000000-0005-0000-0000-000028140000}"/>
    <cellStyle name="Feeder Field 2 4 2 28" xfId="867" xr:uid="{00000000-0005-0000-0000-000029140000}"/>
    <cellStyle name="Feeder Field 2 4 2 28 2" xfId="11621" xr:uid="{00000000-0005-0000-0000-00002A140000}"/>
    <cellStyle name="Feeder Field 2 4 2 28 2 2" xfId="11622" xr:uid="{00000000-0005-0000-0000-00002B140000}"/>
    <cellStyle name="Feeder Field 2 4 2 28 2 3" xfId="11623" xr:uid="{00000000-0005-0000-0000-00002C140000}"/>
    <cellStyle name="Feeder Field 2 4 2 28 2 4" xfId="11624" xr:uid="{00000000-0005-0000-0000-00002D140000}"/>
    <cellStyle name="Feeder Field 2 4 2 28 3" xfId="11625" xr:uid="{00000000-0005-0000-0000-00002E140000}"/>
    <cellStyle name="Feeder Field 2 4 2 28 4" xfId="11626" xr:uid="{00000000-0005-0000-0000-00002F140000}"/>
    <cellStyle name="Feeder Field 2 4 2 29" xfId="868" xr:uid="{00000000-0005-0000-0000-000030140000}"/>
    <cellStyle name="Feeder Field 2 4 2 29 2" xfId="11627" xr:uid="{00000000-0005-0000-0000-000031140000}"/>
    <cellStyle name="Feeder Field 2 4 2 29 2 2" xfId="11628" xr:uid="{00000000-0005-0000-0000-000032140000}"/>
    <cellStyle name="Feeder Field 2 4 2 29 2 3" xfId="11629" xr:uid="{00000000-0005-0000-0000-000033140000}"/>
    <cellStyle name="Feeder Field 2 4 2 29 2 4" xfId="11630" xr:uid="{00000000-0005-0000-0000-000034140000}"/>
    <cellStyle name="Feeder Field 2 4 2 29 3" xfId="11631" xr:uid="{00000000-0005-0000-0000-000035140000}"/>
    <cellStyle name="Feeder Field 2 4 2 29 4" xfId="11632" xr:uid="{00000000-0005-0000-0000-000036140000}"/>
    <cellStyle name="Feeder Field 2 4 2 3" xfId="869" xr:uid="{00000000-0005-0000-0000-000037140000}"/>
    <cellStyle name="Feeder Field 2 4 2 3 2" xfId="11633" xr:uid="{00000000-0005-0000-0000-000038140000}"/>
    <cellStyle name="Feeder Field 2 4 2 3 2 2" xfId="11634" xr:uid="{00000000-0005-0000-0000-000039140000}"/>
    <cellStyle name="Feeder Field 2 4 2 3 2 3" xfId="11635" xr:uid="{00000000-0005-0000-0000-00003A140000}"/>
    <cellStyle name="Feeder Field 2 4 2 3 2 4" xfId="11636" xr:uid="{00000000-0005-0000-0000-00003B140000}"/>
    <cellStyle name="Feeder Field 2 4 2 3 3" xfId="11637" xr:uid="{00000000-0005-0000-0000-00003C140000}"/>
    <cellStyle name="Feeder Field 2 4 2 3 4" xfId="11638" xr:uid="{00000000-0005-0000-0000-00003D140000}"/>
    <cellStyle name="Feeder Field 2 4 2 30" xfId="870" xr:uid="{00000000-0005-0000-0000-00003E140000}"/>
    <cellStyle name="Feeder Field 2 4 2 30 2" xfId="11639" xr:uid="{00000000-0005-0000-0000-00003F140000}"/>
    <cellStyle name="Feeder Field 2 4 2 30 2 2" xfId="11640" xr:uid="{00000000-0005-0000-0000-000040140000}"/>
    <cellStyle name="Feeder Field 2 4 2 30 2 3" xfId="11641" xr:uid="{00000000-0005-0000-0000-000041140000}"/>
    <cellStyle name="Feeder Field 2 4 2 30 2 4" xfId="11642" xr:uid="{00000000-0005-0000-0000-000042140000}"/>
    <cellStyle name="Feeder Field 2 4 2 30 3" xfId="11643" xr:uid="{00000000-0005-0000-0000-000043140000}"/>
    <cellStyle name="Feeder Field 2 4 2 30 4" xfId="11644" xr:uid="{00000000-0005-0000-0000-000044140000}"/>
    <cellStyle name="Feeder Field 2 4 2 31" xfId="871" xr:uid="{00000000-0005-0000-0000-000045140000}"/>
    <cellStyle name="Feeder Field 2 4 2 31 2" xfId="11645" xr:uid="{00000000-0005-0000-0000-000046140000}"/>
    <cellStyle name="Feeder Field 2 4 2 31 2 2" xfId="11646" xr:uid="{00000000-0005-0000-0000-000047140000}"/>
    <cellStyle name="Feeder Field 2 4 2 31 2 3" xfId="11647" xr:uid="{00000000-0005-0000-0000-000048140000}"/>
    <cellStyle name="Feeder Field 2 4 2 31 2 4" xfId="11648" xr:uid="{00000000-0005-0000-0000-000049140000}"/>
    <cellStyle name="Feeder Field 2 4 2 31 3" xfId="11649" xr:uid="{00000000-0005-0000-0000-00004A140000}"/>
    <cellStyle name="Feeder Field 2 4 2 31 4" xfId="11650" xr:uid="{00000000-0005-0000-0000-00004B140000}"/>
    <cellStyle name="Feeder Field 2 4 2 32" xfId="872" xr:uid="{00000000-0005-0000-0000-00004C140000}"/>
    <cellStyle name="Feeder Field 2 4 2 32 2" xfId="11651" xr:uid="{00000000-0005-0000-0000-00004D140000}"/>
    <cellStyle name="Feeder Field 2 4 2 32 2 2" xfId="11652" xr:uid="{00000000-0005-0000-0000-00004E140000}"/>
    <cellStyle name="Feeder Field 2 4 2 32 2 3" xfId="11653" xr:uid="{00000000-0005-0000-0000-00004F140000}"/>
    <cellStyle name="Feeder Field 2 4 2 32 2 4" xfId="11654" xr:uid="{00000000-0005-0000-0000-000050140000}"/>
    <cellStyle name="Feeder Field 2 4 2 32 3" xfId="11655" xr:uid="{00000000-0005-0000-0000-000051140000}"/>
    <cellStyle name="Feeder Field 2 4 2 32 4" xfId="11656" xr:uid="{00000000-0005-0000-0000-000052140000}"/>
    <cellStyle name="Feeder Field 2 4 2 33" xfId="873" xr:uid="{00000000-0005-0000-0000-000053140000}"/>
    <cellStyle name="Feeder Field 2 4 2 33 2" xfId="11657" xr:uid="{00000000-0005-0000-0000-000054140000}"/>
    <cellStyle name="Feeder Field 2 4 2 33 2 2" xfId="11658" xr:uid="{00000000-0005-0000-0000-000055140000}"/>
    <cellStyle name="Feeder Field 2 4 2 33 2 3" xfId="11659" xr:uid="{00000000-0005-0000-0000-000056140000}"/>
    <cellStyle name="Feeder Field 2 4 2 33 2 4" xfId="11660" xr:uid="{00000000-0005-0000-0000-000057140000}"/>
    <cellStyle name="Feeder Field 2 4 2 33 3" xfId="11661" xr:uid="{00000000-0005-0000-0000-000058140000}"/>
    <cellStyle name="Feeder Field 2 4 2 33 4" xfId="11662" xr:uid="{00000000-0005-0000-0000-000059140000}"/>
    <cellStyle name="Feeder Field 2 4 2 34" xfId="874" xr:uid="{00000000-0005-0000-0000-00005A140000}"/>
    <cellStyle name="Feeder Field 2 4 2 34 2" xfId="11663" xr:uid="{00000000-0005-0000-0000-00005B140000}"/>
    <cellStyle name="Feeder Field 2 4 2 34 2 2" xfId="11664" xr:uid="{00000000-0005-0000-0000-00005C140000}"/>
    <cellStyle name="Feeder Field 2 4 2 34 2 3" xfId="11665" xr:uid="{00000000-0005-0000-0000-00005D140000}"/>
    <cellStyle name="Feeder Field 2 4 2 34 2 4" xfId="11666" xr:uid="{00000000-0005-0000-0000-00005E140000}"/>
    <cellStyle name="Feeder Field 2 4 2 34 3" xfId="11667" xr:uid="{00000000-0005-0000-0000-00005F140000}"/>
    <cellStyle name="Feeder Field 2 4 2 34 4" xfId="11668" xr:uid="{00000000-0005-0000-0000-000060140000}"/>
    <cellStyle name="Feeder Field 2 4 2 35" xfId="875" xr:uid="{00000000-0005-0000-0000-000061140000}"/>
    <cellStyle name="Feeder Field 2 4 2 35 2" xfId="11669" xr:uid="{00000000-0005-0000-0000-000062140000}"/>
    <cellStyle name="Feeder Field 2 4 2 35 2 2" xfId="11670" xr:uid="{00000000-0005-0000-0000-000063140000}"/>
    <cellStyle name="Feeder Field 2 4 2 35 2 3" xfId="11671" xr:uid="{00000000-0005-0000-0000-000064140000}"/>
    <cellStyle name="Feeder Field 2 4 2 35 2 4" xfId="11672" xr:uid="{00000000-0005-0000-0000-000065140000}"/>
    <cellStyle name="Feeder Field 2 4 2 35 3" xfId="11673" xr:uid="{00000000-0005-0000-0000-000066140000}"/>
    <cellStyle name="Feeder Field 2 4 2 35 4" xfId="11674" xr:uid="{00000000-0005-0000-0000-000067140000}"/>
    <cellStyle name="Feeder Field 2 4 2 36" xfId="876" xr:uid="{00000000-0005-0000-0000-000068140000}"/>
    <cellStyle name="Feeder Field 2 4 2 36 2" xfId="11675" xr:uid="{00000000-0005-0000-0000-000069140000}"/>
    <cellStyle name="Feeder Field 2 4 2 36 2 2" xfId="11676" xr:uid="{00000000-0005-0000-0000-00006A140000}"/>
    <cellStyle name="Feeder Field 2 4 2 36 2 3" xfId="11677" xr:uid="{00000000-0005-0000-0000-00006B140000}"/>
    <cellStyle name="Feeder Field 2 4 2 36 2 4" xfId="11678" xr:uid="{00000000-0005-0000-0000-00006C140000}"/>
    <cellStyle name="Feeder Field 2 4 2 36 3" xfId="11679" xr:uid="{00000000-0005-0000-0000-00006D140000}"/>
    <cellStyle name="Feeder Field 2 4 2 36 4" xfId="11680" xr:uid="{00000000-0005-0000-0000-00006E140000}"/>
    <cellStyle name="Feeder Field 2 4 2 37" xfId="877" xr:uid="{00000000-0005-0000-0000-00006F140000}"/>
    <cellStyle name="Feeder Field 2 4 2 37 2" xfId="11681" xr:uid="{00000000-0005-0000-0000-000070140000}"/>
    <cellStyle name="Feeder Field 2 4 2 37 2 2" xfId="11682" xr:uid="{00000000-0005-0000-0000-000071140000}"/>
    <cellStyle name="Feeder Field 2 4 2 37 2 3" xfId="11683" xr:uid="{00000000-0005-0000-0000-000072140000}"/>
    <cellStyle name="Feeder Field 2 4 2 37 2 4" xfId="11684" xr:uid="{00000000-0005-0000-0000-000073140000}"/>
    <cellStyle name="Feeder Field 2 4 2 37 3" xfId="11685" xr:uid="{00000000-0005-0000-0000-000074140000}"/>
    <cellStyle name="Feeder Field 2 4 2 37 4" xfId="11686" xr:uid="{00000000-0005-0000-0000-000075140000}"/>
    <cellStyle name="Feeder Field 2 4 2 38" xfId="878" xr:uid="{00000000-0005-0000-0000-000076140000}"/>
    <cellStyle name="Feeder Field 2 4 2 38 2" xfId="11687" xr:uid="{00000000-0005-0000-0000-000077140000}"/>
    <cellStyle name="Feeder Field 2 4 2 38 2 2" xfId="11688" xr:uid="{00000000-0005-0000-0000-000078140000}"/>
    <cellStyle name="Feeder Field 2 4 2 38 2 3" xfId="11689" xr:uid="{00000000-0005-0000-0000-000079140000}"/>
    <cellStyle name="Feeder Field 2 4 2 38 2 4" xfId="11690" xr:uid="{00000000-0005-0000-0000-00007A140000}"/>
    <cellStyle name="Feeder Field 2 4 2 38 3" xfId="11691" xr:uid="{00000000-0005-0000-0000-00007B140000}"/>
    <cellStyle name="Feeder Field 2 4 2 38 4" xfId="11692" xr:uid="{00000000-0005-0000-0000-00007C140000}"/>
    <cellStyle name="Feeder Field 2 4 2 39" xfId="879" xr:uid="{00000000-0005-0000-0000-00007D140000}"/>
    <cellStyle name="Feeder Field 2 4 2 39 2" xfId="11693" xr:uid="{00000000-0005-0000-0000-00007E140000}"/>
    <cellStyle name="Feeder Field 2 4 2 39 2 2" xfId="11694" xr:uid="{00000000-0005-0000-0000-00007F140000}"/>
    <cellStyle name="Feeder Field 2 4 2 39 2 3" xfId="11695" xr:uid="{00000000-0005-0000-0000-000080140000}"/>
    <cellStyle name="Feeder Field 2 4 2 39 2 4" xfId="11696" xr:uid="{00000000-0005-0000-0000-000081140000}"/>
    <cellStyle name="Feeder Field 2 4 2 39 3" xfId="11697" xr:uid="{00000000-0005-0000-0000-000082140000}"/>
    <cellStyle name="Feeder Field 2 4 2 39 4" xfId="11698" xr:uid="{00000000-0005-0000-0000-000083140000}"/>
    <cellStyle name="Feeder Field 2 4 2 4" xfId="880" xr:uid="{00000000-0005-0000-0000-000084140000}"/>
    <cellStyle name="Feeder Field 2 4 2 4 2" xfId="11699" xr:uid="{00000000-0005-0000-0000-000085140000}"/>
    <cellStyle name="Feeder Field 2 4 2 4 2 2" xfId="11700" xr:uid="{00000000-0005-0000-0000-000086140000}"/>
    <cellStyle name="Feeder Field 2 4 2 4 2 3" xfId="11701" xr:uid="{00000000-0005-0000-0000-000087140000}"/>
    <cellStyle name="Feeder Field 2 4 2 4 2 4" xfId="11702" xr:uid="{00000000-0005-0000-0000-000088140000}"/>
    <cellStyle name="Feeder Field 2 4 2 4 3" xfId="11703" xr:uid="{00000000-0005-0000-0000-000089140000}"/>
    <cellStyle name="Feeder Field 2 4 2 4 4" xfId="11704" xr:uid="{00000000-0005-0000-0000-00008A140000}"/>
    <cellStyle name="Feeder Field 2 4 2 40" xfId="881" xr:uid="{00000000-0005-0000-0000-00008B140000}"/>
    <cellStyle name="Feeder Field 2 4 2 40 2" xfId="11705" xr:uid="{00000000-0005-0000-0000-00008C140000}"/>
    <cellStyle name="Feeder Field 2 4 2 40 2 2" xfId="11706" xr:uid="{00000000-0005-0000-0000-00008D140000}"/>
    <cellStyle name="Feeder Field 2 4 2 40 2 3" xfId="11707" xr:uid="{00000000-0005-0000-0000-00008E140000}"/>
    <cellStyle name="Feeder Field 2 4 2 40 2 4" xfId="11708" xr:uid="{00000000-0005-0000-0000-00008F140000}"/>
    <cellStyle name="Feeder Field 2 4 2 40 3" xfId="11709" xr:uid="{00000000-0005-0000-0000-000090140000}"/>
    <cellStyle name="Feeder Field 2 4 2 40 4" xfId="11710" xr:uid="{00000000-0005-0000-0000-000091140000}"/>
    <cellStyle name="Feeder Field 2 4 2 41" xfId="882" xr:uid="{00000000-0005-0000-0000-000092140000}"/>
    <cellStyle name="Feeder Field 2 4 2 41 2" xfId="11711" xr:uid="{00000000-0005-0000-0000-000093140000}"/>
    <cellStyle name="Feeder Field 2 4 2 41 2 2" xfId="11712" xr:uid="{00000000-0005-0000-0000-000094140000}"/>
    <cellStyle name="Feeder Field 2 4 2 41 2 3" xfId="11713" xr:uid="{00000000-0005-0000-0000-000095140000}"/>
    <cellStyle name="Feeder Field 2 4 2 41 2 4" xfId="11714" xr:uid="{00000000-0005-0000-0000-000096140000}"/>
    <cellStyle name="Feeder Field 2 4 2 41 3" xfId="11715" xr:uid="{00000000-0005-0000-0000-000097140000}"/>
    <cellStyle name="Feeder Field 2 4 2 41 4" xfId="11716" xr:uid="{00000000-0005-0000-0000-000098140000}"/>
    <cellStyle name="Feeder Field 2 4 2 42" xfId="883" xr:uid="{00000000-0005-0000-0000-000099140000}"/>
    <cellStyle name="Feeder Field 2 4 2 42 2" xfId="11717" xr:uid="{00000000-0005-0000-0000-00009A140000}"/>
    <cellStyle name="Feeder Field 2 4 2 42 2 2" xfId="11718" xr:uid="{00000000-0005-0000-0000-00009B140000}"/>
    <cellStyle name="Feeder Field 2 4 2 42 2 3" xfId="11719" xr:uid="{00000000-0005-0000-0000-00009C140000}"/>
    <cellStyle name="Feeder Field 2 4 2 42 2 4" xfId="11720" xr:uid="{00000000-0005-0000-0000-00009D140000}"/>
    <cellStyle name="Feeder Field 2 4 2 42 3" xfId="11721" xr:uid="{00000000-0005-0000-0000-00009E140000}"/>
    <cellStyle name="Feeder Field 2 4 2 42 4" xfId="11722" xr:uid="{00000000-0005-0000-0000-00009F140000}"/>
    <cellStyle name="Feeder Field 2 4 2 43" xfId="884" xr:uid="{00000000-0005-0000-0000-0000A0140000}"/>
    <cellStyle name="Feeder Field 2 4 2 43 2" xfId="11723" xr:uid="{00000000-0005-0000-0000-0000A1140000}"/>
    <cellStyle name="Feeder Field 2 4 2 43 2 2" xfId="11724" xr:uid="{00000000-0005-0000-0000-0000A2140000}"/>
    <cellStyle name="Feeder Field 2 4 2 43 2 3" xfId="11725" xr:uid="{00000000-0005-0000-0000-0000A3140000}"/>
    <cellStyle name="Feeder Field 2 4 2 43 2 4" xfId="11726" xr:uid="{00000000-0005-0000-0000-0000A4140000}"/>
    <cellStyle name="Feeder Field 2 4 2 43 3" xfId="11727" xr:uid="{00000000-0005-0000-0000-0000A5140000}"/>
    <cellStyle name="Feeder Field 2 4 2 43 4" xfId="11728" xr:uid="{00000000-0005-0000-0000-0000A6140000}"/>
    <cellStyle name="Feeder Field 2 4 2 44" xfId="885" xr:uid="{00000000-0005-0000-0000-0000A7140000}"/>
    <cellStyle name="Feeder Field 2 4 2 44 2" xfId="11729" xr:uid="{00000000-0005-0000-0000-0000A8140000}"/>
    <cellStyle name="Feeder Field 2 4 2 44 2 2" xfId="11730" xr:uid="{00000000-0005-0000-0000-0000A9140000}"/>
    <cellStyle name="Feeder Field 2 4 2 44 2 3" xfId="11731" xr:uid="{00000000-0005-0000-0000-0000AA140000}"/>
    <cellStyle name="Feeder Field 2 4 2 44 2 4" xfId="11732" xr:uid="{00000000-0005-0000-0000-0000AB140000}"/>
    <cellStyle name="Feeder Field 2 4 2 44 3" xfId="11733" xr:uid="{00000000-0005-0000-0000-0000AC140000}"/>
    <cellStyle name="Feeder Field 2 4 2 44 4" xfId="11734" xr:uid="{00000000-0005-0000-0000-0000AD140000}"/>
    <cellStyle name="Feeder Field 2 4 2 45" xfId="11735" xr:uid="{00000000-0005-0000-0000-0000AE140000}"/>
    <cellStyle name="Feeder Field 2 4 2 45 2" xfId="11736" xr:uid="{00000000-0005-0000-0000-0000AF140000}"/>
    <cellStyle name="Feeder Field 2 4 2 45 3" xfId="11737" xr:uid="{00000000-0005-0000-0000-0000B0140000}"/>
    <cellStyle name="Feeder Field 2 4 2 45 4" xfId="11738" xr:uid="{00000000-0005-0000-0000-0000B1140000}"/>
    <cellStyle name="Feeder Field 2 4 2 46" xfId="11739" xr:uid="{00000000-0005-0000-0000-0000B2140000}"/>
    <cellStyle name="Feeder Field 2 4 2 46 2" xfId="11740" xr:uid="{00000000-0005-0000-0000-0000B3140000}"/>
    <cellStyle name="Feeder Field 2 4 2 46 3" xfId="11741" xr:uid="{00000000-0005-0000-0000-0000B4140000}"/>
    <cellStyle name="Feeder Field 2 4 2 46 4" xfId="11742" xr:uid="{00000000-0005-0000-0000-0000B5140000}"/>
    <cellStyle name="Feeder Field 2 4 2 47" xfId="11743" xr:uid="{00000000-0005-0000-0000-0000B6140000}"/>
    <cellStyle name="Feeder Field 2 4 2 5" xfId="886" xr:uid="{00000000-0005-0000-0000-0000B7140000}"/>
    <cellStyle name="Feeder Field 2 4 2 5 2" xfId="11744" xr:uid="{00000000-0005-0000-0000-0000B8140000}"/>
    <cellStyle name="Feeder Field 2 4 2 5 2 2" xfId="11745" xr:uid="{00000000-0005-0000-0000-0000B9140000}"/>
    <cellStyle name="Feeder Field 2 4 2 5 2 3" xfId="11746" xr:uid="{00000000-0005-0000-0000-0000BA140000}"/>
    <cellStyle name="Feeder Field 2 4 2 5 2 4" xfId="11747" xr:uid="{00000000-0005-0000-0000-0000BB140000}"/>
    <cellStyle name="Feeder Field 2 4 2 5 3" xfId="11748" xr:uid="{00000000-0005-0000-0000-0000BC140000}"/>
    <cellStyle name="Feeder Field 2 4 2 5 4" xfId="11749" xr:uid="{00000000-0005-0000-0000-0000BD140000}"/>
    <cellStyle name="Feeder Field 2 4 2 6" xfId="887" xr:uid="{00000000-0005-0000-0000-0000BE140000}"/>
    <cellStyle name="Feeder Field 2 4 2 6 2" xfId="11750" xr:uid="{00000000-0005-0000-0000-0000BF140000}"/>
    <cellStyle name="Feeder Field 2 4 2 6 2 2" xfId="11751" xr:uid="{00000000-0005-0000-0000-0000C0140000}"/>
    <cellStyle name="Feeder Field 2 4 2 6 2 3" xfId="11752" xr:uid="{00000000-0005-0000-0000-0000C1140000}"/>
    <cellStyle name="Feeder Field 2 4 2 6 2 4" xfId="11753" xr:uid="{00000000-0005-0000-0000-0000C2140000}"/>
    <cellStyle name="Feeder Field 2 4 2 6 3" xfId="11754" xr:uid="{00000000-0005-0000-0000-0000C3140000}"/>
    <cellStyle name="Feeder Field 2 4 2 6 4" xfId="11755" xr:uid="{00000000-0005-0000-0000-0000C4140000}"/>
    <cellStyle name="Feeder Field 2 4 2 7" xfId="888" xr:uid="{00000000-0005-0000-0000-0000C5140000}"/>
    <cellStyle name="Feeder Field 2 4 2 7 2" xfId="11756" xr:uid="{00000000-0005-0000-0000-0000C6140000}"/>
    <cellStyle name="Feeder Field 2 4 2 7 2 2" xfId="11757" xr:uid="{00000000-0005-0000-0000-0000C7140000}"/>
    <cellStyle name="Feeder Field 2 4 2 7 2 3" xfId="11758" xr:uid="{00000000-0005-0000-0000-0000C8140000}"/>
    <cellStyle name="Feeder Field 2 4 2 7 2 4" xfId="11759" xr:uid="{00000000-0005-0000-0000-0000C9140000}"/>
    <cellStyle name="Feeder Field 2 4 2 7 3" xfId="11760" xr:uid="{00000000-0005-0000-0000-0000CA140000}"/>
    <cellStyle name="Feeder Field 2 4 2 7 4" xfId="11761" xr:uid="{00000000-0005-0000-0000-0000CB140000}"/>
    <cellStyle name="Feeder Field 2 4 2 8" xfId="889" xr:uid="{00000000-0005-0000-0000-0000CC140000}"/>
    <cellStyle name="Feeder Field 2 4 2 8 2" xfId="11762" xr:uid="{00000000-0005-0000-0000-0000CD140000}"/>
    <cellStyle name="Feeder Field 2 4 2 8 2 2" xfId="11763" xr:uid="{00000000-0005-0000-0000-0000CE140000}"/>
    <cellStyle name="Feeder Field 2 4 2 8 2 3" xfId="11764" xr:uid="{00000000-0005-0000-0000-0000CF140000}"/>
    <cellStyle name="Feeder Field 2 4 2 8 2 4" xfId="11765" xr:uid="{00000000-0005-0000-0000-0000D0140000}"/>
    <cellStyle name="Feeder Field 2 4 2 8 3" xfId="11766" xr:uid="{00000000-0005-0000-0000-0000D1140000}"/>
    <cellStyle name="Feeder Field 2 4 2 8 4" xfId="11767" xr:uid="{00000000-0005-0000-0000-0000D2140000}"/>
    <cellStyle name="Feeder Field 2 4 2 9" xfId="890" xr:uid="{00000000-0005-0000-0000-0000D3140000}"/>
    <cellStyle name="Feeder Field 2 4 2 9 2" xfId="11768" xr:uid="{00000000-0005-0000-0000-0000D4140000}"/>
    <cellStyle name="Feeder Field 2 4 2 9 2 2" xfId="11769" xr:uid="{00000000-0005-0000-0000-0000D5140000}"/>
    <cellStyle name="Feeder Field 2 4 2 9 2 3" xfId="11770" xr:uid="{00000000-0005-0000-0000-0000D6140000}"/>
    <cellStyle name="Feeder Field 2 4 2 9 2 4" xfId="11771" xr:uid="{00000000-0005-0000-0000-0000D7140000}"/>
    <cellStyle name="Feeder Field 2 4 2 9 3" xfId="11772" xr:uid="{00000000-0005-0000-0000-0000D8140000}"/>
    <cellStyle name="Feeder Field 2 4 2 9 4" xfId="11773" xr:uid="{00000000-0005-0000-0000-0000D9140000}"/>
    <cellStyle name="Feeder Field 2 4 20" xfId="891" xr:uid="{00000000-0005-0000-0000-0000DA140000}"/>
    <cellStyle name="Feeder Field 2 4 20 2" xfId="11774" xr:uid="{00000000-0005-0000-0000-0000DB140000}"/>
    <cellStyle name="Feeder Field 2 4 20 2 2" xfId="11775" xr:uid="{00000000-0005-0000-0000-0000DC140000}"/>
    <cellStyle name="Feeder Field 2 4 20 2 3" xfId="11776" xr:uid="{00000000-0005-0000-0000-0000DD140000}"/>
    <cellStyle name="Feeder Field 2 4 20 2 4" xfId="11777" xr:uid="{00000000-0005-0000-0000-0000DE140000}"/>
    <cellStyle name="Feeder Field 2 4 20 3" xfId="11778" xr:uid="{00000000-0005-0000-0000-0000DF140000}"/>
    <cellStyle name="Feeder Field 2 4 20 4" xfId="11779" xr:uid="{00000000-0005-0000-0000-0000E0140000}"/>
    <cellStyle name="Feeder Field 2 4 21" xfId="892" xr:uid="{00000000-0005-0000-0000-0000E1140000}"/>
    <cellStyle name="Feeder Field 2 4 21 2" xfId="11780" xr:uid="{00000000-0005-0000-0000-0000E2140000}"/>
    <cellStyle name="Feeder Field 2 4 21 2 2" xfId="11781" xr:uid="{00000000-0005-0000-0000-0000E3140000}"/>
    <cellStyle name="Feeder Field 2 4 21 2 3" xfId="11782" xr:uid="{00000000-0005-0000-0000-0000E4140000}"/>
    <cellStyle name="Feeder Field 2 4 21 2 4" xfId="11783" xr:uid="{00000000-0005-0000-0000-0000E5140000}"/>
    <cellStyle name="Feeder Field 2 4 21 3" xfId="11784" xr:uid="{00000000-0005-0000-0000-0000E6140000}"/>
    <cellStyle name="Feeder Field 2 4 21 4" xfId="11785" xr:uid="{00000000-0005-0000-0000-0000E7140000}"/>
    <cellStyle name="Feeder Field 2 4 22" xfId="893" xr:uid="{00000000-0005-0000-0000-0000E8140000}"/>
    <cellStyle name="Feeder Field 2 4 22 2" xfId="11786" xr:uid="{00000000-0005-0000-0000-0000E9140000}"/>
    <cellStyle name="Feeder Field 2 4 22 2 2" xfId="11787" xr:uid="{00000000-0005-0000-0000-0000EA140000}"/>
    <cellStyle name="Feeder Field 2 4 22 2 3" xfId="11788" xr:uid="{00000000-0005-0000-0000-0000EB140000}"/>
    <cellStyle name="Feeder Field 2 4 22 2 4" xfId="11789" xr:uid="{00000000-0005-0000-0000-0000EC140000}"/>
    <cellStyle name="Feeder Field 2 4 22 3" xfId="11790" xr:uid="{00000000-0005-0000-0000-0000ED140000}"/>
    <cellStyle name="Feeder Field 2 4 22 4" xfId="11791" xr:uid="{00000000-0005-0000-0000-0000EE140000}"/>
    <cellStyle name="Feeder Field 2 4 23" xfId="894" xr:uid="{00000000-0005-0000-0000-0000EF140000}"/>
    <cellStyle name="Feeder Field 2 4 23 2" xfId="11792" xr:uid="{00000000-0005-0000-0000-0000F0140000}"/>
    <cellStyle name="Feeder Field 2 4 23 2 2" xfId="11793" xr:uid="{00000000-0005-0000-0000-0000F1140000}"/>
    <cellStyle name="Feeder Field 2 4 23 2 3" xfId="11794" xr:uid="{00000000-0005-0000-0000-0000F2140000}"/>
    <cellStyle name="Feeder Field 2 4 23 2 4" xfId="11795" xr:uid="{00000000-0005-0000-0000-0000F3140000}"/>
    <cellStyle name="Feeder Field 2 4 23 3" xfId="11796" xr:uid="{00000000-0005-0000-0000-0000F4140000}"/>
    <cellStyle name="Feeder Field 2 4 23 4" xfId="11797" xr:uid="{00000000-0005-0000-0000-0000F5140000}"/>
    <cellStyle name="Feeder Field 2 4 24" xfId="895" xr:uid="{00000000-0005-0000-0000-0000F6140000}"/>
    <cellStyle name="Feeder Field 2 4 24 2" xfId="11798" xr:uid="{00000000-0005-0000-0000-0000F7140000}"/>
    <cellStyle name="Feeder Field 2 4 24 2 2" xfId="11799" xr:uid="{00000000-0005-0000-0000-0000F8140000}"/>
    <cellStyle name="Feeder Field 2 4 24 2 3" xfId="11800" xr:uid="{00000000-0005-0000-0000-0000F9140000}"/>
    <cellStyle name="Feeder Field 2 4 24 2 4" xfId="11801" xr:uid="{00000000-0005-0000-0000-0000FA140000}"/>
    <cellStyle name="Feeder Field 2 4 24 3" xfId="11802" xr:uid="{00000000-0005-0000-0000-0000FB140000}"/>
    <cellStyle name="Feeder Field 2 4 24 4" xfId="11803" xr:uid="{00000000-0005-0000-0000-0000FC140000}"/>
    <cellStyle name="Feeder Field 2 4 25" xfId="896" xr:uid="{00000000-0005-0000-0000-0000FD140000}"/>
    <cellStyle name="Feeder Field 2 4 25 2" xfId="11804" xr:uid="{00000000-0005-0000-0000-0000FE140000}"/>
    <cellStyle name="Feeder Field 2 4 25 2 2" xfId="11805" xr:uid="{00000000-0005-0000-0000-0000FF140000}"/>
    <cellStyle name="Feeder Field 2 4 25 2 3" xfId="11806" xr:uid="{00000000-0005-0000-0000-000000150000}"/>
    <cellStyle name="Feeder Field 2 4 25 2 4" xfId="11807" xr:uid="{00000000-0005-0000-0000-000001150000}"/>
    <cellStyle name="Feeder Field 2 4 25 3" xfId="11808" xr:uid="{00000000-0005-0000-0000-000002150000}"/>
    <cellStyle name="Feeder Field 2 4 25 4" xfId="11809" xr:uid="{00000000-0005-0000-0000-000003150000}"/>
    <cellStyle name="Feeder Field 2 4 26" xfId="897" xr:uid="{00000000-0005-0000-0000-000004150000}"/>
    <cellStyle name="Feeder Field 2 4 26 2" xfId="11810" xr:uid="{00000000-0005-0000-0000-000005150000}"/>
    <cellStyle name="Feeder Field 2 4 26 2 2" xfId="11811" xr:uid="{00000000-0005-0000-0000-000006150000}"/>
    <cellStyle name="Feeder Field 2 4 26 2 3" xfId="11812" xr:uid="{00000000-0005-0000-0000-000007150000}"/>
    <cellStyle name="Feeder Field 2 4 26 2 4" xfId="11813" xr:uid="{00000000-0005-0000-0000-000008150000}"/>
    <cellStyle name="Feeder Field 2 4 26 3" xfId="11814" xr:uid="{00000000-0005-0000-0000-000009150000}"/>
    <cellStyle name="Feeder Field 2 4 26 4" xfId="11815" xr:uid="{00000000-0005-0000-0000-00000A150000}"/>
    <cellStyle name="Feeder Field 2 4 27" xfId="898" xr:uid="{00000000-0005-0000-0000-00000B150000}"/>
    <cellStyle name="Feeder Field 2 4 27 2" xfId="11816" xr:uid="{00000000-0005-0000-0000-00000C150000}"/>
    <cellStyle name="Feeder Field 2 4 27 2 2" xfId="11817" xr:uid="{00000000-0005-0000-0000-00000D150000}"/>
    <cellStyle name="Feeder Field 2 4 27 2 3" xfId="11818" xr:uid="{00000000-0005-0000-0000-00000E150000}"/>
    <cellStyle name="Feeder Field 2 4 27 2 4" xfId="11819" xr:uid="{00000000-0005-0000-0000-00000F150000}"/>
    <cellStyle name="Feeder Field 2 4 27 3" xfId="11820" xr:uid="{00000000-0005-0000-0000-000010150000}"/>
    <cellStyle name="Feeder Field 2 4 27 4" xfId="11821" xr:uid="{00000000-0005-0000-0000-000011150000}"/>
    <cellStyle name="Feeder Field 2 4 28" xfId="899" xr:uid="{00000000-0005-0000-0000-000012150000}"/>
    <cellStyle name="Feeder Field 2 4 28 2" xfId="11822" xr:uid="{00000000-0005-0000-0000-000013150000}"/>
    <cellStyle name="Feeder Field 2 4 28 2 2" xfId="11823" xr:uid="{00000000-0005-0000-0000-000014150000}"/>
    <cellStyle name="Feeder Field 2 4 28 2 3" xfId="11824" xr:uid="{00000000-0005-0000-0000-000015150000}"/>
    <cellStyle name="Feeder Field 2 4 28 2 4" xfId="11825" xr:uid="{00000000-0005-0000-0000-000016150000}"/>
    <cellStyle name="Feeder Field 2 4 28 3" xfId="11826" xr:uid="{00000000-0005-0000-0000-000017150000}"/>
    <cellStyle name="Feeder Field 2 4 28 4" xfId="11827" xr:uid="{00000000-0005-0000-0000-000018150000}"/>
    <cellStyle name="Feeder Field 2 4 29" xfId="900" xr:uid="{00000000-0005-0000-0000-000019150000}"/>
    <cellStyle name="Feeder Field 2 4 29 2" xfId="11828" xr:uid="{00000000-0005-0000-0000-00001A150000}"/>
    <cellStyle name="Feeder Field 2 4 29 2 2" xfId="11829" xr:uid="{00000000-0005-0000-0000-00001B150000}"/>
    <cellStyle name="Feeder Field 2 4 29 2 3" xfId="11830" xr:uid="{00000000-0005-0000-0000-00001C150000}"/>
    <cellStyle name="Feeder Field 2 4 29 2 4" xfId="11831" xr:uid="{00000000-0005-0000-0000-00001D150000}"/>
    <cellStyle name="Feeder Field 2 4 29 3" xfId="11832" xr:uid="{00000000-0005-0000-0000-00001E150000}"/>
    <cellStyle name="Feeder Field 2 4 29 4" xfId="11833" xr:uid="{00000000-0005-0000-0000-00001F150000}"/>
    <cellStyle name="Feeder Field 2 4 3" xfId="901" xr:uid="{00000000-0005-0000-0000-000020150000}"/>
    <cellStyle name="Feeder Field 2 4 3 2" xfId="11834" xr:uid="{00000000-0005-0000-0000-000021150000}"/>
    <cellStyle name="Feeder Field 2 4 3 2 2" xfId="11835" xr:uid="{00000000-0005-0000-0000-000022150000}"/>
    <cellStyle name="Feeder Field 2 4 3 2 3" xfId="11836" xr:uid="{00000000-0005-0000-0000-000023150000}"/>
    <cellStyle name="Feeder Field 2 4 3 2 4" xfId="11837" xr:uid="{00000000-0005-0000-0000-000024150000}"/>
    <cellStyle name="Feeder Field 2 4 3 3" xfId="11838" xr:uid="{00000000-0005-0000-0000-000025150000}"/>
    <cellStyle name="Feeder Field 2 4 3 4" xfId="11839" xr:uid="{00000000-0005-0000-0000-000026150000}"/>
    <cellStyle name="Feeder Field 2 4 30" xfId="902" xr:uid="{00000000-0005-0000-0000-000027150000}"/>
    <cellStyle name="Feeder Field 2 4 30 2" xfId="11840" xr:uid="{00000000-0005-0000-0000-000028150000}"/>
    <cellStyle name="Feeder Field 2 4 30 2 2" xfId="11841" xr:uid="{00000000-0005-0000-0000-000029150000}"/>
    <cellStyle name="Feeder Field 2 4 30 2 3" xfId="11842" xr:uid="{00000000-0005-0000-0000-00002A150000}"/>
    <cellStyle name="Feeder Field 2 4 30 2 4" xfId="11843" xr:uid="{00000000-0005-0000-0000-00002B150000}"/>
    <cellStyle name="Feeder Field 2 4 30 3" xfId="11844" xr:uid="{00000000-0005-0000-0000-00002C150000}"/>
    <cellStyle name="Feeder Field 2 4 30 4" xfId="11845" xr:uid="{00000000-0005-0000-0000-00002D150000}"/>
    <cellStyle name="Feeder Field 2 4 31" xfId="903" xr:uid="{00000000-0005-0000-0000-00002E150000}"/>
    <cellStyle name="Feeder Field 2 4 31 2" xfId="11846" xr:uid="{00000000-0005-0000-0000-00002F150000}"/>
    <cellStyle name="Feeder Field 2 4 31 2 2" xfId="11847" xr:uid="{00000000-0005-0000-0000-000030150000}"/>
    <cellStyle name="Feeder Field 2 4 31 2 3" xfId="11848" xr:uid="{00000000-0005-0000-0000-000031150000}"/>
    <cellStyle name="Feeder Field 2 4 31 2 4" xfId="11849" xr:uid="{00000000-0005-0000-0000-000032150000}"/>
    <cellStyle name="Feeder Field 2 4 31 3" xfId="11850" xr:uid="{00000000-0005-0000-0000-000033150000}"/>
    <cellStyle name="Feeder Field 2 4 31 4" xfId="11851" xr:uid="{00000000-0005-0000-0000-000034150000}"/>
    <cellStyle name="Feeder Field 2 4 32" xfId="904" xr:uid="{00000000-0005-0000-0000-000035150000}"/>
    <cellStyle name="Feeder Field 2 4 32 2" xfId="11852" xr:uid="{00000000-0005-0000-0000-000036150000}"/>
    <cellStyle name="Feeder Field 2 4 32 2 2" xfId="11853" xr:uid="{00000000-0005-0000-0000-000037150000}"/>
    <cellStyle name="Feeder Field 2 4 32 2 3" xfId="11854" xr:uid="{00000000-0005-0000-0000-000038150000}"/>
    <cellStyle name="Feeder Field 2 4 32 2 4" xfId="11855" xr:uid="{00000000-0005-0000-0000-000039150000}"/>
    <cellStyle name="Feeder Field 2 4 32 3" xfId="11856" xr:uid="{00000000-0005-0000-0000-00003A150000}"/>
    <cellStyle name="Feeder Field 2 4 32 4" xfId="11857" xr:uid="{00000000-0005-0000-0000-00003B150000}"/>
    <cellStyle name="Feeder Field 2 4 33" xfId="905" xr:uid="{00000000-0005-0000-0000-00003C150000}"/>
    <cellStyle name="Feeder Field 2 4 33 2" xfId="11858" xr:uid="{00000000-0005-0000-0000-00003D150000}"/>
    <cellStyle name="Feeder Field 2 4 33 2 2" xfId="11859" xr:uid="{00000000-0005-0000-0000-00003E150000}"/>
    <cellStyle name="Feeder Field 2 4 33 2 3" xfId="11860" xr:uid="{00000000-0005-0000-0000-00003F150000}"/>
    <cellStyle name="Feeder Field 2 4 33 2 4" xfId="11861" xr:uid="{00000000-0005-0000-0000-000040150000}"/>
    <cellStyle name="Feeder Field 2 4 33 3" xfId="11862" xr:uid="{00000000-0005-0000-0000-000041150000}"/>
    <cellStyle name="Feeder Field 2 4 33 4" xfId="11863" xr:uid="{00000000-0005-0000-0000-000042150000}"/>
    <cellStyle name="Feeder Field 2 4 34" xfId="906" xr:uid="{00000000-0005-0000-0000-000043150000}"/>
    <cellStyle name="Feeder Field 2 4 34 2" xfId="11864" xr:uid="{00000000-0005-0000-0000-000044150000}"/>
    <cellStyle name="Feeder Field 2 4 34 2 2" xfId="11865" xr:uid="{00000000-0005-0000-0000-000045150000}"/>
    <cellStyle name="Feeder Field 2 4 34 2 3" xfId="11866" xr:uid="{00000000-0005-0000-0000-000046150000}"/>
    <cellStyle name="Feeder Field 2 4 34 2 4" xfId="11867" xr:uid="{00000000-0005-0000-0000-000047150000}"/>
    <cellStyle name="Feeder Field 2 4 34 3" xfId="11868" xr:uid="{00000000-0005-0000-0000-000048150000}"/>
    <cellStyle name="Feeder Field 2 4 34 4" xfId="11869" xr:uid="{00000000-0005-0000-0000-000049150000}"/>
    <cellStyle name="Feeder Field 2 4 35" xfId="907" xr:uid="{00000000-0005-0000-0000-00004A150000}"/>
    <cellStyle name="Feeder Field 2 4 35 2" xfId="11870" xr:uid="{00000000-0005-0000-0000-00004B150000}"/>
    <cellStyle name="Feeder Field 2 4 35 2 2" xfId="11871" xr:uid="{00000000-0005-0000-0000-00004C150000}"/>
    <cellStyle name="Feeder Field 2 4 35 2 3" xfId="11872" xr:uid="{00000000-0005-0000-0000-00004D150000}"/>
    <cellStyle name="Feeder Field 2 4 35 2 4" xfId="11873" xr:uid="{00000000-0005-0000-0000-00004E150000}"/>
    <cellStyle name="Feeder Field 2 4 35 3" xfId="11874" xr:uid="{00000000-0005-0000-0000-00004F150000}"/>
    <cellStyle name="Feeder Field 2 4 35 4" xfId="11875" xr:uid="{00000000-0005-0000-0000-000050150000}"/>
    <cellStyle name="Feeder Field 2 4 36" xfId="908" xr:uid="{00000000-0005-0000-0000-000051150000}"/>
    <cellStyle name="Feeder Field 2 4 36 2" xfId="11876" xr:uid="{00000000-0005-0000-0000-000052150000}"/>
    <cellStyle name="Feeder Field 2 4 36 2 2" xfId="11877" xr:uid="{00000000-0005-0000-0000-000053150000}"/>
    <cellStyle name="Feeder Field 2 4 36 2 3" xfId="11878" xr:uid="{00000000-0005-0000-0000-000054150000}"/>
    <cellStyle name="Feeder Field 2 4 36 2 4" xfId="11879" xr:uid="{00000000-0005-0000-0000-000055150000}"/>
    <cellStyle name="Feeder Field 2 4 36 3" xfId="11880" xr:uid="{00000000-0005-0000-0000-000056150000}"/>
    <cellStyle name="Feeder Field 2 4 36 4" xfId="11881" xr:uid="{00000000-0005-0000-0000-000057150000}"/>
    <cellStyle name="Feeder Field 2 4 37" xfId="909" xr:uid="{00000000-0005-0000-0000-000058150000}"/>
    <cellStyle name="Feeder Field 2 4 37 2" xfId="11882" xr:uid="{00000000-0005-0000-0000-000059150000}"/>
    <cellStyle name="Feeder Field 2 4 37 2 2" xfId="11883" xr:uid="{00000000-0005-0000-0000-00005A150000}"/>
    <cellStyle name="Feeder Field 2 4 37 2 3" xfId="11884" xr:uid="{00000000-0005-0000-0000-00005B150000}"/>
    <cellStyle name="Feeder Field 2 4 37 2 4" xfId="11885" xr:uid="{00000000-0005-0000-0000-00005C150000}"/>
    <cellStyle name="Feeder Field 2 4 37 3" xfId="11886" xr:uid="{00000000-0005-0000-0000-00005D150000}"/>
    <cellStyle name="Feeder Field 2 4 37 4" xfId="11887" xr:uid="{00000000-0005-0000-0000-00005E150000}"/>
    <cellStyle name="Feeder Field 2 4 38" xfId="910" xr:uid="{00000000-0005-0000-0000-00005F150000}"/>
    <cellStyle name="Feeder Field 2 4 38 2" xfId="11888" xr:uid="{00000000-0005-0000-0000-000060150000}"/>
    <cellStyle name="Feeder Field 2 4 38 2 2" xfId="11889" xr:uid="{00000000-0005-0000-0000-000061150000}"/>
    <cellStyle name="Feeder Field 2 4 38 2 3" xfId="11890" xr:uid="{00000000-0005-0000-0000-000062150000}"/>
    <cellStyle name="Feeder Field 2 4 38 2 4" xfId="11891" xr:uid="{00000000-0005-0000-0000-000063150000}"/>
    <cellStyle name="Feeder Field 2 4 38 3" xfId="11892" xr:uid="{00000000-0005-0000-0000-000064150000}"/>
    <cellStyle name="Feeder Field 2 4 38 4" xfId="11893" xr:uid="{00000000-0005-0000-0000-000065150000}"/>
    <cellStyle name="Feeder Field 2 4 39" xfId="911" xr:uid="{00000000-0005-0000-0000-000066150000}"/>
    <cellStyle name="Feeder Field 2 4 39 2" xfId="11894" xr:uid="{00000000-0005-0000-0000-000067150000}"/>
    <cellStyle name="Feeder Field 2 4 39 2 2" xfId="11895" xr:uid="{00000000-0005-0000-0000-000068150000}"/>
    <cellStyle name="Feeder Field 2 4 39 2 3" xfId="11896" xr:uid="{00000000-0005-0000-0000-000069150000}"/>
    <cellStyle name="Feeder Field 2 4 39 2 4" xfId="11897" xr:uid="{00000000-0005-0000-0000-00006A150000}"/>
    <cellStyle name="Feeder Field 2 4 39 3" xfId="11898" xr:uid="{00000000-0005-0000-0000-00006B150000}"/>
    <cellStyle name="Feeder Field 2 4 39 4" xfId="11899" xr:uid="{00000000-0005-0000-0000-00006C150000}"/>
    <cellStyle name="Feeder Field 2 4 4" xfId="912" xr:uid="{00000000-0005-0000-0000-00006D150000}"/>
    <cellStyle name="Feeder Field 2 4 4 2" xfId="11900" xr:uid="{00000000-0005-0000-0000-00006E150000}"/>
    <cellStyle name="Feeder Field 2 4 4 2 2" xfId="11901" xr:uid="{00000000-0005-0000-0000-00006F150000}"/>
    <cellStyle name="Feeder Field 2 4 4 2 3" xfId="11902" xr:uid="{00000000-0005-0000-0000-000070150000}"/>
    <cellStyle name="Feeder Field 2 4 4 2 4" xfId="11903" xr:uid="{00000000-0005-0000-0000-000071150000}"/>
    <cellStyle name="Feeder Field 2 4 4 3" xfId="11904" xr:uid="{00000000-0005-0000-0000-000072150000}"/>
    <cellStyle name="Feeder Field 2 4 4 4" xfId="11905" xr:uid="{00000000-0005-0000-0000-000073150000}"/>
    <cellStyle name="Feeder Field 2 4 40" xfId="913" xr:uid="{00000000-0005-0000-0000-000074150000}"/>
    <cellStyle name="Feeder Field 2 4 40 2" xfId="11906" xr:uid="{00000000-0005-0000-0000-000075150000}"/>
    <cellStyle name="Feeder Field 2 4 40 2 2" xfId="11907" xr:uid="{00000000-0005-0000-0000-000076150000}"/>
    <cellStyle name="Feeder Field 2 4 40 2 3" xfId="11908" xr:uid="{00000000-0005-0000-0000-000077150000}"/>
    <cellStyle name="Feeder Field 2 4 40 2 4" xfId="11909" xr:uid="{00000000-0005-0000-0000-000078150000}"/>
    <cellStyle name="Feeder Field 2 4 40 3" xfId="11910" xr:uid="{00000000-0005-0000-0000-000079150000}"/>
    <cellStyle name="Feeder Field 2 4 40 4" xfId="11911" xr:uid="{00000000-0005-0000-0000-00007A150000}"/>
    <cellStyle name="Feeder Field 2 4 41" xfId="914" xr:uid="{00000000-0005-0000-0000-00007B150000}"/>
    <cellStyle name="Feeder Field 2 4 41 2" xfId="11912" xr:uid="{00000000-0005-0000-0000-00007C150000}"/>
    <cellStyle name="Feeder Field 2 4 41 2 2" xfId="11913" xr:uid="{00000000-0005-0000-0000-00007D150000}"/>
    <cellStyle name="Feeder Field 2 4 41 2 3" xfId="11914" xr:uid="{00000000-0005-0000-0000-00007E150000}"/>
    <cellStyle name="Feeder Field 2 4 41 2 4" xfId="11915" xr:uid="{00000000-0005-0000-0000-00007F150000}"/>
    <cellStyle name="Feeder Field 2 4 41 3" xfId="11916" xr:uid="{00000000-0005-0000-0000-000080150000}"/>
    <cellStyle name="Feeder Field 2 4 41 4" xfId="11917" xr:uid="{00000000-0005-0000-0000-000081150000}"/>
    <cellStyle name="Feeder Field 2 4 42" xfId="915" xr:uid="{00000000-0005-0000-0000-000082150000}"/>
    <cellStyle name="Feeder Field 2 4 42 2" xfId="11918" xr:uid="{00000000-0005-0000-0000-000083150000}"/>
    <cellStyle name="Feeder Field 2 4 42 2 2" xfId="11919" xr:uid="{00000000-0005-0000-0000-000084150000}"/>
    <cellStyle name="Feeder Field 2 4 42 2 3" xfId="11920" xr:uid="{00000000-0005-0000-0000-000085150000}"/>
    <cellStyle name="Feeder Field 2 4 42 2 4" xfId="11921" xr:uid="{00000000-0005-0000-0000-000086150000}"/>
    <cellStyle name="Feeder Field 2 4 42 3" xfId="11922" xr:uid="{00000000-0005-0000-0000-000087150000}"/>
    <cellStyle name="Feeder Field 2 4 42 4" xfId="11923" xr:uid="{00000000-0005-0000-0000-000088150000}"/>
    <cellStyle name="Feeder Field 2 4 43" xfId="916" xr:uid="{00000000-0005-0000-0000-000089150000}"/>
    <cellStyle name="Feeder Field 2 4 43 2" xfId="11924" xr:uid="{00000000-0005-0000-0000-00008A150000}"/>
    <cellStyle name="Feeder Field 2 4 43 2 2" xfId="11925" xr:uid="{00000000-0005-0000-0000-00008B150000}"/>
    <cellStyle name="Feeder Field 2 4 43 2 3" xfId="11926" xr:uid="{00000000-0005-0000-0000-00008C150000}"/>
    <cellStyle name="Feeder Field 2 4 43 2 4" xfId="11927" xr:uid="{00000000-0005-0000-0000-00008D150000}"/>
    <cellStyle name="Feeder Field 2 4 43 3" xfId="11928" xr:uid="{00000000-0005-0000-0000-00008E150000}"/>
    <cellStyle name="Feeder Field 2 4 43 4" xfId="11929" xr:uid="{00000000-0005-0000-0000-00008F150000}"/>
    <cellStyle name="Feeder Field 2 4 44" xfId="917" xr:uid="{00000000-0005-0000-0000-000090150000}"/>
    <cellStyle name="Feeder Field 2 4 44 2" xfId="11930" xr:uid="{00000000-0005-0000-0000-000091150000}"/>
    <cellStyle name="Feeder Field 2 4 44 2 2" xfId="11931" xr:uid="{00000000-0005-0000-0000-000092150000}"/>
    <cellStyle name="Feeder Field 2 4 44 2 3" xfId="11932" xr:uid="{00000000-0005-0000-0000-000093150000}"/>
    <cellStyle name="Feeder Field 2 4 44 2 4" xfId="11933" xr:uid="{00000000-0005-0000-0000-000094150000}"/>
    <cellStyle name="Feeder Field 2 4 44 3" xfId="11934" xr:uid="{00000000-0005-0000-0000-000095150000}"/>
    <cellStyle name="Feeder Field 2 4 44 4" xfId="11935" xr:uid="{00000000-0005-0000-0000-000096150000}"/>
    <cellStyle name="Feeder Field 2 4 45" xfId="918" xr:uid="{00000000-0005-0000-0000-000097150000}"/>
    <cellStyle name="Feeder Field 2 4 45 2" xfId="11936" xr:uid="{00000000-0005-0000-0000-000098150000}"/>
    <cellStyle name="Feeder Field 2 4 45 2 2" xfId="11937" xr:uid="{00000000-0005-0000-0000-000099150000}"/>
    <cellStyle name="Feeder Field 2 4 45 2 3" xfId="11938" xr:uid="{00000000-0005-0000-0000-00009A150000}"/>
    <cellStyle name="Feeder Field 2 4 45 2 4" xfId="11939" xr:uid="{00000000-0005-0000-0000-00009B150000}"/>
    <cellStyle name="Feeder Field 2 4 45 3" xfId="11940" xr:uid="{00000000-0005-0000-0000-00009C150000}"/>
    <cellStyle name="Feeder Field 2 4 45 4" xfId="11941" xr:uid="{00000000-0005-0000-0000-00009D150000}"/>
    <cellStyle name="Feeder Field 2 4 46" xfId="11942" xr:uid="{00000000-0005-0000-0000-00009E150000}"/>
    <cellStyle name="Feeder Field 2 4 46 2" xfId="11943" xr:uid="{00000000-0005-0000-0000-00009F150000}"/>
    <cellStyle name="Feeder Field 2 4 46 3" xfId="11944" xr:uid="{00000000-0005-0000-0000-0000A0150000}"/>
    <cellStyle name="Feeder Field 2 4 46 4" xfId="11945" xr:uid="{00000000-0005-0000-0000-0000A1150000}"/>
    <cellStyle name="Feeder Field 2 4 47" xfId="11946" xr:uid="{00000000-0005-0000-0000-0000A2150000}"/>
    <cellStyle name="Feeder Field 2 4 47 2" xfId="11947" xr:uid="{00000000-0005-0000-0000-0000A3150000}"/>
    <cellStyle name="Feeder Field 2 4 47 3" xfId="11948" xr:uid="{00000000-0005-0000-0000-0000A4150000}"/>
    <cellStyle name="Feeder Field 2 4 47 4" xfId="11949" xr:uid="{00000000-0005-0000-0000-0000A5150000}"/>
    <cellStyle name="Feeder Field 2 4 48" xfId="11950" xr:uid="{00000000-0005-0000-0000-0000A6150000}"/>
    <cellStyle name="Feeder Field 2 4 5" xfId="919" xr:uid="{00000000-0005-0000-0000-0000A7150000}"/>
    <cellStyle name="Feeder Field 2 4 5 2" xfId="11951" xr:uid="{00000000-0005-0000-0000-0000A8150000}"/>
    <cellStyle name="Feeder Field 2 4 5 2 2" xfId="11952" xr:uid="{00000000-0005-0000-0000-0000A9150000}"/>
    <cellStyle name="Feeder Field 2 4 5 2 3" xfId="11953" xr:uid="{00000000-0005-0000-0000-0000AA150000}"/>
    <cellStyle name="Feeder Field 2 4 5 2 4" xfId="11954" xr:uid="{00000000-0005-0000-0000-0000AB150000}"/>
    <cellStyle name="Feeder Field 2 4 5 3" xfId="11955" xr:uid="{00000000-0005-0000-0000-0000AC150000}"/>
    <cellStyle name="Feeder Field 2 4 5 4" xfId="11956" xr:uid="{00000000-0005-0000-0000-0000AD150000}"/>
    <cellStyle name="Feeder Field 2 4 6" xfId="920" xr:uid="{00000000-0005-0000-0000-0000AE150000}"/>
    <cellStyle name="Feeder Field 2 4 6 2" xfId="11957" xr:uid="{00000000-0005-0000-0000-0000AF150000}"/>
    <cellStyle name="Feeder Field 2 4 6 2 2" xfId="11958" xr:uid="{00000000-0005-0000-0000-0000B0150000}"/>
    <cellStyle name="Feeder Field 2 4 6 2 3" xfId="11959" xr:uid="{00000000-0005-0000-0000-0000B1150000}"/>
    <cellStyle name="Feeder Field 2 4 6 2 4" xfId="11960" xr:uid="{00000000-0005-0000-0000-0000B2150000}"/>
    <cellStyle name="Feeder Field 2 4 6 3" xfId="11961" xr:uid="{00000000-0005-0000-0000-0000B3150000}"/>
    <cellStyle name="Feeder Field 2 4 6 4" xfId="11962" xr:uid="{00000000-0005-0000-0000-0000B4150000}"/>
    <cellStyle name="Feeder Field 2 4 7" xfId="921" xr:uid="{00000000-0005-0000-0000-0000B5150000}"/>
    <cellStyle name="Feeder Field 2 4 7 2" xfId="11963" xr:uid="{00000000-0005-0000-0000-0000B6150000}"/>
    <cellStyle name="Feeder Field 2 4 7 2 2" xfId="11964" xr:uid="{00000000-0005-0000-0000-0000B7150000}"/>
    <cellStyle name="Feeder Field 2 4 7 2 3" xfId="11965" xr:uid="{00000000-0005-0000-0000-0000B8150000}"/>
    <cellStyle name="Feeder Field 2 4 7 2 4" xfId="11966" xr:uid="{00000000-0005-0000-0000-0000B9150000}"/>
    <cellStyle name="Feeder Field 2 4 7 3" xfId="11967" xr:uid="{00000000-0005-0000-0000-0000BA150000}"/>
    <cellStyle name="Feeder Field 2 4 7 4" xfId="11968" xr:uid="{00000000-0005-0000-0000-0000BB150000}"/>
    <cellStyle name="Feeder Field 2 4 8" xfId="922" xr:uid="{00000000-0005-0000-0000-0000BC150000}"/>
    <cellStyle name="Feeder Field 2 4 8 2" xfId="11969" xr:uid="{00000000-0005-0000-0000-0000BD150000}"/>
    <cellStyle name="Feeder Field 2 4 8 2 2" xfId="11970" xr:uid="{00000000-0005-0000-0000-0000BE150000}"/>
    <cellStyle name="Feeder Field 2 4 8 2 3" xfId="11971" xr:uid="{00000000-0005-0000-0000-0000BF150000}"/>
    <cellStyle name="Feeder Field 2 4 8 2 4" xfId="11972" xr:uid="{00000000-0005-0000-0000-0000C0150000}"/>
    <cellStyle name="Feeder Field 2 4 8 3" xfId="11973" xr:uid="{00000000-0005-0000-0000-0000C1150000}"/>
    <cellStyle name="Feeder Field 2 4 8 4" xfId="11974" xr:uid="{00000000-0005-0000-0000-0000C2150000}"/>
    <cellStyle name="Feeder Field 2 4 9" xfId="923" xr:uid="{00000000-0005-0000-0000-0000C3150000}"/>
    <cellStyle name="Feeder Field 2 4 9 2" xfId="11975" xr:uid="{00000000-0005-0000-0000-0000C4150000}"/>
    <cellStyle name="Feeder Field 2 4 9 2 2" xfId="11976" xr:uid="{00000000-0005-0000-0000-0000C5150000}"/>
    <cellStyle name="Feeder Field 2 4 9 2 3" xfId="11977" xr:uid="{00000000-0005-0000-0000-0000C6150000}"/>
    <cellStyle name="Feeder Field 2 4 9 2 4" xfId="11978" xr:uid="{00000000-0005-0000-0000-0000C7150000}"/>
    <cellStyle name="Feeder Field 2 4 9 3" xfId="11979" xr:uid="{00000000-0005-0000-0000-0000C8150000}"/>
    <cellStyle name="Feeder Field 2 4 9 4" xfId="11980" xr:uid="{00000000-0005-0000-0000-0000C9150000}"/>
    <cellStyle name="Feeder Field 2 5" xfId="924" xr:uid="{00000000-0005-0000-0000-0000CA150000}"/>
    <cellStyle name="Feeder Field 2 5 10" xfId="925" xr:uid="{00000000-0005-0000-0000-0000CB150000}"/>
    <cellStyle name="Feeder Field 2 5 10 2" xfId="11981" xr:uid="{00000000-0005-0000-0000-0000CC150000}"/>
    <cellStyle name="Feeder Field 2 5 10 2 2" xfId="11982" xr:uid="{00000000-0005-0000-0000-0000CD150000}"/>
    <cellStyle name="Feeder Field 2 5 10 2 3" xfId="11983" xr:uid="{00000000-0005-0000-0000-0000CE150000}"/>
    <cellStyle name="Feeder Field 2 5 10 2 4" xfId="11984" xr:uid="{00000000-0005-0000-0000-0000CF150000}"/>
    <cellStyle name="Feeder Field 2 5 10 3" xfId="11985" xr:uid="{00000000-0005-0000-0000-0000D0150000}"/>
    <cellStyle name="Feeder Field 2 5 10 4" xfId="11986" xr:uid="{00000000-0005-0000-0000-0000D1150000}"/>
    <cellStyle name="Feeder Field 2 5 11" xfId="926" xr:uid="{00000000-0005-0000-0000-0000D2150000}"/>
    <cellStyle name="Feeder Field 2 5 11 2" xfId="11987" xr:uid="{00000000-0005-0000-0000-0000D3150000}"/>
    <cellStyle name="Feeder Field 2 5 11 2 2" xfId="11988" xr:uid="{00000000-0005-0000-0000-0000D4150000}"/>
    <cellStyle name="Feeder Field 2 5 11 2 3" xfId="11989" xr:uid="{00000000-0005-0000-0000-0000D5150000}"/>
    <cellStyle name="Feeder Field 2 5 11 2 4" xfId="11990" xr:uid="{00000000-0005-0000-0000-0000D6150000}"/>
    <cellStyle name="Feeder Field 2 5 11 3" xfId="11991" xr:uid="{00000000-0005-0000-0000-0000D7150000}"/>
    <cellStyle name="Feeder Field 2 5 11 4" xfId="11992" xr:uid="{00000000-0005-0000-0000-0000D8150000}"/>
    <cellStyle name="Feeder Field 2 5 12" xfId="927" xr:uid="{00000000-0005-0000-0000-0000D9150000}"/>
    <cellStyle name="Feeder Field 2 5 12 2" xfId="11993" xr:uid="{00000000-0005-0000-0000-0000DA150000}"/>
    <cellStyle name="Feeder Field 2 5 12 2 2" xfId="11994" xr:uid="{00000000-0005-0000-0000-0000DB150000}"/>
    <cellStyle name="Feeder Field 2 5 12 2 3" xfId="11995" xr:uid="{00000000-0005-0000-0000-0000DC150000}"/>
    <cellStyle name="Feeder Field 2 5 12 2 4" xfId="11996" xr:uid="{00000000-0005-0000-0000-0000DD150000}"/>
    <cellStyle name="Feeder Field 2 5 12 3" xfId="11997" xr:uid="{00000000-0005-0000-0000-0000DE150000}"/>
    <cellStyle name="Feeder Field 2 5 12 4" xfId="11998" xr:uid="{00000000-0005-0000-0000-0000DF150000}"/>
    <cellStyle name="Feeder Field 2 5 13" xfId="928" xr:uid="{00000000-0005-0000-0000-0000E0150000}"/>
    <cellStyle name="Feeder Field 2 5 13 2" xfId="11999" xr:uid="{00000000-0005-0000-0000-0000E1150000}"/>
    <cellStyle name="Feeder Field 2 5 13 2 2" xfId="12000" xr:uid="{00000000-0005-0000-0000-0000E2150000}"/>
    <cellStyle name="Feeder Field 2 5 13 2 3" xfId="12001" xr:uid="{00000000-0005-0000-0000-0000E3150000}"/>
    <cellStyle name="Feeder Field 2 5 13 2 4" xfId="12002" xr:uid="{00000000-0005-0000-0000-0000E4150000}"/>
    <cellStyle name="Feeder Field 2 5 13 3" xfId="12003" xr:uid="{00000000-0005-0000-0000-0000E5150000}"/>
    <cellStyle name="Feeder Field 2 5 13 4" xfId="12004" xr:uid="{00000000-0005-0000-0000-0000E6150000}"/>
    <cellStyle name="Feeder Field 2 5 14" xfId="929" xr:uid="{00000000-0005-0000-0000-0000E7150000}"/>
    <cellStyle name="Feeder Field 2 5 14 2" xfId="12005" xr:uid="{00000000-0005-0000-0000-0000E8150000}"/>
    <cellStyle name="Feeder Field 2 5 14 2 2" xfId="12006" xr:uid="{00000000-0005-0000-0000-0000E9150000}"/>
    <cellStyle name="Feeder Field 2 5 14 2 3" xfId="12007" xr:uid="{00000000-0005-0000-0000-0000EA150000}"/>
    <cellStyle name="Feeder Field 2 5 14 2 4" xfId="12008" xr:uid="{00000000-0005-0000-0000-0000EB150000}"/>
    <cellStyle name="Feeder Field 2 5 14 3" xfId="12009" xr:uid="{00000000-0005-0000-0000-0000EC150000}"/>
    <cellStyle name="Feeder Field 2 5 14 4" xfId="12010" xr:uid="{00000000-0005-0000-0000-0000ED150000}"/>
    <cellStyle name="Feeder Field 2 5 15" xfId="930" xr:uid="{00000000-0005-0000-0000-0000EE150000}"/>
    <cellStyle name="Feeder Field 2 5 15 2" xfId="12011" xr:uid="{00000000-0005-0000-0000-0000EF150000}"/>
    <cellStyle name="Feeder Field 2 5 15 2 2" xfId="12012" xr:uid="{00000000-0005-0000-0000-0000F0150000}"/>
    <cellStyle name="Feeder Field 2 5 15 2 3" xfId="12013" xr:uid="{00000000-0005-0000-0000-0000F1150000}"/>
    <cellStyle name="Feeder Field 2 5 15 2 4" xfId="12014" xr:uid="{00000000-0005-0000-0000-0000F2150000}"/>
    <cellStyle name="Feeder Field 2 5 15 3" xfId="12015" xr:uid="{00000000-0005-0000-0000-0000F3150000}"/>
    <cellStyle name="Feeder Field 2 5 15 4" xfId="12016" xr:uid="{00000000-0005-0000-0000-0000F4150000}"/>
    <cellStyle name="Feeder Field 2 5 16" xfId="931" xr:uid="{00000000-0005-0000-0000-0000F5150000}"/>
    <cellStyle name="Feeder Field 2 5 16 2" xfId="12017" xr:uid="{00000000-0005-0000-0000-0000F6150000}"/>
    <cellStyle name="Feeder Field 2 5 16 2 2" xfId="12018" xr:uid="{00000000-0005-0000-0000-0000F7150000}"/>
    <cellStyle name="Feeder Field 2 5 16 2 3" xfId="12019" xr:uid="{00000000-0005-0000-0000-0000F8150000}"/>
    <cellStyle name="Feeder Field 2 5 16 2 4" xfId="12020" xr:uid="{00000000-0005-0000-0000-0000F9150000}"/>
    <cellStyle name="Feeder Field 2 5 16 3" xfId="12021" xr:uid="{00000000-0005-0000-0000-0000FA150000}"/>
    <cellStyle name="Feeder Field 2 5 16 4" xfId="12022" xr:uid="{00000000-0005-0000-0000-0000FB150000}"/>
    <cellStyle name="Feeder Field 2 5 17" xfId="932" xr:uid="{00000000-0005-0000-0000-0000FC150000}"/>
    <cellStyle name="Feeder Field 2 5 17 2" xfId="12023" xr:uid="{00000000-0005-0000-0000-0000FD150000}"/>
    <cellStyle name="Feeder Field 2 5 17 2 2" xfId="12024" xr:uid="{00000000-0005-0000-0000-0000FE150000}"/>
    <cellStyle name="Feeder Field 2 5 17 2 3" xfId="12025" xr:uid="{00000000-0005-0000-0000-0000FF150000}"/>
    <cellStyle name="Feeder Field 2 5 17 2 4" xfId="12026" xr:uid="{00000000-0005-0000-0000-000000160000}"/>
    <cellStyle name="Feeder Field 2 5 17 3" xfId="12027" xr:uid="{00000000-0005-0000-0000-000001160000}"/>
    <cellStyle name="Feeder Field 2 5 17 4" xfId="12028" xr:uid="{00000000-0005-0000-0000-000002160000}"/>
    <cellStyle name="Feeder Field 2 5 18" xfId="933" xr:uid="{00000000-0005-0000-0000-000003160000}"/>
    <cellStyle name="Feeder Field 2 5 18 2" xfId="12029" xr:uid="{00000000-0005-0000-0000-000004160000}"/>
    <cellStyle name="Feeder Field 2 5 18 2 2" xfId="12030" xr:uid="{00000000-0005-0000-0000-000005160000}"/>
    <cellStyle name="Feeder Field 2 5 18 2 3" xfId="12031" xr:uid="{00000000-0005-0000-0000-000006160000}"/>
    <cellStyle name="Feeder Field 2 5 18 2 4" xfId="12032" xr:uid="{00000000-0005-0000-0000-000007160000}"/>
    <cellStyle name="Feeder Field 2 5 18 3" xfId="12033" xr:uid="{00000000-0005-0000-0000-000008160000}"/>
    <cellStyle name="Feeder Field 2 5 18 4" xfId="12034" xr:uid="{00000000-0005-0000-0000-000009160000}"/>
    <cellStyle name="Feeder Field 2 5 19" xfId="934" xr:uid="{00000000-0005-0000-0000-00000A160000}"/>
    <cellStyle name="Feeder Field 2 5 19 2" xfId="12035" xr:uid="{00000000-0005-0000-0000-00000B160000}"/>
    <cellStyle name="Feeder Field 2 5 19 2 2" xfId="12036" xr:uid="{00000000-0005-0000-0000-00000C160000}"/>
    <cellStyle name="Feeder Field 2 5 19 2 3" xfId="12037" xr:uid="{00000000-0005-0000-0000-00000D160000}"/>
    <cellStyle name="Feeder Field 2 5 19 2 4" xfId="12038" xr:uid="{00000000-0005-0000-0000-00000E160000}"/>
    <cellStyle name="Feeder Field 2 5 19 3" xfId="12039" xr:uid="{00000000-0005-0000-0000-00000F160000}"/>
    <cellStyle name="Feeder Field 2 5 19 4" xfId="12040" xr:uid="{00000000-0005-0000-0000-000010160000}"/>
    <cellStyle name="Feeder Field 2 5 2" xfId="935" xr:uid="{00000000-0005-0000-0000-000011160000}"/>
    <cellStyle name="Feeder Field 2 5 2 2" xfId="12041" xr:uid="{00000000-0005-0000-0000-000012160000}"/>
    <cellStyle name="Feeder Field 2 5 2 2 2" xfId="12042" xr:uid="{00000000-0005-0000-0000-000013160000}"/>
    <cellStyle name="Feeder Field 2 5 2 2 3" xfId="12043" xr:uid="{00000000-0005-0000-0000-000014160000}"/>
    <cellStyle name="Feeder Field 2 5 2 2 4" xfId="12044" xr:uid="{00000000-0005-0000-0000-000015160000}"/>
    <cellStyle name="Feeder Field 2 5 2 3" xfId="12045" xr:uid="{00000000-0005-0000-0000-000016160000}"/>
    <cellStyle name="Feeder Field 2 5 2 4" xfId="12046" xr:uid="{00000000-0005-0000-0000-000017160000}"/>
    <cellStyle name="Feeder Field 2 5 20" xfId="936" xr:uid="{00000000-0005-0000-0000-000018160000}"/>
    <cellStyle name="Feeder Field 2 5 20 2" xfId="12047" xr:uid="{00000000-0005-0000-0000-000019160000}"/>
    <cellStyle name="Feeder Field 2 5 20 2 2" xfId="12048" xr:uid="{00000000-0005-0000-0000-00001A160000}"/>
    <cellStyle name="Feeder Field 2 5 20 2 3" xfId="12049" xr:uid="{00000000-0005-0000-0000-00001B160000}"/>
    <cellStyle name="Feeder Field 2 5 20 2 4" xfId="12050" xr:uid="{00000000-0005-0000-0000-00001C160000}"/>
    <cellStyle name="Feeder Field 2 5 20 3" xfId="12051" xr:uid="{00000000-0005-0000-0000-00001D160000}"/>
    <cellStyle name="Feeder Field 2 5 20 4" xfId="12052" xr:uid="{00000000-0005-0000-0000-00001E160000}"/>
    <cellStyle name="Feeder Field 2 5 21" xfId="937" xr:uid="{00000000-0005-0000-0000-00001F160000}"/>
    <cellStyle name="Feeder Field 2 5 21 2" xfId="12053" xr:uid="{00000000-0005-0000-0000-000020160000}"/>
    <cellStyle name="Feeder Field 2 5 21 2 2" xfId="12054" xr:uid="{00000000-0005-0000-0000-000021160000}"/>
    <cellStyle name="Feeder Field 2 5 21 2 3" xfId="12055" xr:uid="{00000000-0005-0000-0000-000022160000}"/>
    <cellStyle name="Feeder Field 2 5 21 2 4" xfId="12056" xr:uid="{00000000-0005-0000-0000-000023160000}"/>
    <cellStyle name="Feeder Field 2 5 21 3" xfId="12057" xr:uid="{00000000-0005-0000-0000-000024160000}"/>
    <cellStyle name="Feeder Field 2 5 21 4" xfId="12058" xr:uid="{00000000-0005-0000-0000-000025160000}"/>
    <cellStyle name="Feeder Field 2 5 22" xfId="938" xr:uid="{00000000-0005-0000-0000-000026160000}"/>
    <cellStyle name="Feeder Field 2 5 22 2" xfId="12059" xr:uid="{00000000-0005-0000-0000-000027160000}"/>
    <cellStyle name="Feeder Field 2 5 22 2 2" xfId="12060" xr:uid="{00000000-0005-0000-0000-000028160000}"/>
    <cellStyle name="Feeder Field 2 5 22 2 3" xfId="12061" xr:uid="{00000000-0005-0000-0000-000029160000}"/>
    <cellStyle name="Feeder Field 2 5 22 2 4" xfId="12062" xr:uid="{00000000-0005-0000-0000-00002A160000}"/>
    <cellStyle name="Feeder Field 2 5 22 3" xfId="12063" xr:uid="{00000000-0005-0000-0000-00002B160000}"/>
    <cellStyle name="Feeder Field 2 5 22 4" xfId="12064" xr:uid="{00000000-0005-0000-0000-00002C160000}"/>
    <cellStyle name="Feeder Field 2 5 23" xfId="939" xr:uid="{00000000-0005-0000-0000-00002D160000}"/>
    <cellStyle name="Feeder Field 2 5 23 2" xfId="12065" xr:uid="{00000000-0005-0000-0000-00002E160000}"/>
    <cellStyle name="Feeder Field 2 5 23 2 2" xfId="12066" xr:uid="{00000000-0005-0000-0000-00002F160000}"/>
    <cellStyle name="Feeder Field 2 5 23 2 3" xfId="12067" xr:uid="{00000000-0005-0000-0000-000030160000}"/>
    <cellStyle name="Feeder Field 2 5 23 2 4" xfId="12068" xr:uid="{00000000-0005-0000-0000-000031160000}"/>
    <cellStyle name="Feeder Field 2 5 23 3" xfId="12069" xr:uid="{00000000-0005-0000-0000-000032160000}"/>
    <cellStyle name="Feeder Field 2 5 23 4" xfId="12070" xr:uid="{00000000-0005-0000-0000-000033160000}"/>
    <cellStyle name="Feeder Field 2 5 24" xfId="940" xr:uid="{00000000-0005-0000-0000-000034160000}"/>
    <cellStyle name="Feeder Field 2 5 24 2" xfId="12071" xr:uid="{00000000-0005-0000-0000-000035160000}"/>
    <cellStyle name="Feeder Field 2 5 24 2 2" xfId="12072" xr:uid="{00000000-0005-0000-0000-000036160000}"/>
    <cellStyle name="Feeder Field 2 5 24 2 3" xfId="12073" xr:uid="{00000000-0005-0000-0000-000037160000}"/>
    <cellStyle name="Feeder Field 2 5 24 2 4" xfId="12074" xr:uid="{00000000-0005-0000-0000-000038160000}"/>
    <cellStyle name="Feeder Field 2 5 24 3" xfId="12075" xr:uid="{00000000-0005-0000-0000-000039160000}"/>
    <cellStyle name="Feeder Field 2 5 24 4" xfId="12076" xr:uid="{00000000-0005-0000-0000-00003A160000}"/>
    <cellStyle name="Feeder Field 2 5 25" xfId="941" xr:uid="{00000000-0005-0000-0000-00003B160000}"/>
    <cellStyle name="Feeder Field 2 5 25 2" xfId="12077" xr:uid="{00000000-0005-0000-0000-00003C160000}"/>
    <cellStyle name="Feeder Field 2 5 25 2 2" xfId="12078" xr:uid="{00000000-0005-0000-0000-00003D160000}"/>
    <cellStyle name="Feeder Field 2 5 25 2 3" xfId="12079" xr:uid="{00000000-0005-0000-0000-00003E160000}"/>
    <cellStyle name="Feeder Field 2 5 25 2 4" xfId="12080" xr:uid="{00000000-0005-0000-0000-00003F160000}"/>
    <cellStyle name="Feeder Field 2 5 25 3" xfId="12081" xr:uid="{00000000-0005-0000-0000-000040160000}"/>
    <cellStyle name="Feeder Field 2 5 25 4" xfId="12082" xr:uid="{00000000-0005-0000-0000-000041160000}"/>
    <cellStyle name="Feeder Field 2 5 26" xfId="942" xr:uid="{00000000-0005-0000-0000-000042160000}"/>
    <cellStyle name="Feeder Field 2 5 26 2" xfId="12083" xr:uid="{00000000-0005-0000-0000-000043160000}"/>
    <cellStyle name="Feeder Field 2 5 26 2 2" xfId="12084" xr:uid="{00000000-0005-0000-0000-000044160000}"/>
    <cellStyle name="Feeder Field 2 5 26 2 3" xfId="12085" xr:uid="{00000000-0005-0000-0000-000045160000}"/>
    <cellStyle name="Feeder Field 2 5 26 2 4" xfId="12086" xr:uid="{00000000-0005-0000-0000-000046160000}"/>
    <cellStyle name="Feeder Field 2 5 26 3" xfId="12087" xr:uid="{00000000-0005-0000-0000-000047160000}"/>
    <cellStyle name="Feeder Field 2 5 26 4" xfId="12088" xr:uid="{00000000-0005-0000-0000-000048160000}"/>
    <cellStyle name="Feeder Field 2 5 27" xfId="943" xr:uid="{00000000-0005-0000-0000-000049160000}"/>
    <cellStyle name="Feeder Field 2 5 27 2" xfId="12089" xr:uid="{00000000-0005-0000-0000-00004A160000}"/>
    <cellStyle name="Feeder Field 2 5 27 2 2" xfId="12090" xr:uid="{00000000-0005-0000-0000-00004B160000}"/>
    <cellStyle name="Feeder Field 2 5 27 2 3" xfId="12091" xr:uid="{00000000-0005-0000-0000-00004C160000}"/>
    <cellStyle name="Feeder Field 2 5 27 2 4" xfId="12092" xr:uid="{00000000-0005-0000-0000-00004D160000}"/>
    <cellStyle name="Feeder Field 2 5 27 3" xfId="12093" xr:uid="{00000000-0005-0000-0000-00004E160000}"/>
    <cellStyle name="Feeder Field 2 5 27 4" xfId="12094" xr:uid="{00000000-0005-0000-0000-00004F160000}"/>
    <cellStyle name="Feeder Field 2 5 28" xfId="944" xr:uid="{00000000-0005-0000-0000-000050160000}"/>
    <cellStyle name="Feeder Field 2 5 28 2" xfId="12095" xr:uid="{00000000-0005-0000-0000-000051160000}"/>
    <cellStyle name="Feeder Field 2 5 28 2 2" xfId="12096" xr:uid="{00000000-0005-0000-0000-000052160000}"/>
    <cellStyle name="Feeder Field 2 5 28 2 3" xfId="12097" xr:uid="{00000000-0005-0000-0000-000053160000}"/>
    <cellStyle name="Feeder Field 2 5 28 2 4" xfId="12098" xr:uid="{00000000-0005-0000-0000-000054160000}"/>
    <cellStyle name="Feeder Field 2 5 28 3" xfId="12099" xr:uid="{00000000-0005-0000-0000-000055160000}"/>
    <cellStyle name="Feeder Field 2 5 28 4" xfId="12100" xr:uid="{00000000-0005-0000-0000-000056160000}"/>
    <cellStyle name="Feeder Field 2 5 29" xfId="945" xr:uid="{00000000-0005-0000-0000-000057160000}"/>
    <cellStyle name="Feeder Field 2 5 29 2" xfId="12101" xr:uid="{00000000-0005-0000-0000-000058160000}"/>
    <cellStyle name="Feeder Field 2 5 29 2 2" xfId="12102" xr:uid="{00000000-0005-0000-0000-000059160000}"/>
    <cellStyle name="Feeder Field 2 5 29 2 3" xfId="12103" xr:uid="{00000000-0005-0000-0000-00005A160000}"/>
    <cellStyle name="Feeder Field 2 5 29 2 4" xfId="12104" xr:uid="{00000000-0005-0000-0000-00005B160000}"/>
    <cellStyle name="Feeder Field 2 5 29 3" xfId="12105" xr:uid="{00000000-0005-0000-0000-00005C160000}"/>
    <cellStyle name="Feeder Field 2 5 29 4" xfId="12106" xr:uid="{00000000-0005-0000-0000-00005D160000}"/>
    <cellStyle name="Feeder Field 2 5 3" xfId="946" xr:uid="{00000000-0005-0000-0000-00005E160000}"/>
    <cellStyle name="Feeder Field 2 5 3 2" xfId="12107" xr:uid="{00000000-0005-0000-0000-00005F160000}"/>
    <cellStyle name="Feeder Field 2 5 3 2 2" xfId="12108" xr:uid="{00000000-0005-0000-0000-000060160000}"/>
    <cellStyle name="Feeder Field 2 5 3 2 3" xfId="12109" xr:uid="{00000000-0005-0000-0000-000061160000}"/>
    <cellStyle name="Feeder Field 2 5 3 2 4" xfId="12110" xr:uid="{00000000-0005-0000-0000-000062160000}"/>
    <cellStyle name="Feeder Field 2 5 3 3" xfId="12111" xr:uid="{00000000-0005-0000-0000-000063160000}"/>
    <cellStyle name="Feeder Field 2 5 3 4" xfId="12112" xr:uid="{00000000-0005-0000-0000-000064160000}"/>
    <cellStyle name="Feeder Field 2 5 30" xfId="947" xr:uid="{00000000-0005-0000-0000-000065160000}"/>
    <cellStyle name="Feeder Field 2 5 30 2" xfId="12113" xr:uid="{00000000-0005-0000-0000-000066160000}"/>
    <cellStyle name="Feeder Field 2 5 30 2 2" xfId="12114" xr:uid="{00000000-0005-0000-0000-000067160000}"/>
    <cellStyle name="Feeder Field 2 5 30 2 3" xfId="12115" xr:uid="{00000000-0005-0000-0000-000068160000}"/>
    <cellStyle name="Feeder Field 2 5 30 2 4" xfId="12116" xr:uid="{00000000-0005-0000-0000-000069160000}"/>
    <cellStyle name="Feeder Field 2 5 30 3" xfId="12117" xr:uid="{00000000-0005-0000-0000-00006A160000}"/>
    <cellStyle name="Feeder Field 2 5 30 4" xfId="12118" xr:uid="{00000000-0005-0000-0000-00006B160000}"/>
    <cellStyle name="Feeder Field 2 5 31" xfId="948" xr:uid="{00000000-0005-0000-0000-00006C160000}"/>
    <cellStyle name="Feeder Field 2 5 31 2" xfId="12119" xr:uid="{00000000-0005-0000-0000-00006D160000}"/>
    <cellStyle name="Feeder Field 2 5 31 2 2" xfId="12120" xr:uid="{00000000-0005-0000-0000-00006E160000}"/>
    <cellStyle name="Feeder Field 2 5 31 2 3" xfId="12121" xr:uid="{00000000-0005-0000-0000-00006F160000}"/>
    <cellStyle name="Feeder Field 2 5 31 2 4" xfId="12122" xr:uid="{00000000-0005-0000-0000-000070160000}"/>
    <cellStyle name="Feeder Field 2 5 31 3" xfId="12123" xr:uid="{00000000-0005-0000-0000-000071160000}"/>
    <cellStyle name="Feeder Field 2 5 31 4" xfId="12124" xr:uid="{00000000-0005-0000-0000-000072160000}"/>
    <cellStyle name="Feeder Field 2 5 32" xfId="949" xr:uid="{00000000-0005-0000-0000-000073160000}"/>
    <cellStyle name="Feeder Field 2 5 32 2" xfId="12125" xr:uid="{00000000-0005-0000-0000-000074160000}"/>
    <cellStyle name="Feeder Field 2 5 32 2 2" xfId="12126" xr:uid="{00000000-0005-0000-0000-000075160000}"/>
    <cellStyle name="Feeder Field 2 5 32 2 3" xfId="12127" xr:uid="{00000000-0005-0000-0000-000076160000}"/>
    <cellStyle name="Feeder Field 2 5 32 2 4" xfId="12128" xr:uid="{00000000-0005-0000-0000-000077160000}"/>
    <cellStyle name="Feeder Field 2 5 32 3" xfId="12129" xr:uid="{00000000-0005-0000-0000-000078160000}"/>
    <cellStyle name="Feeder Field 2 5 32 4" xfId="12130" xr:uid="{00000000-0005-0000-0000-000079160000}"/>
    <cellStyle name="Feeder Field 2 5 33" xfId="950" xr:uid="{00000000-0005-0000-0000-00007A160000}"/>
    <cellStyle name="Feeder Field 2 5 33 2" xfId="12131" xr:uid="{00000000-0005-0000-0000-00007B160000}"/>
    <cellStyle name="Feeder Field 2 5 33 2 2" xfId="12132" xr:uid="{00000000-0005-0000-0000-00007C160000}"/>
    <cellStyle name="Feeder Field 2 5 33 2 3" xfId="12133" xr:uid="{00000000-0005-0000-0000-00007D160000}"/>
    <cellStyle name="Feeder Field 2 5 33 2 4" xfId="12134" xr:uid="{00000000-0005-0000-0000-00007E160000}"/>
    <cellStyle name="Feeder Field 2 5 33 3" xfId="12135" xr:uid="{00000000-0005-0000-0000-00007F160000}"/>
    <cellStyle name="Feeder Field 2 5 33 4" xfId="12136" xr:uid="{00000000-0005-0000-0000-000080160000}"/>
    <cellStyle name="Feeder Field 2 5 34" xfId="951" xr:uid="{00000000-0005-0000-0000-000081160000}"/>
    <cellStyle name="Feeder Field 2 5 34 2" xfId="12137" xr:uid="{00000000-0005-0000-0000-000082160000}"/>
    <cellStyle name="Feeder Field 2 5 34 2 2" xfId="12138" xr:uid="{00000000-0005-0000-0000-000083160000}"/>
    <cellStyle name="Feeder Field 2 5 34 2 3" xfId="12139" xr:uid="{00000000-0005-0000-0000-000084160000}"/>
    <cellStyle name="Feeder Field 2 5 34 2 4" xfId="12140" xr:uid="{00000000-0005-0000-0000-000085160000}"/>
    <cellStyle name="Feeder Field 2 5 34 3" xfId="12141" xr:uid="{00000000-0005-0000-0000-000086160000}"/>
    <cellStyle name="Feeder Field 2 5 34 4" xfId="12142" xr:uid="{00000000-0005-0000-0000-000087160000}"/>
    <cellStyle name="Feeder Field 2 5 35" xfId="952" xr:uid="{00000000-0005-0000-0000-000088160000}"/>
    <cellStyle name="Feeder Field 2 5 35 2" xfId="12143" xr:uid="{00000000-0005-0000-0000-000089160000}"/>
    <cellStyle name="Feeder Field 2 5 35 2 2" xfId="12144" xr:uid="{00000000-0005-0000-0000-00008A160000}"/>
    <cellStyle name="Feeder Field 2 5 35 2 3" xfId="12145" xr:uid="{00000000-0005-0000-0000-00008B160000}"/>
    <cellStyle name="Feeder Field 2 5 35 2 4" xfId="12146" xr:uid="{00000000-0005-0000-0000-00008C160000}"/>
    <cellStyle name="Feeder Field 2 5 35 3" xfId="12147" xr:uid="{00000000-0005-0000-0000-00008D160000}"/>
    <cellStyle name="Feeder Field 2 5 35 4" xfId="12148" xr:uid="{00000000-0005-0000-0000-00008E160000}"/>
    <cellStyle name="Feeder Field 2 5 36" xfId="953" xr:uid="{00000000-0005-0000-0000-00008F160000}"/>
    <cellStyle name="Feeder Field 2 5 36 2" xfId="12149" xr:uid="{00000000-0005-0000-0000-000090160000}"/>
    <cellStyle name="Feeder Field 2 5 36 2 2" xfId="12150" xr:uid="{00000000-0005-0000-0000-000091160000}"/>
    <cellStyle name="Feeder Field 2 5 36 2 3" xfId="12151" xr:uid="{00000000-0005-0000-0000-000092160000}"/>
    <cellStyle name="Feeder Field 2 5 36 2 4" xfId="12152" xr:uid="{00000000-0005-0000-0000-000093160000}"/>
    <cellStyle name="Feeder Field 2 5 36 3" xfId="12153" xr:uid="{00000000-0005-0000-0000-000094160000}"/>
    <cellStyle name="Feeder Field 2 5 36 4" xfId="12154" xr:uid="{00000000-0005-0000-0000-000095160000}"/>
    <cellStyle name="Feeder Field 2 5 37" xfId="954" xr:uid="{00000000-0005-0000-0000-000096160000}"/>
    <cellStyle name="Feeder Field 2 5 37 2" xfId="12155" xr:uid="{00000000-0005-0000-0000-000097160000}"/>
    <cellStyle name="Feeder Field 2 5 37 2 2" xfId="12156" xr:uid="{00000000-0005-0000-0000-000098160000}"/>
    <cellStyle name="Feeder Field 2 5 37 2 3" xfId="12157" xr:uid="{00000000-0005-0000-0000-000099160000}"/>
    <cellStyle name="Feeder Field 2 5 37 2 4" xfId="12158" xr:uid="{00000000-0005-0000-0000-00009A160000}"/>
    <cellStyle name="Feeder Field 2 5 37 3" xfId="12159" xr:uid="{00000000-0005-0000-0000-00009B160000}"/>
    <cellStyle name="Feeder Field 2 5 37 4" xfId="12160" xr:uid="{00000000-0005-0000-0000-00009C160000}"/>
    <cellStyle name="Feeder Field 2 5 38" xfId="955" xr:uid="{00000000-0005-0000-0000-00009D160000}"/>
    <cellStyle name="Feeder Field 2 5 38 2" xfId="12161" xr:uid="{00000000-0005-0000-0000-00009E160000}"/>
    <cellStyle name="Feeder Field 2 5 38 2 2" xfId="12162" xr:uid="{00000000-0005-0000-0000-00009F160000}"/>
    <cellStyle name="Feeder Field 2 5 38 2 3" xfId="12163" xr:uid="{00000000-0005-0000-0000-0000A0160000}"/>
    <cellStyle name="Feeder Field 2 5 38 2 4" xfId="12164" xr:uid="{00000000-0005-0000-0000-0000A1160000}"/>
    <cellStyle name="Feeder Field 2 5 38 3" xfId="12165" xr:uid="{00000000-0005-0000-0000-0000A2160000}"/>
    <cellStyle name="Feeder Field 2 5 38 4" xfId="12166" xr:uid="{00000000-0005-0000-0000-0000A3160000}"/>
    <cellStyle name="Feeder Field 2 5 39" xfId="956" xr:uid="{00000000-0005-0000-0000-0000A4160000}"/>
    <cellStyle name="Feeder Field 2 5 39 2" xfId="12167" xr:uid="{00000000-0005-0000-0000-0000A5160000}"/>
    <cellStyle name="Feeder Field 2 5 39 2 2" xfId="12168" xr:uid="{00000000-0005-0000-0000-0000A6160000}"/>
    <cellStyle name="Feeder Field 2 5 39 2 3" xfId="12169" xr:uid="{00000000-0005-0000-0000-0000A7160000}"/>
    <cellStyle name="Feeder Field 2 5 39 2 4" xfId="12170" xr:uid="{00000000-0005-0000-0000-0000A8160000}"/>
    <cellStyle name="Feeder Field 2 5 39 3" xfId="12171" xr:uid="{00000000-0005-0000-0000-0000A9160000}"/>
    <cellStyle name="Feeder Field 2 5 39 4" xfId="12172" xr:uid="{00000000-0005-0000-0000-0000AA160000}"/>
    <cellStyle name="Feeder Field 2 5 4" xfId="957" xr:uid="{00000000-0005-0000-0000-0000AB160000}"/>
    <cellStyle name="Feeder Field 2 5 4 2" xfId="12173" xr:uid="{00000000-0005-0000-0000-0000AC160000}"/>
    <cellStyle name="Feeder Field 2 5 4 2 2" xfId="12174" xr:uid="{00000000-0005-0000-0000-0000AD160000}"/>
    <cellStyle name="Feeder Field 2 5 4 2 3" xfId="12175" xr:uid="{00000000-0005-0000-0000-0000AE160000}"/>
    <cellStyle name="Feeder Field 2 5 4 2 4" xfId="12176" xr:uid="{00000000-0005-0000-0000-0000AF160000}"/>
    <cellStyle name="Feeder Field 2 5 4 3" xfId="12177" xr:uid="{00000000-0005-0000-0000-0000B0160000}"/>
    <cellStyle name="Feeder Field 2 5 4 4" xfId="12178" xr:uid="{00000000-0005-0000-0000-0000B1160000}"/>
    <cellStyle name="Feeder Field 2 5 40" xfId="958" xr:uid="{00000000-0005-0000-0000-0000B2160000}"/>
    <cellStyle name="Feeder Field 2 5 40 2" xfId="12179" xr:uid="{00000000-0005-0000-0000-0000B3160000}"/>
    <cellStyle name="Feeder Field 2 5 40 2 2" xfId="12180" xr:uid="{00000000-0005-0000-0000-0000B4160000}"/>
    <cellStyle name="Feeder Field 2 5 40 2 3" xfId="12181" xr:uid="{00000000-0005-0000-0000-0000B5160000}"/>
    <cellStyle name="Feeder Field 2 5 40 2 4" xfId="12182" xr:uid="{00000000-0005-0000-0000-0000B6160000}"/>
    <cellStyle name="Feeder Field 2 5 40 3" xfId="12183" xr:uid="{00000000-0005-0000-0000-0000B7160000}"/>
    <cellStyle name="Feeder Field 2 5 40 4" xfId="12184" xr:uid="{00000000-0005-0000-0000-0000B8160000}"/>
    <cellStyle name="Feeder Field 2 5 41" xfId="959" xr:uid="{00000000-0005-0000-0000-0000B9160000}"/>
    <cellStyle name="Feeder Field 2 5 41 2" xfId="12185" xr:uid="{00000000-0005-0000-0000-0000BA160000}"/>
    <cellStyle name="Feeder Field 2 5 41 2 2" xfId="12186" xr:uid="{00000000-0005-0000-0000-0000BB160000}"/>
    <cellStyle name="Feeder Field 2 5 41 2 3" xfId="12187" xr:uid="{00000000-0005-0000-0000-0000BC160000}"/>
    <cellStyle name="Feeder Field 2 5 41 2 4" xfId="12188" xr:uid="{00000000-0005-0000-0000-0000BD160000}"/>
    <cellStyle name="Feeder Field 2 5 41 3" xfId="12189" xr:uid="{00000000-0005-0000-0000-0000BE160000}"/>
    <cellStyle name="Feeder Field 2 5 41 4" xfId="12190" xr:uid="{00000000-0005-0000-0000-0000BF160000}"/>
    <cellStyle name="Feeder Field 2 5 42" xfId="960" xr:uid="{00000000-0005-0000-0000-0000C0160000}"/>
    <cellStyle name="Feeder Field 2 5 42 2" xfId="12191" xr:uid="{00000000-0005-0000-0000-0000C1160000}"/>
    <cellStyle name="Feeder Field 2 5 42 2 2" xfId="12192" xr:uid="{00000000-0005-0000-0000-0000C2160000}"/>
    <cellStyle name="Feeder Field 2 5 42 2 3" xfId="12193" xr:uid="{00000000-0005-0000-0000-0000C3160000}"/>
    <cellStyle name="Feeder Field 2 5 42 2 4" xfId="12194" xr:uid="{00000000-0005-0000-0000-0000C4160000}"/>
    <cellStyle name="Feeder Field 2 5 42 3" xfId="12195" xr:uid="{00000000-0005-0000-0000-0000C5160000}"/>
    <cellStyle name="Feeder Field 2 5 42 4" xfId="12196" xr:uid="{00000000-0005-0000-0000-0000C6160000}"/>
    <cellStyle name="Feeder Field 2 5 43" xfId="961" xr:uid="{00000000-0005-0000-0000-0000C7160000}"/>
    <cellStyle name="Feeder Field 2 5 43 2" xfId="12197" xr:uid="{00000000-0005-0000-0000-0000C8160000}"/>
    <cellStyle name="Feeder Field 2 5 43 2 2" xfId="12198" xr:uid="{00000000-0005-0000-0000-0000C9160000}"/>
    <cellStyle name="Feeder Field 2 5 43 2 3" xfId="12199" xr:uid="{00000000-0005-0000-0000-0000CA160000}"/>
    <cellStyle name="Feeder Field 2 5 43 2 4" xfId="12200" xr:uid="{00000000-0005-0000-0000-0000CB160000}"/>
    <cellStyle name="Feeder Field 2 5 43 3" xfId="12201" xr:uid="{00000000-0005-0000-0000-0000CC160000}"/>
    <cellStyle name="Feeder Field 2 5 43 4" xfId="12202" xr:uid="{00000000-0005-0000-0000-0000CD160000}"/>
    <cellStyle name="Feeder Field 2 5 44" xfId="962" xr:uid="{00000000-0005-0000-0000-0000CE160000}"/>
    <cellStyle name="Feeder Field 2 5 44 2" xfId="12203" xr:uid="{00000000-0005-0000-0000-0000CF160000}"/>
    <cellStyle name="Feeder Field 2 5 44 2 2" xfId="12204" xr:uid="{00000000-0005-0000-0000-0000D0160000}"/>
    <cellStyle name="Feeder Field 2 5 44 2 3" xfId="12205" xr:uid="{00000000-0005-0000-0000-0000D1160000}"/>
    <cellStyle name="Feeder Field 2 5 44 2 4" xfId="12206" xr:uid="{00000000-0005-0000-0000-0000D2160000}"/>
    <cellStyle name="Feeder Field 2 5 44 3" xfId="12207" xr:uid="{00000000-0005-0000-0000-0000D3160000}"/>
    <cellStyle name="Feeder Field 2 5 44 4" xfId="12208" xr:uid="{00000000-0005-0000-0000-0000D4160000}"/>
    <cellStyle name="Feeder Field 2 5 45" xfId="12209" xr:uid="{00000000-0005-0000-0000-0000D5160000}"/>
    <cellStyle name="Feeder Field 2 5 45 2" xfId="12210" xr:uid="{00000000-0005-0000-0000-0000D6160000}"/>
    <cellStyle name="Feeder Field 2 5 45 3" xfId="12211" xr:uid="{00000000-0005-0000-0000-0000D7160000}"/>
    <cellStyle name="Feeder Field 2 5 45 4" xfId="12212" xr:uid="{00000000-0005-0000-0000-0000D8160000}"/>
    <cellStyle name="Feeder Field 2 5 46" xfId="12213" xr:uid="{00000000-0005-0000-0000-0000D9160000}"/>
    <cellStyle name="Feeder Field 2 5 46 2" xfId="12214" xr:uid="{00000000-0005-0000-0000-0000DA160000}"/>
    <cellStyle name="Feeder Field 2 5 46 3" xfId="12215" xr:uid="{00000000-0005-0000-0000-0000DB160000}"/>
    <cellStyle name="Feeder Field 2 5 46 4" xfId="12216" xr:uid="{00000000-0005-0000-0000-0000DC160000}"/>
    <cellStyle name="Feeder Field 2 5 47" xfId="12217" xr:uid="{00000000-0005-0000-0000-0000DD160000}"/>
    <cellStyle name="Feeder Field 2 5 48" xfId="12218" xr:uid="{00000000-0005-0000-0000-0000DE160000}"/>
    <cellStyle name="Feeder Field 2 5 5" xfId="963" xr:uid="{00000000-0005-0000-0000-0000DF160000}"/>
    <cellStyle name="Feeder Field 2 5 5 2" xfId="12219" xr:uid="{00000000-0005-0000-0000-0000E0160000}"/>
    <cellStyle name="Feeder Field 2 5 5 2 2" xfId="12220" xr:uid="{00000000-0005-0000-0000-0000E1160000}"/>
    <cellStyle name="Feeder Field 2 5 5 2 3" xfId="12221" xr:uid="{00000000-0005-0000-0000-0000E2160000}"/>
    <cellStyle name="Feeder Field 2 5 5 2 4" xfId="12222" xr:uid="{00000000-0005-0000-0000-0000E3160000}"/>
    <cellStyle name="Feeder Field 2 5 5 3" xfId="12223" xr:uid="{00000000-0005-0000-0000-0000E4160000}"/>
    <cellStyle name="Feeder Field 2 5 5 4" xfId="12224" xr:uid="{00000000-0005-0000-0000-0000E5160000}"/>
    <cellStyle name="Feeder Field 2 5 6" xfId="964" xr:uid="{00000000-0005-0000-0000-0000E6160000}"/>
    <cellStyle name="Feeder Field 2 5 6 2" xfId="12225" xr:uid="{00000000-0005-0000-0000-0000E7160000}"/>
    <cellStyle name="Feeder Field 2 5 6 2 2" xfId="12226" xr:uid="{00000000-0005-0000-0000-0000E8160000}"/>
    <cellStyle name="Feeder Field 2 5 6 2 3" xfId="12227" xr:uid="{00000000-0005-0000-0000-0000E9160000}"/>
    <cellStyle name="Feeder Field 2 5 6 2 4" xfId="12228" xr:uid="{00000000-0005-0000-0000-0000EA160000}"/>
    <cellStyle name="Feeder Field 2 5 6 3" xfId="12229" xr:uid="{00000000-0005-0000-0000-0000EB160000}"/>
    <cellStyle name="Feeder Field 2 5 6 4" xfId="12230" xr:uid="{00000000-0005-0000-0000-0000EC160000}"/>
    <cellStyle name="Feeder Field 2 5 7" xfId="965" xr:uid="{00000000-0005-0000-0000-0000ED160000}"/>
    <cellStyle name="Feeder Field 2 5 7 2" xfId="12231" xr:uid="{00000000-0005-0000-0000-0000EE160000}"/>
    <cellStyle name="Feeder Field 2 5 7 2 2" xfId="12232" xr:uid="{00000000-0005-0000-0000-0000EF160000}"/>
    <cellStyle name="Feeder Field 2 5 7 2 3" xfId="12233" xr:uid="{00000000-0005-0000-0000-0000F0160000}"/>
    <cellStyle name="Feeder Field 2 5 7 2 4" xfId="12234" xr:uid="{00000000-0005-0000-0000-0000F1160000}"/>
    <cellStyle name="Feeder Field 2 5 7 3" xfId="12235" xr:uid="{00000000-0005-0000-0000-0000F2160000}"/>
    <cellStyle name="Feeder Field 2 5 7 4" xfId="12236" xr:uid="{00000000-0005-0000-0000-0000F3160000}"/>
    <cellStyle name="Feeder Field 2 5 8" xfId="966" xr:uid="{00000000-0005-0000-0000-0000F4160000}"/>
    <cellStyle name="Feeder Field 2 5 8 2" xfId="12237" xr:uid="{00000000-0005-0000-0000-0000F5160000}"/>
    <cellStyle name="Feeder Field 2 5 8 2 2" xfId="12238" xr:uid="{00000000-0005-0000-0000-0000F6160000}"/>
    <cellStyle name="Feeder Field 2 5 8 2 3" xfId="12239" xr:uid="{00000000-0005-0000-0000-0000F7160000}"/>
    <cellStyle name="Feeder Field 2 5 8 2 4" xfId="12240" xr:uid="{00000000-0005-0000-0000-0000F8160000}"/>
    <cellStyle name="Feeder Field 2 5 8 3" xfId="12241" xr:uid="{00000000-0005-0000-0000-0000F9160000}"/>
    <cellStyle name="Feeder Field 2 5 8 4" xfId="12242" xr:uid="{00000000-0005-0000-0000-0000FA160000}"/>
    <cellStyle name="Feeder Field 2 5 9" xfId="967" xr:uid="{00000000-0005-0000-0000-0000FB160000}"/>
    <cellStyle name="Feeder Field 2 5 9 2" xfId="12243" xr:uid="{00000000-0005-0000-0000-0000FC160000}"/>
    <cellStyle name="Feeder Field 2 5 9 2 2" xfId="12244" xr:uid="{00000000-0005-0000-0000-0000FD160000}"/>
    <cellStyle name="Feeder Field 2 5 9 2 3" xfId="12245" xr:uid="{00000000-0005-0000-0000-0000FE160000}"/>
    <cellStyle name="Feeder Field 2 5 9 2 4" xfId="12246" xr:uid="{00000000-0005-0000-0000-0000FF160000}"/>
    <cellStyle name="Feeder Field 2 5 9 3" xfId="12247" xr:uid="{00000000-0005-0000-0000-000000170000}"/>
    <cellStyle name="Feeder Field 2 5 9 4" xfId="12248" xr:uid="{00000000-0005-0000-0000-000001170000}"/>
    <cellStyle name="Feeder Field 2 6" xfId="968" xr:uid="{00000000-0005-0000-0000-000002170000}"/>
    <cellStyle name="Feeder Field 2 6 2" xfId="12249" xr:uid="{00000000-0005-0000-0000-000003170000}"/>
    <cellStyle name="Feeder Field 2 6 2 2" xfId="12250" xr:uid="{00000000-0005-0000-0000-000004170000}"/>
    <cellStyle name="Feeder Field 2 6 2 3" xfId="12251" xr:uid="{00000000-0005-0000-0000-000005170000}"/>
    <cellStyle name="Feeder Field 2 6 2 4" xfId="12252" xr:uid="{00000000-0005-0000-0000-000006170000}"/>
    <cellStyle name="Feeder Field 2 6 3" xfId="12253" xr:uid="{00000000-0005-0000-0000-000007170000}"/>
    <cellStyle name="Feeder Field 2 6 4" xfId="12254" xr:uid="{00000000-0005-0000-0000-000008170000}"/>
    <cellStyle name="Feeder Field 2 7" xfId="969" xr:uid="{00000000-0005-0000-0000-000009170000}"/>
    <cellStyle name="Feeder Field 2 7 2" xfId="12255" xr:uid="{00000000-0005-0000-0000-00000A170000}"/>
    <cellStyle name="Feeder Field 2 7 2 2" xfId="12256" xr:uid="{00000000-0005-0000-0000-00000B170000}"/>
    <cellStyle name="Feeder Field 2 7 2 3" xfId="12257" xr:uid="{00000000-0005-0000-0000-00000C170000}"/>
    <cellStyle name="Feeder Field 2 7 2 4" xfId="12258" xr:uid="{00000000-0005-0000-0000-00000D170000}"/>
    <cellStyle name="Feeder Field 2 7 3" xfId="12259" xr:uid="{00000000-0005-0000-0000-00000E170000}"/>
    <cellStyle name="Feeder Field 2 7 4" xfId="12260" xr:uid="{00000000-0005-0000-0000-00000F170000}"/>
    <cellStyle name="Feeder Field 2 8" xfId="970" xr:uid="{00000000-0005-0000-0000-000010170000}"/>
    <cellStyle name="Feeder Field 2 8 2" xfId="12261" xr:uid="{00000000-0005-0000-0000-000011170000}"/>
    <cellStyle name="Feeder Field 2 8 2 2" xfId="12262" xr:uid="{00000000-0005-0000-0000-000012170000}"/>
    <cellStyle name="Feeder Field 2 8 2 3" xfId="12263" xr:uid="{00000000-0005-0000-0000-000013170000}"/>
    <cellStyle name="Feeder Field 2 8 2 4" xfId="12264" xr:uid="{00000000-0005-0000-0000-000014170000}"/>
    <cellStyle name="Feeder Field 2 8 3" xfId="12265" xr:uid="{00000000-0005-0000-0000-000015170000}"/>
    <cellStyle name="Feeder Field 2 8 4" xfId="12266" xr:uid="{00000000-0005-0000-0000-000016170000}"/>
    <cellStyle name="Feeder Field 2 9" xfId="971" xr:uid="{00000000-0005-0000-0000-000017170000}"/>
    <cellStyle name="Feeder Field 2 9 2" xfId="12267" xr:uid="{00000000-0005-0000-0000-000018170000}"/>
    <cellStyle name="Feeder Field 2 9 2 2" xfId="12268" xr:uid="{00000000-0005-0000-0000-000019170000}"/>
    <cellStyle name="Feeder Field 2 9 2 3" xfId="12269" xr:uid="{00000000-0005-0000-0000-00001A170000}"/>
    <cellStyle name="Feeder Field 2 9 2 4" xfId="12270" xr:uid="{00000000-0005-0000-0000-00001B170000}"/>
    <cellStyle name="Feeder Field 2 9 3" xfId="12271" xr:uid="{00000000-0005-0000-0000-00001C170000}"/>
    <cellStyle name="Feeder Field 2 9 4" xfId="12272" xr:uid="{00000000-0005-0000-0000-00001D170000}"/>
    <cellStyle name="Feeder Field 20" xfId="12273" xr:uid="{00000000-0005-0000-0000-00001E170000}"/>
    <cellStyle name="Feeder Field 3" xfId="972" xr:uid="{00000000-0005-0000-0000-00001F170000}"/>
    <cellStyle name="Feeder Field 3 10" xfId="973" xr:uid="{00000000-0005-0000-0000-000020170000}"/>
    <cellStyle name="Feeder Field 3 10 2" xfId="12274" xr:uid="{00000000-0005-0000-0000-000021170000}"/>
    <cellStyle name="Feeder Field 3 10 2 2" xfId="12275" xr:uid="{00000000-0005-0000-0000-000022170000}"/>
    <cellStyle name="Feeder Field 3 10 2 3" xfId="12276" xr:uid="{00000000-0005-0000-0000-000023170000}"/>
    <cellStyle name="Feeder Field 3 10 2 4" xfId="12277" xr:uid="{00000000-0005-0000-0000-000024170000}"/>
    <cellStyle name="Feeder Field 3 10 3" xfId="12278" xr:uid="{00000000-0005-0000-0000-000025170000}"/>
    <cellStyle name="Feeder Field 3 10 4" xfId="12279" xr:uid="{00000000-0005-0000-0000-000026170000}"/>
    <cellStyle name="Feeder Field 3 11" xfId="974" xr:uid="{00000000-0005-0000-0000-000027170000}"/>
    <cellStyle name="Feeder Field 3 11 2" xfId="12280" xr:uid="{00000000-0005-0000-0000-000028170000}"/>
    <cellStyle name="Feeder Field 3 11 2 2" xfId="12281" xr:uid="{00000000-0005-0000-0000-000029170000}"/>
    <cellStyle name="Feeder Field 3 11 2 3" xfId="12282" xr:uid="{00000000-0005-0000-0000-00002A170000}"/>
    <cellStyle name="Feeder Field 3 11 2 4" xfId="12283" xr:uid="{00000000-0005-0000-0000-00002B170000}"/>
    <cellStyle name="Feeder Field 3 11 3" xfId="12284" xr:uid="{00000000-0005-0000-0000-00002C170000}"/>
    <cellStyle name="Feeder Field 3 11 4" xfId="12285" xr:uid="{00000000-0005-0000-0000-00002D170000}"/>
    <cellStyle name="Feeder Field 3 12" xfId="975" xr:uid="{00000000-0005-0000-0000-00002E170000}"/>
    <cellStyle name="Feeder Field 3 12 2" xfId="12286" xr:uid="{00000000-0005-0000-0000-00002F170000}"/>
    <cellStyle name="Feeder Field 3 12 2 2" xfId="12287" xr:uid="{00000000-0005-0000-0000-000030170000}"/>
    <cellStyle name="Feeder Field 3 12 2 3" xfId="12288" xr:uid="{00000000-0005-0000-0000-000031170000}"/>
    <cellStyle name="Feeder Field 3 12 2 4" xfId="12289" xr:uid="{00000000-0005-0000-0000-000032170000}"/>
    <cellStyle name="Feeder Field 3 12 3" xfId="12290" xr:uid="{00000000-0005-0000-0000-000033170000}"/>
    <cellStyle name="Feeder Field 3 12 4" xfId="12291" xr:uid="{00000000-0005-0000-0000-000034170000}"/>
    <cellStyle name="Feeder Field 3 13" xfId="976" xr:uid="{00000000-0005-0000-0000-000035170000}"/>
    <cellStyle name="Feeder Field 3 13 2" xfId="12292" xr:uid="{00000000-0005-0000-0000-000036170000}"/>
    <cellStyle name="Feeder Field 3 13 2 2" xfId="12293" xr:uid="{00000000-0005-0000-0000-000037170000}"/>
    <cellStyle name="Feeder Field 3 13 2 3" xfId="12294" xr:uid="{00000000-0005-0000-0000-000038170000}"/>
    <cellStyle name="Feeder Field 3 13 2 4" xfId="12295" xr:uid="{00000000-0005-0000-0000-000039170000}"/>
    <cellStyle name="Feeder Field 3 13 3" xfId="12296" xr:uid="{00000000-0005-0000-0000-00003A170000}"/>
    <cellStyle name="Feeder Field 3 13 4" xfId="12297" xr:uid="{00000000-0005-0000-0000-00003B170000}"/>
    <cellStyle name="Feeder Field 3 14" xfId="977" xr:uid="{00000000-0005-0000-0000-00003C170000}"/>
    <cellStyle name="Feeder Field 3 14 2" xfId="12298" xr:uid="{00000000-0005-0000-0000-00003D170000}"/>
    <cellStyle name="Feeder Field 3 14 2 2" xfId="12299" xr:uid="{00000000-0005-0000-0000-00003E170000}"/>
    <cellStyle name="Feeder Field 3 14 2 3" xfId="12300" xr:uid="{00000000-0005-0000-0000-00003F170000}"/>
    <cellStyle name="Feeder Field 3 14 2 4" xfId="12301" xr:uid="{00000000-0005-0000-0000-000040170000}"/>
    <cellStyle name="Feeder Field 3 14 3" xfId="12302" xr:uid="{00000000-0005-0000-0000-000041170000}"/>
    <cellStyle name="Feeder Field 3 14 4" xfId="12303" xr:uid="{00000000-0005-0000-0000-000042170000}"/>
    <cellStyle name="Feeder Field 3 15" xfId="978" xr:uid="{00000000-0005-0000-0000-000043170000}"/>
    <cellStyle name="Feeder Field 3 15 2" xfId="12304" xr:uid="{00000000-0005-0000-0000-000044170000}"/>
    <cellStyle name="Feeder Field 3 15 2 2" xfId="12305" xr:uid="{00000000-0005-0000-0000-000045170000}"/>
    <cellStyle name="Feeder Field 3 15 2 3" xfId="12306" xr:uid="{00000000-0005-0000-0000-000046170000}"/>
    <cellStyle name="Feeder Field 3 15 2 4" xfId="12307" xr:uid="{00000000-0005-0000-0000-000047170000}"/>
    <cellStyle name="Feeder Field 3 15 3" xfId="12308" xr:uid="{00000000-0005-0000-0000-000048170000}"/>
    <cellStyle name="Feeder Field 3 15 4" xfId="12309" xr:uid="{00000000-0005-0000-0000-000049170000}"/>
    <cellStyle name="Feeder Field 3 16" xfId="979" xr:uid="{00000000-0005-0000-0000-00004A170000}"/>
    <cellStyle name="Feeder Field 3 16 2" xfId="12310" xr:uid="{00000000-0005-0000-0000-00004B170000}"/>
    <cellStyle name="Feeder Field 3 16 2 2" xfId="12311" xr:uid="{00000000-0005-0000-0000-00004C170000}"/>
    <cellStyle name="Feeder Field 3 16 2 3" xfId="12312" xr:uid="{00000000-0005-0000-0000-00004D170000}"/>
    <cellStyle name="Feeder Field 3 16 2 4" xfId="12313" xr:uid="{00000000-0005-0000-0000-00004E170000}"/>
    <cellStyle name="Feeder Field 3 16 3" xfId="12314" xr:uid="{00000000-0005-0000-0000-00004F170000}"/>
    <cellStyle name="Feeder Field 3 16 4" xfId="12315" xr:uid="{00000000-0005-0000-0000-000050170000}"/>
    <cellStyle name="Feeder Field 3 17" xfId="12316" xr:uid="{00000000-0005-0000-0000-000051170000}"/>
    <cellStyle name="Feeder Field 3 2" xfId="980" xr:uid="{00000000-0005-0000-0000-000052170000}"/>
    <cellStyle name="Feeder Field 3 2 10" xfId="981" xr:uid="{00000000-0005-0000-0000-000053170000}"/>
    <cellStyle name="Feeder Field 3 2 10 2" xfId="12317" xr:uid="{00000000-0005-0000-0000-000054170000}"/>
    <cellStyle name="Feeder Field 3 2 10 2 2" xfId="12318" xr:uid="{00000000-0005-0000-0000-000055170000}"/>
    <cellStyle name="Feeder Field 3 2 10 2 3" xfId="12319" xr:uid="{00000000-0005-0000-0000-000056170000}"/>
    <cellStyle name="Feeder Field 3 2 10 2 4" xfId="12320" xr:uid="{00000000-0005-0000-0000-000057170000}"/>
    <cellStyle name="Feeder Field 3 2 10 3" xfId="12321" xr:uid="{00000000-0005-0000-0000-000058170000}"/>
    <cellStyle name="Feeder Field 3 2 10 4" xfId="12322" xr:uid="{00000000-0005-0000-0000-000059170000}"/>
    <cellStyle name="Feeder Field 3 2 11" xfId="982" xr:uid="{00000000-0005-0000-0000-00005A170000}"/>
    <cellStyle name="Feeder Field 3 2 11 2" xfId="12323" xr:uid="{00000000-0005-0000-0000-00005B170000}"/>
    <cellStyle name="Feeder Field 3 2 11 2 2" xfId="12324" xr:uid="{00000000-0005-0000-0000-00005C170000}"/>
    <cellStyle name="Feeder Field 3 2 11 2 3" xfId="12325" xr:uid="{00000000-0005-0000-0000-00005D170000}"/>
    <cellStyle name="Feeder Field 3 2 11 2 4" xfId="12326" xr:uid="{00000000-0005-0000-0000-00005E170000}"/>
    <cellStyle name="Feeder Field 3 2 11 3" xfId="12327" xr:uid="{00000000-0005-0000-0000-00005F170000}"/>
    <cellStyle name="Feeder Field 3 2 11 4" xfId="12328" xr:uid="{00000000-0005-0000-0000-000060170000}"/>
    <cellStyle name="Feeder Field 3 2 12" xfId="983" xr:uid="{00000000-0005-0000-0000-000061170000}"/>
    <cellStyle name="Feeder Field 3 2 12 2" xfId="12329" xr:uid="{00000000-0005-0000-0000-000062170000}"/>
    <cellStyle name="Feeder Field 3 2 12 2 2" xfId="12330" xr:uid="{00000000-0005-0000-0000-000063170000}"/>
    <cellStyle name="Feeder Field 3 2 12 2 3" xfId="12331" xr:uid="{00000000-0005-0000-0000-000064170000}"/>
    <cellStyle name="Feeder Field 3 2 12 2 4" xfId="12332" xr:uid="{00000000-0005-0000-0000-000065170000}"/>
    <cellStyle name="Feeder Field 3 2 12 3" xfId="12333" xr:uid="{00000000-0005-0000-0000-000066170000}"/>
    <cellStyle name="Feeder Field 3 2 12 4" xfId="12334" xr:uid="{00000000-0005-0000-0000-000067170000}"/>
    <cellStyle name="Feeder Field 3 2 13" xfId="984" xr:uid="{00000000-0005-0000-0000-000068170000}"/>
    <cellStyle name="Feeder Field 3 2 13 2" xfId="12335" xr:uid="{00000000-0005-0000-0000-000069170000}"/>
    <cellStyle name="Feeder Field 3 2 13 2 2" xfId="12336" xr:uid="{00000000-0005-0000-0000-00006A170000}"/>
    <cellStyle name="Feeder Field 3 2 13 2 3" xfId="12337" xr:uid="{00000000-0005-0000-0000-00006B170000}"/>
    <cellStyle name="Feeder Field 3 2 13 2 4" xfId="12338" xr:uid="{00000000-0005-0000-0000-00006C170000}"/>
    <cellStyle name="Feeder Field 3 2 13 3" xfId="12339" xr:uid="{00000000-0005-0000-0000-00006D170000}"/>
    <cellStyle name="Feeder Field 3 2 13 4" xfId="12340" xr:uid="{00000000-0005-0000-0000-00006E170000}"/>
    <cellStyle name="Feeder Field 3 2 14" xfId="985" xr:uid="{00000000-0005-0000-0000-00006F170000}"/>
    <cellStyle name="Feeder Field 3 2 14 2" xfId="12341" xr:uid="{00000000-0005-0000-0000-000070170000}"/>
    <cellStyle name="Feeder Field 3 2 14 2 2" xfId="12342" xr:uid="{00000000-0005-0000-0000-000071170000}"/>
    <cellStyle name="Feeder Field 3 2 14 2 3" xfId="12343" xr:uid="{00000000-0005-0000-0000-000072170000}"/>
    <cellStyle name="Feeder Field 3 2 14 2 4" xfId="12344" xr:uid="{00000000-0005-0000-0000-000073170000}"/>
    <cellStyle name="Feeder Field 3 2 14 3" xfId="12345" xr:uid="{00000000-0005-0000-0000-000074170000}"/>
    <cellStyle name="Feeder Field 3 2 14 4" xfId="12346" xr:uid="{00000000-0005-0000-0000-000075170000}"/>
    <cellStyle name="Feeder Field 3 2 15" xfId="986" xr:uid="{00000000-0005-0000-0000-000076170000}"/>
    <cellStyle name="Feeder Field 3 2 15 2" xfId="12347" xr:uid="{00000000-0005-0000-0000-000077170000}"/>
    <cellStyle name="Feeder Field 3 2 15 2 2" xfId="12348" xr:uid="{00000000-0005-0000-0000-000078170000}"/>
    <cellStyle name="Feeder Field 3 2 15 2 3" xfId="12349" xr:uid="{00000000-0005-0000-0000-000079170000}"/>
    <cellStyle name="Feeder Field 3 2 15 2 4" xfId="12350" xr:uid="{00000000-0005-0000-0000-00007A170000}"/>
    <cellStyle name="Feeder Field 3 2 15 3" xfId="12351" xr:uid="{00000000-0005-0000-0000-00007B170000}"/>
    <cellStyle name="Feeder Field 3 2 15 4" xfId="12352" xr:uid="{00000000-0005-0000-0000-00007C170000}"/>
    <cellStyle name="Feeder Field 3 2 16" xfId="987" xr:uid="{00000000-0005-0000-0000-00007D170000}"/>
    <cellStyle name="Feeder Field 3 2 16 2" xfId="12353" xr:uid="{00000000-0005-0000-0000-00007E170000}"/>
    <cellStyle name="Feeder Field 3 2 16 2 2" xfId="12354" xr:uid="{00000000-0005-0000-0000-00007F170000}"/>
    <cellStyle name="Feeder Field 3 2 16 2 3" xfId="12355" xr:uid="{00000000-0005-0000-0000-000080170000}"/>
    <cellStyle name="Feeder Field 3 2 16 2 4" xfId="12356" xr:uid="{00000000-0005-0000-0000-000081170000}"/>
    <cellStyle name="Feeder Field 3 2 16 3" xfId="12357" xr:uid="{00000000-0005-0000-0000-000082170000}"/>
    <cellStyle name="Feeder Field 3 2 16 4" xfId="12358" xr:uid="{00000000-0005-0000-0000-000083170000}"/>
    <cellStyle name="Feeder Field 3 2 17" xfId="988" xr:uid="{00000000-0005-0000-0000-000084170000}"/>
    <cellStyle name="Feeder Field 3 2 17 2" xfId="12359" xr:uid="{00000000-0005-0000-0000-000085170000}"/>
    <cellStyle name="Feeder Field 3 2 17 2 2" xfId="12360" xr:uid="{00000000-0005-0000-0000-000086170000}"/>
    <cellStyle name="Feeder Field 3 2 17 2 3" xfId="12361" xr:uid="{00000000-0005-0000-0000-000087170000}"/>
    <cellStyle name="Feeder Field 3 2 17 2 4" xfId="12362" xr:uid="{00000000-0005-0000-0000-000088170000}"/>
    <cellStyle name="Feeder Field 3 2 17 3" xfId="12363" xr:uid="{00000000-0005-0000-0000-000089170000}"/>
    <cellStyle name="Feeder Field 3 2 17 4" xfId="12364" xr:uid="{00000000-0005-0000-0000-00008A170000}"/>
    <cellStyle name="Feeder Field 3 2 18" xfId="989" xr:uid="{00000000-0005-0000-0000-00008B170000}"/>
    <cellStyle name="Feeder Field 3 2 18 2" xfId="12365" xr:uid="{00000000-0005-0000-0000-00008C170000}"/>
    <cellStyle name="Feeder Field 3 2 18 2 2" xfId="12366" xr:uid="{00000000-0005-0000-0000-00008D170000}"/>
    <cellStyle name="Feeder Field 3 2 18 2 3" xfId="12367" xr:uid="{00000000-0005-0000-0000-00008E170000}"/>
    <cellStyle name="Feeder Field 3 2 18 2 4" xfId="12368" xr:uid="{00000000-0005-0000-0000-00008F170000}"/>
    <cellStyle name="Feeder Field 3 2 18 3" xfId="12369" xr:uid="{00000000-0005-0000-0000-000090170000}"/>
    <cellStyle name="Feeder Field 3 2 18 4" xfId="12370" xr:uid="{00000000-0005-0000-0000-000091170000}"/>
    <cellStyle name="Feeder Field 3 2 19" xfId="990" xr:uid="{00000000-0005-0000-0000-000092170000}"/>
    <cellStyle name="Feeder Field 3 2 19 2" xfId="12371" xr:uid="{00000000-0005-0000-0000-000093170000}"/>
    <cellStyle name="Feeder Field 3 2 19 2 2" xfId="12372" xr:uid="{00000000-0005-0000-0000-000094170000}"/>
    <cellStyle name="Feeder Field 3 2 19 2 3" xfId="12373" xr:uid="{00000000-0005-0000-0000-000095170000}"/>
    <cellStyle name="Feeder Field 3 2 19 2 4" xfId="12374" xr:uid="{00000000-0005-0000-0000-000096170000}"/>
    <cellStyle name="Feeder Field 3 2 19 3" xfId="12375" xr:uid="{00000000-0005-0000-0000-000097170000}"/>
    <cellStyle name="Feeder Field 3 2 19 4" xfId="12376" xr:uid="{00000000-0005-0000-0000-000098170000}"/>
    <cellStyle name="Feeder Field 3 2 2" xfId="991" xr:uid="{00000000-0005-0000-0000-000099170000}"/>
    <cellStyle name="Feeder Field 3 2 2 10" xfId="992" xr:uid="{00000000-0005-0000-0000-00009A170000}"/>
    <cellStyle name="Feeder Field 3 2 2 10 2" xfId="12377" xr:uid="{00000000-0005-0000-0000-00009B170000}"/>
    <cellStyle name="Feeder Field 3 2 2 10 2 2" xfId="12378" xr:uid="{00000000-0005-0000-0000-00009C170000}"/>
    <cellStyle name="Feeder Field 3 2 2 10 2 3" xfId="12379" xr:uid="{00000000-0005-0000-0000-00009D170000}"/>
    <cellStyle name="Feeder Field 3 2 2 10 2 4" xfId="12380" xr:uid="{00000000-0005-0000-0000-00009E170000}"/>
    <cellStyle name="Feeder Field 3 2 2 10 3" xfId="12381" xr:uid="{00000000-0005-0000-0000-00009F170000}"/>
    <cellStyle name="Feeder Field 3 2 2 10 4" xfId="12382" xr:uid="{00000000-0005-0000-0000-0000A0170000}"/>
    <cellStyle name="Feeder Field 3 2 2 11" xfId="993" xr:uid="{00000000-0005-0000-0000-0000A1170000}"/>
    <cellStyle name="Feeder Field 3 2 2 11 2" xfId="12383" xr:uid="{00000000-0005-0000-0000-0000A2170000}"/>
    <cellStyle name="Feeder Field 3 2 2 11 2 2" xfId="12384" xr:uid="{00000000-0005-0000-0000-0000A3170000}"/>
    <cellStyle name="Feeder Field 3 2 2 11 2 3" xfId="12385" xr:uid="{00000000-0005-0000-0000-0000A4170000}"/>
    <cellStyle name="Feeder Field 3 2 2 11 2 4" xfId="12386" xr:uid="{00000000-0005-0000-0000-0000A5170000}"/>
    <cellStyle name="Feeder Field 3 2 2 11 3" xfId="12387" xr:uid="{00000000-0005-0000-0000-0000A6170000}"/>
    <cellStyle name="Feeder Field 3 2 2 11 4" xfId="12388" xr:uid="{00000000-0005-0000-0000-0000A7170000}"/>
    <cellStyle name="Feeder Field 3 2 2 12" xfId="994" xr:uid="{00000000-0005-0000-0000-0000A8170000}"/>
    <cellStyle name="Feeder Field 3 2 2 12 2" xfId="12389" xr:uid="{00000000-0005-0000-0000-0000A9170000}"/>
    <cellStyle name="Feeder Field 3 2 2 12 2 2" xfId="12390" xr:uid="{00000000-0005-0000-0000-0000AA170000}"/>
    <cellStyle name="Feeder Field 3 2 2 12 2 3" xfId="12391" xr:uid="{00000000-0005-0000-0000-0000AB170000}"/>
    <cellStyle name="Feeder Field 3 2 2 12 2 4" xfId="12392" xr:uid="{00000000-0005-0000-0000-0000AC170000}"/>
    <cellStyle name="Feeder Field 3 2 2 12 3" xfId="12393" xr:uid="{00000000-0005-0000-0000-0000AD170000}"/>
    <cellStyle name="Feeder Field 3 2 2 12 4" xfId="12394" xr:uid="{00000000-0005-0000-0000-0000AE170000}"/>
    <cellStyle name="Feeder Field 3 2 2 13" xfId="995" xr:uid="{00000000-0005-0000-0000-0000AF170000}"/>
    <cellStyle name="Feeder Field 3 2 2 13 2" xfId="12395" xr:uid="{00000000-0005-0000-0000-0000B0170000}"/>
    <cellStyle name="Feeder Field 3 2 2 13 2 2" xfId="12396" xr:uid="{00000000-0005-0000-0000-0000B1170000}"/>
    <cellStyle name="Feeder Field 3 2 2 13 2 3" xfId="12397" xr:uid="{00000000-0005-0000-0000-0000B2170000}"/>
    <cellStyle name="Feeder Field 3 2 2 13 2 4" xfId="12398" xr:uid="{00000000-0005-0000-0000-0000B3170000}"/>
    <cellStyle name="Feeder Field 3 2 2 13 3" xfId="12399" xr:uid="{00000000-0005-0000-0000-0000B4170000}"/>
    <cellStyle name="Feeder Field 3 2 2 13 4" xfId="12400" xr:uid="{00000000-0005-0000-0000-0000B5170000}"/>
    <cellStyle name="Feeder Field 3 2 2 14" xfId="996" xr:uid="{00000000-0005-0000-0000-0000B6170000}"/>
    <cellStyle name="Feeder Field 3 2 2 14 2" xfId="12401" xr:uid="{00000000-0005-0000-0000-0000B7170000}"/>
    <cellStyle name="Feeder Field 3 2 2 14 2 2" xfId="12402" xr:uid="{00000000-0005-0000-0000-0000B8170000}"/>
    <cellStyle name="Feeder Field 3 2 2 14 2 3" xfId="12403" xr:uid="{00000000-0005-0000-0000-0000B9170000}"/>
    <cellStyle name="Feeder Field 3 2 2 14 2 4" xfId="12404" xr:uid="{00000000-0005-0000-0000-0000BA170000}"/>
    <cellStyle name="Feeder Field 3 2 2 14 3" xfId="12405" xr:uid="{00000000-0005-0000-0000-0000BB170000}"/>
    <cellStyle name="Feeder Field 3 2 2 14 4" xfId="12406" xr:uid="{00000000-0005-0000-0000-0000BC170000}"/>
    <cellStyle name="Feeder Field 3 2 2 15" xfId="997" xr:uid="{00000000-0005-0000-0000-0000BD170000}"/>
    <cellStyle name="Feeder Field 3 2 2 15 2" xfId="12407" xr:uid="{00000000-0005-0000-0000-0000BE170000}"/>
    <cellStyle name="Feeder Field 3 2 2 15 2 2" xfId="12408" xr:uid="{00000000-0005-0000-0000-0000BF170000}"/>
    <cellStyle name="Feeder Field 3 2 2 15 2 3" xfId="12409" xr:uid="{00000000-0005-0000-0000-0000C0170000}"/>
    <cellStyle name="Feeder Field 3 2 2 15 2 4" xfId="12410" xr:uid="{00000000-0005-0000-0000-0000C1170000}"/>
    <cellStyle name="Feeder Field 3 2 2 15 3" xfId="12411" xr:uid="{00000000-0005-0000-0000-0000C2170000}"/>
    <cellStyle name="Feeder Field 3 2 2 15 4" xfId="12412" xr:uid="{00000000-0005-0000-0000-0000C3170000}"/>
    <cellStyle name="Feeder Field 3 2 2 16" xfId="998" xr:uid="{00000000-0005-0000-0000-0000C4170000}"/>
    <cellStyle name="Feeder Field 3 2 2 16 2" xfId="12413" xr:uid="{00000000-0005-0000-0000-0000C5170000}"/>
    <cellStyle name="Feeder Field 3 2 2 16 2 2" xfId="12414" xr:uid="{00000000-0005-0000-0000-0000C6170000}"/>
    <cellStyle name="Feeder Field 3 2 2 16 2 3" xfId="12415" xr:uid="{00000000-0005-0000-0000-0000C7170000}"/>
    <cellStyle name="Feeder Field 3 2 2 16 2 4" xfId="12416" xr:uid="{00000000-0005-0000-0000-0000C8170000}"/>
    <cellStyle name="Feeder Field 3 2 2 16 3" xfId="12417" xr:uid="{00000000-0005-0000-0000-0000C9170000}"/>
    <cellStyle name="Feeder Field 3 2 2 16 4" xfId="12418" xr:uid="{00000000-0005-0000-0000-0000CA170000}"/>
    <cellStyle name="Feeder Field 3 2 2 17" xfId="999" xr:uid="{00000000-0005-0000-0000-0000CB170000}"/>
    <cellStyle name="Feeder Field 3 2 2 17 2" xfId="12419" xr:uid="{00000000-0005-0000-0000-0000CC170000}"/>
    <cellStyle name="Feeder Field 3 2 2 17 2 2" xfId="12420" xr:uid="{00000000-0005-0000-0000-0000CD170000}"/>
    <cellStyle name="Feeder Field 3 2 2 17 2 3" xfId="12421" xr:uid="{00000000-0005-0000-0000-0000CE170000}"/>
    <cellStyle name="Feeder Field 3 2 2 17 2 4" xfId="12422" xr:uid="{00000000-0005-0000-0000-0000CF170000}"/>
    <cellStyle name="Feeder Field 3 2 2 17 3" xfId="12423" xr:uid="{00000000-0005-0000-0000-0000D0170000}"/>
    <cellStyle name="Feeder Field 3 2 2 17 4" xfId="12424" xr:uid="{00000000-0005-0000-0000-0000D1170000}"/>
    <cellStyle name="Feeder Field 3 2 2 18" xfId="1000" xr:uid="{00000000-0005-0000-0000-0000D2170000}"/>
    <cellStyle name="Feeder Field 3 2 2 18 2" xfId="12425" xr:uid="{00000000-0005-0000-0000-0000D3170000}"/>
    <cellStyle name="Feeder Field 3 2 2 18 2 2" xfId="12426" xr:uid="{00000000-0005-0000-0000-0000D4170000}"/>
    <cellStyle name="Feeder Field 3 2 2 18 2 3" xfId="12427" xr:uid="{00000000-0005-0000-0000-0000D5170000}"/>
    <cellStyle name="Feeder Field 3 2 2 18 2 4" xfId="12428" xr:uid="{00000000-0005-0000-0000-0000D6170000}"/>
    <cellStyle name="Feeder Field 3 2 2 18 3" xfId="12429" xr:uid="{00000000-0005-0000-0000-0000D7170000}"/>
    <cellStyle name="Feeder Field 3 2 2 18 4" xfId="12430" xr:uid="{00000000-0005-0000-0000-0000D8170000}"/>
    <cellStyle name="Feeder Field 3 2 2 19" xfId="1001" xr:uid="{00000000-0005-0000-0000-0000D9170000}"/>
    <cellStyle name="Feeder Field 3 2 2 19 2" xfId="12431" xr:uid="{00000000-0005-0000-0000-0000DA170000}"/>
    <cellStyle name="Feeder Field 3 2 2 19 2 2" xfId="12432" xr:uid="{00000000-0005-0000-0000-0000DB170000}"/>
    <cellStyle name="Feeder Field 3 2 2 19 2 3" xfId="12433" xr:uid="{00000000-0005-0000-0000-0000DC170000}"/>
    <cellStyle name="Feeder Field 3 2 2 19 2 4" xfId="12434" xr:uid="{00000000-0005-0000-0000-0000DD170000}"/>
    <cellStyle name="Feeder Field 3 2 2 19 3" xfId="12435" xr:uid="{00000000-0005-0000-0000-0000DE170000}"/>
    <cellStyle name="Feeder Field 3 2 2 19 4" xfId="12436" xr:uid="{00000000-0005-0000-0000-0000DF170000}"/>
    <cellStyle name="Feeder Field 3 2 2 2" xfId="1002" xr:uid="{00000000-0005-0000-0000-0000E0170000}"/>
    <cellStyle name="Feeder Field 3 2 2 2 2" xfId="12437" xr:uid="{00000000-0005-0000-0000-0000E1170000}"/>
    <cellStyle name="Feeder Field 3 2 2 2 2 2" xfId="12438" xr:uid="{00000000-0005-0000-0000-0000E2170000}"/>
    <cellStyle name="Feeder Field 3 2 2 2 2 3" xfId="12439" xr:uid="{00000000-0005-0000-0000-0000E3170000}"/>
    <cellStyle name="Feeder Field 3 2 2 2 2 4" xfId="12440" xr:uid="{00000000-0005-0000-0000-0000E4170000}"/>
    <cellStyle name="Feeder Field 3 2 2 2 3" xfId="12441" xr:uid="{00000000-0005-0000-0000-0000E5170000}"/>
    <cellStyle name="Feeder Field 3 2 2 2 4" xfId="12442" xr:uid="{00000000-0005-0000-0000-0000E6170000}"/>
    <cellStyle name="Feeder Field 3 2 2 20" xfId="1003" xr:uid="{00000000-0005-0000-0000-0000E7170000}"/>
    <cellStyle name="Feeder Field 3 2 2 20 2" xfId="12443" xr:uid="{00000000-0005-0000-0000-0000E8170000}"/>
    <cellStyle name="Feeder Field 3 2 2 20 2 2" xfId="12444" xr:uid="{00000000-0005-0000-0000-0000E9170000}"/>
    <cellStyle name="Feeder Field 3 2 2 20 2 3" xfId="12445" xr:uid="{00000000-0005-0000-0000-0000EA170000}"/>
    <cellStyle name="Feeder Field 3 2 2 20 2 4" xfId="12446" xr:uid="{00000000-0005-0000-0000-0000EB170000}"/>
    <cellStyle name="Feeder Field 3 2 2 20 3" xfId="12447" xr:uid="{00000000-0005-0000-0000-0000EC170000}"/>
    <cellStyle name="Feeder Field 3 2 2 20 4" xfId="12448" xr:uid="{00000000-0005-0000-0000-0000ED170000}"/>
    <cellStyle name="Feeder Field 3 2 2 21" xfId="1004" xr:uid="{00000000-0005-0000-0000-0000EE170000}"/>
    <cellStyle name="Feeder Field 3 2 2 21 2" xfId="12449" xr:uid="{00000000-0005-0000-0000-0000EF170000}"/>
    <cellStyle name="Feeder Field 3 2 2 21 2 2" xfId="12450" xr:uid="{00000000-0005-0000-0000-0000F0170000}"/>
    <cellStyle name="Feeder Field 3 2 2 21 2 3" xfId="12451" xr:uid="{00000000-0005-0000-0000-0000F1170000}"/>
    <cellStyle name="Feeder Field 3 2 2 21 2 4" xfId="12452" xr:uid="{00000000-0005-0000-0000-0000F2170000}"/>
    <cellStyle name="Feeder Field 3 2 2 21 3" xfId="12453" xr:uid="{00000000-0005-0000-0000-0000F3170000}"/>
    <cellStyle name="Feeder Field 3 2 2 21 4" xfId="12454" xr:uid="{00000000-0005-0000-0000-0000F4170000}"/>
    <cellStyle name="Feeder Field 3 2 2 22" xfId="1005" xr:uid="{00000000-0005-0000-0000-0000F5170000}"/>
    <cellStyle name="Feeder Field 3 2 2 22 2" xfId="12455" xr:uid="{00000000-0005-0000-0000-0000F6170000}"/>
    <cellStyle name="Feeder Field 3 2 2 22 2 2" xfId="12456" xr:uid="{00000000-0005-0000-0000-0000F7170000}"/>
    <cellStyle name="Feeder Field 3 2 2 22 2 3" xfId="12457" xr:uid="{00000000-0005-0000-0000-0000F8170000}"/>
    <cellStyle name="Feeder Field 3 2 2 22 2 4" xfId="12458" xr:uid="{00000000-0005-0000-0000-0000F9170000}"/>
    <cellStyle name="Feeder Field 3 2 2 22 3" xfId="12459" xr:uid="{00000000-0005-0000-0000-0000FA170000}"/>
    <cellStyle name="Feeder Field 3 2 2 22 4" xfId="12460" xr:uid="{00000000-0005-0000-0000-0000FB170000}"/>
    <cellStyle name="Feeder Field 3 2 2 23" xfId="1006" xr:uid="{00000000-0005-0000-0000-0000FC170000}"/>
    <cellStyle name="Feeder Field 3 2 2 23 2" xfId="12461" xr:uid="{00000000-0005-0000-0000-0000FD170000}"/>
    <cellStyle name="Feeder Field 3 2 2 23 2 2" xfId="12462" xr:uid="{00000000-0005-0000-0000-0000FE170000}"/>
    <cellStyle name="Feeder Field 3 2 2 23 2 3" xfId="12463" xr:uid="{00000000-0005-0000-0000-0000FF170000}"/>
    <cellStyle name="Feeder Field 3 2 2 23 2 4" xfId="12464" xr:uid="{00000000-0005-0000-0000-000000180000}"/>
    <cellStyle name="Feeder Field 3 2 2 23 3" xfId="12465" xr:uid="{00000000-0005-0000-0000-000001180000}"/>
    <cellStyle name="Feeder Field 3 2 2 23 4" xfId="12466" xr:uid="{00000000-0005-0000-0000-000002180000}"/>
    <cellStyle name="Feeder Field 3 2 2 24" xfId="1007" xr:uid="{00000000-0005-0000-0000-000003180000}"/>
    <cellStyle name="Feeder Field 3 2 2 24 2" xfId="12467" xr:uid="{00000000-0005-0000-0000-000004180000}"/>
    <cellStyle name="Feeder Field 3 2 2 24 2 2" xfId="12468" xr:uid="{00000000-0005-0000-0000-000005180000}"/>
    <cellStyle name="Feeder Field 3 2 2 24 2 3" xfId="12469" xr:uid="{00000000-0005-0000-0000-000006180000}"/>
    <cellStyle name="Feeder Field 3 2 2 24 2 4" xfId="12470" xr:uid="{00000000-0005-0000-0000-000007180000}"/>
    <cellStyle name="Feeder Field 3 2 2 24 3" xfId="12471" xr:uid="{00000000-0005-0000-0000-000008180000}"/>
    <cellStyle name="Feeder Field 3 2 2 24 4" xfId="12472" xr:uid="{00000000-0005-0000-0000-000009180000}"/>
    <cellStyle name="Feeder Field 3 2 2 25" xfId="1008" xr:uid="{00000000-0005-0000-0000-00000A180000}"/>
    <cellStyle name="Feeder Field 3 2 2 25 2" xfId="12473" xr:uid="{00000000-0005-0000-0000-00000B180000}"/>
    <cellStyle name="Feeder Field 3 2 2 25 2 2" xfId="12474" xr:uid="{00000000-0005-0000-0000-00000C180000}"/>
    <cellStyle name="Feeder Field 3 2 2 25 2 3" xfId="12475" xr:uid="{00000000-0005-0000-0000-00000D180000}"/>
    <cellStyle name="Feeder Field 3 2 2 25 2 4" xfId="12476" xr:uid="{00000000-0005-0000-0000-00000E180000}"/>
    <cellStyle name="Feeder Field 3 2 2 25 3" xfId="12477" xr:uid="{00000000-0005-0000-0000-00000F180000}"/>
    <cellStyle name="Feeder Field 3 2 2 25 4" xfId="12478" xr:uid="{00000000-0005-0000-0000-000010180000}"/>
    <cellStyle name="Feeder Field 3 2 2 26" xfId="1009" xr:uid="{00000000-0005-0000-0000-000011180000}"/>
    <cellStyle name="Feeder Field 3 2 2 26 2" xfId="12479" xr:uid="{00000000-0005-0000-0000-000012180000}"/>
    <cellStyle name="Feeder Field 3 2 2 26 2 2" xfId="12480" xr:uid="{00000000-0005-0000-0000-000013180000}"/>
    <cellStyle name="Feeder Field 3 2 2 26 2 3" xfId="12481" xr:uid="{00000000-0005-0000-0000-000014180000}"/>
    <cellStyle name="Feeder Field 3 2 2 26 2 4" xfId="12482" xr:uid="{00000000-0005-0000-0000-000015180000}"/>
    <cellStyle name="Feeder Field 3 2 2 26 3" xfId="12483" xr:uid="{00000000-0005-0000-0000-000016180000}"/>
    <cellStyle name="Feeder Field 3 2 2 26 4" xfId="12484" xr:uid="{00000000-0005-0000-0000-000017180000}"/>
    <cellStyle name="Feeder Field 3 2 2 27" xfId="1010" xr:uid="{00000000-0005-0000-0000-000018180000}"/>
    <cellStyle name="Feeder Field 3 2 2 27 2" xfId="12485" xr:uid="{00000000-0005-0000-0000-000019180000}"/>
    <cellStyle name="Feeder Field 3 2 2 27 2 2" xfId="12486" xr:uid="{00000000-0005-0000-0000-00001A180000}"/>
    <cellStyle name="Feeder Field 3 2 2 27 2 3" xfId="12487" xr:uid="{00000000-0005-0000-0000-00001B180000}"/>
    <cellStyle name="Feeder Field 3 2 2 27 2 4" xfId="12488" xr:uid="{00000000-0005-0000-0000-00001C180000}"/>
    <cellStyle name="Feeder Field 3 2 2 27 3" xfId="12489" xr:uid="{00000000-0005-0000-0000-00001D180000}"/>
    <cellStyle name="Feeder Field 3 2 2 27 4" xfId="12490" xr:uid="{00000000-0005-0000-0000-00001E180000}"/>
    <cellStyle name="Feeder Field 3 2 2 28" xfId="1011" xr:uid="{00000000-0005-0000-0000-00001F180000}"/>
    <cellStyle name="Feeder Field 3 2 2 28 2" xfId="12491" xr:uid="{00000000-0005-0000-0000-000020180000}"/>
    <cellStyle name="Feeder Field 3 2 2 28 2 2" xfId="12492" xr:uid="{00000000-0005-0000-0000-000021180000}"/>
    <cellStyle name="Feeder Field 3 2 2 28 2 3" xfId="12493" xr:uid="{00000000-0005-0000-0000-000022180000}"/>
    <cellStyle name="Feeder Field 3 2 2 28 2 4" xfId="12494" xr:uid="{00000000-0005-0000-0000-000023180000}"/>
    <cellStyle name="Feeder Field 3 2 2 28 3" xfId="12495" xr:uid="{00000000-0005-0000-0000-000024180000}"/>
    <cellStyle name="Feeder Field 3 2 2 28 4" xfId="12496" xr:uid="{00000000-0005-0000-0000-000025180000}"/>
    <cellStyle name="Feeder Field 3 2 2 29" xfId="1012" xr:uid="{00000000-0005-0000-0000-000026180000}"/>
    <cellStyle name="Feeder Field 3 2 2 29 2" xfId="12497" xr:uid="{00000000-0005-0000-0000-000027180000}"/>
    <cellStyle name="Feeder Field 3 2 2 29 2 2" xfId="12498" xr:uid="{00000000-0005-0000-0000-000028180000}"/>
    <cellStyle name="Feeder Field 3 2 2 29 2 3" xfId="12499" xr:uid="{00000000-0005-0000-0000-000029180000}"/>
    <cellStyle name="Feeder Field 3 2 2 29 2 4" xfId="12500" xr:uid="{00000000-0005-0000-0000-00002A180000}"/>
    <cellStyle name="Feeder Field 3 2 2 29 3" xfId="12501" xr:uid="{00000000-0005-0000-0000-00002B180000}"/>
    <cellStyle name="Feeder Field 3 2 2 29 4" xfId="12502" xr:uid="{00000000-0005-0000-0000-00002C180000}"/>
    <cellStyle name="Feeder Field 3 2 2 3" xfId="1013" xr:uid="{00000000-0005-0000-0000-00002D180000}"/>
    <cellStyle name="Feeder Field 3 2 2 3 2" xfId="12503" xr:uid="{00000000-0005-0000-0000-00002E180000}"/>
    <cellStyle name="Feeder Field 3 2 2 3 2 2" xfId="12504" xr:uid="{00000000-0005-0000-0000-00002F180000}"/>
    <cellStyle name="Feeder Field 3 2 2 3 2 3" xfId="12505" xr:uid="{00000000-0005-0000-0000-000030180000}"/>
    <cellStyle name="Feeder Field 3 2 2 3 2 4" xfId="12506" xr:uid="{00000000-0005-0000-0000-000031180000}"/>
    <cellStyle name="Feeder Field 3 2 2 3 3" xfId="12507" xr:uid="{00000000-0005-0000-0000-000032180000}"/>
    <cellStyle name="Feeder Field 3 2 2 3 4" xfId="12508" xr:uid="{00000000-0005-0000-0000-000033180000}"/>
    <cellStyle name="Feeder Field 3 2 2 30" xfId="1014" xr:uid="{00000000-0005-0000-0000-000034180000}"/>
    <cellStyle name="Feeder Field 3 2 2 30 2" xfId="12509" xr:uid="{00000000-0005-0000-0000-000035180000}"/>
    <cellStyle name="Feeder Field 3 2 2 30 2 2" xfId="12510" xr:uid="{00000000-0005-0000-0000-000036180000}"/>
    <cellStyle name="Feeder Field 3 2 2 30 2 3" xfId="12511" xr:uid="{00000000-0005-0000-0000-000037180000}"/>
    <cellStyle name="Feeder Field 3 2 2 30 2 4" xfId="12512" xr:uid="{00000000-0005-0000-0000-000038180000}"/>
    <cellStyle name="Feeder Field 3 2 2 30 3" xfId="12513" xr:uid="{00000000-0005-0000-0000-000039180000}"/>
    <cellStyle name="Feeder Field 3 2 2 30 4" xfId="12514" xr:uid="{00000000-0005-0000-0000-00003A180000}"/>
    <cellStyle name="Feeder Field 3 2 2 31" xfId="1015" xr:uid="{00000000-0005-0000-0000-00003B180000}"/>
    <cellStyle name="Feeder Field 3 2 2 31 2" xfId="12515" xr:uid="{00000000-0005-0000-0000-00003C180000}"/>
    <cellStyle name="Feeder Field 3 2 2 31 2 2" xfId="12516" xr:uid="{00000000-0005-0000-0000-00003D180000}"/>
    <cellStyle name="Feeder Field 3 2 2 31 2 3" xfId="12517" xr:uid="{00000000-0005-0000-0000-00003E180000}"/>
    <cellStyle name="Feeder Field 3 2 2 31 2 4" xfId="12518" xr:uid="{00000000-0005-0000-0000-00003F180000}"/>
    <cellStyle name="Feeder Field 3 2 2 31 3" xfId="12519" xr:uid="{00000000-0005-0000-0000-000040180000}"/>
    <cellStyle name="Feeder Field 3 2 2 31 4" xfId="12520" xr:uid="{00000000-0005-0000-0000-000041180000}"/>
    <cellStyle name="Feeder Field 3 2 2 32" xfId="1016" xr:uid="{00000000-0005-0000-0000-000042180000}"/>
    <cellStyle name="Feeder Field 3 2 2 32 2" xfId="12521" xr:uid="{00000000-0005-0000-0000-000043180000}"/>
    <cellStyle name="Feeder Field 3 2 2 32 2 2" xfId="12522" xr:uid="{00000000-0005-0000-0000-000044180000}"/>
    <cellStyle name="Feeder Field 3 2 2 32 2 3" xfId="12523" xr:uid="{00000000-0005-0000-0000-000045180000}"/>
    <cellStyle name="Feeder Field 3 2 2 32 2 4" xfId="12524" xr:uid="{00000000-0005-0000-0000-000046180000}"/>
    <cellStyle name="Feeder Field 3 2 2 32 3" xfId="12525" xr:uid="{00000000-0005-0000-0000-000047180000}"/>
    <cellStyle name="Feeder Field 3 2 2 32 4" xfId="12526" xr:uid="{00000000-0005-0000-0000-000048180000}"/>
    <cellStyle name="Feeder Field 3 2 2 33" xfId="1017" xr:uid="{00000000-0005-0000-0000-000049180000}"/>
    <cellStyle name="Feeder Field 3 2 2 33 2" xfId="12527" xr:uid="{00000000-0005-0000-0000-00004A180000}"/>
    <cellStyle name="Feeder Field 3 2 2 33 2 2" xfId="12528" xr:uid="{00000000-0005-0000-0000-00004B180000}"/>
    <cellStyle name="Feeder Field 3 2 2 33 2 3" xfId="12529" xr:uid="{00000000-0005-0000-0000-00004C180000}"/>
    <cellStyle name="Feeder Field 3 2 2 33 2 4" xfId="12530" xr:uid="{00000000-0005-0000-0000-00004D180000}"/>
    <cellStyle name="Feeder Field 3 2 2 33 3" xfId="12531" xr:uid="{00000000-0005-0000-0000-00004E180000}"/>
    <cellStyle name="Feeder Field 3 2 2 33 4" xfId="12532" xr:uid="{00000000-0005-0000-0000-00004F180000}"/>
    <cellStyle name="Feeder Field 3 2 2 34" xfId="1018" xr:uid="{00000000-0005-0000-0000-000050180000}"/>
    <cellStyle name="Feeder Field 3 2 2 34 2" xfId="12533" xr:uid="{00000000-0005-0000-0000-000051180000}"/>
    <cellStyle name="Feeder Field 3 2 2 34 2 2" xfId="12534" xr:uid="{00000000-0005-0000-0000-000052180000}"/>
    <cellStyle name="Feeder Field 3 2 2 34 2 3" xfId="12535" xr:uid="{00000000-0005-0000-0000-000053180000}"/>
    <cellStyle name="Feeder Field 3 2 2 34 2 4" xfId="12536" xr:uid="{00000000-0005-0000-0000-000054180000}"/>
    <cellStyle name="Feeder Field 3 2 2 34 3" xfId="12537" xr:uid="{00000000-0005-0000-0000-000055180000}"/>
    <cellStyle name="Feeder Field 3 2 2 34 4" xfId="12538" xr:uid="{00000000-0005-0000-0000-000056180000}"/>
    <cellStyle name="Feeder Field 3 2 2 35" xfId="1019" xr:uid="{00000000-0005-0000-0000-000057180000}"/>
    <cellStyle name="Feeder Field 3 2 2 35 2" xfId="12539" xr:uid="{00000000-0005-0000-0000-000058180000}"/>
    <cellStyle name="Feeder Field 3 2 2 35 2 2" xfId="12540" xr:uid="{00000000-0005-0000-0000-000059180000}"/>
    <cellStyle name="Feeder Field 3 2 2 35 2 3" xfId="12541" xr:uid="{00000000-0005-0000-0000-00005A180000}"/>
    <cellStyle name="Feeder Field 3 2 2 35 2 4" xfId="12542" xr:uid="{00000000-0005-0000-0000-00005B180000}"/>
    <cellStyle name="Feeder Field 3 2 2 35 3" xfId="12543" xr:uid="{00000000-0005-0000-0000-00005C180000}"/>
    <cellStyle name="Feeder Field 3 2 2 35 4" xfId="12544" xr:uid="{00000000-0005-0000-0000-00005D180000}"/>
    <cellStyle name="Feeder Field 3 2 2 36" xfId="1020" xr:uid="{00000000-0005-0000-0000-00005E180000}"/>
    <cellStyle name="Feeder Field 3 2 2 36 2" xfId="12545" xr:uid="{00000000-0005-0000-0000-00005F180000}"/>
    <cellStyle name="Feeder Field 3 2 2 36 2 2" xfId="12546" xr:uid="{00000000-0005-0000-0000-000060180000}"/>
    <cellStyle name="Feeder Field 3 2 2 36 2 3" xfId="12547" xr:uid="{00000000-0005-0000-0000-000061180000}"/>
    <cellStyle name="Feeder Field 3 2 2 36 2 4" xfId="12548" xr:uid="{00000000-0005-0000-0000-000062180000}"/>
    <cellStyle name="Feeder Field 3 2 2 36 3" xfId="12549" xr:uid="{00000000-0005-0000-0000-000063180000}"/>
    <cellStyle name="Feeder Field 3 2 2 36 4" xfId="12550" xr:uid="{00000000-0005-0000-0000-000064180000}"/>
    <cellStyle name="Feeder Field 3 2 2 37" xfId="1021" xr:uid="{00000000-0005-0000-0000-000065180000}"/>
    <cellStyle name="Feeder Field 3 2 2 37 2" xfId="12551" xr:uid="{00000000-0005-0000-0000-000066180000}"/>
    <cellStyle name="Feeder Field 3 2 2 37 2 2" xfId="12552" xr:uid="{00000000-0005-0000-0000-000067180000}"/>
    <cellStyle name="Feeder Field 3 2 2 37 2 3" xfId="12553" xr:uid="{00000000-0005-0000-0000-000068180000}"/>
    <cellStyle name="Feeder Field 3 2 2 37 2 4" xfId="12554" xr:uid="{00000000-0005-0000-0000-000069180000}"/>
    <cellStyle name="Feeder Field 3 2 2 37 3" xfId="12555" xr:uid="{00000000-0005-0000-0000-00006A180000}"/>
    <cellStyle name="Feeder Field 3 2 2 37 4" xfId="12556" xr:uid="{00000000-0005-0000-0000-00006B180000}"/>
    <cellStyle name="Feeder Field 3 2 2 38" xfId="1022" xr:uid="{00000000-0005-0000-0000-00006C180000}"/>
    <cellStyle name="Feeder Field 3 2 2 38 2" xfId="12557" xr:uid="{00000000-0005-0000-0000-00006D180000}"/>
    <cellStyle name="Feeder Field 3 2 2 38 2 2" xfId="12558" xr:uid="{00000000-0005-0000-0000-00006E180000}"/>
    <cellStyle name="Feeder Field 3 2 2 38 2 3" xfId="12559" xr:uid="{00000000-0005-0000-0000-00006F180000}"/>
    <cellStyle name="Feeder Field 3 2 2 38 2 4" xfId="12560" xr:uid="{00000000-0005-0000-0000-000070180000}"/>
    <cellStyle name="Feeder Field 3 2 2 38 3" xfId="12561" xr:uid="{00000000-0005-0000-0000-000071180000}"/>
    <cellStyle name="Feeder Field 3 2 2 38 4" xfId="12562" xr:uid="{00000000-0005-0000-0000-000072180000}"/>
    <cellStyle name="Feeder Field 3 2 2 39" xfId="1023" xr:uid="{00000000-0005-0000-0000-000073180000}"/>
    <cellStyle name="Feeder Field 3 2 2 39 2" xfId="12563" xr:uid="{00000000-0005-0000-0000-000074180000}"/>
    <cellStyle name="Feeder Field 3 2 2 39 2 2" xfId="12564" xr:uid="{00000000-0005-0000-0000-000075180000}"/>
    <cellStyle name="Feeder Field 3 2 2 39 2 3" xfId="12565" xr:uid="{00000000-0005-0000-0000-000076180000}"/>
    <cellStyle name="Feeder Field 3 2 2 39 2 4" xfId="12566" xr:uid="{00000000-0005-0000-0000-000077180000}"/>
    <cellStyle name="Feeder Field 3 2 2 39 3" xfId="12567" xr:uid="{00000000-0005-0000-0000-000078180000}"/>
    <cellStyle name="Feeder Field 3 2 2 39 4" xfId="12568" xr:uid="{00000000-0005-0000-0000-000079180000}"/>
    <cellStyle name="Feeder Field 3 2 2 4" xfId="1024" xr:uid="{00000000-0005-0000-0000-00007A180000}"/>
    <cellStyle name="Feeder Field 3 2 2 4 2" xfId="12569" xr:uid="{00000000-0005-0000-0000-00007B180000}"/>
    <cellStyle name="Feeder Field 3 2 2 4 2 2" xfId="12570" xr:uid="{00000000-0005-0000-0000-00007C180000}"/>
    <cellStyle name="Feeder Field 3 2 2 4 2 3" xfId="12571" xr:uid="{00000000-0005-0000-0000-00007D180000}"/>
    <cellStyle name="Feeder Field 3 2 2 4 2 4" xfId="12572" xr:uid="{00000000-0005-0000-0000-00007E180000}"/>
    <cellStyle name="Feeder Field 3 2 2 4 3" xfId="12573" xr:uid="{00000000-0005-0000-0000-00007F180000}"/>
    <cellStyle name="Feeder Field 3 2 2 4 4" xfId="12574" xr:uid="{00000000-0005-0000-0000-000080180000}"/>
    <cellStyle name="Feeder Field 3 2 2 40" xfId="1025" xr:uid="{00000000-0005-0000-0000-000081180000}"/>
    <cellStyle name="Feeder Field 3 2 2 40 2" xfId="12575" xr:uid="{00000000-0005-0000-0000-000082180000}"/>
    <cellStyle name="Feeder Field 3 2 2 40 2 2" xfId="12576" xr:uid="{00000000-0005-0000-0000-000083180000}"/>
    <cellStyle name="Feeder Field 3 2 2 40 2 3" xfId="12577" xr:uid="{00000000-0005-0000-0000-000084180000}"/>
    <cellStyle name="Feeder Field 3 2 2 40 2 4" xfId="12578" xr:uid="{00000000-0005-0000-0000-000085180000}"/>
    <cellStyle name="Feeder Field 3 2 2 40 3" xfId="12579" xr:uid="{00000000-0005-0000-0000-000086180000}"/>
    <cellStyle name="Feeder Field 3 2 2 40 4" xfId="12580" xr:uid="{00000000-0005-0000-0000-000087180000}"/>
    <cellStyle name="Feeder Field 3 2 2 41" xfId="1026" xr:uid="{00000000-0005-0000-0000-000088180000}"/>
    <cellStyle name="Feeder Field 3 2 2 41 2" xfId="12581" xr:uid="{00000000-0005-0000-0000-000089180000}"/>
    <cellStyle name="Feeder Field 3 2 2 41 2 2" xfId="12582" xr:uid="{00000000-0005-0000-0000-00008A180000}"/>
    <cellStyle name="Feeder Field 3 2 2 41 2 3" xfId="12583" xr:uid="{00000000-0005-0000-0000-00008B180000}"/>
    <cellStyle name="Feeder Field 3 2 2 41 2 4" xfId="12584" xr:uid="{00000000-0005-0000-0000-00008C180000}"/>
    <cellStyle name="Feeder Field 3 2 2 41 3" xfId="12585" xr:uid="{00000000-0005-0000-0000-00008D180000}"/>
    <cellStyle name="Feeder Field 3 2 2 41 4" xfId="12586" xr:uid="{00000000-0005-0000-0000-00008E180000}"/>
    <cellStyle name="Feeder Field 3 2 2 42" xfId="1027" xr:uid="{00000000-0005-0000-0000-00008F180000}"/>
    <cellStyle name="Feeder Field 3 2 2 42 2" xfId="12587" xr:uid="{00000000-0005-0000-0000-000090180000}"/>
    <cellStyle name="Feeder Field 3 2 2 42 2 2" xfId="12588" xr:uid="{00000000-0005-0000-0000-000091180000}"/>
    <cellStyle name="Feeder Field 3 2 2 42 2 3" xfId="12589" xr:uid="{00000000-0005-0000-0000-000092180000}"/>
    <cellStyle name="Feeder Field 3 2 2 42 2 4" xfId="12590" xr:uid="{00000000-0005-0000-0000-000093180000}"/>
    <cellStyle name="Feeder Field 3 2 2 42 3" xfId="12591" xr:uid="{00000000-0005-0000-0000-000094180000}"/>
    <cellStyle name="Feeder Field 3 2 2 42 4" xfId="12592" xr:uid="{00000000-0005-0000-0000-000095180000}"/>
    <cellStyle name="Feeder Field 3 2 2 43" xfId="1028" xr:uid="{00000000-0005-0000-0000-000096180000}"/>
    <cellStyle name="Feeder Field 3 2 2 43 2" xfId="12593" xr:uid="{00000000-0005-0000-0000-000097180000}"/>
    <cellStyle name="Feeder Field 3 2 2 43 2 2" xfId="12594" xr:uid="{00000000-0005-0000-0000-000098180000}"/>
    <cellStyle name="Feeder Field 3 2 2 43 2 3" xfId="12595" xr:uid="{00000000-0005-0000-0000-000099180000}"/>
    <cellStyle name="Feeder Field 3 2 2 43 2 4" xfId="12596" xr:uid="{00000000-0005-0000-0000-00009A180000}"/>
    <cellStyle name="Feeder Field 3 2 2 43 3" xfId="12597" xr:uid="{00000000-0005-0000-0000-00009B180000}"/>
    <cellStyle name="Feeder Field 3 2 2 43 4" xfId="12598" xr:uid="{00000000-0005-0000-0000-00009C180000}"/>
    <cellStyle name="Feeder Field 3 2 2 44" xfId="1029" xr:uid="{00000000-0005-0000-0000-00009D180000}"/>
    <cellStyle name="Feeder Field 3 2 2 44 2" xfId="12599" xr:uid="{00000000-0005-0000-0000-00009E180000}"/>
    <cellStyle name="Feeder Field 3 2 2 44 2 2" xfId="12600" xr:uid="{00000000-0005-0000-0000-00009F180000}"/>
    <cellStyle name="Feeder Field 3 2 2 44 2 3" xfId="12601" xr:uid="{00000000-0005-0000-0000-0000A0180000}"/>
    <cellStyle name="Feeder Field 3 2 2 44 2 4" xfId="12602" xr:uid="{00000000-0005-0000-0000-0000A1180000}"/>
    <cellStyle name="Feeder Field 3 2 2 44 3" xfId="12603" xr:uid="{00000000-0005-0000-0000-0000A2180000}"/>
    <cellStyle name="Feeder Field 3 2 2 44 4" xfId="12604" xr:uid="{00000000-0005-0000-0000-0000A3180000}"/>
    <cellStyle name="Feeder Field 3 2 2 45" xfId="12605" xr:uid="{00000000-0005-0000-0000-0000A4180000}"/>
    <cellStyle name="Feeder Field 3 2 2 45 2" xfId="12606" xr:uid="{00000000-0005-0000-0000-0000A5180000}"/>
    <cellStyle name="Feeder Field 3 2 2 45 3" xfId="12607" xr:uid="{00000000-0005-0000-0000-0000A6180000}"/>
    <cellStyle name="Feeder Field 3 2 2 45 4" xfId="12608" xr:uid="{00000000-0005-0000-0000-0000A7180000}"/>
    <cellStyle name="Feeder Field 3 2 2 46" xfId="12609" xr:uid="{00000000-0005-0000-0000-0000A8180000}"/>
    <cellStyle name="Feeder Field 3 2 2 46 2" xfId="12610" xr:uid="{00000000-0005-0000-0000-0000A9180000}"/>
    <cellStyle name="Feeder Field 3 2 2 46 3" xfId="12611" xr:uid="{00000000-0005-0000-0000-0000AA180000}"/>
    <cellStyle name="Feeder Field 3 2 2 46 4" xfId="12612" xr:uid="{00000000-0005-0000-0000-0000AB180000}"/>
    <cellStyle name="Feeder Field 3 2 2 47" xfId="12613" xr:uid="{00000000-0005-0000-0000-0000AC180000}"/>
    <cellStyle name="Feeder Field 3 2 2 48" xfId="12614" xr:uid="{00000000-0005-0000-0000-0000AD180000}"/>
    <cellStyle name="Feeder Field 3 2 2 5" xfId="1030" xr:uid="{00000000-0005-0000-0000-0000AE180000}"/>
    <cellStyle name="Feeder Field 3 2 2 5 2" xfId="12615" xr:uid="{00000000-0005-0000-0000-0000AF180000}"/>
    <cellStyle name="Feeder Field 3 2 2 5 2 2" xfId="12616" xr:uid="{00000000-0005-0000-0000-0000B0180000}"/>
    <cellStyle name="Feeder Field 3 2 2 5 2 3" xfId="12617" xr:uid="{00000000-0005-0000-0000-0000B1180000}"/>
    <cellStyle name="Feeder Field 3 2 2 5 2 4" xfId="12618" xr:uid="{00000000-0005-0000-0000-0000B2180000}"/>
    <cellStyle name="Feeder Field 3 2 2 5 3" xfId="12619" xr:uid="{00000000-0005-0000-0000-0000B3180000}"/>
    <cellStyle name="Feeder Field 3 2 2 5 4" xfId="12620" xr:uid="{00000000-0005-0000-0000-0000B4180000}"/>
    <cellStyle name="Feeder Field 3 2 2 6" xfId="1031" xr:uid="{00000000-0005-0000-0000-0000B5180000}"/>
    <cellStyle name="Feeder Field 3 2 2 6 2" xfId="12621" xr:uid="{00000000-0005-0000-0000-0000B6180000}"/>
    <cellStyle name="Feeder Field 3 2 2 6 2 2" xfId="12622" xr:uid="{00000000-0005-0000-0000-0000B7180000}"/>
    <cellStyle name="Feeder Field 3 2 2 6 2 3" xfId="12623" xr:uid="{00000000-0005-0000-0000-0000B8180000}"/>
    <cellStyle name="Feeder Field 3 2 2 6 2 4" xfId="12624" xr:uid="{00000000-0005-0000-0000-0000B9180000}"/>
    <cellStyle name="Feeder Field 3 2 2 6 3" xfId="12625" xr:uid="{00000000-0005-0000-0000-0000BA180000}"/>
    <cellStyle name="Feeder Field 3 2 2 6 4" xfId="12626" xr:uid="{00000000-0005-0000-0000-0000BB180000}"/>
    <cellStyle name="Feeder Field 3 2 2 7" xfId="1032" xr:uid="{00000000-0005-0000-0000-0000BC180000}"/>
    <cellStyle name="Feeder Field 3 2 2 7 2" xfId="12627" xr:uid="{00000000-0005-0000-0000-0000BD180000}"/>
    <cellStyle name="Feeder Field 3 2 2 7 2 2" xfId="12628" xr:uid="{00000000-0005-0000-0000-0000BE180000}"/>
    <cellStyle name="Feeder Field 3 2 2 7 2 3" xfId="12629" xr:uid="{00000000-0005-0000-0000-0000BF180000}"/>
    <cellStyle name="Feeder Field 3 2 2 7 2 4" xfId="12630" xr:uid="{00000000-0005-0000-0000-0000C0180000}"/>
    <cellStyle name="Feeder Field 3 2 2 7 3" xfId="12631" xr:uid="{00000000-0005-0000-0000-0000C1180000}"/>
    <cellStyle name="Feeder Field 3 2 2 7 4" xfId="12632" xr:uid="{00000000-0005-0000-0000-0000C2180000}"/>
    <cellStyle name="Feeder Field 3 2 2 8" xfId="1033" xr:uid="{00000000-0005-0000-0000-0000C3180000}"/>
    <cellStyle name="Feeder Field 3 2 2 8 2" xfId="12633" xr:uid="{00000000-0005-0000-0000-0000C4180000}"/>
    <cellStyle name="Feeder Field 3 2 2 8 2 2" xfId="12634" xr:uid="{00000000-0005-0000-0000-0000C5180000}"/>
    <cellStyle name="Feeder Field 3 2 2 8 2 3" xfId="12635" xr:uid="{00000000-0005-0000-0000-0000C6180000}"/>
    <cellStyle name="Feeder Field 3 2 2 8 2 4" xfId="12636" xr:uid="{00000000-0005-0000-0000-0000C7180000}"/>
    <cellStyle name="Feeder Field 3 2 2 8 3" xfId="12637" xr:uid="{00000000-0005-0000-0000-0000C8180000}"/>
    <cellStyle name="Feeder Field 3 2 2 8 4" xfId="12638" xr:uid="{00000000-0005-0000-0000-0000C9180000}"/>
    <cellStyle name="Feeder Field 3 2 2 9" xfId="1034" xr:uid="{00000000-0005-0000-0000-0000CA180000}"/>
    <cellStyle name="Feeder Field 3 2 2 9 2" xfId="12639" xr:uid="{00000000-0005-0000-0000-0000CB180000}"/>
    <cellStyle name="Feeder Field 3 2 2 9 2 2" xfId="12640" xr:uid="{00000000-0005-0000-0000-0000CC180000}"/>
    <cellStyle name="Feeder Field 3 2 2 9 2 3" xfId="12641" xr:uid="{00000000-0005-0000-0000-0000CD180000}"/>
    <cellStyle name="Feeder Field 3 2 2 9 2 4" xfId="12642" xr:uid="{00000000-0005-0000-0000-0000CE180000}"/>
    <cellStyle name="Feeder Field 3 2 2 9 3" xfId="12643" xr:uid="{00000000-0005-0000-0000-0000CF180000}"/>
    <cellStyle name="Feeder Field 3 2 2 9 4" xfId="12644" xr:uid="{00000000-0005-0000-0000-0000D0180000}"/>
    <cellStyle name="Feeder Field 3 2 20" xfId="1035" xr:uid="{00000000-0005-0000-0000-0000D1180000}"/>
    <cellStyle name="Feeder Field 3 2 20 2" xfId="12645" xr:uid="{00000000-0005-0000-0000-0000D2180000}"/>
    <cellStyle name="Feeder Field 3 2 20 2 2" xfId="12646" xr:uid="{00000000-0005-0000-0000-0000D3180000}"/>
    <cellStyle name="Feeder Field 3 2 20 2 3" xfId="12647" xr:uid="{00000000-0005-0000-0000-0000D4180000}"/>
    <cellStyle name="Feeder Field 3 2 20 2 4" xfId="12648" xr:uid="{00000000-0005-0000-0000-0000D5180000}"/>
    <cellStyle name="Feeder Field 3 2 20 3" xfId="12649" xr:uid="{00000000-0005-0000-0000-0000D6180000}"/>
    <cellStyle name="Feeder Field 3 2 20 4" xfId="12650" xr:uid="{00000000-0005-0000-0000-0000D7180000}"/>
    <cellStyle name="Feeder Field 3 2 21" xfId="1036" xr:uid="{00000000-0005-0000-0000-0000D8180000}"/>
    <cellStyle name="Feeder Field 3 2 21 2" xfId="12651" xr:uid="{00000000-0005-0000-0000-0000D9180000}"/>
    <cellStyle name="Feeder Field 3 2 21 2 2" xfId="12652" xr:uid="{00000000-0005-0000-0000-0000DA180000}"/>
    <cellStyle name="Feeder Field 3 2 21 2 3" xfId="12653" xr:uid="{00000000-0005-0000-0000-0000DB180000}"/>
    <cellStyle name="Feeder Field 3 2 21 2 4" xfId="12654" xr:uid="{00000000-0005-0000-0000-0000DC180000}"/>
    <cellStyle name="Feeder Field 3 2 21 3" xfId="12655" xr:uid="{00000000-0005-0000-0000-0000DD180000}"/>
    <cellStyle name="Feeder Field 3 2 21 4" xfId="12656" xr:uid="{00000000-0005-0000-0000-0000DE180000}"/>
    <cellStyle name="Feeder Field 3 2 22" xfId="1037" xr:uid="{00000000-0005-0000-0000-0000DF180000}"/>
    <cellStyle name="Feeder Field 3 2 22 2" xfId="12657" xr:uid="{00000000-0005-0000-0000-0000E0180000}"/>
    <cellStyle name="Feeder Field 3 2 22 2 2" xfId="12658" xr:uid="{00000000-0005-0000-0000-0000E1180000}"/>
    <cellStyle name="Feeder Field 3 2 22 2 3" xfId="12659" xr:uid="{00000000-0005-0000-0000-0000E2180000}"/>
    <cellStyle name="Feeder Field 3 2 22 2 4" xfId="12660" xr:uid="{00000000-0005-0000-0000-0000E3180000}"/>
    <cellStyle name="Feeder Field 3 2 22 3" xfId="12661" xr:uid="{00000000-0005-0000-0000-0000E4180000}"/>
    <cellStyle name="Feeder Field 3 2 22 4" xfId="12662" xr:uid="{00000000-0005-0000-0000-0000E5180000}"/>
    <cellStyle name="Feeder Field 3 2 23" xfId="1038" xr:uid="{00000000-0005-0000-0000-0000E6180000}"/>
    <cellStyle name="Feeder Field 3 2 23 2" xfId="12663" xr:uid="{00000000-0005-0000-0000-0000E7180000}"/>
    <cellStyle name="Feeder Field 3 2 23 2 2" xfId="12664" xr:uid="{00000000-0005-0000-0000-0000E8180000}"/>
    <cellStyle name="Feeder Field 3 2 23 2 3" xfId="12665" xr:uid="{00000000-0005-0000-0000-0000E9180000}"/>
    <cellStyle name="Feeder Field 3 2 23 2 4" xfId="12666" xr:uid="{00000000-0005-0000-0000-0000EA180000}"/>
    <cellStyle name="Feeder Field 3 2 23 3" xfId="12667" xr:uid="{00000000-0005-0000-0000-0000EB180000}"/>
    <cellStyle name="Feeder Field 3 2 23 4" xfId="12668" xr:uid="{00000000-0005-0000-0000-0000EC180000}"/>
    <cellStyle name="Feeder Field 3 2 24" xfId="1039" xr:uid="{00000000-0005-0000-0000-0000ED180000}"/>
    <cellStyle name="Feeder Field 3 2 24 2" xfId="12669" xr:uid="{00000000-0005-0000-0000-0000EE180000}"/>
    <cellStyle name="Feeder Field 3 2 24 2 2" xfId="12670" xr:uid="{00000000-0005-0000-0000-0000EF180000}"/>
    <cellStyle name="Feeder Field 3 2 24 2 3" xfId="12671" xr:uid="{00000000-0005-0000-0000-0000F0180000}"/>
    <cellStyle name="Feeder Field 3 2 24 2 4" xfId="12672" xr:uid="{00000000-0005-0000-0000-0000F1180000}"/>
    <cellStyle name="Feeder Field 3 2 24 3" xfId="12673" xr:uid="{00000000-0005-0000-0000-0000F2180000}"/>
    <cellStyle name="Feeder Field 3 2 24 4" xfId="12674" xr:uid="{00000000-0005-0000-0000-0000F3180000}"/>
    <cellStyle name="Feeder Field 3 2 25" xfId="1040" xr:uid="{00000000-0005-0000-0000-0000F4180000}"/>
    <cellStyle name="Feeder Field 3 2 25 2" xfId="12675" xr:uid="{00000000-0005-0000-0000-0000F5180000}"/>
    <cellStyle name="Feeder Field 3 2 25 2 2" xfId="12676" xr:uid="{00000000-0005-0000-0000-0000F6180000}"/>
    <cellStyle name="Feeder Field 3 2 25 2 3" xfId="12677" xr:uid="{00000000-0005-0000-0000-0000F7180000}"/>
    <cellStyle name="Feeder Field 3 2 25 2 4" xfId="12678" xr:uid="{00000000-0005-0000-0000-0000F8180000}"/>
    <cellStyle name="Feeder Field 3 2 25 3" xfId="12679" xr:uid="{00000000-0005-0000-0000-0000F9180000}"/>
    <cellStyle name="Feeder Field 3 2 25 4" xfId="12680" xr:uid="{00000000-0005-0000-0000-0000FA180000}"/>
    <cellStyle name="Feeder Field 3 2 26" xfId="1041" xr:uid="{00000000-0005-0000-0000-0000FB180000}"/>
    <cellStyle name="Feeder Field 3 2 26 2" xfId="12681" xr:uid="{00000000-0005-0000-0000-0000FC180000}"/>
    <cellStyle name="Feeder Field 3 2 26 2 2" xfId="12682" xr:uid="{00000000-0005-0000-0000-0000FD180000}"/>
    <cellStyle name="Feeder Field 3 2 26 2 3" xfId="12683" xr:uid="{00000000-0005-0000-0000-0000FE180000}"/>
    <cellStyle name="Feeder Field 3 2 26 2 4" xfId="12684" xr:uid="{00000000-0005-0000-0000-0000FF180000}"/>
    <cellStyle name="Feeder Field 3 2 26 3" xfId="12685" xr:uid="{00000000-0005-0000-0000-000000190000}"/>
    <cellStyle name="Feeder Field 3 2 26 4" xfId="12686" xr:uid="{00000000-0005-0000-0000-000001190000}"/>
    <cellStyle name="Feeder Field 3 2 27" xfId="1042" xr:uid="{00000000-0005-0000-0000-000002190000}"/>
    <cellStyle name="Feeder Field 3 2 27 2" xfId="12687" xr:uid="{00000000-0005-0000-0000-000003190000}"/>
    <cellStyle name="Feeder Field 3 2 27 2 2" xfId="12688" xr:uid="{00000000-0005-0000-0000-000004190000}"/>
    <cellStyle name="Feeder Field 3 2 27 2 3" xfId="12689" xr:uid="{00000000-0005-0000-0000-000005190000}"/>
    <cellStyle name="Feeder Field 3 2 27 2 4" xfId="12690" xr:uid="{00000000-0005-0000-0000-000006190000}"/>
    <cellStyle name="Feeder Field 3 2 27 3" xfId="12691" xr:uid="{00000000-0005-0000-0000-000007190000}"/>
    <cellStyle name="Feeder Field 3 2 27 4" xfId="12692" xr:uid="{00000000-0005-0000-0000-000008190000}"/>
    <cellStyle name="Feeder Field 3 2 28" xfId="1043" xr:uid="{00000000-0005-0000-0000-000009190000}"/>
    <cellStyle name="Feeder Field 3 2 28 2" xfId="12693" xr:uid="{00000000-0005-0000-0000-00000A190000}"/>
    <cellStyle name="Feeder Field 3 2 28 2 2" xfId="12694" xr:uid="{00000000-0005-0000-0000-00000B190000}"/>
    <cellStyle name="Feeder Field 3 2 28 2 3" xfId="12695" xr:uid="{00000000-0005-0000-0000-00000C190000}"/>
    <cellStyle name="Feeder Field 3 2 28 2 4" xfId="12696" xr:uid="{00000000-0005-0000-0000-00000D190000}"/>
    <cellStyle name="Feeder Field 3 2 28 3" xfId="12697" xr:uid="{00000000-0005-0000-0000-00000E190000}"/>
    <cellStyle name="Feeder Field 3 2 28 4" xfId="12698" xr:uid="{00000000-0005-0000-0000-00000F190000}"/>
    <cellStyle name="Feeder Field 3 2 29" xfId="1044" xr:uid="{00000000-0005-0000-0000-000010190000}"/>
    <cellStyle name="Feeder Field 3 2 29 2" xfId="12699" xr:uid="{00000000-0005-0000-0000-000011190000}"/>
    <cellStyle name="Feeder Field 3 2 29 2 2" xfId="12700" xr:uid="{00000000-0005-0000-0000-000012190000}"/>
    <cellStyle name="Feeder Field 3 2 29 2 3" xfId="12701" xr:uid="{00000000-0005-0000-0000-000013190000}"/>
    <cellStyle name="Feeder Field 3 2 29 2 4" xfId="12702" xr:uid="{00000000-0005-0000-0000-000014190000}"/>
    <cellStyle name="Feeder Field 3 2 29 3" xfId="12703" xr:uid="{00000000-0005-0000-0000-000015190000}"/>
    <cellStyle name="Feeder Field 3 2 29 4" xfId="12704" xr:uid="{00000000-0005-0000-0000-000016190000}"/>
    <cellStyle name="Feeder Field 3 2 3" xfId="1045" xr:uid="{00000000-0005-0000-0000-000017190000}"/>
    <cellStyle name="Feeder Field 3 2 3 2" xfId="12705" xr:uid="{00000000-0005-0000-0000-000018190000}"/>
    <cellStyle name="Feeder Field 3 2 3 2 2" xfId="12706" xr:uid="{00000000-0005-0000-0000-000019190000}"/>
    <cellStyle name="Feeder Field 3 2 3 2 3" xfId="12707" xr:uid="{00000000-0005-0000-0000-00001A190000}"/>
    <cellStyle name="Feeder Field 3 2 3 2 4" xfId="12708" xr:uid="{00000000-0005-0000-0000-00001B190000}"/>
    <cellStyle name="Feeder Field 3 2 3 3" xfId="12709" xr:uid="{00000000-0005-0000-0000-00001C190000}"/>
    <cellStyle name="Feeder Field 3 2 3 4" xfId="12710" xr:uid="{00000000-0005-0000-0000-00001D190000}"/>
    <cellStyle name="Feeder Field 3 2 30" xfId="1046" xr:uid="{00000000-0005-0000-0000-00001E190000}"/>
    <cellStyle name="Feeder Field 3 2 30 2" xfId="12711" xr:uid="{00000000-0005-0000-0000-00001F190000}"/>
    <cellStyle name="Feeder Field 3 2 30 2 2" xfId="12712" xr:uid="{00000000-0005-0000-0000-000020190000}"/>
    <cellStyle name="Feeder Field 3 2 30 2 3" xfId="12713" xr:uid="{00000000-0005-0000-0000-000021190000}"/>
    <cellStyle name="Feeder Field 3 2 30 2 4" xfId="12714" xr:uid="{00000000-0005-0000-0000-000022190000}"/>
    <cellStyle name="Feeder Field 3 2 30 3" xfId="12715" xr:uid="{00000000-0005-0000-0000-000023190000}"/>
    <cellStyle name="Feeder Field 3 2 30 4" xfId="12716" xr:uid="{00000000-0005-0000-0000-000024190000}"/>
    <cellStyle name="Feeder Field 3 2 31" xfId="1047" xr:uid="{00000000-0005-0000-0000-000025190000}"/>
    <cellStyle name="Feeder Field 3 2 31 2" xfId="12717" xr:uid="{00000000-0005-0000-0000-000026190000}"/>
    <cellStyle name="Feeder Field 3 2 31 2 2" xfId="12718" xr:uid="{00000000-0005-0000-0000-000027190000}"/>
    <cellStyle name="Feeder Field 3 2 31 2 3" xfId="12719" xr:uid="{00000000-0005-0000-0000-000028190000}"/>
    <cellStyle name="Feeder Field 3 2 31 2 4" xfId="12720" xr:uid="{00000000-0005-0000-0000-000029190000}"/>
    <cellStyle name="Feeder Field 3 2 31 3" xfId="12721" xr:uid="{00000000-0005-0000-0000-00002A190000}"/>
    <cellStyle name="Feeder Field 3 2 31 4" xfId="12722" xr:uid="{00000000-0005-0000-0000-00002B190000}"/>
    <cellStyle name="Feeder Field 3 2 32" xfId="1048" xr:uid="{00000000-0005-0000-0000-00002C190000}"/>
    <cellStyle name="Feeder Field 3 2 32 2" xfId="12723" xr:uid="{00000000-0005-0000-0000-00002D190000}"/>
    <cellStyle name="Feeder Field 3 2 32 2 2" xfId="12724" xr:uid="{00000000-0005-0000-0000-00002E190000}"/>
    <cellStyle name="Feeder Field 3 2 32 2 3" xfId="12725" xr:uid="{00000000-0005-0000-0000-00002F190000}"/>
    <cellStyle name="Feeder Field 3 2 32 2 4" xfId="12726" xr:uid="{00000000-0005-0000-0000-000030190000}"/>
    <cellStyle name="Feeder Field 3 2 32 3" xfId="12727" xr:uid="{00000000-0005-0000-0000-000031190000}"/>
    <cellStyle name="Feeder Field 3 2 32 4" xfId="12728" xr:uid="{00000000-0005-0000-0000-000032190000}"/>
    <cellStyle name="Feeder Field 3 2 33" xfId="1049" xr:uid="{00000000-0005-0000-0000-000033190000}"/>
    <cellStyle name="Feeder Field 3 2 33 2" xfId="12729" xr:uid="{00000000-0005-0000-0000-000034190000}"/>
    <cellStyle name="Feeder Field 3 2 33 2 2" xfId="12730" xr:uid="{00000000-0005-0000-0000-000035190000}"/>
    <cellStyle name="Feeder Field 3 2 33 2 3" xfId="12731" xr:uid="{00000000-0005-0000-0000-000036190000}"/>
    <cellStyle name="Feeder Field 3 2 33 2 4" xfId="12732" xr:uid="{00000000-0005-0000-0000-000037190000}"/>
    <cellStyle name="Feeder Field 3 2 33 3" xfId="12733" xr:uid="{00000000-0005-0000-0000-000038190000}"/>
    <cellStyle name="Feeder Field 3 2 33 4" xfId="12734" xr:uid="{00000000-0005-0000-0000-000039190000}"/>
    <cellStyle name="Feeder Field 3 2 34" xfId="1050" xr:uid="{00000000-0005-0000-0000-00003A190000}"/>
    <cellStyle name="Feeder Field 3 2 34 2" xfId="12735" xr:uid="{00000000-0005-0000-0000-00003B190000}"/>
    <cellStyle name="Feeder Field 3 2 34 2 2" xfId="12736" xr:uid="{00000000-0005-0000-0000-00003C190000}"/>
    <cellStyle name="Feeder Field 3 2 34 2 3" xfId="12737" xr:uid="{00000000-0005-0000-0000-00003D190000}"/>
    <cellStyle name="Feeder Field 3 2 34 2 4" xfId="12738" xr:uid="{00000000-0005-0000-0000-00003E190000}"/>
    <cellStyle name="Feeder Field 3 2 34 3" xfId="12739" xr:uid="{00000000-0005-0000-0000-00003F190000}"/>
    <cellStyle name="Feeder Field 3 2 34 4" xfId="12740" xr:uid="{00000000-0005-0000-0000-000040190000}"/>
    <cellStyle name="Feeder Field 3 2 35" xfId="1051" xr:uid="{00000000-0005-0000-0000-000041190000}"/>
    <cellStyle name="Feeder Field 3 2 35 2" xfId="12741" xr:uid="{00000000-0005-0000-0000-000042190000}"/>
    <cellStyle name="Feeder Field 3 2 35 2 2" xfId="12742" xr:uid="{00000000-0005-0000-0000-000043190000}"/>
    <cellStyle name="Feeder Field 3 2 35 2 3" xfId="12743" xr:uid="{00000000-0005-0000-0000-000044190000}"/>
    <cellStyle name="Feeder Field 3 2 35 2 4" xfId="12744" xr:uid="{00000000-0005-0000-0000-000045190000}"/>
    <cellStyle name="Feeder Field 3 2 35 3" xfId="12745" xr:uid="{00000000-0005-0000-0000-000046190000}"/>
    <cellStyle name="Feeder Field 3 2 35 4" xfId="12746" xr:uid="{00000000-0005-0000-0000-000047190000}"/>
    <cellStyle name="Feeder Field 3 2 36" xfId="1052" xr:uid="{00000000-0005-0000-0000-000048190000}"/>
    <cellStyle name="Feeder Field 3 2 36 2" xfId="12747" xr:uid="{00000000-0005-0000-0000-000049190000}"/>
    <cellStyle name="Feeder Field 3 2 36 2 2" xfId="12748" xr:uid="{00000000-0005-0000-0000-00004A190000}"/>
    <cellStyle name="Feeder Field 3 2 36 2 3" xfId="12749" xr:uid="{00000000-0005-0000-0000-00004B190000}"/>
    <cellStyle name="Feeder Field 3 2 36 2 4" xfId="12750" xr:uid="{00000000-0005-0000-0000-00004C190000}"/>
    <cellStyle name="Feeder Field 3 2 36 3" xfId="12751" xr:uid="{00000000-0005-0000-0000-00004D190000}"/>
    <cellStyle name="Feeder Field 3 2 36 4" xfId="12752" xr:uid="{00000000-0005-0000-0000-00004E190000}"/>
    <cellStyle name="Feeder Field 3 2 37" xfId="1053" xr:uid="{00000000-0005-0000-0000-00004F190000}"/>
    <cellStyle name="Feeder Field 3 2 37 2" xfId="12753" xr:uid="{00000000-0005-0000-0000-000050190000}"/>
    <cellStyle name="Feeder Field 3 2 37 2 2" xfId="12754" xr:uid="{00000000-0005-0000-0000-000051190000}"/>
    <cellStyle name="Feeder Field 3 2 37 2 3" xfId="12755" xr:uid="{00000000-0005-0000-0000-000052190000}"/>
    <cellStyle name="Feeder Field 3 2 37 2 4" xfId="12756" xr:uid="{00000000-0005-0000-0000-000053190000}"/>
    <cellStyle name="Feeder Field 3 2 37 3" xfId="12757" xr:uid="{00000000-0005-0000-0000-000054190000}"/>
    <cellStyle name="Feeder Field 3 2 37 4" xfId="12758" xr:uid="{00000000-0005-0000-0000-000055190000}"/>
    <cellStyle name="Feeder Field 3 2 38" xfId="1054" xr:uid="{00000000-0005-0000-0000-000056190000}"/>
    <cellStyle name="Feeder Field 3 2 38 2" xfId="12759" xr:uid="{00000000-0005-0000-0000-000057190000}"/>
    <cellStyle name="Feeder Field 3 2 38 2 2" xfId="12760" xr:uid="{00000000-0005-0000-0000-000058190000}"/>
    <cellStyle name="Feeder Field 3 2 38 2 3" xfId="12761" xr:uid="{00000000-0005-0000-0000-000059190000}"/>
    <cellStyle name="Feeder Field 3 2 38 2 4" xfId="12762" xr:uid="{00000000-0005-0000-0000-00005A190000}"/>
    <cellStyle name="Feeder Field 3 2 38 3" xfId="12763" xr:uid="{00000000-0005-0000-0000-00005B190000}"/>
    <cellStyle name="Feeder Field 3 2 38 4" xfId="12764" xr:uid="{00000000-0005-0000-0000-00005C190000}"/>
    <cellStyle name="Feeder Field 3 2 39" xfId="1055" xr:uid="{00000000-0005-0000-0000-00005D190000}"/>
    <cellStyle name="Feeder Field 3 2 39 2" xfId="12765" xr:uid="{00000000-0005-0000-0000-00005E190000}"/>
    <cellStyle name="Feeder Field 3 2 39 2 2" xfId="12766" xr:uid="{00000000-0005-0000-0000-00005F190000}"/>
    <cellStyle name="Feeder Field 3 2 39 2 3" xfId="12767" xr:uid="{00000000-0005-0000-0000-000060190000}"/>
    <cellStyle name="Feeder Field 3 2 39 2 4" xfId="12768" xr:uid="{00000000-0005-0000-0000-000061190000}"/>
    <cellStyle name="Feeder Field 3 2 39 3" xfId="12769" xr:uid="{00000000-0005-0000-0000-000062190000}"/>
    <cellStyle name="Feeder Field 3 2 39 4" xfId="12770" xr:uid="{00000000-0005-0000-0000-000063190000}"/>
    <cellStyle name="Feeder Field 3 2 4" xfId="1056" xr:uid="{00000000-0005-0000-0000-000064190000}"/>
    <cellStyle name="Feeder Field 3 2 4 2" xfId="12771" xr:uid="{00000000-0005-0000-0000-000065190000}"/>
    <cellStyle name="Feeder Field 3 2 4 2 2" xfId="12772" xr:uid="{00000000-0005-0000-0000-000066190000}"/>
    <cellStyle name="Feeder Field 3 2 4 2 3" xfId="12773" xr:uid="{00000000-0005-0000-0000-000067190000}"/>
    <cellStyle name="Feeder Field 3 2 4 2 4" xfId="12774" xr:uid="{00000000-0005-0000-0000-000068190000}"/>
    <cellStyle name="Feeder Field 3 2 4 3" xfId="12775" xr:uid="{00000000-0005-0000-0000-000069190000}"/>
    <cellStyle name="Feeder Field 3 2 4 4" xfId="12776" xr:uid="{00000000-0005-0000-0000-00006A190000}"/>
    <cellStyle name="Feeder Field 3 2 40" xfId="1057" xr:uid="{00000000-0005-0000-0000-00006B190000}"/>
    <cellStyle name="Feeder Field 3 2 40 2" xfId="12777" xr:uid="{00000000-0005-0000-0000-00006C190000}"/>
    <cellStyle name="Feeder Field 3 2 40 2 2" xfId="12778" xr:uid="{00000000-0005-0000-0000-00006D190000}"/>
    <cellStyle name="Feeder Field 3 2 40 2 3" xfId="12779" xr:uid="{00000000-0005-0000-0000-00006E190000}"/>
    <cellStyle name="Feeder Field 3 2 40 2 4" xfId="12780" xr:uid="{00000000-0005-0000-0000-00006F190000}"/>
    <cellStyle name="Feeder Field 3 2 40 3" xfId="12781" xr:uid="{00000000-0005-0000-0000-000070190000}"/>
    <cellStyle name="Feeder Field 3 2 40 4" xfId="12782" xr:uid="{00000000-0005-0000-0000-000071190000}"/>
    <cellStyle name="Feeder Field 3 2 41" xfId="1058" xr:uid="{00000000-0005-0000-0000-000072190000}"/>
    <cellStyle name="Feeder Field 3 2 41 2" xfId="12783" xr:uid="{00000000-0005-0000-0000-000073190000}"/>
    <cellStyle name="Feeder Field 3 2 41 2 2" xfId="12784" xr:uid="{00000000-0005-0000-0000-000074190000}"/>
    <cellStyle name="Feeder Field 3 2 41 2 3" xfId="12785" xr:uid="{00000000-0005-0000-0000-000075190000}"/>
    <cellStyle name="Feeder Field 3 2 41 2 4" xfId="12786" xr:uid="{00000000-0005-0000-0000-000076190000}"/>
    <cellStyle name="Feeder Field 3 2 41 3" xfId="12787" xr:uid="{00000000-0005-0000-0000-000077190000}"/>
    <cellStyle name="Feeder Field 3 2 41 4" xfId="12788" xr:uid="{00000000-0005-0000-0000-000078190000}"/>
    <cellStyle name="Feeder Field 3 2 42" xfId="1059" xr:uid="{00000000-0005-0000-0000-000079190000}"/>
    <cellStyle name="Feeder Field 3 2 42 2" xfId="12789" xr:uid="{00000000-0005-0000-0000-00007A190000}"/>
    <cellStyle name="Feeder Field 3 2 42 2 2" xfId="12790" xr:uid="{00000000-0005-0000-0000-00007B190000}"/>
    <cellStyle name="Feeder Field 3 2 42 2 3" xfId="12791" xr:uid="{00000000-0005-0000-0000-00007C190000}"/>
    <cellStyle name="Feeder Field 3 2 42 2 4" xfId="12792" xr:uid="{00000000-0005-0000-0000-00007D190000}"/>
    <cellStyle name="Feeder Field 3 2 42 3" xfId="12793" xr:uid="{00000000-0005-0000-0000-00007E190000}"/>
    <cellStyle name="Feeder Field 3 2 42 4" xfId="12794" xr:uid="{00000000-0005-0000-0000-00007F190000}"/>
    <cellStyle name="Feeder Field 3 2 43" xfId="1060" xr:uid="{00000000-0005-0000-0000-000080190000}"/>
    <cellStyle name="Feeder Field 3 2 43 2" xfId="12795" xr:uid="{00000000-0005-0000-0000-000081190000}"/>
    <cellStyle name="Feeder Field 3 2 43 2 2" xfId="12796" xr:uid="{00000000-0005-0000-0000-000082190000}"/>
    <cellStyle name="Feeder Field 3 2 43 2 3" xfId="12797" xr:uid="{00000000-0005-0000-0000-000083190000}"/>
    <cellStyle name="Feeder Field 3 2 43 2 4" xfId="12798" xr:uid="{00000000-0005-0000-0000-000084190000}"/>
    <cellStyle name="Feeder Field 3 2 43 3" xfId="12799" xr:uid="{00000000-0005-0000-0000-000085190000}"/>
    <cellStyle name="Feeder Field 3 2 43 4" xfId="12800" xr:uid="{00000000-0005-0000-0000-000086190000}"/>
    <cellStyle name="Feeder Field 3 2 44" xfId="1061" xr:uid="{00000000-0005-0000-0000-000087190000}"/>
    <cellStyle name="Feeder Field 3 2 44 2" xfId="12801" xr:uid="{00000000-0005-0000-0000-000088190000}"/>
    <cellStyle name="Feeder Field 3 2 44 2 2" xfId="12802" xr:uid="{00000000-0005-0000-0000-000089190000}"/>
    <cellStyle name="Feeder Field 3 2 44 2 3" xfId="12803" xr:uid="{00000000-0005-0000-0000-00008A190000}"/>
    <cellStyle name="Feeder Field 3 2 44 2 4" xfId="12804" xr:uid="{00000000-0005-0000-0000-00008B190000}"/>
    <cellStyle name="Feeder Field 3 2 44 3" xfId="12805" xr:uid="{00000000-0005-0000-0000-00008C190000}"/>
    <cellStyle name="Feeder Field 3 2 44 4" xfId="12806" xr:uid="{00000000-0005-0000-0000-00008D190000}"/>
    <cellStyle name="Feeder Field 3 2 45" xfId="12807" xr:uid="{00000000-0005-0000-0000-00008E190000}"/>
    <cellStyle name="Feeder Field 3 2 45 2" xfId="12808" xr:uid="{00000000-0005-0000-0000-00008F190000}"/>
    <cellStyle name="Feeder Field 3 2 45 3" xfId="12809" xr:uid="{00000000-0005-0000-0000-000090190000}"/>
    <cellStyle name="Feeder Field 3 2 45 4" xfId="12810" xr:uid="{00000000-0005-0000-0000-000091190000}"/>
    <cellStyle name="Feeder Field 3 2 46" xfId="12811" xr:uid="{00000000-0005-0000-0000-000092190000}"/>
    <cellStyle name="Feeder Field 3 2 47" xfId="12812" xr:uid="{00000000-0005-0000-0000-000093190000}"/>
    <cellStyle name="Feeder Field 3 2 5" xfId="1062" xr:uid="{00000000-0005-0000-0000-000094190000}"/>
    <cellStyle name="Feeder Field 3 2 5 2" xfId="12813" xr:uid="{00000000-0005-0000-0000-000095190000}"/>
    <cellStyle name="Feeder Field 3 2 5 2 2" xfId="12814" xr:uid="{00000000-0005-0000-0000-000096190000}"/>
    <cellStyle name="Feeder Field 3 2 5 2 3" xfId="12815" xr:uid="{00000000-0005-0000-0000-000097190000}"/>
    <cellStyle name="Feeder Field 3 2 5 2 4" xfId="12816" xr:uid="{00000000-0005-0000-0000-000098190000}"/>
    <cellStyle name="Feeder Field 3 2 5 3" xfId="12817" xr:uid="{00000000-0005-0000-0000-000099190000}"/>
    <cellStyle name="Feeder Field 3 2 5 4" xfId="12818" xr:uid="{00000000-0005-0000-0000-00009A190000}"/>
    <cellStyle name="Feeder Field 3 2 6" xfId="1063" xr:uid="{00000000-0005-0000-0000-00009B190000}"/>
    <cellStyle name="Feeder Field 3 2 6 2" xfId="12819" xr:uid="{00000000-0005-0000-0000-00009C190000}"/>
    <cellStyle name="Feeder Field 3 2 6 2 2" xfId="12820" xr:uid="{00000000-0005-0000-0000-00009D190000}"/>
    <cellStyle name="Feeder Field 3 2 6 2 3" xfId="12821" xr:uid="{00000000-0005-0000-0000-00009E190000}"/>
    <cellStyle name="Feeder Field 3 2 6 2 4" xfId="12822" xr:uid="{00000000-0005-0000-0000-00009F190000}"/>
    <cellStyle name="Feeder Field 3 2 6 3" xfId="12823" xr:uid="{00000000-0005-0000-0000-0000A0190000}"/>
    <cellStyle name="Feeder Field 3 2 6 4" xfId="12824" xr:uid="{00000000-0005-0000-0000-0000A1190000}"/>
    <cellStyle name="Feeder Field 3 2 7" xfId="1064" xr:uid="{00000000-0005-0000-0000-0000A2190000}"/>
    <cellStyle name="Feeder Field 3 2 7 2" xfId="12825" xr:uid="{00000000-0005-0000-0000-0000A3190000}"/>
    <cellStyle name="Feeder Field 3 2 7 2 2" xfId="12826" xr:uid="{00000000-0005-0000-0000-0000A4190000}"/>
    <cellStyle name="Feeder Field 3 2 7 2 3" xfId="12827" xr:uid="{00000000-0005-0000-0000-0000A5190000}"/>
    <cellStyle name="Feeder Field 3 2 7 2 4" xfId="12828" xr:uid="{00000000-0005-0000-0000-0000A6190000}"/>
    <cellStyle name="Feeder Field 3 2 7 3" xfId="12829" xr:uid="{00000000-0005-0000-0000-0000A7190000}"/>
    <cellStyle name="Feeder Field 3 2 7 4" xfId="12830" xr:uid="{00000000-0005-0000-0000-0000A8190000}"/>
    <cellStyle name="Feeder Field 3 2 8" xfId="1065" xr:uid="{00000000-0005-0000-0000-0000A9190000}"/>
    <cellStyle name="Feeder Field 3 2 8 2" xfId="12831" xr:uid="{00000000-0005-0000-0000-0000AA190000}"/>
    <cellStyle name="Feeder Field 3 2 8 2 2" xfId="12832" xr:uid="{00000000-0005-0000-0000-0000AB190000}"/>
    <cellStyle name="Feeder Field 3 2 8 2 3" xfId="12833" xr:uid="{00000000-0005-0000-0000-0000AC190000}"/>
    <cellStyle name="Feeder Field 3 2 8 2 4" xfId="12834" xr:uid="{00000000-0005-0000-0000-0000AD190000}"/>
    <cellStyle name="Feeder Field 3 2 8 3" xfId="12835" xr:uid="{00000000-0005-0000-0000-0000AE190000}"/>
    <cellStyle name="Feeder Field 3 2 8 4" xfId="12836" xr:uid="{00000000-0005-0000-0000-0000AF190000}"/>
    <cellStyle name="Feeder Field 3 2 9" xfId="1066" xr:uid="{00000000-0005-0000-0000-0000B0190000}"/>
    <cellStyle name="Feeder Field 3 2 9 2" xfId="12837" xr:uid="{00000000-0005-0000-0000-0000B1190000}"/>
    <cellStyle name="Feeder Field 3 2 9 2 2" xfId="12838" xr:uid="{00000000-0005-0000-0000-0000B2190000}"/>
    <cellStyle name="Feeder Field 3 2 9 2 3" xfId="12839" xr:uid="{00000000-0005-0000-0000-0000B3190000}"/>
    <cellStyle name="Feeder Field 3 2 9 2 4" xfId="12840" xr:uid="{00000000-0005-0000-0000-0000B4190000}"/>
    <cellStyle name="Feeder Field 3 2 9 3" xfId="12841" xr:uid="{00000000-0005-0000-0000-0000B5190000}"/>
    <cellStyle name="Feeder Field 3 2 9 4" xfId="12842" xr:uid="{00000000-0005-0000-0000-0000B6190000}"/>
    <cellStyle name="Feeder Field 3 3" xfId="1067" xr:uid="{00000000-0005-0000-0000-0000B7190000}"/>
    <cellStyle name="Feeder Field 3 3 10" xfId="1068" xr:uid="{00000000-0005-0000-0000-0000B8190000}"/>
    <cellStyle name="Feeder Field 3 3 10 2" xfId="12843" xr:uid="{00000000-0005-0000-0000-0000B9190000}"/>
    <cellStyle name="Feeder Field 3 3 10 2 2" xfId="12844" xr:uid="{00000000-0005-0000-0000-0000BA190000}"/>
    <cellStyle name="Feeder Field 3 3 10 2 3" xfId="12845" xr:uid="{00000000-0005-0000-0000-0000BB190000}"/>
    <cellStyle name="Feeder Field 3 3 10 2 4" xfId="12846" xr:uid="{00000000-0005-0000-0000-0000BC190000}"/>
    <cellStyle name="Feeder Field 3 3 10 3" xfId="12847" xr:uid="{00000000-0005-0000-0000-0000BD190000}"/>
    <cellStyle name="Feeder Field 3 3 10 4" xfId="12848" xr:uid="{00000000-0005-0000-0000-0000BE190000}"/>
    <cellStyle name="Feeder Field 3 3 11" xfId="1069" xr:uid="{00000000-0005-0000-0000-0000BF190000}"/>
    <cellStyle name="Feeder Field 3 3 11 2" xfId="12849" xr:uid="{00000000-0005-0000-0000-0000C0190000}"/>
    <cellStyle name="Feeder Field 3 3 11 2 2" xfId="12850" xr:uid="{00000000-0005-0000-0000-0000C1190000}"/>
    <cellStyle name="Feeder Field 3 3 11 2 3" xfId="12851" xr:uid="{00000000-0005-0000-0000-0000C2190000}"/>
    <cellStyle name="Feeder Field 3 3 11 2 4" xfId="12852" xr:uid="{00000000-0005-0000-0000-0000C3190000}"/>
    <cellStyle name="Feeder Field 3 3 11 3" xfId="12853" xr:uid="{00000000-0005-0000-0000-0000C4190000}"/>
    <cellStyle name="Feeder Field 3 3 11 4" xfId="12854" xr:uid="{00000000-0005-0000-0000-0000C5190000}"/>
    <cellStyle name="Feeder Field 3 3 12" xfId="1070" xr:uid="{00000000-0005-0000-0000-0000C6190000}"/>
    <cellStyle name="Feeder Field 3 3 12 2" xfId="12855" xr:uid="{00000000-0005-0000-0000-0000C7190000}"/>
    <cellStyle name="Feeder Field 3 3 12 2 2" xfId="12856" xr:uid="{00000000-0005-0000-0000-0000C8190000}"/>
    <cellStyle name="Feeder Field 3 3 12 2 3" xfId="12857" xr:uid="{00000000-0005-0000-0000-0000C9190000}"/>
    <cellStyle name="Feeder Field 3 3 12 2 4" xfId="12858" xr:uid="{00000000-0005-0000-0000-0000CA190000}"/>
    <cellStyle name="Feeder Field 3 3 12 3" xfId="12859" xr:uid="{00000000-0005-0000-0000-0000CB190000}"/>
    <cellStyle name="Feeder Field 3 3 12 4" xfId="12860" xr:uid="{00000000-0005-0000-0000-0000CC190000}"/>
    <cellStyle name="Feeder Field 3 3 13" xfId="1071" xr:uid="{00000000-0005-0000-0000-0000CD190000}"/>
    <cellStyle name="Feeder Field 3 3 13 2" xfId="12861" xr:uid="{00000000-0005-0000-0000-0000CE190000}"/>
    <cellStyle name="Feeder Field 3 3 13 2 2" xfId="12862" xr:uid="{00000000-0005-0000-0000-0000CF190000}"/>
    <cellStyle name="Feeder Field 3 3 13 2 3" xfId="12863" xr:uid="{00000000-0005-0000-0000-0000D0190000}"/>
    <cellStyle name="Feeder Field 3 3 13 2 4" xfId="12864" xr:uid="{00000000-0005-0000-0000-0000D1190000}"/>
    <cellStyle name="Feeder Field 3 3 13 3" xfId="12865" xr:uid="{00000000-0005-0000-0000-0000D2190000}"/>
    <cellStyle name="Feeder Field 3 3 13 4" xfId="12866" xr:uid="{00000000-0005-0000-0000-0000D3190000}"/>
    <cellStyle name="Feeder Field 3 3 14" xfId="1072" xr:uid="{00000000-0005-0000-0000-0000D4190000}"/>
    <cellStyle name="Feeder Field 3 3 14 2" xfId="12867" xr:uid="{00000000-0005-0000-0000-0000D5190000}"/>
    <cellStyle name="Feeder Field 3 3 14 2 2" xfId="12868" xr:uid="{00000000-0005-0000-0000-0000D6190000}"/>
    <cellStyle name="Feeder Field 3 3 14 2 3" xfId="12869" xr:uid="{00000000-0005-0000-0000-0000D7190000}"/>
    <cellStyle name="Feeder Field 3 3 14 2 4" xfId="12870" xr:uid="{00000000-0005-0000-0000-0000D8190000}"/>
    <cellStyle name="Feeder Field 3 3 14 3" xfId="12871" xr:uid="{00000000-0005-0000-0000-0000D9190000}"/>
    <cellStyle name="Feeder Field 3 3 14 4" xfId="12872" xr:uid="{00000000-0005-0000-0000-0000DA190000}"/>
    <cellStyle name="Feeder Field 3 3 15" xfId="1073" xr:uid="{00000000-0005-0000-0000-0000DB190000}"/>
    <cellStyle name="Feeder Field 3 3 15 2" xfId="12873" xr:uid="{00000000-0005-0000-0000-0000DC190000}"/>
    <cellStyle name="Feeder Field 3 3 15 2 2" xfId="12874" xr:uid="{00000000-0005-0000-0000-0000DD190000}"/>
    <cellStyle name="Feeder Field 3 3 15 2 3" xfId="12875" xr:uid="{00000000-0005-0000-0000-0000DE190000}"/>
    <cellStyle name="Feeder Field 3 3 15 2 4" xfId="12876" xr:uid="{00000000-0005-0000-0000-0000DF190000}"/>
    <cellStyle name="Feeder Field 3 3 15 3" xfId="12877" xr:uid="{00000000-0005-0000-0000-0000E0190000}"/>
    <cellStyle name="Feeder Field 3 3 15 4" xfId="12878" xr:uid="{00000000-0005-0000-0000-0000E1190000}"/>
    <cellStyle name="Feeder Field 3 3 16" xfId="1074" xr:uid="{00000000-0005-0000-0000-0000E2190000}"/>
    <cellStyle name="Feeder Field 3 3 16 2" xfId="12879" xr:uid="{00000000-0005-0000-0000-0000E3190000}"/>
    <cellStyle name="Feeder Field 3 3 16 2 2" xfId="12880" xr:uid="{00000000-0005-0000-0000-0000E4190000}"/>
    <cellStyle name="Feeder Field 3 3 16 2 3" xfId="12881" xr:uid="{00000000-0005-0000-0000-0000E5190000}"/>
    <cellStyle name="Feeder Field 3 3 16 2 4" xfId="12882" xr:uid="{00000000-0005-0000-0000-0000E6190000}"/>
    <cellStyle name="Feeder Field 3 3 16 3" xfId="12883" xr:uid="{00000000-0005-0000-0000-0000E7190000}"/>
    <cellStyle name="Feeder Field 3 3 16 4" xfId="12884" xr:uid="{00000000-0005-0000-0000-0000E8190000}"/>
    <cellStyle name="Feeder Field 3 3 17" xfId="1075" xr:uid="{00000000-0005-0000-0000-0000E9190000}"/>
    <cellStyle name="Feeder Field 3 3 17 2" xfId="12885" xr:uid="{00000000-0005-0000-0000-0000EA190000}"/>
    <cellStyle name="Feeder Field 3 3 17 2 2" xfId="12886" xr:uid="{00000000-0005-0000-0000-0000EB190000}"/>
    <cellStyle name="Feeder Field 3 3 17 2 3" xfId="12887" xr:uid="{00000000-0005-0000-0000-0000EC190000}"/>
    <cellStyle name="Feeder Field 3 3 17 2 4" xfId="12888" xr:uid="{00000000-0005-0000-0000-0000ED190000}"/>
    <cellStyle name="Feeder Field 3 3 17 3" xfId="12889" xr:uid="{00000000-0005-0000-0000-0000EE190000}"/>
    <cellStyle name="Feeder Field 3 3 17 4" xfId="12890" xr:uid="{00000000-0005-0000-0000-0000EF190000}"/>
    <cellStyle name="Feeder Field 3 3 18" xfId="1076" xr:uid="{00000000-0005-0000-0000-0000F0190000}"/>
    <cellStyle name="Feeder Field 3 3 18 2" xfId="12891" xr:uid="{00000000-0005-0000-0000-0000F1190000}"/>
    <cellStyle name="Feeder Field 3 3 18 2 2" xfId="12892" xr:uid="{00000000-0005-0000-0000-0000F2190000}"/>
    <cellStyle name="Feeder Field 3 3 18 2 3" xfId="12893" xr:uid="{00000000-0005-0000-0000-0000F3190000}"/>
    <cellStyle name="Feeder Field 3 3 18 2 4" xfId="12894" xr:uid="{00000000-0005-0000-0000-0000F4190000}"/>
    <cellStyle name="Feeder Field 3 3 18 3" xfId="12895" xr:uid="{00000000-0005-0000-0000-0000F5190000}"/>
    <cellStyle name="Feeder Field 3 3 18 4" xfId="12896" xr:uid="{00000000-0005-0000-0000-0000F6190000}"/>
    <cellStyle name="Feeder Field 3 3 19" xfId="1077" xr:uid="{00000000-0005-0000-0000-0000F7190000}"/>
    <cellStyle name="Feeder Field 3 3 19 2" xfId="12897" xr:uid="{00000000-0005-0000-0000-0000F8190000}"/>
    <cellStyle name="Feeder Field 3 3 19 2 2" xfId="12898" xr:uid="{00000000-0005-0000-0000-0000F9190000}"/>
    <cellStyle name="Feeder Field 3 3 19 2 3" xfId="12899" xr:uid="{00000000-0005-0000-0000-0000FA190000}"/>
    <cellStyle name="Feeder Field 3 3 19 2 4" xfId="12900" xr:uid="{00000000-0005-0000-0000-0000FB190000}"/>
    <cellStyle name="Feeder Field 3 3 19 3" xfId="12901" xr:uid="{00000000-0005-0000-0000-0000FC190000}"/>
    <cellStyle name="Feeder Field 3 3 19 4" xfId="12902" xr:uid="{00000000-0005-0000-0000-0000FD190000}"/>
    <cellStyle name="Feeder Field 3 3 2" xfId="1078" xr:uid="{00000000-0005-0000-0000-0000FE190000}"/>
    <cellStyle name="Feeder Field 3 3 2 10" xfId="1079" xr:uid="{00000000-0005-0000-0000-0000FF190000}"/>
    <cellStyle name="Feeder Field 3 3 2 10 2" xfId="12903" xr:uid="{00000000-0005-0000-0000-0000001A0000}"/>
    <cellStyle name="Feeder Field 3 3 2 10 2 2" xfId="12904" xr:uid="{00000000-0005-0000-0000-0000011A0000}"/>
    <cellStyle name="Feeder Field 3 3 2 10 2 3" xfId="12905" xr:uid="{00000000-0005-0000-0000-0000021A0000}"/>
    <cellStyle name="Feeder Field 3 3 2 10 2 4" xfId="12906" xr:uid="{00000000-0005-0000-0000-0000031A0000}"/>
    <cellStyle name="Feeder Field 3 3 2 10 3" xfId="12907" xr:uid="{00000000-0005-0000-0000-0000041A0000}"/>
    <cellStyle name="Feeder Field 3 3 2 10 4" xfId="12908" xr:uid="{00000000-0005-0000-0000-0000051A0000}"/>
    <cellStyle name="Feeder Field 3 3 2 11" xfId="1080" xr:uid="{00000000-0005-0000-0000-0000061A0000}"/>
    <cellStyle name="Feeder Field 3 3 2 11 2" xfId="12909" xr:uid="{00000000-0005-0000-0000-0000071A0000}"/>
    <cellStyle name="Feeder Field 3 3 2 11 2 2" xfId="12910" xr:uid="{00000000-0005-0000-0000-0000081A0000}"/>
    <cellStyle name="Feeder Field 3 3 2 11 2 3" xfId="12911" xr:uid="{00000000-0005-0000-0000-0000091A0000}"/>
    <cellStyle name="Feeder Field 3 3 2 11 2 4" xfId="12912" xr:uid="{00000000-0005-0000-0000-00000A1A0000}"/>
    <cellStyle name="Feeder Field 3 3 2 11 3" xfId="12913" xr:uid="{00000000-0005-0000-0000-00000B1A0000}"/>
    <cellStyle name="Feeder Field 3 3 2 11 4" xfId="12914" xr:uid="{00000000-0005-0000-0000-00000C1A0000}"/>
    <cellStyle name="Feeder Field 3 3 2 12" xfId="1081" xr:uid="{00000000-0005-0000-0000-00000D1A0000}"/>
    <cellStyle name="Feeder Field 3 3 2 12 2" xfId="12915" xr:uid="{00000000-0005-0000-0000-00000E1A0000}"/>
    <cellStyle name="Feeder Field 3 3 2 12 2 2" xfId="12916" xr:uid="{00000000-0005-0000-0000-00000F1A0000}"/>
    <cellStyle name="Feeder Field 3 3 2 12 2 3" xfId="12917" xr:uid="{00000000-0005-0000-0000-0000101A0000}"/>
    <cellStyle name="Feeder Field 3 3 2 12 2 4" xfId="12918" xr:uid="{00000000-0005-0000-0000-0000111A0000}"/>
    <cellStyle name="Feeder Field 3 3 2 12 3" xfId="12919" xr:uid="{00000000-0005-0000-0000-0000121A0000}"/>
    <cellStyle name="Feeder Field 3 3 2 12 4" xfId="12920" xr:uid="{00000000-0005-0000-0000-0000131A0000}"/>
    <cellStyle name="Feeder Field 3 3 2 13" xfId="1082" xr:uid="{00000000-0005-0000-0000-0000141A0000}"/>
    <cellStyle name="Feeder Field 3 3 2 13 2" xfId="12921" xr:uid="{00000000-0005-0000-0000-0000151A0000}"/>
    <cellStyle name="Feeder Field 3 3 2 13 2 2" xfId="12922" xr:uid="{00000000-0005-0000-0000-0000161A0000}"/>
    <cellStyle name="Feeder Field 3 3 2 13 2 3" xfId="12923" xr:uid="{00000000-0005-0000-0000-0000171A0000}"/>
    <cellStyle name="Feeder Field 3 3 2 13 2 4" xfId="12924" xr:uid="{00000000-0005-0000-0000-0000181A0000}"/>
    <cellStyle name="Feeder Field 3 3 2 13 3" xfId="12925" xr:uid="{00000000-0005-0000-0000-0000191A0000}"/>
    <cellStyle name="Feeder Field 3 3 2 13 4" xfId="12926" xr:uid="{00000000-0005-0000-0000-00001A1A0000}"/>
    <cellStyle name="Feeder Field 3 3 2 14" xfId="1083" xr:uid="{00000000-0005-0000-0000-00001B1A0000}"/>
    <cellStyle name="Feeder Field 3 3 2 14 2" xfId="12927" xr:uid="{00000000-0005-0000-0000-00001C1A0000}"/>
    <cellStyle name="Feeder Field 3 3 2 14 2 2" xfId="12928" xr:uid="{00000000-0005-0000-0000-00001D1A0000}"/>
    <cellStyle name="Feeder Field 3 3 2 14 2 3" xfId="12929" xr:uid="{00000000-0005-0000-0000-00001E1A0000}"/>
    <cellStyle name="Feeder Field 3 3 2 14 2 4" xfId="12930" xr:uid="{00000000-0005-0000-0000-00001F1A0000}"/>
    <cellStyle name="Feeder Field 3 3 2 14 3" xfId="12931" xr:uid="{00000000-0005-0000-0000-0000201A0000}"/>
    <cellStyle name="Feeder Field 3 3 2 14 4" xfId="12932" xr:uid="{00000000-0005-0000-0000-0000211A0000}"/>
    <cellStyle name="Feeder Field 3 3 2 15" xfId="1084" xr:uid="{00000000-0005-0000-0000-0000221A0000}"/>
    <cellStyle name="Feeder Field 3 3 2 15 2" xfId="12933" xr:uid="{00000000-0005-0000-0000-0000231A0000}"/>
    <cellStyle name="Feeder Field 3 3 2 15 2 2" xfId="12934" xr:uid="{00000000-0005-0000-0000-0000241A0000}"/>
    <cellStyle name="Feeder Field 3 3 2 15 2 3" xfId="12935" xr:uid="{00000000-0005-0000-0000-0000251A0000}"/>
    <cellStyle name="Feeder Field 3 3 2 15 2 4" xfId="12936" xr:uid="{00000000-0005-0000-0000-0000261A0000}"/>
    <cellStyle name="Feeder Field 3 3 2 15 3" xfId="12937" xr:uid="{00000000-0005-0000-0000-0000271A0000}"/>
    <cellStyle name="Feeder Field 3 3 2 15 4" xfId="12938" xr:uid="{00000000-0005-0000-0000-0000281A0000}"/>
    <cellStyle name="Feeder Field 3 3 2 16" xfId="1085" xr:uid="{00000000-0005-0000-0000-0000291A0000}"/>
    <cellStyle name="Feeder Field 3 3 2 16 2" xfId="12939" xr:uid="{00000000-0005-0000-0000-00002A1A0000}"/>
    <cellStyle name="Feeder Field 3 3 2 16 2 2" xfId="12940" xr:uid="{00000000-0005-0000-0000-00002B1A0000}"/>
    <cellStyle name="Feeder Field 3 3 2 16 2 3" xfId="12941" xr:uid="{00000000-0005-0000-0000-00002C1A0000}"/>
    <cellStyle name="Feeder Field 3 3 2 16 2 4" xfId="12942" xr:uid="{00000000-0005-0000-0000-00002D1A0000}"/>
    <cellStyle name="Feeder Field 3 3 2 16 3" xfId="12943" xr:uid="{00000000-0005-0000-0000-00002E1A0000}"/>
    <cellStyle name="Feeder Field 3 3 2 16 4" xfId="12944" xr:uid="{00000000-0005-0000-0000-00002F1A0000}"/>
    <cellStyle name="Feeder Field 3 3 2 17" xfId="1086" xr:uid="{00000000-0005-0000-0000-0000301A0000}"/>
    <cellStyle name="Feeder Field 3 3 2 17 2" xfId="12945" xr:uid="{00000000-0005-0000-0000-0000311A0000}"/>
    <cellStyle name="Feeder Field 3 3 2 17 2 2" xfId="12946" xr:uid="{00000000-0005-0000-0000-0000321A0000}"/>
    <cellStyle name="Feeder Field 3 3 2 17 2 3" xfId="12947" xr:uid="{00000000-0005-0000-0000-0000331A0000}"/>
    <cellStyle name="Feeder Field 3 3 2 17 2 4" xfId="12948" xr:uid="{00000000-0005-0000-0000-0000341A0000}"/>
    <cellStyle name="Feeder Field 3 3 2 17 3" xfId="12949" xr:uid="{00000000-0005-0000-0000-0000351A0000}"/>
    <cellStyle name="Feeder Field 3 3 2 17 4" xfId="12950" xr:uid="{00000000-0005-0000-0000-0000361A0000}"/>
    <cellStyle name="Feeder Field 3 3 2 18" xfId="1087" xr:uid="{00000000-0005-0000-0000-0000371A0000}"/>
    <cellStyle name="Feeder Field 3 3 2 18 2" xfId="12951" xr:uid="{00000000-0005-0000-0000-0000381A0000}"/>
    <cellStyle name="Feeder Field 3 3 2 18 2 2" xfId="12952" xr:uid="{00000000-0005-0000-0000-0000391A0000}"/>
    <cellStyle name="Feeder Field 3 3 2 18 2 3" xfId="12953" xr:uid="{00000000-0005-0000-0000-00003A1A0000}"/>
    <cellStyle name="Feeder Field 3 3 2 18 2 4" xfId="12954" xr:uid="{00000000-0005-0000-0000-00003B1A0000}"/>
    <cellStyle name="Feeder Field 3 3 2 18 3" xfId="12955" xr:uid="{00000000-0005-0000-0000-00003C1A0000}"/>
    <cellStyle name="Feeder Field 3 3 2 18 4" xfId="12956" xr:uid="{00000000-0005-0000-0000-00003D1A0000}"/>
    <cellStyle name="Feeder Field 3 3 2 19" xfId="1088" xr:uid="{00000000-0005-0000-0000-00003E1A0000}"/>
    <cellStyle name="Feeder Field 3 3 2 19 2" xfId="12957" xr:uid="{00000000-0005-0000-0000-00003F1A0000}"/>
    <cellStyle name="Feeder Field 3 3 2 19 2 2" xfId="12958" xr:uid="{00000000-0005-0000-0000-0000401A0000}"/>
    <cellStyle name="Feeder Field 3 3 2 19 2 3" xfId="12959" xr:uid="{00000000-0005-0000-0000-0000411A0000}"/>
    <cellStyle name="Feeder Field 3 3 2 19 2 4" xfId="12960" xr:uid="{00000000-0005-0000-0000-0000421A0000}"/>
    <cellStyle name="Feeder Field 3 3 2 19 3" xfId="12961" xr:uid="{00000000-0005-0000-0000-0000431A0000}"/>
    <cellStyle name="Feeder Field 3 3 2 19 4" xfId="12962" xr:uid="{00000000-0005-0000-0000-0000441A0000}"/>
    <cellStyle name="Feeder Field 3 3 2 2" xfId="1089" xr:uid="{00000000-0005-0000-0000-0000451A0000}"/>
    <cellStyle name="Feeder Field 3 3 2 2 2" xfId="12963" xr:uid="{00000000-0005-0000-0000-0000461A0000}"/>
    <cellStyle name="Feeder Field 3 3 2 2 2 2" xfId="12964" xr:uid="{00000000-0005-0000-0000-0000471A0000}"/>
    <cellStyle name="Feeder Field 3 3 2 2 2 3" xfId="12965" xr:uid="{00000000-0005-0000-0000-0000481A0000}"/>
    <cellStyle name="Feeder Field 3 3 2 2 2 4" xfId="12966" xr:uid="{00000000-0005-0000-0000-0000491A0000}"/>
    <cellStyle name="Feeder Field 3 3 2 2 3" xfId="12967" xr:uid="{00000000-0005-0000-0000-00004A1A0000}"/>
    <cellStyle name="Feeder Field 3 3 2 2 4" xfId="12968" xr:uid="{00000000-0005-0000-0000-00004B1A0000}"/>
    <cellStyle name="Feeder Field 3 3 2 20" xfId="1090" xr:uid="{00000000-0005-0000-0000-00004C1A0000}"/>
    <cellStyle name="Feeder Field 3 3 2 20 2" xfId="12969" xr:uid="{00000000-0005-0000-0000-00004D1A0000}"/>
    <cellStyle name="Feeder Field 3 3 2 20 2 2" xfId="12970" xr:uid="{00000000-0005-0000-0000-00004E1A0000}"/>
    <cellStyle name="Feeder Field 3 3 2 20 2 3" xfId="12971" xr:uid="{00000000-0005-0000-0000-00004F1A0000}"/>
    <cellStyle name="Feeder Field 3 3 2 20 2 4" xfId="12972" xr:uid="{00000000-0005-0000-0000-0000501A0000}"/>
    <cellStyle name="Feeder Field 3 3 2 20 3" xfId="12973" xr:uid="{00000000-0005-0000-0000-0000511A0000}"/>
    <cellStyle name="Feeder Field 3 3 2 20 4" xfId="12974" xr:uid="{00000000-0005-0000-0000-0000521A0000}"/>
    <cellStyle name="Feeder Field 3 3 2 21" xfId="1091" xr:uid="{00000000-0005-0000-0000-0000531A0000}"/>
    <cellStyle name="Feeder Field 3 3 2 21 2" xfId="12975" xr:uid="{00000000-0005-0000-0000-0000541A0000}"/>
    <cellStyle name="Feeder Field 3 3 2 21 2 2" xfId="12976" xr:uid="{00000000-0005-0000-0000-0000551A0000}"/>
    <cellStyle name="Feeder Field 3 3 2 21 2 3" xfId="12977" xr:uid="{00000000-0005-0000-0000-0000561A0000}"/>
    <cellStyle name="Feeder Field 3 3 2 21 2 4" xfId="12978" xr:uid="{00000000-0005-0000-0000-0000571A0000}"/>
    <cellStyle name="Feeder Field 3 3 2 21 3" xfId="12979" xr:uid="{00000000-0005-0000-0000-0000581A0000}"/>
    <cellStyle name="Feeder Field 3 3 2 21 4" xfId="12980" xr:uid="{00000000-0005-0000-0000-0000591A0000}"/>
    <cellStyle name="Feeder Field 3 3 2 22" xfId="1092" xr:uid="{00000000-0005-0000-0000-00005A1A0000}"/>
    <cellStyle name="Feeder Field 3 3 2 22 2" xfId="12981" xr:uid="{00000000-0005-0000-0000-00005B1A0000}"/>
    <cellStyle name="Feeder Field 3 3 2 22 2 2" xfId="12982" xr:uid="{00000000-0005-0000-0000-00005C1A0000}"/>
    <cellStyle name="Feeder Field 3 3 2 22 2 3" xfId="12983" xr:uid="{00000000-0005-0000-0000-00005D1A0000}"/>
    <cellStyle name="Feeder Field 3 3 2 22 2 4" xfId="12984" xr:uid="{00000000-0005-0000-0000-00005E1A0000}"/>
    <cellStyle name="Feeder Field 3 3 2 22 3" xfId="12985" xr:uid="{00000000-0005-0000-0000-00005F1A0000}"/>
    <cellStyle name="Feeder Field 3 3 2 22 4" xfId="12986" xr:uid="{00000000-0005-0000-0000-0000601A0000}"/>
    <cellStyle name="Feeder Field 3 3 2 23" xfId="1093" xr:uid="{00000000-0005-0000-0000-0000611A0000}"/>
    <cellStyle name="Feeder Field 3 3 2 23 2" xfId="12987" xr:uid="{00000000-0005-0000-0000-0000621A0000}"/>
    <cellStyle name="Feeder Field 3 3 2 23 2 2" xfId="12988" xr:uid="{00000000-0005-0000-0000-0000631A0000}"/>
    <cellStyle name="Feeder Field 3 3 2 23 2 3" xfId="12989" xr:uid="{00000000-0005-0000-0000-0000641A0000}"/>
    <cellStyle name="Feeder Field 3 3 2 23 2 4" xfId="12990" xr:uid="{00000000-0005-0000-0000-0000651A0000}"/>
    <cellStyle name="Feeder Field 3 3 2 23 3" xfId="12991" xr:uid="{00000000-0005-0000-0000-0000661A0000}"/>
    <cellStyle name="Feeder Field 3 3 2 23 4" xfId="12992" xr:uid="{00000000-0005-0000-0000-0000671A0000}"/>
    <cellStyle name="Feeder Field 3 3 2 24" xfId="1094" xr:uid="{00000000-0005-0000-0000-0000681A0000}"/>
    <cellStyle name="Feeder Field 3 3 2 24 2" xfId="12993" xr:uid="{00000000-0005-0000-0000-0000691A0000}"/>
    <cellStyle name="Feeder Field 3 3 2 24 2 2" xfId="12994" xr:uid="{00000000-0005-0000-0000-00006A1A0000}"/>
    <cellStyle name="Feeder Field 3 3 2 24 2 3" xfId="12995" xr:uid="{00000000-0005-0000-0000-00006B1A0000}"/>
    <cellStyle name="Feeder Field 3 3 2 24 2 4" xfId="12996" xr:uid="{00000000-0005-0000-0000-00006C1A0000}"/>
    <cellStyle name="Feeder Field 3 3 2 24 3" xfId="12997" xr:uid="{00000000-0005-0000-0000-00006D1A0000}"/>
    <cellStyle name="Feeder Field 3 3 2 24 4" xfId="12998" xr:uid="{00000000-0005-0000-0000-00006E1A0000}"/>
    <cellStyle name="Feeder Field 3 3 2 25" xfId="1095" xr:uid="{00000000-0005-0000-0000-00006F1A0000}"/>
    <cellStyle name="Feeder Field 3 3 2 25 2" xfId="12999" xr:uid="{00000000-0005-0000-0000-0000701A0000}"/>
    <cellStyle name="Feeder Field 3 3 2 25 2 2" xfId="13000" xr:uid="{00000000-0005-0000-0000-0000711A0000}"/>
    <cellStyle name="Feeder Field 3 3 2 25 2 3" xfId="13001" xr:uid="{00000000-0005-0000-0000-0000721A0000}"/>
    <cellStyle name="Feeder Field 3 3 2 25 2 4" xfId="13002" xr:uid="{00000000-0005-0000-0000-0000731A0000}"/>
    <cellStyle name="Feeder Field 3 3 2 25 3" xfId="13003" xr:uid="{00000000-0005-0000-0000-0000741A0000}"/>
    <cellStyle name="Feeder Field 3 3 2 25 4" xfId="13004" xr:uid="{00000000-0005-0000-0000-0000751A0000}"/>
    <cellStyle name="Feeder Field 3 3 2 26" xfId="1096" xr:uid="{00000000-0005-0000-0000-0000761A0000}"/>
    <cellStyle name="Feeder Field 3 3 2 26 2" xfId="13005" xr:uid="{00000000-0005-0000-0000-0000771A0000}"/>
    <cellStyle name="Feeder Field 3 3 2 26 2 2" xfId="13006" xr:uid="{00000000-0005-0000-0000-0000781A0000}"/>
    <cellStyle name="Feeder Field 3 3 2 26 2 3" xfId="13007" xr:uid="{00000000-0005-0000-0000-0000791A0000}"/>
    <cellStyle name="Feeder Field 3 3 2 26 2 4" xfId="13008" xr:uid="{00000000-0005-0000-0000-00007A1A0000}"/>
    <cellStyle name="Feeder Field 3 3 2 26 3" xfId="13009" xr:uid="{00000000-0005-0000-0000-00007B1A0000}"/>
    <cellStyle name="Feeder Field 3 3 2 26 4" xfId="13010" xr:uid="{00000000-0005-0000-0000-00007C1A0000}"/>
    <cellStyle name="Feeder Field 3 3 2 27" xfId="1097" xr:uid="{00000000-0005-0000-0000-00007D1A0000}"/>
    <cellStyle name="Feeder Field 3 3 2 27 2" xfId="13011" xr:uid="{00000000-0005-0000-0000-00007E1A0000}"/>
    <cellStyle name="Feeder Field 3 3 2 27 2 2" xfId="13012" xr:uid="{00000000-0005-0000-0000-00007F1A0000}"/>
    <cellStyle name="Feeder Field 3 3 2 27 2 3" xfId="13013" xr:uid="{00000000-0005-0000-0000-0000801A0000}"/>
    <cellStyle name="Feeder Field 3 3 2 27 2 4" xfId="13014" xr:uid="{00000000-0005-0000-0000-0000811A0000}"/>
    <cellStyle name="Feeder Field 3 3 2 27 3" xfId="13015" xr:uid="{00000000-0005-0000-0000-0000821A0000}"/>
    <cellStyle name="Feeder Field 3 3 2 27 4" xfId="13016" xr:uid="{00000000-0005-0000-0000-0000831A0000}"/>
    <cellStyle name="Feeder Field 3 3 2 28" xfId="1098" xr:uid="{00000000-0005-0000-0000-0000841A0000}"/>
    <cellStyle name="Feeder Field 3 3 2 28 2" xfId="13017" xr:uid="{00000000-0005-0000-0000-0000851A0000}"/>
    <cellStyle name="Feeder Field 3 3 2 28 2 2" xfId="13018" xr:uid="{00000000-0005-0000-0000-0000861A0000}"/>
    <cellStyle name="Feeder Field 3 3 2 28 2 3" xfId="13019" xr:uid="{00000000-0005-0000-0000-0000871A0000}"/>
    <cellStyle name="Feeder Field 3 3 2 28 2 4" xfId="13020" xr:uid="{00000000-0005-0000-0000-0000881A0000}"/>
    <cellStyle name="Feeder Field 3 3 2 28 3" xfId="13021" xr:uid="{00000000-0005-0000-0000-0000891A0000}"/>
    <cellStyle name="Feeder Field 3 3 2 28 4" xfId="13022" xr:uid="{00000000-0005-0000-0000-00008A1A0000}"/>
    <cellStyle name="Feeder Field 3 3 2 29" xfId="1099" xr:uid="{00000000-0005-0000-0000-00008B1A0000}"/>
    <cellStyle name="Feeder Field 3 3 2 29 2" xfId="13023" xr:uid="{00000000-0005-0000-0000-00008C1A0000}"/>
    <cellStyle name="Feeder Field 3 3 2 29 2 2" xfId="13024" xr:uid="{00000000-0005-0000-0000-00008D1A0000}"/>
    <cellStyle name="Feeder Field 3 3 2 29 2 3" xfId="13025" xr:uid="{00000000-0005-0000-0000-00008E1A0000}"/>
    <cellStyle name="Feeder Field 3 3 2 29 2 4" xfId="13026" xr:uid="{00000000-0005-0000-0000-00008F1A0000}"/>
    <cellStyle name="Feeder Field 3 3 2 29 3" xfId="13027" xr:uid="{00000000-0005-0000-0000-0000901A0000}"/>
    <cellStyle name="Feeder Field 3 3 2 29 4" xfId="13028" xr:uid="{00000000-0005-0000-0000-0000911A0000}"/>
    <cellStyle name="Feeder Field 3 3 2 3" xfId="1100" xr:uid="{00000000-0005-0000-0000-0000921A0000}"/>
    <cellStyle name="Feeder Field 3 3 2 3 2" xfId="13029" xr:uid="{00000000-0005-0000-0000-0000931A0000}"/>
    <cellStyle name="Feeder Field 3 3 2 3 2 2" xfId="13030" xr:uid="{00000000-0005-0000-0000-0000941A0000}"/>
    <cellStyle name="Feeder Field 3 3 2 3 2 3" xfId="13031" xr:uid="{00000000-0005-0000-0000-0000951A0000}"/>
    <cellStyle name="Feeder Field 3 3 2 3 2 4" xfId="13032" xr:uid="{00000000-0005-0000-0000-0000961A0000}"/>
    <cellStyle name="Feeder Field 3 3 2 3 3" xfId="13033" xr:uid="{00000000-0005-0000-0000-0000971A0000}"/>
    <cellStyle name="Feeder Field 3 3 2 3 4" xfId="13034" xr:uid="{00000000-0005-0000-0000-0000981A0000}"/>
    <cellStyle name="Feeder Field 3 3 2 30" xfId="1101" xr:uid="{00000000-0005-0000-0000-0000991A0000}"/>
    <cellStyle name="Feeder Field 3 3 2 30 2" xfId="13035" xr:uid="{00000000-0005-0000-0000-00009A1A0000}"/>
    <cellStyle name="Feeder Field 3 3 2 30 2 2" xfId="13036" xr:uid="{00000000-0005-0000-0000-00009B1A0000}"/>
    <cellStyle name="Feeder Field 3 3 2 30 2 3" xfId="13037" xr:uid="{00000000-0005-0000-0000-00009C1A0000}"/>
    <cellStyle name="Feeder Field 3 3 2 30 2 4" xfId="13038" xr:uid="{00000000-0005-0000-0000-00009D1A0000}"/>
    <cellStyle name="Feeder Field 3 3 2 30 3" xfId="13039" xr:uid="{00000000-0005-0000-0000-00009E1A0000}"/>
    <cellStyle name="Feeder Field 3 3 2 30 4" xfId="13040" xr:uid="{00000000-0005-0000-0000-00009F1A0000}"/>
    <cellStyle name="Feeder Field 3 3 2 31" xfId="1102" xr:uid="{00000000-0005-0000-0000-0000A01A0000}"/>
    <cellStyle name="Feeder Field 3 3 2 31 2" xfId="13041" xr:uid="{00000000-0005-0000-0000-0000A11A0000}"/>
    <cellStyle name="Feeder Field 3 3 2 31 2 2" xfId="13042" xr:uid="{00000000-0005-0000-0000-0000A21A0000}"/>
    <cellStyle name="Feeder Field 3 3 2 31 2 3" xfId="13043" xr:uid="{00000000-0005-0000-0000-0000A31A0000}"/>
    <cellStyle name="Feeder Field 3 3 2 31 2 4" xfId="13044" xr:uid="{00000000-0005-0000-0000-0000A41A0000}"/>
    <cellStyle name="Feeder Field 3 3 2 31 3" xfId="13045" xr:uid="{00000000-0005-0000-0000-0000A51A0000}"/>
    <cellStyle name="Feeder Field 3 3 2 31 4" xfId="13046" xr:uid="{00000000-0005-0000-0000-0000A61A0000}"/>
    <cellStyle name="Feeder Field 3 3 2 32" xfId="1103" xr:uid="{00000000-0005-0000-0000-0000A71A0000}"/>
    <cellStyle name="Feeder Field 3 3 2 32 2" xfId="13047" xr:uid="{00000000-0005-0000-0000-0000A81A0000}"/>
    <cellStyle name="Feeder Field 3 3 2 32 2 2" xfId="13048" xr:uid="{00000000-0005-0000-0000-0000A91A0000}"/>
    <cellStyle name="Feeder Field 3 3 2 32 2 3" xfId="13049" xr:uid="{00000000-0005-0000-0000-0000AA1A0000}"/>
    <cellStyle name="Feeder Field 3 3 2 32 2 4" xfId="13050" xr:uid="{00000000-0005-0000-0000-0000AB1A0000}"/>
    <cellStyle name="Feeder Field 3 3 2 32 3" xfId="13051" xr:uid="{00000000-0005-0000-0000-0000AC1A0000}"/>
    <cellStyle name="Feeder Field 3 3 2 32 4" xfId="13052" xr:uid="{00000000-0005-0000-0000-0000AD1A0000}"/>
    <cellStyle name="Feeder Field 3 3 2 33" xfId="1104" xr:uid="{00000000-0005-0000-0000-0000AE1A0000}"/>
    <cellStyle name="Feeder Field 3 3 2 33 2" xfId="13053" xr:uid="{00000000-0005-0000-0000-0000AF1A0000}"/>
    <cellStyle name="Feeder Field 3 3 2 33 2 2" xfId="13054" xr:uid="{00000000-0005-0000-0000-0000B01A0000}"/>
    <cellStyle name="Feeder Field 3 3 2 33 2 3" xfId="13055" xr:uid="{00000000-0005-0000-0000-0000B11A0000}"/>
    <cellStyle name="Feeder Field 3 3 2 33 2 4" xfId="13056" xr:uid="{00000000-0005-0000-0000-0000B21A0000}"/>
    <cellStyle name="Feeder Field 3 3 2 33 3" xfId="13057" xr:uid="{00000000-0005-0000-0000-0000B31A0000}"/>
    <cellStyle name="Feeder Field 3 3 2 33 4" xfId="13058" xr:uid="{00000000-0005-0000-0000-0000B41A0000}"/>
    <cellStyle name="Feeder Field 3 3 2 34" xfId="1105" xr:uid="{00000000-0005-0000-0000-0000B51A0000}"/>
    <cellStyle name="Feeder Field 3 3 2 34 2" xfId="13059" xr:uid="{00000000-0005-0000-0000-0000B61A0000}"/>
    <cellStyle name="Feeder Field 3 3 2 34 2 2" xfId="13060" xr:uid="{00000000-0005-0000-0000-0000B71A0000}"/>
    <cellStyle name="Feeder Field 3 3 2 34 2 3" xfId="13061" xr:uid="{00000000-0005-0000-0000-0000B81A0000}"/>
    <cellStyle name="Feeder Field 3 3 2 34 2 4" xfId="13062" xr:uid="{00000000-0005-0000-0000-0000B91A0000}"/>
    <cellStyle name="Feeder Field 3 3 2 34 3" xfId="13063" xr:uid="{00000000-0005-0000-0000-0000BA1A0000}"/>
    <cellStyle name="Feeder Field 3 3 2 34 4" xfId="13064" xr:uid="{00000000-0005-0000-0000-0000BB1A0000}"/>
    <cellStyle name="Feeder Field 3 3 2 35" xfId="1106" xr:uid="{00000000-0005-0000-0000-0000BC1A0000}"/>
    <cellStyle name="Feeder Field 3 3 2 35 2" xfId="13065" xr:uid="{00000000-0005-0000-0000-0000BD1A0000}"/>
    <cellStyle name="Feeder Field 3 3 2 35 2 2" xfId="13066" xr:uid="{00000000-0005-0000-0000-0000BE1A0000}"/>
    <cellStyle name="Feeder Field 3 3 2 35 2 3" xfId="13067" xr:uid="{00000000-0005-0000-0000-0000BF1A0000}"/>
    <cellStyle name="Feeder Field 3 3 2 35 2 4" xfId="13068" xr:uid="{00000000-0005-0000-0000-0000C01A0000}"/>
    <cellStyle name="Feeder Field 3 3 2 35 3" xfId="13069" xr:uid="{00000000-0005-0000-0000-0000C11A0000}"/>
    <cellStyle name="Feeder Field 3 3 2 35 4" xfId="13070" xr:uid="{00000000-0005-0000-0000-0000C21A0000}"/>
    <cellStyle name="Feeder Field 3 3 2 36" xfId="1107" xr:uid="{00000000-0005-0000-0000-0000C31A0000}"/>
    <cellStyle name="Feeder Field 3 3 2 36 2" xfId="13071" xr:uid="{00000000-0005-0000-0000-0000C41A0000}"/>
    <cellStyle name="Feeder Field 3 3 2 36 2 2" xfId="13072" xr:uid="{00000000-0005-0000-0000-0000C51A0000}"/>
    <cellStyle name="Feeder Field 3 3 2 36 2 3" xfId="13073" xr:uid="{00000000-0005-0000-0000-0000C61A0000}"/>
    <cellStyle name="Feeder Field 3 3 2 36 2 4" xfId="13074" xr:uid="{00000000-0005-0000-0000-0000C71A0000}"/>
    <cellStyle name="Feeder Field 3 3 2 36 3" xfId="13075" xr:uid="{00000000-0005-0000-0000-0000C81A0000}"/>
    <cellStyle name="Feeder Field 3 3 2 36 4" xfId="13076" xr:uid="{00000000-0005-0000-0000-0000C91A0000}"/>
    <cellStyle name="Feeder Field 3 3 2 37" xfId="1108" xr:uid="{00000000-0005-0000-0000-0000CA1A0000}"/>
    <cellStyle name="Feeder Field 3 3 2 37 2" xfId="13077" xr:uid="{00000000-0005-0000-0000-0000CB1A0000}"/>
    <cellStyle name="Feeder Field 3 3 2 37 2 2" xfId="13078" xr:uid="{00000000-0005-0000-0000-0000CC1A0000}"/>
    <cellStyle name="Feeder Field 3 3 2 37 2 3" xfId="13079" xr:uid="{00000000-0005-0000-0000-0000CD1A0000}"/>
    <cellStyle name="Feeder Field 3 3 2 37 2 4" xfId="13080" xr:uid="{00000000-0005-0000-0000-0000CE1A0000}"/>
    <cellStyle name="Feeder Field 3 3 2 37 3" xfId="13081" xr:uid="{00000000-0005-0000-0000-0000CF1A0000}"/>
    <cellStyle name="Feeder Field 3 3 2 37 4" xfId="13082" xr:uid="{00000000-0005-0000-0000-0000D01A0000}"/>
    <cellStyle name="Feeder Field 3 3 2 38" xfId="1109" xr:uid="{00000000-0005-0000-0000-0000D11A0000}"/>
    <cellStyle name="Feeder Field 3 3 2 38 2" xfId="13083" xr:uid="{00000000-0005-0000-0000-0000D21A0000}"/>
    <cellStyle name="Feeder Field 3 3 2 38 2 2" xfId="13084" xr:uid="{00000000-0005-0000-0000-0000D31A0000}"/>
    <cellStyle name="Feeder Field 3 3 2 38 2 3" xfId="13085" xr:uid="{00000000-0005-0000-0000-0000D41A0000}"/>
    <cellStyle name="Feeder Field 3 3 2 38 2 4" xfId="13086" xr:uid="{00000000-0005-0000-0000-0000D51A0000}"/>
    <cellStyle name="Feeder Field 3 3 2 38 3" xfId="13087" xr:uid="{00000000-0005-0000-0000-0000D61A0000}"/>
    <cellStyle name="Feeder Field 3 3 2 38 4" xfId="13088" xr:uid="{00000000-0005-0000-0000-0000D71A0000}"/>
    <cellStyle name="Feeder Field 3 3 2 39" xfId="1110" xr:uid="{00000000-0005-0000-0000-0000D81A0000}"/>
    <cellStyle name="Feeder Field 3 3 2 39 2" xfId="13089" xr:uid="{00000000-0005-0000-0000-0000D91A0000}"/>
    <cellStyle name="Feeder Field 3 3 2 39 2 2" xfId="13090" xr:uid="{00000000-0005-0000-0000-0000DA1A0000}"/>
    <cellStyle name="Feeder Field 3 3 2 39 2 3" xfId="13091" xr:uid="{00000000-0005-0000-0000-0000DB1A0000}"/>
    <cellStyle name="Feeder Field 3 3 2 39 2 4" xfId="13092" xr:uid="{00000000-0005-0000-0000-0000DC1A0000}"/>
    <cellStyle name="Feeder Field 3 3 2 39 3" xfId="13093" xr:uid="{00000000-0005-0000-0000-0000DD1A0000}"/>
    <cellStyle name="Feeder Field 3 3 2 39 4" xfId="13094" xr:uid="{00000000-0005-0000-0000-0000DE1A0000}"/>
    <cellStyle name="Feeder Field 3 3 2 4" xfId="1111" xr:uid="{00000000-0005-0000-0000-0000DF1A0000}"/>
    <cellStyle name="Feeder Field 3 3 2 4 2" xfId="13095" xr:uid="{00000000-0005-0000-0000-0000E01A0000}"/>
    <cellStyle name="Feeder Field 3 3 2 4 2 2" xfId="13096" xr:uid="{00000000-0005-0000-0000-0000E11A0000}"/>
    <cellStyle name="Feeder Field 3 3 2 4 2 3" xfId="13097" xr:uid="{00000000-0005-0000-0000-0000E21A0000}"/>
    <cellStyle name="Feeder Field 3 3 2 4 2 4" xfId="13098" xr:uid="{00000000-0005-0000-0000-0000E31A0000}"/>
    <cellStyle name="Feeder Field 3 3 2 4 3" xfId="13099" xr:uid="{00000000-0005-0000-0000-0000E41A0000}"/>
    <cellStyle name="Feeder Field 3 3 2 4 4" xfId="13100" xr:uid="{00000000-0005-0000-0000-0000E51A0000}"/>
    <cellStyle name="Feeder Field 3 3 2 40" xfId="1112" xr:uid="{00000000-0005-0000-0000-0000E61A0000}"/>
    <cellStyle name="Feeder Field 3 3 2 40 2" xfId="13101" xr:uid="{00000000-0005-0000-0000-0000E71A0000}"/>
    <cellStyle name="Feeder Field 3 3 2 40 2 2" xfId="13102" xr:uid="{00000000-0005-0000-0000-0000E81A0000}"/>
    <cellStyle name="Feeder Field 3 3 2 40 2 3" xfId="13103" xr:uid="{00000000-0005-0000-0000-0000E91A0000}"/>
    <cellStyle name="Feeder Field 3 3 2 40 2 4" xfId="13104" xr:uid="{00000000-0005-0000-0000-0000EA1A0000}"/>
    <cellStyle name="Feeder Field 3 3 2 40 3" xfId="13105" xr:uid="{00000000-0005-0000-0000-0000EB1A0000}"/>
    <cellStyle name="Feeder Field 3 3 2 40 4" xfId="13106" xr:uid="{00000000-0005-0000-0000-0000EC1A0000}"/>
    <cellStyle name="Feeder Field 3 3 2 41" xfId="1113" xr:uid="{00000000-0005-0000-0000-0000ED1A0000}"/>
    <cellStyle name="Feeder Field 3 3 2 41 2" xfId="13107" xr:uid="{00000000-0005-0000-0000-0000EE1A0000}"/>
    <cellStyle name="Feeder Field 3 3 2 41 2 2" xfId="13108" xr:uid="{00000000-0005-0000-0000-0000EF1A0000}"/>
    <cellStyle name="Feeder Field 3 3 2 41 2 3" xfId="13109" xr:uid="{00000000-0005-0000-0000-0000F01A0000}"/>
    <cellStyle name="Feeder Field 3 3 2 41 2 4" xfId="13110" xr:uid="{00000000-0005-0000-0000-0000F11A0000}"/>
    <cellStyle name="Feeder Field 3 3 2 41 3" xfId="13111" xr:uid="{00000000-0005-0000-0000-0000F21A0000}"/>
    <cellStyle name="Feeder Field 3 3 2 41 4" xfId="13112" xr:uid="{00000000-0005-0000-0000-0000F31A0000}"/>
    <cellStyle name="Feeder Field 3 3 2 42" xfId="1114" xr:uid="{00000000-0005-0000-0000-0000F41A0000}"/>
    <cellStyle name="Feeder Field 3 3 2 42 2" xfId="13113" xr:uid="{00000000-0005-0000-0000-0000F51A0000}"/>
    <cellStyle name="Feeder Field 3 3 2 42 2 2" xfId="13114" xr:uid="{00000000-0005-0000-0000-0000F61A0000}"/>
    <cellStyle name="Feeder Field 3 3 2 42 2 3" xfId="13115" xr:uid="{00000000-0005-0000-0000-0000F71A0000}"/>
    <cellStyle name="Feeder Field 3 3 2 42 2 4" xfId="13116" xr:uid="{00000000-0005-0000-0000-0000F81A0000}"/>
    <cellStyle name="Feeder Field 3 3 2 42 3" xfId="13117" xr:uid="{00000000-0005-0000-0000-0000F91A0000}"/>
    <cellStyle name="Feeder Field 3 3 2 42 4" xfId="13118" xr:uid="{00000000-0005-0000-0000-0000FA1A0000}"/>
    <cellStyle name="Feeder Field 3 3 2 43" xfId="1115" xr:uid="{00000000-0005-0000-0000-0000FB1A0000}"/>
    <cellStyle name="Feeder Field 3 3 2 43 2" xfId="13119" xr:uid="{00000000-0005-0000-0000-0000FC1A0000}"/>
    <cellStyle name="Feeder Field 3 3 2 43 2 2" xfId="13120" xr:uid="{00000000-0005-0000-0000-0000FD1A0000}"/>
    <cellStyle name="Feeder Field 3 3 2 43 2 3" xfId="13121" xr:uid="{00000000-0005-0000-0000-0000FE1A0000}"/>
    <cellStyle name="Feeder Field 3 3 2 43 2 4" xfId="13122" xr:uid="{00000000-0005-0000-0000-0000FF1A0000}"/>
    <cellStyle name="Feeder Field 3 3 2 43 3" xfId="13123" xr:uid="{00000000-0005-0000-0000-0000001B0000}"/>
    <cellStyle name="Feeder Field 3 3 2 43 4" xfId="13124" xr:uid="{00000000-0005-0000-0000-0000011B0000}"/>
    <cellStyle name="Feeder Field 3 3 2 44" xfId="1116" xr:uid="{00000000-0005-0000-0000-0000021B0000}"/>
    <cellStyle name="Feeder Field 3 3 2 44 2" xfId="13125" xr:uid="{00000000-0005-0000-0000-0000031B0000}"/>
    <cellStyle name="Feeder Field 3 3 2 44 2 2" xfId="13126" xr:uid="{00000000-0005-0000-0000-0000041B0000}"/>
    <cellStyle name="Feeder Field 3 3 2 44 2 3" xfId="13127" xr:uid="{00000000-0005-0000-0000-0000051B0000}"/>
    <cellStyle name="Feeder Field 3 3 2 44 2 4" xfId="13128" xr:uid="{00000000-0005-0000-0000-0000061B0000}"/>
    <cellStyle name="Feeder Field 3 3 2 44 3" xfId="13129" xr:uid="{00000000-0005-0000-0000-0000071B0000}"/>
    <cellStyle name="Feeder Field 3 3 2 44 4" xfId="13130" xr:uid="{00000000-0005-0000-0000-0000081B0000}"/>
    <cellStyle name="Feeder Field 3 3 2 45" xfId="13131" xr:uid="{00000000-0005-0000-0000-0000091B0000}"/>
    <cellStyle name="Feeder Field 3 3 2 45 2" xfId="13132" xr:uid="{00000000-0005-0000-0000-00000A1B0000}"/>
    <cellStyle name="Feeder Field 3 3 2 45 3" xfId="13133" xr:uid="{00000000-0005-0000-0000-00000B1B0000}"/>
    <cellStyle name="Feeder Field 3 3 2 45 4" xfId="13134" xr:uid="{00000000-0005-0000-0000-00000C1B0000}"/>
    <cellStyle name="Feeder Field 3 3 2 46" xfId="13135" xr:uid="{00000000-0005-0000-0000-00000D1B0000}"/>
    <cellStyle name="Feeder Field 3 3 2 46 2" xfId="13136" xr:uid="{00000000-0005-0000-0000-00000E1B0000}"/>
    <cellStyle name="Feeder Field 3 3 2 46 3" xfId="13137" xr:uid="{00000000-0005-0000-0000-00000F1B0000}"/>
    <cellStyle name="Feeder Field 3 3 2 46 4" xfId="13138" xr:uid="{00000000-0005-0000-0000-0000101B0000}"/>
    <cellStyle name="Feeder Field 3 3 2 47" xfId="13139" xr:uid="{00000000-0005-0000-0000-0000111B0000}"/>
    <cellStyle name="Feeder Field 3 3 2 48" xfId="13140" xr:uid="{00000000-0005-0000-0000-0000121B0000}"/>
    <cellStyle name="Feeder Field 3 3 2 5" xfId="1117" xr:uid="{00000000-0005-0000-0000-0000131B0000}"/>
    <cellStyle name="Feeder Field 3 3 2 5 2" xfId="13141" xr:uid="{00000000-0005-0000-0000-0000141B0000}"/>
    <cellStyle name="Feeder Field 3 3 2 5 2 2" xfId="13142" xr:uid="{00000000-0005-0000-0000-0000151B0000}"/>
    <cellStyle name="Feeder Field 3 3 2 5 2 3" xfId="13143" xr:uid="{00000000-0005-0000-0000-0000161B0000}"/>
    <cellStyle name="Feeder Field 3 3 2 5 2 4" xfId="13144" xr:uid="{00000000-0005-0000-0000-0000171B0000}"/>
    <cellStyle name="Feeder Field 3 3 2 5 3" xfId="13145" xr:uid="{00000000-0005-0000-0000-0000181B0000}"/>
    <cellStyle name="Feeder Field 3 3 2 5 4" xfId="13146" xr:uid="{00000000-0005-0000-0000-0000191B0000}"/>
    <cellStyle name="Feeder Field 3 3 2 6" xfId="1118" xr:uid="{00000000-0005-0000-0000-00001A1B0000}"/>
    <cellStyle name="Feeder Field 3 3 2 6 2" xfId="13147" xr:uid="{00000000-0005-0000-0000-00001B1B0000}"/>
    <cellStyle name="Feeder Field 3 3 2 6 2 2" xfId="13148" xr:uid="{00000000-0005-0000-0000-00001C1B0000}"/>
    <cellStyle name="Feeder Field 3 3 2 6 2 3" xfId="13149" xr:uid="{00000000-0005-0000-0000-00001D1B0000}"/>
    <cellStyle name="Feeder Field 3 3 2 6 2 4" xfId="13150" xr:uid="{00000000-0005-0000-0000-00001E1B0000}"/>
    <cellStyle name="Feeder Field 3 3 2 6 3" xfId="13151" xr:uid="{00000000-0005-0000-0000-00001F1B0000}"/>
    <cellStyle name="Feeder Field 3 3 2 6 4" xfId="13152" xr:uid="{00000000-0005-0000-0000-0000201B0000}"/>
    <cellStyle name="Feeder Field 3 3 2 7" xfId="1119" xr:uid="{00000000-0005-0000-0000-0000211B0000}"/>
    <cellStyle name="Feeder Field 3 3 2 7 2" xfId="13153" xr:uid="{00000000-0005-0000-0000-0000221B0000}"/>
    <cellStyle name="Feeder Field 3 3 2 7 2 2" xfId="13154" xr:uid="{00000000-0005-0000-0000-0000231B0000}"/>
    <cellStyle name="Feeder Field 3 3 2 7 2 3" xfId="13155" xr:uid="{00000000-0005-0000-0000-0000241B0000}"/>
    <cellStyle name="Feeder Field 3 3 2 7 2 4" xfId="13156" xr:uid="{00000000-0005-0000-0000-0000251B0000}"/>
    <cellStyle name="Feeder Field 3 3 2 7 3" xfId="13157" xr:uid="{00000000-0005-0000-0000-0000261B0000}"/>
    <cellStyle name="Feeder Field 3 3 2 7 4" xfId="13158" xr:uid="{00000000-0005-0000-0000-0000271B0000}"/>
    <cellStyle name="Feeder Field 3 3 2 8" xfId="1120" xr:uid="{00000000-0005-0000-0000-0000281B0000}"/>
    <cellStyle name="Feeder Field 3 3 2 8 2" xfId="13159" xr:uid="{00000000-0005-0000-0000-0000291B0000}"/>
    <cellStyle name="Feeder Field 3 3 2 8 2 2" xfId="13160" xr:uid="{00000000-0005-0000-0000-00002A1B0000}"/>
    <cellStyle name="Feeder Field 3 3 2 8 2 3" xfId="13161" xr:uid="{00000000-0005-0000-0000-00002B1B0000}"/>
    <cellStyle name="Feeder Field 3 3 2 8 2 4" xfId="13162" xr:uid="{00000000-0005-0000-0000-00002C1B0000}"/>
    <cellStyle name="Feeder Field 3 3 2 8 3" xfId="13163" xr:uid="{00000000-0005-0000-0000-00002D1B0000}"/>
    <cellStyle name="Feeder Field 3 3 2 8 4" xfId="13164" xr:uid="{00000000-0005-0000-0000-00002E1B0000}"/>
    <cellStyle name="Feeder Field 3 3 2 9" xfId="1121" xr:uid="{00000000-0005-0000-0000-00002F1B0000}"/>
    <cellStyle name="Feeder Field 3 3 2 9 2" xfId="13165" xr:uid="{00000000-0005-0000-0000-0000301B0000}"/>
    <cellStyle name="Feeder Field 3 3 2 9 2 2" xfId="13166" xr:uid="{00000000-0005-0000-0000-0000311B0000}"/>
    <cellStyle name="Feeder Field 3 3 2 9 2 3" xfId="13167" xr:uid="{00000000-0005-0000-0000-0000321B0000}"/>
    <cellStyle name="Feeder Field 3 3 2 9 2 4" xfId="13168" xr:uid="{00000000-0005-0000-0000-0000331B0000}"/>
    <cellStyle name="Feeder Field 3 3 2 9 3" xfId="13169" xr:uid="{00000000-0005-0000-0000-0000341B0000}"/>
    <cellStyle name="Feeder Field 3 3 2 9 4" xfId="13170" xr:uid="{00000000-0005-0000-0000-0000351B0000}"/>
    <cellStyle name="Feeder Field 3 3 20" xfId="1122" xr:uid="{00000000-0005-0000-0000-0000361B0000}"/>
    <cellStyle name="Feeder Field 3 3 20 2" xfId="13171" xr:uid="{00000000-0005-0000-0000-0000371B0000}"/>
    <cellStyle name="Feeder Field 3 3 20 2 2" xfId="13172" xr:uid="{00000000-0005-0000-0000-0000381B0000}"/>
    <cellStyle name="Feeder Field 3 3 20 2 3" xfId="13173" xr:uid="{00000000-0005-0000-0000-0000391B0000}"/>
    <cellStyle name="Feeder Field 3 3 20 2 4" xfId="13174" xr:uid="{00000000-0005-0000-0000-00003A1B0000}"/>
    <cellStyle name="Feeder Field 3 3 20 3" xfId="13175" xr:uid="{00000000-0005-0000-0000-00003B1B0000}"/>
    <cellStyle name="Feeder Field 3 3 20 4" xfId="13176" xr:uid="{00000000-0005-0000-0000-00003C1B0000}"/>
    <cellStyle name="Feeder Field 3 3 21" xfId="1123" xr:uid="{00000000-0005-0000-0000-00003D1B0000}"/>
    <cellStyle name="Feeder Field 3 3 21 2" xfId="13177" xr:uid="{00000000-0005-0000-0000-00003E1B0000}"/>
    <cellStyle name="Feeder Field 3 3 21 2 2" xfId="13178" xr:uid="{00000000-0005-0000-0000-00003F1B0000}"/>
    <cellStyle name="Feeder Field 3 3 21 2 3" xfId="13179" xr:uid="{00000000-0005-0000-0000-0000401B0000}"/>
    <cellStyle name="Feeder Field 3 3 21 2 4" xfId="13180" xr:uid="{00000000-0005-0000-0000-0000411B0000}"/>
    <cellStyle name="Feeder Field 3 3 21 3" xfId="13181" xr:uid="{00000000-0005-0000-0000-0000421B0000}"/>
    <cellStyle name="Feeder Field 3 3 21 4" xfId="13182" xr:uid="{00000000-0005-0000-0000-0000431B0000}"/>
    <cellStyle name="Feeder Field 3 3 22" xfId="1124" xr:uid="{00000000-0005-0000-0000-0000441B0000}"/>
    <cellStyle name="Feeder Field 3 3 22 2" xfId="13183" xr:uid="{00000000-0005-0000-0000-0000451B0000}"/>
    <cellStyle name="Feeder Field 3 3 22 2 2" xfId="13184" xr:uid="{00000000-0005-0000-0000-0000461B0000}"/>
    <cellStyle name="Feeder Field 3 3 22 2 3" xfId="13185" xr:uid="{00000000-0005-0000-0000-0000471B0000}"/>
    <cellStyle name="Feeder Field 3 3 22 2 4" xfId="13186" xr:uid="{00000000-0005-0000-0000-0000481B0000}"/>
    <cellStyle name="Feeder Field 3 3 22 3" xfId="13187" xr:uid="{00000000-0005-0000-0000-0000491B0000}"/>
    <cellStyle name="Feeder Field 3 3 22 4" xfId="13188" xr:uid="{00000000-0005-0000-0000-00004A1B0000}"/>
    <cellStyle name="Feeder Field 3 3 23" xfId="1125" xr:uid="{00000000-0005-0000-0000-00004B1B0000}"/>
    <cellStyle name="Feeder Field 3 3 23 2" xfId="13189" xr:uid="{00000000-0005-0000-0000-00004C1B0000}"/>
    <cellStyle name="Feeder Field 3 3 23 2 2" xfId="13190" xr:uid="{00000000-0005-0000-0000-00004D1B0000}"/>
    <cellStyle name="Feeder Field 3 3 23 2 3" xfId="13191" xr:uid="{00000000-0005-0000-0000-00004E1B0000}"/>
    <cellStyle name="Feeder Field 3 3 23 2 4" xfId="13192" xr:uid="{00000000-0005-0000-0000-00004F1B0000}"/>
    <cellStyle name="Feeder Field 3 3 23 3" xfId="13193" xr:uid="{00000000-0005-0000-0000-0000501B0000}"/>
    <cellStyle name="Feeder Field 3 3 23 4" xfId="13194" xr:uid="{00000000-0005-0000-0000-0000511B0000}"/>
    <cellStyle name="Feeder Field 3 3 24" xfId="1126" xr:uid="{00000000-0005-0000-0000-0000521B0000}"/>
    <cellStyle name="Feeder Field 3 3 24 2" xfId="13195" xr:uid="{00000000-0005-0000-0000-0000531B0000}"/>
    <cellStyle name="Feeder Field 3 3 24 2 2" xfId="13196" xr:uid="{00000000-0005-0000-0000-0000541B0000}"/>
    <cellStyle name="Feeder Field 3 3 24 2 3" xfId="13197" xr:uid="{00000000-0005-0000-0000-0000551B0000}"/>
    <cellStyle name="Feeder Field 3 3 24 2 4" xfId="13198" xr:uid="{00000000-0005-0000-0000-0000561B0000}"/>
    <cellStyle name="Feeder Field 3 3 24 3" xfId="13199" xr:uid="{00000000-0005-0000-0000-0000571B0000}"/>
    <cellStyle name="Feeder Field 3 3 24 4" xfId="13200" xr:uid="{00000000-0005-0000-0000-0000581B0000}"/>
    <cellStyle name="Feeder Field 3 3 25" xfId="1127" xr:uid="{00000000-0005-0000-0000-0000591B0000}"/>
    <cellStyle name="Feeder Field 3 3 25 2" xfId="13201" xr:uid="{00000000-0005-0000-0000-00005A1B0000}"/>
    <cellStyle name="Feeder Field 3 3 25 2 2" xfId="13202" xr:uid="{00000000-0005-0000-0000-00005B1B0000}"/>
    <cellStyle name="Feeder Field 3 3 25 2 3" xfId="13203" xr:uid="{00000000-0005-0000-0000-00005C1B0000}"/>
    <cellStyle name="Feeder Field 3 3 25 2 4" xfId="13204" xr:uid="{00000000-0005-0000-0000-00005D1B0000}"/>
    <cellStyle name="Feeder Field 3 3 25 3" xfId="13205" xr:uid="{00000000-0005-0000-0000-00005E1B0000}"/>
    <cellStyle name="Feeder Field 3 3 25 4" xfId="13206" xr:uid="{00000000-0005-0000-0000-00005F1B0000}"/>
    <cellStyle name="Feeder Field 3 3 26" xfId="1128" xr:uid="{00000000-0005-0000-0000-0000601B0000}"/>
    <cellStyle name="Feeder Field 3 3 26 2" xfId="13207" xr:uid="{00000000-0005-0000-0000-0000611B0000}"/>
    <cellStyle name="Feeder Field 3 3 26 2 2" xfId="13208" xr:uid="{00000000-0005-0000-0000-0000621B0000}"/>
    <cellStyle name="Feeder Field 3 3 26 2 3" xfId="13209" xr:uid="{00000000-0005-0000-0000-0000631B0000}"/>
    <cellStyle name="Feeder Field 3 3 26 2 4" xfId="13210" xr:uid="{00000000-0005-0000-0000-0000641B0000}"/>
    <cellStyle name="Feeder Field 3 3 26 3" xfId="13211" xr:uid="{00000000-0005-0000-0000-0000651B0000}"/>
    <cellStyle name="Feeder Field 3 3 26 4" xfId="13212" xr:uid="{00000000-0005-0000-0000-0000661B0000}"/>
    <cellStyle name="Feeder Field 3 3 27" xfId="1129" xr:uid="{00000000-0005-0000-0000-0000671B0000}"/>
    <cellStyle name="Feeder Field 3 3 27 2" xfId="13213" xr:uid="{00000000-0005-0000-0000-0000681B0000}"/>
    <cellStyle name="Feeder Field 3 3 27 2 2" xfId="13214" xr:uid="{00000000-0005-0000-0000-0000691B0000}"/>
    <cellStyle name="Feeder Field 3 3 27 2 3" xfId="13215" xr:uid="{00000000-0005-0000-0000-00006A1B0000}"/>
    <cellStyle name="Feeder Field 3 3 27 2 4" xfId="13216" xr:uid="{00000000-0005-0000-0000-00006B1B0000}"/>
    <cellStyle name="Feeder Field 3 3 27 3" xfId="13217" xr:uid="{00000000-0005-0000-0000-00006C1B0000}"/>
    <cellStyle name="Feeder Field 3 3 27 4" xfId="13218" xr:uid="{00000000-0005-0000-0000-00006D1B0000}"/>
    <cellStyle name="Feeder Field 3 3 28" xfId="1130" xr:uid="{00000000-0005-0000-0000-00006E1B0000}"/>
    <cellStyle name="Feeder Field 3 3 28 2" xfId="13219" xr:uid="{00000000-0005-0000-0000-00006F1B0000}"/>
    <cellStyle name="Feeder Field 3 3 28 2 2" xfId="13220" xr:uid="{00000000-0005-0000-0000-0000701B0000}"/>
    <cellStyle name="Feeder Field 3 3 28 2 3" xfId="13221" xr:uid="{00000000-0005-0000-0000-0000711B0000}"/>
    <cellStyle name="Feeder Field 3 3 28 2 4" xfId="13222" xr:uid="{00000000-0005-0000-0000-0000721B0000}"/>
    <cellStyle name="Feeder Field 3 3 28 3" xfId="13223" xr:uid="{00000000-0005-0000-0000-0000731B0000}"/>
    <cellStyle name="Feeder Field 3 3 28 4" xfId="13224" xr:uid="{00000000-0005-0000-0000-0000741B0000}"/>
    <cellStyle name="Feeder Field 3 3 29" xfId="1131" xr:uid="{00000000-0005-0000-0000-0000751B0000}"/>
    <cellStyle name="Feeder Field 3 3 29 2" xfId="13225" xr:uid="{00000000-0005-0000-0000-0000761B0000}"/>
    <cellStyle name="Feeder Field 3 3 29 2 2" xfId="13226" xr:uid="{00000000-0005-0000-0000-0000771B0000}"/>
    <cellStyle name="Feeder Field 3 3 29 2 3" xfId="13227" xr:uid="{00000000-0005-0000-0000-0000781B0000}"/>
    <cellStyle name="Feeder Field 3 3 29 2 4" xfId="13228" xr:uid="{00000000-0005-0000-0000-0000791B0000}"/>
    <cellStyle name="Feeder Field 3 3 29 3" xfId="13229" xr:uid="{00000000-0005-0000-0000-00007A1B0000}"/>
    <cellStyle name="Feeder Field 3 3 29 4" xfId="13230" xr:uid="{00000000-0005-0000-0000-00007B1B0000}"/>
    <cellStyle name="Feeder Field 3 3 3" xfId="1132" xr:uid="{00000000-0005-0000-0000-00007C1B0000}"/>
    <cellStyle name="Feeder Field 3 3 3 2" xfId="13231" xr:uid="{00000000-0005-0000-0000-00007D1B0000}"/>
    <cellStyle name="Feeder Field 3 3 3 2 2" xfId="13232" xr:uid="{00000000-0005-0000-0000-00007E1B0000}"/>
    <cellStyle name="Feeder Field 3 3 3 2 3" xfId="13233" xr:uid="{00000000-0005-0000-0000-00007F1B0000}"/>
    <cellStyle name="Feeder Field 3 3 3 2 4" xfId="13234" xr:uid="{00000000-0005-0000-0000-0000801B0000}"/>
    <cellStyle name="Feeder Field 3 3 3 3" xfId="13235" xr:uid="{00000000-0005-0000-0000-0000811B0000}"/>
    <cellStyle name="Feeder Field 3 3 3 4" xfId="13236" xr:uid="{00000000-0005-0000-0000-0000821B0000}"/>
    <cellStyle name="Feeder Field 3 3 30" xfId="1133" xr:uid="{00000000-0005-0000-0000-0000831B0000}"/>
    <cellStyle name="Feeder Field 3 3 30 2" xfId="13237" xr:uid="{00000000-0005-0000-0000-0000841B0000}"/>
    <cellStyle name="Feeder Field 3 3 30 2 2" xfId="13238" xr:uid="{00000000-0005-0000-0000-0000851B0000}"/>
    <cellStyle name="Feeder Field 3 3 30 2 3" xfId="13239" xr:uid="{00000000-0005-0000-0000-0000861B0000}"/>
    <cellStyle name="Feeder Field 3 3 30 2 4" xfId="13240" xr:uid="{00000000-0005-0000-0000-0000871B0000}"/>
    <cellStyle name="Feeder Field 3 3 30 3" xfId="13241" xr:uid="{00000000-0005-0000-0000-0000881B0000}"/>
    <cellStyle name="Feeder Field 3 3 30 4" xfId="13242" xr:uid="{00000000-0005-0000-0000-0000891B0000}"/>
    <cellStyle name="Feeder Field 3 3 31" xfId="1134" xr:uid="{00000000-0005-0000-0000-00008A1B0000}"/>
    <cellStyle name="Feeder Field 3 3 31 2" xfId="13243" xr:uid="{00000000-0005-0000-0000-00008B1B0000}"/>
    <cellStyle name="Feeder Field 3 3 31 2 2" xfId="13244" xr:uid="{00000000-0005-0000-0000-00008C1B0000}"/>
    <cellStyle name="Feeder Field 3 3 31 2 3" xfId="13245" xr:uid="{00000000-0005-0000-0000-00008D1B0000}"/>
    <cellStyle name="Feeder Field 3 3 31 2 4" xfId="13246" xr:uid="{00000000-0005-0000-0000-00008E1B0000}"/>
    <cellStyle name="Feeder Field 3 3 31 3" xfId="13247" xr:uid="{00000000-0005-0000-0000-00008F1B0000}"/>
    <cellStyle name="Feeder Field 3 3 31 4" xfId="13248" xr:uid="{00000000-0005-0000-0000-0000901B0000}"/>
    <cellStyle name="Feeder Field 3 3 32" xfId="1135" xr:uid="{00000000-0005-0000-0000-0000911B0000}"/>
    <cellStyle name="Feeder Field 3 3 32 2" xfId="13249" xr:uid="{00000000-0005-0000-0000-0000921B0000}"/>
    <cellStyle name="Feeder Field 3 3 32 2 2" xfId="13250" xr:uid="{00000000-0005-0000-0000-0000931B0000}"/>
    <cellStyle name="Feeder Field 3 3 32 2 3" xfId="13251" xr:uid="{00000000-0005-0000-0000-0000941B0000}"/>
    <cellStyle name="Feeder Field 3 3 32 2 4" xfId="13252" xr:uid="{00000000-0005-0000-0000-0000951B0000}"/>
    <cellStyle name="Feeder Field 3 3 32 3" xfId="13253" xr:uid="{00000000-0005-0000-0000-0000961B0000}"/>
    <cellStyle name="Feeder Field 3 3 32 4" xfId="13254" xr:uid="{00000000-0005-0000-0000-0000971B0000}"/>
    <cellStyle name="Feeder Field 3 3 33" xfId="1136" xr:uid="{00000000-0005-0000-0000-0000981B0000}"/>
    <cellStyle name="Feeder Field 3 3 33 2" xfId="13255" xr:uid="{00000000-0005-0000-0000-0000991B0000}"/>
    <cellStyle name="Feeder Field 3 3 33 2 2" xfId="13256" xr:uid="{00000000-0005-0000-0000-00009A1B0000}"/>
    <cellStyle name="Feeder Field 3 3 33 2 3" xfId="13257" xr:uid="{00000000-0005-0000-0000-00009B1B0000}"/>
    <cellStyle name="Feeder Field 3 3 33 2 4" xfId="13258" xr:uid="{00000000-0005-0000-0000-00009C1B0000}"/>
    <cellStyle name="Feeder Field 3 3 33 3" xfId="13259" xr:uid="{00000000-0005-0000-0000-00009D1B0000}"/>
    <cellStyle name="Feeder Field 3 3 33 4" xfId="13260" xr:uid="{00000000-0005-0000-0000-00009E1B0000}"/>
    <cellStyle name="Feeder Field 3 3 34" xfId="1137" xr:uid="{00000000-0005-0000-0000-00009F1B0000}"/>
    <cellStyle name="Feeder Field 3 3 34 2" xfId="13261" xr:uid="{00000000-0005-0000-0000-0000A01B0000}"/>
    <cellStyle name="Feeder Field 3 3 34 2 2" xfId="13262" xr:uid="{00000000-0005-0000-0000-0000A11B0000}"/>
    <cellStyle name="Feeder Field 3 3 34 2 3" xfId="13263" xr:uid="{00000000-0005-0000-0000-0000A21B0000}"/>
    <cellStyle name="Feeder Field 3 3 34 2 4" xfId="13264" xr:uid="{00000000-0005-0000-0000-0000A31B0000}"/>
    <cellStyle name="Feeder Field 3 3 34 3" xfId="13265" xr:uid="{00000000-0005-0000-0000-0000A41B0000}"/>
    <cellStyle name="Feeder Field 3 3 34 4" xfId="13266" xr:uid="{00000000-0005-0000-0000-0000A51B0000}"/>
    <cellStyle name="Feeder Field 3 3 35" xfId="1138" xr:uid="{00000000-0005-0000-0000-0000A61B0000}"/>
    <cellStyle name="Feeder Field 3 3 35 2" xfId="13267" xr:uid="{00000000-0005-0000-0000-0000A71B0000}"/>
    <cellStyle name="Feeder Field 3 3 35 2 2" xfId="13268" xr:uid="{00000000-0005-0000-0000-0000A81B0000}"/>
    <cellStyle name="Feeder Field 3 3 35 2 3" xfId="13269" xr:uid="{00000000-0005-0000-0000-0000A91B0000}"/>
    <cellStyle name="Feeder Field 3 3 35 2 4" xfId="13270" xr:uid="{00000000-0005-0000-0000-0000AA1B0000}"/>
    <cellStyle name="Feeder Field 3 3 35 3" xfId="13271" xr:uid="{00000000-0005-0000-0000-0000AB1B0000}"/>
    <cellStyle name="Feeder Field 3 3 35 4" xfId="13272" xr:uid="{00000000-0005-0000-0000-0000AC1B0000}"/>
    <cellStyle name="Feeder Field 3 3 36" xfId="1139" xr:uid="{00000000-0005-0000-0000-0000AD1B0000}"/>
    <cellStyle name="Feeder Field 3 3 36 2" xfId="13273" xr:uid="{00000000-0005-0000-0000-0000AE1B0000}"/>
    <cellStyle name="Feeder Field 3 3 36 2 2" xfId="13274" xr:uid="{00000000-0005-0000-0000-0000AF1B0000}"/>
    <cellStyle name="Feeder Field 3 3 36 2 3" xfId="13275" xr:uid="{00000000-0005-0000-0000-0000B01B0000}"/>
    <cellStyle name="Feeder Field 3 3 36 2 4" xfId="13276" xr:uid="{00000000-0005-0000-0000-0000B11B0000}"/>
    <cellStyle name="Feeder Field 3 3 36 3" xfId="13277" xr:uid="{00000000-0005-0000-0000-0000B21B0000}"/>
    <cellStyle name="Feeder Field 3 3 36 4" xfId="13278" xr:uid="{00000000-0005-0000-0000-0000B31B0000}"/>
    <cellStyle name="Feeder Field 3 3 37" xfId="1140" xr:uid="{00000000-0005-0000-0000-0000B41B0000}"/>
    <cellStyle name="Feeder Field 3 3 37 2" xfId="13279" xr:uid="{00000000-0005-0000-0000-0000B51B0000}"/>
    <cellStyle name="Feeder Field 3 3 37 2 2" xfId="13280" xr:uid="{00000000-0005-0000-0000-0000B61B0000}"/>
    <cellStyle name="Feeder Field 3 3 37 2 3" xfId="13281" xr:uid="{00000000-0005-0000-0000-0000B71B0000}"/>
    <cellStyle name="Feeder Field 3 3 37 2 4" xfId="13282" xr:uid="{00000000-0005-0000-0000-0000B81B0000}"/>
    <cellStyle name="Feeder Field 3 3 37 3" xfId="13283" xr:uid="{00000000-0005-0000-0000-0000B91B0000}"/>
    <cellStyle name="Feeder Field 3 3 37 4" xfId="13284" xr:uid="{00000000-0005-0000-0000-0000BA1B0000}"/>
    <cellStyle name="Feeder Field 3 3 38" xfId="1141" xr:uid="{00000000-0005-0000-0000-0000BB1B0000}"/>
    <cellStyle name="Feeder Field 3 3 38 2" xfId="13285" xr:uid="{00000000-0005-0000-0000-0000BC1B0000}"/>
    <cellStyle name="Feeder Field 3 3 38 2 2" xfId="13286" xr:uid="{00000000-0005-0000-0000-0000BD1B0000}"/>
    <cellStyle name="Feeder Field 3 3 38 2 3" xfId="13287" xr:uid="{00000000-0005-0000-0000-0000BE1B0000}"/>
    <cellStyle name="Feeder Field 3 3 38 2 4" xfId="13288" xr:uid="{00000000-0005-0000-0000-0000BF1B0000}"/>
    <cellStyle name="Feeder Field 3 3 38 3" xfId="13289" xr:uid="{00000000-0005-0000-0000-0000C01B0000}"/>
    <cellStyle name="Feeder Field 3 3 38 4" xfId="13290" xr:uid="{00000000-0005-0000-0000-0000C11B0000}"/>
    <cellStyle name="Feeder Field 3 3 39" xfId="1142" xr:uid="{00000000-0005-0000-0000-0000C21B0000}"/>
    <cellStyle name="Feeder Field 3 3 39 2" xfId="13291" xr:uid="{00000000-0005-0000-0000-0000C31B0000}"/>
    <cellStyle name="Feeder Field 3 3 39 2 2" xfId="13292" xr:uid="{00000000-0005-0000-0000-0000C41B0000}"/>
    <cellStyle name="Feeder Field 3 3 39 2 3" xfId="13293" xr:uid="{00000000-0005-0000-0000-0000C51B0000}"/>
    <cellStyle name="Feeder Field 3 3 39 2 4" xfId="13294" xr:uid="{00000000-0005-0000-0000-0000C61B0000}"/>
    <cellStyle name="Feeder Field 3 3 39 3" xfId="13295" xr:uid="{00000000-0005-0000-0000-0000C71B0000}"/>
    <cellStyle name="Feeder Field 3 3 39 4" xfId="13296" xr:uid="{00000000-0005-0000-0000-0000C81B0000}"/>
    <cellStyle name="Feeder Field 3 3 4" xfId="1143" xr:uid="{00000000-0005-0000-0000-0000C91B0000}"/>
    <cellStyle name="Feeder Field 3 3 4 2" xfId="13297" xr:uid="{00000000-0005-0000-0000-0000CA1B0000}"/>
    <cellStyle name="Feeder Field 3 3 4 2 2" xfId="13298" xr:uid="{00000000-0005-0000-0000-0000CB1B0000}"/>
    <cellStyle name="Feeder Field 3 3 4 2 3" xfId="13299" xr:uid="{00000000-0005-0000-0000-0000CC1B0000}"/>
    <cellStyle name="Feeder Field 3 3 4 2 4" xfId="13300" xr:uid="{00000000-0005-0000-0000-0000CD1B0000}"/>
    <cellStyle name="Feeder Field 3 3 4 3" xfId="13301" xr:uid="{00000000-0005-0000-0000-0000CE1B0000}"/>
    <cellStyle name="Feeder Field 3 3 4 4" xfId="13302" xr:uid="{00000000-0005-0000-0000-0000CF1B0000}"/>
    <cellStyle name="Feeder Field 3 3 40" xfId="1144" xr:uid="{00000000-0005-0000-0000-0000D01B0000}"/>
    <cellStyle name="Feeder Field 3 3 40 2" xfId="13303" xr:uid="{00000000-0005-0000-0000-0000D11B0000}"/>
    <cellStyle name="Feeder Field 3 3 40 2 2" xfId="13304" xr:uid="{00000000-0005-0000-0000-0000D21B0000}"/>
    <cellStyle name="Feeder Field 3 3 40 2 3" xfId="13305" xr:uid="{00000000-0005-0000-0000-0000D31B0000}"/>
    <cellStyle name="Feeder Field 3 3 40 2 4" xfId="13306" xr:uid="{00000000-0005-0000-0000-0000D41B0000}"/>
    <cellStyle name="Feeder Field 3 3 40 3" xfId="13307" xr:uid="{00000000-0005-0000-0000-0000D51B0000}"/>
    <cellStyle name="Feeder Field 3 3 40 4" xfId="13308" xr:uid="{00000000-0005-0000-0000-0000D61B0000}"/>
    <cellStyle name="Feeder Field 3 3 41" xfId="1145" xr:uid="{00000000-0005-0000-0000-0000D71B0000}"/>
    <cellStyle name="Feeder Field 3 3 41 2" xfId="13309" xr:uid="{00000000-0005-0000-0000-0000D81B0000}"/>
    <cellStyle name="Feeder Field 3 3 41 2 2" xfId="13310" xr:uid="{00000000-0005-0000-0000-0000D91B0000}"/>
    <cellStyle name="Feeder Field 3 3 41 2 3" xfId="13311" xr:uid="{00000000-0005-0000-0000-0000DA1B0000}"/>
    <cellStyle name="Feeder Field 3 3 41 2 4" xfId="13312" xr:uid="{00000000-0005-0000-0000-0000DB1B0000}"/>
    <cellStyle name="Feeder Field 3 3 41 3" xfId="13313" xr:uid="{00000000-0005-0000-0000-0000DC1B0000}"/>
    <cellStyle name="Feeder Field 3 3 41 4" xfId="13314" xr:uid="{00000000-0005-0000-0000-0000DD1B0000}"/>
    <cellStyle name="Feeder Field 3 3 42" xfId="1146" xr:uid="{00000000-0005-0000-0000-0000DE1B0000}"/>
    <cellStyle name="Feeder Field 3 3 42 2" xfId="13315" xr:uid="{00000000-0005-0000-0000-0000DF1B0000}"/>
    <cellStyle name="Feeder Field 3 3 42 2 2" xfId="13316" xr:uid="{00000000-0005-0000-0000-0000E01B0000}"/>
    <cellStyle name="Feeder Field 3 3 42 2 3" xfId="13317" xr:uid="{00000000-0005-0000-0000-0000E11B0000}"/>
    <cellStyle name="Feeder Field 3 3 42 2 4" xfId="13318" xr:uid="{00000000-0005-0000-0000-0000E21B0000}"/>
    <cellStyle name="Feeder Field 3 3 42 3" xfId="13319" xr:uid="{00000000-0005-0000-0000-0000E31B0000}"/>
    <cellStyle name="Feeder Field 3 3 42 4" xfId="13320" xr:uid="{00000000-0005-0000-0000-0000E41B0000}"/>
    <cellStyle name="Feeder Field 3 3 43" xfId="1147" xr:uid="{00000000-0005-0000-0000-0000E51B0000}"/>
    <cellStyle name="Feeder Field 3 3 43 2" xfId="13321" xr:uid="{00000000-0005-0000-0000-0000E61B0000}"/>
    <cellStyle name="Feeder Field 3 3 43 2 2" xfId="13322" xr:uid="{00000000-0005-0000-0000-0000E71B0000}"/>
    <cellStyle name="Feeder Field 3 3 43 2 3" xfId="13323" xr:uid="{00000000-0005-0000-0000-0000E81B0000}"/>
    <cellStyle name="Feeder Field 3 3 43 2 4" xfId="13324" xr:uid="{00000000-0005-0000-0000-0000E91B0000}"/>
    <cellStyle name="Feeder Field 3 3 43 3" xfId="13325" xr:uid="{00000000-0005-0000-0000-0000EA1B0000}"/>
    <cellStyle name="Feeder Field 3 3 43 4" xfId="13326" xr:uid="{00000000-0005-0000-0000-0000EB1B0000}"/>
    <cellStyle name="Feeder Field 3 3 44" xfId="1148" xr:uid="{00000000-0005-0000-0000-0000EC1B0000}"/>
    <cellStyle name="Feeder Field 3 3 44 2" xfId="13327" xr:uid="{00000000-0005-0000-0000-0000ED1B0000}"/>
    <cellStyle name="Feeder Field 3 3 44 2 2" xfId="13328" xr:uid="{00000000-0005-0000-0000-0000EE1B0000}"/>
    <cellStyle name="Feeder Field 3 3 44 2 3" xfId="13329" xr:uid="{00000000-0005-0000-0000-0000EF1B0000}"/>
    <cellStyle name="Feeder Field 3 3 44 2 4" xfId="13330" xr:uid="{00000000-0005-0000-0000-0000F01B0000}"/>
    <cellStyle name="Feeder Field 3 3 44 3" xfId="13331" xr:uid="{00000000-0005-0000-0000-0000F11B0000}"/>
    <cellStyle name="Feeder Field 3 3 44 4" xfId="13332" xr:uid="{00000000-0005-0000-0000-0000F21B0000}"/>
    <cellStyle name="Feeder Field 3 3 45" xfId="1149" xr:uid="{00000000-0005-0000-0000-0000F31B0000}"/>
    <cellStyle name="Feeder Field 3 3 45 2" xfId="13333" xr:uid="{00000000-0005-0000-0000-0000F41B0000}"/>
    <cellStyle name="Feeder Field 3 3 45 2 2" xfId="13334" xr:uid="{00000000-0005-0000-0000-0000F51B0000}"/>
    <cellStyle name="Feeder Field 3 3 45 2 3" xfId="13335" xr:uid="{00000000-0005-0000-0000-0000F61B0000}"/>
    <cellStyle name="Feeder Field 3 3 45 2 4" xfId="13336" xr:uid="{00000000-0005-0000-0000-0000F71B0000}"/>
    <cellStyle name="Feeder Field 3 3 45 3" xfId="13337" xr:uid="{00000000-0005-0000-0000-0000F81B0000}"/>
    <cellStyle name="Feeder Field 3 3 45 4" xfId="13338" xr:uid="{00000000-0005-0000-0000-0000F91B0000}"/>
    <cellStyle name="Feeder Field 3 3 46" xfId="13339" xr:uid="{00000000-0005-0000-0000-0000FA1B0000}"/>
    <cellStyle name="Feeder Field 3 3 46 2" xfId="13340" xr:uid="{00000000-0005-0000-0000-0000FB1B0000}"/>
    <cellStyle name="Feeder Field 3 3 46 3" xfId="13341" xr:uid="{00000000-0005-0000-0000-0000FC1B0000}"/>
    <cellStyle name="Feeder Field 3 3 46 4" xfId="13342" xr:uid="{00000000-0005-0000-0000-0000FD1B0000}"/>
    <cellStyle name="Feeder Field 3 3 47" xfId="13343" xr:uid="{00000000-0005-0000-0000-0000FE1B0000}"/>
    <cellStyle name="Feeder Field 3 3 47 2" xfId="13344" xr:uid="{00000000-0005-0000-0000-0000FF1B0000}"/>
    <cellStyle name="Feeder Field 3 3 47 3" xfId="13345" xr:uid="{00000000-0005-0000-0000-0000001C0000}"/>
    <cellStyle name="Feeder Field 3 3 47 4" xfId="13346" xr:uid="{00000000-0005-0000-0000-0000011C0000}"/>
    <cellStyle name="Feeder Field 3 3 48" xfId="13347" xr:uid="{00000000-0005-0000-0000-0000021C0000}"/>
    <cellStyle name="Feeder Field 3 3 49" xfId="13348" xr:uid="{00000000-0005-0000-0000-0000031C0000}"/>
    <cellStyle name="Feeder Field 3 3 5" xfId="1150" xr:uid="{00000000-0005-0000-0000-0000041C0000}"/>
    <cellStyle name="Feeder Field 3 3 5 2" xfId="13349" xr:uid="{00000000-0005-0000-0000-0000051C0000}"/>
    <cellStyle name="Feeder Field 3 3 5 2 2" xfId="13350" xr:uid="{00000000-0005-0000-0000-0000061C0000}"/>
    <cellStyle name="Feeder Field 3 3 5 2 3" xfId="13351" xr:uid="{00000000-0005-0000-0000-0000071C0000}"/>
    <cellStyle name="Feeder Field 3 3 5 2 4" xfId="13352" xr:uid="{00000000-0005-0000-0000-0000081C0000}"/>
    <cellStyle name="Feeder Field 3 3 5 3" xfId="13353" xr:uid="{00000000-0005-0000-0000-0000091C0000}"/>
    <cellStyle name="Feeder Field 3 3 5 4" xfId="13354" xr:uid="{00000000-0005-0000-0000-00000A1C0000}"/>
    <cellStyle name="Feeder Field 3 3 6" xfId="1151" xr:uid="{00000000-0005-0000-0000-00000B1C0000}"/>
    <cellStyle name="Feeder Field 3 3 6 2" xfId="13355" xr:uid="{00000000-0005-0000-0000-00000C1C0000}"/>
    <cellStyle name="Feeder Field 3 3 6 2 2" xfId="13356" xr:uid="{00000000-0005-0000-0000-00000D1C0000}"/>
    <cellStyle name="Feeder Field 3 3 6 2 3" xfId="13357" xr:uid="{00000000-0005-0000-0000-00000E1C0000}"/>
    <cellStyle name="Feeder Field 3 3 6 2 4" xfId="13358" xr:uid="{00000000-0005-0000-0000-00000F1C0000}"/>
    <cellStyle name="Feeder Field 3 3 6 3" xfId="13359" xr:uid="{00000000-0005-0000-0000-0000101C0000}"/>
    <cellStyle name="Feeder Field 3 3 6 4" xfId="13360" xr:uid="{00000000-0005-0000-0000-0000111C0000}"/>
    <cellStyle name="Feeder Field 3 3 7" xfId="1152" xr:uid="{00000000-0005-0000-0000-0000121C0000}"/>
    <cellStyle name="Feeder Field 3 3 7 2" xfId="13361" xr:uid="{00000000-0005-0000-0000-0000131C0000}"/>
    <cellStyle name="Feeder Field 3 3 7 2 2" xfId="13362" xr:uid="{00000000-0005-0000-0000-0000141C0000}"/>
    <cellStyle name="Feeder Field 3 3 7 2 3" xfId="13363" xr:uid="{00000000-0005-0000-0000-0000151C0000}"/>
    <cellStyle name="Feeder Field 3 3 7 2 4" xfId="13364" xr:uid="{00000000-0005-0000-0000-0000161C0000}"/>
    <cellStyle name="Feeder Field 3 3 7 3" xfId="13365" xr:uid="{00000000-0005-0000-0000-0000171C0000}"/>
    <cellStyle name="Feeder Field 3 3 7 4" xfId="13366" xr:uid="{00000000-0005-0000-0000-0000181C0000}"/>
    <cellStyle name="Feeder Field 3 3 8" xfId="1153" xr:uid="{00000000-0005-0000-0000-0000191C0000}"/>
    <cellStyle name="Feeder Field 3 3 8 2" xfId="13367" xr:uid="{00000000-0005-0000-0000-00001A1C0000}"/>
    <cellStyle name="Feeder Field 3 3 8 2 2" xfId="13368" xr:uid="{00000000-0005-0000-0000-00001B1C0000}"/>
    <cellStyle name="Feeder Field 3 3 8 2 3" xfId="13369" xr:uid="{00000000-0005-0000-0000-00001C1C0000}"/>
    <cellStyle name="Feeder Field 3 3 8 2 4" xfId="13370" xr:uid="{00000000-0005-0000-0000-00001D1C0000}"/>
    <cellStyle name="Feeder Field 3 3 8 3" xfId="13371" xr:uid="{00000000-0005-0000-0000-00001E1C0000}"/>
    <cellStyle name="Feeder Field 3 3 8 4" xfId="13372" xr:uid="{00000000-0005-0000-0000-00001F1C0000}"/>
    <cellStyle name="Feeder Field 3 3 9" xfId="1154" xr:uid="{00000000-0005-0000-0000-0000201C0000}"/>
    <cellStyle name="Feeder Field 3 3 9 2" xfId="13373" xr:uid="{00000000-0005-0000-0000-0000211C0000}"/>
    <cellStyle name="Feeder Field 3 3 9 2 2" xfId="13374" xr:uid="{00000000-0005-0000-0000-0000221C0000}"/>
    <cellStyle name="Feeder Field 3 3 9 2 3" xfId="13375" xr:uid="{00000000-0005-0000-0000-0000231C0000}"/>
    <cellStyle name="Feeder Field 3 3 9 2 4" xfId="13376" xr:uid="{00000000-0005-0000-0000-0000241C0000}"/>
    <cellStyle name="Feeder Field 3 3 9 3" xfId="13377" xr:uid="{00000000-0005-0000-0000-0000251C0000}"/>
    <cellStyle name="Feeder Field 3 3 9 4" xfId="13378" xr:uid="{00000000-0005-0000-0000-0000261C0000}"/>
    <cellStyle name="Feeder Field 3 4" xfId="1155" xr:uid="{00000000-0005-0000-0000-0000271C0000}"/>
    <cellStyle name="Feeder Field 3 4 10" xfId="1156" xr:uid="{00000000-0005-0000-0000-0000281C0000}"/>
    <cellStyle name="Feeder Field 3 4 10 2" xfId="13379" xr:uid="{00000000-0005-0000-0000-0000291C0000}"/>
    <cellStyle name="Feeder Field 3 4 10 2 2" xfId="13380" xr:uid="{00000000-0005-0000-0000-00002A1C0000}"/>
    <cellStyle name="Feeder Field 3 4 10 2 3" xfId="13381" xr:uid="{00000000-0005-0000-0000-00002B1C0000}"/>
    <cellStyle name="Feeder Field 3 4 10 2 4" xfId="13382" xr:uid="{00000000-0005-0000-0000-00002C1C0000}"/>
    <cellStyle name="Feeder Field 3 4 10 3" xfId="13383" xr:uid="{00000000-0005-0000-0000-00002D1C0000}"/>
    <cellStyle name="Feeder Field 3 4 10 4" xfId="13384" xr:uid="{00000000-0005-0000-0000-00002E1C0000}"/>
    <cellStyle name="Feeder Field 3 4 11" xfId="1157" xr:uid="{00000000-0005-0000-0000-00002F1C0000}"/>
    <cellStyle name="Feeder Field 3 4 11 2" xfId="13385" xr:uid="{00000000-0005-0000-0000-0000301C0000}"/>
    <cellStyle name="Feeder Field 3 4 11 2 2" xfId="13386" xr:uid="{00000000-0005-0000-0000-0000311C0000}"/>
    <cellStyle name="Feeder Field 3 4 11 2 3" xfId="13387" xr:uid="{00000000-0005-0000-0000-0000321C0000}"/>
    <cellStyle name="Feeder Field 3 4 11 2 4" xfId="13388" xr:uid="{00000000-0005-0000-0000-0000331C0000}"/>
    <cellStyle name="Feeder Field 3 4 11 3" xfId="13389" xr:uid="{00000000-0005-0000-0000-0000341C0000}"/>
    <cellStyle name="Feeder Field 3 4 11 4" xfId="13390" xr:uid="{00000000-0005-0000-0000-0000351C0000}"/>
    <cellStyle name="Feeder Field 3 4 12" xfId="1158" xr:uid="{00000000-0005-0000-0000-0000361C0000}"/>
    <cellStyle name="Feeder Field 3 4 12 2" xfId="13391" xr:uid="{00000000-0005-0000-0000-0000371C0000}"/>
    <cellStyle name="Feeder Field 3 4 12 2 2" xfId="13392" xr:uid="{00000000-0005-0000-0000-0000381C0000}"/>
    <cellStyle name="Feeder Field 3 4 12 2 3" xfId="13393" xr:uid="{00000000-0005-0000-0000-0000391C0000}"/>
    <cellStyle name="Feeder Field 3 4 12 2 4" xfId="13394" xr:uid="{00000000-0005-0000-0000-00003A1C0000}"/>
    <cellStyle name="Feeder Field 3 4 12 3" xfId="13395" xr:uid="{00000000-0005-0000-0000-00003B1C0000}"/>
    <cellStyle name="Feeder Field 3 4 12 4" xfId="13396" xr:uid="{00000000-0005-0000-0000-00003C1C0000}"/>
    <cellStyle name="Feeder Field 3 4 13" xfId="1159" xr:uid="{00000000-0005-0000-0000-00003D1C0000}"/>
    <cellStyle name="Feeder Field 3 4 13 2" xfId="13397" xr:uid="{00000000-0005-0000-0000-00003E1C0000}"/>
    <cellStyle name="Feeder Field 3 4 13 2 2" xfId="13398" xr:uid="{00000000-0005-0000-0000-00003F1C0000}"/>
    <cellStyle name="Feeder Field 3 4 13 2 3" xfId="13399" xr:uid="{00000000-0005-0000-0000-0000401C0000}"/>
    <cellStyle name="Feeder Field 3 4 13 2 4" xfId="13400" xr:uid="{00000000-0005-0000-0000-0000411C0000}"/>
    <cellStyle name="Feeder Field 3 4 13 3" xfId="13401" xr:uid="{00000000-0005-0000-0000-0000421C0000}"/>
    <cellStyle name="Feeder Field 3 4 13 4" xfId="13402" xr:uid="{00000000-0005-0000-0000-0000431C0000}"/>
    <cellStyle name="Feeder Field 3 4 14" xfId="1160" xr:uid="{00000000-0005-0000-0000-0000441C0000}"/>
    <cellStyle name="Feeder Field 3 4 14 2" xfId="13403" xr:uid="{00000000-0005-0000-0000-0000451C0000}"/>
    <cellStyle name="Feeder Field 3 4 14 2 2" xfId="13404" xr:uid="{00000000-0005-0000-0000-0000461C0000}"/>
    <cellStyle name="Feeder Field 3 4 14 2 3" xfId="13405" xr:uid="{00000000-0005-0000-0000-0000471C0000}"/>
    <cellStyle name="Feeder Field 3 4 14 2 4" xfId="13406" xr:uid="{00000000-0005-0000-0000-0000481C0000}"/>
    <cellStyle name="Feeder Field 3 4 14 3" xfId="13407" xr:uid="{00000000-0005-0000-0000-0000491C0000}"/>
    <cellStyle name="Feeder Field 3 4 14 4" xfId="13408" xr:uid="{00000000-0005-0000-0000-00004A1C0000}"/>
    <cellStyle name="Feeder Field 3 4 15" xfId="1161" xr:uid="{00000000-0005-0000-0000-00004B1C0000}"/>
    <cellStyle name="Feeder Field 3 4 15 2" xfId="13409" xr:uid="{00000000-0005-0000-0000-00004C1C0000}"/>
    <cellStyle name="Feeder Field 3 4 15 2 2" xfId="13410" xr:uid="{00000000-0005-0000-0000-00004D1C0000}"/>
    <cellStyle name="Feeder Field 3 4 15 2 3" xfId="13411" xr:uid="{00000000-0005-0000-0000-00004E1C0000}"/>
    <cellStyle name="Feeder Field 3 4 15 2 4" xfId="13412" xr:uid="{00000000-0005-0000-0000-00004F1C0000}"/>
    <cellStyle name="Feeder Field 3 4 15 3" xfId="13413" xr:uid="{00000000-0005-0000-0000-0000501C0000}"/>
    <cellStyle name="Feeder Field 3 4 15 4" xfId="13414" xr:uid="{00000000-0005-0000-0000-0000511C0000}"/>
    <cellStyle name="Feeder Field 3 4 16" xfId="1162" xr:uid="{00000000-0005-0000-0000-0000521C0000}"/>
    <cellStyle name="Feeder Field 3 4 16 2" xfId="13415" xr:uid="{00000000-0005-0000-0000-0000531C0000}"/>
    <cellStyle name="Feeder Field 3 4 16 2 2" xfId="13416" xr:uid="{00000000-0005-0000-0000-0000541C0000}"/>
    <cellStyle name="Feeder Field 3 4 16 2 3" xfId="13417" xr:uid="{00000000-0005-0000-0000-0000551C0000}"/>
    <cellStyle name="Feeder Field 3 4 16 2 4" xfId="13418" xr:uid="{00000000-0005-0000-0000-0000561C0000}"/>
    <cellStyle name="Feeder Field 3 4 16 3" xfId="13419" xr:uid="{00000000-0005-0000-0000-0000571C0000}"/>
    <cellStyle name="Feeder Field 3 4 16 4" xfId="13420" xr:uid="{00000000-0005-0000-0000-0000581C0000}"/>
    <cellStyle name="Feeder Field 3 4 17" xfId="1163" xr:uid="{00000000-0005-0000-0000-0000591C0000}"/>
    <cellStyle name="Feeder Field 3 4 17 2" xfId="13421" xr:uid="{00000000-0005-0000-0000-00005A1C0000}"/>
    <cellStyle name="Feeder Field 3 4 17 2 2" xfId="13422" xr:uid="{00000000-0005-0000-0000-00005B1C0000}"/>
    <cellStyle name="Feeder Field 3 4 17 2 3" xfId="13423" xr:uid="{00000000-0005-0000-0000-00005C1C0000}"/>
    <cellStyle name="Feeder Field 3 4 17 2 4" xfId="13424" xr:uid="{00000000-0005-0000-0000-00005D1C0000}"/>
    <cellStyle name="Feeder Field 3 4 17 3" xfId="13425" xr:uid="{00000000-0005-0000-0000-00005E1C0000}"/>
    <cellStyle name="Feeder Field 3 4 17 4" xfId="13426" xr:uid="{00000000-0005-0000-0000-00005F1C0000}"/>
    <cellStyle name="Feeder Field 3 4 18" xfId="1164" xr:uid="{00000000-0005-0000-0000-0000601C0000}"/>
    <cellStyle name="Feeder Field 3 4 18 2" xfId="13427" xr:uid="{00000000-0005-0000-0000-0000611C0000}"/>
    <cellStyle name="Feeder Field 3 4 18 2 2" xfId="13428" xr:uid="{00000000-0005-0000-0000-0000621C0000}"/>
    <cellStyle name="Feeder Field 3 4 18 2 3" xfId="13429" xr:uid="{00000000-0005-0000-0000-0000631C0000}"/>
    <cellStyle name="Feeder Field 3 4 18 2 4" xfId="13430" xr:uid="{00000000-0005-0000-0000-0000641C0000}"/>
    <cellStyle name="Feeder Field 3 4 18 3" xfId="13431" xr:uid="{00000000-0005-0000-0000-0000651C0000}"/>
    <cellStyle name="Feeder Field 3 4 18 4" xfId="13432" xr:uid="{00000000-0005-0000-0000-0000661C0000}"/>
    <cellStyle name="Feeder Field 3 4 19" xfId="1165" xr:uid="{00000000-0005-0000-0000-0000671C0000}"/>
    <cellStyle name="Feeder Field 3 4 19 2" xfId="13433" xr:uid="{00000000-0005-0000-0000-0000681C0000}"/>
    <cellStyle name="Feeder Field 3 4 19 2 2" xfId="13434" xr:uid="{00000000-0005-0000-0000-0000691C0000}"/>
    <cellStyle name="Feeder Field 3 4 19 2 3" xfId="13435" xr:uid="{00000000-0005-0000-0000-00006A1C0000}"/>
    <cellStyle name="Feeder Field 3 4 19 2 4" xfId="13436" xr:uid="{00000000-0005-0000-0000-00006B1C0000}"/>
    <cellStyle name="Feeder Field 3 4 19 3" xfId="13437" xr:uid="{00000000-0005-0000-0000-00006C1C0000}"/>
    <cellStyle name="Feeder Field 3 4 19 4" xfId="13438" xr:uid="{00000000-0005-0000-0000-00006D1C0000}"/>
    <cellStyle name="Feeder Field 3 4 2" xfId="1166" xr:uid="{00000000-0005-0000-0000-00006E1C0000}"/>
    <cellStyle name="Feeder Field 3 4 2 10" xfId="1167" xr:uid="{00000000-0005-0000-0000-00006F1C0000}"/>
    <cellStyle name="Feeder Field 3 4 2 10 2" xfId="13439" xr:uid="{00000000-0005-0000-0000-0000701C0000}"/>
    <cellStyle name="Feeder Field 3 4 2 10 2 2" xfId="13440" xr:uid="{00000000-0005-0000-0000-0000711C0000}"/>
    <cellStyle name="Feeder Field 3 4 2 10 2 3" xfId="13441" xr:uid="{00000000-0005-0000-0000-0000721C0000}"/>
    <cellStyle name="Feeder Field 3 4 2 10 2 4" xfId="13442" xr:uid="{00000000-0005-0000-0000-0000731C0000}"/>
    <cellStyle name="Feeder Field 3 4 2 10 3" xfId="13443" xr:uid="{00000000-0005-0000-0000-0000741C0000}"/>
    <cellStyle name="Feeder Field 3 4 2 10 4" xfId="13444" xr:uid="{00000000-0005-0000-0000-0000751C0000}"/>
    <cellStyle name="Feeder Field 3 4 2 11" xfId="1168" xr:uid="{00000000-0005-0000-0000-0000761C0000}"/>
    <cellStyle name="Feeder Field 3 4 2 11 2" xfId="13445" xr:uid="{00000000-0005-0000-0000-0000771C0000}"/>
    <cellStyle name="Feeder Field 3 4 2 11 2 2" xfId="13446" xr:uid="{00000000-0005-0000-0000-0000781C0000}"/>
    <cellStyle name="Feeder Field 3 4 2 11 2 3" xfId="13447" xr:uid="{00000000-0005-0000-0000-0000791C0000}"/>
    <cellStyle name="Feeder Field 3 4 2 11 2 4" xfId="13448" xr:uid="{00000000-0005-0000-0000-00007A1C0000}"/>
    <cellStyle name="Feeder Field 3 4 2 11 3" xfId="13449" xr:uid="{00000000-0005-0000-0000-00007B1C0000}"/>
    <cellStyle name="Feeder Field 3 4 2 11 4" xfId="13450" xr:uid="{00000000-0005-0000-0000-00007C1C0000}"/>
    <cellStyle name="Feeder Field 3 4 2 12" xfId="1169" xr:uid="{00000000-0005-0000-0000-00007D1C0000}"/>
    <cellStyle name="Feeder Field 3 4 2 12 2" xfId="13451" xr:uid="{00000000-0005-0000-0000-00007E1C0000}"/>
    <cellStyle name="Feeder Field 3 4 2 12 2 2" xfId="13452" xr:uid="{00000000-0005-0000-0000-00007F1C0000}"/>
    <cellStyle name="Feeder Field 3 4 2 12 2 3" xfId="13453" xr:uid="{00000000-0005-0000-0000-0000801C0000}"/>
    <cellStyle name="Feeder Field 3 4 2 12 2 4" xfId="13454" xr:uid="{00000000-0005-0000-0000-0000811C0000}"/>
    <cellStyle name="Feeder Field 3 4 2 12 3" xfId="13455" xr:uid="{00000000-0005-0000-0000-0000821C0000}"/>
    <cellStyle name="Feeder Field 3 4 2 12 4" xfId="13456" xr:uid="{00000000-0005-0000-0000-0000831C0000}"/>
    <cellStyle name="Feeder Field 3 4 2 13" xfId="1170" xr:uid="{00000000-0005-0000-0000-0000841C0000}"/>
    <cellStyle name="Feeder Field 3 4 2 13 2" xfId="13457" xr:uid="{00000000-0005-0000-0000-0000851C0000}"/>
    <cellStyle name="Feeder Field 3 4 2 13 2 2" xfId="13458" xr:uid="{00000000-0005-0000-0000-0000861C0000}"/>
    <cellStyle name="Feeder Field 3 4 2 13 2 3" xfId="13459" xr:uid="{00000000-0005-0000-0000-0000871C0000}"/>
    <cellStyle name="Feeder Field 3 4 2 13 2 4" xfId="13460" xr:uid="{00000000-0005-0000-0000-0000881C0000}"/>
    <cellStyle name="Feeder Field 3 4 2 13 3" xfId="13461" xr:uid="{00000000-0005-0000-0000-0000891C0000}"/>
    <cellStyle name="Feeder Field 3 4 2 13 4" xfId="13462" xr:uid="{00000000-0005-0000-0000-00008A1C0000}"/>
    <cellStyle name="Feeder Field 3 4 2 14" xfId="1171" xr:uid="{00000000-0005-0000-0000-00008B1C0000}"/>
    <cellStyle name="Feeder Field 3 4 2 14 2" xfId="13463" xr:uid="{00000000-0005-0000-0000-00008C1C0000}"/>
    <cellStyle name="Feeder Field 3 4 2 14 2 2" xfId="13464" xr:uid="{00000000-0005-0000-0000-00008D1C0000}"/>
    <cellStyle name="Feeder Field 3 4 2 14 2 3" xfId="13465" xr:uid="{00000000-0005-0000-0000-00008E1C0000}"/>
    <cellStyle name="Feeder Field 3 4 2 14 2 4" xfId="13466" xr:uid="{00000000-0005-0000-0000-00008F1C0000}"/>
    <cellStyle name="Feeder Field 3 4 2 14 3" xfId="13467" xr:uid="{00000000-0005-0000-0000-0000901C0000}"/>
    <cellStyle name="Feeder Field 3 4 2 14 4" xfId="13468" xr:uid="{00000000-0005-0000-0000-0000911C0000}"/>
    <cellStyle name="Feeder Field 3 4 2 15" xfId="1172" xr:uid="{00000000-0005-0000-0000-0000921C0000}"/>
    <cellStyle name="Feeder Field 3 4 2 15 2" xfId="13469" xr:uid="{00000000-0005-0000-0000-0000931C0000}"/>
    <cellStyle name="Feeder Field 3 4 2 15 2 2" xfId="13470" xr:uid="{00000000-0005-0000-0000-0000941C0000}"/>
    <cellStyle name="Feeder Field 3 4 2 15 2 3" xfId="13471" xr:uid="{00000000-0005-0000-0000-0000951C0000}"/>
    <cellStyle name="Feeder Field 3 4 2 15 2 4" xfId="13472" xr:uid="{00000000-0005-0000-0000-0000961C0000}"/>
    <cellStyle name="Feeder Field 3 4 2 15 3" xfId="13473" xr:uid="{00000000-0005-0000-0000-0000971C0000}"/>
    <cellStyle name="Feeder Field 3 4 2 15 4" xfId="13474" xr:uid="{00000000-0005-0000-0000-0000981C0000}"/>
    <cellStyle name="Feeder Field 3 4 2 16" xfId="1173" xr:uid="{00000000-0005-0000-0000-0000991C0000}"/>
    <cellStyle name="Feeder Field 3 4 2 16 2" xfId="13475" xr:uid="{00000000-0005-0000-0000-00009A1C0000}"/>
    <cellStyle name="Feeder Field 3 4 2 16 2 2" xfId="13476" xr:uid="{00000000-0005-0000-0000-00009B1C0000}"/>
    <cellStyle name="Feeder Field 3 4 2 16 2 3" xfId="13477" xr:uid="{00000000-0005-0000-0000-00009C1C0000}"/>
    <cellStyle name="Feeder Field 3 4 2 16 2 4" xfId="13478" xr:uid="{00000000-0005-0000-0000-00009D1C0000}"/>
    <cellStyle name="Feeder Field 3 4 2 16 3" xfId="13479" xr:uid="{00000000-0005-0000-0000-00009E1C0000}"/>
    <cellStyle name="Feeder Field 3 4 2 16 4" xfId="13480" xr:uid="{00000000-0005-0000-0000-00009F1C0000}"/>
    <cellStyle name="Feeder Field 3 4 2 17" xfId="1174" xr:uid="{00000000-0005-0000-0000-0000A01C0000}"/>
    <cellStyle name="Feeder Field 3 4 2 17 2" xfId="13481" xr:uid="{00000000-0005-0000-0000-0000A11C0000}"/>
    <cellStyle name="Feeder Field 3 4 2 17 2 2" xfId="13482" xr:uid="{00000000-0005-0000-0000-0000A21C0000}"/>
    <cellStyle name="Feeder Field 3 4 2 17 2 3" xfId="13483" xr:uid="{00000000-0005-0000-0000-0000A31C0000}"/>
    <cellStyle name="Feeder Field 3 4 2 17 2 4" xfId="13484" xr:uid="{00000000-0005-0000-0000-0000A41C0000}"/>
    <cellStyle name="Feeder Field 3 4 2 17 3" xfId="13485" xr:uid="{00000000-0005-0000-0000-0000A51C0000}"/>
    <cellStyle name="Feeder Field 3 4 2 17 4" xfId="13486" xr:uid="{00000000-0005-0000-0000-0000A61C0000}"/>
    <cellStyle name="Feeder Field 3 4 2 18" xfId="1175" xr:uid="{00000000-0005-0000-0000-0000A71C0000}"/>
    <cellStyle name="Feeder Field 3 4 2 18 2" xfId="13487" xr:uid="{00000000-0005-0000-0000-0000A81C0000}"/>
    <cellStyle name="Feeder Field 3 4 2 18 2 2" xfId="13488" xr:uid="{00000000-0005-0000-0000-0000A91C0000}"/>
    <cellStyle name="Feeder Field 3 4 2 18 2 3" xfId="13489" xr:uid="{00000000-0005-0000-0000-0000AA1C0000}"/>
    <cellStyle name="Feeder Field 3 4 2 18 2 4" xfId="13490" xr:uid="{00000000-0005-0000-0000-0000AB1C0000}"/>
    <cellStyle name="Feeder Field 3 4 2 18 3" xfId="13491" xr:uid="{00000000-0005-0000-0000-0000AC1C0000}"/>
    <cellStyle name="Feeder Field 3 4 2 18 4" xfId="13492" xr:uid="{00000000-0005-0000-0000-0000AD1C0000}"/>
    <cellStyle name="Feeder Field 3 4 2 19" xfId="1176" xr:uid="{00000000-0005-0000-0000-0000AE1C0000}"/>
    <cellStyle name="Feeder Field 3 4 2 19 2" xfId="13493" xr:uid="{00000000-0005-0000-0000-0000AF1C0000}"/>
    <cellStyle name="Feeder Field 3 4 2 19 2 2" xfId="13494" xr:uid="{00000000-0005-0000-0000-0000B01C0000}"/>
    <cellStyle name="Feeder Field 3 4 2 19 2 3" xfId="13495" xr:uid="{00000000-0005-0000-0000-0000B11C0000}"/>
    <cellStyle name="Feeder Field 3 4 2 19 2 4" xfId="13496" xr:uid="{00000000-0005-0000-0000-0000B21C0000}"/>
    <cellStyle name="Feeder Field 3 4 2 19 3" xfId="13497" xr:uid="{00000000-0005-0000-0000-0000B31C0000}"/>
    <cellStyle name="Feeder Field 3 4 2 19 4" xfId="13498" xr:uid="{00000000-0005-0000-0000-0000B41C0000}"/>
    <cellStyle name="Feeder Field 3 4 2 2" xfId="1177" xr:uid="{00000000-0005-0000-0000-0000B51C0000}"/>
    <cellStyle name="Feeder Field 3 4 2 2 2" xfId="13499" xr:uid="{00000000-0005-0000-0000-0000B61C0000}"/>
    <cellStyle name="Feeder Field 3 4 2 2 2 2" xfId="13500" xr:uid="{00000000-0005-0000-0000-0000B71C0000}"/>
    <cellStyle name="Feeder Field 3 4 2 2 2 3" xfId="13501" xr:uid="{00000000-0005-0000-0000-0000B81C0000}"/>
    <cellStyle name="Feeder Field 3 4 2 2 2 4" xfId="13502" xr:uid="{00000000-0005-0000-0000-0000B91C0000}"/>
    <cellStyle name="Feeder Field 3 4 2 2 3" xfId="13503" xr:uid="{00000000-0005-0000-0000-0000BA1C0000}"/>
    <cellStyle name="Feeder Field 3 4 2 2 4" xfId="13504" xr:uid="{00000000-0005-0000-0000-0000BB1C0000}"/>
    <cellStyle name="Feeder Field 3 4 2 20" xfId="1178" xr:uid="{00000000-0005-0000-0000-0000BC1C0000}"/>
    <cellStyle name="Feeder Field 3 4 2 20 2" xfId="13505" xr:uid="{00000000-0005-0000-0000-0000BD1C0000}"/>
    <cellStyle name="Feeder Field 3 4 2 20 2 2" xfId="13506" xr:uid="{00000000-0005-0000-0000-0000BE1C0000}"/>
    <cellStyle name="Feeder Field 3 4 2 20 2 3" xfId="13507" xr:uid="{00000000-0005-0000-0000-0000BF1C0000}"/>
    <cellStyle name="Feeder Field 3 4 2 20 2 4" xfId="13508" xr:uid="{00000000-0005-0000-0000-0000C01C0000}"/>
    <cellStyle name="Feeder Field 3 4 2 20 3" xfId="13509" xr:uid="{00000000-0005-0000-0000-0000C11C0000}"/>
    <cellStyle name="Feeder Field 3 4 2 20 4" xfId="13510" xr:uid="{00000000-0005-0000-0000-0000C21C0000}"/>
    <cellStyle name="Feeder Field 3 4 2 21" xfId="1179" xr:uid="{00000000-0005-0000-0000-0000C31C0000}"/>
    <cellStyle name="Feeder Field 3 4 2 21 2" xfId="13511" xr:uid="{00000000-0005-0000-0000-0000C41C0000}"/>
    <cellStyle name="Feeder Field 3 4 2 21 2 2" xfId="13512" xr:uid="{00000000-0005-0000-0000-0000C51C0000}"/>
    <cellStyle name="Feeder Field 3 4 2 21 2 3" xfId="13513" xr:uid="{00000000-0005-0000-0000-0000C61C0000}"/>
    <cellStyle name="Feeder Field 3 4 2 21 2 4" xfId="13514" xr:uid="{00000000-0005-0000-0000-0000C71C0000}"/>
    <cellStyle name="Feeder Field 3 4 2 21 3" xfId="13515" xr:uid="{00000000-0005-0000-0000-0000C81C0000}"/>
    <cellStyle name="Feeder Field 3 4 2 21 4" xfId="13516" xr:uid="{00000000-0005-0000-0000-0000C91C0000}"/>
    <cellStyle name="Feeder Field 3 4 2 22" xfId="1180" xr:uid="{00000000-0005-0000-0000-0000CA1C0000}"/>
    <cellStyle name="Feeder Field 3 4 2 22 2" xfId="13517" xr:uid="{00000000-0005-0000-0000-0000CB1C0000}"/>
    <cellStyle name="Feeder Field 3 4 2 22 2 2" xfId="13518" xr:uid="{00000000-0005-0000-0000-0000CC1C0000}"/>
    <cellStyle name="Feeder Field 3 4 2 22 2 3" xfId="13519" xr:uid="{00000000-0005-0000-0000-0000CD1C0000}"/>
    <cellStyle name="Feeder Field 3 4 2 22 2 4" xfId="13520" xr:uid="{00000000-0005-0000-0000-0000CE1C0000}"/>
    <cellStyle name="Feeder Field 3 4 2 22 3" xfId="13521" xr:uid="{00000000-0005-0000-0000-0000CF1C0000}"/>
    <cellStyle name="Feeder Field 3 4 2 22 4" xfId="13522" xr:uid="{00000000-0005-0000-0000-0000D01C0000}"/>
    <cellStyle name="Feeder Field 3 4 2 23" xfId="1181" xr:uid="{00000000-0005-0000-0000-0000D11C0000}"/>
    <cellStyle name="Feeder Field 3 4 2 23 2" xfId="13523" xr:uid="{00000000-0005-0000-0000-0000D21C0000}"/>
    <cellStyle name="Feeder Field 3 4 2 23 2 2" xfId="13524" xr:uid="{00000000-0005-0000-0000-0000D31C0000}"/>
    <cellStyle name="Feeder Field 3 4 2 23 2 3" xfId="13525" xr:uid="{00000000-0005-0000-0000-0000D41C0000}"/>
    <cellStyle name="Feeder Field 3 4 2 23 2 4" xfId="13526" xr:uid="{00000000-0005-0000-0000-0000D51C0000}"/>
    <cellStyle name="Feeder Field 3 4 2 23 3" xfId="13527" xr:uid="{00000000-0005-0000-0000-0000D61C0000}"/>
    <cellStyle name="Feeder Field 3 4 2 23 4" xfId="13528" xr:uid="{00000000-0005-0000-0000-0000D71C0000}"/>
    <cellStyle name="Feeder Field 3 4 2 24" xfId="1182" xr:uid="{00000000-0005-0000-0000-0000D81C0000}"/>
    <cellStyle name="Feeder Field 3 4 2 24 2" xfId="13529" xr:uid="{00000000-0005-0000-0000-0000D91C0000}"/>
    <cellStyle name="Feeder Field 3 4 2 24 2 2" xfId="13530" xr:uid="{00000000-0005-0000-0000-0000DA1C0000}"/>
    <cellStyle name="Feeder Field 3 4 2 24 2 3" xfId="13531" xr:uid="{00000000-0005-0000-0000-0000DB1C0000}"/>
    <cellStyle name="Feeder Field 3 4 2 24 2 4" xfId="13532" xr:uid="{00000000-0005-0000-0000-0000DC1C0000}"/>
    <cellStyle name="Feeder Field 3 4 2 24 3" xfId="13533" xr:uid="{00000000-0005-0000-0000-0000DD1C0000}"/>
    <cellStyle name="Feeder Field 3 4 2 24 4" xfId="13534" xr:uid="{00000000-0005-0000-0000-0000DE1C0000}"/>
    <cellStyle name="Feeder Field 3 4 2 25" xfId="1183" xr:uid="{00000000-0005-0000-0000-0000DF1C0000}"/>
    <cellStyle name="Feeder Field 3 4 2 25 2" xfId="13535" xr:uid="{00000000-0005-0000-0000-0000E01C0000}"/>
    <cellStyle name="Feeder Field 3 4 2 25 2 2" xfId="13536" xr:uid="{00000000-0005-0000-0000-0000E11C0000}"/>
    <cellStyle name="Feeder Field 3 4 2 25 2 3" xfId="13537" xr:uid="{00000000-0005-0000-0000-0000E21C0000}"/>
    <cellStyle name="Feeder Field 3 4 2 25 2 4" xfId="13538" xr:uid="{00000000-0005-0000-0000-0000E31C0000}"/>
    <cellStyle name="Feeder Field 3 4 2 25 3" xfId="13539" xr:uid="{00000000-0005-0000-0000-0000E41C0000}"/>
    <cellStyle name="Feeder Field 3 4 2 25 4" xfId="13540" xr:uid="{00000000-0005-0000-0000-0000E51C0000}"/>
    <cellStyle name="Feeder Field 3 4 2 26" xfId="1184" xr:uid="{00000000-0005-0000-0000-0000E61C0000}"/>
    <cellStyle name="Feeder Field 3 4 2 26 2" xfId="13541" xr:uid="{00000000-0005-0000-0000-0000E71C0000}"/>
    <cellStyle name="Feeder Field 3 4 2 26 2 2" xfId="13542" xr:uid="{00000000-0005-0000-0000-0000E81C0000}"/>
    <cellStyle name="Feeder Field 3 4 2 26 2 3" xfId="13543" xr:uid="{00000000-0005-0000-0000-0000E91C0000}"/>
    <cellStyle name="Feeder Field 3 4 2 26 2 4" xfId="13544" xr:uid="{00000000-0005-0000-0000-0000EA1C0000}"/>
    <cellStyle name="Feeder Field 3 4 2 26 3" xfId="13545" xr:uid="{00000000-0005-0000-0000-0000EB1C0000}"/>
    <cellStyle name="Feeder Field 3 4 2 26 4" xfId="13546" xr:uid="{00000000-0005-0000-0000-0000EC1C0000}"/>
    <cellStyle name="Feeder Field 3 4 2 27" xfId="1185" xr:uid="{00000000-0005-0000-0000-0000ED1C0000}"/>
    <cellStyle name="Feeder Field 3 4 2 27 2" xfId="13547" xr:uid="{00000000-0005-0000-0000-0000EE1C0000}"/>
    <cellStyle name="Feeder Field 3 4 2 27 2 2" xfId="13548" xr:uid="{00000000-0005-0000-0000-0000EF1C0000}"/>
    <cellStyle name="Feeder Field 3 4 2 27 2 3" xfId="13549" xr:uid="{00000000-0005-0000-0000-0000F01C0000}"/>
    <cellStyle name="Feeder Field 3 4 2 27 2 4" xfId="13550" xr:uid="{00000000-0005-0000-0000-0000F11C0000}"/>
    <cellStyle name="Feeder Field 3 4 2 27 3" xfId="13551" xr:uid="{00000000-0005-0000-0000-0000F21C0000}"/>
    <cellStyle name="Feeder Field 3 4 2 27 4" xfId="13552" xr:uid="{00000000-0005-0000-0000-0000F31C0000}"/>
    <cellStyle name="Feeder Field 3 4 2 28" xfId="1186" xr:uid="{00000000-0005-0000-0000-0000F41C0000}"/>
    <cellStyle name="Feeder Field 3 4 2 28 2" xfId="13553" xr:uid="{00000000-0005-0000-0000-0000F51C0000}"/>
    <cellStyle name="Feeder Field 3 4 2 28 2 2" xfId="13554" xr:uid="{00000000-0005-0000-0000-0000F61C0000}"/>
    <cellStyle name="Feeder Field 3 4 2 28 2 3" xfId="13555" xr:uid="{00000000-0005-0000-0000-0000F71C0000}"/>
    <cellStyle name="Feeder Field 3 4 2 28 2 4" xfId="13556" xr:uid="{00000000-0005-0000-0000-0000F81C0000}"/>
    <cellStyle name="Feeder Field 3 4 2 28 3" xfId="13557" xr:uid="{00000000-0005-0000-0000-0000F91C0000}"/>
    <cellStyle name="Feeder Field 3 4 2 28 4" xfId="13558" xr:uid="{00000000-0005-0000-0000-0000FA1C0000}"/>
    <cellStyle name="Feeder Field 3 4 2 29" xfId="1187" xr:uid="{00000000-0005-0000-0000-0000FB1C0000}"/>
    <cellStyle name="Feeder Field 3 4 2 29 2" xfId="13559" xr:uid="{00000000-0005-0000-0000-0000FC1C0000}"/>
    <cellStyle name="Feeder Field 3 4 2 29 2 2" xfId="13560" xr:uid="{00000000-0005-0000-0000-0000FD1C0000}"/>
    <cellStyle name="Feeder Field 3 4 2 29 2 3" xfId="13561" xr:uid="{00000000-0005-0000-0000-0000FE1C0000}"/>
    <cellStyle name="Feeder Field 3 4 2 29 2 4" xfId="13562" xr:uid="{00000000-0005-0000-0000-0000FF1C0000}"/>
    <cellStyle name="Feeder Field 3 4 2 29 3" xfId="13563" xr:uid="{00000000-0005-0000-0000-0000001D0000}"/>
    <cellStyle name="Feeder Field 3 4 2 29 4" xfId="13564" xr:uid="{00000000-0005-0000-0000-0000011D0000}"/>
    <cellStyle name="Feeder Field 3 4 2 3" xfId="1188" xr:uid="{00000000-0005-0000-0000-0000021D0000}"/>
    <cellStyle name="Feeder Field 3 4 2 3 2" xfId="13565" xr:uid="{00000000-0005-0000-0000-0000031D0000}"/>
    <cellStyle name="Feeder Field 3 4 2 3 2 2" xfId="13566" xr:uid="{00000000-0005-0000-0000-0000041D0000}"/>
    <cellStyle name="Feeder Field 3 4 2 3 2 3" xfId="13567" xr:uid="{00000000-0005-0000-0000-0000051D0000}"/>
    <cellStyle name="Feeder Field 3 4 2 3 2 4" xfId="13568" xr:uid="{00000000-0005-0000-0000-0000061D0000}"/>
    <cellStyle name="Feeder Field 3 4 2 3 3" xfId="13569" xr:uid="{00000000-0005-0000-0000-0000071D0000}"/>
    <cellStyle name="Feeder Field 3 4 2 3 4" xfId="13570" xr:uid="{00000000-0005-0000-0000-0000081D0000}"/>
    <cellStyle name="Feeder Field 3 4 2 30" xfId="1189" xr:uid="{00000000-0005-0000-0000-0000091D0000}"/>
    <cellStyle name="Feeder Field 3 4 2 30 2" xfId="13571" xr:uid="{00000000-0005-0000-0000-00000A1D0000}"/>
    <cellStyle name="Feeder Field 3 4 2 30 2 2" xfId="13572" xr:uid="{00000000-0005-0000-0000-00000B1D0000}"/>
    <cellStyle name="Feeder Field 3 4 2 30 2 3" xfId="13573" xr:uid="{00000000-0005-0000-0000-00000C1D0000}"/>
    <cellStyle name="Feeder Field 3 4 2 30 2 4" xfId="13574" xr:uid="{00000000-0005-0000-0000-00000D1D0000}"/>
    <cellStyle name="Feeder Field 3 4 2 30 3" xfId="13575" xr:uid="{00000000-0005-0000-0000-00000E1D0000}"/>
    <cellStyle name="Feeder Field 3 4 2 30 4" xfId="13576" xr:uid="{00000000-0005-0000-0000-00000F1D0000}"/>
    <cellStyle name="Feeder Field 3 4 2 31" xfId="1190" xr:uid="{00000000-0005-0000-0000-0000101D0000}"/>
    <cellStyle name="Feeder Field 3 4 2 31 2" xfId="13577" xr:uid="{00000000-0005-0000-0000-0000111D0000}"/>
    <cellStyle name="Feeder Field 3 4 2 31 2 2" xfId="13578" xr:uid="{00000000-0005-0000-0000-0000121D0000}"/>
    <cellStyle name="Feeder Field 3 4 2 31 2 3" xfId="13579" xr:uid="{00000000-0005-0000-0000-0000131D0000}"/>
    <cellStyle name="Feeder Field 3 4 2 31 2 4" xfId="13580" xr:uid="{00000000-0005-0000-0000-0000141D0000}"/>
    <cellStyle name="Feeder Field 3 4 2 31 3" xfId="13581" xr:uid="{00000000-0005-0000-0000-0000151D0000}"/>
    <cellStyle name="Feeder Field 3 4 2 31 4" xfId="13582" xr:uid="{00000000-0005-0000-0000-0000161D0000}"/>
    <cellStyle name="Feeder Field 3 4 2 32" xfId="1191" xr:uid="{00000000-0005-0000-0000-0000171D0000}"/>
    <cellStyle name="Feeder Field 3 4 2 32 2" xfId="13583" xr:uid="{00000000-0005-0000-0000-0000181D0000}"/>
    <cellStyle name="Feeder Field 3 4 2 32 2 2" xfId="13584" xr:uid="{00000000-0005-0000-0000-0000191D0000}"/>
    <cellStyle name="Feeder Field 3 4 2 32 2 3" xfId="13585" xr:uid="{00000000-0005-0000-0000-00001A1D0000}"/>
    <cellStyle name="Feeder Field 3 4 2 32 2 4" xfId="13586" xr:uid="{00000000-0005-0000-0000-00001B1D0000}"/>
    <cellStyle name="Feeder Field 3 4 2 32 3" xfId="13587" xr:uid="{00000000-0005-0000-0000-00001C1D0000}"/>
    <cellStyle name="Feeder Field 3 4 2 32 4" xfId="13588" xr:uid="{00000000-0005-0000-0000-00001D1D0000}"/>
    <cellStyle name="Feeder Field 3 4 2 33" xfId="1192" xr:uid="{00000000-0005-0000-0000-00001E1D0000}"/>
    <cellStyle name="Feeder Field 3 4 2 33 2" xfId="13589" xr:uid="{00000000-0005-0000-0000-00001F1D0000}"/>
    <cellStyle name="Feeder Field 3 4 2 33 2 2" xfId="13590" xr:uid="{00000000-0005-0000-0000-0000201D0000}"/>
    <cellStyle name="Feeder Field 3 4 2 33 2 3" xfId="13591" xr:uid="{00000000-0005-0000-0000-0000211D0000}"/>
    <cellStyle name="Feeder Field 3 4 2 33 2 4" xfId="13592" xr:uid="{00000000-0005-0000-0000-0000221D0000}"/>
    <cellStyle name="Feeder Field 3 4 2 33 3" xfId="13593" xr:uid="{00000000-0005-0000-0000-0000231D0000}"/>
    <cellStyle name="Feeder Field 3 4 2 33 4" xfId="13594" xr:uid="{00000000-0005-0000-0000-0000241D0000}"/>
    <cellStyle name="Feeder Field 3 4 2 34" xfId="1193" xr:uid="{00000000-0005-0000-0000-0000251D0000}"/>
    <cellStyle name="Feeder Field 3 4 2 34 2" xfId="13595" xr:uid="{00000000-0005-0000-0000-0000261D0000}"/>
    <cellStyle name="Feeder Field 3 4 2 34 2 2" xfId="13596" xr:uid="{00000000-0005-0000-0000-0000271D0000}"/>
    <cellStyle name="Feeder Field 3 4 2 34 2 3" xfId="13597" xr:uid="{00000000-0005-0000-0000-0000281D0000}"/>
    <cellStyle name="Feeder Field 3 4 2 34 2 4" xfId="13598" xr:uid="{00000000-0005-0000-0000-0000291D0000}"/>
    <cellStyle name="Feeder Field 3 4 2 34 3" xfId="13599" xr:uid="{00000000-0005-0000-0000-00002A1D0000}"/>
    <cellStyle name="Feeder Field 3 4 2 34 4" xfId="13600" xr:uid="{00000000-0005-0000-0000-00002B1D0000}"/>
    <cellStyle name="Feeder Field 3 4 2 35" xfId="1194" xr:uid="{00000000-0005-0000-0000-00002C1D0000}"/>
    <cellStyle name="Feeder Field 3 4 2 35 2" xfId="13601" xr:uid="{00000000-0005-0000-0000-00002D1D0000}"/>
    <cellStyle name="Feeder Field 3 4 2 35 2 2" xfId="13602" xr:uid="{00000000-0005-0000-0000-00002E1D0000}"/>
    <cellStyle name="Feeder Field 3 4 2 35 2 3" xfId="13603" xr:uid="{00000000-0005-0000-0000-00002F1D0000}"/>
    <cellStyle name="Feeder Field 3 4 2 35 2 4" xfId="13604" xr:uid="{00000000-0005-0000-0000-0000301D0000}"/>
    <cellStyle name="Feeder Field 3 4 2 35 3" xfId="13605" xr:uid="{00000000-0005-0000-0000-0000311D0000}"/>
    <cellStyle name="Feeder Field 3 4 2 35 4" xfId="13606" xr:uid="{00000000-0005-0000-0000-0000321D0000}"/>
    <cellStyle name="Feeder Field 3 4 2 36" xfId="1195" xr:uid="{00000000-0005-0000-0000-0000331D0000}"/>
    <cellStyle name="Feeder Field 3 4 2 36 2" xfId="13607" xr:uid="{00000000-0005-0000-0000-0000341D0000}"/>
    <cellStyle name="Feeder Field 3 4 2 36 2 2" xfId="13608" xr:uid="{00000000-0005-0000-0000-0000351D0000}"/>
    <cellStyle name="Feeder Field 3 4 2 36 2 3" xfId="13609" xr:uid="{00000000-0005-0000-0000-0000361D0000}"/>
    <cellStyle name="Feeder Field 3 4 2 36 2 4" xfId="13610" xr:uid="{00000000-0005-0000-0000-0000371D0000}"/>
    <cellStyle name="Feeder Field 3 4 2 36 3" xfId="13611" xr:uid="{00000000-0005-0000-0000-0000381D0000}"/>
    <cellStyle name="Feeder Field 3 4 2 36 4" xfId="13612" xr:uid="{00000000-0005-0000-0000-0000391D0000}"/>
    <cellStyle name="Feeder Field 3 4 2 37" xfId="1196" xr:uid="{00000000-0005-0000-0000-00003A1D0000}"/>
    <cellStyle name="Feeder Field 3 4 2 37 2" xfId="13613" xr:uid="{00000000-0005-0000-0000-00003B1D0000}"/>
    <cellStyle name="Feeder Field 3 4 2 37 2 2" xfId="13614" xr:uid="{00000000-0005-0000-0000-00003C1D0000}"/>
    <cellStyle name="Feeder Field 3 4 2 37 2 3" xfId="13615" xr:uid="{00000000-0005-0000-0000-00003D1D0000}"/>
    <cellStyle name="Feeder Field 3 4 2 37 2 4" xfId="13616" xr:uid="{00000000-0005-0000-0000-00003E1D0000}"/>
    <cellStyle name="Feeder Field 3 4 2 37 3" xfId="13617" xr:uid="{00000000-0005-0000-0000-00003F1D0000}"/>
    <cellStyle name="Feeder Field 3 4 2 37 4" xfId="13618" xr:uid="{00000000-0005-0000-0000-0000401D0000}"/>
    <cellStyle name="Feeder Field 3 4 2 38" xfId="1197" xr:uid="{00000000-0005-0000-0000-0000411D0000}"/>
    <cellStyle name="Feeder Field 3 4 2 38 2" xfId="13619" xr:uid="{00000000-0005-0000-0000-0000421D0000}"/>
    <cellStyle name="Feeder Field 3 4 2 38 2 2" xfId="13620" xr:uid="{00000000-0005-0000-0000-0000431D0000}"/>
    <cellStyle name="Feeder Field 3 4 2 38 2 3" xfId="13621" xr:uid="{00000000-0005-0000-0000-0000441D0000}"/>
    <cellStyle name="Feeder Field 3 4 2 38 2 4" xfId="13622" xr:uid="{00000000-0005-0000-0000-0000451D0000}"/>
    <cellStyle name="Feeder Field 3 4 2 38 3" xfId="13623" xr:uid="{00000000-0005-0000-0000-0000461D0000}"/>
    <cellStyle name="Feeder Field 3 4 2 38 4" xfId="13624" xr:uid="{00000000-0005-0000-0000-0000471D0000}"/>
    <cellStyle name="Feeder Field 3 4 2 39" xfId="1198" xr:uid="{00000000-0005-0000-0000-0000481D0000}"/>
    <cellStyle name="Feeder Field 3 4 2 39 2" xfId="13625" xr:uid="{00000000-0005-0000-0000-0000491D0000}"/>
    <cellStyle name="Feeder Field 3 4 2 39 2 2" xfId="13626" xr:uid="{00000000-0005-0000-0000-00004A1D0000}"/>
    <cellStyle name="Feeder Field 3 4 2 39 2 3" xfId="13627" xr:uid="{00000000-0005-0000-0000-00004B1D0000}"/>
    <cellStyle name="Feeder Field 3 4 2 39 2 4" xfId="13628" xr:uid="{00000000-0005-0000-0000-00004C1D0000}"/>
    <cellStyle name="Feeder Field 3 4 2 39 3" xfId="13629" xr:uid="{00000000-0005-0000-0000-00004D1D0000}"/>
    <cellStyle name="Feeder Field 3 4 2 39 4" xfId="13630" xr:uid="{00000000-0005-0000-0000-00004E1D0000}"/>
    <cellStyle name="Feeder Field 3 4 2 4" xfId="1199" xr:uid="{00000000-0005-0000-0000-00004F1D0000}"/>
    <cellStyle name="Feeder Field 3 4 2 4 2" xfId="13631" xr:uid="{00000000-0005-0000-0000-0000501D0000}"/>
    <cellStyle name="Feeder Field 3 4 2 4 2 2" xfId="13632" xr:uid="{00000000-0005-0000-0000-0000511D0000}"/>
    <cellStyle name="Feeder Field 3 4 2 4 2 3" xfId="13633" xr:uid="{00000000-0005-0000-0000-0000521D0000}"/>
    <cellStyle name="Feeder Field 3 4 2 4 2 4" xfId="13634" xr:uid="{00000000-0005-0000-0000-0000531D0000}"/>
    <cellStyle name="Feeder Field 3 4 2 4 3" xfId="13635" xr:uid="{00000000-0005-0000-0000-0000541D0000}"/>
    <cellStyle name="Feeder Field 3 4 2 4 4" xfId="13636" xr:uid="{00000000-0005-0000-0000-0000551D0000}"/>
    <cellStyle name="Feeder Field 3 4 2 40" xfId="1200" xr:uid="{00000000-0005-0000-0000-0000561D0000}"/>
    <cellStyle name="Feeder Field 3 4 2 40 2" xfId="13637" xr:uid="{00000000-0005-0000-0000-0000571D0000}"/>
    <cellStyle name="Feeder Field 3 4 2 40 2 2" xfId="13638" xr:uid="{00000000-0005-0000-0000-0000581D0000}"/>
    <cellStyle name="Feeder Field 3 4 2 40 2 3" xfId="13639" xr:uid="{00000000-0005-0000-0000-0000591D0000}"/>
    <cellStyle name="Feeder Field 3 4 2 40 2 4" xfId="13640" xr:uid="{00000000-0005-0000-0000-00005A1D0000}"/>
    <cellStyle name="Feeder Field 3 4 2 40 3" xfId="13641" xr:uid="{00000000-0005-0000-0000-00005B1D0000}"/>
    <cellStyle name="Feeder Field 3 4 2 40 4" xfId="13642" xr:uid="{00000000-0005-0000-0000-00005C1D0000}"/>
    <cellStyle name="Feeder Field 3 4 2 41" xfId="1201" xr:uid="{00000000-0005-0000-0000-00005D1D0000}"/>
    <cellStyle name="Feeder Field 3 4 2 41 2" xfId="13643" xr:uid="{00000000-0005-0000-0000-00005E1D0000}"/>
    <cellStyle name="Feeder Field 3 4 2 41 2 2" xfId="13644" xr:uid="{00000000-0005-0000-0000-00005F1D0000}"/>
    <cellStyle name="Feeder Field 3 4 2 41 2 3" xfId="13645" xr:uid="{00000000-0005-0000-0000-0000601D0000}"/>
    <cellStyle name="Feeder Field 3 4 2 41 2 4" xfId="13646" xr:uid="{00000000-0005-0000-0000-0000611D0000}"/>
    <cellStyle name="Feeder Field 3 4 2 41 3" xfId="13647" xr:uid="{00000000-0005-0000-0000-0000621D0000}"/>
    <cellStyle name="Feeder Field 3 4 2 41 4" xfId="13648" xr:uid="{00000000-0005-0000-0000-0000631D0000}"/>
    <cellStyle name="Feeder Field 3 4 2 42" xfId="1202" xr:uid="{00000000-0005-0000-0000-0000641D0000}"/>
    <cellStyle name="Feeder Field 3 4 2 42 2" xfId="13649" xr:uid="{00000000-0005-0000-0000-0000651D0000}"/>
    <cellStyle name="Feeder Field 3 4 2 42 2 2" xfId="13650" xr:uid="{00000000-0005-0000-0000-0000661D0000}"/>
    <cellStyle name="Feeder Field 3 4 2 42 2 3" xfId="13651" xr:uid="{00000000-0005-0000-0000-0000671D0000}"/>
    <cellStyle name="Feeder Field 3 4 2 42 2 4" xfId="13652" xr:uid="{00000000-0005-0000-0000-0000681D0000}"/>
    <cellStyle name="Feeder Field 3 4 2 42 3" xfId="13653" xr:uid="{00000000-0005-0000-0000-0000691D0000}"/>
    <cellStyle name="Feeder Field 3 4 2 42 4" xfId="13654" xr:uid="{00000000-0005-0000-0000-00006A1D0000}"/>
    <cellStyle name="Feeder Field 3 4 2 43" xfId="1203" xr:uid="{00000000-0005-0000-0000-00006B1D0000}"/>
    <cellStyle name="Feeder Field 3 4 2 43 2" xfId="13655" xr:uid="{00000000-0005-0000-0000-00006C1D0000}"/>
    <cellStyle name="Feeder Field 3 4 2 43 2 2" xfId="13656" xr:uid="{00000000-0005-0000-0000-00006D1D0000}"/>
    <cellStyle name="Feeder Field 3 4 2 43 2 3" xfId="13657" xr:uid="{00000000-0005-0000-0000-00006E1D0000}"/>
    <cellStyle name="Feeder Field 3 4 2 43 2 4" xfId="13658" xr:uid="{00000000-0005-0000-0000-00006F1D0000}"/>
    <cellStyle name="Feeder Field 3 4 2 43 3" xfId="13659" xr:uid="{00000000-0005-0000-0000-0000701D0000}"/>
    <cellStyle name="Feeder Field 3 4 2 43 4" xfId="13660" xr:uid="{00000000-0005-0000-0000-0000711D0000}"/>
    <cellStyle name="Feeder Field 3 4 2 44" xfId="1204" xr:uid="{00000000-0005-0000-0000-0000721D0000}"/>
    <cellStyle name="Feeder Field 3 4 2 44 2" xfId="13661" xr:uid="{00000000-0005-0000-0000-0000731D0000}"/>
    <cellStyle name="Feeder Field 3 4 2 44 2 2" xfId="13662" xr:uid="{00000000-0005-0000-0000-0000741D0000}"/>
    <cellStyle name="Feeder Field 3 4 2 44 2 3" xfId="13663" xr:uid="{00000000-0005-0000-0000-0000751D0000}"/>
    <cellStyle name="Feeder Field 3 4 2 44 2 4" xfId="13664" xr:uid="{00000000-0005-0000-0000-0000761D0000}"/>
    <cellStyle name="Feeder Field 3 4 2 44 3" xfId="13665" xr:uid="{00000000-0005-0000-0000-0000771D0000}"/>
    <cellStyle name="Feeder Field 3 4 2 44 4" xfId="13666" xr:uid="{00000000-0005-0000-0000-0000781D0000}"/>
    <cellStyle name="Feeder Field 3 4 2 45" xfId="13667" xr:uid="{00000000-0005-0000-0000-0000791D0000}"/>
    <cellStyle name="Feeder Field 3 4 2 45 2" xfId="13668" xr:uid="{00000000-0005-0000-0000-00007A1D0000}"/>
    <cellStyle name="Feeder Field 3 4 2 45 3" xfId="13669" xr:uid="{00000000-0005-0000-0000-00007B1D0000}"/>
    <cellStyle name="Feeder Field 3 4 2 45 4" xfId="13670" xr:uid="{00000000-0005-0000-0000-00007C1D0000}"/>
    <cellStyle name="Feeder Field 3 4 2 46" xfId="13671" xr:uid="{00000000-0005-0000-0000-00007D1D0000}"/>
    <cellStyle name="Feeder Field 3 4 2 46 2" xfId="13672" xr:uid="{00000000-0005-0000-0000-00007E1D0000}"/>
    <cellStyle name="Feeder Field 3 4 2 46 3" xfId="13673" xr:uid="{00000000-0005-0000-0000-00007F1D0000}"/>
    <cellStyle name="Feeder Field 3 4 2 46 4" xfId="13674" xr:uid="{00000000-0005-0000-0000-0000801D0000}"/>
    <cellStyle name="Feeder Field 3 4 2 47" xfId="13675" xr:uid="{00000000-0005-0000-0000-0000811D0000}"/>
    <cellStyle name="Feeder Field 3 4 2 5" xfId="1205" xr:uid="{00000000-0005-0000-0000-0000821D0000}"/>
    <cellStyle name="Feeder Field 3 4 2 5 2" xfId="13676" xr:uid="{00000000-0005-0000-0000-0000831D0000}"/>
    <cellStyle name="Feeder Field 3 4 2 5 2 2" xfId="13677" xr:uid="{00000000-0005-0000-0000-0000841D0000}"/>
    <cellStyle name="Feeder Field 3 4 2 5 2 3" xfId="13678" xr:uid="{00000000-0005-0000-0000-0000851D0000}"/>
    <cellStyle name="Feeder Field 3 4 2 5 2 4" xfId="13679" xr:uid="{00000000-0005-0000-0000-0000861D0000}"/>
    <cellStyle name="Feeder Field 3 4 2 5 3" xfId="13680" xr:uid="{00000000-0005-0000-0000-0000871D0000}"/>
    <cellStyle name="Feeder Field 3 4 2 5 4" xfId="13681" xr:uid="{00000000-0005-0000-0000-0000881D0000}"/>
    <cellStyle name="Feeder Field 3 4 2 6" xfId="1206" xr:uid="{00000000-0005-0000-0000-0000891D0000}"/>
    <cellStyle name="Feeder Field 3 4 2 6 2" xfId="13682" xr:uid="{00000000-0005-0000-0000-00008A1D0000}"/>
    <cellStyle name="Feeder Field 3 4 2 6 2 2" xfId="13683" xr:uid="{00000000-0005-0000-0000-00008B1D0000}"/>
    <cellStyle name="Feeder Field 3 4 2 6 2 3" xfId="13684" xr:uid="{00000000-0005-0000-0000-00008C1D0000}"/>
    <cellStyle name="Feeder Field 3 4 2 6 2 4" xfId="13685" xr:uid="{00000000-0005-0000-0000-00008D1D0000}"/>
    <cellStyle name="Feeder Field 3 4 2 6 3" xfId="13686" xr:uid="{00000000-0005-0000-0000-00008E1D0000}"/>
    <cellStyle name="Feeder Field 3 4 2 6 4" xfId="13687" xr:uid="{00000000-0005-0000-0000-00008F1D0000}"/>
    <cellStyle name="Feeder Field 3 4 2 7" xfId="1207" xr:uid="{00000000-0005-0000-0000-0000901D0000}"/>
    <cellStyle name="Feeder Field 3 4 2 7 2" xfId="13688" xr:uid="{00000000-0005-0000-0000-0000911D0000}"/>
    <cellStyle name="Feeder Field 3 4 2 7 2 2" xfId="13689" xr:uid="{00000000-0005-0000-0000-0000921D0000}"/>
    <cellStyle name="Feeder Field 3 4 2 7 2 3" xfId="13690" xr:uid="{00000000-0005-0000-0000-0000931D0000}"/>
    <cellStyle name="Feeder Field 3 4 2 7 2 4" xfId="13691" xr:uid="{00000000-0005-0000-0000-0000941D0000}"/>
    <cellStyle name="Feeder Field 3 4 2 7 3" xfId="13692" xr:uid="{00000000-0005-0000-0000-0000951D0000}"/>
    <cellStyle name="Feeder Field 3 4 2 7 4" xfId="13693" xr:uid="{00000000-0005-0000-0000-0000961D0000}"/>
    <cellStyle name="Feeder Field 3 4 2 8" xfId="1208" xr:uid="{00000000-0005-0000-0000-0000971D0000}"/>
    <cellStyle name="Feeder Field 3 4 2 8 2" xfId="13694" xr:uid="{00000000-0005-0000-0000-0000981D0000}"/>
    <cellStyle name="Feeder Field 3 4 2 8 2 2" xfId="13695" xr:uid="{00000000-0005-0000-0000-0000991D0000}"/>
    <cellStyle name="Feeder Field 3 4 2 8 2 3" xfId="13696" xr:uid="{00000000-0005-0000-0000-00009A1D0000}"/>
    <cellStyle name="Feeder Field 3 4 2 8 2 4" xfId="13697" xr:uid="{00000000-0005-0000-0000-00009B1D0000}"/>
    <cellStyle name="Feeder Field 3 4 2 8 3" xfId="13698" xr:uid="{00000000-0005-0000-0000-00009C1D0000}"/>
    <cellStyle name="Feeder Field 3 4 2 8 4" xfId="13699" xr:uid="{00000000-0005-0000-0000-00009D1D0000}"/>
    <cellStyle name="Feeder Field 3 4 2 9" xfId="1209" xr:uid="{00000000-0005-0000-0000-00009E1D0000}"/>
    <cellStyle name="Feeder Field 3 4 2 9 2" xfId="13700" xr:uid="{00000000-0005-0000-0000-00009F1D0000}"/>
    <cellStyle name="Feeder Field 3 4 2 9 2 2" xfId="13701" xr:uid="{00000000-0005-0000-0000-0000A01D0000}"/>
    <cellStyle name="Feeder Field 3 4 2 9 2 3" xfId="13702" xr:uid="{00000000-0005-0000-0000-0000A11D0000}"/>
    <cellStyle name="Feeder Field 3 4 2 9 2 4" xfId="13703" xr:uid="{00000000-0005-0000-0000-0000A21D0000}"/>
    <cellStyle name="Feeder Field 3 4 2 9 3" xfId="13704" xr:uid="{00000000-0005-0000-0000-0000A31D0000}"/>
    <cellStyle name="Feeder Field 3 4 2 9 4" xfId="13705" xr:uid="{00000000-0005-0000-0000-0000A41D0000}"/>
    <cellStyle name="Feeder Field 3 4 20" xfId="1210" xr:uid="{00000000-0005-0000-0000-0000A51D0000}"/>
    <cellStyle name="Feeder Field 3 4 20 2" xfId="13706" xr:uid="{00000000-0005-0000-0000-0000A61D0000}"/>
    <cellStyle name="Feeder Field 3 4 20 2 2" xfId="13707" xr:uid="{00000000-0005-0000-0000-0000A71D0000}"/>
    <cellStyle name="Feeder Field 3 4 20 2 3" xfId="13708" xr:uid="{00000000-0005-0000-0000-0000A81D0000}"/>
    <cellStyle name="Feeder Field 3 4 20 2 4" xfId="13709" xr:uid="{00000000-0005-0000-0000-0000A91D0000}"/>
    <cellStyle name="Feeder Field 3 4 20 3" xfId="13710" xr:uid="{00000000-0005-0000-0000-0000AA1D0000}"/>
    <cellStyle name="Feeder Field 3 4 20 4" xfId="13711" xr:uid="{00000000-0005-0000-0000-0000AB1D0000}"/>
    <cellStyle name="Feeder Field 3 4 21" xfId="1211" xr:uid="{00000000-0005-0000-0000-0000AC1D0000}"/>
    <cellStyle name="Feeder Field 3 4 21 2" xfId="13712" xr:uid="{00000000-0005-0000-0000-0000AD1D0000}"/>
    <cellStyle name="Feeder Field 3 4 21 2 2" xfId="13713" xr:uid="{00000000-0005-0000-0000-0000AE1D0000}"/>
    <cellStyle name="Feeder Field 3 4 21 2 3" xfId="13714" xr:uid="{00000000-0005-0000-0000-0000AF1D0000}"/>
    <cellStyle name="Feeder Field 3 4 21 2 4" xfId="13715" xr:uid="{00000000-0005-0000-0000-0000B01D0000}"/>
    <cellStyle name="Feeder Field 3 4 21 3" xfId="13716" xr:uid="{00000000-0005-0000-0000-0000B11D0000}"/>
    <cellStyle name="Feeder Field 3 4 21 4" xfId="13717" xr:uid="{00000000-0005-0000-0000-0000B21D0000}"/>
    <cellStyle name="Feeder Field 3 4 22" xfId="1212" xr:uid="{00000000-0005-0000-0000-0000B31D0000}"/>
    <cellStyle name="Feeder Field 3 4 22 2" xfId="13718" xr:uid="{00000000-0005-0000-0000-0000B41D0000}"/>
    <cellStyle name="Feeder Field 3 4 22 2 2" xfId="13719" xr:uid="{00000000-0005-0000-0000-0000B51D0000}"/>
    <cellStyle name="Feeder Field 3 4 22 2 3" xfId="13720" xr:uid="{00000000-0005-0000-0000-0000B61D0000}"/>
    <cellStyle name="Feeder Field 3 4 22 2 4" xfId="13721" xr:uid="{00000000-0005-0000-0000-0000B71D0000}"/>
    <cellStyle name="Feeder Field 3 4 22 3" xfId="13722" xr:uid="{00000000-0005-0000-0000-0000B81D0000}"/>
    <cellStyle name="Feeder Field 3 4 22 4" xfId="13723" xr:uid="{00000000-0005-0000-0000-0000B91D0000}"/>
    <cellStyle name="Feeder Field 3 4 23" xfId="1213" xr:uid="{00000000-0005-0000-0000-0000BA1D0000}"/>
    <cellStyle name="Feeder Field 3 4 23 2" xfId="13724" xr:uid="{00000000-0005-0000-0000-0000BB1D0000}"/>
    <cellStyle name="Feeder Field 3 4 23 2 2" xfId="13725" xr:uid="{00000000-0005-0000-0000-0000BC1D0000}"/>
    <cellStyle name="Feeder Field 3 4 23 2 3" xfId="13726" xr:uid="{00000000-0005-0000-0000-0000BD1D0000}"/>
    <cellStyle name="Feeder Field 3 4 23 2 4" xfId="13727" xr:uid="{00000000-0005-0000-0000-0000BE1D0000}"/>
    <cellStyle name="Feeder Field 3 4 23 3" xfId="13728" xr:uid="{00000000-0005-0000-0000-0000BF1D0000}"/>
    <cellStyle name="Feeder Field 3 4 23 4" xfId="13729" xr:uid="{00000000-0005-0000-0000-0000C01D0000}"/>
    <cellStyle name="Feeder Field 3 4 24" xfId="1214" xr:uid="{00000000-0005-0000-0000-0000C11D0000}"/>
    <cellStyle name="Feeder Field 3 4 24 2" xfId="13730" xr:uid="{00000000-0005-0000-0000-0000C21D0000}"/>
    <cellStyle name="Feeder Field 3 4 24 2 2" xfId="13731" xr:uid="{00000000-0005-0000-0000-0000C31D0000}"/>
    <cellStyle name="Feeder Field 3 4 24 2 3" xfId="13732" xr:uid="{00000000-0005-0000-0000-0000C41D0000}"/>
    <cellStyle name="Feeder Field 3 4 24 2 4" xfId="13733" xr:uid="{00000000-0005-0000-0000-0000C51D0000}"/>
    <cellStyle name="Feeder Field 3 4 24 3" xfId="13734" xr:uid="{00000000-0005-0000-0000-0000C61D0000}"/>
    <cellStyle name="Feeder Field 3 4 24 4" xfId="13735" xr:uid="{00000000-0005-0000-0000-0000C71D0000}"/>
    <cellStyle name="Feeder Field 3 4 25" xfId="1215" xr:uid="{00000000-0005-0000-0000-0000C81D0000}"/>
    <cellStyle name="Feeder Field 3 4 25 2" xfId="13736" xr:uid="{00000000-0005-0000-0000-0000C91D0000}"/>
    <cellStyle name="Feeder Field 3 4 25 2 2" xfId="13737" xr:uid="{00000000-0005-0000-0000-0000CA1D0000}"/>
    <cellStyle name="Feeder Field 3 4 25 2 3" xfId="13738" xr:uid="{00000000-0005-0000-0000-0000CB1D0000}"/>
    <cellStyle name="Feeder Field 3 4 25 2 4" xfId="13739" xr:uid="{00000000-0005-0000-0000-0000CC1D0000}"/>
    <cellStyle name="Feeder Field 3 4 25 3" xfId="13740" xr:uid="{00000000-0005-0000-0000-0000CD1D0000}"/>
    <cellStyle name="Feeder Field 3 4 25 4" xfId="13741" xr:uid="{00000000-0005-0000-0000-0000CE1D0000}"/>
    <cellStyle name="Feeder Field 3 4 26" xfId="1216" xr:uid="{00000000-0005-0000-0000-0000CF1D0000}"/>
    <cellStyle name="Feeder Field 3 4 26 2" xfId="13742" xr:uid="{00000000-0005-0000-0000-0000D01D0000}"/>
    <cellStyle name="Feeder Field 3 4 26 2 2" xfId="13743" xr:uid="{00000000-0005-0000-0000-0000D11D0000}"/>
    <cellStyle name="Feeder Field 3 4 26 2 3" xfId="13744" xr:uid="{00000000-0005-0000-0000-0000D21D0000}"/>
    <cellStyle name="Feeder Field 3 4 26 2 4" xfId="13745" xr:uid="{00000000-0005-0000-0000-0000D31D0000}"/>
    <cellStyle name="Feeder Field 3 4 26 3" xfId="13746" xr:uid="{00000000-0005-0000-0000-0000D41D0000}"/>
    <cellStyle name="Feeder Field 3 4 26 4" xfId="13747" xr:uid="{00000000-0005-0000-0000-0000D51D0000}"/>
    <cellStyle name="Feeder Field 3 4 27" xfId="1217" xr:uid="{00000000-0005-0000-0000-0000D61D0000}"/>
    <cellStyle name="Feeder Field 3 4 27 2" xfId="13748" xr:uid="{00000000-0005-0000-0000-0000D71D0000}"/>
    <cellStyle name="Feeder Field 3 4 27 2 2" xfId="13749" xr:uid="{00000000-0005-0000-0000-0000D81D0000}"/>
    <cellStyle name="Feeder Field 3 4 27 2 3" xfId="13750" xr:uid="{00000000-0005-0000-0000-0000D91D0000}"/>
    <cellStyle name="Feeder Field 3 4 27 2 4" xfId="13751" xr:uid="{00000000-0005-0000-0000-0000DA1D0000}"/>
    <cellStyle name="Feeder Field 3 4 27 3" xfId="13752" xr:uid="{00000000-0005-0000-0000-0000DB1D0000}"/>
    <cellStyle name="Feeder Field 3 4 27 4" xfId="13753" xr:uid="{00000000-0005-0000-0000-0000DC1D0000}"/>
    <cellStyle name="Feeder Field 3 4 28" xfId="1218" xr:uid="{00000000-0005-0000-0000-0000DD1D0000}"/>
    <cellStyle name="Feeder Field 3 4 28 2" xfId="13754" xr:uid="{00000000-0005-0000-0000-0000DE1D0000}"/>
    <cellStyle name="Feeder Field 3 4 28 2 2" xfId="13755" xr:uid="{00000000-0005-0000-0000-0000DF1D0000}"/>
    <cellStyle name="Feeder Field 3 4 28 2 3" xfId="13756" xr:uid="{00000000-0005-0000-0000-0000E01D0000}"/>
    <cellStyle name="Feeder Field 3 4 28 2 4" xfId="13757" xr:uid="{00000000-0005-0000-0000-0000E11D0000}"/>
    <cellStyle name="Feeder Field 3 4 28 3" xfId="13758" xr:uid="{00000000-0005-0000-0000-0000E21D0000}"/>
    <cellStyle name="Feeder Field 3 4 28 4" xfId="13759" xr:uid="{00000000-0005-0000-0000-0000E31D0000}"/>
    <cellStyle name="Feeder Field 3 4 29" xfId="1219" xr:uid="{00000000-0005-0000-0000-0000E41D0000}"/>
    <cellStyle name="Feeder Field 3 4 29 2" xfId="13760" xr:uid="{00000000-0005-0000-0000-0000E51D0000}"/>
    <cellStyle name="Feeder Field 3 4 29 2 2" xfId="13761" xr:uid="{00000000-0005-0000-0000-0000E61D0000}"/>
    <cellStyle name="Feeder Field 3 4 29 2 3" xfId="13762" xr:uid="{00000000-0005-0000-0000-0000E71D0000}"/>
    <cellStyle name="Feeder Field 3 4 29 2 4" xfId="13763" xr:uid="{00000000-0005-0000-0000-0000E81D0000}"/>
    <cellStyle name="Feeder Field 3 4 29 3" xfId="13764" xr:uid="{00000000-0005-0000-0000-0000E91D0000}"/>
    <cellStyle name="Feeder Field 3 4 29 4" xfId="13765" xr:uid="{00000000-0005-0000-0000-0000EA1D0000}"/>
    <cellStyle name="Feeder Field 3 4 3" xfId="1220" xr:uid="{00000000-0005-0000-0000-0000EB1D0000}"/>
    <cellStyle name="Feeder Field 3 4 3 2" xfId="13766" xr:uid="{00000000-0005-0000-0000-0000EC1D0000}"/>
    <cellStyle name="Feeder Field 3 4 3 2 2" xfId="13767" xr:uid="{00000000-0005-0000-0000-0000ED1D0000}"/>
    <cellStyle name="Feeder Field 3 4 3 2 3" xfId="13768" xr:uid="{00000000-0005-0000-0000-0000EE1D0000}"/>
    <cellStyle name="Feeder Field 3 4 3 2 4" xfId="13769" xr:uid="{00000000-0005-0000-0000-0000EF1D0000}"/>
    <cellStyle name="Feeder Field 3 4 3 3" xfId="13770" xr:uid="{00000000-0005-0000-0000-0000F01D0000}"/>
    <cellStyle name="Feeder Field 3 4 3 4" xfId="13771" xr:uid="{00000000-0005-0000-0000-0000F11D0000}"/>
    <cellStyle name="Feeder Field 3 4 30" xfId="1221" xr:uid="{00000000-0005-0000-0000-0000F21D0000}"/>
    <cellStyle name="Feeder Field 3 4 30 2" xfId="13772" xr:uid="{00000000-0005-0000-0000-0000F31D0000}"/>
    <cellStyle name="Feeder Field 3 4 30 2 2" xfId="13773" xr:uid="{00000000-0005-0000-0000-0000F41D0000}"/>
    <cellStyle name="Feeder Field 3 4 30 2 3" xfId="13774" xr:uid="{00000000-0005-0000-0000-0000F51D0000}"/>
    <cellStyle name="Feeder Field 3 4 30 2 4" xfId="13775" xr:uid="{00000000-0005-0000-0000-0000F61D0000}"/>
    <cellStyle name="Feeder Field 3 4 30 3" xfId="13776" xr:uid="{00000000-0005-0000-0000-0000F71D0000}"/>
    <cellStyle name="Feeder Field 3 4 30 4" xfId="13777" xr:uid="{00000000-0005-0000-0000-0000F81D0000}"/>
    <cellStyle name="Feeder Field 3 4 31" xfId="1222" xr:uid="{00000000-0005-0000-0000-0000F91D0000}"/>
    <cellStyle name="Feeder Field 3 4 31 2" xfId="13778" xr:uid="{00000000-0005-0000-0000-0000FA1D0000}"/>
    <cellStyle name="Feeder Field 3 4 31 2 2" xfId="13779" xr:uid="{00000000-0005-0000-0000-0000FB1D0000}"/>
    <cellStyle name="Feeder Field 3 4 31 2 3" xfId="13780" xr:uid="{00000000-0005-0000-0000-0000FC1D0000}"/>
    <cellStyle name="Feeder Field 3 4 31 2 4" xfId="13781" xr:uid="{00000000-0005-0000-0000-0000FD1D0000}"/>
    <cellStyle name="Feeder Field 3 4 31 3" xfId="13782" xr:uid="{00000000-0005-0000-0000-0000FE1D0000}"/>
    <cellStyle name="Feeder Field 3 4 31 4" xfId="13783" xr:uid="{00000000-0005-0000-0000-0000FF1D0000}"/>
    <cellStyle name="Feeder Field 3 4 32" xfId="1223" xr:uid="{00000000-0005-0000-0000-0000001E0000}"/>
    <cellStyle name="Feeder Field 3 4 32 2" xfId="13784" xr:uid="{00000000-0005-0000-0000-0000011E0000}"/>
    <cellStyle name="Feeder Field 3 4 32 2 2" xfId="13785" xr:uid="{00000000-0005-0000-0000-0000021E0000}"/>
    <cellStyle name="Feeder Field 3 4 32 2 3" xfId="13786" xr:uid="{00000000-0005-0000-0000-0000031E0000}"/>
    <cellStyle name="Feeder Field 3 4 32 2 4" xfId="13787" xr:uid="{00000000-0005-0000-0000-0000041E0000}"/>
    <cellStyle name="Feeder Field 3 4 32 3" xfId="13788" xr:uid="{00000000-0005-0000-0000-0000051E0000}"/>
    <cellStyle name="Feeder Field 3 4 32 4" xfId="13789" xr:uid="{00000000-0005-0000-0000-0000061E0000}"/>
    <cellStyle name="Feeder Field 3 4 33" xfId="1224" xr:uid="{00000000-0005-0000-0000-0000071E0000}"/>
    <cellStyle name="Feeder Field 3 4 33 2" xfId="13790" xr:uid="{00000000-0005-0000-0000-0000081E0000}"/>
    <cellStyle name="Feeder Field 3 4 33 2 2" xfId="13791" xr:uid="{00000000-0005-0000-0000-0000091E0000}"/>
    <cellStyle name="Feeder Field 3 4 33 2 3" xfId="13792" xr:uid="{00000000-0005-0000-0000-00000A1E0000}"/>
    <cellStyle name="Feeder Field 3 4 33 2 4" xfId="13793" xr:uid="{00000000-0005-0000-0000-00000B1E0000}"/>
    <cellStyle name="Feeder Field 3 4 33 3" xfId="13794" xr:uid="{00000000-0005-0000-0000-00000C1E0000}"/>
    <cellStyle name="Feeder Field 3 4 33 4" xfId="13795" xr:uid="{00000000-0005-0000-0000-00000D1E0000}"/>
    <cellStyle name="Feeder Field 3 4 34" xfId="1225" xr:uid="{00000000-0005-0000-0000-00000E1E0000}"/>
    <cellStyle name="Feeder Field 3 4 34 2" xfId="13796" xr:uid="{00000000-0005-0000-0000-00000F1E0000}"/>
    <cellStyle name="Feeder Field 3 4 34 2 2" xfId="13797" xr:uid="{00000000-0005-0000-0000-0000101E0000}"/>
    <cellStyle name="Feeder Field 3 4 34 2 3" xfId="13798" xr:uid="{00000000-0005-0000-0000-0000111E0000}"/>
    <cellStyle name="Feeder Field 3 4 34 2 4" xfId="13799" xr:uid="{00000000-0005-0000-0000-0000121E0000}"/>
    <cellStyle name="Feeder Field 3 4 34 3" xfId="13800" xr:uid="{00000000-0005-0000-0000-0000131E0000}"/>
    <cellStyle name="Feeder Field 3 4 34 4" xfId="13801" xr:uid="{00000000-0005-0000-0000-0000141E0000}"/>
    <cellStyle name="Feeder Field 3 4 35" xfId="1226" xr:uid="{00000000-0005-0000-0000-0000151E0000}"/>
    <cellStyle name="Feeder Field 3 4 35 2" xfId="13802" xr:uid="{00000000-0005-0000-0000-0000161E0000}"/>
    <cellStyle name="Feeder Field 3 4 35 2 2" xfId="13803" xr:uid="{00000000-0005-0000-0000-0000171E0000}"/>
    <cellStyle name="Feeder Field 3 4 35 2 3" xfId="13804" xr:uid="{00000000-0005-0000-0000-0000181E0000}"/>
    <cellStyle name="Feeder Field 3 4 35 2 4" xfId="13805" xr:uid="{00000000-0005-0000-0000-0000191E0000}"/>
    <cellStyle name="Feeder Field 3 4 35 3" xfId="13806" xr:uid="{00000000-0005-0000-0000-00001A1E0000}"/>
    <cellStyle name="Feeder Field 3 4 35 4" xfId="13807" xr:uid="{00000000-0005-0000-0000-00001B1E0000}"/>
    <cellStyle name="Feeder Field 3 4 36" xfId="1227" xr:uid="{00000000-0005-0000-0000-00001C1E0000}"/>
    <cellStyle name="Feeder Field 3 4 36 2" xfId="13808" xr:uid="{00000000-0005-0000-0000-00001D1E0000}"/>
    <cellStyle name="Feeder Field 3 4 36 2 2" xfId="13809" xr:uid="{00000000-0005-0000-0000-00001E1E0000}"/>
    <cellStyle name="Feeder Field 3 4 36 2 3" xfId="13810" xr:uid="{00000000-0005-0000-0000-00001F1E0000}"/>
    <cellStyle name="Feeder Field 3 4 36 2 4" xfId="13811" xr:uid="{00000000-0005-0000-0000-0000201E0000}"/>
    <cellStyle name="Feeder Field 3 4 36 3" xfId="13812" xr:uid="{00000000-0005-0000-0000-0000211E0000}"/>
    <cellStyle name="Feeder Field 3 4 36 4" xfId="13813" xr:uid="{00000000-0005-0000-0000-0000221E0000}"/>
    <cellStyle name="Feeder Field 3 4 37" xfId="1228" xr:uid="{00000000-0005-0000-0000-0000231E0000}"/>
    <cellStyle name="Feeder Field 3 4 37 2" xfId="13814" xr:uid="{00000000-0005-0000-0000-0000241E0000}"/>
    <cellStyle name="Feeder Field 3 4 37 2 2" xfId="13815" xr:uid="{00000000-0005-0000-0000-0000251E0000}"/>
    <cellStyle name="Feeder Field 3 4 37 2 3" xfId="13816" xr:uid="{00000000-0005-0000-0000-0000261E0000}"/>
    <cellStyle name="Feeder Field 3 4 37 2 4" xfId="13817" xr:uid="{00000000-0005-0000-0000-0000271E0000}"/>
    <cellStyle name="Feeder Field 3 4 37 3" xfId="13818" xr:uid="{00000000-0005-0000-0000-0000281E0000}"/>
    <cellStyle name="Feeder Field 3 4 37 4" xfId="13819" xr:uid="{00000000-0005-0000-0000-0000291E0000}"/>
    <cellStyle name="Feeder Field 3 4 38" xfId="1229" xr:uid="{00000000-0005-0000-0000-00002A1E0000}"/>
    <cellStyle name="Feeder Field 3 4 38 2" xfId="13820" xr:uid="{00000000-0005-0000-0000-00002B1E0000}"/>
    <cellStyle name="Feeder Field 3 4 38 2 2" xfId="13821" xr:uid="{00000000-0005-0000-0000-00002C1E0000}"/>
    <cellStyle name="Feeder Field 3 4 38 2 3" xfId="13822" xr:uid="{00000000-0005-0000-0000-00002D1E0000}"/>
    <cellStyle name="Feeder Field 3 4 38 2 4" xfId="13823" xr:uid="{00000000-0005-0000-0000-00002E1E0000}"/>
    <cellStyle name="Feeder Field 3 4 38 3" xfId="13824" xr:uid="{00000000-0005-0000-0000-00002F1E0000}"/>
    <cellStyle name="Feeder Field 3 4 38 4" xfId="13825" xr:uid="{00000000-0005-0000-0000-0000301E0000}"/>
    <cellStyle name="Feeder Field 3 4 39" xfId="1230" xr:uid="{00000000-0005-0000-0000-0000311E0000}"/>
    <cellStyle name="Feeder Field 3 4 39 2" xfId="13826" xr:uid="{00000000-0005-0000-0000-0000321E0000}"/>
    <cellStyle name="Feeder Field 3 4 39 2 2" xfId="13827" xr:uid="{00000000-0005-0000-0000-0000331E0000}"/>
    <cellStyle name="Feeder Field 3 4 39 2 3" xfId="13828" xr:uid="{00000000-0005-0000-0000-0000341E0000}"/>
    <cellStyle name="Feeder Field 3 4 39 2 4" xfId="13829" xr:uid="{00000000-0005-0000-0000-0000351E0000}"/>
    <cellStyle name="Feeder Field 3 4 39 3" xfId="13830" xr:uid="{00000000-0005-0000-0000-0000361E0000}"/>
    <cellStyle name="Feeder Field 3 4 39 4" xfId="13831" xr:uid="{00000000-0005-0000-0000-0000371E0000}"/>
    <cellStyle name="Feeder Field 3 4 4" xfId="1231" xr:uid="{00000000-0005-0000-0000-0000381E0000}"/>
    <cellStyle name="Feeder Field 3 4 4 2" xfId="13832" xr:uid="{00000000-0005-0000-0000-0000391E0000}"/>
    <cellStyle name="Feeder Field 3 4 4 2 2" xfId="13833" xr:uid="{00000000-0005-0000-0000-00003A1E0000}"/>
    <cellStyle name="Feeder Field 3 4 4 2 3" xfId="13834" xr:uid="{00000000-0005-0000-0000-00003B1E0000}"/>
    <cellStyle name="Feeder Field 3 4 4 2 4" xfId="13835" xr:uid="{00000000-0005-0000-0000-00003C1E0000}"/>
    <cellStyle name="Feeder Field 3 4 4 3" xfId="13836" xr:uid="{00000000-0005-0000-0000-00003D1E0000}"/>
    <cellStyle name="Feeder Field 3 4 4 4" xfId="13837" xr:uid="{00000000-0005-0000-0000-00003E1E0000}"/>
    <cellStyle name="Feeder Field 3 4 40" xfId="1232" xr:uid="{00000000-0005-0000-0000-00003F1E0000}"/>
    <cellStyle name="Feeder Field 3 4 40 2" xfId="13838" xr:uid="{00000000-0005-0000-0000-0000401E0000}"/>
    <cellStyle name="Feeder Field 3 4 40 2 2" xfId="13839" xr:uid="{00000000-0005-0000-0000-0000411E0000}"/>
    <cellStyle name="Feeder Field 3 4 40 2 3" xfId="13840" xr:uid="{00000000-0005-0000-0000-0000421E0000}"/>
    <cellStyle name="Feeder Field 3 4 40 2 4" xfId="13841" xr:uid="{00000000-0005-0000-0000-0000431E0000}"/>
    <cellStyle name="Feeder Field 3 4 40 3" xfId="13842" xr:uid="{00000000-0005-0000-0000-0000441E0000}"/>
    <cellStyle name="Feeder Field 3 4 40 4" xfId="13843" xr:uid="{00000000-0005-0000-0000-0000451E0000}"/>
    <cellStyle name="Feeder Field 3 4 41" xfId="1233" xr:uid="{00000000-0005-0000-0000-0000461E0000}"/>
    <cellStyle name="Feeder Field 3 4 41 2" xfId="13844" xr:uid="{00000000-0005-0000-0000-0000471E0000}"/>
    <cellStyle name="Feeder Field 3 4 41 2 2" xfId="13845" xr:uid="{00000000-0005-0000-0000-0000481E0000}"/>
    <cellStyle name="Feeder Field 3 4 41 2 3" xfId="13846" xr:uid="{00000000-0005-0000-0000-0000491E0000}"/>
    <cellStyle name="Feeder Field 3 4 41 2 4" xfId="13847" xr:uid="{00000000-0005-0000-0000-00004A1E0000}"/>
    <cellStyle name="Feeder Field 3 4 41 3" xfId="13848" xr:uid="{00000000-0005-0000-0000-00004B1E0000}"/>
    <cellStyle name="Feeder Field 3 4 41 4" xfId="13849" xr:uid="{00000000-0005-0000-0000-00004C1E0000}"/>
    <cellStyle name="Feeder Field 3 4 42" xfId="1234" xr:uid="{00000000-0005-0000-0000-00004D1E0000}"/>
    <cellStyle name="Feeder Field 3 4 42 2" xfId="13850" xr:uid="{00000000-0005-0000-0000-00004E1E0000}"/>
    <cellStyle name="Feeder Field 3 4 42 2 2" xfId="13851" xr:uid="{00000000-0005-0000-0000-00004F1E0000}"/>
    <cellStyle name="Feeder Field 3 4 42 2 3" xfId="13852" xr:uid="{00000000-0005-0000-0000-0000501E0000}"/>
    <cellStyle name="Feeder Field 3 4 42 2 4" xfId="13853" xr:uid="{00000000-0005-0000-0000-0000511E0000}"/>
    <cellStyle name="Feeder Field 3 4 42 3" xfId="13854" xr:uid="{00000000-0005-0000-0000-0000521E0000}"/>
    <cellStyle name="Feeder Field 3 4 42 4" xfId="13855" xr:uid="{00000000-0005-0000-0000-0000531E0000}"/>
    <cellStyle name="Feeder Field 3 4 43" xfId="1235" xr:uid="{00000000-0005-0000-0000-0000541E0000}"/>
    <cellStyle name="Feeder Field 3 4 43 2" xfId="13856" xr:uid="{00000000-0005-0000-0000-0000551E0000}"/>
    <cellStyle name="Feeder Field 3 4 43 2 2" xfId="13857" xr:uid="{00000000-0005-0000-0000-0000561E0000}"/>
    <cellStyle name="Feeder Field 3 4 43 2 3" xfId="13858" xr:uid="{00000000-0005-0000-0000-0000571E0000}"/>
    <cellStyle name="Feeder Field 3 4 43 2 4" xfId="13859" xr:uid="{00000000-0005-0000-0000-0000581E0000}"/>
    <cellStyle name="Feeder Field 3 4 43 3" xfId="13860" xr:uid="{00000000-0005-0000-0000-0000591E0000}"/>
    <cellStyle name="Feeder Field 3 4 43 4" xfId="13861" xr:uid="{00000000-0005-0000-0000-00005A1E0000}"/>
    <cellStyle name="Feeder Field 3 4 44" xfId="1236" xr:uid="{00000000-0005-0000-0000-00005B1E0000}"/>
    <cellStyle name="Feeder Field 3 4 44 2" xfId="13862" xr:uid="{00000000-0005-0000-0000-00005C1E0000}"/>
    <cellStyle name="Feeder Field 3 4 44 2 2" xfId="13863" xr:uid="{00000000-0005-0000-0000-00005D1E0000}"/>
    <cellStyle name="Feeder Field 3 4 44 2 3" xfId="13864" xr:uid="{00000000-0005-0000-0000-00005E1E0000}"/>
    <cellStyle name="Feeder Field 3 4 44 2 4" xfId="13865" xr:uid="{00000000-0005-0000-0000-00005F1E0000}"/>
    <cellStyle name="Feeder Field 3 4 44 3" xfId="13866" xr:uid="{00000000-0005-0000-0000-0000601E0000}"/>
    <cellStyle name="Feeder Field 3 4 44 4" xfId="13867" xr:uid="{00000000-0005-0000-0000-0000611E0000}"/>
    <cellStyle name="Feeder Field 3 4 45" xfId="1237" xr:uid="{00000000-0005-0000-0000-0000621E0000}"/>
    <cellStyle name="Feeder Field 3 4 45 2" xfId="13868" xr:uid="{00000000-0005-0000-0000-0000631E0000}"/>
    <cellStyle name="Feeder Field 3 4 45 2 2" xfId="13869" xr:uid="{00000000-0005-0000-0000-0000641E0000}"/>
    <cellStyle name="Feeder Field 3 4 45 2 3" xfId="13870" xr:uid="{00000000-0005-0000-0000-0000651E0000}"/>
    <cellStyle name="Feeder Field 3 4 45 2 4" xfId="13871" xr:uid="{00000000-0005-0000-0000-0000661E0000}"/>
    <cellStyle name="Feeder Field 3 4 45 3" xfId="13872" xr:uid="{00000000-0005-0000-0000-0000671E0000}"/>
    <cellStyle name="Feeder Field 3 4 45 4" xfId="13873" xr:uid="{00000000-0005-0000-0000-0000681E0000}"/>
    <cellStyle name="Feeder Field 3 4 46" xfId="13874" xr:uid="{00000000-0005-0000-0000-0000691E0000}"/>
    <cellStyle name="Feeder Field 3 4 46 2" xfId="13875" xr:uid="{00000000-0005-0000-0000-00006A1E0000}"/>
    <cellStyle name="Feeder Field 3 4 46 3" xfId="13876" xr:uid="{00000000-0005-0000-0000-00006B1E0000}"/>
    <cellStyle name="Feeder Field 3 4 46 4" xfId="13877" xr:uid="{00000000-0005-0000-0000-00006C1E0000}"/>
    <cellStyle name="Feeder Field 3 4 47" xfId="13878" xr:uid="{00000000-0005-0000-0000-00006D1E0000}"/>
    <cellStyle name="Feeder Field 3 4 47 2" xfId="13879" xr:uid="{00000000-0005-0000-0000-00006E1E0000}"/>
    <cellStyle name="Feeder Field 3 4 47 3" xfId="13880" xr:uid="{00000000-0005-0000-0000-00006F1E0000}"/>
    <cellStyle name="Feeder Field 3 4 47 4" xfId="13881" xr:uid="{00000000-0005-0000-0000-0000701E0000}"/>
    <cellStyle name="Feeder Field 3 4 48" xfId="13882" xr:uid="{00000000-0005-0000-0000-0000711E0000}"/>
    <cellStyle name="Feeder Field 3 4 5" xfId="1238" xr:uid="{00000000-0005-0000-0000-0000721E0000}"/>
    <cellStyle name="Feeder Field 3 4 5 2" xfId="13883" xr:uid="{00000000-0005-0000-0000-0000731E0000}"/>
    <cellStyle name="Feeder Field 3 4 5 2 2" xfId="13884" xr:uid="{00000000-0005-0000-0000-0000741E0000}"/>
    <cellStyle name="Feeder Field 3 4 5 2 3" xfId="13885" xr:uid="{00000000-0005-0000-0000-0000751E0000}"/>
    <cellStyle name="Feeder Field 3 4 5 2 4" xfId="13886" xr:uid="{00000000-0005-0000-0000-0000761E0000}"/>
    <cellStyle name="Feeder Field 3 4 5 3" xfId="13887" xr:uid="{00000000-0005-0000-0000-0000771E0000}"/>
    <cellStyle name="Feeder Field 3 4 5 4" xfId="13888" xr:uid="{00000000-0005-0000-0000-0000781E0000}"/>
    <cellStyle name="Feeder Field 3 4 6" xfId="1239" xr:uid="{00000000-0005-0000-0000-0000791E0000}"/>
    <cellStyle name="Feeder Field 3 4 6 2" xfId="13889" xr:uid="{00000000-0005-0000-0000-00007A1E0000}"/>
    <cellStyle name="Feeder Field 3 4 6 2 2" xfId="13890" xr:uid="{00000000-0005-0000-0000-00007B1E0000}"/>
    <cellStyle name="Feeder Field 3 4 6 2 3" xfId="13891" xr:uid="{00000000-0005-0000-0000-00007C1E0000}"/>
    <cellStyle name="Feeder Field 3 4 6 2 4" xfId="13892" xr:uid="{00000000-0005-0000-0000-00007D1E0000}"/>
    <cellStyle name="Feeder Field 3 4 6 3" xfId="13893" xr:uid="{00000000-0005-0000-0000-00007E1E0000}"/>
    <cellStyle name="Feeder Field 3 4 6 4" xfId="13894" xr:uid="{00000000-0005-0000-0000-00007F1E0000}"/>
    <cellStyle name="Feeder Field 3 4 7" xfId="1240" xr:uid="{00000000-0005-0000-0000-0000801E0000}"/>
    <cellStyle name="Feeder Field 3 4 7 2" xfId="13895" xr:uid="{00000000-0005-0000-0000-0000811E0000}"/>
    <cellStyle name="Feeder Field 3 4 7 2 2" xfId="13896" xr:uid="{00000000-0005-0000-0000-0000821E0000}"/>
    <cellStyle name="Feeder Field 3 4 7 2 3" xfId="13897" xr:uid="{00000000-0005-0000-0000-0000831E0000}"/>
    <cellStyle name="Feeder Field 3 4 7 2 4" xfId="13898" xr:uid="{00000000-0005-0000-0000-0000841E0000}"/>
    <cellStyle name="Feeder Field 3 4 7 3" xfId="13899" xr:uid="{00000000-0005-0000-0000-0000851E0000}"/>
    <cellStyle name="Feeder Field 3 4 7 4" xfId="13900" xr:uid="{00000000-0005-0000-0000-0000861E0000}"/>
    <cellStyle name="Feeder Field 3 4 8" xfId="1241" xr:uid="{00000000-0005-0000-0000-0000871E0000}"/>
    <cellStyle name="Feeder Field 3 4 8 2" xfId="13901" xr:uid="{00000000-0005-0000-0000-0000881E0000}"/>
    <cellStyle name="Feeder Field 3 4 8 2 2" xfId="13902" xr:uid="{00000000-0005-0000-0000-0000891E0000}"/>
    <cellStyle name="Feeder Field 3 4 8 2 3" xfId="13903" xr:uid="{00000000-0005-0000-0000-00008A1E0000}"/>
    <cellStyle name="Feeder Field 3 4 8 2 4" xfId="13904" xr:uid="{00000000-0005-0000-0000-00008B1E0000}"/>
    <cellStyle name="Feeder Field 3 4 8 3" xfId="13905" xr:uid="{00000000-0005-0000-0000-00008C1E0000}"/>
    <cellStyle name="Feeder Field 3 4 8 4" xfId="13906" xr:uid="{00000000-0005-0000-0000-00008D1E0000}"/>
    <cellStyle name="Feeder Field 3 4 9" xfId="1242" xr:uid="{00000000-0005-0000-0000-00008E1E0000}"/>
    <cellStyle name="Feeder Field 3 4 9 2" xfId="13907" xr:uid="{00000000-0005-0000-0000-00008F1E0000}"/>
    <cellStyle name="Feeder Field 3 4 9 2 2" xfId="13908" xr:uid="{00000000-0005-0000-0000-0000901E0000}"/>
    <cellStyle name="Feeder Field 3 4 9 2 3" xfId="13909" xr:uid="{00000000-0005-0000-0000-0000911E0000}"/>
    <cellStyle name="Feeder Field 3 4 9 2 4" xfId="13910" xr:uid="{00000000-0005-0000-0000-0000921E0000}"/>
    <cellStyle name="Feeder Field 3 4 9 3" xfId="13911" xr:uid="{00000000-0005-0000-0000-0000931E0000}"/>
    <cellStyle name="Feeder Field 3 4 9 4" xfId="13912" xr:uid="{00000000-0005-0000-0000-0000941E0000}"/>
    <cellStyle name="Feeder Field 3 5" xfId="1243" xr:uid="{00000000-0005-0000-0000-0000951E0000}"/>
    <cellStyle name="Feeder Field 3 5 10" xfId="1244" xr:uid="{00000000-0005-0000-0000-0000961E0000}"/>
    <cellStyle name="Feeder Field 3 5 10 2" xfId="13913" xr:uid="{00000000-0005-0000-0000-0000971E0000}"/>
    <cellStyle name="Feeder Field 3 5 10 2 2" xfId="13914" xr:uid="{00000000-0005-0000-0000-0000981E0000}"/>
    <cellStyle name="Feeder Field 3 5 10 2 3" xfId="13915" xr:uid="{00000000-0005-0000-0000-0000991E0000}"/>
    <cellStyle name="Feeder Field 3 5 10 2 4" xfId="13916" xr:uid="{00000000-0005-0000-0000-00009A1E0000}"/>
    <cellStyle name="Feeder Field 3 5 10 3" xfId="13917" xr:uid="{00000000-0005-0000-0000-00009B1E0000}"/>
    <cellStyle name="Feeder Field 3 5 10 4" xfId="13918" xr:uid="{00000000-0005-0000-0000-00009C1E0000}"/>
    <cellStyle name="Feeder Field 3 5 11" xfId="1245" xr:uid="{00000000-0005-0000-0000-00009D1E0000}"/>
    <cellStyle name="Feeder Field 3 5 11 2" xfId="13919" xr:uid="{00000000-0005-0000-0000-00009E1E0000}"/>
    <cellStyle name="Feeder Field 3 5 11 2 2" xfId="13920" xr:uid="{00000000-0005-0000-0000-00009F1E0000}"/>
    <cellStyle name="Feeder Field 3 5 11 2 3" xfId="13921" xr:uid="{00000000-0005-0000-0000-0000A01E0000}"/>
    <cellStyle name="Feeder Field 3 5 11 2 4" xfId="13922" xr:uid="{00000000-0005-0000-0000-0000A11E0000}"/>
    <cellStyle name="Feeder Field 3 5 11 3" xfId="13923" xr:uid="{00000000-0005-0000-0000-0000A21E0000}"/>
    <cellStyle name="Feeder Field 3 5 11 4" xfId="13924" xr:uid="{00000000-0005-0000-0000-0000A31E0000}"/>
    <cellStyle name="Feeder Field 3 5 12" xfId="1246" xr:uid="{00000000-0005-0000-0000-0000A41E0000}"/>
    <cellStyle name="Feeder Field 3 5 12 2" xfId="13925" xr:uid="{00000000-0005-0000-0000-0000A51E0000}"/>
    <cellStyle name="Feeder Field 3 5 12 2 2" xfId="13926" xr:uid="{00000000-0005-0000-0000-0000A61E0000}"/>
    <cellStyle name="Feeder Field 3 5 12 2 3" xfId="13927" xr:uid="{00000000-0005-0000-0000-0000A71E0000}"/>
    <cellStyle name="Feeder Field 3 5 12 2 4" xfId="13928" xr:uid="{00000000-0005-0000-0000-0000A81E0000}"/>
    <cellStyle name="Feeder Field 3 5 12 3" xfId="13929" xr:uid="{00000000-0005-0000-0000-0000A91E0000}"/>
    <cellStyle name="Feeder Field 3 5 12 4" xfId="13930" xr:uid="{00000000-0005-0000-0000-0000AA1E0000}"/>
    <cellStyle name="Feeder Field 3 5 13" xfId="1247" xr:uid="{00000000-0005-0000-0000-0000AB1E0000}"/>
    <cellStyle name="Feeder Field 3 5 13 2" xfId="13931" xr:uid="{00000000-0005-0000-0000-0000AC1E0000}"/>
    <cellStyle name="Feeder Field 3 5 13 2 2" xfId="13932" xr:uid="{00000000-0005-0000-0000-0000AD1E0000}"/>
    <cellStyle name="Feeder Field 3 5 13 2 3" xfId="13933" xr:uid="{00000000-0005-0000-0000-0000AE1E0000}"/>
    <cellStyle name="Feeder Field 3 5 13 2 4" xfId="13934" xr:uid="{00000000-0005-0000-0000-0000AF1E0000}"/>
    <cellStyle name="Feeder Field 3 5 13 3" xfId="13935" xr:uid="{00000000-0005-0000-0000-0000B01E0000}"/>
    <cellStyle name="Feeder Field 3 5 13 4" xfId="13936" xr:uid="{00000000-0005-0000-0000-0000B11E0000}"/>
    <cellStyle name="Feeder Field 3 5 14" xfId="1248" xr:uid="{00000000-0005-0000-0000-0000B21E0000}"/>
    <cellStyle name="Feeder Field 3 5 14 2" xfId="13937" xr:uid="{00000000-0005-0000-0000-0000B31E0000}"/>
    <cellStyle name="Feeder Field 3 5 14 2 2" xfId="13938" xr:uid="{00000000-0005-0000-0000-0000B41E0000}"/>
    <cellStyle name="Feeder Field 3 5 14 2 3" xfId="13939" xr:uid="{00000000-0005-0000-0000-0000B51E0000}"/>
    <cellStyle name="Feeder Field 3 5 14 2 4" xfId="13940" xr:uid="{00000000-0005-0000-0000-0000B61E0000}"/>
    <cellStyle name="Feeder Field 3 5 14 3" xfId="13941" xr:uid="{00000000-0005-0000-0000-0000B71E0000}"/>
    <cellStyle name="Feeder Field 3 5 14 4" xfId="13942" xr:uid="{00000000-0005-0000-0000-0000B81E0000}"/>
    <cellStyle name="Feeder Field 3 5 15" xfId="1249" xr:uid="{00000000-0005-0000-0000-0000B91E0000}"/>
    <cellStyle name="Feeder Field 3 5 15 2" xfId="13943" xr:uid="{00000000-0005-0000-0000-0000BA1E0000}"/>
    <cellStyle name="Feeder Field 3 5 15 2 2" xfId="13944" xr:uid="{00000000-0005-0000-0000-0000BB1E0000}"/>
    <cellStyle name="Feeder Field 3 5 15 2 3" xfId="13945" xr:uid="{00000000-0005-0000-0000-0000BC1E0000}"/>
    <cellStyle name="Feeder Field 3 5 15 2 4" xfId="13946" xr:uid="{00000000-0005-0000-0000-0000BD1E0000}"/>
    <cellStyle name="Feeder Field 3 5 15 3" xfId="13947" xr:uid="{00000000-0005-0000-0000-0000BE1E0000}"/>
    <cellStyle name="Feeder Field 3 5 15 4" xfId="13948" xr:uid="{00000000-0005-0000-0000-0000BF1E0000}"/>
    <cellStyle name="Feeder Field 3 5 16" xfId="1250" xr:uid="{00000000-0005-0000-0000-0000C01E0000}"/>
    <cellStyle name="Feeder Field 3 5 16 2" xfId="13949" xr:uid="{00000000-0005-0000-0000-0000C11E0000}"/>
    <cellStyle name="Feeder Field 3 5 16 2 2" xfId="13950" xr:uid="{00000000-0005-0000-0000-0000C21E0000}"/>
    <cellStyle name="Feeder Field 3 5 16 2 3" xfId="13951" xr:uid="{00000000-0005-0000-0000-0000C31E0000}"/>
    <cellStyle name="Feeder Field 3 5 16 2 4" xfId="13952" xr:uid="{00000000-0005-0000-0000-0000C41E0000}"/>
    <cellStyle name="Feeder Field 3 5 16 3" xfId="13953" xr:uid="{00000000-0005-0000-0000-0000C51E0000}"/>
    <cellStyle name="Feeder Field 3 5 16 4" xfId="13954" xr:uid="{00000000-0005-0000-0000-0000C61E0000}"/>
    <cellStyle name="Feeder Field 3 5 17" xfId="1251" xr:uid="{00000000-0005-0000-0000-0000C71E0000}"/>
    <cellStyle name="Feeder Field 3 5 17 2" xfId="13955" xr:uid="{00000000-0005-0000-0000-0000C81E0000}"/>
    <cellStyle name="Feeder Field 3 5 17 2 2" xfId="13956" xr:uid="{00000000-0005-0000-0000-0000C91E0000}"/>
    <cellStyle name="Feeder Field 3 5 17 2 3" xfId="13957" xr:uid="{00000000-0005-0000-0000-0000CA1E0000}"/>
    <cellStyle name="Feeder Field 3 5 17 2 4" xfId="13958" xr:uid="{00000000-0005-0000-0000-0000CB1E0000}"/>
    <cellStyle name="Feeder Field 3 5 17 3" xfId="13959" xr:uid="{00000000-0005-0000-0000-0000CC1E0000}"/>
    <cellStyle name="Feeder Field 3 5 17 4" xfId="13960" xr:uid="{00000000-0005-0000-0000-0000CD1E0000}"/>
    <cellStyle name="Feeder Field 3 5 18" xfId="1252" xr:uid="{00000000-0005-0000-0000-0000CE1E0000}"/>
    <cellStyle name="Feeder Field 3 5 18 2" xfId="13961" xr:uid="{00000000-0005-0000-0000-0000CF1E0000}"/>
    <cellStyle name="Feeder Field 3 5 18 2 2" xfId="13962" xr:uid="{00000000-0005-0000-0000-0000D01E0000}"/>
    <cellStyle name="Feeder Field 3 5 18 2 3" xfId="13963" xr:uid="{00000000-0005-0000-0000-0000D11E0000}"/>
    <cellStyle name="Feeder Field 3 5 18 2 4" xfId="13964" xr:uid="{00000000-0005-0000-0000-0000D21E0000}"/>
    <cellStyle name="Feeder Field 3 5 18 3" xfId="13965" xr:uid="{00000000-0005-0000-0000-0000D31E0000}"/>
    <cellStyle name="Feeder Field 3 5 18 4" xfId="13966" xr:uid="{00000000-0005-0000-0000-0000D41E0000}"/>
    <cellStyle name="Feeder Field 3 5 19" xfId="1253" xr:uid="{00000000-0005-0000-0000-0000D51E0000}"/>
    <cellStyle name="Feeder Field 3 5 19 2" xfId="13967" xr:uid="{00000000-0005-0000-0000-0000D61E0000}"/>
    <cellStyle name="Feeder Field 3 5 19 2 2" xfId="13968" xr:uid="{00000000-0005-0000-0000-0000D71E0000}"/>
    <cellStyle name="Feeder Field 3 5 19 2 3" xfId="13969" xr:uid="{00000000-0005-0000-0000-0000D81E0000}"/>
    <cellStyle name="Feeder Field 3 5 19 2 4" xfId="13970" xr:uid="{00000000-0005-0000-0000-0000D91E0000}"/>
    <cellStyle name="Feeder Field 3 5 19 3" xfId="13971" xr:uid="{00000000-0005-0000-0000-0000DA1E0000}"/>
    <cellStyle name="Feeder Field 3 5 19 4" xfId="13972" xr:uid="{00000000-0005-0000-0000-0000DB1E0000}"/>
    <cellStyle name="Feeder Field 3 5 2" xfId="1254" xr:uid="{00000000-0005-0000-0000-0000DC1E0000}"/>
    <cellStyle name="Feeder Field 3 5 2 2" xfId="13973" xr:uid="{00000000-0005-0000-0000-0000DD1E0000}"/>
    <cellStyle name="Feeder Field 3 5 2 2 2" xfId="13974" xr:uid="{00000000-0005-0000-0000-0000DE1E0000}"/>
    <cellStyle name="Feeder Field 3 5 2 2 3" xfId="13975" xr:uid="{00000000-0005-0000-0000-0000DF1E0000}"/>
    <cellStyle name="Feeder Field 3 5 2 2 4" xfId="13976" xr:uid="{00000000-0005-0000-0000-0000E01E0000}"/>
    <cellStyle name="Feeder Field 3 5 2 3" xfId="13977" xr:uid="{00000000-0005-0000-0000-0000E11E0000}"/>
    <cellStyle name="Feeder Field 3 5 2 4" xfId="13978" xr:uid="{00000000-0005-0000-0000-0000E21E0000}"/>
    <cellStyle name="Feeder Field 3 5 20" xfId="1255" xr:uid="{00000000-0005-0000-0000-0000E31E0000}"/>
    <cellStyle name="Feeder Field 3 5 20 2" xfId="13979" xr:uid="{00000000-0005-0000-0000-0000E41E0000}"/>
    <cellStyle name="Feeder Field 3 5 20 2 2" xfId="13980" xr:uid="{00000000-0005-0000-0000-0000E51E0000}"/>
    <cellStyle name="Feeder Field 3 5 20 2 3" xfId="13981" xr:uid="{00000000-0005-0000-0000-0000E61E0000}"/>
    <cellStyle name="Feeder Field 3 5 20 2 4" xfId="13982" xr:uid="{00000000-0005-0000-0000-0000E71E0000}"/>
    <cellStyle name="Feeder Field 3 5 20 3" xfId="13983" xr:uid="{00000000-0005-0000-0000-0000E81E0000}"/>
    <cellStyle name="Feeder Field 3 5 20 4" xfId="13984" xr:uid="{00000000-0005-0000-0000-0000E91E0000}"/>
    <cellStyle name="Feeder Field 3 5 21" xfId="1256" xr:uid="{00000000-0005-0000-0000-0000EA1E0000}"/>
    <cellStyle name="Feeder Field 3 5 21 2" xfId="13985" xr:uid="{00000000-0005-0000-0000-0000EB1E0000}"/>
    <cellStyle name="Feeder Field 3 5 21 2 2" xfId="13986" xr:uid="{00000000-0005-0000-0000-0000EC1E0000}"/>
    <cellStyle name="Feeder Field 3 5 21 2 3" xfId="13987" xr:uid="{00000000-0005-0000-0000-0000ED1E0000}"/>
    <cellStyle name="Feeder Field 3 5 21 2 4" xfId="13988" xr:uid="{00000000-0005-0000-0000-0000EE1E0000}"/>
    <cellStyle name="Feeder Field 3 5 21 3" xfId="13989" xr:uid="{00000000-0005-0000-0000-0000EF1E0000}"/>
    <cellStyle name="Feeder Field 3 5 21 4" xfId="13990" xr:uid="{00000000-0005-0000-0000-0000F01E0000}"/>
    <cellStyle name="Feeder Field 3 5 22" xfId="1257" xr:uid="{00000000-0005-0000-0000-0000F11E0000}"/>
    <cellStyle name="Feeder Field 3 5 22 2" xfId="13991" xr:uid="{00000000-0005-0000-0000-0000F21E0000}"/>
    <cellStyle name="Feeder Field 3 5 22 2 2" xfId="13992" xr:uid="{00000000-0005-0000-0000-0000F31E0000}"/>
    <cellStyle name="Feeder Field 3 5 22 2 3" xfId="13993" xr:uid="{00000000-0005-0000-0000-0000F41E0000}"/>
    <cellStyle name="Feeder Field 3 5 22 2 4" xfId="13994" xr:uid="{00000000-0005-0000-0000-0000F51E0000}"/>
    <cellStyle name="Feeder Field 3 5 22 3" xfId="13995" xr:uid="{00000000-0005-0000-0000-0000F61E0000}"/>
    <cellStyle name="Feeder Field 3 5 22 4" xfId="13996" xr:uid="{00000000-0005-0000-0000-0000F71E0000}"/>
    <cellStyle name="Feeder Field 3 5 23" xfId="1258" xr:uid="{00000000-0005-0000-0000-0000F81E0000}"/>
    <cellStyle name="Feeder Field 3 5 23 2" xfId="13997" xr:uid="{00000000-0005-0000-0000-0000F91E0000}"/>
    <cellStyle name="Feeder Field 3 5 23 2 2" xfId="13998" xr:uid="{00000000-0005-0000-0000-0000FA1E0000}"/>
    <cellStyle name="Feeder Field 3 5 23 2 3" xfId="13999" xr:uid="{00000000-0005-0000-0000-0000FB1E0000}"/>
    <cellStyle name="Feeder Field 3 5 23 2 4" xfId="14000" xr:uid="{00000000-0005-0000-0000-0000FC1E0000}"/>
    <cellStyle name="Feeder Field 3 5 23 3" xfId="14001" xr:uid="{00000000-0005-0000-0000-0000FD1E0000}"/>
    <cellStyle name="Feeder Field 3 5 23 4" xfId="14002" xr:uid="{00000000-0005-0000-0000-0000FE1E0000}"/>
    <cellStyle name="Feeder Field 3 5 24" xfId="1259" xr:uid="{00000000-0005-0000-0000-0000FF1E0000}"/>
    <cellStyle name="Feeder Field 3 5 24 2" xfId="14003" xr:uid="{00000000-0005-0000-0000-0000001F0000}"/>
    <cellStyle name="Feeder Field 3 5 24 2 2" xfId="14004" xr:uid="{00000000-0005-0000-0000-0000011F0000}"/>
    <cellStyle name="Feeder Field 3 5 24 2 3" xfId="14005" xr:uid="{00000000-0005-0000-0000-0000021F0000}"/>
    <cellStyle name="Feeder Field 3 5 24 2 4" xfId="14006" xr:uid="{00000000-0005-0000-0000-0000031F0000}"/>
    <cellStyle name="Feeder Field 3 5 24 3" xfId="14007" xr:uid="{00000000-0005-0000-0000-0000041F0000}"/>
    <cellStyle name="Feeder Field 3 5 24 4" xfId="14008" xr:uid="{00000000-0005-0000-0000-0000051F0000}"/>
    <cellStyle name="Feeder Field 3 5 25" xfId="1260" xr:uid="{00000000-0005-0000-0000-0000061F0000}"/>
    <cellStyle name="Feeder Field 3 5 25 2" xfId="14009" xr:uid="{00000000-0005-0000-0000-0000071F0000}"/>
    <cellStyle name="Feeder Field 3 5 25 2 2" xfId="14010" xr:uid="{00000000-0005-0000-0000-0000081F0000}"/>
    <cellStyle name="Feeder Field 3 5 25 2 3" xfId="14011" xr:uid="{00000000-0005-0000-0000-0000091F0000}"/>
    <cellStyle name="Feeder Field 3 5 25 2 4" xfId="14012" xr:uid="{00000000-0005-0000-0000-00000A1F0000}"/>
    <cellStyle name="Feeder Field 3 5 25 3" xfId="14013" xr:uid="{00000000-0005-0000-0000-00000B1F0000}"/>
    <cellStyle name="Feeder Field 3 5 25 4" xfId="14014" xr:uid="{00000000-0005-0000-0000-00000C1F0000}"/>
    <cellStyle name="Feeder Field 3 5 26" xfId="1261" xr:uid="{00000000-0005-0000-0000-00000D1F0000}"/>
    <cellStyle name="Feeder Field 3 5 26 2" xfId="14015" xr:uid="{00000000-0005-0000-0000-00000E1F0000}"/>
    <cellStyle name="Feeder Field 3 5 26 2 2" xfId="14016" xr:uid="{00000000-0005-0000-0000-00000F1F0000}"/>
    <cellStyle name="Feeder Field 3 5 26 2 3" xfId="14017" xr:uid="{00000000-0005-0000-0000-0000101F0000}"/>
    <cellStyle name="Feeder Field 3 5 26 2 4" xfId="14018" xr:uid="{00000000-0005-0000-0000-0000111F0000}"/>
    <cellStyle name="Feeder Field 3 5 26 3" xfId="14019" xr:uid="{00000000-0005-0000-0000-0000121F0000}"/>
    <cellStyle name="Feeder Field 3 5 26 4" xfId="14020" xr:uid="{00000000-0005-0000-0000-0000131F0000}"/>
    <cellStyle name="Feeder Field 3 5 27" xfId="1262" xr:uid="{00000000-0005-0000-0000-0000141F0000}"/>
    <cellStyle name="Feeder Field 3 5 27 2" xfId="14021" xr:uid="{00000000-0005-0000-0000-0000151F0000}"/>
    <cellStyle name="Feeder Field 3 5 27 2 2" xfId="14022" xr:uid="{00000000-0005-0000-0000-0000161F0000}"/>
    <cellStyle name="Feeder Field 3 5 27 2 3" xfId="14023" xr:uid="{00000000-0005-0000-0000-0000171F0000}"/>
    <cellStyle name="Feeder Field 3 5 27 2 4" xfId="14024" xr:uid="{00000000-0005-0000-0000-0000181F0000}"/>
    <cellStyle name="Feeder Field 3 5 27 3" xfId="14025" xr:uid="{00000000-0005-0000-0000-0000191F0000}"/>
    <cellStyle name="Feeder Field 3 5 27 4" xfId="14026" xr:uid="{00000000-0005-0000-0000-00001A1F0000}"/>
    <cellStyle name="Feeder Field 3 5 28" xfId="1263" xr:uid="{00000000-0005-0000-0000-00001B1F0000}"/>
    <cellStyle name="Feeder Field 3 5 28 2" xfId="14027" xr:uid="{00000000-0005-0000-0000-00001C1F0000}"/>
    <cellStyle name="Feeder Field 3 5 28 2 2" xfId="14028" xr:uid="{00000000-0005-0000-0000-00001D1F0000}"/>
    <cellStyle name="Feeder Field 3 5 28 2 3" xfId="14029" xr:uid="{00000000-0005-0000-0000-00001E1F0000}"/>
    <cellStyle name="Feeder Field 3 5 28 2 4" xfId="14030" xr:uid="{00000000-0005-0000-0000-00001F1F0000}"/>
    <cellStyle name="Feeder Field 3 5 28 3" xfId="14031" xr:uid="{00000000-0005-0000-0000-0000201F0000}"/>
    <cellStyle name="Feeder Field 3 5 28 4" xfId="14032" xr:uid="{00000000-0005-0000-0000-0000211F0000}"/>
    <cellStyle name="Feeder Field 3 5 29" xfId="1264" xr:uid="{00000000-0005-0000-0000-0000221F0000}"/>
    <cellStyle name="Feeder Field 3 5 29 2" xfId="14033" xr:uid="{00000000-0005-0000-0000-0000231F0000}"/>
    <cellStyle name="Feeder Field 3 5 29 2 2" xfId="14034" xr:uid="{00000000-0005-0000-0000-0000241F0000}"/>
    <cellStyle name="Feeder Field 3 5 29 2 3" xfId="14035" xr:uid="{00000000-0005-0000-0000-0000251F0000}"/>
    <cellStyle name="Feeder Field 3 5 29 2 4" xfId="14036" xr:uid="{00000000-0005-0000-0000-0000261F0000}"/>
    <cellStyle name="Feeder Field 3 5 29 3" xfId="14037" xr:uid="{00000000-0005-0000-0000-0000271F0000}"/>
    <cellStyle name="Feeder Field 3 5 29 4" xfId="14038" xr:uid="{00000000-0005-0000-0000-0000281F0000}"/>
    <cellStyle name="Feeder Field 3 5 3" xfId="1265" xr:uid="{00000000-0005-0000-0000-0000291F0000}"/>
    <cellStyle name="Feeder Field 3 5 3 2" xfId="14039" xr:uid="{00000000-0005-0000-0000-00002A1F0000}"/>
    <cellStyle name="Feeder Field 3 5 3 2 2" xfId="14040" xr:uid="{00000000-0005-0000-0000-00002B1F0000}"/>
    <cellStyle name="Feeder Field 3 5 3 2 3" xfId="14041" xr:uid="{00000000-0005-0000-0000-00002C1F0000}"/>
    <cellStyle name="Feeder Field 3 5 3 2 4" xfId="14042" xr:uid="{00000000-0005-0000-0000-00002D1F0000}"/>
    <cellStyle name="Feeder Field 3 5 3 3" xfId="14043" xr:uid="{00000000-0005-0000-0000-00002E1F0000}"/>
    <cellStyle name="Feeder Field 3 5 3 4" xfId="14044" xr:uid="{00000000-0005-0000-0000-00002F1F0000}"/>
    <cellStyle name="Feeder Field 3 5 30" xfId="1266" xr:uid="{00000000-0005-0000-0000-0000301F0000}"/>
    <cellStyle name="Feeder Field 3 5 30 2" xfId="14045" xr:uid="{00000000-0005-0000-0000-0000311F0000}"/>
    <cellStyle name="Feeder Field 3 5 30 2 2" xfId="14046" xr:uid="{00000000-0005-0000-0000-0000321F0000}"/>
    <cellStyle name="Feeder Field 3 5 30 2 3" xfId="14047" xr:uid="{00000000-0005-0000-0000-0000331F0000}"/>
    <cellStyle name="Feeder Field 3 5 30 2 4" xfId="14048" xr:uid="{00000000-0005-0000-0000-0000341F0000}"/>
    <cellStyle name="Feeder Field 3 5 30 3" xfId="14049" xr:uid="{00000000-0005-0000-0000-0000351F0000}"/>
    <cellStyle name="Feeder Field 3 5 30 4" xfId="14050" xr:uid="{00000000-0005-0000-0000-0000361F0000}"/>
    <cellStyle name="Feeder Field 3 5 31" xfId="1267" xr:uid="{00000000-0005-0000-0000-0000371F0000}"/>
    <cellStyle name="Feeder Field 3 5 31 2" xfId="14051" xr:uid="{00000000-0005-0000-0000-0000381F0000}"/>
    <cellStyle name="Feeder Field 3 5 31 2 2" xfId="14052" xr:uid="{00000000-0005-0000-0000-0000391F0000}"/>
    <cellStyle name="Feeder Field 3 5 31 2 3" xfId="14053" xr:uid="{00000000-0005-0000-0000-00003A1F0000}"/>
    <cellStyle name="Feeder Field 3 5 31 2 4" xfId="14054" xr:uid="{00000000-0005-0000-0000-00003B1F0000}"/>
    <cellStyle name="Feeder Field 3 5 31 3" xfId="14055" xr:uid="{00000000-0005-0000-0000-00003C1F0000}"/>
    <cellStyle name="Feeder Field 3 5 31 4" xfId="14056" xr:uid="{00000000-0005-0000-0000-00003D1F0000}"/>
    <cellStyle name="Feeder Field 3 5 32" xfId="1268" xr:uid="{00000000-0005-0000-0000-00003E1F0000}"/>
    <cellStyle name="Feeder Field 3 5 32 2" xfId="14057" xr:uid="{00000000-0005-0000-0000-00003F1F0000}"/>
    <cellStyle name="Feeder Field 3 5 32 2 2" xfId="14058" xr:uid="{00000000-0005-0000-0000-0000401F0000}"/>
    <cellStyle name="Feeder Field 3 5 32 2 3" xfId="14059" xr:uid="{00000000-0005-0000-0000-0000411F0000}"/>
    <cellStyle name="Feeder Field 3 5 32 2 4" xfId="14060" xr:uid="{00000000-0005-0000-0000-0000421F0000}"/>
    <cellStyle name="Feeder Field 3 5 32 3" xfId="14061" xr:uid="{00000000-0005-0000-0000-0000431F0000}"/>
    <cellStyle name="Feeder Field 3 5 32 4" xfId="14062" xr:uid="{00000000-0005-0000-0000-0000441F0000}"/>
    <cellStyle name="Feeder Field 3 5 33" xfId="1269" xr:uid="{00000000-0005-0000-0000-0000451F0000}"/>
    <cellStyle name="Feeder Field 3 5 33 2" xfId="14063" xr:uid="{00000000-0005-0000-0000-0000461F0000}"/>
    <cellStyle name="Feeder Field 3 5 33 2 2" xfId="14064" xr:uid="{00000000-0005-0000-0000-0000471F0000}"/>
    <cellStyle name="Feeder Field 3 5 33 2 3" xfId="14065" xr:uid="{00000000-0005-0000-0000-0000481F0000}"/>
    <cellStyle name="Feeder Field 3 5 33 2 4" xfId="14066" xr:uid="{00000000-0005-0000-0000-0000491F0000}"/>
    <cellStyle name="Feeder Field 3 5 33 3" xfId="14067" xr:uid="{00000000-0005-0000-0000-00004A1F0000}"/>
    <cellStyle name="Feeder Field 3 5 33 4" xfId="14068" xr:uid="{00000000-0005-0000-0000-00004B1F0000}"/>
    <cellStyle name="Feeder Field 3 5 34" xfId="1270" xr:uid="{00000000-0005-0000-0000-00004C1F0000}"/>
    <cellStyle name="Feeder Field 3 5 34 2" xfId="14069" xr:uid="{00000000-0005-0000-0000-00004D1F0000}"/>
    <cellStyle name="Feeder Field 3 5 34 2 2" xfId="14070" xr:uid="{00000000-0005-0000-0000-00004E1F0000}"/>
    <cellStyle name="Feeder Field 3 5 34 2 3" xfId="14071" xr:uid="{00000000-0005-0000-0000-00004F1F0000}"/>
    <cellStyle name="Feeder Field 3 5 34 2 4" xfId="14072" xr:uid="{00000000-0005-0000-0000-0000501F0000}"/>
    <cellStyle name="Feeder Field 3 5 34 3" xfId="14073" xr:uid="{00000000-0005-0000-0000-0000511F0000}"/>
    <cellStyle name="Feeder Field 3 5 34 4" xfId="14074" xr:uid="{00000000-0005-0000-0000-0000521F0000}"/>
    <cellStyle name="Feeder Field 3 5 35" xfId="1271" xr:uid="{00000000-0005-0000-0000-0000531F0000}"/>
    <cellStyle name="Feeder Field 3 5 35 2" xfId="14075" xr:uid="{00000000-0005-0000-0000-0000541F0000}"/>
    <cellStyle name="Feeder Field 3 5 35 2 2" xfId="14076" xr:uid="{00000000-0005-0000-0000-0000551F0000}"/>
    <cellStyle name="Feeder Field 3 5 35 2 3" xfId="14077" xr:uid="{00000000-0005-0000-0000-0000561F0000}"/>
    <cellStyle name="Feeder Field 3 5 35 2 4" xfId="14078" xr:uid="{00000000-0005-0000-0000-0000571F0000}"/>
    <cellStyle name="Feeder Field 3 5 35 3" xfId="14079" xr:uid="{00000000-0005-0000-0000-0000581F0000}"/>
    <cellStyle name="Feeder Field 3 5 35 4" xfId="14080" xr:uid="{00000000-0005-0000-0000-0000591F0000}"/>
    <cellStyle name="Feeder Field 3 5 36" xfId="1272" xr:uid="{00000000-0005-0000-0000-00005A1F0000}"/>
    <cellStyle name="Feeder Field 3 5 36 2" xfId="14081" xr:uid="{00000000-0005-0000-0000-00005B1F0000}"/>
    <cellStyle name="Feeder Field 3 5 36 2 2" xfId="14082" xr:uid="{00000000-0005-0000-0000-00005C1F0000}"/>
    <cellStyle name="Feeder Field 3 5 36 2 3" xfId="14083" xr:uid="{00000000-0005-0000-0000-00005D1F0000}"/>
    <cellStyle name="Feeder Field 3 5 36 2 4" xfId="14084" xr:uid="{00000000-0005-0000-0000-00005E1F0000}"/>
    <cellStyle name="Feeder Field 3 5 36 3" xfId="14085" xr:uid="{00000000-0005-0000-0000-00005F1F0000}"/>
    <cellStyle name="Feeder Field 3 5 36 4" xfId="14086" xr:uid="{00000000-0005-0000-0000-0000601F0000}"/>
    <cellStyle name="Feeder Field 3 5 37" xfId="1273" xr:uid="{00000000-0005-0000-0000-0000611F0000}"/>
    <cellStyle name="Feeder Field 3 5 37 2" xfId="14087" xr:uid="{00000000-0005-0000-0000-0000621F0000}"/>
    <cellStyle name="Feeder Field 3 5 37 2 2" xfId="14088" xr:uid="{00000000-0005-0000-0000-0000631F0000}"/>
    <cellStyle name="Feeder Field 3 5 37 2 3" xfId="14089" xr:uid="{00000000-0005-0000-0000-0000641F0000}"/>
    <cellStyle name="Feeder Field 3 5 37 2 4" xfId="14090" xr:uid="{00000000-0005-0000-0000-0000651F0000}"/>
    <cellStyle name="Feeder Field 3 5 37 3" xfId="14091" xr:uid="{00000000-0005-0000-0000-0000661F0000}"/>
    <cellStyle name="Feeder Field 3 5 37 4" xfId="14092" xr:uid="{00000000-0005-0000-0000-0000671F0000}"/>
    <cellStyle name="Feeder Field 3 5 38" xfId="1274" xr:uid="{00000000-0005-0000-0000-0000681F0000}"/>
    <cellStyle name="Feeder Field 3 5 38 2" xfId="14093" xr:uid="{00000000-0005-0000-0000-0000691F0000}"/>
    <cellStyle name="Feeder Field 3 5 38 2 2" xfId="14094" xr:uid="{00000000-0005-0000-0000-00006A1F0000}"/>
    <cellStyle name="Feeder Field 3 5 38 2 3" xfId="14095" xr:uid="{00000000-0005-0000-0000-00006B1F0000}"/>
    <cellStyle name="Feeder Field 3 5 38 2 4" xfId="14096" xr:uid="{00000000-0005-0000-0000-00006C1F0000}"/>
    <cellStyle name="Feeder Field 3 5 38 3" xfId="14097" xr:uid="{00000000-0005-0000-0000-00006D1F0000}"/>
    <cellStyle name="Feeder Field 3 5 38 4" xfId="14098" xr:uid="{00000000-0005-0000-0000-00006E1F0000}"/>
    <cellStyle name="Feeder Field 3 5 39" xfId="1275" xr:uid="{00000000-0005-0000-0000-00006F1F0000}"/>
    <cellStyle name="Feeder Field 3 5 39 2" xfId="14099" xr:uid="{00000000-0005-0000-0000-0000701F0000}"/>
    <cellStyle name="Feeder Field 3 5 39 2 2" xfId="14100" xr:uid="{00000000-0005-0000-0000-0000711F0000}"/>
    <cellStyle name="Feeder Field 3 5 39 2 3" xfId="14101" xr:uid="{00000000-0005-0000-0000-0000721F0000}"/>
    <cellStyle name="Feeder Field 3 5 39 2 4" xfId="14102" xr:uid="{00000000-0005-0000-0000-0000731F0000}"/>
    <cellStyle name="Feeder Field 3 5 39 3" xfId="14103" xr:uid="{00000000-0005-0000-0000-0000741F0000}"/>
    <cellStyle name="Feeder Field 3 5 39 4" xfId="14104" xr:uid="{00000000-0005-0000-0000-0000751F0000}"/>
    <cellStyle name="Feeder Field 3 5 4" xfId="1276" xr:uid="{00000000-0005-0000-0000-0000761F0000}"/>
    <cellStyle name="Feeder Field 3 5 4 2" xfId="14105" xr:uid="{00000000-0005-0000-0000-0000771F0000}"/>
    <cellStyle name="Feeder Field 3 5 4 2 2" xfId="14106" xr:uid="{00000000-0005-0000-0000-0000781F0000}"/>
    <cellStyle name="Feeder Field 3 5 4 2 3" xfId="14107" xr:uid="{00000000-0005-0000-0000-0000791F0000}"/>
    <cellStyle name="Feeder Field 3 5 4 2 4" xfId="14108" xr:uid="{00000000-0005-0000-0000-00007A1F0000}"/>
    <cellStyle name="Feeder Field 3 5 4 3" xfId="14109" xr:uid="{00000000-0005-0000-0000-00007B1F0000}"/>
    <cellStyle name="Feeder Field 3 5 4 4" xfId="14110" xr:uid="{00000000-0005-0000-0000-00007C1F0000}"/>
    <cellStyle name="Feeder Field 3 5 40" xfId="1277" xr:uid="{00000000-0005-0000-0000-00007D1F0000}"/>
    <cellStyle name="Feeder Field 3 5 40 2" xfId="14111" xr:uid="{00000000-0005-0000-0000-00007E1F0000}"/>
    <cellStyle name="Feeder Field 3 5 40 2 2" xfId="14112" xr:uid="{00000000-0005-0000-0000-00007F1F0000}"/>
    <cellStyle name="Feeder Field 3 5 40 2 3" xfId="14113" xr:uid="{00000000-0005-0000-0000-0000801F0000}"/>
    <cellStyle name="Feeder Field 3 5 40 2 4" xfId="14114" xr:uid="{00000000-0005-0000-0000-0000811F0000}"/>
    <cellStyle name="Feeder Field 3 5 40 3" xfId="14115" xr:uid="{00000000-0005-0000-0000-0000821F0000}"/>
    <cellStyle name="Feeder Field 3 5 40 4" xfId="14116" xr:uid="{00000000-0005-0000-0000-0000831F0000}"/>
    <cellStyle name="Feeder Field 3 5 41" xfId="1278" xr:uid="{00000000-0005-0000-0000-0000841F0000}"/>
    <cellStyle name="Feeder Field 3 5 41 2" xfId="14117" xr:uid="{00000000-0005-0000-0000-0000851F0000}"/>
    <cellStyle name="Feeder Field 3 5 41 2 2" xfId="14118" xr:uid="{00000000-0005-0000-0000-0000861F0000}"/>
    <cellStyle name="Feeder Field 3 5 41 2 3" xfId="14119" xr:uid="{00000000-0005-0000-0000-0000871F0000}"/>
    <cellStyle name="Feeder Field 3 5 41 2 4" xfId="14120" xr:uid="{00000000-0005-0000-0000-0000881F0000}"/>
    <cellStyle name="Feeder Field 3 5 41 3" xfId="14121" xr:uid="{00000000-0005-0000-0000-0000891F0000}"/>
    <cellStyle name="Feeder Field 3 5 41 4" xfId="14122" xr:uid="{00000000-0005-0000-0000-00008A1F0000}"/>
    <cellStyle name="Feeder Field 3 5 42" xfId="1279" xr:uid="{00000000-0005-0000-0000-00008B1F0000}"/>
    <cellStyle name="Feeder Field 3 5 42 2" xfId="14123" xr:uid="{00000000-0005-0000-0000-00008C1F0000}"/>
    <cellStyle name="Feeder Field 3 5 42 2 2" xfId="14124" xr:uid="{00000000-0005-0000-0000-00008D1F0000}"/>
    <cellStyle name="Feeder Field 3 5 42 2 3" xfId="14125" xr:uid="{00000000-0005-0000-0000-00008E1F0000}"/>
    <cellStyle name="Feeder Field 3 5 42 2 4" xfId="14126" xr:uid="{00000000-0005-0000-0000-00008F1F0000}"/>
    <cellStyle name="Feeder Field 3 5 42 3" xfId="14127" xr:uid="{00000000-0005-0000-0000-0000901F0000}"/>
    <cellStyle name="Feeder Field 3 5 42 4" xfId="14128" xr:uid="{00000000-0005-0000-0000-0000911F0000}"/>
    <cellStyle name="Feeder Field 3 5 43" xfId="1280" xr:uid="{00000000-0005-0000-0000-0000921F0000}"/>
    <cellStyle name="Feeder Field 3 5 43 2" xfId="14129" xr:uid="{00000000-0005-0000-0000-0000931F0000}"/>
    <cellStyle name="Feeder Field 3 5 43 2 2" xfId="14130" xr:uid="{00000000-0005-0000-0000-0000941F0000}"/>
    <cellStyle name="Feeder Field 3 5 43 2 3" xfId="14131" xr:uid="{00000000-0005-0000-0000-0000951F0000}"/>
    <cellStyle name="Feeder Field 3 5 43 2 4" xfId="14132" xr:uid="{00000000-0005-0000-0000-0000961F0000}"/>
    <cellStyle name="Feeder Field 3 5 43 3" xfId="14133" xr:uid="{00000000-0005-0000-0000-0000971F0000}"/>
    <cellStyle name="Feeder Field 3 5 43 4" xfId="14134" xr:uid="{00000000-0005-0000-0000-0000981F0000}"/>
    <cellStyle name="Feeder Field 3 5 44" xfId="1281" xr:uid="{00000000-0005-0000-0000-0000991F0000}"/>
    <cellStyle name="Feeder Field 3 5 44 2" xfId="14135" xr:uid="{00000000-0005-0000-0000-00009A1F0000}"/>
    <cellStyle name="Feeder Field 3 5 44 2 2" xfId="14136" xr:uid="{00000000-0005-0000-0000-00009B1F0000}"/>
    <cellStyle name="Feeder Field 3 5 44 2 3" xfId="14137" xr:uid="{00000000-0005-0000-0000-00009C1F0000}"/>
    <cellStyle name="Feeder Field 3 5 44 2 4" xfId="14138" xr:uid="{00000000-0005-0000-0000-00009D1F0000}"/>
    <cellStyle name="Feeder Field 3 5 44 3" xfId="14139" xr:uid="{00000000-0005-0000-0000-00009E1F0000}"/>
    <cellStyle name="Feeder Field 3 5 44 4" xfId="14140" xr:uid="{00000000-0005-0000-0000-00009F1F0000}"/>
    <cellStyle name="Feeder Field 3 5 45" xfId="14141" xr:uid="{00000000-0005-0000-0000-0000A01F0000}"/>
    <cellStyle name="Feeder Field 3 5 45 2" xfId="14142" xr:uid="{00000000-0005-0000-0000-0000A11F0000}"/>
    <cellStyle name="Feeder Field 3 5 45 3" xfId="14143" xr:uid="{00000000-0005-0000-0000-0000A21F0000}"/>
    <cellStyle name="Feeder Field 3 5 45 4" xfId="14144" xr:uid="{00000000-0005-0000-0000-0000A31F0000}"/>
    <cellStyle name="Feeder Field 3 5 46" xfId="14145" xr:uid="{00000000-0005-0000-0000-0000A41F0000}"/>
    <cellStyle name="Feeder Field 3 5 46 2" xfId="14146" xr:uid="{00000000-0005-0000-0000-0000A51F0000}"/>
    <cellStyle name="Feeder Field 3 5 46 3" xfId="14147" xr:uid="{00000000-0005-0000-0000-0000A61F0000}"/>
    <cellStyle name="Feeder Field 3 5 46 4" xfId="14148" xr:uid="{00000000-0005-0000-0000-0000A71F0000}"/>
    <cellStyle name="Feeder Field 3 5 47" xfId="14149" xr:uid="{00000000-0005-0000-0000-0000A81F0000}"/>
    <cellStyle name="Feeder Field 3 5 48" xfId="14150" xr:uid="{00000000-0005-0000-0000-0000A91F0000}"/>
    <cellStyle name="Feeder Field 3 5 5" xfId="1282" xr:uid="{00000000-0005-0000-0000-0000AA1F0000}"/>
    <cellStyle name="Feeder Field 3 5 5 2" xfId="14151" xr:uid="{00000000-0005-0000-0000-0000AB1F0000}"/>
    <cellStyle name="Feeder Field 3 5 5 2 2" xfId="14152" xr:uid="{00000000-0005-0000-0000-0000AC1F0000}"/>
    <cellStyle name="Feeder Field 3 5 5 2 3" xfId="14153" xr:uid="{00000000-0005-0000-0000-0000AD1F0000}"/>
    <cellStyle name="Feeder Field 3 5 5 2 4" xfId="14154" xr:uid="{00000000-0005-0000-0000-0000AE1F0000}"/>
    <cellStyle name="Feeder Field 3 5 5 3" xfId="14155" xr:uid="{00000000-0005-0000-0000-0000AF1F0000}"/>
    <cellStyle name="Feeder Field 3 5 5 4" xfId="14156" xr:uid="{00000000-0005-0000-0000-0000B01F0000}"/>
    <cellStyle name="Feeder Field 3 5 6" xfId="1283" xr:uid="{00000000-0005-0000-0000-0000B11F0000}"/>
    <cellStyle name="Feeder Field 3 5 6 2" xfId="14157" xr:uid="{00000000-0005-0000-0000-0000B21F0000}"/>
    <cellStyle name="Feeder Field 3 5 6 2 2" xfId="14158" xr:uid="{00000000-0005-0000-0000-0000B31F0000}"/>
    <cellStyle name="Feeder Field 3 5 6 2 3" xfId="14159" xr:uid="{00000000-0005-0000-0000-0000B41F0000}"/>
    <cellStyle name="Feeder Field 3 5 6 2 4" xfId="14160" xr:uid="{00000000-0005-0000-0000-0000B51F0000}"/>
    <cellStyle name="Feeder Field 3 5 6 3" xfId="14161" xr:uid="{00000000-0005-0000-0000-0000B61F0000}"/>
    <cellStyle name="Feeder Field 3 5 6 4" xfId="14162" xr:uid="{00000000-0005-0000-0000-0000B71F0000}"/>
    <cellStyle name="Feeder Field 3 5 7" xfId="1284" xr:uid="{00000000-0005-0000-0000-0000B81F0000}"/>
    <cellStyle name="Feeder Field 3 5 7 2" xfId="14163" xr:uid="{00000000-0005-0000-0000-0000B91F0000}"/>
    <cellStyle name="Feeder Field 3 5 7 2 2" xfId="14164" xr:uid="{00000000-0005-0000-0000-0000BA1F0000}"/>
    <cellStyle name="Feeder Field 3 5 7 2 3" xfId="14165" xr:uid="{00000000-0005-0000-0000-0000BB1F0000}"/>
    <cellStyle name="Feeder Field 3 5 7 2 4" xfId="14166" xr:uid="{00000000-0005-0000-0000-0000BC1F0000}"/>
    <cellStyle name="Feeder Field 3 5 7 3" xfId="14167" xr:uid="{00000000-0005-0000-0000-0000BD1F0000}"/>
    <cellStyle name="Feeder Field 3 5 7 4" xfId="14168" xr:uid="{00000000-0005-0000-0000-0000BE1F0000}"/>
    <cellStyle name="Feeder Field 3 5 8" xfId="1285" xr:uid="{00000000-0005-0000-0000-0000BF1F0000}"/>
    <cellStyle name="Feeder Field 3 5 8 2" xfId="14169" xr:uid="{00000000-0005-0000-0000-0000C01F0000}"/>
    <cellStyle name="Feeder Field 3 5 8 2 2" xfId="14170" xr:uid="{00000000-0005-0000-0000-0000C11F0000}"/>
    <cellStyle name="Feeder Field 3 5 8 2 3" xfId="14171" xr:uid="{00000000-0005-0000-0000-0000C21F0000}"/>
    <cellStyle name="Feeder Field 3 5 8 2 4" xfId="14172" xr:uid="{00000000-0005-0000-0000-0000C31F0000}"/>
    <cellStyle name="Feeder Field 3 5 8 3" xfId="14173" xr:uid="{00000000-0005-0000-0000-0000C41F0000}"/>
    <cellStyle name="Feeder Field 3 5 8 4" xfId="14174" xr:uid="{00000000-0005-0000-0000-0000C51F0000}"/>
    <cellStyle name="Feeder Field 3 5 9" xfId="1286" xr:uid="{00000000-0005-0000-0000-0000C61F0000}"/>
    <cellStyle name="Feeder Field 3 5 9 2" xfId="14175" xr:uid="{00000000-0005-0000-0000-0000C71F0000}"/>
    <cellStyle name="Feeder Field 3 5 9 2 2" xfId="14176" xr:uid="{00000000-0005-0000-0000-0000C81F0000}"/>
    <cellStyle name="Feeder Field 3 5 9 2 3" xfId="14177" xr:uid="{00000000-0005-0000-0000-0000C91F0000}"/>
    <cellStyle name="Feeder Field 3 5 9 2 4" xfId="14178" xr:uid="{00000000-0005-0000-0000-0000CA1F0000}"/>
    <cellStyle name="Feeder Field 3 5 9 3" xfId="14179" xr:uid="{00000000-0005-0000-0000-0000CB1F0000}"/>
    <cellStyle name="Feeder Field 3 5 9 4" xfId="14180" xr:uid="{00000000-0005-0000-0000-0000CC1F0000}"/>
    <cellStyle name="Feeder Field 3 6" xfId="1287" xr:uid="{00000000-0005-0000-0000-0000CD1F0000}"/>
    <cellStyle name="Feeder Field 3 6 2" xfId="14181" xr:uid="{00000000-0005-0000-0000-0000CE1F0000}"/>
    <cellStyle name="Feeder Field 3 6 2 2" xfId="14182" xr:uid="{00000000-0005-0000-0000-0000CF1F0000}"/>
    <cellStyle name="Feeder Field 3 6 2 3" xfId="14183" xr:uid="{00000000-0005-0000-0000-0000D01F0000}"/>
    <cellStyle name="Feeder Field 3 6 2 4" xfId="14184" xr:uid="{00000000-0005-0000-0000-0000D11F0000}"/>
    <cellStyle name="Feeder Field 3 6 3" xfId="14185" xr:uid="{00000000-0005-0000-0000-0000D21F0000}"/>
    <cellStyle name="Feeder Field 3 6 4" xfId="14186" xr:uid="{00000000-0005-0000-0000-0000D31F0000}"/>
    <cellStyle name="Feeder Field 3 7" xfId="1288" xr:uid="{00000000-0005-0000-0000-0000D41F0000}"/>
    <cellStyle name="Feeder Field 3 7 2" xfId="14187" xr:uid="{00000000-0005-0000-0000-0000D51F0000}"/>
    <cellStyle name="Feeder Field 3 7 2 2" xfId="14188" xr:uid="{00000000-0005-0000-0000-0000D61F0000}"/>
    <cellStyle name="Feeder Field 3 7 2 3" xfId="14189" xr:uid="{00000000-0005-0000-0000-0000D71F0000}"/>
    <cellStyle name="Feeder Field 3 7 2 4" xfId="14190" xr:uid="{00000000-0005-0000-0000-0000D81F0000}"/>
    <cellStyle name="Feeder Field 3 7 3" xfId="14191" xr:uid="{00000000-0005-0000-0000-0000D91F0000}"/>
    <cellStyle name="Feeder Field 3 7 4" xfId="14192" xr:uid="{00000000-0005-0000-0000-0000DA1F0000}"/>
    <cellStyle name="Feeder Field 3 8" xfId="1289" xr:uid="{00000000-0005-0000-0000-0000DB1F0000}"/>
    <cellStyle name="Feeder Field 3 8 2" xfId="14193" xr:uid="{00000000-0005-0000-0000-0000DC1F0000}"/>
    <cellStyle name="Feeder Field 3 8 2 2" xfId="14194" xr:uid="{00000000-0005-0000-0000-0000DD1F0000}"/>
    <cellStyle name="Feeder Field 3 8 2 3" xfId="14195" xr:uid="{00000000-0005-0000-0000-0000DE1F0000}"/>
    <cellStyle name="Feeder Field 3 8 2 4" xfId="14196" xr:uid="{00000000-0005-0000-0000-0000DF1F0000}"/>
    <cellStyle name="Feeder Field 3 8 3" xfId="14197" xr:uid="{00000000-0005-0000-0000-0000E01F0000}"/>
    <cellStyle name="Feeder Field 3 8 4" xfId="14198" xr:uid="{00000000-0005-0000-0000-0000E11F0000}"/>
    <cellStyle name="Feeder Field 3 9" xfId="1290" xr:uid="{00000000-0005-0000-0000-0000E21F0000}"/>
    <cellStyle name="Feeder Field 3 9 2" xfId="14199" xr:uid="{00000000-0005-0000-0000-0000E31F0000}"/>
    <cellStyle name="Feeder Field 3 9 2 2" xfId="14200" xr:uid="{00000000-0005-0000-0000-0000E41F0000}"/>
    <cellStyle name="Feeder Field 3 9 2 3" xfId="14201" xr:uid="{00000000-0005-0000-0000-0000E51F0000}"/>
    <cellStyle name="Feeder Field 3 9 2 4" xfId="14202" xr:uid="{00000000-0005-0000-0000-0000E61F0000}"/>
    <cellStyle name="Feeder Field 3 9 3" xfId="14203" xr:uid="{00000000-0005-0000-0000-0000E71F0000}"/>
    <cellStyle name="Feeder Field 3 9 4" xfId="14204" xr:uid="{00000000-0005-0000-0000-0000E81F0000}"/>
    <cellStyle name="Feeder Field 4" xfId="1291" xr:uid="{00000000-0005-0000-0000-0000E91F0000}"/>
    <cellStyle name="Feeder Field 4 10" xfId="1292" xr:uid="{00000000-0005-0000-0000-0000EA1F0000}"/>
    <cellStyle name="Feeder Field 4 10 2" xfId="14205" xr:uid="{00000000-0005-0000-0000-0000EB1F0000}"/>
    <cellStyle name="Feeder Field 4 10 2 2" xfId="14206" xr:uid="{00000000-0005-0000-0000-0000EC1F0000}"/>
    <cellStyle name="Feeder Field 4 10 2 3" xfId="14207" xr:uid="{00000000-0005-0000-0000-0000ED1F0000}"/>
    <cellStyle name="Feeder Field 4 10 2 4" xfId="14208" xr:uid="{00000000-0005-0000-0000-0000EE1F0000}"/>
    <cellStyle name="Feeder Field 4 10 3" xfId="14209" xr:uid="{00000000-0005-0000-0000-0000EF1F0000}"/>
    <cellStyle name="Feeder Field 4 10 4" xfId="14210" xr:uid="{00000000-0005-0000-0000-0000F01F0000}"/>
    <cellStyle name="Feeder Field 4 11" xfId="1293" xr:uid="{00000000-0005-0000-0000-0000F11F0000}"/>
    <cellStyle name="Feeder Field 4 11 2" xfId="14211" xr:uid="{00000000-0005-0000-0000-0000F21F0000}"/>
    <cellStyle name="Feeder Field 4 11 2 2" xfId="14212" xr:uid="{00000000-0005-0000-0000-0000F31F0000}"/>
    <cellStyle name="Feeder Field 4 11 2 3" xfId="14213" xr:uid="{00000000-0005-0000-0000-0000F41F0000}"/>
    <cellStyle name="Feeder Field 4 11 2 4" xfId="14214" xr:uid="{00000000-0005-0000-0000-0000F51F0000}"/>
    <cellStyle name="Feeder Field 4 11 3" xfId="14215" xr:uid="{00000000-0005-0000-0000-0000F61F0000}"/>
    <cellStyle name="Feeder Field 4 11 4" xfId="14216" xr:uid="{00000000-0005-0000-0000-0000F71F0000}"/>
    <cellStyle name="Feeder Field 4 12" xfId="1294" xr:uid="{00000000-0005-0000-0000-0000F81F0000}"/>
    <cellStyle name="Feeder Field 4 12 2" xfId="14217" xr:uid="{00000000-0005-0000-0000-0000F91F0000}"/>
    <cellStyle name="Feeder Field 4 12 2 2" xfId="14218" xr:uid="{00000000-0005-0000-0000-0000FA1F0000}"/>
    <cellStyle name="Feeder Field 4 12 2 3" xfId="14219" xr:uid="{00000000-0005-0000-0000-0000FB1F0000}"/>
    <cellStyle name="Feeder Field 4 12 2 4" xfId="14220" xr:uid="{00000000-0005-0000-0000-0000FC1F0000}"/>
    <cellStyle name="Feeder Field 4 12 3" xfId="14221" xr:uid="{00000000-0005-0000-0000-0000FD1F0000}"/>
    <cellStyle name="Feeder Field 4 12 4" xfId="14222" xr:uid="{00000000-0005-0000-0000-0000FE1F0000}"/>
    <cellStyle name="Feeder Field 4 13" xfId="1295" xr:uid="{00000000-0005-0000-0000-0000FF1F0000}"/>
    <cellStyle name="Feeder Field 4 13 2" xfId="14223" xr:uid="{00000000-0005-0000-0000-000000200000}"/>
    <cellStyle name="Feeder Field 4 13 2 2" xfId="14224" xr:uid="{00000000-0005-0000-0000-000001200000}"/>
    <cellStyle name="Feeder Field 4 13 2 3" xfId="14225" xr:uid="{00000000-0005-0000-0000-000002200000}"/>
    <cellStyle name="Feeder Field 4 13 2 4" xfId="14226" xr:uid="{00000000-0005-0000-0000-000003200000}"/>
    <cellStyle name="Feeder Field 4 13 3" xfId="14227" xr:uid="{00000000-0005-0000-0000-000004200000}"/>
    <cellStyle name="Feeder Field 4 13 4" xfId="14228" xr:uid="{00000000-0005-0000-0000-000005200000}"/>
    <cellStyle name="Feeder Field 4 14" xfId="1296" xr:uid="{00000000-0005-0000-0000-000006200000}"/>
    <cellStyle name="Feeder Field 4 14 2" xfId="14229" xr:uid="{00000000-0005-0000-0000-000007200000}"/>
    <cellStyle name="Feeder Field 4 14 2 2" xfId="14230" xr:uid="{00000000-0005-0000-0000-000008200000}"/>
    <cellStyle name="Feeder Field 4 14 2 3" xfId="14231" xr:uid="{00000000-0005-0000-0000-000009200000}"/>
    <cellStyle name="Feeder Field 4 14 2 4" xfId="14232" xr:uid="{00000000-0005-0000-0000-00000A200000}"/>
    <cellStyle name="Feeder Field 4 14 3" xfId="14233" xr:uid="{00000000-0005-0000-0000-00000B200000}"/>
    <cellStyle name="Feeder Field 4 14 4" xfId="14234" xr:uid="{00000000-0005-0000-0000-00000C200000}"/>
    <cellStyle name="Feeder Field 4 15" xfId="1297" xr:uid="{00000000-0005-0000-0000-00000D200000}"/>
    <cellStyle name="Feeder Field 4 15 2" xfId="14235" xr:uid="{00000000-0005-0000-0000-00000E200000}"/>
    <cellStyle name="Feeder Field 4 15 2 2" xfId="14236" xr:uid="{00000000-0005-0000-0000-00000F200000}"/>
    <cellStyle name="Feeder Field 4 15 2 3" xfId="14237" xr:uid="{00000000-0005-0000-0000-000010200000}"/>
    <cellStyle name="Feeder Field 4 15 2 4" xfId="14238" xr:uid="{00000000-0005-0000-0000-000011200000}"/>
    <cellStyle name="Feeder Field 4 15 3" xfId="14239" xr:uid="{00000000-0005-0000-0000-000012200000}"/>
    <cellStyle name="Feeder Field 4 15 4" xfId="14240" xr:uid="{00000000-0005-0000-0000-000013200000}"/>
    <cellStyle name="Feeder Field 4 16" xfId="1298" xr:uid="{00000000-0005-0000-0000-000014200000}"/>
    <cellStyle name="Feeder Field 4 16 2" xfId="14241" xr:uid="{00000000-0005-0000-0000-000015200000}"/>
    <cellStyle name="Feeder Field 4 16 2 2" xfId="14242" xr:uid="{00000000-0005-0000-0000-000016200000}"/>
    <cellStyle name="Feeder Field 4 16 2 3" xfId="14243" xr:uid="{00000000-0005-0000-0000-000017200000}"/>
    <cellStyle name="Feeder Field 4 16 2 4" xfId="14244" xr:uid="{00000000-0005-0000-0000-000018200000}"/>
    <cellStyle name="Feeder Field 4 16 3" xfId="14245" xr:uid="{00000000-0005-0000-0000-000019200000}"/>
    <cellStyle name="Feeder Field 4 16 4" xfId="14246" xr:uid="{00000000-0005-0000-0000-00001A200000}"/>
    <cellStyle name="Feeder Field 4 17" xfId="14247" xr:uid="{00000000-0005-0000-0000-00001B200000}"/>
    <cellStyle name="Feeder Field 4 2" xfId="1299" xr:uid="{00000000-0005-0000-0000-00001C200000}"/>
    <cellStyle name="Feeder Field 4 2 10" xfId="1300" xr:uid="{00000000-0005-0000-0000-00001D200000}"/>
    <cellStyle name="Feeder Field 4 2 10 2" xfId="14248" xr:uid="{00000000-0005-0000-0000-00001E200000}"/>
    <cellStyle name="Feeder Field 4 2 10 2 2" xfId="14249" xr:uid="{00000000-0005-0000-0000-00001F200000}"/>
    <cellStyle name="Feeder Field 4 2 10 2 3" xfId="14250" xr:uid="{00000000-0005-0000-0000-000020200000}"/>
    <cellStyle name="Feeder Field 4 2 10 2 4" xfId="14251" xr:uid="{00000000-0005-0000-0000-000021200000}"/>
    <cellStyle name="Feeder Field 4 2 10 3" xfId="14252" xr:uid="{00000000-0005-0000-0000-000022200000}"/>
    <cellStyle name="Feeder Field 4 2 10 4" xfId="14253" xr:uid="{00000000-0005-0000-0000-000023200000}"/>
    <cellStyle name="Feeder Field 4 2 11" xfId="1301" xr:uid="{00000000-0005-0000-0000-000024200000}"/>
    <cellStyle name="Feeder Field 4 2 11 2" xfId="14254" xr:uid="{00000000-0005-0000-0000-000025200000}"/>
    <cellStyle name="Feeder Field 4 2 11 2 2" xfId="14255" xr:uid="{00000000-0005-0000-0000-000026200000}"/>
    <cellStyle name="Feeder Field 4 2 11 2 3" xfId="14256" xr:uid="{00000000-0005-0000-0000-000027200000}"/>
    <cellStyle name="Feeder Field 4 2 11 2 4" xfId="14257" xr:uid="{00000000-0005-0000-0000-000028200000}"/>
    <cellStyle name="Feeder Field 4 2 11 3" xfId="14258" xr:uid="{00000000-0005-0000-0000-000029200000}"/>
    <cellStyle name="Feeder Field 4 2 11 4" xfId="14259" xr:uid="{00000000-0005-0000-0000-00002A200000}"/>
    <cellStyle name="Feeder Field 4 2 12" xfId="1302" xr:uid="{00000000-0005-0000-0000-00002B200000}"/>
    <cellStyle name="Feeder Field 4 2 12 2" xfId="14260" xr:uid="{00000000-0005-0000-0000-00002C200000}"/>
    <cellStyle name="Feeder Field 4 2 12 2 2" xfId="14261" xr:uid="{00000000-0005-0000-0000-00002D200000}"/>
    <cellStyle name="Feeder Field 4 2 12 2 3" xfId="14262" xr:uid="{00000000-0005-0000-0000-00002E200000}"/>
    <cellStyle name="Feeder Field 4 2 12 2 4" xfId="14263" xr:uid="{00000000-0005-0000-0000-00002F200000}"/>
    <cellStyle name="Feeder Field 4 2 12 3" xfId="14264" xr:uid="{00000000-0005-0000-0000-000030200000}"/>
    <cellStyle name="Feeder Field 4 2 12 4" xfId="14265" xr:uid="{00000000-0005-0000-0000-000031200000}"/>
    <cellStyle name="Feeder Field 4 2 13" xfId="1303" xr:uid="{00000000-0005-0000-0000-000032200000}"/>
    <cellStyle name="Feeder Field 4 2 13 2" xfId="14266" xr:uid="{00000000-0005-0000-0000-000033200000}"/>
    <cellStyle name="Feeder Field 4 2 13 2 2" xfId="14267" xr:uid="{00000000-0005-0000-0000-000034200000}"/>
    <cellStyle name="Feeder Field 4 2 13 2 3" xfId="14268" xr:uid="{00000000-0005-0000-0000-000035200000}"/>
    <cellStyle name="Feeder Field 4 2 13 2 4" xfId="14269" xr:uid="{00000000-0005-0000-0000-000036200000}"/>
    <cellStyle name="Feeder Field 4 2 13 3" xfId="14270" xr:uid="{00000000-0005-0000-0000-000037200000}"/>
    <cellStyle name="Feeder Field 4 2 13 4" xfId="14271" xr:uid="{00000000-0005-0000-0000-000038200000}"/>
    <cellStyle name="Feeder Field 4 2 14" xfId="1304" xr:uid="{00000000-0005-0000-0000-000039200000}"/>
    <cellStyle name="Feeder Field 4 2 14 2" xfId="14272" xr:uid="{00000000-0005-0000-0000-00003A200000}"/>
    <cellStyle name="Feeder Field 4 2 14 2 2" xfId="14273" xr:uid="{00000000-0005-0000-0000-00003B200000}"/>
    <cellStyle name="Feeder Field 4 2 14 2 3" xfId="14274" xr:uid="{00000000-0005-0000-0000-00003C200000}"/>
    <cellStyle name="Feeder Field 4 2 14 2 4" xfId="14275" xr:uid="{00000000-0005-0000-0000-00003D200000}"/>
    <cellStyle name="Feeder Field 4 2 14 3" xfId="14276" xr:uid="{00000000-0005-0000-0000-00003E200000}"/>
    <cellStyle name="Feeder Field 4 2 14 4" xfId="14277" xr:uid="{00000000-0005-0000-0000-00003F200000}"/>
    <cellStyle name="Feeder Field 4 2 15" xfId="1305" xr:uid="{00000000-0005-0000-0000-000040200000}"/>
    <cellStyle name="Feeder Field 4 2 15 2" xfId="14278" xr:uid="{00000000-0005-0000-0000-000041200000}"/>
    <cellStyle name="Feeder Field 4 2 15 2 2" xfId="14279" xr:uid="{00000000-0005-0000-0000-000042200000}"/>
    <cellStyle name="Feeder Field 4 2 15 2 3" xfId="14280" xr:uid="{00000000-0005-0000-0000-000043200000}"/>
    <cellStyle name="Feeder Field 4 2 15 2 4" xfId="14281" xr:uid="{00000000-0005-0000-0000-000044200000}"/>
    <cellStyle name="Feeder Field 4 2 15 3" xfId="14282" xr:uid="{00000000-0005-0000-0000-000045200000}"/>
    <cellStyle name="Feeder Field 4 2 15 4" xfId="14283" xr:uid="{00000000-0005-0000-0000-000046200000}"/>
    <cellStyle name="Feeder Field 4 2 16" xfId="1306" xr:uid="{00000000-0005-0000-0000-000047200000}"/>
    <cellStyle name="Feeder Field 4 2 16 2" xfId="14284" xr:uid="{00000000-0005-0000-0000-000048200000}"/>
    <cellStyle name="Feeder Field 4 2 16 2 2" xfId="14285" xr:uid="{00000000-0005-0000-0000-000049200000}"/>
    <cellStyle name="Feeder Field 4 2 16 2 3" xfId="14286" xr:uid="{00000000-0005-0000-0000-00004A200000}"/>
    <cellStyle name="Feeder Field 4 2 16 2 4" xfId="14287" xr:uid="{00000000-0005-0000-0000-00004B200000}"/>
    <cellStyle name="Feeder Field 4 2 16 3" xfId="14288" xr:uid="{00000000-0005-0000-0000-00004C200000}"/>
    <cellStyle name="Feeder Field 4 2 16 4" xfId="14289" xr:uid="{00000000-0005-0000-0000-00004D200000}"/>
    <cellStyle name="Feeder Field 4 2 17" xfId="1307" xr:uid="{00000000-0005-0000-0000-00004E200000}"/>
    <cellStyle name="Feeder Field 4 2 17 2" xfId="14290" xr:uid="{00000000-0005-0000-0000-00004F200000}"/>
    <cellStyle name="Feeder Field 4 2 17 2 2" xfId="14291" xr:uid="{00000000-0005-0000-0000-000050200000}"/>
    <cellStyle name="Feeder Field 4 2 17 2 3" xfId="14292" xr:uid="{00000000-0005-0000-0000-000051200000}"/>
    <cellStyle name="Feeder Field 4 2 17 2 4" xfId="14293" xr:uid="{00000000-0005-0000-0000-000052200000}"/>
    <cellStyle name="Feeder Field 4 2 17 3" xfId="14294" xr:uid="{00000000-0005-0000-0000-000053200000}"/>
    <cellStyle name="Feeder Field 4 2 17 4" xfId="14295" xr:uid="{00000000-0005-0000-0000-000054200000}"/>
    <cellStyle name="Feeder Field 4 2 18" xfId="1308" xr:uid="{00000000-0005-0000-0000-000055200000}"/>
    <cellStyle name="Feeder Field 4 2 18 2" xfId="14296" xr:uid="{00000000-0005-0000-0000-000056200000}"/>
    <cellStyle name="Feeder Field 4 2 18 2 2" xfId="14297" xr:uid="{00000000-0005-0000-0000-000057200000}"/>
    <cellStyle name="Feeder Field 4 2 18 2 3" xfId="14298" xr:uid="{00000000-0005-0000-0000-000058200000}"/>
    <cellStyle name="Feeder Field 4 2 18 2 4" xfId="14299" xr:uid="{00000000-0005-0000-0000-000059200000}"/>
    <cellStyle name="Feeder Field 4 2 18 3" xfId="14300" xr:uid="{00000000-0005-0000-0000-00005A200000}"/>
    <cellStyle name="Feeder Field 4 2 18 4" xfId="14301" xr:uid="{00000000-0005-0000-0000-00005B200000}"/>
    <cellStyle name="Feeder Field 4 2 19" xfId="1309" xr:uid="{00000000-0005-0000-0000-00005C200000}"/>
    <cellStyle name="Feeder Field 4 2 19 2" xfId="14302" xr:uid="{00000000-0005-0000-0000-00005D200000}"/>
    <cellStyle name="Feeder Field 4 2 19 2 2" xfId="14303" xr:uid="{00000000-0005-0000-0000-00005E200000}"/>
    <cellStyle name="Feeder Field 4 2 19 2 3" xfId="14304" xr:uid="{00000000-0005-0000-0000-00005F200000}"/>
    <cellStyle name="Feeder Field 4 2 19 2 4" xfId="14305" xr:uid="{00000000-0005-0000-0000-000060200000}"/>
    <cellStyle name="Feeder Field 4 2 19 3" xfId="14306" xr:uid="{00000000-0005-0000-0000-000061200000}"/>
    <cellStyle name="Feeder Field 4 2 19 4" xfId="14307" xr:uid="{00000000-0005-0000-0000-000062200000}"/>
    <cellStyle name="Feeder Field 4 2 2" xfId="1310" xr:uid="{00000000-0005-0000-0000-000063200000}"/>
    <cellStyle name="Feeder Field 4 2 2 10" xfId="1311" xr:uid="{00000000-0005-0000-0000-000064200000}"/>
    <cellStyle name="Feeder Field 4 2 2 10 2" xfId="14308" xr:uid="{00000000-0005-0000-0000-000065200000}"/>
    <cellStyle name="Feeder Field 4 2 2 10 2 2" xfId="14309" xr:uid="{00000000-0005-0000-0000-000066200000}"/>
    <cellStyle name="Feeder Field 4 2 2 10 2 3" xfId="14310" xr:uid="{00000000-0005-0000-0000-000067200000}"/>
    <cellStyle name="Feeder Field 4 2 2 10 2 4" xfId="14311" xr:uid="{00000000-0005-0000-0000-000068200000}"/>
    <cellStyle name="Feeder Field 4 2 2 10 3" xfId="14312" xr:uid="{00000000-0005-0000-0000-000069200000}"/>
    <cellStyle name="Feeder Field 4 2 2 10 4" xfId="14313" xr:uid="{00000000-0005-0000-0000-00006A200000}"/>
    <cellStyle name="Feeder Field 4 2 2 11" xfId="1312" xr:uid="{00000000-0005-0000-0000-00006B200000}"/>
    <cellStyle name="Feeder Field 4 2 2 11 2" xfId="14314" xr:uid="{00000000-0005-0000-0000-00006C200000}"/>
    <cellStyle name="Feeder Field 4 2 2 11 2 2" xfId="14315" xr:uid="{00000000-0005-0000-0000-00006D200000}"/>
    <cellStyle name="Feeder Field 4 2 2 11 2 3" xfId="14316" xr:uid="{00000000-0005-0000-0000-00006E200000}"/>
    <cellStyle name="Feeder Field 4 2 2 11 2 4" xfId="14317" xr:uid="{00000000-0005-0000-0000-00006F200000}"/>
    <cellStyle name="Feeder Field 4 2 2 11 3" xfId="14318" xr:uid="{00000000-0005-0000-0000-000070200000}"/>
    <cellStyle name="Feeder Field 4 2 2 11 4" xfId="14319" xr:uid="{00000000-0005-0000-0000-000071200000}"/>
    <cellStyle name="Feeder Field 4 2 2 12" xfId="1313" xr:uid="{00000000-0005-0000-0000-000072200000}"/>
    <cellStyle name="Feeder Field 4 2 2 12 2" xfId="14320" xr:uid="{00000000-0005-0000-0000-000073200000}"/>
    <cellStyle name="Feeder Field 4 2 2 12 2 2" xfId="14321" xr:uid="{00000000-0005-0000-0000-000074200000}"/>
    <cellStyle name="Feeder Field 4 2 2 12 2 3" xfId="14322" xr:uid="{00000000-0005-0000-0000-000075200000}"/>
    <cellStyle name="Feeder Field 4 2 2 12 2 4" xfId="14323" xr:uid="{00000000-0005-0000-0000-000076200000}"/>
    <cellStyle name="Feeder Field 4 2 2 12 3" xfId="14324" xr:uid="{00000000-0005-0000-0000-000077200000}"/>
    <cellStyle name="Feeder Field 4 2 2 12 4" xfId="14325" xr:uid="{00000000-0005-0000-0000-000078200000}"/>
    <cellStyle name="Feeder Field 4 2 2 13" xfId="1314" xr:uid="{00000000-0005-0000-0000-000079200000}"/>
    <cellStyle name="Feeder Field 4 2 2 13 2" xfId="14326" xr:uid="{00000000-0005-0000-0000-00007A200000}"/>
    <cellStyle name="Feeder Field 4 2 2 13 2 2" xfId="14327" xr:uid="{00000000-0005-0000-0000-00007B200000}"/>
    <cellStyle name="Feeder Field 4 2 2 13 2 3" xfId="14328" xr:uid="{00000000-0005-0000-0000-00007C200000}"/>
    <cellStyle name="Feeder Field 4 2 2 13 2 4" xfId="14329" xr:uid="{00000000-0005-0000-0000-00007D200000}"/>
    <cellStyle name="Feeder Field 4 2 2 13 3" xfId="14330" xr:uid="{00000000-0005-0000-0000-00007E200000}"/>
    <cellStyle name="Feeder Field 4 2 2 13 4" xfId="14331" xr:uid="{00000000-0005-0000-0000-00007F200000}"/>
    <cellStyle name="Feeder Field 4 2 2 14" xfId="1315" xr:uid="{00000000-0005-0000-0000-000080200000}"/>
    <cellStyle name="Feeder Field 4 2 2 14 2" xfId="14332" xr:uid="{00000000-0005-0000-0000-000081200000}"/>
    <cellStyle name="Feeder Field 4 2 2 14 2 2" xfId="14333" xr:uid="{00000000-0005-0000-0000-000082200000}"/>
    <cellStyle name="Feeder Field 4 2 2 14 2 3" xfId="14334" xr:uid="{00000000-0005-0000-0000-000083200000}"/>
    <cellStyle name="Feeder Field 4 2 2 14 2 4" xfId="14335" xr:uid="{00000000-0005-0000-0000-000084200000}"/>
    <cellStyle name="Feeder Field 4 2 2 14 3" xfId="14336" xr:uid="{00000000-0005-0000-0000-000085200000}"/>
    <cellStyle name="Feeder Field 4 2 2 14 4" xfId="14337" xr:uid="{00000000-0005-0000-0000-000086200000}"/>
    <cellStyle name="Feeder Field 4 2 2 15" xfId="1316" xr:uid="{00000000-0005-0000-0000-000087200000}"/>
    <cellStyle name="Feeder Field 4 2 2 15 2" xfId="14338" xr:uid="{00000000-0005-0000-0000-000088200000}"/>
    <cellStyle name="Feeder Field 4 2 2 15 2 2" xfId="14339" xr:uid="{00000000-0005-0000-0000-000089200000}"/>
    <cellStyle name="Feeder Field 4 2 2 15 2 3" xfId="14340" xr:uid="{00000000-0005-0000-0000-00008A200000}"/>
    <cellStyle name="Feeder Field 4 2 2 15 2 4" xfId="14341" xr:uid="{00000000-0005-0000-0000-00008B200000}"/>
    <cellStyle name="Feeder Field 4 2 2 15 3" xfId="14342" xr:uid="{00000000-0005-0000-0000-00008C200000}"/>
    <cellStyle name="Feeder Field 4 2 2 15 4" xfId="14343" xr:uid="{00000000-0005-0000-0000-00008D200000}"/>
    <cellStyle name="Feeder Field 4 2 2 16" xfId="1317" xr:uid="{00000000-0005-0000-0000-00008E200000}"/>
    <cellStyle name="Feeder Field 4 2 2 16 2" xfId="14344" xr:uid="{00000000-0005-0000-0000-00008F200000}"/>
    <cellStyle name="Feeder Field 4 2 2 16 2 2" xfId="14345" xr:uid="{00000000-0005-0000-0000-000090200000}"/>
    <cellStyle name="Feeder Field 4 2 2 16 2 3" xfId="14346" xr:uid="{00000000-0005-0000-0000-000091200000}"/>
    <cellStyle name="Feeder Field 4 2 2 16 2 4" xfId="14347" xr:uid="{00000000-0005-0000-0000-000092200000}"/>
    <cellStyle name="Feeder Field 4 2 2 16 3" xfId="14348" xr:uid="{00000000-0005-0000-0000-000093200000}"/>
    <cellStyle name="Feeder Field 4 2 2 16 4" xfId="14349" xr:uid="{00000000-0005-0000-0000-000094200000}"/>
    <cellStyle name="Feeder Field 4 2 2 17" xfId="1318" xr:uid="{00000000-0005-0000-0000-000095200000}"/>
    <cellStyle name="Feeder Field 4 2 2 17 2" xfId="14350" xr:uid="{00000000-0005-0000-0000-000096200000}"/>
    <cellStyle name="Feeder Field 4 2 2 17 2 2" xfId="14351" xr:uid="{00000000-0005-0000-0000-000097200000}"/>
    <cellStyle name="Feeder Field 4 2 2 17 2 3" xfId="14352" xr:uid="{00000000-0005-0000-0000-000098200000}"/>
    <cellStyle name="Feeder Field 4 2 2 17 2 4" xfId="14353" xr:uid="{00000000-0005-0000-0000-000099200000}"/>
    <cellStyle name="Feeder Field 4 2 2 17 3" xfId="14354" xr:uid="{00000000-0005-0000-0000-00009A200000}"/>
    <cellStyle name="Feeder Field 4 2 2 17 4" xfId="14355" xr:uid="{00000000-0005-0000-0000-00009B200000}"/>
    <cellStyle name="Feeder Field 4 2 2 18" xfId="1319" xr:uid="{00000000-0005-0000-0000-00009C200000}"/>
    <cellStyle name="Feeder Field 4 2 2 18 2" xfId="14356" xr:uid="{00000000-0005-0000-0000-00009D200000}"/>
    <cellStyle name="Feeder Field 4 2 2 18 2 2" xfId="14357" xr:uid="{00000000-0005-0000-0000-00009E200000}"/>
    <cellStyle name="Feeder Field 4 2 2 18 2 3" xfId="14358" xr:uid="{00000000-0005-0000-0000-00009F200000}"/>
    <cellStyle name="Feeder Field 4 2 2 18 2 4" xfId="14359" xr:uid="{00000000-0005-0000-0000-0000A0200000}"/>
    <cellStyle name="Feeder Field 4 2 2 18 3" xfId="14360" xr:uid="{00000000-0005-0000-0000-0000A1200000}"/>
    <cellStyle name="Feeder Field 4 2 2 18 4" xfId="14361" xr:uid="{00000000-0005-0000-0000-0000A2200000}"/>
    <cellStyle name="Feeder Field 4 2 2 19" xfId="1320" xr:uid="{00000000-0005-0000-0000-0000A3200000}"/>
    <cellStyle name="Feeder Field 4 2 2 19 2" xfId="14362" xr:uid="{00000000-0005-0000-0000-0000A4200000}"/>
    <cellStyle name="Feeder Field 4 2 2 19 2 2" xfId="14363" xr:uid="{00000000-0005-0000-0000-0000A5200000}"/>
    <cellStyle name="Feeder Field 4 2 2 19 2 3" xfId="14364" xr:uid="{00000000-0005-0000-0000-0000A6200000}"/>
    <cellStyle name="Feeder Field 4 2 2 19 2 4" xfId="14365" xr:uid="{00000000-0005-0000-0000-0000A7200000}"/>
    <cellStyle name="Feeder Field 4 2 2 19 3" xfId="14366" xr:uid="{00000000-0005-0000-0000-0000A8200000}"/>
    <cellStyle name="Feeder Field 4 2 2 19 4" xfId="14367" xr:uid="{00000000-0005-0000-0000-0000A9200000}"/>
    <cellStyle name="Feeder Field 4 2 2 2" xfId="1321" xr:uid="{00000000-0005-0000-0000-0000AA200000}"/>
    <cellStyle name="Feeder Field 4 2 2 2 2" xfId="14368" xr:uid="{00000000-0005-0000-0000-0000AB200000}"/>
    <cellStyle name="Feeder Field 4 2 2 2 2 2" xfId="14369" xr:uid="{00000000-0005-0000-0000-0000AC200000}"/>
    <cellStyle name="Feeder Field 4 2 2 2 2 3" xfId="14370" xr:uid="{00000000-0005-0000-0000-0000AD200000}"/>
    <cellStyle name="Feeder Field 4 2 2 2 2 4" xfId="14371" xr:uid="{00000000-0005-0000-0000-0000AE200000}"/>
    <cellStyle name="Feeder Field 4 2 2 2 3" xfId="14372" xr:uid="{00000000-0005-0000-0000-0000AF200000}"/>
    <cellStyle name="Feeder Field 4 2 2 2 4" xfId="14373" xr:uid="{00000000-0005-0000-0000-0000B0200000}"/>
    <cellStyle name="Feeder Field 4 2 2 20" xfId="1322" xr:uid="{00000000-0005-0000-0000-0000B1200000}"/>
    <cellStyle name="Feeder Field 4 2 2 20 2" xfId="14374" xr:uid="{00000000-0005-0000-0000-0000B2200000}"/>
    <cellStyle name="Feeder Field 4 2 2 20 2 2" xfId="14375" xr:uid="{00000000-0005-0000-0000-0000B3200000}"/>
    <cellStyle name="Feeder Field 4 2 2 20 2 3" xfId="14376" xr:uid="{00000000-0005-0000-0000-0000B4200000}"/>
    <cellStyle name="Feeder Field 4 2 2 20 2 4" xfId="14377" xr:uid="{00000000-0005-0000-0000-0000B5200000}"/>
    <cellStyle name="Feeder Field 4 2 2 20 3" xfId="14378" xr:uid="{00000000-0005-0000-0000-0000B6200000}"/>
    <cellStyle name="Feeder Field 4 2 2 20 4" xfId="14379" xr:uid="{00000000-0005-0000-0000-0000B7200000}"/>
    <cellStyle name="Feeder Field 4 2 2 21" xfId="1323" xr:uid="{00000000-0005-0000-0000-0000B8200000}"/>
    <cellStyle name="Feeder Field 4 2 2 21 2" xfId="14380" xr:uid="{00000000-0005-0000-0000-0000B9200000}"/>
    <cellStyle name="Feeder Field 4 2 2 21 2 2" xfId="14381" xr:uid="{00000000-0005-0000-0000-0000BA200000}"/>
    <cellStyle name="Feeder Field 4 2 2 21 2 3" xfId="14382" xr:uid="{00000000-0005-0000-0000-0000BB200000}"/>
    <cellStyle name="Feeder Field 4 2 2 21 2 4" xfId="14383" xr:uid="{00000000-0005-0000-0000-0000BC200000}"/>
    <cellStyle name="Feeder Field 4 2 2 21 3" xfId="14384" xr:uid="{00000000-0005-0000-0000-0000BD200000}"/>
    <cellStyle name="Feeder Field 4 2 2 21 4" xfId="14385" xr:uid="{00000000-0005-0000-0000-0000BE200000}"/>
    <cellStyle name="Feeder Field 4 2 2 22" xfId="1324" xr:uid="{00000000-0005-0000-0000-0000BF200000}"/>
    <cellStyle name="Feeder Field 4 2 2 22 2" xfId="14386" xr:uid="{00000000-0005-0000-0000-0000C0200000}"/>
    <cellStyle name="Feeder Field 4 2 2 22 2 2" xfId="14387" xr:uid="{00000000-0005-0000-0000-0000C1200000}"/>
    <cellStyle name="Feeder Field 4 2 2 22 2 3" xfId="14388" xr:uid="{00000000-0005-0000-0000-0000C2200000}"/>
    <cellStyle name="Feeder Field 4 2 2 22 2 4" xfId="14389" xr:uid="{00000000-0005-0000-0000-0000C3200000}"/>
    <cellStyle name="Feeder Field 4 2 2 22 3" xfId="14390" xr:uid="{00000000-0005-0000-0000-0000C4200000}"/>
    <cellStyle name="Feeder Field 4 2 2 22 4" xfId="14391" xr:uid="{00000000-0005-0000-0000-0000C5200000}"/>
    <cellStyle name="Feeder Field 4 2 2 23" xfId="1325" xr:uid="{00000000-0005-0000-0000-0000C6200000}"/>
    <cellStyle name="Feeder Field 4 2 2 23 2" xfId="14392" xr:uid="{00000000-0005-0000-0000-0000C7200000}"/>
    <cellStyle name="Feeder Field 4 2 2 23 2 2" xfId="14393" xr:uid="{00000000-0005-0000-0000-0000C8200000}"/>
    <cellStyle name="Feeder Field 4 2 2 23 2 3" xfId="14394" xr:uid="{00000000-0005-0000-0000-0000C9200000}"/>
    <cellStyle name="Feeder Field 4 2 2 23 2 4" xfId="14395" xr:uid="{00000000-0005-0000-0000-0000CA200000}"/>
    <cellStyle name="Feeder Field 4 2 2 23 3" xfId="14396" xr:uid="{00000000-0005-0000-0000-0000CB200000}"/>
    <cellStyle name="Feeder Field 4 2 2 23 4" xfId="14397" xr:uid="{00000000-0005-0000-0000-0000CC200000}"/>
    <cellStyle name="Feeder Field 4 2 2 24" xfId="1326" xr:uid="{00000000-0005-0000-0000-0000CD200000}"/>
    <cellStyle name="Feeder Field 4 2 2 24 2" xfId="14398" xr:uid="{00000000-0005-0000-0000-0000CE200000}"/>
    <cellStyle name="Feeder Field 4 2 2 24 2 2" xfId="14399" xr:uid="{00000000-0005-0000-0000-0000CF200000}"/>
    <cellStyle name="Feeder Field 4 2 2 24 2 3" xfId="14400" xr:uid="{00000000-0005-0000-0000-0000D0200000}"/>
    <cellStyle name="Feeder Field 4 2 2 24 2 4" xfId="14401" xr:uid="{00000000-0005-0000-0000-0000D1200000}"/>
    <cellStyle name="Feeder Field 4 2 2 24 3" xfId="14402" xr:uid="{00000000-0005-0000-0000-0000D2200000}"/>
    <cellStyle name="Feeder Field 4 2 2 24 4" xfId="14403" xr:uid="{00000000-0005-0000-0000-0000D3200000}"/>
    <cellStyle name="Feeder Field 4 2 2 25" xfId="1327" xr:uid="{00000000-0005-0000-0000-0000D4200000}"/>
    <cellStyle name="Feeder Field 4 2 2 25 2" xfId="14404" xr:uid="{00000000-0005-0000-0000-0000D5200000}"/>
    <cellStyle name="Feeder Field 4 2 2 25 2 2" xfId="14405" xr:uid="{00000000-0005-0000-0000-0000D6200000}"/>
    <cellStyle name="Feeder Field 4 2 2 25 2 3" xfId="14406" xr:uid="{00000000-0005-0000-0000-0000D7200000}"/>
    <cellStyle name="Feeder Field 4 2 2 25 2 4" xfId="14407" xr:uid="{00000000-0005-0000-0000-0000D8200000}"/>
    <cellStyle name="Feeder Field 4 2 2 25 3" xfId="14408" xr:uid="{00000000-0005-0000-0000-0000D9200000}"/>
    <cellStyle name="Feeder Field 4 2 2 25 4" xfId="14409" xr:uid="{00000000-0005-0000-0000-0000DA200000}"/>
    <cellStyle name="Feeder Field 4 2 2 26" xfId="1328" xr:uid="{00000000-0005-0000-0000-0000DB200000}"/>
    <cellStyle name="Feeder Field 4 2 2 26 2" xfId="14410" xr:uid="{00000000-0005-0000-0000-0000DC200000}"/>
    <cellStyle name="Feeder Field 4 2 2 26 2 2" xfId="14411" xr:uid="{00000000-0005-0000-0000-0000DD200000}"/>
    <cellStyle name="Feeder Field 4 2 2 26 2 3" xfId="14412" xr:uid="{00000000-0005-0000-0000-0000DE200000}"/>
    <cellStyle name="Feeder Field 4 2 2 26 2 4" xfId="14413" xr:uid="{00000000-0005-0000-0000-0000DF200000}"/>
    <cellStyle name="Feeder Field 4 2 2 26 3" xfId="14414" xr:uid="{00000000-0005-0000-0000-0000E0200000}"/>
    <cellStyle name="Feeder Field 4 2 2 26 4" xfId="14415" xr:uid="{00000000-0005-0000-0000-0000E1200000}"/>
    <cellStyle name="Feeder Field 4 2 2 27" xfId="1329" xr:uid="{00000000-0005-0000-0000-0000E2200000}"/>
    <cellStyle name="Feeder Field 4 2 2 27 2" xfId="14416" xr:uid="{00000000-0005-0000-0000-0000E3200000}"/>
    <cellStyle name="Feeder Field 4 2 2 27 2 2" xfId="14417" xr:uid="{00000000-0005-0000-0000-0000E4200000}"/>
    <cellStyle name="Feeder Field 4 2 2 27 2 3" xfId="14418" xr:uid="{00000000-0005-0000-0000-0000E5200000}"/>
    <cellStyle name="Feeder Field 4 2 2 27 2 4" xfId="14419" xr:uid="{00000000-0005-0000-0000-0000E6200000}"/>
    <cellStyle name="Feeder Field 4 2 2 27 3" xfId="14420" xr:uid="{00000000-0005-0000-0000-0000E7200000}"/>
    <cellStyle name="Feeder Field 4 2 2 27 4" xfId="14421" xr:uid="{00000000-0005-0000-0000-0000E8200000}"/>
    <cellStyle name="Feeder Field 4 2 2 28" xfId="1330" xr:uid="{00000000-0005-0000-0000-0000E9200000}"/>
    <cellStyle name="Feeder Field 4 2 2 28 2" xfId="14422" xr:uid="{00000000-0005-0000-0000-0000EA200000}"/>
    <cellStyle name="Feeder Field 4 2 2 28 2 2" xfId="14423" xr:uid="{00000000-0005-0000-0000-0000EB200000}"/>
    <cellStyle name="Feeder Field 4 2 2 28 2 3" xfId="14424" xr:uid="{00000000-0005-0000-0000-0000EC200000}"/>
    <cellStyle name="Feeder Field 4 2 2 28 2 4" xfId="14425" xr:uid="{00000000-0005-0000-0000-0000ED200000}"/>
    <cellStyle name="Feeder Field 4 2 2 28 3" xfId="14426" xr:uid="{00000000-0005-0000-0000-0000EE200000}"/>
    <cellStyle name="Feeder Field 4 2 2 28 4" xfId="14427" xr:uid="{00000000-0005-0000-0000-0000EF200000}"/>
    <cellStyle name="Feeder Field 4 2 2 29" xfId="1331" xr:uid="{00000000-0005-0000-0000-0000F0200000}"/>
    <cellStyle name="Feeder Field 4 2 2 29 2" xfId="14428" xr:uid="{00000000-0005-0000-0000-0000F1200000}"/>
    <cellStyle name="Feeder Field 4 2 2 29 2 2" xfId="14429" xr:uid="{00000000-0005-0000-0000-0000F2200000}"/>
    <cellStyle name="Feeder Field 4 2 2 29 2 3" xfId="14430" xr:uid="{00000000-0005-0000-0000-0000F3200000}"/>
    <cellStyle name="Feeder Field 4 2 2 29 2 4" xfId="14431" xr:uid="{00000000-0005-0000-0000-0000F4200000}"/>
    <cellStyle name="Feeder Field 4 2 2 29 3" xfId="14432" xr:uid="{00000000-0005-0000-0000-0000F5200000}"/>
    <cellStyle name="Feeder Field 4 2 2 29 4" xfId="14433" xr:uid="{00000000-0005-0000-0000-0000F6200000}"/>
    <cellStyle name="Feeder Field 4 2 2 3" xfId="1332" xr:uid="{00000000-0005-0000-0000-0000F7200000}"/>
    <cellStyle name="Feeder Field 4 2 2 3 2" xfId="14434" xr:uid="{00000000-0005-0000-0000-0000F8200000}"/>
    <cellStyle name="Feeder Field 4 2 2 3 2 2" xfId="14435" xr:uid="{00000000-0005-0000-0000-0000F9200000}"/>
    <cellStyle name="Feeder Field 4 2 2 3 2 3" xfId="14436" xr:uid="{00000000-0005-0000-0000-0000FA200000}"/>
    <cellStyle name="Feeder Field 4 2 2 3 2 4" xfId="14437" xr:uid="{00000000-0005-0000-0000-0000FB200000}"/>
    <cellStyle name="Feeder Field 4 2 2 3 3" xfId="14438" xr:uid="{00000000-0005-0000-0000-0000FC200000}"/>
    <cellStyle name="Feeder Field 4 2 2 3 4" xfId="14439" xr:uid="{00000000-0005-0000-0000-0000FD200000}"/>
    <cellStyle name="Feeder Field 4 2 2 30" xfId="1333" xr:uid="{00000000-0005-0000-0000-0000FE200000}"/>
    <cellStyle name="Feeder Field 4 2 2 30 2" xfId="14440" xr:uid="{00000000-0005-0000-0000-0000FF200000}"/>
    <cellStyle name="Feeder Field 4 2 2 30 2 2" xfId="14441" xr:uid="{00000000-0005-0000-0000-000000210000}"/>
    <cellStyle name="Feeder Field 4 2 2 30 2 3" xfId="14442" xr:uid="{00000000-0005-0000-0000-000001210000}"/>
    <cellStyle name="Feeder Field 4 2 2 30 2 4" xfId="14443" xr:uid="{00000000-0005-0000-0000-000002210000}"/>
    <cellStyle name="Feeder Field 4 2 2 30 3" xfId="14444" xr:uid="{00000000-0005-0000-0000-000003210000}"/>
    <cellStyle name="Feeder Field 4 2 2 30 4" xfId="14445" xr:uid="{00000000-0005-0000-0000-000004210000}"/>
    <cellStyle name="Feeder Field 4 2 2 31" xfId="1334" xr:uid="{00000000-0005-0000-0000-000005210000}"/>
    <cellStyle name="Feeder Field 4 2 2 31 2" xfId="14446" xr:uid="{00000000-0005-0000-0000-000006210000}"/>
    <cellStyle name="Feeder Field 4 2 2 31 2 2" xfId="14447" xr:uid="{00000000-0005-0000-0000-000007210000}"/>
    <cellStyle name="Feeder Field 4 2 2 31 2 3" xfId="14448" xr:uid="{00000000-0005-0000-0000-000008210000}"/>
    <cellStyle name="Feeder Field 4 2 2 31 2 4" xfId="14449" xr:uid="{00000000-0005-0000-0000-000009210000}"/>
    <cellStyle name="Feeder Field 4 2 2 31 3" xfId="14450" xr:uid="{00000000-0005-0000-0000-00000A210000}"/>
    <cellStyle name="Feeder Field 4 2 2 31 4" xfId="14451" xr:uid="{00000000-0005-0000-0000-00000B210000}"/>
    <cellStyle name="Feeder Field 4 2 2 32" xfId="1335" xr:uid="{00000000-0005-0000-0000-00000C210000}"/>
    <cellStyle name="Feeder Field 4 2 2 32 2" xfId="14452" xr:uid="{00000000-0005-0000-0000-00000D210000}"/>
    <cellStyle name="Feeder Field 4 2 2 32 2 2" xfId="14453" xr:uid="{00000000-0005-0000-0000-00000E210000}"/>
    <cellStyle name="Feeder Field 4 2 2 32 2 3" xfId="14454" xr:uid="{00000000-0005-0000-0000-00000F210000}"/>
    <cellStyle name="Feeder Field 4 2 2 32 2 4" xfId="14455" xr:uid="{00000000-0005-0000-0000-000010210000}"/>
    <cellStyle name="Feeder Field 4 2 2 32 3" xfId="14456" xr:uid="{00000000-0005-0000-0000-000011210000}"/>
    <cellStyle name="Feeder Field 4 2 2 32 4" xfId="14457" xr:uid="{00000000-0005-0000-0000-000012210000}"/>
    <cellStyle name="Feeder Field 4 2 2 33" xfId="1336" xr:uid="{00000000-0005-0000-0000-000013210000}"/>
    <cellStyle name="Feeder Field 4 2 2 33 2" xfId="14458" xr:uid="{00000000-0005-0000-0000-000014210000}"/>
    <cellStyle name="Feeder Field 4 2 2 33 2 2" xfId="14459" xr:uid="{00000000-0005-0000-0000-000015210000}"/>
    <cellStyle name="Feeder Field 4 2 2 33 2 3" xfId="14460" xr:uid="{00000000-0005-0000-0000-000016210000}"/>
    <cellStyle name="Feeder Field 4 2 2 33 2 4" xfId="14461" xr:uid="{00000000-0005-0000-0000-000017210000}"/>
    <cellStyle name="Feeder Field 4 2 2 33 3" xfId="14462" xr:uid="{00000000-0005-0000-0000-000018210000}"/>
    <cellStyle name="Feeder Field 4 2 2 33 4" xfId="14463" xr:uid="{00000000-0005-0000-0000-000019210000}"/>
    <cellStyle name="Feeder Field 4 2 2 34" xfId="1337" xr:uid="{00000000-0005-0000-0000-00001A210000}"/>
    <cellStyle name="Feeder Field 4 2 2 34 2" xfId="14464" xr:uid="{00000000-0005-0000-0000-00001B210000}"/>
    <cellStyle name="Feeder Field 4 2 2 34 2 2" xfId="14465" xr:uid="{00000000-0005-0000-0000-00001C210000}"/>
    <cellStyle name="Feeder Field 4 2 2 34 2 3" xfId="14466" xr:uid="{00000000-0005-0000-0000-00001D210000}"/>
    <cellStyle name="Feeder Field 4 2 2 34 2 4" xfId="14467" xr:uid="{00000000-0005-0000-0000-00001E210000}"/>
    <cellStyle name="Feeder Field 4 2 2 34 3" xfId="14468" xr:uid="{00000000-0005-0000-0000-00001F210000}"/>
    <cellStyle name="Feeder Field 4 2 2 34 4" xfId="14469" xr:uid="{00000000-0005-0000-0000-000020210000}"/>
    <cellStyle name="Feeder Field 4 2 2 35" xfId="1338" xr:uid="{00000000-0005-0000-0000-000021210000}"/>
    <cellStyle name="Feeder Field 4 2 2 35 2" xfId="14470" xr:uid="{00000000-0005-0000-0000-000022210000}"/>
    <cellStyle name="Feeder Field 4 2 2 35 2 2" xfId="14471" xr:uid="{00000000-0005-0000-0000-000023210000}"/>
    <cellStyle name="Feeder Field 4 2 2 35 2 3" xfId="14472" xr:uid="{00000000-0005-0000-0000-000024210000}"/>
    <cellStyle name="Feeder Field 4 2 2 35 2 4" xfId="14473" xr:uid="{00000000-0005-0000-0000-000025210000}"/>
    <cellStyle name="Feeder Field 4 2 2 35 3" xfId="14474" xr:uid="{00000000-0005-0000-0000-000026210000}"/>
    <cellStyle name="Feeder Field 4 2 2 35 4" xfId="14475" xr:uid="{00000000-0005-0000-0000-000027210000}"/>
    <cellStyle name="Feeder Field 4 2 2 36" xfId="1339" xr:uid="{00000000-0005-0000-0000-000028210000}"/>
    <cellStyle name="Feeder Field 4 2 2 36 2" xfId="14476" xr:uid="{00000000-0005-0000-0000-000029210000}"/>
    <cellStyle name="Feeder Field 4 2 2 36 2 2" xfId="14477" xr:uid="{00000000-0005-0000-0000-00002A210000}"/>
    <cellStyle name="Feeder Field 4 2 2 36 2 3" xfId="14478" xr:uid="{00000000-0005-0000-0000-00002B210000}"/>
    <cellStyle name="Feeder Field 4 2 2 36 2 4" xfId="14479" xr:uid="{00000000-0005-0000-0000-00002C210000}"/>
    <cellStyle name="Feeder Field 4 2 2 36 3" xfId="14480" xr:uid="{00000000-0005-0000-0000-00002D210000}"/>
    <cellStyle name="Feeder Field 4 2 2 36 4" xfId="14481" xr:uid="{00000000-0005-0000-0000-00002E210000}"/>
    <cellStyle name="Feeder Field 4 2 2 37" xfId="1340" xr:uid="{00000000-0005-0000-0000-00002F210000}"/>
    <cellStyle name="Feeder Field 4 2 2 37 2" xfId="14482" xr:uid="{00000000-0005-0000-0000-000030210000}"/>
    <cellStyle name="Feeder Field 4 2 2 37 2 2" xfId="14483" xr:uid="{00000000-0005-0000-0000-000031210000}"/>
    <cellStyle name="Feeder Field 4 2 2 37 2 3" xfId="14484" xr:uid="{00000000-0005-0000-0000-000032210000}"/>
    <cellStyle name="Feeder Field 4 2 2 37 2 4" xfId="14485" xr:uid="{00000000-0005-0000-0000-000033210000}"/>
    <cellStyle name="Feeder Field 4 2 2 37 3" xfId="14486" xr:uid="{00000000-0005-0000-0000-000034210000}"/>
    <cellStyle name="Feeder Field 4 2 2 37 4" xfId="14487" xr:uid="{00000000-0005-0000-0000-000035210000}"/>
    <cellStyle name="Feeder Field 4 2 2 38" xfId="1341" xr:uid="{00000000-0005-0000-0000-000036210000}"/>
    <cellStyle name="Feeder Field 4 2 2 38 2" xfId="14488" xr:uid="{00000000-0005-0000-0000-000037210000}"/>
    <cellStyle name="Feeder Field 4 2 2 38 2 2" xfId="14489" xr:uid="{00000000-0005-0000-0000-000038210000}"/>
    <cellStyle name="Feeder Field 4 2 2 38 2 3" xfId="14490" xr:uid="{00000000-0005-0000-0000-000039210000}"/>
    <cellStyle name="Feeder Field 4 2 2 38 2 4" xfId="14491" xr:uid="{00000000-0005-0000-0000-00003A210000}"/>
    <cellStyle name="Feeder Field 4 2 2 38 3" xfId="14492" xr:uid="{00000000-0005-0000-0000-00003B210000}"/>
    <cellStyle name="Feeder Field 4 2 2 38 4" xfId="14493" xr:uid="{00000000-0005-0000-0000-00003C210000}"/>
    <cellStyle name="Feeder Field 4 2 2 39" xfId="1342" xr:uid="{00000000-0005-0000-0000-00003D210000}"/>
    <cellStyle name="Feeder Field 4 2 2 39 2" xfId="14494" xr:uid="{00000000-0005-0000-0000-00003E210000}"/>
    <cellStyle name="Feeder Field 4 2 2 39 2 2" xfId="14495" xr:uid="{00000000-0005-0000-0000-00003F210000}"/>
    <cellStyle name="Feeder Field 4 2 2 39 2 3" xfId="14496" xr:uid="{00000000-0005-0000-0000-000040210000}"/>
    <cellStyle name="Feeder Field 4 2 2 39 2 4" xfId="14497" xr:uid="{00000000-0005-0000-0000-000041210000}"/>
    <cellStyle name="Feeder Field 4 2 2 39 3" xfId="14498" xr:uid="{00000000-0005-0000-0000-000042210000}"/>
    <cellStyle name="Feeder Field 4 2 2 39 4" xfId="14499" xr:uid="{00000000-0005-0000-0000-000043210000}"/>
    <cellStyle name="Feeder Field 4 2 2 4" xfId="1343" xr:uid="{00000000-0005-0000-0000-000044210000}"/>
    <cellStyle name="Feeder Field 4 2 2 4 2" xfId="14500" xr:uid="{00000000-0005-0000-0000-000045210000}"/>
    <cellStyle name="Feeder Field 4 2 2 4 2 2" xfId="14501" xr:uid="{00000000-0005-0000-0000-000046210000}"/>
    <cellStyle name="Feeder Field 4 2 2 4 2 3" xfId="14502" xr:uid="{00000000-0005-0000-0000-000047210000}"/>
    <cellStyle name="Feeder Field 4 2 2 4 2 4" xfId="14503" xr:uid="{00000000-0005-0000-0000-000048210000}"/>
    <cellStyle name="Feeder Field 4 2 2 4 3" xfId="14504" xr:uid="{00000000-0005-0000-0000-000049210000}"/>
    <cellStyle name="Feeder Field 4 2 2 4 4" xfId="14505" xr:uid="{00000000-0005-0000-0000-00004A210000}"/>
    <cellStyle name="Feeder Field 4 2 2 40" xfId="1344" xr:uid="{00000000-0005-0000-0000-00004B210000}"/>
    <cellStyle name="Feeder Field 4 2 2 40 2" xfId="14506" xr:uid="{00000000-0005-0000-0000-00004C210000}"/>
    <cellStyle name="Feeder Field 4 2 2 40 2 2" xfId="14507" xr:uid="{00000000-0005-0000-0000-00004D210000}"/>
    <cellStyle name="Feeder Field 4 2 2 40 2 3" xfId="14508" xr:uid="{00000000-0005-0000-0000-00004E210000}"/>
    <cellStyle name="Feeder Field 4 2 2 40 2 4" xfId="14509" xr:uid="{00000000-0005-0000-0000-00004F210000}"/>
    <cellStyle name="Feeder Field 4 2 2 40 3" xfId="14510" xr:uid="{00000000-0005-0000-0000-000050210000}"/>
    <cellStyle name="Feeder Field 4 2 2 40 4" xfId="14511" xr:uid="{00000000-0005-0000-0000-000051210000}"/>
    <cellStyle name="Feeder Field 4 2 2 41" xfId="1345" xr:uid="{00000000-0005-0000-0000-000052210000}"/>
    <cellStyle name="Feeder Field 4 2 2 41 2" xfId="14512" xr:uid="{00000000-0005-0000-0000-000053210000}"/>
    <cellStyle name="Feeder Field 4 2 2 41 2 2" xfId="14513" xr:uid="{00000000-0005-0000-0000-000054210000}"/>
    <cellStyle name="Feeder Field 4 2 2 41 2 3" xfId="14514" xr:uid="{00000000-0005-0000-0000-000055210000}"/>
    <cellStyle name="Feeder Field 4 2 2 41 2 4" xfId="14515" xr:uid="{00000000-0005-0000-0000-000056210000}"/>
    <cellStyle name="Feeder Field 4 2 2 41 3" xfId="14516" xr:uid="{00000000-0005-0000-0000-000057210000}"/>
    <cellStyle name="Feeder Field 4 2 2 41 4" xfId="14517" xr:uid="{00000000-0005-0000-0000-000058210000}"/>
    <cellStyle name="Feeder Field 4 2 2 42" xfId="1346" xr:uid="{00000000-0005-0000-0000-000059210000}"/>
    <cellStyle name="Feeder Field 4 2 2 42 2" xfId="14518" xr:uid="{00000000-0005-0000-0000-00005A210000}"/>
    <cellStyle name="Feeder Field 4 2 2 42 2 2" xfId="14519" xr:uid="{00000000-0005-0000-0000-00005B210000}"/>
    <cellStyle name="Feeder Field 4 2 2 42 2 3" xfId="14520" xr:uid="{00000000-0005-0000-0000-00005C210000}"/>
    <cellStyle name="Feeder Field 4 2 2 42 2 4" xfId="14521" xr:uid="{00000000-0005-0000-0000-00005D210000}"/>
    <cellStyle name="Feeder Field 4 2 2 42 3" xfId="14522" xr:uid="{00000000-0005-0000-0000-00005E210000}"/>
    <cellStyle name="Feeder Field 4 2 2 42 4" xfId="14523" xr:uid="{00000000-0005-0000-0000-00005F210000}"/>
    <cellStyle name="Feeder Field 4 2 2 43" xfId="1347" xr:uid="{00000000-0005-0000-0000-000060210000}"/>
    <cellStyle name="Feeder Field 4 2 2 43 2" xfId="14524" xr:uid="{00000000-0005-0000-0000-000061210000}"/>
    <cellStyle name="Feeder Field 4 2 2 43 2 2" xfId="14525" xr:uid="{00000000-0005-0000-0000-000062210000}"/>
    <cellStyle name="Feeder Field 4 2 2 43 2 3" xfId="14526" xr:uid="{00000000-0005-0000-0000-000063210000}"/>
    <cellStyle name="Feeder Field 4 2 2 43 2 4" xfId="14527" xr:uid="{00000000-0005-0000-0000-000064210000}"/>
    <cellStyle name="Feeder Field 4 2 2 43 3" xfId="14528" xr:uid="{00000000-0005-0000-0000-000065210000}"/>
    <cellStyle name="Feeder Field 4 2 2 43 4" xfId="14529" xr:uid="{00000000-0005-0000-0000-000066210000}"/>
    <cellStyle name="Feeder Field 4 2 2 44" xfId="1348" xr:uid="{00000000-0005-0000-0000-000067210000}"/>
    <cellStyle name="Feeder Field 4 2 2 44 2" xfId="14530" xr:uid="{00000000-0005-0000-0000-000068210000}"/>
    <cellStyle name="Feeder Field 4 2 2 44 2 2" xfId="14531" xr:uid="{00000000-0005-0000-0000-000069210000}"/>
    <cellStyle name="Feeder Field 4 2 2 44 2 3" xfId="14532" xr:uid="{00000000-0005-0000-0000-00006A210000}"/>
    <cellStyle name="Feeder Field 4 2 2 44 2 4" xfId="14533" xr:uid="{00000000-0005-0000-0000-00006B210000}"/>
    <cellStyle name="Feeder Field 4 2 2 44 3" xfId="14534" xr:uid="{00000000-0005-0000-0000-00006C210000}"/>
    <cellStyle name="Feeder Field 4 2 2 44 4" xfId="14535" xr:uid="{00000000-0005-0000-0000-00006D210000}"/>
    <cellStyle name="Feeder Field 4 2 2 45" xfId="14536" xr:uid="{00000000-0005-0000-0000-00006E210000}"/>
    <cellStyle name="Feeder Field 4 2 2 45 2" xfId="14537" xr:uid="{00000000-0005-0000-0000-00006F210000}"/>
    <cellStyle name="Feeder Field 4 2 2 45 3" xfId="14538" xr:uid="{00000000-0005-0000-0000-000070210000}"/>
    <cellStyle name="Feeder Field 4 2 2 45 4" xfId="14539" xr:uid="{00000000-0005-0000-0000-000071210000}"/>
    <cellStyle name="Feeder Field 4 2 2 46" xfId="14540" xr:uid="{00000000-0005-0000-0000-000072210000}"/>
    <cellStyle name="Feeder Field 4 2 2 46 2" xfId="14541" xr:uid="{00000000-0005-0000-0000-000073210000}"/>
    <cellStyle name="Feeder Field 4 2 2 46 3" xfId="14542" xr:uid="{00000000-0005-0000-0000-000074210000}"/>
    <cellStyle name="Feeder Field 4 2 2 46 4" xfId="14543" xr:uid="{00000000-0005-0000-0000-000075210000}"/>
    <cellStyle name="Feeder Field 4 2 2 47" xfId="14544" xr:uid="{00000000-0005-0000-0000-000076210000}"/>
    <cellStyle name="Feeder Field 4 2 2 48" xfId="14545" xr:uid="{00000000-0005-0000-0000-000077210000}"/>
    <cellStyle name="Feeder Field 4 2 2 5" xfId="1349" xr:uid="{00000000-0005-0000-0000-000078210000}"/>
    <cellStyle name="Feeder Field 4 2 2 5 2" xfId="14546" xr:uid="{00000000-0005-0000-0000-000079210000}"/>
    <cellStyle name="Feeder Field 4 2 2 5 2 2" xfId="14547" xr:uid="{00000000-0005-0000-0000-00007A210000}"/>
    <cellStyle name="Feeder Field 4 2 2 5 2 3" xfId="14548" xr:uid="{00000000-0005-0000-0000-00007B210000}"/>
    <cellStyle name="Feeder Field 4 2 2 5 2 4" xfId="14549" xr:uid="{00000000-0005-0000-0000-00007C210000}"/>
    <cellStyle name="Feeder Field 4 2 2 5 3" xfId="14550" xr:uid="{00000000-0005-0000-0000-00007D210000}"/>
    <cellStyle name="Feeder Field 4 2 2 5 4" xfId="14551" xr:uid="{00000000-0005-0000-0000-00007E210000}"/>
    <cellStyle name="Feeder Field 4 2 2 6" xfId="1350" xr:uid="{00000000-0005-0000-0000-00007F210000}"/>
    <cellStyle name="Feeder Field 4 2 2 6 2" xfId="14552" xr:uid="{00000000-0005-0000-0000-000080210000}"/>
    <cellStyle name="Feeder Field 4 2 2 6 2 2" xfId="14553" xr:uid="{00000000-0005-0000-0000-000081210000}"/>
    <cellStyle name="Feeder Field 4 2 2 6 2 3" xfId="14554" xr:uid="{00000000-0005-0000-0000-000082210000}"/>
    <cellStyle name="Feeder Field 4 2 2 6 2 4" xfId="14555" xr:uid="{00000000-0005-0000-0000-000083210000}"/>
    <cellStyle name="Feeder Field 4 2 2 6 3" xfId="14556" xr:uid="{00000000-0005-0000-0000-000084210000}"/>
    <cellStyle name="Feeder Field 4 2 2 6 4" xfId="14557" xr:uid="{00000000-0005-0000-0000-000085210000}"/>
    <cellStyle name="Feeder Field 4 2 2 7" xfId="1351" xr:uid="{00000000-0005-0000-0000-000086210000}"/>
    <cellStyle name="Feeder Field 4 2 2 7 2" xfId="14558" xr:uid="{00000000-0005-0000-0000-000087210000}"/>
    <cellStyle name="Feeder Field 4 2 2 7 2 2" xfId="14559" xr:uid="{00000000-0005-0000-0000-000088210000}"/>
    <cellStyle name="Feeder Field 4 2 2 7 2 3" xfId="14560" xr:uid="{00000000-0005-0000-0000-000089210000}"/>
    <cellStyle name="Feeder Field 4 2 2 7 2 4" xfId="14561" xr:uid="{00000000-0005-0000-0000-00008A210000}"/>
    <cellStyle name="Feeder Field 4 2 2 7 3" xfId="14562" xr:uid="{00000000-0005-0000-0000-00008B210000}"/>
    <cellStyle name="Feeder Field 4 2 2 7 4" xfId="14563" xr:uid="{00000000-0005-0000-0000-00008C210000}"/>
    <cellStyle name="Feeder Field 4 2 2 8" xfId="1352" xr:uid="{00000000-0005-0000-0000-00008D210000}"/>
    <cellStyle name="Feeder Field 4 2 2 8 2" xfId="14564" xr:uid="{00000000-0005-0000-0000-00008E210000}"/>
    <cellStyle name="Feeder Field 4 2 2 8 2 2" xfId="14565" xr:uid="{00000000-0005-0000-0000-00008F210000}"/>
    <cellStyle name="Feeder Field 4 2 2 8 2 3" xfId="14566" xr:uid="{00000000-0005-0000-0000-000090210000}"/>
    <cellStyle name="Feeder Field 4 2 2 8 2 4" xfId="14567" xr:uid="{00000000-0005-0000-0000-000091210000}"/>
    <cellStyle name="Feeder Field 4 2 2 8 3" xfId="14568" xr:uid="{00000000-0005-0000-0000-000092210000}"/>
    <cellStyle name="Feeder Field 4 2 2 8 4" xfId="14569" xr:uid="{00000000-0005-0000-0000-000093210000}"/>
    <cellStyle name="Feeder Field 4 2 2 9" xfId="1353" xr:uid="{00000000-0005-0000-0000-000094210000}"/>
    <cellStyle name="Feeder Field 4 2 2 9 2" xfId="14570" xr:uid="{00000000-0005-0000-0000-000095210000}"/>
    <cellStyle name="Feeder Field 4 2 2 9 2 2" xfId="14571" xr:uid="{00000000-0005-0000-0000-000096210000}"/>
    <cellStyle name="Feeder Field 4 2 2 9 2 3" xfId="14572" xr:uid="{00000000-0005-0000-0000-000097210000}"/>
    <cellStyle name="Feeder Field 4 2 2 9 2 4" xfId="14573" xr:uid="{00000000-0005-0000-0000-000098210000}"/>
    <cellStyle name="Feeder Field 4 2 2 9 3" xfId="14574" xr:uid="{00000000-0005-0000-0000-000099210000}"/>
    <cellStyle name="Feeder Field 4 2 2 9 4" xfId="14575" xr:uid="{00000000-0005-0000-0000-00009A210000}"/>
    <cellStyle name="Feeder Field 4 2 20" xfId="1354" xr:uid="{00000000-0005-0000-0000-00009B210000}"/>
    <cellStyle name="Feeder Field 4 2 20 2" xfId="14576" xr:uid="{00000000-0005-0000-0000-00009C210000}"/>
    <cellStyle name="Feeder Field 4 2 20 2 2" xfId="14577" xr:uid="{00000000-0005-0000-0000-00009D210000}"/>
    <cellStyle name="Feeder Field 4 2 20 2 3" xfId="14578" xr:uid="{00000000-0005-0000-0000-00009E210000}"/>
    <cellStyle name="Feeder Field 4 2 20 2 4" xfId="14579" xr:uid="{00000000-0005-0000-0000-00009F210000}"/>
    <cellStyle name="Feeder Field 4 2 20 3" xfId="14580" xr:uid="{00000000-0005-0000-0000-0000A0210000}"/>
    <cellStyle name="Feeder Field 4 2 20 4" xfId="14581" xr:uid="{00000000-0005-0000-0000-0000A1210000}"/>
    <cellStyle name="Feeder Field 4 2 21" xfId="1355" xr:uid="{00000000-0005-0000-0000-0000A2210000}"/>
    <cellStyle name="Feeder Field 4 2 21 2" xfId="14582" xr:uid="{00000000-0005-0000-0000-0000A3210000}"/>
    <cellStyle name="Feeder Field 4 2 21 2 2" xfId="14583" xr:uid="{00000000-0005-0000-0000-0000A4210000}"/>
    <cellStyle name="Feeder Field 4 2 21 2 3" xfId="14584" xr:uid="{00000000-0005-0000-0000-0000A5210000}"/>
    <cellStyle name="Feeder Field 4 2 21 2 4" xfId="14585" xr:uid="{00000000-0005-0000-0000-0000A6210000}"/>
    <cellStyle name="Feeder Field 4 2 21 3" xfId="14586" xr:uid="{00000000-0005-0000-0000-0000A7210000}"/>
    <cellStyle name="Feeder Field 4 2 21 4" xfId="14587" xr:uid="{00000000-0005-0000-0000-0000A8210000}"/>
    <cellStyle name="Feeder Field 4 2 22" xfId="1356" xr:uid="{00000000-0005-0000-0000-0000A9210000}"/>
    <cellStyle name="Feeder Field 4 2 22 2" xfId="14588" xr:uid="{00000000-0005-0000-0000-0000AA210000}"/>
    <cellStyle name="Feeder Field 4 2 22 2 2" xfId="14589" xr:uid="{00000000-0005-0000-0000-0000AB210000}"/>
    <cellStyle name="Feeder Field 4 2 22 2 3" xfId="14590" xr:uid="{00000000-0005-0000-0000-0000AC210000}"/>
    <cellStyle name="Feeder Field 4 2 22 2 4" xfId="14591" xr:uid="{00000000-0005-0000-0000-0000AD210000}"/>
    <cellStyle name="Feeder Field 4 2 22 3" xfId="14592" xr:uid="{00000000-0005-0000-0000-0000AE210000}"/>
    <cellStyle name="Feeder Field 4 2 22 4" xfId="14593" xr:uid="{00000000-0005-0000-0000-0000AF210000}"/>
    <cellStyle name="Feeder Field 4 2 23" xfId="1357" xr:uid="{00000000-0005-0000-0000-0000B0210000}"/>
    <cellStyle name="Feeder Field 4 2 23 2" xfId="14594" xr:uid="{00000000-0005-0000-0000-0000B1210000}"/>
    <cellStyle name="Feeder Field 4 2 23 2 2" xfId="14595" xr:uid="{00000000-0005-0000-0000-0000B2210000}"/>
    <cellStyle name="Feeder Field 4 2 23 2 3" xfId="14596" xr:uid="{00000000-0005-0000-0000-0000B3210000}"/>
    <cellStyle name="Feeder Field 4 2 23 2 4" xfId="14597" xr:uid="{00000000-0005-0000-0000-0000B4210000}"/>
    <cellStyle name="Feeder Field 4 2 23 3" xfId="14598" xr:uid="{00000000-0005-0000-0000-0000B5210000}"/>
    <cellStyle name="Feeder Field 4 2 23 4" xfId="14599" xr:uid="{00000000-0005-0000-0000-0000B6210000}"/>
    <cellStyle name="Feeder Field 4 2 24" xfId="1358" xr:uid="{00000000-0005-0000-0000-0000B7210000}"/>
    <cellStyle name="Feeder Field 4 2 24 2" xfId="14600" xr:uid="{00000000-0005-0000-0000-0000B8210000}"/>
    <cellStyle name="Feeder Field 4 2 24 2 2" xfId="14601" xr:uid="{00000000-0005-0000-0000-0000B9210000}"/>
    <cellStyle name="Feeder Field 4 2 24 2 3" xfId="14602" xr:uid="{00000000-0005-0000-0000-0000BA210000}"/>
    <cellStyle name="Feeder Field 4 2 24 2 4" xfId="14603" xr:uid="{00000000-0005-0000-0000-0000BB210000}"/>
    <cellStyle name="Feeder Field 4 2 24 3" xfId="14604" xr:uid="{00000000-0005-0000-0000-0000BC210000}"/>
    <cellStyle name="Feeder Field 4 2 24 4" xfId="14605" xr:uid="{00000000-0005-0000-0000-0000BD210000}"/>
    <cellStyle name="Feeder Field 4 2 25" xfId="1359" xr:uid="{00000000-0005-0000-0000-0000BE210000}"/>
    <cellStyle name="Feeder Field 4 2 25 2" xfId="14606" xr:uid="{00000000-0005-0000-0000-0000BF210000}"/>
    <cellStyle name="Feeder Field 4 2 25 2 2" xfId="14607" xr:uid="{00000000-0005-0000-0000-0000C0210000}"/>
    <cellStyle name="Feeder Field 4 2 25 2 3" xfId="14608" xr:uid="{00000000-0005-0000-0000-0000C1210000}"/>
    <cellStyle name="Feeder Field 4 2 25 2 4" xfId="14609" xr:uid="{00000000-0005-0000-0000-0000C2210000}"/>
    <cellStyle name="Feeder Field 4 2 25 3" xfId="14610" xr:uid="{00000000-0005-0000-0000-0000C3210000}"/>
    <cellStyle name="Feeder Field 4 2 25 4" xfId="14611" xr:uid="{00000000-0005-0000-0000-0000C4210000}"/>
    <cellStyle name="Feeder Field 4 2 26" xfId="1360" xr:uid="{00000000-0005-0000-0000-0000C5210000}"/>
    <cellStyle name="Feeder Field 4 2 26 2" xfId="14612" xr:uid="{00000000-0005-0000-0000-0000C6210000}"/>
    <cellStyle name="Feeder Field 4 2 26 2 2" xfId="14613" xr:uid="{00000000-0005-0000-0000-0000C7210000}"/>
    <cellStyle name="Feeder Field 4 2 26 2 3" xfId="14614" xr:uid="{00000000-0005-0000-0000-0000C8210000}"/>
    <cellStyle name="Feeder Field 4 2 26 2 4" xfId="14615" xr:uid="{00000000-0005-0000-0000-0000C9210000}"/>
    <cellStyle name="Feeder Field 4 2 26 3" xfId="14616" xr:uid="{00000000-0005-0000-0000-0000CA210000}"/>
    <cellStyle name="Feeder Field 4 2 26 4" xfId="14617" xr:uid="{00000000-0005-0000-0000-0000CB210000}"/>
    <cellStyle name="Feeder Field 4 2 27" xfId="1361" xr:uid="{00000000-0005-0000-0000-0000CC210000}"/>
    <cellStyle name="Feeder Field 4 2 27 2" xfId="14618" xr:uid="{00000000-0005-0000-0000-0000CD210000}"/>
    <cellStyle name="Feeder Field 4 2 27 2 2" xfId="14619" xr:uid="{00000000-0005-0000-0000-0000CE210000}"/>
    <cellStyle name="Feeder Field 4 2 27 2 3" xfId="14620" xr:uid="{00000000-0005-0000-0000-0000CF210000}"/>
    <cellStyle name="Feeder Field 4 2 27 2 4" xfId="14621" xr:uid="{00000000-0005-0000-0000-0000D0210000}"/>
    <cellStyle name="Feeder Field 4 2 27 3" xfId="14622" xr:uid="{00000000-0005-0000-0000-0000D1210000}"/>
    <cellStyle name="Feeder Field 4 2 27 4" xfId="14623" xr:uid="{00000000-0005-0000-0000-0000D2210000}"/>
    <cellStyle name="Feeder Field 4 2 28" xfId="1362" xr:uid="{00000000-0005-0000-0000-0000D3210000}"/>
    <cellStyle name="Feeder Field 4 2 28 2" xfId="14624" xr:uid="{00000000-0005-0000-0000-0000D4210000}"/>
    <cellStyle name="Feeder Field 4 2 28 2 2" xfId="14625" xr:uid="{00000000-0005-0000-0000-0000D5210000}"/>
    <cellStyle name="Feeder Field 4 2 28 2 3" xfId="14626" xr:uid="{00000000-0005-0000-0000-0000D6210000}"/>
    <cellStyle name="Feeder Field 4 2 28 2 4" xfId="14627" xr:uid="{00000000-0005-0000-0000-0000D7210000}"/>
    <cellStyle name="Feeder Field 4 2 28 3" xfId="14628" xr:uid="{00000000-0005-0000-0000-0000D8210000}"/>
    <cellStyle name="Feeder Field 4 2 28 4" xfId="14629" xr:uid="{00000000-0005-0000-0000-0000D9210000}"/>
    <cellStyle name="Feeder Field 4 2 29" xfId="1363" xr:uid="{00000000-0005-0000-0000-0000DA210000}"/>
    <cellStyle name="Feeder Field 4 2 29 2" xfId="14630" xr:uid="{00000000-0005-0000-0000-0000DB210000}"/>
    <cellStyle name="Feeder Field 4 2 29 2 2" xfId="14631" xr:uid="{00000000-0005-0000-0000-0000DC210000}"/>
    <cellStyle name="Feeder Field 4 2 29 2 3" xfId="14632" xr:uid="{00000000-0005-0000-0000-0000DD210000}"/>
    <cellStyle name="Feeder Field 4 2 29 2 4" xfId="14633" xr:uid="{00000000-0005-0000-0000-0000DE210000}"/>
    <cellStyle name="Feeder Field 4 2 29 3" xfId="14634" xr:uid="{00000000-0005-0000-0000-0000DF210000}"/>
    <cellStyle name="Feeder Field 4 2 29 4" xfId="14635" xr:uid="{00000000-0005-0000-0000-0000E0210000}"/>
    <cellStyle name="Feeder Field 4 2 3" xfId="1364" xr:uid="{00000000-0005-0000-0000-0000E1210000}"/>
    <cellStyle name="Feeder Field 4 2 3 2" xfId="14636" xr:uid="{00000000-0005-0000-0000-0000E2210000}"/>
    <cellStyle name="Feeder Field 4 2 3 2 2" xfId="14637" xr:uid="{00000000-0005-0000-0000-0000E3210000}"/>
    <cellStyle name="Feeder Field 4 2 3 2 3" xfId="14638" xr:uid="{00000000-0005-0000-0000-0000E4210000}"/>
    <cellStyle name="Feeder Field 4 2 3 2 4" xfId="14639" xr:uid="{00000000-0005-0000-0000-0000E5210000}"/>
    <cellStyle name="Feeder Field 4 2 3 3" xfId="14640" xr:uid="{00000000-0005-0000-0000-0000E6210000}"/>
    <cellStyle name="Feeder Field 4 2 3 4" xfId="14641" xr:uid="{00000000-0005-0000-0000-0000E7210000}"/>
    <cellStyle name="Feeder Field 4 2 30" xfId="1365" xr:uid="{00000000-0005-0000-0000-0000E8210000}"/>
    <cellStyle name="Feeder Field 4 2 30 2" xfId="14642" xr:uid="{00000000-0005-0000-0000-0000E9210000}"/>
    <cellStyle name="Feeder Field 4 2 30 2 2" xfId="14643" xr:uid="{00000000-0005-0000-0000-0000EA210000}"/>
    <cellStyle name="Feeder Field 4 2 30 2 3" xfId="14644" xr:uid="{00000000-0005-0000-0000-0000EB210000}"/>
    <cellStyle name="Feeder Field 4 2 30 2 4" xfId="14645" xr:uid="{00000000-0005-0000-0000-0000EC210000}"/>
    <cellStyle name="Feeder Field 4 2 30 3" xfId="14646" xr:uid="{00000000-0005-0000-0000-0000ED210000}"/>
    <cellStyle name="Feeder Field 4 2 30 4" xfId="14647" xr:uid="{00000000-0005-0000-0000-0000EE210000}"/>
    <cellStyle name="Feeder Field 4 2 31" xfId="1366" xr:uid="{00000000-0005-0000-0000-0000EF210000}"/>
    <cellStyle name="Feeder Field 4 2 31 2" xfId="14648" xr:uid="{00000000-0005-0000-0000-0000F0210000}"/>
    <cellStyle name="Feeder Field 4 2 31 2 2" xfId="14649" xr:uid="{00000000-0005-0000-0000-0000F1210000}"/>
    <cellStyle name="Feeder Field 4 2 31 2 3" xfId="14650" xr:uid="{00000000-0005-0000-0000-0000F2210000}"/>
    <cellStyle name="Feeder Field 4 2 31 2 4" xfId="14651" xr:uid="{00000000-0005-0000-0000-0000F3210000}"/>
    <cellStyle name="Feeder Field 4 2 31 3" xfId="14652" xr:uid="{00000000-0005-0000-0000-0000F4210000}"/>
    <cellStyle name="Feeder Field 4 2 31 4" xfId="14653" xr:uid="{00000000-0005-0000-0000-0000F5210000}"/>
    <cellStyle name="Feeder Field 4 2 32" xfId="1367" xr:uid="{00000000-0005-0000-0000-0000F6210000}"/>
    <cellStyle name="Feeder Field 4 2 32 2" xfId="14654" xr:uid="{00000000-0005-0000-0000-0000F7210000}"/>
    <cellStyle name="Feeder Field 4 2 32 2 2" xfId="14655" xr:uid="{00000000-0005-0000-0000-0000F8210000}"/>
    <cellStyle name="Feeder Field 4 2 32 2 3" xfId="14656" xr:uid="{00000000-0005-0000-0000-0000F9210000}"/>
    <cellStyle name="Feeder Field 4 2 32 2 4" xfId="14657" xr:uid="{00000000-0005-0000-0000-0000FA210000}"/>
    <cellStyle name="Feeder Field 4 2 32 3" xfId="14658" xr:uid="{00000000-0005-0000-0000-0000FB210000}"/>
    <cellStyle name="Feeder Field 4 2 32 4" xfId="14659" xr:uid="{00000000-0005-0000-0000-0000FC210000}"/>
    <cellStyle name="Feeder Field 4 2 33" xfId="1368" xr:uid="{00000000-0005-0000-0000-0000FD210000}"/>
    <cellStyle name="Feeder Field 4 2 33 2" xfId="14660" xr:uid="{00000000-0005-0000-0000-0000FE210000}"/>
    <cellStyle name="Feeder Field 4 2 33 2 2" xfId="14661" xr:uid="{00000000-0005-0000-0000-0000FF210000}"/>
    <cellStyle name="Feeder Field 4 2 33 2 3" xfId="14662" xr:uid="{00000000-0005-0000-0000-000000220000}"/>
    <cellStyle name="Feeder Field 4 2 33 2 4" xfId="14663" xr:uid="{00000000-0005-0000-0000-000001220000}"/>
    <cellStyle name="Feeder Field 4 2 33 3" xfId="14664" xr:uid="{00000000-0005-0000-0000-000002220000}"/>
    <cellStyle name="Feeder Field 4 2 33 4" xfId="14665" xr:uid="{00000000-0005-0000-0000-000003220000}"/>
    <cellStyle name="Feeder Field 4 2 34" xfId="1369" xr:uid="{00000000-0005-0000-0000-000004220000}"/>
    <cellStyle name="Feeder Field 4 2 34 2" xfId="14666" xr:uid="{00000000-0005-0000-0000-000005220000}"/>
    <cellStyle name="Feeder Field 4 2 34 2 2" xfId="14667" xr:uid="{00000000-0005-0000-0000-000006220000}"/>
    <cellStyle name="Feeder Field 4 2 34 2 3" xfId="14668" xr:uid="{00000000-0005-0000-0000-000007220000}"/>
    <cellStyle name="Feeder Field 4 2 34 2 4" xfId="14669" xr:uid="{00000000-0005-0000-0000-000008220000}"/>
    <cellStyle name="Feeder Field 4 2 34 3" xfId="14670" xr:uid="{00000000-0005-0000-0000-000009220000}"/>
    <cellStyle name="Feeder Field 4 2 34 4" xfId="14671" xr:uid="{00000000-0005-0000-0000-00000A220000}"/>
    <cellStyle name="Feeder Field 4 2 35" xfId="1370" xr:uid="{00000000-0005-0000-0000-00000B220000}"/>
    <cellStyle name="Feeder Field 4 2 35 2" xfId="14672" xr:uid="{00000000-0005-0000-0000-00000C220000}"/>
    <cellStyle name="Feeder Field 4 2 35 2 2" xfId="14673" xr:uid="{00000000-0005-0000-0000-00000D220000}"/>
    <cellStyle name="Feeder Field 4 2 35 2 3" xfId="14674" xr:uid="{00000000-0005-0000-0000-00000E220000}"/>
    <cellStyle name="Feeder Field 4 2 35 2 4" xfId="14675" xr:uid="{00000000-0005-0000-0000-00000F220000}"/>
    <cellStyle name="Feeder Field 4 2 35 3" xfId="14676" xr:uid="{00000000-0005-0000-0000-000010220000}"/>
    <cellStyle name="Feeder Field 4 2 35 4" xfId="14677" xr:uid="{00000000-0005-0000-0000-000011220000}"/>
    <cellStyle name="Feeder Field 4 2 36" xfId="1371" xr:uid="{00000000-0005-0000-0000-000012220000}"/>
    <cellStyle name="Feeder Field 4 2 36 2" xfId="14678" xr:uid="{00000000-0005-0000-0000-000013220000}"/>
    <cellStyle name="Feeder Field 4 2 36 2 2" xfId="14679" xr:uid="{00000000-0005-0000-0000-000014220000}"/>
    <cellStyle name="Feeder Field 4 2 36 2 3" xfId="14680" xr:uid="{00000000-0005-0000-0000-000015220000}"/>
    <cellStyle name="Feeder Field 4 2 36 2 4" xfId="14681" xr:uid="{00000000-0005-0000-0000-000016220000}"/>
    <cellStyle name="Feeder Field 4 2 36 3" xfId="14682" xr:uid="{00000000-0005-0000-0000-000017220000}"/>
    <cellStyle name="Feeder Field 4 2 36 4" xfId="14683" xr:uid="{00000000-0005-0000-0000-000018220000}"/>
    <cellStyle name="Feeder Field 4 2 37" xfId="1372" xr:uid="{00000000-0005-0000-0000-000019220000}"/>
    <cellStyle name="Feeder Field 4 2 37 2" xfId="14684" xr:uid="{00000000-0005-0000-0000-00001A220000}"/>
    <cellStyle name="Feeder Field 4 2 37 2 2" xfId="14685" xr:uid="{00000000-0005-0000-0000-00001B220000}"/>
    <cellStyle name="Feeder Field 4 2 37 2 3" xfId="14686" xr:uid="{00000000-0005-0000-0000-00001C220000}"/>
    <cellStyle name="Feeder Field 4 2 37 2 4" xfId="14687" xr:uid="{00000000-0005-0000-0000-00001D220000}"/>
    <cellStyle name="Feeder Field 4 2 37 3" xfId="14688" xr:uid="{00000000-0005-0000-0000-00001E220000}"/>
    <cellStyle name="Feeder Field 4 2 37 4" xfId="14689" xr:uid="{00000000-0005-0000-0000-00001F220000}"/>
    <cellStyle name="Feeder Field 4 2 38" xfId="1373" xr:uid="{00000000-0005-0000-0000-000020220000}"/>
    <cellStyle name="Feeder Field 4 2 38 2" xfId="14690" xr:uid="{00000000-0005-0000-0000-000021220000}"/>
    <cellStyle name="Feeder Field 4 2 38 2 2" xfId="14691" xr:uid="{00000000-0005-0000-0000-000022220000}"/>
    <cellStyle name="Feeder Field 4 2 38 2 3" xfId="14692" xr:uid="{00000000-0005-0000-0000-000023220000}"/>
    <cellStyle name="Feeder Field 4 2 38 2 4" xfId="14693" xr:uid="{00000000-0005-0000-0000-000024220000}"/>
    <cellStyle name="Feeder Field 4 2 38 3" xfId="14694" xr:uid="{00000000-0005-0000-0000-000025220000}"/>
    <cellStyle name="Feeder Field 4 2 38 4" xfId="14695" xr:uid="{00000000-0005-0000-0000-000026220000}"/>
    <cellStyle name="Feeder Field 4 2 39" xfId="1374" xr:uid="{00000000-0005-0000-0000-000027220000}"/>
    <cellStyle name="Feeder Field 4 2 39 2" xfId="14696" xr:uid="{00000000-0005-0000-0000-000028220000}"/>
    <cellStyle name="Feeder Field 4 2 39 2 2" xfId="14697" xr:uid="{00000000-0005-0000-0000-000029220000}"/>
    <cellStyle name="Feeder Field 4 2 39 2 3" xfId="14698" xr:uid="{00000000-0005-0000-0000-00002A220000}"/>
    <cellStyle name="Feeder Field 4 2 39 2 4" xfId="14699" xr:uid="{00000000-0005-0000-0000-00002B220000}"/>
    <cellStyle name="Feeder Field 4 2 39 3" xfId="14700" xr:uid="{00000000-0005-0000-0000-00002C220000}"/>
    <cellStyle name="Feeder Field 4 2 39 4" xfId="14701" xr:uid="{00000000-0005-0000-0000-00002D220000}"/>
    <cellStyle name="Feeder Field 4 2 4" xfId="1375" xr:uid="{00000000-0005-0000-0000-00002E220000}"/>
    <cellStyle name="Feeder Field 4 2 4 2" xfId="14702" xr:uid="{00000000-0005-0000-0000-00002F220000}"/>
    <cellStyle name="Feeder Field 4 2 4 2 2" xfId="14703" xr:uid="{00000000-0005-0000-0000-000030220000}"/>
    <cellStyle name="Feeder Field 4 2 4 2 3" xfId="14704" xr:uid="{00000000-0005-0000-0000-000031220000}"/>
    <cellStyle name="Feeder Field 4 2 4 2 4" xfId="14705" xr:uid="{00000000-0005-0000-0000-000032220000}"/>
    <cellStyle name="Feeder Field 4 2 4 3" xfId="14706" xr:uid="{00000000-0005-0000-0000-000033220000}"/>
    <cellStyle name="Feeder Field 4 2 4 4" xfId="14707" xr:uid="{00000000-0005-0000-0000-000034220000}"/>
    <cellStyle name="Feeder Field 4 2 40" xfId="1376" xr:uid="{00000000-0005-0000-0000-000035220000}"/>
    <cellStyle name="Feeder Field 4 2 40 2" xfId="14708" xr:uid="{00000000-0005-0000-0000-000036220000}"/>
    <cellStyle name="Feeder Field 4 2 40 2 2" xfId="14709" xr:uid="{00000000-0005-0000-0000-000037220000}"/>
    <cellStyle name="Feeder Field 4 2 40 2 3" xfId="14710" xr:uid="{00000000-0005-0000-0000-000038220000}"/>
    <cellStyle name="Feeder Field 4 2 40 2 4" xfId="14711" xr:uid="{00000000-0005-0000-0000-000039220000}"/>
    <cellStyle name="Feeder Field 4 2 40 3" xfId="14712" xr:uid="{00000000-0005-0000-0000-00003A220000}"/>
    <cellStyle name="Feeder Field 4 2 40 4" xfId="14713" xr:uid="{00000000-0005-0000-0000-00003B220000}"/>
    <cellStyle name="Feeder Field 4 2 41" xfId="1377" xr:uid="{00000000-0005-0000-0000-00003C220000}"/>
    <cellStyle name="Feeder Field 4 2 41 2" xfId="14714" xr:uid="{00000000-0005-0000-0000-00003D220000}"/>
    <cellStyle name="Feeder Field 4 2 41 2 2" xfId="14715" xr:uid="{00000000-0005-0000-0000-00003E220000}"/>
    <cellStyle name="Feeder Field 4 2 41 2 3" xfId="14716" xr:uid="{00000000-0005-0000-0000-00003F220000}"/>
    <cellStyle name="Feeder Field 4 2 41 2 4" xfId="14717" xr:uid="{00000000-0005-0000-0000-000040220000}"/>
    <cellStyle name="Feeder Field 4 2 41 3" xfId="14718" xr:uid="{00000000-0005-0000-0000-000041220000}"/>
    <cellStyle name="Feeder Field 4 2 41 4" xfId="14719" xr:uid="{00000000-0005-0000-0000-000042220000}"/>
    <cellStyle name="Feeder Field 4 2 42" xfId="1378" xr:uid="{00000000-0005-0000-0000-000043220000}"/>
    <cellStyle name="Feeder Field 4 2 42 2" xfId="14720" xr:uid="{00000000-0005-0000-0000-000044220000}"/>
    <cellStyle name="Feeder Field 4 2 42 2 2" xfId="14721" xr:uid="{00000000-0005-0000-0000-000045220000}"/>
    <cellStyle name="Feeder Field 4 2 42 2 3" xfId="14722" xr:uid="{00000000-0005-0000-0000-000046220000}"/>
    <cellStyle name="Feeder Field 4 2 42 2 4" xfId="14723" xr:uid="{00000000-0005-0000-0000-000047220000}"/>
    <cellStyle name="Feeder Field 4 2 42 3" xfId="14724" xr:uid="{00000000-0005-0000-0000-000048220000}"/>
    <cellStyle name="Feeder Field 4 2 42 4" xfId="14725" xr:uid="{00000000-0005-0000-0000-000049220000}"/>
    <cellStyle name="Feeder Field 4 2 43" xfId="1379" xr:uid="{00000000-0005-0000-0000-00004A220000}"/>
    <cellStyle name="Feeder Field 4 2 43 2" xfId="14726" xr:uid="{00000000-0005-0000-0000-00004B220000}"/>
    <cellStyle name="Feeder Field 4 2 43 2 2" xfId="14727" xr:uid="{00000000-0005-0000-0000-00004C220000}"/>
    <cellStyle name="Feeder Field 4 2 43 2 3" xfId="14728" xr:uid="{00000000-0005-0000-0000-00004D220000}"/>
    <cellStyle name="Feeder Field 4 2 43 2 4" xfId="14729" xr:uid="{00000000-0005-0000-0000-00004E220000}"/>
    <cellStyle name="Feeder Field 4 2 43 3" xfId="14730" xr:uid="{00000000-0005-0000-0000-00004F220000}"/>
    <cellStyle name="Feeder Field 4 2 43 4" xfId="14731" xr:uid="{00000000-0005-0000-0000-000050220000}"/>
    <cellStyle name="Feeder Field 4 2 44" xfId="1380" xr:uid="{00000000-0005-0000-0000-000051220000}"/>
    <cellStyle name="Feeder Field 4 2 44 2" xfId="14732" xr:uid="{00000000-0005-0000-0000-000052220000}"/>
    <cellStyle name="Feeder Field 4 2 44 2 2" xfId="14733" xr:uid="{00000000-0005-0000-0000-000053220000}"/>
    <cellStyle name="Feeder Field 4 2 44 2 3" xfId="14734" xr:uid="{00000000-0005-0000-0000-000054220000}"/>
    <cellStyle name="Feeder Field 4 2 44 2 4" xfId="14735" xr:uid="{00000000-0005-0000-0000-000055220000}"/>
    <cellStyle name="Feeder Field 4 2 44 3" xfId="14736" xr:uid="{00000000-0005-0000-0000-000056220000}"/>
    <cellStyle name="Feeder Field 4 2 44 4" xfId="14737" xr:uid="{00000000-0005-0000-0000-000057220000}"/>
    <cellStyle name="Feeder Field 4 2 45" xfId="14738" xr:uid="{00000000-0005-0000-0000-000058220000}"/>
    <cellStyle name="Feeder Field 4 2 45 2" xfId="14739" xr:uid="{00000000-0005-0000-0000-000059220000}"/>
    <cellStyle name="Feeder Field 4 2 45 3" xfId="14740" xr:uid="{00000000-0005-0000-0000-00005A220000}"/>
    <cellStyle name="Feeder Field 4 2 45 4" xfId="14741" xr:uid="{00000000-0005-0000-0000-00005B220000}"/>
    <cellStyle name="Feeder Field 4 2 46" xfId="14742" xr:uid="{00000000-0005-0000-0000-00005C220000}"/>
    <cellStyle name="Feeder Field 4 2 47" xfId="14743" xr:uid="{00000000-0005-0000-0000-00005D220000}"/>
    <cellStyle name="Feeder Field 4 2 5" xfId="1381" xr:uid="{00000000-0005-0000-0000-00005E220000}"/>
    <cellStyle name="Feeder Field 4 2 5 2" xfId="14744" xr:uid="{00000000-0005-0000-0000-00005F220000}"/>
    <cellStyle name="Feeder Field 4 2 5 2 2" xfId="14745" xr:uid="{00000000-0005-0000-0000-000060220000}"/>
    <cellStyle name="Feeder Field 4 2 5 2 3" xfId="14746" xr:uid="{00000000-0005-0000-0000-000061220000}"/>
    <cellStyle name="Feeder Field 4 2 5 2 4" xfId="14747" xr:uid="{00000000-0005-0000-0000-000062220000}"/>
    <cellStyle name="Feeder Field 4 2 5 3" xfId="14748" xr:uid="{00000000-0005-0000-0000-000063220000}"/>
    <cellStyle name="Feeder Field 4 2 5 4" xfId="14749" xr:uid="{00000000-0005-0000-0000-000064220000}"/>
    <cellStyle name="Feeder Field 4 2 6" xfId="1382" xr:uid="{00000000-0005-0000-0000-000065220000}"/>
    <cellStyle name="Feeder Field 4 2 6 2" xfId="14750" xr:uid="{00000000-0005-0000-0000-000066220000}"/>
    <cellStyle name="Feeder Field 4 2 6 2 2" xfId="14751" xr:uid="{00000000-0005-0000-0000-000067220000}"/>
    <cellStyle name="Feeder Field 4 2 6 2 3" xfId="14752" xr:uid="{00000000-0005-0000-0000-000068220000}"/>
    <cellStyle name="Feeder Field 4 2 6 2 4" xfId="14753" xr:uid="{00000000-0005-0000-0000-000069220000}"/>
    <cellStyle name="Feeder Field 4 2 6 3" xfId="14754" xr:uid="{00000000-0005-0000-0000-00006A220000}"/>
    <cellStyle name="Feeder Field 4 2 6 4" xfId="14755" xr:uid="{00000000-0005-0000-0000-00006B220000}"/>
    <cellStyle name="Feeder Field 4 2 7" xfId="1383" xr:uid="{00000000-0005-0000-0000-00006C220000}"/>
    <cellStyle name="Feeder Field 4 2 7 2" xfId="14756" xr:uid="{00000000-0005-0000-0000-00006D220000}"/>
    <cellStyle name="Feeder Field 4 2 7 2 2" xfId="14757" xr:uid="{00000000-0005-0000-0000-00006E220000}"/>
    <cellStyle name="Feeder Field 4 2 7 2 3" xfId="14758" xr:uid="{00000000-0005-0000-0000-00006F220000}"/>
    <cellStyle name="Feeder Field 4 2 7 2 4" xfId="14759" xr:uid="{00000000-0005-0000-0000-000070220000}"/>
    <cellStyle name="Feeder Field 4 2 7 3" xfId="14760" xr:uid="{00000000-0005-0000-0000-000071220000}"/>
    <cellStyle name="Feeder Field 4 2 7 4" xfId="14761" xr:uid="{00000000-0005-0000-0000-000072220000}"/>
    <cellStyle name="Feeder Field 4 2 8" xfId="1384" xr:uid="{00000000-0005-0000-0000-000073220000}"/>
    <cellStyle name="Feeder Field 4 2 8 2" xfId="14762" xr:uid="{00000000-0005-0000-0000-000074220000}"/>
    <cellStyle name="Feeder Field 4 2 8 2 2" xfId="14763" xr:uid="{00000000-0005-0000-0000-000075220000}"/>
    <cellStyle name="Feeder Field 4 2 8 2 3" xfId="14764" xr:uid="{00000000-0005-0000-0000-000076220000}"/>
    <cellStyle name="Feeder Field 4 2 8 2 4" xfId="14765" xr:uid="{00000000-0005-0000-0000-000077220000}"/>
    <cellStyle name="Feeder Field 4 2 8 3" xfId="14766" xr:uid="{00000000-0005-0000-0000-000078220000}"/>
    <cellStyle name="Feeder Field 4 2 8 4" xfId="14767" xr:uid="{00000000-0005-0000-0000-000079220000}"/>
    <cellStyle name="Feeder Field 4 2 9" xfId="1385" xr:uid="{00000000-0005-0000-0000-00007A220000}"/>
    <cellStyle name="Feeder Field 4 2 9 2" xfId="14768" xr:uid="{00000000-0005-0000-0000-00007B220000}"/>
    <cellStyle name="Feeder Field 4 2 9 2 2" xfId="14769" xr:uid="{00000000-0005-0000-0000-00007C220000}"/>
    <cellStyle name="Feeder Field 4 2 9 2 3" xfId="14770" xr:uid="{00000000-0005-0000-0000-00007D220000}"/>
    <cellStyle name="Feeder Field 4 2 9 2 4" xfId="14771" xr:uid="{00000000-0005-0000-0000-00007E220000}"/>
    <cellStyle name="Feeder Field 4 2 9 3" xfId="14772" xr:uid="{00000000-0005-0000-0000-00007F220000}"/>
    <cellStyle name="Feeder Field 4 2 9 4" xfId="14773" xr:uid="{00000000-0005-0000-0000-000080220000}"/>
    <cellStyle name="Feeder Field 4 3" xfId="1386" xr:uid="{00000000-0005-0000-0000-000081220000}"/>
    <cellStyle name="Feeder Field 4 3 10" xfId="1387" xr:uid="{00000000-0005-0000-0000-000082220000}"/>
    <cellStyle name="Feeder Field 4 3 10 2" xfId="14774" xr:uid="{00000000-0005-0000-0000-000083220000}"/>
    <cellStyle name="Feeder Field 4 3 10 2 2" xfId="14775" xr:uid="{00000000-0005-0000-0000-000084220000}"/>
    <cellStyle name="Feeder Field 4 3 10 2 3" xfId="14776" xr:uid="{00000000-0005-0000-0000-000085220000}"/>
    <cellStyle name="Feeder Field 4 3 10 2 4" xfId="14777" xr:uid="{00000000-0005-0000-0000-000086220000}"/>
    <cellStyle name="Feeder Field 4 3 10 3" xfId="14778" xr:uid="{00000000-0005-0000-0000-000087220000}"/>
    <cellStyle name="Feeder Field 4 3 10 4" xfId="14779" xr:uid="{00000000-0005-0000-0000-000088220000}"/>
    <cellStyle name="Feeder Field 4 3 11" xfId="1388" xr:uid="{00000000-0005-0000-0000-000089220000}"/>
    <cellStyle name="Feeder Field 4 3 11 2" xfId="14780" xr:uid="{00000000-0005-0000-0000-00008A220000}"/>
    <cellStyle name="Feeder Field 4 3 11 2 2" xfId="14781" xr:uid="{00000000-0005-0000-0000-00008B220000}"/>
    <cellStyle name="Feeder Field 4 3 11 2 3" xfId="14782" xr:uid="{00000000-0005-0000-0000-00008C220000}"/>
    <cellStyle name="Feeder Field 4 3 11 2 4" xfId="14783" xr:uid="{00000000-0005-0000-0000-00008D220000}"/>
    <cellStyle name="Feeder Field 4 3 11 3" xfId="14784" xr:uid="{00000000-0005-0000-0000-00008E220000}"/>
    <cellStyle name="Feeder Field 4 3 11 4" xfId="14785" xr:uid="{00000000-0005-0000-0000-00008F220000}"/>
    <cellStyle name="Feeder Field 4 3 12" xfId="1389" xr:uid="{00000000-0005-0000-0000-000090220000}"/>
    <cellStyle name="Feeder Field 4 3 12 2" xfId="14786" xr:uid="{00000000-0005-0000-0000-000091220000}"/>
    <cellStyle name="Feeder Field 4 3 12 2 2" xfId="14787" xr:uid="{00000000-0005-0000-0000-000092220000}"/>
    <cellStyle name="Feeder Field 4 3 12 2 3" xfId="14788" xr:uid="{00000000-0005-0000-0000-000093220000}"/>
    <cellStyle name="Feeder Field 4 3 12 2 4" xfId="14789" xr:uid="{00000000-0005-0000-0000-000094220000}"/>
    <cellStyle name="Feeder Field 4 3 12 3" xfId="14790" xr:uid="{00000000-0005-0000-0000-000095220000}"/>
    <cellStyle name="Feeder Field 4 3 12 4" xfId="14791" xr:uid="{00000000-0005-0000-0000-000096220000}"/>
    <cellStyle name="Feeder Field 4 3 13" xfId="1390" xr:uid="{00000000-0005-0000-0000-000097220000}"/>
    <cellStyle name="Feeder Field 4 3 13 2" xfId="14792" xr:uid="{00000000-0005-0000-0000-000098220000}"/>
    <cellStyle name="Feeder Field 4 3 13 2 2" xfId="14793" xr:uid="{00000000-0005-0000-0000-000099220000}"/>
    <cellStyle name="Feeder Field 4 3 13 2 3" xfId="14794" xr:uid="{00000000-0005-0000-0000-00009A220000}"/>
    <cellStyle name="Feeder Field 4 3 13 2 4" xfId="14795" xr:uid="{00000000-0005-0000-0000-00009B220000}"/>
    <cellStyle name="Feeder Field 4 3 13 3" xfId="14796" xr:uid="{00000000-0005-0000-0000-00009C220000}"/>
    <cellStyle name="Feeder Field 4 3 13 4" xfId="14797" xr:uid="{00000000-0005-0000-0000-00009D220000}"/>
    <cellStyle name="Feeder Field 4 3 14" xfId="1391" xr:uid="{00000000-0005-0000-0000-00009E220000}"/>
    <cellStyle name="Feeder Field 4 3 14 2" xfId="14798" xr:uid="{00000000-0005-0000-0000-00009F220000}"/>
    <cellStyle name="Feeder Field 4 3 14 2 2" xfId="14799" xr:uid="{00000000-0005-0000-0000-0000A0220000}"/>
    <cellStyle name="Feeder Field 4 3 14 2 3" xfId="14800" xr:uid="{00000000-0005-0000-0000-0000A1220000}"/>
    <cellStyle name="Feeder Field 4 3 14 2 4" xfId="14801" xr:uid="{00000000-0005-0000-0000-0000A2220000}"/>
    <cellStyle name="Feeder Field 4 3 14 3" xfId="14802" xr:uid="{00000000-0005-0000-0000-0000A3220000}"/>
    <cellStyle name="Feeder Field 4 3 14 4" xfId="14803" xr:uid="{00000000-0005-0000-0000-0000A4220000}"/>
    <cellStyle name="Feeder Field 4 3 15" xfId="1392" xr:uid="{00000000-0005-0000-0000-0000A5220000}"/>
    <cellStyle name="Feeder Field 4 3 15 2" xfId="14804" xr:uid="{00000000-0005-0000-0000-0000A6220000}"/>
    <cellStyle name="Feeder Field 4 3 15 2 2" xfId="14805" xr:uid="{00000000-0005-0000-0000-0000A7220000}"/>
    <cellStyle name="Feeder Field 4 3 15 2 3" xfId="14806" xr:uid="{00000000-0005-0000-0000-0000A8220000}"/>
    <cellStyle name="Feeder Field 4 3 15 2 4" xfId="14807" xr:uid="{00000000-0005-0000-0000-0000A9220000}"/>
    <cellStyle name="Feeder Field 4 3 15 3" xfId="14808" xr:uid="{00000000-0005-0000-0000-0000AA220000}"/>
    <cellStyle name="Feeder Field 4 3 15 4" xfId="14809" xr:uid="{00000000-0005-0000-0000-0000AB220000}"/>
    <cellStyle name="Feeder Field 4 3 16" xfId="1393" xr:uid="{00000000-0005-0000-0000-0000AC220000}"/>
    <cellStyle name="Feeder Field 4 3 16 2" xfId="14810" xr:uid="{00000000-0005-0000-0000-0000AD220000}"/>
    <cellStyle name="Feeder Field 4 3 16 2 2" xfId="14811" xr:uid="{00000000-0005-0000-0000-0000AE220000}"/>
    <cellStyle name="Feeder Field 4 3 16 2 3" xfId="14812" xr:uid="{00000000-0005-0000-0000-0000AF220000}"/>
    <cellStyle name="Feeder Field 4 3 16 2 4" xfId="14813" xr:uid="{00000000-0005-0000-0000-0000B0220000}"/>
    <cellStyle name="Feeder Field 4 3 16 3" xfId="14814" xr:uid="{00000000-0005-0000-0000-0000B1220000}"/>
    <cellStyle name="Feeder Field 4 3 16 4" xfId="14815" xr:uid="{00000000-0005-0000-0000-0000B2220000}"/>
    <cellStyle name="Feeder Field 4 3 17" xfId="1394" xr:uid="{00000000-0005-0000-0000-0000B3220000}"/>
    <cellStyle name="Feeder Field 4 3 17 2" xfId="14816" xr:uid="{00000000-0005-0000-0000-0000B4220000}"/>
    <cellStyle name="Feeder Field 4 3 17 2 2" xfId="14817" xr:uid="{00000000-0005-0000-0000-0000B5220000}"/>
    <cellStyle name="Feeder Field 4 3 17 2 3" xfId="14818" xr:uid="{00000000-0005-0000-0000-0000B6220000}"/>
    <cellStyle name="Feeder Field 4 3 17 2 4" xfId="14819" xr:uid="{00000000-0005-0000-0000-0000B7220000}"/>
    <cellStyle name="Feeder Field 4 3 17 3" xfId="14820" xr:uid="{00000000-0005-0000-0000-0000B8220000}"/>
    <cellStyle name="Feeder Field 4 3 17 4" xfId="14821" xr:uid="{00000000-0005-0000-0000-0000B9220000}"/>
    <cellStyle name="Feeder Field 4 3 18" xfId="1395" xr:uid="{00000000-0005-0000-0000-0000BA220000}"/>
    <cellStyle name="Feeder Field 4 3 18 2" xfId="14822" xr:uid="{00000000-0005-0000-0000-0000BB220000}"/>
    <cellStyle name="Feeder Field 4 3 18 2 2" xfId="14823" xr:uid="{00000000-0005-0000-0000-0000BC220000}"/>
    <cellStyle name="Feeder Field 4 3 18 2 3" xfId="14824" xr:uid="{00000000-0005-0000-0000-0000BD220000}"/>
    <cellStyle name="Feeder Field 4 3 18 2 4" xfId="14825" xr:uid="{00000000-0005-0000-0000-0000BE220000}"/>
    <cellStyle name="Feeder Field 4 3 18 3" xfId="14826" xr:uid="{00000000-0005-0000-0000-0000BF220000}"/>
    <cellStyle name="Feeder Field 4 3 18 4" xfId="14827" xr:uid="{00000000-0005-0000-0000-0000C0220000}"/>
    <cellStyle name="Feeder Field 4 3 19" xfId="1396" xr:uid="{00000000-0005-0000-0000-0000C1220000}"/>
    <cellStyle name="Feeder Field 4 3 19 2" xfId="14828" xr:uid="{00000000-0005-0000-0000-0000C2220000}"/>
    <cellStyle name="Feeder Field 4 3 19 2 2" xfId="14829" xr:uid="{00000000-0005-0000-0000-0000C3220000}"/>
    <cellStyle name="Feeder Field 4 3 19 2 3" xfId="14830" xr:uid="{00000000-0005-0000-0000-0000C4220000}"/>
    <cellStyle name="Feeder Field 4 3 19 2 4" xfId="14831" xr:uid="{00000000-0005-0000-0000-0000C5220000}"/>
    <cellStyle name="Feeder Field 4 3 19 3" xfId="14832" xr:uid="{00000000-0005-0000-0000-0000C6220000}"/>
    <cellStyle name="Feeder Field 4 3 19 4" xfId="14833" xr:uid="{00000000-0005-0000-0000-0000C7220000}"/>
    <cellStyle name="Feeder Field 4 3 2" xfId="1397" xr:uid="{00000000-0005-0000-0000-0000C8220000}"/>
    <cellStyle name="Feeder Field 4 3 2 10" xfId="1398" xr:uid="{00000000-0005-0000-0000-0000C9220000}"/>
    <cellStyle name="Feeder Field 4 3 2 10 2" xfId="14834" xr:uid="{00000000-0005-0000-0000-0000CA220000}"/>
    <cellStyle name="Feeder Field 4 3 2 10 2 2" xfId="14835" xr:uid="{00000000-0005-0000-0000-0000CB220000}"/>
    <cellStyle name="Feeder Field 4 3 2 10 2 3" xfId="14836" xr:uid="{00000000-0005-0000-0000-0000CC220000}"/>
    <cellStyle name="Feeder Field 4 3 2 10 2 4" xfId="14837" xr:uid="{00000000-0005-0000-0000-0000CD220000}"/>
    <cellStyle name="Feeder Field 4 3 2 10 3" xfId="14838" xr:uid="{00000000-0005-0000-0000-0000CE220000}"/>
    <cellStyle name="Feeder Field 4 3 2 10 4" xfId="14839" xr:uid="{00000000-0005-0000-0000-0000CF220000}"/>
    <cellStyle name="Feeder Field 4 3 2 11" xfId="1399" xr:uid="{00000000-0005-0000-0000-0000D0220000}"/>
    <cellStyle name="Feeder Field 4 3 2 11 2" xfId="14840" xr:uid="{00000000-0005-0000-0000-0000D1220000}"/>
    <cellStyle name="Feeder Field 4 3 2 11 2 2" xfId="14841" xr:uid="{00000000-0005-0000-0000-0000D2220000}"/>
    <cellStyle name="Feeder Field 4 3 2 11 2 3" xfId="14842" xr:uid="{00000000-0005-0000-0000-0000D3220000}"/>
    <cellStyle name="Feeder Field 4 3 2 11 2 4" xfId="14843" xr:uid="{00000000-0005-0000-0000-0000D4220000}"/>
    <cellStyle name="Feeder Field 4 3 2 11 3" xfId="14844" xr:uid="{00000000-0005-0000-0000-0000D5220000}"/>
    <cellStyle name="Feeder Field 4 3 2 11 4" xfId="14845" xr:uid="{00000000-0005-0000-0000-0000D6220000}"/>
    <cellStyle name="Feeder Field 4 3 2 12" xfId="1400" xr:uid="{00000000-0005-0000-0000-0000D7220000}"/>
    <cellStyle name="Feeder Field 4 3 2 12 2" xfId="14846" xr:uid="{00000000-0005-0000-0000-0000D8220000}"/>
    <cellStyle name="Feeder Field 4 3 2 12 2 2" xfId="14847" xr:uid="{00000000-0005-0000-0000-0000D9220000}"/>
    <cellStyle name="Feeder Field 4 3 2 12 2 3" xfId="14848" xr:uid="{00000000-0005-0000-0000-0000DA220000}"/>
    <cellStyle name="Feeder Field 4 3 2 12 2 4" xfId="14849" xr:uid="{00000000-0005-0000-0000-0000DB220000}"/>
    <cellStyle name="Feeder Field 4 3 2 12 3" xfId="14850" xr:uid="{00000000-0005-0000-0000-0000DC220000}"/>
    <cellStyle name="Feeder Field 4 3 2 12 4" xfId="14851" xr:uid="{00000000-0005-0000-0000-0000DD220000}"/>
    <cellStyle name="Feeder Field 4 3 2 13" xfId="1401" xr:uid="{00000000-0005-0000-0000-0000DE220000}"/>
    <cellStyle name="Feeder Field 4 3 2 13 2" xfId="14852" xr:uid="{00000000-0005-0000-0000-0000DF220000}"/>
    <cellStyle name="Feeder Field 4 3 2 13 2 2" xfId="14853" xr:uid="{00000000-0005-0000-0000-0000E0220000}"/>
    <cellStyle name="Feeder Field 4 3 2 13 2 3" xfId="14854" xr:uid="{00000000-0005-0000-0000-0000E1220000}"/>
    <cellStyle name="Feeder Field 4 3 2 13 2 4" xfId="14855" xr:uid="{00000000-0005-0000-0000-0000E2220000}"/>
    <cellStyle name="Feeder Field 4 3 2 13 3" xfId="14856" xr:uid="{00000000-0005-0000-0000-0000E3220000}"/>
    <cellStyle name="Feeder Field 4 3 2 13 4" xfId="14857" xr:uid="{00000000-0005-0000-0000-0000E4220000}"/>
    <cellStyle name="Feeder Field 4 3 2 14" xfId="1402" xr:uid="{00000000-0005-0000-0000-0000E5220000}"/>
    <cellStyle name="Feeder Field 4 3 2 14 2" xfId="14858" xr:uid="{00000000-0005-0000-0000-0000E6220000}"/>
    <cellStyle name="Feeder Field 4 3 2 14 2 2" xfId="14859" xr:uid="{00000000-0005-0000-0000-0000E7220000}"/>
    <cellStyle name="Feeder Field 4 3 2 14 2 3" xfId="14860" xr:uid="{00000000-0005-0000-0000-0000E8220000}"/>
    <cellStyle name="Feeder Field 4 3 2 14 2 4" xfId="14861" xr:uid="{00000000-0005-0000-0000-0000E9220000}"/>
    <cellStyle name="Feeder Field 4 3 2 14 3" xfId="14862" xr:uid="{00000000-0005-0000-0000-0000EA220000}"/>
    <cellStyle name="Feeder Field 4 3 2 14 4" xfId="14863" xr:uid="{00000000-0005-0000-0000-0000EB220000}"/>
    <cellStyle name="Feeder Field 4 3 2 15" xfId="1403" xr:uid="{00000000-0005-0000-0000-0000EC220000}"/>
    <cellStyle name="Feeder Field 4 3 2 15 2" xfId="14864" xr:uid="{00000000-0005-0000-0000-0000ED220000}"/>
    <cellStyle name="Feeder Field 4 3 2 15 2 2" xfId="14865" xr:uid="{00000000-0005-0000-0000-0000EE220000}"/>
    <cellStyle name="Feeder Field 4 3 2 15 2 3" xfId="14866" xr:uid="{00000000-0005-0000-0000-0000EF220000}"/>
    <cellStyle name="Feeder Field 4 3 2 15 2 4" xfId="14867" xr:uid="{00000000-0005-0000-0000-0000F0220000}"/>
    <cellStyle name="Feeder Field 4 3 2 15 3" xfId="14868" xr:uid="{00000000-0005-0000-0000-0000F1220000}"/>
    <cellStyle name="Feeder Field 4 3 2 15 4" xfId="14869" xr:uid="{00000000-0005-0000-0000-0000F2220000}"/>
    <cellStyle name="Feeder Field 4 3 2 16" xfId="1404" xr:uid="{00000000-0005-0000-0000-0000F3220000}"/>
    <cellStyle name="Feeder Field 4 3 2 16 2" xfId="14870" xr:uid="{00000000-0005-0000-0000-0000F4220000}"/>
    <cellStyle name="Feeder Field 4 3 2 16 2 2" xfId="14871" xr:uid="{00000000-0005-0000-0000-0000F5220000}"/>
    <cellStyle name="Feeder Field 4 3 2 16 2 3" xfId="14872" xr:uid="{00000000-0005-0000-0000-0000F6220000}"/>
    <cellStyle name="Feeder Field 4 3 2 16 2 4" xfId="14873" xr:uid="{00000000-0005-0000-0000-0000F7220000}"/>
    <cellStyle name="Feeder Field 4 3 2 16 3" xfId="14874" xr:uid="{00000000-0005-0000-0000-0000F8220000}"/>
    <cellStyle name="Feeder Field 4 3 2 16 4" xfId="14875" xr:uid="{00000000-0005-0000-0000-0000F9220000}"/>
    <cellStyle name="Feeder Field 4 3 2 17" xfId="1405" xr:uid="{00000000-0005-0000-0000-0000FA220000}"/>
    <cellStyle name="Feeder Field 4 3 2 17 2" xfId="14876" xr:uid="{00000000-0005-0000-0000-0000FB220000}"/>
    <cellStyle name="Feeder Field 4 3 2 17 2 2" xfId="14877" xr:uid="{00000000-0005-0000-0000-0000FC220000}"/>
    <cellStyle name="Feeder Field 4 3 2 17 2 3" xfId="14878" xr:uid="{00000000-0005-0000-0000-0000FD220000}"/>
    <cellStyle name="Feeder Field 4 3 2 17 2 4" xfId="14879" xr:uid="{00000000-0005-0000-0000-0000FE220000}"/>
    <cellStyle name="Feeder Field 4 3 2 17 3" xfId="14880" xr:uid="{00000000-0005-0000-0000-0000FF220000}"/>
    <cellStyle name="Feeder Field 4 3 2 17 4" xfId="14881" xr:uid="{00000000-0005-0000-0000-000000230000}"/>
    <cellStyle name="Feeder Field 4 3 2 18" xfId="1406" xr:uid="{00000000-0005-0000-0000-000001230000}"/>
    <cellStyle name="Feeder Field 4 3 2 18 2" xfId="14882" xr:uid="{00000000-0005-0000-0000-000002230000}"/>
    <cellStyle name="Feeder Field 4 3 2 18 2 2" xfId="14883" xr:uid="{00000000-0005-0000-0000-000003230000}"/>
    <cellStyle name="Feeder Field 4 3 2 18 2 3" xfId="14884" xr:uid="{00000000-0005-0000-0000-000004230000}"/>
    <cellStyle name="Feeder Field 4 3 2 18 2 4" xfId="14885" xr:uid="{00000000-0005-0000-0000-000005230000}"/>
    <cellStyle name="Feeder Field 4 3 2 18 3" xfId="14886" xr:uid="{00000000-0005-0000-0000-000006230000}"/>
    <cellStyle name="Feeder Field 4 3 2 18 4" xfId="14887" xr:uid="{00000000-0005-0000-0000-000007230000}"/>
    <cellStyle name="Feeder Field 4 3 2 19" xfId="1407" xr:uid="{00000000-0005-0000-0000-000008230000}"/>
    <cellStyle name="Feeder Field 4 3 2 19 2" xfId="14888" xr:uid="{00000000-0005-0000-0000-000009230000}"/>
    <cellStyle name="Feeder Field 4 3 2 19 2 2" xfId="14889" xr:uid="{00000000-0005-0000-0000-00000A230000}"/>
    <cellStyle name="Feeder Field 4 3 2 19 2 3" xfId="14890" xr:uid="{00000000-0005-0000-0000-00000B230000}"/>
    <cellStyle name="Feeder Field 4 3 2 19 2 4" xfId="14891" xr:uid="{00000000-0005-0000-0000-00000C230000}"/>
    <cellStyle name="Feeder Field 4 3 2 19 3" xfId="14892" xr:uid="{00000000-0005-0000-0000-00000D230000}"/>
    <cellStyle name="Feeder Field 4 3 2 19 4" xfId="14893" xr:uid="{00000000-0005-0000-0000-00000E230000}"/>
    <cellStyle name="Feeder Field 4 3 2 2" xfId="1408" xr:uid="{00000000-0005-0000-0000-00000F230000}"/>
    <cellStyle name="Feeder Field 4 3 2 2 2" xfId="14894" xr:uid="{00000000-0005-0000-0000-000010230000}"/>
    <cellStyle name="Feeder Field 4 3 2 2 2 2" xfId="14895" xr:uid="{00000000-0005-0000-0000-000011230000}"/>
    <cellStyle name="Feeder Field 4 3 2 2 2 3" xfId="14896" xr:uid="{00000000-0005-0000-0000-000012230000}"/>
    <cellStyle name="Feeder Field 4 3 2 2 2 4" xfId="14897" xr:uid="{00000000-0005-0000-0000-000013230000}"/>
    <cellStyle name="Feeder Field 4 3 2 2 3" xfId="14898" xr:uid="{00000000-0005-0000-0000-000014230000}"/>
    <cellStyle name="Feeder Field 4 3 2 2 4" xfId="14899" xr:uid="{00000000-0005-0000-0000-000015230000}"/>
    <cellStyle name="Feeder Field 4 3 2 20" xfId="1409" xr:uid="{00000000-0005-0000-0000-000016230000}"/>
    <cellStyle name="Feeder Field 4 3 2 20 2" xfId="14900" xr:uid="{00000000-0005-0000-0000-000017230000}"/>
    <cellStyle name="Feeder Field 4 3 2 20 2 2" xfId="14901" xr:uid="{00000000-0005-0000-0000-000018230000}"/>
    <cellStyle name="Feeder Field 4 3 2 20 2 3" xfId="14902" xr:uid="{00000000-0005-0000-0000-000019230000}"/>
    <cellStyle name="Feeder Field 4 3 2 20 2 4" xfId="14903" xr:uid="{00000000-0005-0000-0000-00001A230000}"/>
    <cellStyle name="Feeder Field 4 3 2 20 3" xfId="14904" xr:uid="{00000000-0005-0000-0000-00001B230000}"/>
    <cellStyle name="Feeder Field 4 3 2 20 4" xfId="14905" xr:uid="{00000000-0005-0000-0000-00001C230000}"/>
    <cellStyle name="Feeder Field 4 3 2 21" xfId="1410" xr:uid="{00000000-0005-0000-0000-00001D230000}"/>
    <cellStyle name="Feeder Field 4 3 2 21 2" xfId="14906" xr:uid="{00000000-0005-0000-0000-00001E230000}"/>
    <cellStyle name="Feeder Field 4 3 2 21 2 2" xfId="14907" xr:uid="{00000000-0005-0000-0000-00001F230000}"/>
    <cellStyle name="Feeder Field 4 3 2 21 2 3" xfId="14908" xr:uid="{00000000-0005-0000-0000-000020230000}"/>
    <cellStyle name="Feeder Field 4 3 2 21 2 4" xfId="14909" xr:uid="{00000000-0005-0000-0000-000021230000}"/>
    <cellStyle name="Feeder Field 4 3 2 21 3" xfId="14910" xr:uid="{00000000-0005-0000-0000-000022230000}"/>
    <cellStyle name="Feeder Field 4 3 2 21 4" xfId="14911" xr:uid="{00000000-0005-0000-0000-000023230000}"/>
    <cellStyle name="Feeder Field 4 3 2 22" xfId="1411" xr:uid="{00000000-0005-0000-0000-000024230000}"/>
    <cellStyle name="Feeder Field 4 3 2 22 2" xfId="14912" xr:uid="{00000000-0005-0000-0000-000025230000}"/>
    <cellStyle name="Feeder Field 4 3 2 22 2 2" xfId="14913" xr:uid="{00000000-0005-0000-0000-000026230000}"/>
    <cellStyle name="Feeder Field 4 3 2 22 2 3" xfId="14914" xr:uid="{00000000-0005-0000-0000-000027230000}"/>
    <cellStyle name="Feeder Field 4 3 2 22 2 4" xfId="14915" xr:uid="{00000000-0005-0000-0000-000028230000}"/>
    <cellStyle name="Feeder Field 4 3 2 22 3" xfId="14916" xr:uid="{00000000-0005-0000-0000-000029230000}"/>
    <cellStyle name="Feeder Field 4 3 2 22 4" xfId="14917" xr:uid="{00000000-0005-0000-0000-00002A230000}"/>
    <cellStyle name="Feeder Field 4 3 2 23" xfId="1412" xr:uid="{00000000-0005-0000-0000-00002B230000}"/>
    <cellStyle name="Feeder Field 4 3 2 23 2" xfId="14918" xr:uid="{00000000-0005-0000-0000-00002C230000}"/>
    <cellStyle name="Feeder Field 4 3 2 23 2 2" xfId="14919" xr:uid="{00000000-0005-0000-0000-00002D230000}"/>
    <cellStyle name="Feeder Field 4 3 2 23 2 3" xfId="14920" xr:uid="{00000000-0005-0000-0000-00002E230000}"/>
    <cellStyle name="Feeder Field 4 3 2 23 2 4" xfId="14921" xr:uid="{00000000-0005-0000-0000-00002F230000}"/>
    <cellStyle name="Feeder Field 4 3 2 23 3" xfId="14922" xr:uid="{00000000-0005-0000-0000-000030230000}"/>
    <cellStyle name="Feeder Field 4 3 2 23 4" xfId="14923" xr:uid="{00000000-0005-0000-0000-000031230000}"/>
    <cellStyle name="Feeder Field 4 3 2 24" xfId="1413" xr:uid="{00000000-0005-0000-0000-000032230000}"/>
    <cellStyle name="Feeder Field 4 3 2 24 2" xfId="14924" xr:uid="{00000000-0005-0000-0000-000033230000}"/>
    <cellStyle name="Feeder Field 4 3 2 24 2 2" xfId="14925" xr:uid="{00000000-0005-0000-0000-000034230000}"/>
    <cellStyle name="Feeder Field 4 3 2 24 2 3" xfId="14926" xr:uid="{00000000-0005-0000-0000-000035230000}"/>
    <cellStyle name="Feeder Field 4 3 2 24 2 4" xfId="14927" xr:uid="{00000000-0005-0000-0000-000036230000}"/>
    <cellStyle name="Feeder Field 4 3 2 24 3" xfId="14928" xr:uid="{00000000-0005-0000-0000-000037230000}"/>
    <cellStyle name="Feeder Field 4 3 2 24 4" xfId="14929" xr:uid="{00000000-0005-0000-0000-000038230000}"/>
    <cellStyle name="Feeder Field 4 3 2 25" xfId="1414" xr:uid="{00000000-0005-0000-0000-000039230000}"/>
    <cellStyle name="Feeder Field 4 3 2 25 2" xfId="14930" xr:uid="{00000000-0005-0000-0000-00003A230000}"/>
    <cellStyle name="Feeder Field 4 3 2 25 2 2" xfId="14931" xr:uid="{00000000-0005-0000-0000-00003B230000}"/>
    <cellStyle name="Feeder Field 4 3 2 25 2 3" xfId="14932" xr:uid="{00000000-0005-0000-0000-00003C230000}"/>
    <cellStyle name="Feeder Field 4 3 2 25 2 4" xfId="14933" xr:uid="{00000000-0005-0000-0000-00003D230000}"/>
    <cellStyle name="Feeder Field 4 3 2 25 3" xfId="14934" xr:uid="{00000000-0005-0000-0000-00003E230000}"/>
    <cellStyle name="Feeder Field 4 3 2 25 4" xfId="14935" xr:uid="{00000000-0005-0000-0000-00003F230000}"/>
    <cellStyle name="Feeder Field 4 3 2 26" xfId="1415" xr:uid="{00000000-0005-0000-0000-000040230000}"/>
    <cellStyle name="Feeder Field 4 3 2 26 2" xfId="14936" xr:uid="{00000000-0005-0000-0000-000041230000}"/>
    <cellStyle name="Feeder Field 4 3 2 26 2 2" xfId="14937" xr:uid="{00000000-0005-0000-0000-000042230000}"/>
    <cellStyle name="Feeder Field 4 3 2 26 2 3" xfId="14938" xr:uid="{00000000-0005-0000-0000-000043230000}"/>
    <cellStyle name="Feeder Field 4 3 2 26 2 4" xfId="14939" xr:uid="{00000000-0005-0000-0000-000044230000}"/>
    <cellStyle name="Feeder Field 4 3 2 26 3" xfId="14940" xr:uid="{00000000-0005-0000-0000-000045230000}"/>
    <cellStyle name="Feeder Field 4 3 2 26 4" xfId="14941" xr:uid="{00000000-0005-0000-0000-000046230000}"/>
    <cellStyle name="Feeder Field 4 3 2 27" xfId="1416" xr:uid="{00000000-0005-0000-0000-000047230000}"/>
    <cellStyle name="Feeder Field 4 3 2 27 2" xfId="14942" xr:uid="{00000000-0005-0000-0000-000048230000}"/>
    <cellStyle name="Feeder Field 4 3 2 27 2 2" xfId="14943" xr:uid="{00000000-0005-0000-0000-000049230000}"/>
    <cellStyle name="Feeder Field 4 3 2 27 2 3" xfId="14944" xr:uid="{00000000-0005-0000-0000-00004A230000}"/>
    <cellStyle name="Feeder Field 4 3 2 27 2 4" xfId="14945" xr:uid="{00000000-0005-0000-0000-00004B230000}"/>
    <cellStyle name="Feeder Field 4 3 2 27 3" xfId="14946" xr:uid="{00000000-0005-0000-0000-00004C230000}"/>
    <cellStyle name="Feeder Field 4 3 2 27 4" xfId="14947" xr:uid="{00000000-0005-0000-0000-00004D230000}"/>
    <cellStyle name="Feeder Field 4 3 2 28" xfId="1417" xr:uid="{00000000-0005-0000-0000-00004E230000}"/>
    <cellStyle name="Feeder Field 4 3 2 28 2" xfId="14948" xr:uid="{00000000-0005-0000-0000-00004F230000}"/>
    <cellStyle name="Feeder Field 4 3 2 28 2 2" xfId="14949" xr:uid="{00000000-0005-0000-0000-000050230000}"/>
    <cellStyle name="Feeder Field 4 3 2 28 2 3" xfId="14950" xr:uid="{00000000-0005-0000-0000-000051230000}"/>
    <cellStyle name="Feeder Field 4 3 2 28 2 4" xfId="14951" xr:uid="{00000000-0005-0000-0000-000052230000}"/>
    <cellStyle name="Feeder Field 4 3 2 28 3" xfId="14952" xr:uid="{00000000-0005-0000-0000-000053230000}"/>
    <cellStyle name="Feeder Field 4 3 2 28 4" xfId="14953" xr:uid="{00000000-0005-0000-0000-000054230000}"/>
    <cellStyle name="Feeder Field 4 3 2 29" xfId="1418" xr:uid="{00000000-0005-0000-0000-000055230000}"/>
    <cellStyle name="Feeder Field 4 3 2 29 2" xfId="14954" xr:uid="{00000000-0005-0000-0000-000056230000}"/>
    <cellStyle name="Feeder Field 4 3 2 29 2 2" xfId="14955" xr:uid="{00000000-0005-0000-0000-000057230000}"/>
    <cellStyle name="Feeder Field 4 3 2 29 2 3" xfId="14956" xr:uid="{00000000-0005-0000-0000-000058230000}"/>
    <cellStyle name="Feeder Field 4 3 2 29 2 4" xfId="14957" xr:uid="{00000000-0005-0000-0000-000059230000}"/>
    <cellStyle name="Feeder Field 4 3 2 29 3" xfId="14958" xr:uid="{00000000-0005-0000-0000-00005A230000}"/>
    <cellStyle name="Feeder Field 4 3 2 29 4" xfId="14959" xr:uid="{00000000-0005-0000-0000-00005B230000}"/>
    <cellStyle name="Feeder Field 4 3 2 3" xfId="1419" xr:uid="{00000000-0005-0000-0000-00005C230000}"/>
    <cellStyle name="Feeder Field 4 3 2 3 2" xfId="14960" xr:uid="{00000000-0005-0000-0000-00005D230000}"/>
    <cellStyle name="Feeder Field 4 3 2 3 2 2" xfId="14961" xr:uid="{00000000-0005-0000-0000-00005E230000}"/>
    <cellStyle name="Feeder Field 4 3 2 3 2 3" xfId="14962" xr:uid="{00000000-0005-0000-0000-00005F230000}"/>
    <cellStyle name="Feeder Field 4 3 2 3 2 4" xfId="14963" xr:uid="{00000000-0005-0000-0000-000060230000}"/>
    <cellStyle name="Feeder Field 4 3 2 3 3" xfId="14964" xr:uid="{00000000-0005-0000-0000-000061230000}"/>
    <cellStyle name="Feeder Field 4 3 2 3 4" xfId="14965" xr:uid="{00000000-0005-0000-0000-000062230000}"/>
    <cellStyle name="Feeder Field 4 3 2 30" xfId="1420" xr:uid="{00000000-0005-0000-0000-000063230000}"/>
    <cellStyle name="Feeder Field 4 3 2 30 2" xfId="14966" xr:uid="{00000000-0005-0000-0000-000064230000}"/>
    <cellStyle name="Feeder Field 4 3 2 30 2 2" xfId="14967" xr:uid="{00000000-0005-0000-0000-000065230000}"/>
    <cellStyle name="Feeder Field 4 3 2 30 2 3" xfId="14968" xr:uid="{00000000-0005-0000-0000-000066230000}"/>
    <cellStyle name="Feeder Field 4 3 2 30 2 4" xfId="14969" xr:uid="{00000000-0005-0000-0000-000067230000}"/>
    <cellStyle name="Feeder Field 4 3 2 30 3" xfId="14970" xr:uid="{00000000-0005-0000-0000-000068230000}"/>
    <cellStyle name="Feeder Field 4 3 2 30 4" xfId="14971" xr:uid="{00000000-0005-0000-0000-000069230000}"/>
    <cellStyle name="Feeder Field 4 3 2 31" xfId="1421" xr:uid="{00000000-0005-0000-0000-00006A230000}"/>
    <cellStyle name="Feeder Field 4 3 2 31 2" xfId="14972" xr:uid="{00000000-0005-0000-0000-00006B230000}"/>
    <cellStyle name="Feeder Field 4 3 2 31 2 2" xfId="14973" xr:uid="{00000000-0005-0000-0000-00006C230000}"/>
    <cellStyle name="Feeder Field 4 3 2 31 2 3" xfId="14974" xr:uid="{00000000-0005-0000-0000-00006D230000}"/>
    <cellStyle name="Feeder Field 4 3 2 31 2 4" xfId="14975" xr:uid="{00000000-0005-0000-0000-00006E230000}"/>
    <cellStyle name="Feeder Field 4 3 2 31 3" xfId="14976" xr:uid="{00000000-0005-0000-0000-00006F230000}"/>
    <cellStyle name="Feeder Field 4 3 2 31 4" xfId="14977" xr:uid="{00000000-0005-0000-0000-000070230000}"/>
    <cellStyle name="Feeder Field 4 3 2 32" xfId="1422" xr:uid="{00000000-0005-0000-0000-000071230000}"/>
    <cellStyle name="Feeder Field 4 3 2 32 2" xfId="14978" xr:uid="{00000000-0005-0000-0000-000072230000}"/>
    <cellStyle name="Feeder Field 4 3 2 32 2 2" xfId="14979" xr:uid="{00000000-0005-0000-0000-000073230000}"/>
    <cellStyle name="Feeder Field 4 3 2 32 2 3" xfId="14980" xr:uid="{00000000-0005-0000-0000-000074230000}"/>
    <cellStyle name="Feeder Field 4 3 2 32 2 4" xfId="14981" xr:uid="{00000000-0005-0000-0000-000075230000}"/>
    <cellStyle name="Feeder Field 4 3 2 32 3" xfId="14982" xr:uid="{00000000-0005-0000-0000-000076230000}"/>
    <cellStyle name="Feeder Field 4 3 2 32 4" xfId="14983" xr:uid="{00000000-0005-0000-0000-000077230000}"/>
    <cellStyle name="Feeder Field 4 3 2 33" xfId="1423" xr:uid="{00000000-0005-0000-0000-000078230000}"/>
    <cellStyle name="Feeder Field 4 3 2 33 2" xfId="14984" xr:uid="{00000000-0005-0000-0000-000079230000}"/>
    <cellStyle name="Feeder Field 4 3 2 33 2 2" xfId="14985" xr:uid="{00000000-0005-0000-0000-00007A230000}"/>
    <cellStyle name="Feeder Field 4 3 2 33 2 3" xfId="14986" xr:uid="{00000000-0005-0000-0000-00007B230000}"/>
    <cellStyle name="Feeder Field 4 3 2 33 2 4" xfId="14987" xr:uid="{00000000-0005-0000-0000-00007C230000}"/>
    <cellStyle name="Feeder Field 4 3 2 33 3" xfId="14988" xr:uid="{00000000-0005-0000-0000-00007D230000}"/>
    <cellStyle name="Feeder Field 4 3 2 33 4" xfId="14989" xr:uid="{00000000-0005-0000-0000-00007E230000}"/>
    <cellStyle name="Feeder Field 4 3 2 34" xfId="1424" xr:uid="{00000000-0005-0000-0000-00007F230000}"/>
    <cellStyle name="Feeder Field 4 3 2 34 2" xfId="14990" xr:uid="{00000000-0005-0000-0000-000080230000}"/>
    <cellStyle name="Feeder Field 4 3 2 34 2 2" xfId="14991" xr:uid="{00000000-0005-0000-0000-000081230000}"/>
    <cellStyle name="Feeder Field 4 3 2 34 2 3" xfId="14992" xr:uid="{00000000-0005-0000-0000-000082230000}"/>
    <cellStyle name="Feeder Field 4 3 2 34 2 4" xfId="14993" xr:uid="{00000000-0005-0000-0000-000083230000}"/>
    <cellStyle name="Feeder Field 4 3 2 34 3" xfId="14994" xr:uid="{00000000-0005-0000-0000-000084230000}"/>
    <cellStyle name="Feeder Field 4 3 2 34 4" xfId="14995" xr:uid="{00000000-0005-0000-0000-000085230000}"/>
    <cellStyle name="Feeder Field 4 3 2 35" xfId="1425" xr:uid="{00000000-0005-0000-0000-000086230000}"/>
    <cellStyle name="Feeder Field 4 3 2 35 2" xfId="14996" xr:uid="{00000000-0005-0000-0000-000087230000}"/>
    <cellStyle name="Feeder Field 4 3 2 35 2 2" xfId="14997" xr:uid="{00000000-0005-0000-0000-000088230000}"/>
    <cellStyle name="Feeder Field 4 3 2 35 2 3" xfId="14998" xr:uid="{00000000-0005-0000-0000-000089230000}"/>
    <cellStyle name="Feeder Field 4 3 2 35 2 4" xfId="14999" xr:uid="{00000000-0005-0000-0000-00008A230000}"/>
    <cellStyle name="Feeder Field 4 3 2 35 3" xfId="15000" xr:uid="{00000000-0005-0000-0000-00008B230000}"/>
    <cellStyle name="Feeder Field 4 3 2 35 4" xfId="15001" xr:uid="{00000000-0005-0000-0000-00008C230000}"/>
    <cellStyle name="Feeder Field 4 3 2 36" xfId="1426" xr:uid="{00000000-0005-0000-0000-00008D230000}"/>
    <cellStyle name="Feeder Field 4 3 2 36 2" xfId="15002" xr:uid="{00000000-0005-0000-0000-00008E230000}"/>
    <cellStyle name="Feeder Field 4 3 2 36 2 2" xfId="15003" xr:uid="{00000000-0005-0000-0000-00008F230000}"/>
    <cellStyle name="Feeder Field 4 3 2 36 2 3" xfId="15004" xr:uid="{00000000-0005-0000-0000-000090230000}"/>
    <cellStyle name="Feeder Field 4 3 2 36 2 4" xfId="15005" xr:uid="{00000000-0005-0000-0000-000091230000}"/>
    <cellStyle name="Feeder Field 4 3 2 36 3" xfId="15006" xr:uid="{00000000-0005-0000-0000-000092230000}"/>
    <cellStyle name="Feeder Field 4 3 2 36 4" xfId="15007" xr:uid="{00000000-0005-0000-0000-000093230000}"/>
    <cellStyle name="Feeder Field 4 3 2 37" xfId="1427" xr:uid="{00000000-0005-0000-0000-000094230000}"/>
    <cellStyle name="Feeder Field 4 3 2 37 2" xfId="15008" xr:uid="{00000000-0005-0000-0000-000095230000}"/>
    <cellStyle name="Feeder Field 4 3 2 37 2 2" xfId="15009" xr:uid="{00000000-0005-0000-0000-000096230000}"/>
    <cellStyle name="Feeder Field 4 3 2 37 2 3" xfId="15010" xr:uid="{00000000-0005-0000-0000-000097230000}"/>
    <cellStyle name="Feeder Field 4 3 2 37 2 4" xfId="15011" xr:uid="{00000000-0005-0000-0000-000098230000}"/>
    <cellStyle name="Feeder Field 4 3 2 37 3" xfId="15012" xr:uid="{00000000-0005-0000-0000-000099230000}"/>
    <cellStyle name="Feeder Field 4 3 2 37 4" xfId="15013" xr:uid="{00000000-0005-0000-0000-00009A230000}"/>
    <cellStyle name="Feeder Field 4 3 2 38" xfId="1428" xr:uid="{00000000-0005-0000-0000-00009B230000}"/>
    <cellStyle name="Feeder Field 4 3 2 38 2" xfId="15014" xr:uid="{00000000-0005-0000-0000-00009C230000}"/>
    <cellStyle name="Feeder Field 4 3 2 38 2 2" xfId="15015" xr:uid="{00000000-0005-0000-0000-00009D230000}"/>
    <cellStyle name="Feeder Field 4 3 2 38 2 3" xfId="15016" xr:uid="{00000000-0005-0000-0000-00009E230000}"/>
    <cellStyle name="Feeder Field 4 3 2 38 2 4" xfId="15017" xr:uid="{00000000-0005-0000-0000-00009F230000}"/>
    <cellStyle name="Feeder Field 4 3 2 38 3" xfId="15018" xr:uid="{00000000-0005-0000-0000-0000A0230000}"/>
    <cellStyle name="Feeder Field 4 3 2 38 4" xfId="15019" xr:uid="{00000000-0005-0000-0000-0000A1230000}"/>
    <cellStyle name="Feeder Field 4 3 2 39" xfId="1429" xr:uid="{00000000-0005-0000-0000-0000A2230000}"/>
    <cellStyle name="Feeder Field 4 3 2 39 2" xfId="15020" xr:uid="{00000000-0005-0000-0000-0000A3230000}"/>
    <cellStyle name="Feeder Field 4 3 2 39 2 2" xfId="15021" xr:uid="{00000000-0005-0000-0000-0000A4230000}"/>
    <cellStyle name="Feeder Field 4 3 2 39 2 3" xfId="15022" xr:uid="{00000000-0005-0000-0000-0000A5230000}"/>
    <cellStyle name="Feeder Field 4 3 2 39 2 4" xfId="15023" xr:uid="{00000000-0005-0000-0000-0000A6230000}"/>
    <cellStyle name="Feeder Field 4 3 2 39 3" xfId="15024" xr:uid="{00000000-0005-0000-0000-0000A7230000}"/>
    <cellStyle name="Feeder Field 4 3 2 39 4" xfId="15025" xr:uid="{00000000-0005-0000-0000-0000A8230000}"/>
    <cellStyle name="Feeder Field 4 3 2 4" xfId="1430" xr:uid="{00000000-0005-0000-0000-0000A9230000}"/>
    <cellStyle name="Feeder Field 4 3 2 4 2" xfId="15026" xr:uid="{00000000-0005-0000-0000-0000AA230000}"/>
    <cellStyle name="Feeder Field 4 3 2 4 2 2" xfId="15027" xr:uid="{00000000-0005-0000-0000-0000AB230000}"/>
    <cellStyle name="Feeder Field 4 3 2 4 2 3" xfId="15028" xr:uid="{00000000-0005-0000-0000-0000AC230000}"/>
    <cellStyle name="Feeder Field 4 3 2 4 2 4" xfId="15029" xr:uid="{00000000-0005-0000-0000-0000AD230000}"/>
    <cellStyle name="Feeder Field 4 3 2 4 3" xfId="15030" xr:uid="{00000000-0005-0000-0000-0000AE230000}"/>
    <cellStyle name="Feeder Field 4 3 2 4 4" xfId="15031" xr:uid="{00000000-0005-0000-0000-0000AF230000}"/>
    <cellStyle name="Feeder Field 4 3 2 40" xfId="1431" xr:uid="{00000000-0005-0000-0000-0000B0230000}"/>
    <cellStyle name="Feeder Field 4 3 2 40 2" xfId="15032" xr:uid="{00000000-0005-0000-0000-0000B1230000}"/>
    <cellStyle name="Feeder Field 4 3 2 40 2 2" xfId="15033" xr:uid="{00000000-0005-0000-0000-0000B2230000}"/>
    <cellStyle name="Feeder Field 4 3 2 40 2 3" xfId="15034" xr:uid="{00000000-0005-0000-0000-0000B3230000}"/>
    <cellStyle name="Feeder Field 4 3 2 40 2 4" xfId="15035" xr:uid="{00000000-0005-0000-0000-0000B4230000}"/>
    <cellStyle name="Feeder Field 4 3 2 40 3" xfId="15036" xr:uid="{00000000-0005-0000-0000-0000B5230000}"/>
    <cellStyle name="Feeder Field 4 3 2 40 4" xfId="15037" xr:uid="{00000000-0005-0000-0000-0000B6230000}"/>
    <cellStyle name="Feeder Field 4 3 2 41" xfId="1432" xr:uid="{00000000-0005-0000-0000-0000B7230000}"/>
    <cellStyle name="Feeder Field 4 3 2 41 2" xfId="15038" xr:uid="{00000000-0005-0000-0000-0000B8230000}"/>
    <cellStyle name="Feeder Field 4 3 2 41 2 2" xfId="15039" xr:uid="{00000000-0005-0000-0000-0000B9230000}"/>
    <cellStyle name="Feeder Field 4 3 2 41 2 3" xfId="15040" xr:uid="{00000000-0005-0000-0000-0000BA230000}"/>
    <cellStyle name="Feeder Field 4 3 2 41 2 4" xfId="15041" xr:uid="{00000000-0005-0000-0000-0000BB230000}"/>
    <cellStyle name="Feeder Field 4 3 2 41 3" xfId="15042" xr:uid="{00000000-0005-0000-0000-0000BC230000}"/>
    <cellStyle name="Feeder Field 4 3 2 41 4" xfId="15043" xr:uid="{00000000-0005-0000-0000-0000BD230000}"/>
    <cellStyle name="Feeder Field 4 3 2 42" xfId="1433" xr:uid="{00000000-0005-0000-0000-0000BE230000}"/>
    <cellStyle name="Feeder Field 4 3 2 42 2" xfId="15044" xr:uid="{00000000-0005-0000-0000-0000BF230000}"/>
    <cellStyle name="Feeder Field 4 3 2 42 2 2" xfId="15045" xr:uid="{00000000-0005-0000-0000-0000C0230000}"/>
    <cellStyle name="Feeder Field 4 3 2 42 2 3" xfId="15046" xr:uid="{00000000-0005-0000-0000-0000C1230000}"/>
    <cellStyle name="Feeder Field 4 3 2 42 2 4" xfId="15047" xr:uid="{00000000-0005-0000-0000-0000C2230000}"/>
    <cellStyle name="Feeder Field 4 3 2 42 3" xfId="15048" xr:uid="{00000000-0005-0000-0000-0000C3230000}"/>
    <cellStyle name="Feeder Field 4 3 2 42 4" xfId="15049" xr:uid="{00000000-0005-0000-0000-0000C4230000}"/>
    <cellStyle name="Feeder Field 4 3 2 43" xfId="1434" xr:uid="{00000000-0005-0000-0000-0000C5230000}"/>
    <cellStyle name="Feeder Field 4 3 2 43 2" xfId="15050" xr:uid="{00000000-0005-0000-0000-0000C6230000}"/>
    <cellStyle name="Feeder Field 4 3 2 43 2 2" xfId="15051" xr:uid="{00000000-0005-0000-0000-0000C7230000}"/>
    <cellStyle name="Feeder Field 4 3 2 43 2 3" xfId="15052" xr:uid="{00000000-0005-0000-0000-0000C8230000}"/>
    <cellStyle name="Feeder Field 4 3 2 43 2 4" xfId="15053" xr:uid="{00000000-0005-0000-0000-0000C9230000}"/>
    <cellStyle name="Feeder Field 4 3 2 43 3" xfId="15054" xr:uid="{00000000-0005-0000-0000-0000CA230000}"/>
    <cellStyle name="Feeder Field 4 3 2 43 4" xfId="15055" xr:uid="{00000000-0005-0000-0000-0000CB230000}"/>
    <cellStyle name="Feeder Field 4 3 2 44" xfId="1435" xr:uid="{00000000-0005-0000-0000-0000CC230000}"/>
    <cellStyle name="Feeder Field 4 3 2 44 2" xfId="15056" xr:uid="{00000000-0005-0000-0000-0000CD230000}"/>
    <cellStyle name="Feeder Field 4 3 2 44 2 2" xfId="15057" xr:uid="{00000000-0005-0000-0000-0000CE230000}"/>
    <cellStyle name="Feeder Field 4 3 2 44 2 3" xfId="15058" xr:uid="{00000000-0005-0000-0000-0000CF230000}"/>
    <cellStyle name="Feeder Field 4 3 2 44 2 4" xfId="15059" xr:uid="{00000000-0005-0000-0000-0000D0230000}"/>
    <cellStyle name="Feeder Field 4 3 2 44 3" xfId="15060" xr:uid="{00000000-0005-0000-0000-0000D1230000}"/>
    <cellStyle name="Feeder Field 4 3 2 44 4" xfId="15061" xr:uid="{00000000-0005-0000-0000-0000D2230000}"/>
    <cellStyle name="Feeder Field 4 3 2 45" xfId="15062" xr:uid="{00000000-0005-0000-0000-0000D3230000}"/>
    <cellStyle name="Feeder Field 4 3 2 45 2" xfId="15063" xr:uid="{00000000-0005-0000-0000-0000D4230000}"/>
    <cellStyle name="Feeder Field 4 3 2 45 3" xfId="15064" xr:uid="{00000000-0005-0000-0000-0000D5230000}"/>
    <cellStyle name="Feeder Field 4 3 2 45 4" xfId="15065" xr:uid="{00000000-0005-0000-0000-0000D6230000}"/>
    <cellStyle name="Feeder Field 4 3 2 46" xfId="15066" xr:uid="{00000000-0005-0000-0000-0000D7230000}"/>
    <cellStyle name="Feeder Field 4 3 2 46 2" xfId="15067" xr:uid="{00000000-0005-0000-0000-0000D8230000}"/>
    <cellStyle name="Feeder Field 4 3 2 46 3" xfId="15068" xr:uid="{00000000-0005-0000-0000-0000D9230000}"/>
    <cellStyle name="Feeder Field 4 3 2 46 4" xfId="15069" xr:uid="{00000000-0005-0000-0000-0000DA230000}"/>
    <cellStyle name="Feeder Field 4 3 2 47" xfId="15070" xr:uid="{00000000-0005-0000-0000-0000DB230000}"/>
    <cellStyle name="Feeder Field 4 3 2 48" xfId="15071" xr:uid="{00000000-0005-0000-0000-0000DC230000}"/>
    <cellStyle name="Feeder Field 4 3 2 5" xfId="1436" xr:uid="{00000000-0005-0000-0000-0000DD230000}"/>
    <cellStyle name="Feeder Field 4 3 2 5 2" xfId="15072" xr:uid="{00000000-0005-0000-0000-0000DE230000}"/>
    <cellStyle name="Feeder Field 4 3 2 5 2 2" xfId="15073" xr:uid="{00000000-0005-0000-0000-0000DF230000}"/>
    <cellStyle name="Feeder Field 4 3 2 5 2 3" xfId="15074" xr:uid="{00000000-0005-0000-0000-0000E0230000}"/>
    <cellStyle name="Feeder Field 4 3 2 5 2 4" xfId="15075" xr:uid="{00000000-0005-0000-0000-0000E1230000}"/>
    <cellStyle name="Feeder Field 4 3 2 5 3" xfId="15076" xr:uid="{00000000-0005-0000-0000-0000E2230000}"/>
    <cellStyle name="Feeder Field 4 3 2 5 4" xfId="15077" xr:uid="{00000000-0005-0000-0000-0000E3230000}"/>
    <cellStyle name="Feeder Field 4 3 2 6" xfId="1437" xr:uid="{00000000-0005-0000-0000-0000E4230000}"/>
    <cellStyle name="Feeder Field 4 3 2 6 2" xfId="15078" xr:uid="{00000000-0005-0000-0000-0000E5230000}"/>
    <cellStyle name="Feeder Field 4 3 2 6 2 2" xfId="15079" xr:uid="{00000000-0005-0000-0000-0000E6230000}"/>
    <cellStyle name="Feeder Field 4 3 2 6 2 3" xfId="15080" xr:uid="{00000000-0005-0000-0000-0000E7230000}"/>
    <cellStyle name="Feeder Field 4 3 2 6 2 4" xfId="15081" xr:uid="{00000000-0005-0000-0000-0000E8230000}"/>
    <cellStyle name="Feeder Field 4 3 2 6 3" xfId="15082" xr:uid="{00000000-0005-0000-0000-0000E9230000}"/>
    <cellStyle name="Feeder Field 4 3 2 6 4" xfId="15083" xr:uid="{00000000-0005-0000-0000-0000EA230000}"/>
    <cellStyle name="Feeder Field 4 3 2 7" xfId="1438" xr:uid="{00000000-0005-0000-0000-0000EB230000}"/>
    <cellStyle name="Feeder Field 4 3 2 7 2" xfId="15084" xr:uid="{00000000-0005-0000-0000-0000EC230000}"/>
    <cellStyle name="Feeder Field 4 3 2 7 2 2" xfId="15085" xr:uid="{00000000-0005-0000-0000-0000ED230000}"/>
    <cellStyle name="Feeder Field 4 3 2 7 2 3" xfId="15086" xr:uid="{00000000-0005-0000-0000-0000EE230000}"/>
    <cellStyle name="Feeder Field 4 3 2 7 2 4" xfId="15087" xr:uid="{00000000-0005-0000-0000-0000EF230000}"/>
    <cellStyle name="Feeder Field 4 3 2 7 3" xfId="15088" xr:uid="{00000000-0005-0000-0000-0000F0230000}"/>
    <cellStyle name="Feeder Field 4 3 2 7 4" xfId="15089" xr:uid="{00000000-0005-0000-0000-0000F1230000}"/>
    <cellStyle name="Feeder Field 4 3 2 8" xfId="1439" xr:uid="{00000000-0005-0000-0000-0000F2230000}"/>
    <cellStyle name="Feeder Field 4 3 2 8 2" xfId="15090" xr:uid="{00000000-0005-0000-0000-0000F3230000}"/>
    <cellStyle name="Feeder Field 4 3 2 8 2 2" xfId="15091" xr:uid="{00000000-0005-0000-0000-0000F4230000}"/>
    <cellStyle name="Feeder Field 4 3 2 8 2 3" xfId="15092" xr:uid="{00000000-0005-0000-0000-0000F5230000}"/>
    <cellStyle name="Feeder Field 4 3 2 8 2 4" xfId="15093" xr:uid="{00000000-0005-0000-0000-0000F6230000}"/>
    <cellStyle name="Feeder Field 4 3 2 8 3" xfId="15094" xr:uid="{00000000-0005-0000-0000-0000F7230000}"/>
    <cellStyle name="Feeder Field 4 3 2 8 4" xfId="15095" xr:uid="{00000000-0005-0000-0000-0000F8230000}"/>
    <cellStyle name="Feeder Field 4 3 2 9" xfId="1440" xr:uid="{00000000-0005-0000-0000-0000F9230000}"/>
    <cellStyle name="Feeder Field 4 3 2 9 2" xfId="15096" xr:uid="{00000000-0005-0000-0000-0000FA230000}"/>
    <cellStyle name="Feeder Field 4 3 2 9 2 2" xfId="15097" xr:uid="{00000000-0005-0000-0000-0000FB230000}"/>
    <cellStyle name="Feeder Field 4 3 2 9 2 3" xfId="15098" xr:uid="{00000000-0005-0000-0000-0000FC230000}"/>
    <cellStyle name="Feeder Field 4 3 2 9 2 4" xfId="15099" xr:uid="{00000000-0005-0000-0000-0000FD230000}"/>
    <cellStyle name="Feeder Field 4 3 2 9 3" xfId="15100" xr:uid="{00000000-0005-0000-0000-0000FE230000}"/>
    <cellStyle name="Feeder Field 4 3 2 9 4" xfId="15101" xr:uid="{00000000-0005-0000-0000-0000FF230000}"/>
    <cellStyle name="Feeder Field 4 3 20" xfId="1441" xr:uid="{00000000-0005-0000-0000-000000240000}"/>
    <cellStyle name="Feeder Field 4 3 20 2" xfId="15102" xr:uid="{00000000-0005-0000-0000-000001240000}"/>
    <cellStyle name="Feeder Field 4 3 20 2 2" xfId="15103" xr:uid="{00000000-0005-0000-0000-000002240000}"/>
    <cellStyle name="Feeder Field 4 3 20 2 3" xfId="15104" xr:uid="{00000000-0005-0000-0000-000003240000}"/>
    <cellStyle name="Feeder Field 4 3 20 2 4" xfId="15105" xr:uid="{00000000-0005-0000-0000-000004240000}"/>
    <cellStyle name="Feeder Field 4 3 20 3" xfId="15106" xr:uid="{00000000-0005-0000-0000-000005240000}"/>
    <cellStyle name="Feeder Field 4 3 20 4" xfId="15107" xr:uid="{00000000-0005-0000-0000-000006240000}"/>
    <cellStyle name="Feeder Field 4 3 21" xfId="1442" xr:uid="{00000000-0005-0000-0000-000007240000}"/>
    <cellStyle name="Feeder Field 4 3 21 2" xfId="15108" xr:uid="{00000000-0005-0000-0000-000008240000}"/>
    <cellStyle name="Feeder Field 4 3 21 2 2" xfId="15109" xr:uid="{00000000-0005-0000-0000-000009240000}"/>
    <cellStyle name="Feeder Field 4 3 21 2 3" xfId="15110" xr:uid="{00000000-0005-0000-0000-00000A240000}"/>
    <cellStyle name="Feeder Field 4 3 21 2 4" xfId="15111" xr:uid="{00000000-0005-0000-0000-00000B240000}"/>
    <cellStyle name="Feeder Field 4 3 21 3" xfId="15112" xr:uid="{00000000-0005-0000-0000-00000C240000}"/>
    <cellStyle name="Feeder Field 4 3 21 4" xfId="15113" xr:uid="{00000000-0005-0000-0000-00000D240000}"/>
    <cellStyle name="Feeder Field 4 3 22" xfId="1443" xr:uid="{00000000-0005-0000-0000-00000E240000}"/>
    <cellStyle name="Feeder Field 4 3 22 2" xfId="15114" xr:uid="{00000000-0005-0000-0000-00000F240000}"/>
    <cellStyle name="Feeder Field 4 3 22 2 2" xfId="15115" xr:uid="{00000000-0005-0000-0000-000010240000}"/>
    <cellStyle name="Feeder Field 4 3 22 2 3" xfId="15116" xr:uid="{00000000-0005-0000-0000-000011240000}"/>
    <cellStyle name="Feeder Field 4 3 22 2 4" xfId="15117" xr:uid="{00000000-0005-0000-0000-000012240000}"/>
    <cellStyle name="Feeder Field 4 3 22 3" xfId="15118" xr:uid="{00000000-0005-0000-0000-000013240000}"/>
    <cellStyle name="Feeder Field 4 3 22 4" xfId="15119" xr:uid="{00000000-0005-0000-0000-000014240000}"/>
    <cellStyle name="Feeder Field 4 3 23" xfId="1444" xr:uid="{00000000-0005-0000-0000-000015240000}"/>
    <cellStyle name="Feeder Field 4 3 23 2" xfId="15120" xr:uid="{00000000-0005-0000-0000-000016240000}"/>
    <cellStyle name="Feeder Field 4 3 23 2 2" xfId="15121" xr:uid="{00000000-0005-0000-0000-000017240000}"/>
    <cellStyle name="Feeder Field 4 3 23 2 3" xfId="15122" xr:uid="{00000000-0005-0000-0000-000018240000}"/>
    <cellStyle name="Feeder Field 4 3 23 2 4" xfId="15123" xr:uid="{00000000-0005-0000-0000-000019240000}"/>
    <cellStyle name="Feeder Field 4 3 23 3" xfId="15124" xr:uid="{00000000-0005-0000-0000-00001A240000}"/>
    <cellStyle name="Feeder Field 4 3 23 4" xfId="15125" xr:uid="{00000000-0005-0000-0000-00001B240000}"/>
    <cellStyle name="Feeder Field 4 3 24" xfId="1445" xr:uid="{00000000-0005-0000-0000-00001C240000}"/>
    <cellStyle name="Feeder Field 4 3 24 2" xfId="15126" xr:uid="{00000000-0005-0000-0000-00001D240000}"/>
    <cellStyle name="Feeder Field 4 3 24 2 2" xfId="15127" xr:uid="{00000000-0005-0000-0000-00001E240000}"/>
    <cellStyle name="Feeder Field 4 3 24 2 3" xfId="15128" xr:uid="{00000000-0005-0000-0000-00001F240000}"/>
    <cellStyle name="Feeder Field 4 3 24 2 4" xfId="15129" xr:uid="{00000000-0005-0000-0000-000020240000}"/>
    <cellStyle name="Feeder Field 4 3 24 3" xfId="15130" xr:uid="{00000000-0005-0000-0000-000021240000}"/>
    <cellStyle name="Feeder Field 4 3 24 4" xfId="15131" xr:uid="{00000000-0005-0000-0000-000022240000}"/>
    <cellStyle name="Feeder Field 4 3 25" xfId="1446" xr:uid="{00000000-0005-0000-0000-000023240000}"/>
    <cellStyle name="Feeder Field 4 3 25 2" xfId="15132" xr:uid="{00000000-0005-0000-0000-000024240000}"/>
    <cellStyle name="Feeder Field 4 3 25 2 2" xfId="15133" xr:uid="{00000000-0005-0000-0000-000025240000}"/>
    <cellStyle name="Feeder Field 4 3 25 2 3" xfId="15134" xr:uid="{00000000-0005-0000-0000-000026240000}"/>
    <cellStyle name="Feeder Field 4 3 25 2 4" xfId="15135" xr:uid="{00000000-0005-0000-0000-000027240000}"/>
    <cellStyle name="Feeder Field 4 3 25 3" xfId="15136" xr:uid="{00000000-0005-0000-0000-000028240000}"/>
    <cellStyle name="Feeder Field 4 3 25 4" xfId="15137" xr:uid="{00000000-0005-0000-0000-000029240000}"/>
    <cellStyle name="Feeder Field 4 3 26" xfId="1447" xr:uid="{00000000-0005-0000-0000-00002A240000}"/>
    <cellStyle name="Feeder Field 4 3 26 2" xfId="15138" xr:uid="{00000000-0005-0000-0000-00002B240000}"/>
    <cellStyle name="Feeder Field 4 3 26 2 2" xfId="15139" xr:uid="{00000000-0005-0000-0000-00002C240000}"/>
    <cellStyle name="Feeder Field 4 3 26 2 3" xfId="15140" xr:uid="{00000000-0005-0000-0000-00002D240000}"/>
    <cellStyle name="Feeder Field 4 3 26 2 4" xfId="15141" xr:uid="{00000000-0005-0000-0000-00002E240000}"/>
    <cellStyle name="Feeder Field 4 3 26 3" xfId="15142" xr:uid="{00000000-0005-0000-0000-00002F240000}"/>
    <cellStyle name="Feeder Field 4 3 26 4" xfId="15143" xr:uid="{00000000-0005-0000-0000-000030240000}"/>
    <cellStyle name="Feeder Field 4 3 27" xfId="1448" xr:uid="{00000000-0005-0000-0000-000031240000}"/>
    <cellStyle name="Feeder Field 4 3 27 2" xfId="15144" xr:uid="{00000000-0005-0000-0000-000032240000}"/>
    <cellStyle name="Feeder Field 4 3 27 2 2" xfId="15145" xr:uid="{00000000-0005-0000-0000-000033240000}"/>
    <cellStyle name="Feeder Field 4 3 27 2 3" xfId="15146" xr:uid="{00000000-0005-0000-0000-000034240000}"/>
    <cellStyle name="Feeder Field 4 3 27 2 4" xfId="15147" xr:uid="{00000000-0005-0000-0000-000035240000}"/>
    <cellStyle name="Feeder Field 4 3 27 3" xfId="15148" xr:uid="{00000000-0005-0000-0000-000036240000}"/>
    <cellStyle name="Feeder Field 4 3 27 4" xfId="15149" xr:uid="{00000000-0005-0000-0000-000037240000}"/>
    <cellStyle name="Feeder Field 4 3 28" xfId="1449" xr:uid="{00000000-0005-0000-0000-000038240000}"/>
    <cellStyle name="Feeder Field 4 3 28 2" xfId="15150" xr:uid="{00000000-0005-0000-0000-000039240000}"/>
    <cellStyle name="Feeder Field 4 3 28 2 2" xfId="15151" xr:uid="{00000000-0005-0000-0000-00003A240000}"/>
    <cellStyle name="Feeder Field 4 3 28 2 3" xfId="15152" xr:uid="{00000000-0005-0000-0000-00003B240000}"/>
    <cellStyle name="Feeder Field 4 3 28 2 4" xfId="15153" xr:uid="{00000000-0005-0000-0000-00003C240000}"/>
    <cellStyle name="Feeder Field 4 3 28 3" xfId="15154" xr:uid="{00000000-0005-0000-0000-00003D240000}"/>
    <cellStyle name="Feeder Field 4 3 28 4" xfId="15155" xr:uid="{00000000-0005-0000-0000-00003E240000}"/>
    <cellStyle name="Feeder Field 4 3 29" xfId="1450" xr:uid="{00000000-0005-0000-0000-00003F240000}"/>
    <cellStyle name="Feeder Field 4 3 29 2" xfId="15156" xr:uid="{00000000-0005-0000-0000-000040240000}"/>
    <cellStyle name="Feeder Field 4 3 29 2 2" xfId="15157" xr:uid="{00000000-0005-0000-0000-000041240000}"/>
    <cellStyle name="Feeder Field 4 3 29 2 3" xfId="15158" xr:uid="{00000000-0005-0000-0000-000042240000}"/>
    <cellStyle name="Feeder Field 4 3 29 2 4" xfId="15159" xr:uid="{00000000-0005-0000-0000-000043240000}"/>
    <cellStyle name="Feeder Field 4 3 29 3" xfId="15160" xr:uid="{00000000-0005-0000-0000-000044240000}"/>
    <cellStyle name="Feeder Field 4 3 29 4" xfId="15161" xr:uid="{00000000-0005-0000-0000-000045240000}"/>
    <cellStyle name="Feeder Field 4 3 3" xfId="1451" xr:uid="{00000000-0005-0000-0000-000046240000}"/>
    <cellStyle name="Feeder Field 4 3 3 2" xfId="15162" xr:uid="{00000000-0005-0000-0000-000047240000}"/>
    <cellStyle name="Feeder Field 4 3 3 2 2" xfId="15163" xr:uid="{00000000-0005-0000-0000-000048240000}"/>
    <cellStyle name="Feeder Field 4 3 3 2 3" xfId="15164" xr:uid="{00000000-0005-0000-0000-000049240000}"/>
    <cellStyle name="Feeder Field 4 3 3 2 4" xfId="15165" xr:uid="{00000000-0005-0000-0000-00004A240000}"/>
    <cellStyle name="Feeder Field 4 3 3 3" xfId="15166" xr:uid="{00000000-0005-0000-0000-00004B240000}"/>
    <cellStyle name="Feeder Field 4 3 3 4" xfId="15167" xr:uid="{00000000-0005-0000-0000-00004C240000}"/>
    <cellStyle name="Feeder Field 4 3 30" xfId="1452" xr:uid="{00000000-0005-0000-0000-00004D240000}"/>
    <cellStyle name="Feeder Field 4 3 30 2" xfId="15168" xr:uid="{00000000-0005-0000-0000-00004E240000}"/>
    <cellStyle name="Feeder Field 4 3 30 2 2" xfId="15169" xr:uid="{00000000-0005-0000-0000-00004F240000}"/>
    <cellStyle name="Feeder Field 4 3 30 2 3" xfId="15170" xr:uid="{00000000-0005-0000-0000-000050240000}"/>
    <cellStyle name="Feeder Field 4 3 30 2 4" xfId="15171" xr:uid="{00000000-0005-0000-0000-000051240000}"/>
    <cellStyle name="Feeder Field 4 3 30 3" xfId="15172" xr:uid="{00000000-0005-0000-0000-000052240000}"/>
    <cellStyle name="Feeder Field 4 3 30 4" xfId="15173" xr:uid="{00000000-0005-0000-0000-000053240000}"/>
    <cellStyle name="Feeder Field 4 3 31" xfId="1453" xr:uid="{00000000-0005-0000-0000-000054240000}"/>
    <cellStyle name="Feeder Field 4 3 31 2" xfId="15174" xr:uid="{00000000-0005-0000-0000-000055240000}"/>
    <cellStyle name="Feeder Field 4 3 31 2 2" xfId="15175" xr:uid="{00000000-0005-0000-0000-000056240000}"/>
    <cellStyle name="Feeder Field 4 3 31 2 3" xfId="15176" xr:uid="{00000000-0005-0000-0000-000057240000}"/>
    <cellStyle name="Feeder Field 4 3 31 2 4" xfId="15177" xr:uid="{00000000-0005-0000-0000-000058240000}"/>
    <cellStyle name="Feeder Field 4 3 31 3" xfId="15178" xr:uid="{00000000-0005-0000-0000-000059240000}"/>
    <cellStyle name="Feeder Field 4 3 31 4" xfId="15179" xr:uid="{00000000-0005-0000-0000-00005A240000}"/>
    <cellStyle name="Feeder Field 4 3 32" xfId="1454" xr:uid="{00000000-0005-0000-0000-00005B240000}"/>
    <cellStyle name="Feeder Field 4 3 32 2" xfId="15180" xr:uid="{00000000-0005-0000-0000-00005C240000}"/>
    <cellStyle name="Feeder Field 4 3 32 2 2" xfId="15181" xr:uid="{00000000-0005-0000-0000-00005D240000}"/>
    <cellStyle name="Feeder Field 4 3 32 2 3" xfId="15182" xr:uid="{00000000-0005-0000-0000-00005E240000}"/>
    <cellStyle name="Feeder Field 4 3 32 2 4" xfId="15183" xr:uid="{00000000-0005-0000-0000-00005F240000}"/>
    <cellStyle name="Feeder Field 4 3 32 3" xfId="15184" xr:uid="{00000000-0005-0000-0000-000060240000}"/>
    <cellStyle name="Feeder Field 4 3 32 4" xfId="15185" xr:uid="{00000000-0005-0000-0000-000061240000}"/>
    <cellStyle name="Feeder Field 4 3 33" xfId="1455" xr:uid="{00000000-0005-0000-0000-000062240000}"/>
    <cellStyle name="Feeder Field 4 3 33 2" xfId="15186" xr:uid="{00000000-0005-0000-0000-000063240000}"/>
    <cellStyle name="Feeder Field 4 3 33 2 2" xfId="15187" xr:uid="{00000000-0005-0000-0000-000064240000}"/>
    <cellStyle name="Feeder Field 4 3 33 2 3" xfId="15188" xr:uid="{00000000-0005-0000-0000-000065240000}"/>
    <cellStyle name="Feeder Field 4 3 33 2 4" xfId="15189" xr:uid="{00000000-0005-0000-0000-000066240000}"/>
    <cellStyle name="Feeder Field 4 3 33 3" xfId="15190" xr:uid="{00000000-0005-0000-0000-000067240000}"/>
    <cellStyle name="Feeder Field 4 3 33 4" xfId="15191" xr:uid="{00000000-0005-0000-0000-000068240000}"/>
    <cellStyle name="Feeder Field 4 3 34" xfId="1456" xr:uid="{00000000-0005-0000-0000-000069240000}"/>
    <cellStyle name="Feeder Field 4 3 34 2" xfId="15192" xr:uid="{00000000-0005-0000-0000-00006A240000}"/>
    <cellStyle name="Feeder Field 4 3 34 2 2" xfId="15193" xr:uid="{00000000-0005-0000-0000-00006B240000}"/>
    <cellStyle name="Feeder Field 4 3 34 2 3" xfId="15194" xr:uid="{00000000-0005-0000-0000-00006C240000}"/>
    <cellStyle name="Feeder Field 4 3 34 2 4" xfId="15195" xr:uid="{00000000-0005-0000-0000-00006D240000}"/>
    <cellStyle name="Feeder Field 4 3 34 3" xfId="15196" xr:uid="{00000000-0005-0000-0000-00006E240000}"/>
    <cellStyle name="Feeder Field 4 3 34 4" xfId="15197" xr:uid="{00000000-0005-0000-0000-00006F240000}"/>
    <cellStyle name="Feeder Field 4 3 35" xfId="1457" xr:uid="{00000000-0005-0000-0000-000070240000}"/>
    <cellStyle name="Feeder Field 4 3 35 2" xfId="15198" xr:uid="{00000000-0005-0000-0000-000071240000}"/>
    <cellStyle name="Feeder Field 4 3 35 2 2" xfId="15199" xr:uid="{00000000-0005-0000-0000-000072240000}"/>
    <cellStyle name="Feeder Field 4 3 35 2 3" xfId="15200" xr:uid="{00000000-0005-0000-0000-000073240000}"/>
    <cellStyle name="Feeder Field 4 3 35 2 4" xfId="15201" xr:uid="{00000000-0005-0000-0000-000074240000}"/>
    <cellStyle name="Feeder Field 4 3 35 3" xfId="15202" xr:uid="{00000000-0005-0000-0000-000075240000}"/>
    <cellStyle name="Feeder Field 4 3 35 4" xfId="15203" xr:uid="{00000000-0005-0000-0000-000076240000}"/>
    <cellStyle name="Feeder Field 4 3 36" xfId="1458" xr:uid="{00000000-0005-0000-0000-000077240000}"/>
    <cellStyle name="Feeder Field 4 3 36 2" xfId="15204" xr:uid="{00000000-0005-0000-0000-000078240000}"/>
    <cellStyle name="Feeder Field 4 3 36 2 2" xfId="15205" xr:uid="{00000000-0005-0000-0000-000079240000}"/>
    <cellStyle name="Feeder Field 4 3 36 2 3" xfId="15206" xr:uid="{00000000-0005-0000-0000-00007A240000}"/>
    <cellStyle name="Feeder Field 4 3 36 2 4" xfId="15207" xr:uid="{00000000-0005-0000-0000-00007B240000}"/>
    <cellStyle name="Feeder Field 4 3 36 3" xfId="15208" xr:uid="{00000000-0005-0000-0000-00007C240000}"/>
    <cellStyle name="Feeder Field 4 3 36 4" xfId="15209" xr:uid="{00000000-0005-0000-0000-00007D240000}"/>
    <cellStyle name="Feeder Field 4 3 37" xfId="1459" xr:uid="{00000000-0005-0000-0000-00007E240000}"/>
    <cellStyle name="Feeder Field 4 3 37 2" xfId="15210" xr:uid="{00000000-0005-0000-0000-00007F240000}"/>
    <cellStyle name="Feeder Field 4 3 37 2 2" xfId="15211" xr:uid="{00000000-0005-0000-0000-000080240000}"/>
    <cellStyle name="Feeder Field 4 3 37 2 3" xfId="15212" xr:uid="{00000000-0005-0000-0000-000081240000}"/>
    <cellStyle name="Feeder Field 4 3 37 2 4" xfId="15213" xr:uid="{00000000-0005-0000-0000-000082240000}"/>
    <cellStyle name="Feeder Field 4 3 37 3" xfId="15214" xr:uid="{00000000-0005-0000-0000-000083240000}"/>
    <cellStyle name="Feeder Field 4 3 37 4" xfId="15215" xr:uid="{00000000-0005-0000-0000-000084240000}"/>
    <cellStyle name="Feeder Field 4 3 38" xfId="1460" xr:uid="{00000000-0005-0000-0000-000085240000}"/>
    <cellStyle name="Feeder Field 4 3 38 2" xfId="15216" xr:uid="{00000000-0005-0000-0000-000086240000}"/>
    <cellStyle name="Feeder Field 4 3 38 2 2" xfId="15217" xr:uid="{00000000-0005-0000-0000-000087240000}"/>
    <cellStyle name="Feeder Field 4 3 38 2 3" xfId="15218" xr:uid="{00000000-0005-0000-0000-000088240000}"/>
    <cellStyle name="Feeder Field 4 3 38 2 4" xfId="15219" xr:uid="{00000000-0005-0000-0000-000089240000}"/>
    <cellStyle name="Feeder Field 4 3 38 3" xfId="15220" xr:uid="{00000000-0005-0000-0000-00008A240000}"/>
    <cellStyle name="Feeder Field 4 3 38 4" xfId="15221" xr:uid="{00000000-0005-0000-0000-00008B240000}"/>
    <cellStyle name="Feeder Field 4 3 39" xfId="1461" xr:uid="{00000000-0005-0000-0000-00008C240000}"/>
    <cellStyle name="Feeder Field 4 3 39 2" xfId="15222" xr:uid="{00000000-0005-0000-0000-00008D240000}"/>
    <cellStyle name="Feeder Field 4 3 39 2 2" xfId="15223" xr:uid="{00000000-0005-0000-0000-00008E240000}"/>
    <cellStyle name="Feeder Field 4 3 39 2 3" xfId="15224" xr:uid="{00000000-0005-0000-0000-00008F240000}"/>
    <cellStyle name="Feeder Field 4 3 39 2 4" xfId="15225" xr:uid="{00000000-0005-0000-0000-000090240000}"/>
    <cellStyle name="Feeder Field 4 3 39 3" xfId="15226" xr:uid="{00000000-0005-0000-0000-000091240000}"/>
    <cellStyle name="Feeder Field 4 3 39 4" xfId="15227" xr:uid="{00000000-0005-0000-0000-000092240000}"/>
    <cellStyle name="Feeder Field 4 3 4" xfId="1462" xr:uid="{00000000-0005-0000-0000-000093240000}"/>
    <cellStyle name="Feeder Field 4 3 4 2" xfId="15228" xr:uid="{00000000-0005-0000-0000-000094240000}"/>
    <cellStyle name="Feeder Field 4 3 4 2 2" xfId="15229" xr:uid="{00000000-0005-0000-0000-000095240000}"/>
    <cellStyle name="Feeder Field 4 3 4 2 3" xfId="15230" xr:uid="{00000000-0005-0000-0000-000096240000}"/>
    <cellStyle name="Feeder Field 4 3 4 2 4" xfId="15231" xr:uid="{00000000-0005-0000-0000-000097240000}"/>
    <cellStyle name="Feeder Field 4 3 4 3" xfId="15232" xr:uid="{00000000-0005-0000-0000-000098240000}"/>
    <cellStyle name="Feeder Field 4 3 4 4" xfId="15233" xr:uid="{00000000-0005-0000-0000-000099240000}"/>
    <cellStyle name="Feeder Field 4 3 40" xfId="1463" xr:uid="{00000000-0005-0000-0000-00009A240000}"/>
    <cellStyle name="Feeder Field 4 3 40 2" xfId="15234" xr:uid="{00000000-0005-0000-0000-00009B240000}"/>
    <cellStyle name="Feeder Field 4 3 40 2 2" xfId="15235" xr:uid="{00000000-0005-0000-0000-00009C240000}"/>
    <cellStyle name="Feeder Field 4 3 40 2 3" xfId="15236" xr:uid="{00000000-0005-0000-0000-00009D240000}"/>
    <cellStyle name="Feeder Field 4 3 40 2 4" xfId="15237" xr:uid="{00000000-0005-0000-0000-00009E240000}"/>
    <cellStyle name="Feeder Field 4 3 40 3" xfId="15238" xr:uid="{00000000-0005-0000-0000-00009F240000}"/>
    <cellStyle name="Feeder Field 4 3 40 4" xfId="15239" xr:uid="{00000000-0005-0000-0000-0000A0240000}"/>
    <cellStyle name="Feeder Field 4 3 41" xfId="1464" xr:uid="{00000000-0005-0000-0000-0000A1240000}"/>
    <cellStyle name="Feeder Field 4 3 41 2" xfId="15240" xr:uid="{00000000-0005-0000-0000-0000A2240000}"/>
    <cellStyle name="Feeder Field 4 3 41 2 2" xfId="15241" xr:uid="{00000000-0005-0000-0000-0000A3240000}"/>
    <cellStyle name="Feeder Field 4 3 41 2 3" xfId="15242" xr:uid="{00000000-0005-0000-0000-0000A4240000}"/>
    <cellStyle name="Feeder Field 4 3 41 2 4" xfId="15243" xr:uid="{00000000-0005-0000-0000-0000A5240000}"/>
    <cellStyle name="Feeder Field 4 3 41 3" xfId="15244" xr:uid="{00000000-0005-0000-0000-0000A6240000}"/>
    <cellStyle name="Feeder Field 4 3 41 4" xfId="15245" xr:uid="{00000000-0005-0000-0000-0000A7240000}"/>
    <cellStyle name="Feeder Field 4 3 42" xfId="1465" xr:uid="{00000000-0005-0000-0000-0000A8240000}"/>
    <cellStyle name="Feeder Field 4 3 42 2" xfId="15246" xr:uid="{00000000-0005-0000-0000-0000A9240000}"/>
    <cellStyle name="Feeder Field 4 3 42 2 2" xfId="15247" xr:uid="{00000000-0005-0000-0000-0000AA240000}"/>
    <cellStyle name="Feeder Field 4 3 42 2 3" xfId="15248" xr:uid="{00000000-0005-0000-0000-0000AB240000}"/>
    <cellStyle name="Feeder Field 4 3 42 2 4" xfId="15249" xr:uid="{00000000-0005-0000-0000-0000AC240000}"/>
    <cellStyle name="Feeder Field 4 3 42 3" xfId="15250" xr:uid="{00000000-0005-0000-0000-0000AD240000}"/>
    <cellStyle name="Feeder Field 4 3 42 4" xfId="15251" xr:uid="{00000000-0005-0000-0000-0000AE240000}"/>
    <cellStyle name="Feeder Field 4 3 43" xfId="1466" xr:uid="{00000000-0005-0000-0000-0000AF240000}"/>
    <cellStyle name="Feeder Field 4 3 43 2" xfId="15252" xr:uid="{00000000-0005-0000-0000-0000B0240000}"/>
    <cellStyle name="Feeder Field 4 3 43 2 2" xfId="15253" xr:uid="{00000000-0005-0000-0000-0000B1240000}"/>
    <cellStyle name="Feeder Field 4 3 43 2 3" xfId="15254" xr:uid="{00000000-0005-0000-0000-0000B2240000}"/>
    <cellStyle name="Feeder Field 4 3 43 2 4" xfId="15255" xr:uid="{00000000-0005-0000-0000-0000B3240000}"/>
    <cellStyle name="Feeder Field 4 3 43 3" xfId="15256" xr:uid="{00000000-0005-0000-0000-0000B4240000}"/>
    <cellStyle name="Feeder Field 4 3 43 4" xfId="15257" xr:uid="{00000000-0005-0000-0000-0000B5240000}"/>
    <cellStyle name="Feeder Field 4 3 44" xfId="1467" xr:uid="{00000000-0005-0000-0000-0000B6240000}"/>
    <cellStyle name="Feeder Field 4 3 44 2" xfId="15258" xr:uid="{00000000-0005-0000-0000-0000B7240000}"/>
    <cellStyle name="Feeder Field 4 3 44 2 2" xfId="15259" xr:uid="{00000000-0005-0000-0000-0000B8240000}"/>
    <cellStyle name="Feeder Field 4 3 44 2 3" xfId="15260" xr:uid="{00000000-0005-0000-0000-0000B9240000}"/>
    <cellStyle name="Feeder Field 4 3 44 2 4" xfId="15261" xr:uid="{00000000-0005-0000-0000-0000BA240000}"/>
    <cellStyle name="Feeder Field 4 3 44 3" xfId="15262" xr:uid="{00000000-0005-0000-0000-0000BB240000}"/>
    <cellStyle name="Feeder Field 4 3 44 4" xfId="15263" xr:uid="{00000000-0005-0000-0000-0000BC240000}"/>
    <cellStyle name="Feeder Field 4 3 45" xfId="1468" xr:uid="{00000000-0005-0000-0000-0000BD240000}"/>
    <cellStyle name="Feeder Field 4 3 45 2" xfId="15264" xr:uid="{00000000-0005-0000-0000-0000BE240000}"/>
    <cellStyle name="Feeder Field 4 3 45 2 2" xfId="15265" xr:uid="{00000000-0005-0000-0000-0000BF240000}"/>
    <cellStyle name="Feeder Field 4 3 45 2 3" xfId="15266" xr:uid="{00000000-0005-0000-0000-0000C0240000}"/>
    <cellStyle name="Feeder Field 4 3 45 2 4" xfId="15267" xr:uid="{00000000-0005-0000-0000-0000C1240000}"/>
    <cellStyle name="Feeder Field 4 3 45 3" xfId="15268" xr:uid="{00000000-0005-0000-0000-0000C2240000}"/>
    <cellStyle name="Feeder Field 4 3 45 4" xfId="15269" xr:uid="{00000000-0005-0000-0000-0000C3240000}"/>
    <cellStyle name="Feeder Field 4 3 46" xfId="15270" xr:uid="{00000000-0005-0000-0000-0000C4240000}"/>
    <cellStyle name="Feeder Field 4 3 46 2" xfId="15271" xr:uid="{00000000-0005-0000-0000-0000C5240000}"/>
    <cellStyle name="Feeder Field 4 3 46 3" xfId="15272" xr:uid="{00000000-0005-0000-0000-0000C6240000}"/>
    <cellStyle name="Feeder Field 4 3 46 4" xfId="15273" xr:uid="{00000000-0005-0000-0000-0000C7240000}"/>
    <cellStyle name="Feeder Field 4 3 47" xfId="15274" xr:uid="{00000000-0005-0000-0000-0000C8240000}"/>
    <cellStyle name="Feeder Field 4 3 47 2" xfId="15275" xr:uid="{00000000-0005-0000-0000-0000C9240000}"/>
    <cellStyle name="Feeder Field 4 3 47 3" xfId="15276" xr:uid="{00000000-0005-0000-0000-0000CA240000}"/>
    <cellStyle name="Feeder Field 4 3 47 4" xfId="15277" xr:uid="{00000000-0005-0000-0000-0000CB240000}"/>
    <cellStyle name="Feeder Field 4 3 48" xfId="15278" xr:uid="{00000000-0005-0000-0000-0000CC240000}"/>
    <cellStyle name="Feeder Field 4 3 49" xfId="15279" xr:uid="{00000000-0005-0000-0000-0000CD240000}"/>
    <cellStyle name="Feeder Field 4 3 5" xfId="1469" xr:uid="{00000000-0005-0000-0000-0000CE240000}"/>
    <cellStyle name="Feeder Field 4 3 5 2" xfId="15280" xr:uid="{00000000-0005-0000-0000-0000CF240000}"/>
    <cellStyle name="Feeder Field 4 3 5 2 2" xfId="15281" xr:uid="{00000000-0005-0000-0000-0000D0240000}"/>
    <cellStyle name="Feeder Field 4 3 5 2 3" xfId="15282" xr:uid="{00000000-0005-0000-0000-0000D1240000}"/>
    <cellStyle name="Feeder Field 4 3 5 2 4" xfId="15283" xr:uid="{00000000-0005-0000-0000-0000D2240000}"/>
    <cellStyle name="Feeder Field 4 3 5 3" xfId="15284" xr:uid="{00000000-0005-0000-0000-0000D3240000}"/>
    <cellStyle name="Feeder Field 4 3 5 4" xfId="15285" xr:uid="{00000000-0005-0000-0000-0000D4240000}"/>
    <cellStyle name="Feeder Field 4 3 6" xfId="1470" xr:uid="{00000000-0005-0000-0000-0000D5240000}"/>
    <cellStyle name="Feeder Field 4 3 6 2" xfId="15286" xr:uid="{00000000-0005-0000-0000-0000D6240000}"/>
    <cellStyle name="Feeder Field 4 3 6 2 2" xfId="15287" xr:uid="{00000000-0005-0000-0000-0000D7240000}"/>
    <cellStyle name="Feeder Field 4 3 6 2 3" xfId="15288" xr:uid="{00000000-0005-0000-0000-0000D8240000}"/>
    <cellStyle name="Feeder Field 4 3 6 2 4" xfId="15289" xr:uid="{00000000-0005-0000-0000-0000D9240000}"/>
    <cellStyle name="Feeder Field 4 3 6 3" xfId="15290" xr:uid="{00000000-0005-0000-0000-0000DA240000}"/>
    <cellStyle name="Feeder Field 4 3 6 4" xfId="15291" xr:uid="{00000000-0005-0000-0000-0000DB240000}"/>
    <cellStyle name="Feeder Field 4 3 7" xfId="1471" xr:uid="{00000000-0005-0000-0000-0000DC240000}"/>
    <cellStyle name="Feeder Field 4 3 7 2" xfId="15292" xr:uid="{00000000-0005-0000-0000-0000DD240000}"/>
    <cellStyle name="Feeder Field 4 3 7 2 2" xfId="15293" xr:uid="{00000000-0005-0000-0000-0000DE240000}"/>
    <cellStyle name="Feeder Field 4 3 7 2 3" xfId="15294" xr:uid="{00000000-0005-0000-0000-0000DF240000}"/>
    <cellStyle name="Feeder Field 4 3 7 2 4" xfId="15295" xr:uid="{00000000-0005-0000-0000-0000E0240000}"/>
    <cellStyle name="Feeder Field 4 3 7 3" xfId="15296" xr:uid="{00000000-0005-0000-0000-0000E1240000}"/>
    <cellStyle name="Feeder Field 4 3 7 4" xfId="15297" xr:uid="{00000000-0005-0000-0000-0000E2240000}"/>
    <cellStyle name="Feeder Field 4 3 8" xfId="1472" xr:uid="{00000000-0005-0000-0000-0000E3240000}"/>
    <cellStyle name="Feeder Field 4 3 8 2" xfId="15298" xr:uid="{00000000-0005-0000-0000-0000E4240000}"/>
    <cellStyle name="Feeder Field 4 3 8 2 2" xfId="15299" xr:uid="{00000000-0005-0000-0000-0000E5240000}"/>
    <cellStyle name="Feeder Field 4 3 8 2 3" xfId="15300" xr:uid="{00000000-0005-0000-0000-0000E6240000}"/>
    <cellStyle name="Feeder Field 4 3 8 2 4" xfId="15301" xr:uid="{00000000-0005-0000-0000-0000E7240000}"/>
    <cellStyle name="Feeder Field 4 3 8 3" xfId="15302" xr:uid="{00000000-0005-0000-0000-0000E8240000}"/>
    <cellStyle name="Feeder Field 4 3 8 4" xfId="15303" xr:uid="{00000000-0005-0000-0000-0000E9240000}"/>
    <cellStyle name="Feeder Field 4 3 9" xfId="1473" xr:uid="{00000000-0005-0000-0000-0000EA240000}"/>
    <cellStyle name="Feeder Field 4 3 9 2" xfId="15304" xr:uid="{00000000-0005-0000-0000-0000EB240000}"/>
    <cellStyle name="Feeder Field 4 3 9 2 2" xfId="15305" xr:uid="{00000000-0005-0000-0000-0000EC240000}"/>
    <cellStyle name="Feeder Field 4 3 9 2 3" xfId="15306" xr:uid="{00000000-0005-0000-0000-0000ED240000}"/>
    <cellStyle name="Feeder Field 4 3 9 2 4" xfId="15307" xr:uid="{00000000-0005-0000-0000-0000EE240000}"/>
    <cellStyle name="Feeder Field 4 3 9 3" xfId="15308" xr:uid="{00000000-0005-0000-0000-0000EF240000}"/>
    <cellStyle name="Feeder Field 4 3 9 4" xfId="15309" xr:uid="{00000000-0005-0000-0000-0000F0240000}"/>
    <cellStyle name="Feeder Field 4 4" xfId="1474" xr:uid="{00000000-0005-0000-0000-0000F1240000}"/>
    <cellStyle name="Feeder Field 4 4 10" xfId="1475" xr:uid="{00000000-0005-0000-0000-0000F2240000}"/>
    <cellStyle name="Feeder Field 4 4 10 2" xfId="15310" xr:uid="{00000000-0005-0000-0000-0000F3240000}"/>
    <cellStyle name="Feeder Field 4 4 10 2 2" xfId="15311" xr:uid="{00000000-0005-0000-0000-0000F4240000}"/>
    <cellStyle name="Feeder Field 4 4 10 2 3" xfId="15312" xr:uid="{00000000-0005-0000-0000-0000F5240000}"/>
    <cellStyle name="Feeder Field 4 4 10 2 4" xfId="15313" xr:uid="{00000000-0005-0000-0000-0000F6240000}"/>
    <cellStyle name="Feeder Field 4 4 10 3" xfId="15314" xr:uid="{00000000-0005-0000-0000-0000F7240000}"/>
    <cellStyle name="Feeder Field 4 4 10 4" xfId="15315" xr:uid="{00000000-0005-0000-0000-0000F8240000}"/>
    <cellStyle name="Feeder Field 4 4 11" xfId="1476" xr:uid="{00000000-0005-0000-0000-0000F9240000}"/>
    <cellStyle name="Feeder Field 4 4 11 2" xfId="15316" xr:uid="{00000000-0005-0000-0000-0000FA240000}"/>
    <cellStyle name="Feeder Field 4 4 11 2 2" xfId="15317" xr:uid="{00000000-0005-0000-0000-0000FB240000}"/>
    <cellStyle name="Feeder Field 4 4 11 2 3" xfId="15318" xr:uid="{00000000-0005-0000-0000-0000FC240000}"/>
    <cellStyle name="Feeder Field 4 4 11 2 4" xfId="15319" xr:uid="{00000000-0005-0000-0000-0000FD240000}"/>
    <cellStyle name="Feeder Field 4 4 11 3" xfId="15320" xr:uid="{00000000-0005-0000-0000-0000FE240000}"/>
    <cellStyle name="Feeder Field 4 4 11 4" xfId="15321" xr:uid="{00000000-0005-0000-0000-0000FF240000}"/>
    <cellStyle name="Feeder Field 4 4 12" xfId="1477" xr:uid="{00000000-0005-0000-0000-000000250000}"/>
    <cellStyle name="Feeder Field 4 4 12 2" xfId="15322" xr:uid="{00000000-0005-0000-0000-000001250000}"/>
    <cellStyle name="Feeder Field 4 4 12 2 2" xfId="15323" xr:uid="{00000000-0005-0000-0000-000002250000}"/>
    <cellStyle name="Feeder Field 4 4 12 2 3" xfId="15324" xr:uid="{00000000-0005-0000-0000-000003250000}"/>
    <cellStyle name="Feeder Field 4 4 12 2 4" xfId="15325" xr:uid="{00000000-0005-0000-0000-000004250000}"/>
    <cellStyle name="Feeder Field 4 4 12 3" xfId="15326" xr:uid="{00000000-0005-0000-0000-000005250000}"/>
    <cellStyle name="Feeder Field 4 4 12 4" xfId="15327" xr:uid="{00000000-0005-0000-0000-000006250000}"/>
    <cellStyle name="Feeder Field 4 4 13" xfId="1478" xr:uid="{00000000-0005-0000-0000-000007250000}"/>
    <cellStyle name="Feeder Field 4 4 13 2" xfId="15328" xr:uid="{00000000-0005-0000-0000-000008250000}"/>
    <cellStyle name="Feeder Field 4 4 13 2 2" xfId="15329" xr:uid="{00000000-0005-0000-0000-000009250000}"/>
    <cellStyle name="Feeder Field 4 4 13 2 3" xfId="15330" xr:uid="{00000000-0005-0000-0000-00000A250000}"/>
    <cellStyle name="Feeder Field 4 4 13 2 4" xfId="15331" xr:uid="{00000000-0005-0000-0000-00000B250000}"/>
    <cellStyle name="Feeder Field 4 4 13 3" xfId="15332" xr:uid="{00000000-0005-0000-0000-00000C250000}"/>
    <cellStyle name="Feeder Field 4 4 13 4" xfId="15333" xr:uid="{00000000-0005-0000-0000-00000D250000}"/>
    <cellStyle name="Feeder Field 4 4 14" xfId="1479" xr:uid="{00000000-0005-0000-0000-00000E250000}"/>
    <cellStyle name="Feeder Field 4 4 14 2" xfId="15334" xr:uid="{00000000-0005-0000-0000-00000F250000}"/>
    <cellStyle name="Feeder Field 4 4 14 2 2" xfId="15335" xr:uid="{00000000-0005-0000-0000-000010250000}"/>
    <cellStyle name="Feeder Field 4 4 14 2 3" xfId="15336" xr:uid="{00000000-0005-0000-0000-000011250000}"/>
    <cellStyle name="Feeder Field 4 4 14 2 4" xfId="15337" xr:uid="{00000000-0005-0000-0000-000012250000}"/>
    <cellStyle name="Feeder Field 4 4 14 3" xfId="15338" xr:uid="{00000000-0005-0000-0000-000013250000}"/>
    <cellStyle name="Feeder Field 4 4 14 4" xfId="15339" xr:uid="{00000000-0005-0000-0000-000014250000}"/>
    <cellStyle name="Feeder Field 4 4 15" xfId="1480" xr:uid="{00000000-0005-0000-0000-000015250000}"/>
    <cellStyle name="Feeder Field 4 4 15 2" xfId="15340" xr:uid="{00000000-0005-0000-0000-000016250000}"/>
    <cellStyle name="Feeder Field 4 4 15 2 2" xfId="15341" xr:uid="{00000000-0005-0000-0000-000017250000}"/>
    <cellStyle name="Feeder Field 4 4 15 2 3" xfId="15342" xr:uid="{00000000-0005-0000-0000-000018250000}"/>
    <cellStyle name="Feeder Field 4 4 15 2 4" xfId="15343" xr:uid="{00000000-0005-0000-0000-000019250000}"/>
    <cellStyle name="Feeder Field 4 4 15 3" xfId="15344" xr:uid="{00000000-0005-0000-0000-00001A250000}"/>
    <cellStyle name="Feeder Field 4 4 15 4" xfId="15345" xr:uid="{00000000-0005-0000-0000-00001B250000}"/>
    <cellStyle name="Feeder Field 4 4 16" xfId="1481" xr:uid="{00000000-0005-0000-0000-00001C250000}"/>
    <cellStyle name="Feeder Field 4 4 16 2" xfId="15346" xr:uid="{00000000-0005-0000-0000-00001D250000}"/>
    <cellStyle name="Feeder Field 4 4 16 2 2" xfId="15347" xr:uid="{00000000-0005-0000-0000-00001E250000}"/>
    <cellStyle name="Feeder Field 4 4 16 2 3" xfId="15348" xr:uid="{00000000-0005-0000-0000-00001F250000}"/>
    <cellStyle name="Feeder Field 4 4 16 2 4" xfId="15349" xr:uid="{00000000-0005-0000-0000-000020250000}"/>
    <cellStyle name="Feeder Field 4 4 16 3" xfId="15350" xr:uid="{00000000-0005-0000-0000-000021250000}"/>
    <cellStyle name="Feeder Field 4 4 16 4" xfId="15351" xr:uid="{00000000-0005-0000-0000-000022250000}"/>
    <cellStyle name="Feeder Field 4 4 17" xfId="1482" xr:uid="{00000000-0005-0000-0000-000023250000}"/>
    <cellStyle name="Feeder Field 4 4 17 2" xfId="15352" xr:uid="{00000000-0005-0000-0000-000024250000}"/>
    <cellStyle name="Feeder Field 4 4 17 2 2" xfId="15353" xr:uid="{00000000-0005-0000-0000-000025250000}"/>
    <cellStyle name="Feeder Field 4 4 17 2 3" xfId="15354" xr:uid="{00000000-0005-0000-0000-000026250000}"/>
    <cellStyle name="Feeder Field 4 4 17 2 4" xfId="15355" xr:uid="{00000000-0005-0000-0000-000027250000}"/>
    <cellStyle name="Feeder Field 4 4 17 3" xfId="15356" xr:uid="{00000000-0005-0000-0000-000028250000}"/>
    <cellStyle name="Feeder Field 4 4 17 4" xfId="15357" xr:uid="{00000000-0005-0000-0000-000029250000}"/>
    <cellStyle name="Feeder Field 4 4 18" xfId="1483" xr:uid="{00000000-0005-0000-0000-00002A250000}"/>
    <cellStyle name="Feeder Field 4 4 18 2" xfId="15358" xr:uid="{00000000-0005-0000-0000-00002B250000}"/>
    <cellStyle name="Feeder Field 4 4 18 2 2" xfId="15359" xr:uid="{00000000-0005-0000-0000-00002C250000}"/>
    <cellStyle name="Feeder Field 4 4 18 2 3" xfId="15360" xr:uid="{00000000-0005-0000-0000-00002D250000}"/>
    <cellStyle name="Feeder Field 4 4 18 2 4" xfId="15361" xr:uid="{00000000-0005-0000-0000-00002E250000}"/>
    <cellStyle name="Feeder Field 4 4 18 3" xfId="15362" xr:uid="{00000000-0005-0000-0000-00002F250000}"/>
    <cellStyle name="Feeder Field 4 4 18 4" xfId="15363" xr:uid="{00000000-0005-0000-0000-000030250000}"/>
    <cellStyle name="Feeder Field 4 4 19" xfId="1484" xr:uid="{00000000-0005-0000-0000-000031250000}"/>
    <cellStyle name="Feeder Field 4 4 19 2" xfId="15364" xr:uid="{00000000-0005-0000-0000-000032250000}"/>
    <cellStyle name="Feeder Field 4 4 19 2 2" xfId="15365" xr:uid="{00000000-0005-0000-0000-000033250000}"/>
    <cellStyle name="Feeder Field 4 4 19 2 3" xfId="15366" xr:uid="{00000000-0005-0000-0000-000034250000}"/>
    <cellStyle name="Feeder Field 4 4 19 2 4" xfId="15367" xr:uid="{00000000-0005-0000-0000-000035250000}"/>
    <cellStyle name="Feeder Field 4 4 19 3" xfId="15368" xr:uid="{00000000-0005-0000-0000-000036250000}"/>
    <cellStyle name="Feeder Field 4 4 19 4" xfId="15369" xr:uid="{00000000-0005-0000-0000-000037250000}"/>
    <cellStyle name="Feeder Field 4 4 2" xfId="1485" xr:uid="{00000000-0005-0000-0000-000038250000}"/>
    <cellStyle name="Feeder Field 4 4 2 10" xfId="1486" xr:uid="{00000000-0005-0000-0000-000039250000}"/>
    <cellStyle name="Feeder Field 4 4 2 10 2" xfId="15370" xr:uid="{00000000-0005-0000-0000-00003A250000}"/>
    <cellStyle name="Feeder Field 4 4 2 10 2 2" xfId="15371" xr:uid="{00000000-0005-0000-0000-00003B250000}"/>
    <cellStyle name="Feeder Field 4 4 2 10 2 3" xfId="15372" xr:uid="{00000000-0005-0000-0000-00003C250000}"/>
    <cellStyle name="Feeder Field 4 4 2 10 2 4" xfId="15373" xr:uid="{00000000-0005-0000-0000-00003D250000}"/>
    <cellStyle name="Feeder Field 4 4 2 10 3" xfId="15374" xr:uid="{00000000-0005-0000-0000-00003E250000}"/>
    <cellStyle name="Feeder Field 4 4 2 10 4" xfId="15375" xr:uid="{00000000-0005-0000-0000-00003F250000}"/>
    <cellStyle name="Feeder Field 4 4 2 11" xfId="1487" xr:uid="{00000000-0005-0000-0000-000040250000}"/>
    <cellStyle name="Feeder Field 4 4 2 11 2" xfId="15376" xr:uid="{00000000-0005-0000-0000-000041250000}"/>
    <cellStyle name="Feeder Field 4 4 2 11 2 2" xfId="15377" xr:uid="{00000000-0005-0000-0000-000042250000}"/>
    <cellStyle name="Feeder Field 4 4 2 11 2 3" xfId="15378" xr:uid="{00000000-0005-0000-0000-000043250000}"/>
    <cellStyle name="Feeder Field 4 4 2 11 2 4" xfId="15379" xr:uid="{00000000-0005-0000-0000-000044250000}"/>
    <cellStyle name="Feeder Field 4 4 2 11 3" xfId="15380" xr:uid="{00000000-0005-0000-0000-000045250000}"/>
    <cellStyle name="Feeder Field 4 4 2 11 4" xfId="15381" xr:uid="{00000000-0005-0000-0000-000046250000}"/>
    <cellStyle name="Feeder Field 4 4 2 12" xfId="1488" xr:uid="{00000000-0005-0000-0000-000047250000}"/>
    <cellStyle name="Feeder Field 4 4 2 12 2" xfId="15382" xr:uid="{00000000-0005-0000-0000-000048250000}"/>
    <cellStyle name="Feeder Field 4 4 2 12 2 2" xfId="15383" xr:uid="{00000000-0005-0000-0000-000049250000}"/>
    <cellStyle name="Feeder Field 4 4 2 12 2 3" xfId="15384" xr:uid="{00000000-0005-0000-0000-00004A250000}"/>
    <cellStyle name="Feeder Field 4 4 2 12 2 4" xfId="15385" xr:uid="{00000000-0005-0000-0000-00004B250000}"/>
    <cellStyle name="Feeder Field 4 4 2 12 3" xfId="15386" xr:uid="{00000000-0005-0000-0000-00004C250000}"/>
    <cellStyle name="Feeder Field 4 4 2 12 4" xfId="15387" xr:uid="{00000000-0005-0000-0000-00004D250000}"/>
    <cellStyle name="Feeder Field 4 4 2 13" xfId="1489" xr:uid="{00000000-0005-0000-0000-00004E250000}"/>
    <cellStyle name="Feeder Field 4 4 2 13 2" xfId="15388" xr:uid="{00000000-0005-0000-0000-00004F250000}"/>
    <cellStyle name="Feeder Field 4 4 2 13 2 2" xfId="15389" xr:uid="{00000000-0005-0000-0000-000050250000}"/>
    <cellStyle name="Feeder Field 4 4 2 13 2 3" xfId="15390" xr:uid="{00000000-0005-0000-0000-000051250000}"/>
    <cellStyle name="Feeder Field 4 4 2 13 2 4" xfId="15391" xr:uid="{00000000-0005-0000-0000-000052250000}"/>
    <cellStyle name="Feeder Field 4 4 2 13 3" xfId="15392" xr:uid="{00000000-0005-0000-0000-000053250000}"/>
    <cellStyle name="Feeder Field 4 4 2 13 4" xfId="15393" xr:uid="{00000000-0005-0000-0000-000054250000}"/>
    <cellStyle name="Feeder Field 4 4 2 14" xfId="1490" xr:uid="{00000000-0005-0000-0000-000055250000}"/>
    <cellStyle name="Feeder Field 4 4 2 14 2" xfId="15394" xr:uid="{00000000-0005-0000-0000-000056250000}"/>
    <cellStyle name="Feeder Field 4 4 2 14 2 2" xfId="15395" xr:uid="{00000000-0005-0000-0000-000057250000}"/>
    <cellStyle name="Feeder Field 4 4 2 14 2 3" xfId="15396" xr:uid="{00000000-0005-0000-0000-000058250000}"/>
    <cellStyle name="Feeder Field 4 4 2 14 2 4" xfId="15397" xr:uid="{00000000-0005-0000-0000-000059250000}"/>
    <cellStyle name="Feeder Field 4 4 2 14 3" xfId="15398" xr:uid="{00000000-0005-0000-0000-00005A250000}"/>
    <cellStyle name="Feeder Field 4 4 2 14 4" xfId="15399" xr:uid="{00000000-0005-0000-0000-00005B250000}"/>
    <cellStyle name="Feeder Field 4 4 2 15" xfId="1491" xr:uid="{00000000-0005-0000-0000-00005C250000}"/>
    <cellStyle name="Feeder Field 4 4 2 15 2" xfId="15400" xr:uid="{00000000-0005-0000-0000-00005D250000}"/>
    <cellStyle name="Feeder Field 4 4 2 15 2 2" xfId="15401" xr:uid="{00000000-0005-0000-0000-00005E250000}"/>
    <cellStyle name="Feeder Field 4 4 2 15 2 3" xfId="15402" xr:uid="{00000000-0005-0000-0000-00005F250000}"/>
    <cellStyle name="Feeder Field 4 4 2 15 2 4" xfId="15403" xr:uid="{00000000-0005-0000-0000-000060250000}"/>
    <cellStyle name="Feeder Field 4 4 2 15 3" xfId="15404" xr:uid="{00000000-0005-0000-0000-000061250000}"/>
    <cellStyle name="Feeder Field 4 4 2 15 4" xfId="15405" xr:uid="{00000000-0005-0000-0000-000062250000}"/>
    <cellStyle name="Feeder Field 4 4 2 16" xfId="1492" xr:uid="{00000000-0005-0000-0000-000063250000}"/>
    <cellStyle name="Feeder Field 4 4 2 16 2" xfId="15406" xr:uid="{00000000-0005-0000-0000-000064250000}"/>
    <cellStyle name="Feeder Field 4 4 2 16 2 2" xfId="15407" xr:uid="{00000000-0005-0000-0000-000065250000}"/>
    <cellStyle name="Feeder Field 4 4 2 16 2 3" xfId="15408" xr:uid="{00000000-0005-0000-0000-000066250000}"/>
    <cellStyle name="Feeder Field 4 4 2 16 2 4" xfId="15409" xr:uid="{00000000-0005-0000-0000-000067250000}"/>
    <cellStyle name="Feeder Field 4 4 2 16 3" xfId="15410" xr:uid="{00000000-0005-0000-0000-000068250000}"/>
    <cellStyle name="Feeder Field 4 4 2 16 4" xfId="15411" xr:uid="{00000000-0005-0000-0000-000069250000}"/>
    <cellStyle name="Feeder Field 4 4 2 17" xfId="1493" xr:uid="{00000000-0005-0000-0000-00006A250000}"/>
    <cellStyle name="Feeder Field 4 4 2 17 2" xfId="15412" xr:uid="{00000000-0005-0000-0000-00006B250000}"/>
    <cellStyle name="Feeder Field 4 4 2 17 2 2" xfId="15413" xr:uid="{00000000-0005-0000-0000-00006C250000}"/>
    <cellStyle name="Feeder Field 4 4 2 17 2 3" xfId="15414" xr:uid="{00000000-0005-0000-0000-00006D250000}"/>
    <cellStyle name="Feeder Field 4 4 2 17 2 4" xfId="15415" xr:uid="{00000000-0005-0000-0000-00006E250000}"/>
    <cellStyle name="Feeder Field 4 4 2 17 3" xfId="15416" xr:uid="{00000000-0005-0000-0000-00006F250000}"/>
    <cellStyle name="Feeder Field 4 4 2 17 4" xfId="15417" xr:uid="{00000000-0005-0000-0000-000070250000}"/>
    <cellStyle name="Feeder Field 4 4 2 18" xfId="1494" xr:uid="{00000000-0005-0000-0000-000071250000}"/>
    <cellStyle name="Feeder Field 4 4 2 18 2" xfId="15418" xr:uid="{00000000-0005-0000-0000-000072250000}"/>
    <cellStyle name="Feeder Field 4 4 2 18 2 2" xfId="15419" xr:uid="{00000000-0005-0000-0000-000073250000}"/>
    <cellStyle name="Feeder Field 4 4 2 18 2 3" xfId="15420" xr:uid="{00000000-0005-0000-0000-000074250000}"/>
    <cellStyle name="Feeder Field 4 4 2 18 2 4" xfId="15421" xr:uid="{00000000-0005-0000-0000-000075250000}"/>
    <cellStyle name="Feeder Field 4 4 2 18 3" xfId="15422" xr:uid="{00000000-0005-0000-0000-000076250000}"/>
    <cellStyle name="Feeder Field 4 4 2 18 4" xfId="15423" xr:uid="{00000000-0005-0000-0000-000077250000}"/>
    <cellStyle name="Feeder Field 4 4 2 19" xfId="1495" xr:uid="{00000000-0005-0000-0000-000078250000}"/>
    <cellStyle name="Feeder Field 4 4 2 19 2" xfId="15424" xr:uid="{00000000-0005-0000-0000-000079250000}"/>
    <cellStyle name="Feeder Field 4 4 2 19 2 2" xfId="15425" xr:uid="{00000000-0005-0000-0000-00007A250000}"/>
    <cellStyle name="Feeder Field 4 4 2 19 2 3" xfId="15426" xr:uid="{00000000-0005-0000-0000-00007B250000}"/>
    <cellStyle name="Feeder Field 4 4 2 19 2 4" xfId="15427" xr:uid="{00000000-0005-0000-0000-00007C250000}"/>
    <cellStyle name="Feeder Field 4 4 2 19 3" xfId="15428" xr:uid="{00000000-0005-0000-0000-00007D250000}"/>
    <cellStyle name="Feeder Field 4 4 2 19 4" xfId="15429" xr:uid="{00000000-0005-0000-0000-00007E250000}"/>
    <cellStyle name="Feeder Field 4 4 2 2" xfId="1496" xr:uid="{00000000-0005-0000-0000-00007F250000}"/>
    <cellStyle name="Feeder Field 4 4 2 2 2" xfId="15430" xr:uid="{00000000-0005-0000-0000-000080250000}"/>
    <cellStyle name="Feeder Field 4 4 2 2 2 2" xfId="15431" xr:uid="{00000000-0005-0000-0000-000081250000}"/>
    <cellStyle name="Feeder Field 4 4 2 2 2 3" xfId="15432" xr:uid="{00000000-0005-0000-0000-000082250000}"/>
    <cellStyle name="Feeder Field 4 4 2 2 2 4" xfId="15433" xr:uid="{00000000-0005-0000-0000-000083250000}"/>
    <cellStyle name="Feeder Field 4 4 2 2 3" xfId="15434" xr:uid="{00000000-0005-0000-0000-000084250000}"/>
    <cellStyle name="Feeder Field 4 4 2 2 4" xfId="15435" xr:uid="{00000000-0005-0000-0000-000085250000}"/>
    <cellStyle name="Feeder Field 4 4 2 20" xfId="1497" xr:uid="{00000000-0005-0000-0000-000086250000}"/>
    <cellStyle name="Feeder Field 4 4 2 20 2" xfId="15436" xr:uid="{00000000-0005-0000-0000-000087250000}"/>
    <cellStyle name="Feeder Field 4 4 2 20 2 2" xfId="15437" xr:uid="{00000000-0005-0000-0000-000088250000}"/>
    <cellStyle name="Feeder Field 4 4 2 20 2 3" xfId="15438" xr:uid="{00000000-0005-0000-0000-000089250000}"/>
    <cellStyle name="Feeder Field 4 4 2 20 2 4" xfId="15439" xr:uid="{00000000-0005-0000-0000-00008A250000}"/>
    <cellStyle name="Feeder Field 4 4 2 20 3" xfId="15440" xr:uid="{00000000-0005-0000-0000-00008B250000}"/>
    <cellStyle name="Feeder Field 4 4 2 20 4" xfId="15441" xr:uid="{00000000-0005-0000-0000-00008C250000}"/>
    <cellStyle name="Feeder Field 4 4 2 21" xfId="1498" xr:uid="{00000000-0005-0000-0000-00008D250000}"/>
    <cellStyle name="Feeder Field 4 4 2 21 2" xfId="15442" xr:uid="{00000000-0005-0000-0000-00008E250000}"/>
    <cellStyle name="Feeder Field 4 4 2 21 2 2" xfId="15443" xr:uid="{00000000-0005-0000-0000-00008F250000}"/>
    <cellStyle name="Feeder Field 4 4 2 21 2 3" xfId="15444" xr:uid="{00000000-0005-0000-0000-000090250000}"/>
    <cellStyle name="Feeder Field 4 4 2 21 2 4" xfId="15445" xr:uid="{00000000-0005-0000-0000-000091250000}"/>
    <cellStyle name="Feeder Field 4 4 2 21 3" xfId="15446" xr:uid="{00000000-0005-0000-0000-000092250000}"/>
    <cellStyle name="Feeder Field 4 4 2 21 4" xfId="15447" xr:uid="{00000000-0005-0000-0000-000093250000}"/>
    <cellStyle name="Feeder Field 4 4 2 22" xfId="1499" xr:uid="{00000000-0005-0000-0000-000094250000}"/>
    <cellStyle name="Feeder Field 4 4 2 22 2" xfId="15448" xr:uid="{00000000-0005-0000-0000-000095250000}"/>
    <cellStyle name="Feeder Field 4 4 2 22 2 2" xfId="15449" xr:uid="{00000000-0005-0000-0000-000096250000}"/>
    <cellStyle name="Feeder Field 4 4 2 22 2 3" xfId="15450" xr:uid="{00000000-0005-0000-0000-000097250000}"/>
    <cellStyle name="Feeder Field 4 4 2 22 2 4" xfId="15451" xr:uid="{00000000-0005-0000-0000-000098250000}"/>
    <cellStyle name="Feeder Field 4 4 2 22 3" xfId="15452" xr:uid="{00000000-0005-0000-0000-000099250000}"/>
    <cellStyle name="Feeder Field 4 4 2 22 4" xfId="15453" xr:uid="{00000000-0005-0000-0000-00009A250000}"/>
    <cellStyle name="Feeder Field 4 4 2 23" xfId="1500" xr:uid="{00000000-0005-0000-0000-00009B250000}"/>
    <cellStyle name="Feeder Field 4 4 2 23 2" xfId="15454" xr:uid="{00000000-0005-0000-0000-00009C250000}"/>
    <cellStyle name="Feeder Field 4 4 2 23 2 2" xfId="15455" xr:uid="{00000000-0005-0000-0000-00009D250000}"/>
    <cellStyle name="Feeder Field 4 4 2 23 2 3" xfId="15456" xr:uid="{00000000-0005-0000-0000-00009E250000}"/>
    <cellStyle name="Feeder Field 4 4 2 23 2 4" xfId="15457" xr:uid="{00000000-0005-0000-0000-00009F250000}"/>
    <cellStyle name="Feeder Field 4 4 2 23 3" xfId="15458" xr:uid="{00000000-0005-0000-0000-0000A0250000}"/>
    <cellStyle name="Feeder Field 4 4 2 23 4" xfId="15459" xr:uid="{00000000-0005-0000-0000-0000A1250000}"/>
    <cellStyle name="Feeder Field 4 4 2 24" xfId="1501" xr:uid="{00000000-0005-0000-0000-0000A2250000}"/>
    <cellStyle name="Feeder Field 4 4 2 24 2" xfId="15460" xr:uid="{00000000-0005-0000-0000-0000A3250000}"/>
    <cellStyle name="Feeder Field 4 4 2 24 2 2" xfId="15461" xr:uid="{00000000-0005-0000-0000-0000A4250000}"/>
    <cellStyle name="Feeder Field 4 4 2 24 2 3" xfId="15462" xr:uid="{00000000-0005-0000-0000-0000A5250000}"/>
    <cellStyle name="Feeder Field 4 4 2 24 2 4" xfId="15463" xr:uid="{00000000-0005-0000-0000-0000A6250000}"/>
    <cellStyle name="Feeder Field 4 4 2 24 3" xfId="15464" xr:uid="{00000000-0005-0000-0000-0000A7250000}"/>
    <cellStyle name="Feeder Field 4 4 2 24 4" xfId="15465" xr:uid="{00000000-0005-0000-0000-0000A8250000}"/>
    <cellStyle name="Feeder Field 4 4 2 25" xfId="1502" xr:uid="{00000000-0005-0000-0000-0000A9250000}"/>
    <cellStyle name="Feeder Field 4 4 2 25 2" xfId="15466" xr:uid="{00000000-0005-0000-0000-0000AA250000}"/>
    <cellStyle name="Feeder Field 4 4 2 25 2 2" xfId="15467" xr:uid="{00000000-0005-0000-0000-0000AB250000}"/>
    <cellStyle name="Feeder Field 4 4 2 25 2 3" xfId="15468" xr:uid="{00000000-0005-0000-0000-0000AC250000}"/>
    <cellStyle name="Feeder Field 4 4 2 25 2 4" xfId="15469" xr:uid="{00000000-0005-0000-0000-0000AD250000}"/>
    <cellStyle name="Feeder Field 4 4 2 25 3" xfId="15470" xr:uid="{00000000-0005-0000-0000-0000AE250000}"/>
    <cellStyle name="Feeder Field 4 4 2 25 4" xfId="15471" xr:uid="{00000000-0005-0000-0000-0000AF250000}"/>
    <cellStyle name="Feeder Field 4 4 2 26" xfId="1503" xr:uid="{00000000-0005-0000-0000-0000B0250000}"/>
    <cellStyle name="Feeder Field 4 4 2 26 2" xfId="15472" xr:uid="{00000000-0005-0000-0000-0000B1250000}"/>
    <cellStyle name="Feeder Field 4 4 2 26 2 2" xfId="15473" xr:uid="{00000000-0005-0000-0000-0000B2250000}"/>
    <cellStyle name="Feeder Field 4 4 2 26 2 3" xfId="15474" xr:uid="{00000000-0005-0000-0000-0000B3250000}"/>
    <cellStyle name="Feeder Field 4 4 2 26 2 4" xfId="15475" xr:uid="{00000000-0005-0000-0000-0000B4250000}"/>
    <cellStyle name="Feeder Field 4 4 2 26 3" xfId="15476" xr:uid="{00000000-0005-0000-0000-0000B5250000}"/>
    <cellStyle name="Feeder Field 4 4 2 26 4" xfId="15477" xr:uid="{00000000-0005-0000-0000-0000B6250000}"/>
    <cellStyle name="Feeder Field 4 4 2 27" xfId="1504" xr:uid="{00000000-0005-0000-0000-0000B7250000}"/>
    <cellStyle name="Feeder Field 4 4 2 27 2" xfId="15478" xr:uid="{00000000-0005-0000-0000-0000B8250000}"/>
    <cellStyle name="Feeder Field 4 4 2 27 2 2" xfId="15479" xr:uid="{00000000-0005-0000-0000-0000B9250000}"/>
    <cellStyle name="Feeder Field 4 4 2 27 2 3" xfId="15480" xr:uid="{00000000-0005-0000-0000-0000BA250000}"/>
    <cellStyle name="Feeder Field 4 4 2 27 2 4" xfId="15481" xr:uid="{00000000-0005-0000-0000-0000BB250000}"/>
    <cellStyle name="Feeder Field 4 4 2 27 3" xfId="15482" xr:uid="{00000000-0005-0000-0000-0000BC250000}"/>
    <cellStyle name="Feeder Field 4 4 2 27 4" xfId="15483" xr:uid="{00000000-0005-0000-0000-0000BD250000}"/>
    <cellStyle name="Feeder Field 4 4 2 28" xfId="1505" xr:uid="{00000000-0005-0000-0000-0000BE250000}"/>
    <cellStyle name="Feeder Field 4 4 2 28 2" xfId="15484" xr:uid="{00000000-0005-0000-0000-0000BF250000}"/>
    <cellStyle name="Feeder Field 4 4 2 28 2 2" xfId="15485" xr:uid="{00000000-0005-0000-0000-0000C0250000}"/>
    <cellStyle name="Feeder Field 4 4 2 28 2 3" xfId="15486" xr:uid="{00000000-0005-0000-0000-0000C1250000}"/>
    <cellStyle name="Feeder Field 4 4 2 28 2 4" xfId="15487" xr:uid="{00000000-0005-0000-0000-0000C2250000}"/>
    <cellStyle name="Feeder Field 4 4 2 28 3" xfId="15488" xr:uid="{00000000-0005-0000-0000-0000C3250000}"/>
    <cellStyle name="Feeder Field 4 4 2 28 4" xfId="15489" xr:uid="{00000000-0005-0000-0000-0000C4250000}"/>
    <cellStyle name="Feeder Field 4 4 2 29" xfId="1506" xr:uid="{00000000-0005-0000-0000-0000C5250000}"/>
    <cellStyle name="Feeder Field 4 4 2 29 2" xfId="15490" xr:uid="{00000000-0005-0000-0000-0000C6250000}"/>
    <cellStyle name="Feeder Field 4 4 2 29 2 2" xfId="15491" xr:uid="{00000000-0005-0000-0000-0000C7250000}"/>
    <cellStyle name="Feeder Field 4 4 2 29 2 3" xfId="15492" xr:uid="{00000000-0005-0000-0000-0000C8250000}"/>
    <cellStyle name="Feeder Field 4 4 2 29 2 4" xfId="15493" xr:uid="{00000000-0005-0000-0000-0000C9250000}"/>
    <cellStyle name="Feeder Field 4 4 2 29 3" xfId="15494" xr:uid="{00000000-0005-0000-0000-0000CA250000}"/>
    <cellStyle name="Feeder Field 4 4 2 29 4" xfId="15495" xr:uid="{00000000-0005-0000-0000-0000CB250000}"/>
    <cellStyle name="Feeder Field 4 4 2 3" xfId="1507" xr:uid="{00000000-0005-0000-0000-0000CC250000}"/>
    <cellStyle name="Feeder Field 4 4 2 3 2" xfId="15496" xr:uid="{00000000-0005-0000-0000-0000CD250000}"/>
    <cellStyle name="Feeder Field 4 4 2 3 2 2" xfId="15497" xr:uid="{00000000-0005-0000-0000-0000CE250000}"/>
    <cellStyle name="Feeder Field 4 4 2 3 2 3" xfId="15498" xr:uid="{00000000-0005-0000-0000-0000CF250000}"/>
    <cellStyle name="Feeder Field 4 4 2 3 2 4" xfId="15499" xr:uid="{00000000-0005-0000-0000-0000D0250000}"/>
    <cellStyle name="Feeder Field 4 4 2 3 3" xfId="15500" xr:uid="{00000000-0005-0000-0000-0000D1250000}"/>
    <cellStyle name="Feeder Field 4 4 2 3 4" xfId="15501" xr:uid="{00000000-0005-0000-0000-0000D2250000}"/>
    <cellStyle name="Feeder Field 4 4 2 30" xfId="1508" xr:uid="{00000000-0005-0000-0000-0000D3250000}"/>
    <cellStyle name="Feeder Field 4 4 2 30 2" xfId="15502" xr:uid="{00000000-0005-0000-0000-0000D4250000}"/>
    <cellStyle name="Feeder Field 4 4 2 30 2 2" xfId="15503" xr:uid="{00000000-0005-0000-0000-0000D5250000}"/>
    <cellStyle name="Feeder Field 4 4 2 30 2 3" xfId="15504" xr:uid="{00000000-0005-0000-0000-0000D6250000}"/>
    <cellStyle name="Feeder Field 4 4 2 30 2 4" xfId="15505" xr:uid="{00000000-0005-0000-0000-0000D7250000}"/>
    <cellStyle name="Feeder Field 4 4 2 30 3" xfId="15506" xr:uid="{00000000-0005-0000-0000-0000D8250000}"/>
    <cellStyle name="Feeder Field 4 4 2 30 4" xfId="15507" xr:uid="{00000000-0005-0000-0000-0000D9250000}"/>
    <cellStyle name="Feeder Field 4 4 2 31" xfId="1509" xr:uid="{00000000-0005-0000-0000-0000DA250000}"/>
    <cellStyle name="Feeder Field 4 4 2 31 2" xfId="15508" xr:uid="{00000000-0005-0000-0000-0000DB250000}"/>
    <cellStyle name="Feeder Field 4 4 2 31 2 2" xfId="15509" xr:uid="{00000000-0005-0000-0000-0000DC250000}"/>
    <cellStyle name="Feeder Field 4 4 2 31 2 3" xfId="15510" xr:uid="{00000000-0005-0000-0000-0000DD250000}"/>
    <cellStyle name="Feeder Field 4 4 2 31 2 4" xfId="15511" xr:uid="{00000000-0005-0000-0000-0000DE250000}"/>
    <cellStyle name="Feeder Field 4 4 2 31 3" xfId="15512" xr:uid="{00000000-0005-0000-0000-0000DF250000}"/>
    <cellStyle name="Feeder Field 4 4 2 31 4" xfId="15513" xr:uid="{00000000-0005-0000-0000-0000E0250000}"/>
    <cellStyle name="Feeder Field 4 4 2 32" xfId="1510" xr:uid="{00000000-0005-0000-0000-0000E1250000}"/>
    <cellStyle name="Feeder Field 4 4 2 32 2" xfId="15514" xr:uid="{00000000-0005-0000-0000-0000E2250000}"/>
    <cellStyle name="Feeder Field 4 4 2 32 2 2" xfId="15515" xr:uid="{00000000-0005-0000-0000-0000E3250000}"/>
    <cellStyle name="Feeder Field 4 4 2 32 2 3" xfId="15516" xr:uid="{00000000-0005-0000-0000-0000E4250000}"/>
    <cellStyle name="Feeder Field 4 4 2 32 2 4" xfId="15517" xr:uid="{00000000-0005-0000-0000-0000E5250000}"/>
    <cellStyle name="Feeder Field 4 4 2 32 3" xfId="15518" xr:uid="{00000000-0005-0000-0000-0000E6250000}"/>
    <cellStyle name="Feeder Field 4 4 2 32 4" xfId="15519" xr:uid="{00000000-0005-0000-0000-0000E7250000}"/>
    <cellStyle name="Feeder Field 4 4 2 33" xfId="1511" xr:uid="{00000000-0005-0000-0000-0000E8250000}"/>
    <cellStyle name="Feeder Field 4 4 2 33 2" xfId="15520" xr:uid="{00000000-0005-0000-0000-0000E9250000}"/>
    <cellStyle name="Feeder Field 4 4 2 33 2 2" xfId="15521" xr:uid="{00000000-0005-0000-0000-0000EA250000}"/>
    <cellStyle name="Feeder Field 4 4 2 33 2 3" xfId="15522" xr:uid="{00000000-0005-0000-0000-0000EB250000}"/>
    <cellStyle name="Feeder Field 4 4 2 33 2 4" xfId="15523" xr:uid="{00000000-0005-0000-0000-0000EC250000}"/>
    <cellStyle name="Feeder Field 4 4 2 33 3" xfId="15524" xr:uid="{00000000-0005-0000-0000-0000ED250000}"/>
    <cellStyle name="Feeder Field 4 4 2 33 4" xfId="15525" xr:uid="{00000000-0005-0000-0000-0000EE250000}"/>
    <cellStyle name="Feeder Field 4 4 2 34" xfId="1512" xr:uid="{00000000-0005-0000-0000-0000EF250000}"/>
    <cellStyle name="Feeder Field 4 4 2 34 2" xfId="15526" xr:uid="{00000000-0005-0000-0000-0000F0250000}"/>
    <cellStyle name="Feeder Field 4 4 2 34 2 2" xfId="15527" xr:uid="{00000000-0005-0000-0000-0000F1250000}"/>
    <cellStyle name="Feeder Field 4 4 2 34 2 3" xfId="15528" xr:uid="{00000000-0005-0000-0000-0000F2250000}"/>
    <cellStyle name="Feeder Field 4 4 2 34 2 4" xfId="15529" xr:uid="{00000000-0005-0000-0000-0000F3250000}"/>
    <cellStyle name="Feeder Field 4 4 2 34 3" xfId="15530" xr:uid="{00000000-0005-0000-0000-0000F4250000}"/>
    <cellStyle name="Feeder Field 4 4 2 34 4" xfId="15531" xr:uid="{00000000-0005-0000-0000-0000F5250000}"/>
    <cellStyle name="Feeder Field 4 4 2 35" xfId="1513" xr:uid="{00000000-0005-0000-0000-0000F6250000}"/>
    <cellStyle name="Feeder Field 4 4 2 35 2" xfId="15532" xr:uid="{00000000-0005-0000-0000-0000F7250000}"/>
    <cellStyle name="Feeder Field 4 4 2 35 2 2" xfId="15533" xr:uid="{00000000-0005-0000-0000-0000F8250000}"/>
    <cellStyle name="Feeder Field 4 4 2 35 2 3" xfId="15534" xr:uid="{00000000-0005-0000-0000-0000F9250000}"/>
    <cellStyle name="Feeder Field 4 4 2 35 2 4" xfId="15535" xr:uid="{00000000-0005-0000-0000-0000FA250000}"/>
    <cellStyle name="Feeder Field 4 4 2 35 3" xfId="15536" xr:uid="{00000000-0005-0000-0000-0000FB250000}"/>
    <cellStyle name="Feeder Field 4 4 2 35 4" xfId="15537" xr:uid="{00000000-0005-0000-0000-0000FC250000}"/>
    <cellStyle name="Feeder Field 4 4 2 36" xfId="1514" xr:uid="{00000000-0005-0000-0000-0000FD250000}"/>
    <cellStyle name="Feeder Field 4 4 2 36 2" xfId="15538" xr:uid="{00000000-0005-0000-0000-0000FE250000}"/>
    <cellStyle name="Feeder Field 4 4 2 36 2 2" xfId="15539" xr:uid="{00000000-0005-0000-0000-0000FF250000}"/>
    <cellStyle name="Feeder Field 4 4 2 36 2 3" xfId="15540" xr:uid="{00000000-0005-0000-0000-000000260000}"/>
    <cellStyle name="Feeder Field 4 4 2 36 2 4" xfId="15541" xr:uid="{00000000-0005-0000-0000-000001260000}"/>
    <cellStyle name="Feeder Field 4 4 2 36 3" xfId="15542" xr:uid="{00000000-0005-0000-0000-000002260000}"/>
    <cellStyle name="Feeder Field 4 4 2 36 4" xfId="15543" xr:uid="{00000000-0005-0000-0000-000003260000}"/>
    <cellStyle name="Feeder Field 4 4 2 37" xfId="1515" xr:uid="{00000000-0005-0000-0000-000004260000}"/>
    <cellStyle name="Feeder Field 4 4 2 37 2" xfId="15544" xr:uid="{00000000-0005-0000-0000-000005260000}"/>
    <cellStyle name="Feeder Field 4 4 2 37 2 2" xfId="15545" xr:uid="{00000000-0005-0000-0000-000006260000}"/>
    <cellStyle name="Feeder Field 4 4 2 37 2 3" xfId="15546" xr:uid="{00000000-0005-0000-0000-000007260000}"/>
    <cellStyle name="Feeder Field 4 4 2 37 2 4" xfId="15547" xr:uid="{00000000-0005-0000-0000-000008260000}"/>
    <cellStyle name="Feeder Field 4 4 2 37 3" xfId="15548" xr:uid="{00000000-0005-0000-0000-000009260000}"/>
    <cellStyle name="Feeder Field 4 4 2 37 4" xfId="15549" xr:uid="{00000000-0005-0000-0000-00000A260000}"/>
    <cellStyle name="Feeder Field 4 4 2 38" xfId="1516" xr:uid="{00000000-0005-0000-0000-00000B260000}"/>
    <cellStyle name="Feeder Field 4 4 2 38 2" xfId="15550" xr:uid="{00000000-0005-0000-0000-00000C260000}"/>
    <cellStyle name="Feeder Field 4 4 2 38 2 2" xfId="15551" xr:uid="{00000000-0005-0000-0000-00000D260000}"/>
    <cellStyle name="Feeder Field 4 4 2 38 2 3" xfId="15552" xr:uid="{00000000-0005-0000-0000-00000E260000}"/>
    <cellStyle name="Feeder Field 4 4 2 38 2 4" xfId="15553" xr:uid="{00000000-0005-0000-0000-00000F260000}"/>
    <cellStyle name="Feeder Field 4 4 2 38 3" xfId="15554" xr:uid="{00000000-0005-0000-0000-000010260000}"/>
    <cellStyle name="Feeder Field 4 4 2 38 4" xfId="15555" xr:uid="{00000000-0005-0000-0000-000011260000}"/>
    <cellStyle name="Feeder Field 4 4 2 39" xfId="1517" xr:uid="{00000000-0005-0000-0000-000012260000}"/>
    <cellStyle name="Feeder Field 4 4 2 39 2" xfId="15556" xr:uid="{00000000-0005-0000-0000-000013260000}"/>
    <cellStyle name="Feeder Field 4 4 2 39 2 2" xfId="15557" xr:uid="{00000000-0005-0000-0000-000014260000}"/>
    <cellStyle name="Feeder Field 4 4 2 39 2 3" xfId="15558" xr:uid="{00000000-0005-0000-0000-000015260000}"/>
    <cellStyle name="Feeder Field 4 4 2 39 2 4" xfId="15559" xr:uid="{00000000-0005-0000-0000-000016260000}"/>
    <cellStyle name="Feeder Field 4 4 2 39 3" xfId="15560" xr:uid="{00000000-0005-0000-0000-000017260000}"/>
    <cellStyle name="Feeder Field 4 4 2 39 4" xfId="15561" xr:uid="{00000000-0005-0000-0000-000018260000}"/>
    <cellStyle name="Feeder Field 4 4 2 4" xfId="1518" xr:uid="{00000000-0005-0000-0000-000019260000}"/>
    <cellStyle name="Feeder Field 4 4 2 4 2" xfId="15562" xr:uid="{00000000-0005-0000-0000-00001A260000}"/>
    <cellStyle name="Feeder Field 4 4 2 4 2 2" xfId="15563" xr:uid="{00000000-0005-0000-0000-00001B260000}"/>
    <cellStyle name="Feeder Field 4 4 2 4 2 3" xfId="15564" xr:uid="{00000000-0005-0000-0000-00001C260000}"/>
    <cellStyle name="Feeder Field 4 4 2 4 2 4" xfId="15565" xr:uid="{00000000-0005-0000-0000-00001D260000}"/>
    <cellStyle name="Feeder Field 4 4 2 4 3" xfId="15566" xr:uid="{00000000-0005-0000-0000-00001E260000}"/>
    <cellStyle name="Feeder Field 4 4 2 4 4" xfId="15567" xr:uid="{00000000-0005-0000-0000-00001F260000}"/>
    <cellStyle name="Feeder Field 4 4 2 40" xfId="1519" xr:uid="{00000000-0005-0000-0000-000020260000}"/>
    <cellStyle name="Feeder Field 4 4 2 40 2" xfId="15568" xr:uid="{00000000-0005-0000-0000-000021260000}"/>
    <cellStyle name="Feeder Field 4 4 2 40 2 2" xfId="15569" xr:uid="{00000000-0005-0000-0000-000022260000}"/>
    <cellStyle name="Feeder Field 4 4 2 40 2 3" xfId="15570" xr:uid="{00000000-0005-0000-0000-000023260000}"/>
    <cellStyle name="Feeder Field 4 4 2 40 2 4" xfId="15571" xr:uid="{00000000-0005-0000-0000-000024260000}"/>
    <cellStyle name="Feeder Field 4 4 2 40 3" xfId="15572" xr:uid="{00000000-0005-0000-0000-000025260000}"/>
    <cellStyle name="Feeder Field 4 4 2 40 4" xfId="15573" xr:uid="{00000000-0005-0000-0000-000026260000}"/>
    <cellStyle name="Feeder Field 4 4 2 41" xfId="1520" xr:uid="{00000000-0005-0000-0000-000027260000}"/>
    <cellStyle name="Feeder Field 4 4 2 41 2" xfId="15574" xr:uid="{00000000-0005-0000-0000-000028260000}"/>
    <cellStyle name="Feeder Field 4 4 2 41 2 2" xfId="15575" xr:uid="{00000000-0005-0000-0000-000029260000}"/>
    <cellStyle name="Feeder Field 4 4 2 41 2 3" xfId="15576" xr:uid="{00000000-0005-0000-0000-00002A260000}"/>
    <cellStyle name="Feeder Field 4 4 2 41 2 4" xfId="15577" xr:uid="{00000000-0005-0000-0000-00002B260000}"/>
    <cellStyle name="Feeder Field 4 4 2 41 3" xfId="15578" xr:uid="{00000000-0005-0000-0000-00002C260000}"/>
    <cellStyle name="Feeder Field 4 4 2 41 4" xfId="15579" xr:uid="{00000000-0005-0000-0000-00002D260000}"/>
    <cellStyle name="Feeder Field 4 4 2 42" xfId="1521" xr:uid="{00000000-0005-0000-0000-00002E260000}"/>
    <cellStyle name="Feeder Field 4 4 2 42 2" xfId="15580" xr:uid="{00000000-0005-0000-0000-00002F260000}"/>
    <cellStyle name="Feeder Field 4 4 2 42 2 2" xfId="15581" xr:uid="{00000000-0005-0000-0000-000030260000}"/>
    <cellStyle name="Feeder Field 4 4 2 42 2 3" xfId="15582" xr:uid="{00000000-0005-0000-0000-000031260000}"/>
    <cellStyle name="Feeder Field 4 4 2 42 2 4" xfId="15583" xr:uid="{00000000-0005-0000-0000-000032260000}"/>
    <cellStyle name="Feeder Field 4 4 2 42 3" xfId="15584" xr:uid="{00000000-0005-0000-0000-000033260000}"/>
    <cellStyle name="Feeder Field 4 4 2 42 4" xfId="15585" xr:uid="{00000000-0005-0000-0000-000034260000}"/>
    <cellStyle name="Feeder Field 4 4 2 43" xfId="1522" xr:uid="{00000000-0005-0000-0000-000035260000}"/>
    <cellStyle name="Feeder Field 4 4 2 43 2" xfId="15586" xr:uid="{00000000-0005-0000-0000-000036260000}"/>
    <cellStyle name="Feeder Field 4 4 2 43 2 2" xfId="15587" xr:uid="{00000000-0005-0000-0000-000037260000}"/>
    <cellStyle name="Feeder Field 4 4 2 43 2 3" xfId="15588" xr:uid="{00000000-0005-0000-0000-000038260000}"/>
    <cellStyle name="Feeder Field 4 4 2 43 2 4" xfId="15589" xr:uid="{00000000-0005-0000-0000-000039260000}"/>
    <cellStyle name="Feeder Field 4 4 2 43 3" xfId="15590" xr:uid="{00000000-0005-0000-0000-00003A260000}"/>
    <cellStyle name="Feeder Field 4 4 2 43 4" xfId="15591" xr:uid="{00000000-0005-0000-0000-00003B260000}"/>
    <cellStyle name="Feeder Field 4 4 2 44" xfId="1523" xr:uid="{00000000-0005-0000-0000-00003C260000}"/>
    <cellStyle name="Feeder Field 4 4 2 44 2" xfId="15592" xr:uid="{00000000-0005-0000-0000-00003D260000}"/>
    <cellStyle name="Feeder Field 4 4 2 44 2 2" xfId="15593" xr:uid="{00000000-0005-0000-0000-00003E260000}"/>
    <cellStyle name="Feeder Field 4 4 2 44 2 3" xfId="15594" xr:uid="{00000000-0005-0000-0000-00003F260000}"/>
    <cellStyle name="Feeder Field 4 4 2 44 2 4" xfId="15595" xr:uid="{00000000-0005-0000-0000-000040260000}"/>
    <cellStyle name="Feeder Field 4 4 2 44 3" xfId="15596" xr:uid="{00000000-0005-0000-0000-000041260000}"/>
    <cellStyle name="Feeder Field 4 4 2 44 4" xfId="15597" xr:uid="{00000000-0005-0000-0000-000042260000}"/>
    <cellStyle name="Feeder Field 4 4 2 45" xfId="15598" xr:uid="{00000000-0005-0000-0000-000043260000}"/>
    <cellStyle name="Feeder Field 4 4 2 45 2" xfId="15599" xr:uid="{00000000-0005-0000-0000-000044260000}"/>
    <cellStyle name="Feeder Field 4 4 2 45 3" xfId="15600" xr:uid="{00000000-0005-0000-0000-000045260000}"/>
    <cellStyle name="Feeder Field 4 4 2 45 4" xfId="15601" xr:uid="{00000000-0005-0000-0000-000046260000}"/>
    <cellStyle name="Feeder Field 4 4 2 46" xfId="15602" xr:uid="{00000000-0005-0000-0000-000047260000}"/>
    <cellStyle name="Feeder Field 4 4 2 46 2" xfId="15603" xr:uid="{00000000-0005-0000-0000-000048260000}"/>
    <cellStyle name="Feeder Field 4 4 2 46 3" xfId="15604" xr:uid="{00000000-0005-0000-0000-000049260000}"/>
    <cellStyle name="Feeder Field 4 4 2 46 4" xfId="15605" xr:uid="{00000000-0005-0000-0000-00004A260000}"/>
    <cellStyle name="Feeder Field 4 4 2 47" xfId="15606" xr:uid="{00000000-0005-0000-0000-00004B260000}"/>
    <cellStyle name="Feeder Field 4 4 2 5" xfId="1524" xr:uid="{00000000-0005-0000-0000-00004C260000}"/>
    <cellStyle name="Feeder Field 4 4 2 5 2" xfId="15607" xr:uid="{00000000-0005-0000-0000-00004D260000}"/>
    <cellStyle name="Feeder Field 4 4 2 5 2 2" xfId="15608" xr:uid="{00000000-0005-0000-0000-00004E260000}"/>
    <cellStyle name="Feeder Field 4 4 2 5 2 3" xfId="15609" xr:uid="{00000000-0005-0000-0000-00004F260000}"/>
    <cellStyle name="Feeder Field 4 4 2 5 2 4" xfId="15610" xr:uid="{00000000-0005-0000-0000-000050260000}"/>
    <cellStyle name="Feeder Field 4 4 2 5 3" xfId="15611" xr:uid="{00000000-0005-0000-0000-000051260000}"/>
    <cellStyle name="Feeder Field 4 4 2 5 4" xfId="15612" xr:uid="{00000000-0005-0000-0000-000052260000}"/>
    <cellStyle name="Feeder Field 4 4 2 6" xfId="1525" xr:uid="{00000000-0005-0000-0000-000053260000}"/>
    <cellStyle name="Feeder Field 4 4 2 6 2" xfId="15613" xr:uid="{00000000-0005-0000-0000-000054260000}"/>
    <cellStyle name="Feeder Field 4 4 2 6 2 2" xfId="15614" xr:uid="{00000000-0005-0000-0000-000055260000}"/>
    <cellStyle name="Feeder Field 4 4 2 6 2 3" xfId="15615" xr:uid="{00000000-0005-0000-0000-000056260000}"/>
    <cellStyle name="Feeder Field 4 4 2 6 2 4" xfId="15616" xr:uid="{00000000-0005-0000-0000-000057260000}"/>
    <cellStyle name="Feeder Field 4 4 2 6 3" xfId="15617" xr:uid="{00000000-0005-0000-0000-000058260000}"/>
    <cellStyle name="Feeder Field 4 4 2 6 4" xfId="15618" xr:uid="{00000000-0005-0000-0000-000059260000}"/>
    <cellStyle name="Feeder Field 4 4 2 7" xfId="1526" xr:uid="{00000000-0005-0000-0000-00005A260000}"/>
    <cellStyle name="Feeder Field 4 4 2 7 2" xfId="15619" xr:uid="{00000000-0005-0000-0000-00005B260000}"/>
    <cellStyle name="Feeder Field 4 4 2 7 2 2" xfId="15620" xr:uid="{00000000-0005-0000-0000-00005C260000}"/>
    <cellStyle name="Feeder Field 4 4 2 7 2 3" xfId="15621" xr:uid="{00000000-0005-0000-0000-00005D260000}"/>
    <cellStyle name="Feeder Field 4 4 2 7 2 4" xfId="15622" xr:uid="{00000000-0005-0000-0000-00005E260000}"/>
    <cellStyle name="Feeder Field 4 4 2 7 3" xfId="15623" xr:uid="{00000000-0005-0000-0000-00005F260000}"/>
    <cellStyle name="Feeder Field 4 4 2 7 4" xfId="15624" xr:uid="{00000000-0005-0000-0000-000060260000}"/>
    <cellStyle name="Feeder Field 4 4 2 8" xfId="1527" xr:uid="{00000000-0005-0000-0000-000061260000}"/>
    <cellStyle name="Feeder Field 4 4 2 8 2" xfId="15625" xr:uid="{00000000-0005-0000-0000-000062260000}"/>
    <cellStyle name="Feeder Field 4 4 2 8 2 2" xfId="15626" xr:uid="{00000000-0005-0000-0000-000063260000}"/>
    <cellStyle name="Feeder Field 4 4 2 8 2 3" xfId="15627" xr:uid="{00000000-0005-0000-0000-000064260000}"/>
    <cellStyle name="Feeder Field 4 4 2 8 2 4" xfId="15628" xr:uid="{00000000-0005-0000-0000-000065260000}"/>
    <cellStyle name="Feeder Field 4 4 2 8 3" xfId="15629" xr:uid="{00000000-0005-0000-0000-000066260000}"/>
    <cellStyle name="Feeder Field 4 4 2 8 4" xfId="15630" xr:uid="{00000000-0005-0000-0000-000067260000}"/>
    <cellStyle name="Feeder Field 4 4 2 9" xfId="1528" xr:uid="{00000000-0005-0000-0000-000068260000}"/>
    <cellStyle name="Feeder Field 4 4 2 9 2" xfId="15631" xr:uid="{00000000-0005-0000-0000-000069260000}"/>
    <cellStyle name="Feeder Field 4 4 2 9 2 2" xfId="15632" xr:uid="{00000000-0005-0000-0000-00006A260000}"/>
    <cellStyle name="Feeder Field 4 4 2 9 2 3" xfId="15633" xr:uid="{00000000-0005-0000-0000-00006B260000}"/>
    <cellStyle name="Feeder Field 4 4 2 9 2 4" xfId="15634" xr:uid="{00000000-0005-0000-0000-00006C260000}"/>
    <cellStyle name="Feeder Field 4 4 2 9 3" xfId="15635" xr:uid="{00000000-0005-0000-0000-00006D260000}"/>
    <cellStyle name="Feeder Field 4 4 2 9 4" xfId="15636" xr:uid="{00000000-0005-0000-0000-00006E260000}"/>
    <cellStyle name="Feeder Field 4 4 20" xfId="1529" xr:uid="{00000000-0005-0000-0000-00006F260000}"/>
    <cellStyle name="Feeder Field 4 4 20 2" xfId="15637" xr:uid="{00000000-0005-0000-0000-000070260000}"/>
    <cellStyle name="Feeder Field 4 4 20 2 2" xfId="15638" xr:uid="{00000000-0005-0000-0000-000071260000}"/>
    <cellStyle name="Feeder Field 4 4 20 2 3" xfId="15639" xr:uid="{00000000-0005-0000-0000-000072260000}"/>
    <cellStyle name="Feeder Field 4 4 20 2 4" xfId="15640" xr:uid="{00000000-0005-0000-0000-000073260000}"/>
    <cellStyle name="Feeder Field 4 4 20 3" xfId="15641" xr:uid="{00000000-0005-0000-0000-000074260000}"/>
    <cellStyle name="Feeder Field 4 4 20 4" xfId="15642" xr:uid="{00000000-0005-0000-0000-000075260000}"/>
    <cellStyle name="Feeder Field 4 4 21" xfId="1530" xr:uid="{00000000-0005-0000-0000-000076260000}"/>
    <cellStyle name="Feeder Field 4 4 21 2" xfId="15643" xr:uid="{00000000-0005-0000-0000-000077260000}"/>
    <cellStyle name="Feeder Field 4 4 21 2 2" xfId="15644" xr:uid="{00000000-0005-0000-0000-000078260000}"/>
    <cellStyle name="Feeder Field 4 4 21 2 3" xfId="15645" xr:uid="{00000000-0005-0000-0000-000079260000}"/>
    <cellStyle name="Feeder Field 4 4 21 2 4" xfId="15646" xr:uid="{00000000-0005-0000-0000-00007A260000}"/>
    <cellStyle name="Feeder Field 4 4 21 3" xfId="15647" xr:uid="{00000000-0005-0000-0000-00007B260000}"/>
    <cellStyle name="Feeder Field 4 4 21 4" xfId="15648" xr:uid="{00000000-0005-0000-0000-00007C260000}"/>
    <cellStyle name="Feeder Field 4 4 22" xfId="1531" xr:uid="{00000000-0005-0000-0000-00007D260000}"/>
    <cellStyle name="Feeder Field 4 4 22 2" xfId="15649" xr:uid="{00000000-0005-0000-0000-00007E260000}"/>
    <cellStyle name="Feeder Field 4 4 22 2 2" xfId="15650" xr:uid="{00000000-0005-0000-0000-00007F260000}"/>
    <cellStyle name="Feeder Field 4 4 22 2 3" xfId="15651" xr:uid="{00000000-0005-0000-0000-000080260000}"/>
    <cellStyle name="Feeder Field 4 4 22 2 4" xfId="15652" xr:uid="{00000000-0005-0000-0000-000081260000}"/>
    <cellStyle name="Feeder Field 4 4 22 3" xfId="15653" xr:uid="{00000000-0005-0000-0000-000082260000}"/>
    <cellStyle name="Feeder Field 4 4 22 4" xfId="15654" xr:uid="{00000000-0005-0000-0000-000083260000}"/>
    <cellStyle name="Feeder Field 4 4 23" xfId="1532" xr:uid="{00000000-0005-0000-0000-000084260000}"/>
    <cellStyle name="Feeder Field 4 4 23 2" xfId="15655" xr:uid="{00000000-0005-0000-0000-000085260000}"/>
    <cellStyle name="Feeder Field 4 4 23 2 2" xfId="15656" xr:uid="{00000000-0005-0000-0000-000086260000}"/>
    <cellStyle name="Feeder Field 4 4 23 2 3" xfId="15657" xr:uid="{00000000-0005-0000-0000-000087260000}"/>
    <cellStyle name="Feeder Field 4 4 23 2 4" xfId="15658" xr:uid="{00000000-0005-0000-0000-000088260000}"/>
    <cellStyle name="Feeder Field 4 4 23 3" xfId="15659" xr:uid="{00000000-0005-0000-0000-000089260000}"/>
    <cellStyle name="Feeder Field 4 4 23 4" xfId="15660" xr:uid="{00000000-0005-0000-0000-00008A260000}"/>
    <cellStyle name="Feeder Field 4 4 24" xfId="1533" xr:uid="{00000000-0005-0000-0000-00008B260000}"/>
    <cellStyle name="Feeder Field 4 4 24 2" xfId="15661" xr:uid="{00000000-0005-0000-0000-00008C260000}"/>
    <cellStyle name="Feeder Field 4 4 24 2 2" xfId="15662" xr:uid="{00000000-0005-0000-0000-00008D260000}"/>
    <cellStyle name="Feeder Field 4 4 24 2 3" xfId="15663" xr:uid="{00000000-0005-0000-0000-00008E260000}"/>
    <cellStyle name="Feeder Field 4 4 24 2 4" xfId="15664" xr:uid="{00000000-0005-0000-0000-00008F260000}"/>
    <cellStyle name="Feeder Field 4 4 24 3" xfId="15665" xr:uid="{00000000-0005-0000-0000-000090260000}"/>
    <cellStyle name="Feeder Field 4 4 24 4" xfId="15666" xr:uid="{00000000-0005-0000-0000-000091260000}"/>
    <cellStyle name="Feeder Field 4 4 25" xfId="1534" xr:uid="{00000000-0005-0000-0000-000092260000}"/>
    <cellStyle name="Feeder Field 4 4 25 2" xfId="15667" xr:uid="{00000000-0005-0000-0000-000093260000}"/>
    <cellStyle name="Feeder Field 4 4 25 2 2" xfId="15668" xr:uid="{00000000-0005-0000-0000-000094260000}"/>
    <cellStyle name="Feeder Field 4 4 25 2 3" xfId="15669" xr:uid="{00000000-0005-0000-0000-000095260000}"/>
    <cellStyle name="Feeder Field 4 4 25 2 4" xfId="15670" xr:uid="{00000000-0005-0000-0000-000096260000}"/>
    <cellStyle name="Feeder Field 4 4 25 3" xfId="15671" xr:uid="{00000000-0005-0000-0000-000097260000}"/>
    <cellStyle name="Feeder Field 4 4 25 4" xfId="15672" xr:uid="{00000000-0005-0000-0000-000098260000}"/>
    <cellStyle name="Feeder Field 4 4 26" xfId="1535" xr:uid="{00000000-0005-0000-0000-000099260000}"/>
    <cellStyle name="Feeder Field 4 4 26 2" xfId="15673" xr:uid="{00000000-0005-0000-0000-00009A260000}"/>
    <cellStyle name="Feeder Field 4 4 26 2 2" xfId="15674" xr:uid="{00000000-0005-0000-0000-00009B260000}"/>
    <cellStyle name="Feeder Field 4 4 26 2 3" xfId="15675" xr:uid="{00000000-0005-0000-0000-00009C260000}"/>
    <cellStyle name="Feeder Field 4 4 26 2 4" xfId="15676" xr:uid="{00000000-0005-0000-0000-00009D260000}"/>
    <cellStyle name="Feeder Field 4 4 26 3" xfId="15677" xr:uid="{00000000-0005-0000-0000-00009E260000}"/>
    <cellStyle name="Feeder Field 4 4 26 4" xfId="15678" xr:uid="{00000000-0005-0000-0000-00009F260000}"/>
    <cellStyle name="Feeder Field 4 4 27" xfId="1536" xr:uid="{00000000-0005-0000-0000-0000A0260000}"/>
    <cellStyle name="Feeder Field 4 4 27 2" xfId="15679" xr:uid="{00000000-0005-0000-0000-0000A1260000}"/>
    <cellStyle name="Feeder Field 4 4 27 2 2" xfId="15680" xr:uid="{00000000-0005-0000-0000-0000A2260000}"/>
    <cellStyle name="Feeder Field 4 4 27 2 3" xfId="15681" xr:uid="{00000000-0005-0000-0000-0000A3260000}"/>
    <cellStyle name="Feeder Field 4 4 27 2 4" xfId="15682" xr:uid="{00000000-0005-0000-0000-0000A4260000}"/>
    <cellStyle name="Feeder Field 4 4 27 3" xfId="15683" xr:uid="{00000000-0005-0000-0000-0000A5260000}"/>
    <cellStyle name="Feeder Field 4 4 27 4" xfId="15684" xr:uid="{00000000-0005-0000-0000-0000A6260000}"/>
    <cellStyle name="Feeder Field 4 4 28" xfId="1537" xr:uid="{00000000-0005-0000-0000-0000A7260000}"/>
    <cellStyle name="Feeder Field 4 4 28 2" xfId="15685" xr:uid="{00000000-0005-0000-0000-0000A8260000}"/>
    <cellStyle name="Feeder Field 4 4 28 2 2" xfId="15686" xr:uid="{00000000-0005-0000-0000-0000A9260000}"/>
    <cellStyle name="Feeder Field 4 4 28 2 3" xfId="15687" xr:uid="{00000000-0005-0000-0000-0000AA260000}"/>
    <cellStyle name="Feeder Field 4 4 28 2 4" xfId="15688" xr:uid="{00000000-0005-0000-0000-0000AB260000}"/>
    <cellStyle name="Feeder Field 4 4 28 3" xfId="15689" xr:uid="{00000000-0005-0000-0000-0000AC260000}"/>
    <cellStyle name="Feeder Field 4 4 28 4" xfId="15690" xr:uid="{00000000-0005-0000-0000-0000AD260000}"/>
    <cellStyle name="Feeder Field 4 4 29" xfId="1538" xr:uid="{00000000-0005-0000-0000-0000AE260000}"/>
    <cellStyle name="Feeder Field 4 4 29 2" xfId="15691" xr:uid="{00000000-0005-0000-0000-0000AF260000}"/>
    <cellStyle name="Feeder Field 4 4 29 2 2" xfId="15692" xr:uid="{00000000-0005-0000-0000-0000B0260000}"/>
    <cellStyle name="Feeder Field 4 4 29 2 3" xfId="15693" xr:uid="{00000000-0005-0000-0000-0000B1260000}"/>
    <cellStyle name="Feeder Field 4 4 29 2 4" xfId="15694" xr:uid="{00000000-0005-0000-0000-0000B2260000}"/>
    <cellStyle name="Feeder Field 4 4 29 3" xfId="15695" xr:uid="{00000000-0005-0000-0000-0000B3260000}"/>
    <cellStyle name="Feeder Field 4 4 29 4" xfId="15696" xr:uid="{00000000-0005-0000-0000-0000B4260000}"/>
    <cellStyle name="Feeder Field 4 4 3" xfId="1539" xr:uid="{00000000-0005-0000-0000-0000B5260000}"/>
    <cellStyle name="Feeder Field 4 4 3 2" xfId="15697" xr:uid="{00000000-0005-0000-0000-0000B6260000}"/>
    <cellStyle name="Feeder Field 4 4 3 2 2" xfId="15698" xr:uid="{00000000-0005-0000-0000-0000B7260000}"/>
    <cellStyle name="Feeder Field 4 4 3 2 3" xfId="15699" xr:uid="{00000000-0005-0000-0000-0000B8260000}"/>
    <cellStyle name="Feeder Field 4 4 3 2 4" xfId="15700" xr:uid="{00000000-0005-0000-0000-0000B9260000}"/>
    <cellStyle name="Feeder Field 4 4 3 3" xfId="15701" xr:uid="{00000000-0005-0000-0000-0000BA260000}"/>
    <cellStyle name="Feeder Field 4 4 3 4" xfId="15702" xr:uid="{00000000-0005-0000-0000-0000BB260000}"/>
    <cellStyle name="Feeder Field 4 4 30" xfId="1540" xr:uid="{00000000-0005-0000-0000-0000BC260000}"/>
    <cellStyle name="Feeder Field 4 4 30 2" xfId="15703" xr:uid="{00000000-0005-0000-0000-0000BD260000}"/>
    <cellStyle name="Feeder Field 4 4 30 2 2" xfId="15704" xr:uid="{00000000-0005-0000-0000-0000BE260000}"/>
    <cellStyle name="Feeder Field 4 4 30 2 3" xfId="15705" xr:uid="{00000000-0005-0000-0000-0000BF260000}"/>
    <cellStyle name="Feeder Field 4 4 30 2 4" xfId="15706" xr:uid="{00000000-0005-0000-0000-0000C0260000}"/>
    <cellStyle name="Feeder Field 4 4 30 3" xfId="15707" xr:uid="{00000000-0005-0000-0000-0000C1260000}"/>
    <cellStyle name="Feeder Field 4 4 30 4" xfId="15708" xr:uid="{00000000-0005-0000-0000-0000C2260000}"/>
    <cellStyle name="Feeder Field 4 4 31" xfId="1541" xr:uid="{00000000-0005-0000-0000-0000C3260000}"/>
    <cellStyle name="Feeder Field 4 4 31 2" xfId="15709" xr:uid="{00000000-0005-0000-0000-0000C4260000}"/>
    <cellStyle name="Feeder Field 4 4 31 2 2" xfId="15710" xr:uid="{00000000-0005-0000-0000-0000C5260000}"/>
    <cellStyle name="Feeder Field 4 4 31 2 3" xfId="15711" xr:uid="{00000000-0005-0000-0000-0000C6260000}"/>
    <cellStyle name="Feeder Field 4 4 31 2 4" xfId="15712" xr:uid="{00000000-0005-0000-0000-0000C7260000}"/>
    <cellStyle name="Feeder Field 4 4 31 3" xfId="15713" xr:uid="{00000000-0005-0000-0000-0000C8260000}"/>
    <cellStyle name="Feeder Field 4 4 31 4" xfId="15714" xr:uid="{00000000-0005-0000-0000-0000C9260000}"/>
    <cellStyle name="Feeder Field 4 4 32" xfId="1542" xr:uid="{00000000-0005-0000-0000-0000CA260000}"/>
    <cellStyle name="Feeder Field 4 4 32 2" xfId="15715" xr:uid="{00000000-0005-0000-0000-0000CB260000}"/>
    <cellStyle name="Feeder Field 4 4 32 2 2" xfId="15716" xr:uid="{00000000-0005-0000-0000-0000CC260000}"/>
    <cellStyle name="Feeder Field 4 4 32 2 3" xfId="15717" xr:uid="{00000000-0005-0000-0000-0000CD260000}"/>
    <cellStyle name="Feeder Field 4 4 32 2 4" xfId="15718" xr:uid="{00000000-0005-0000-0000-0000CE260000}"/>
    <cellStyle name="Feeder Field 4 4 32 3" xfId="15719" xr:uid="{00000000-0005-0000-0000-0000CF260000}"/>
    <cellStyle name="Feeder Field 4 4 32 4" xfId="15720" xr:uid="{00000000-0005-0000-0000-0000D0260000}"/>
    <cellStyle name="Feeder Field 4 4 33" xfId="1543" xr:uid="{00000000-0005-0000-0000-0000D1260000}"/>
    <cellStyle name="Feeder Field 4 4 33 2" xfId="15721" xr:uid="{00000000-0005-0000-0000-0000D2260000}"/>
    <cellStyle name="Feeder Field 4 4 33 2 2" xfId="15722" xr:uid="{00000000-0005-0000-0000-0000D3260000}"/>
    <cellStyle name="Feeder Field 4 4 33 2 3" xfId="15723" xr:uid="{00000000-0005-0000-0000-0000D4260000}"/>
    <cellStyle name="Feeder Field 4 4 33 2 4" xfId="15724" xr:uid="{00000000-0005-0000-0000-0000D5260000}"/>
    <cellStyle name="Feeder Field 4 4 33 3" xfId="15725" xr:uid="{00000000-0005-0000-0000-0000D6260000}"/>
    <cellStyle name="Feeder Field 4 4 33 4" xfId="15726" xr:uid="{00000000-0005-0000-0000-0000D7260000}"/>
    <cellStyle name="Feeder Field 4 4 34" xfId="1544" xr:uid="{00000000-0005-0000-0000-0000D8260000}"/>
    <cellStyle name="Feeder Field 4 4 34 2" xfId="15727" xr:uid="{00000000-0005-0000-0000-0000D9260000}"/>
    <cellStyle name="Feeder Field 4 4 34 2 2" xfId="15728" xr:uid="{00000000-0005-0000-0000-0000DA260000}"/>
    <cellStyle name="Feeder Field 4 4 34 2 3" xfId="15729" xr:uid="{00000000-0005-0000-0000-0000DB260000}"/>
    <cellStyle name="Feeder Field 4 4 34 2 4" xfId="15730" xr:uid="{00000000-0005-0000-0000-0000DC260000}"/>
    <cellStyle name="Feeder Field 4 4 34 3" xfId="15731" xr:uid="{00000000-0005-0000-0000-0000DD260000}"/>
    <cellStyle name="Feeder Field 4 4 34 4" xfId="15732" xr:uid="{00000000-0005-0000-0000-0000DE260000}"/>
    <cellStyle name="Feeder Field 4 4 35" xfId="1545" xr:uid="{00000000-0005-0000-0000-0000DF260000}"/>
    <cellStyle name="Feeder Field 4 4 35 2" xfId="15733" xr:uid="{00000000-0005-0000-0000-0000E0260000}"/>
    <cellStyle name="Feeder Field 4 4 35 2 2" xfId="15734" xr:uid="{00000000-0005-0000-0000-0000E1260000}"/>
    <cellStyle name="Feeder Field 4 4 35 2 3" xfId="15735" xr:uid="{00000000-0005-0000-0000-0000E2260000}"/>
    <cellStyle name="Feeder Field 4 4 35 2 4" xfId="15736" xr:uid="{00000000-0005-0000-0000-0000E3260000}"/>
    <cellStyle name="Feeder Field 4 4 35 3" xfId="15737" xr:uid="{00000000-0005-0000-0000-0000E4260000}"/>
    <cellStyle name="Feeder Field 4 4 35 4" xfId="15738" xr:uid="{00000000-0005-0000-0000-0000E5260000}"/>
    <cellStyle name="Feeder Field 4 4 36" xfId="1546" xr:uid="{00000000-0005-0000-0000-0000E6260000}"/>
    <cellStyle name="Feeder Field 4 4 36 2" xfId="15739" xr:uid="{00000000-0005-0000-0000-0000E7260000}"/>
    <cellStyle name="Feeder Field 4 4 36 2 2" xfId="15740" xr:uid="{00000000-0005-0000-0000-0000E8260000}"/>
    <cellStyle name="Feeder Field 4 4 36 2 3" xfId="15741" xr:uid="{00000000-0005-0000-0000-0000E9260000}"/>
    <cellStyle name="Feeder Field 4 4 36 2 4" xfId="15742" xr:uid="{00000000-0005-0000-0000-0000EA260000}"/>
    <cellStyle name="Feeder Field 4 4 36 3" xfId="15743" xr:uid="{00000000-0005-0000-0000-0000EB260000}"/>
    <cellStyle name="Feeder Field 4 4 36 4" xfId="15744" xr:uid="{00000000-0005-0000-0000-0000EC260000}"/>
    <cellStyle name="Feeder Field 4 4 37" xfId="1547" xr:uid="{00000000-0005-0000-0000-0000ED260000}"/>
    <cellStyle name="Feeder Field 4 4 37 2" xfId="15745" xr:uid="{00000000-0005-0000-0000-0000EE260000}"/>
    <cellStyle name="Feeder Field 4 4 37 2 2" xfId="15746" xr:uid="{00000000-0005-0000-0000-0000EF260000}"/>
    <cellStyle name="Feeder Field 4 4 37 2 3" xfId="15747" xr:uid="{00000000-0005-0000-0000-0000F0260000}"/>
    <cellStyle name="Feeder Field 4 4 37 2 4" xfId="15748" xr:uid="{00000000-0005-0000-0000-0000F1260000}"/>
    <cellStyle name="Feeder Field 4 4 37 3" xfId="15749" xr:uid="{00000000-0005-0000-0000-0000F2260000}"/>
    <cellStyle name="Feeder Field 4 4 37 4" xfId="15750" xr:uid="{00000000-0005-0000-0000-0000F3260000}"/>
    <cellStyle name="Feeder Field 4 4 38" xfId="1548" xr:uid="{00000000-0005-0000-0000-0000F4260000}"/>
    <cellStyle name="Feeder Field 4 4 38 2" xfId="15751" xr:uid="{00000000-0005-0000-0000-0000F5260000}"/>
    <cellStyle name="Feeder Field 4 4 38 2 2" xfId="15752" xr:uid="{00000000-0005-0000-0000-0000F6260000}"/>
    <cellStyle name="Feeder Field 4 4 38 2 3" xfId="15753" xr:uid="{00000000-0005-0000-0000-0000F7260000}"/>
    <cellStyle name="Feeder Field 4 4 38 2 4" xfId="15754" xr:uid="{00000000-0005-0000-0000-0000F8260000}"/>
    <cellStyle name="Feeder Field 4 4 38 3" xfId="15755" xr:uid="{00000000-0005-0000-0000-0000F9260000}"/>
    <cellStyle name="Feeder Field 4 4 38 4" xfId="15756" xr:uid="{00000000-0005-0000-0000-0000FA260000}"/>
    <cellStyle name="Feeder Field 4 4 39" xfId="1549" xr:uid="{00000000-0005-0000-0000-0000FB260000}"/>
    <cellStyle name="Feeder Field 4 4 39 2" xfId="15757" xr:uid="{00000000-0005-0000-0000-0000FC260000}"/>
    <cellStyle name="Feeder Field 4 4 39 2 2" xfId="15758" xr:uid="{00000000-0005-0000-0000-0000FD260000}"/>
    <cellStyle name="Feeder Field 4 4 39 2 3" xfId="15759" xr:uid="{00000000-0005-0000-0000-0000FE260000}"/>
    <cellStyle name="Feeder Field 4 4 39 2 4" xfId="15760" xr:uid="{00000000-0005-0000-0000-0000FF260000}"/>
    <cellStyle name="Feeder Field 4 4 39 3" xfId="15761" xr:uid="{00000000-0005-0000-0000-000000270000}"/>
    <cellStyle name="Feeder Field 4 4 39 4" xfId="15762" xr:uid="{00000000-0005-0000-0000-000001270000}"/>
    <cellStyle name="Feeder Field 4 4 4" xfId="1550" xr:uid="{00000000-0005-0000-0000-000002270000}"/>
    <cellStyle name="Feeder Field 4 4 4 2" xfId="15763" xr:uid="{00000000-0005-0000-0000-000003270000}"/>
    <cellStyle name="Feeder Field 4 4 4 2 2" xfId="15764" xr:uid="{00000000-0005-0000-0000-000004270000}"/>
    <cellStyle name="Feeder Field 4 4 4 2 3" xfId="15765" xr:uid="{00000000-0005-0000-0000-000005270000}"/>
    <cellStyle name="Feeder Field 4 4 4 2 4" xfId="15766" xr:uid="{00000000-0005-0000-0000-000006270000}"/>
    <cellStyle name="Feeder Field 4 4 4 3" xfId="15767" xr:uid="{00000000-0005-0000-0000-000007270000}"/>
    <cellStyle name="Feeder Field 4 4 4 4" xfId="15768" xr:uid="{00000000-0005-0000-0000-000008270000}"/>
    <cellStyle name="Feeder Field 4 4 40" xfId="1551" xr:uid="{00000000-0005-0000-0000-000009270000}"/>
    <cellStyle name="Feeder Field 4 4 40 2" xfId="15769" xr:uid="{00000000-0005-0000-0000-00000A270000}"/>
    <cellStyle name="Feeder Field 4 4 40 2 2" xfId="15770" xr:uid="{00000000-0005-0000-0000-00000B270000}"/>
    <cellStyle name="Feeder Field 4 4 40 2 3" xfId="15771" xr:uid="{00000000-0005-0000-0000-00000C270000}"/>
    <cellStyle name="Feeder Field 4 4 40 2 4" xfId="15772" xr:uid="{00000000-0005-0000-0000-00000D270000}"/>
    <cellStyle name="Feeder Field 4 4 40 3" xfId="15773" xr:uid="{00000000-0005-0000-0000-00000E270000}"/>
    <cellStyle name="Feeder Field 4 4 40 4" xfId="15774" xr:uid="{00000000-0005-0000-0000-00000F270000}"/>
    <cellStyle name="Feeder Field 4 4 41" xfId="1552" xr:uid="{00000000-0005-0000-0000-000010270000}"/>
    <cellStyle name="Feeder Field 4 4 41 2" xfId="15775" xr:uid="{00000000-0005-0000-0000-000011270000}"/>
    <cellStyle name="Feeder Field 4 4 41 2 2" xfId="15776" xr:uid="{00000000-0005-0000-0000-000012270000}"/>
    <cellStyle name="Feeder Field 4 4 41 2 3" xfId="15777" xr:uid="{00000000-0005-0000-0000-000013270000}"/>
    <cellStyle name="Feeder Field 4 4 41 2 4" xfId="15778" xr:uid="{00000000-0005-0000-0000-000014270000}"/>
    <cellStyle name="Feeder Field 4 4 41 3" xfId="15779" xr:uid="{00000000-0005-0000-0000-000015270000}"/>
    <cellStyle name="Feeder Field 4 4 41 4" xfId="15780" xr:uid="{00000000-0005-0000-0000-000016270000}"/>
    <cellStyle name="Feeder Field 4 4 42" xfId="1553" xr:uid="{00000000-0005-0000-0000-000017270000}"/>
    <cellStyle name="Feeder Field 4 4 42 2" xfId="15781" xr:uid="{00000000-0005-0000-0000-000018270000}"/>
    <cellStyle name="Feeder Field 4 4 42 2 2" xfId="15782" xr:uid="{00000000-0005-0000-0000-000019270000}"/>
    <cellStyle name="Feeder Field 4 4 42 2 3" xfId="15783" xr:uid="{00000000-0005-0000-0000-00001A270000}"/>
    <cellStyle name="Feeder Field 4 4 42 2 4" xfId="15784" xr:uid="{00000000-0005-0000-0000-00001B270000}"/>
    <cellStyle name="Feeder Field 4 4 42 3" xfId="15785" xr:uid="{00000000-0005-0000-0000-00001C270000}"/>
    <cellStyle name="Feeder Field 4 4 42 4" xfId="15786" xr:uid="{00000000-0005-0000-0000-00001D270000}"/>
    <cellStyle name="Feeder Field 4 4 43" xfId="1554" xr:uid="{00000000-0005-0000-0000-00001E270000}"/>
    <cellStyle name="Feeder Field 4 4 43 2" xfId="15787" xr:uid="{00000000-0005-0000-0000-00001F270000}"/>
    <cellStyle name="Feeder Field 4 4 43 2 2" xfId="15788" xr:uid="{00000000-0005-0000-0000-000020270000}"/>
    <cellStyle name="Feeder Field 4 4 43 2 3" xfId="15789" xr:uid="{00000000-0005-0000-0000-000021270000}"/>
    <cellStyle name="Feeder Field 4 4 43 2 4" xfId="15790" xr:uid="{00000000-0005-0000-0000-000022270000}"/>
    <cellStyle name="Feeder Field 4 4 43 3" xfId="15791" xr:uid="{00000000-0005-0000-0000-000023270000}"/>
    <cellStyle name="Feeder Field 4 4 43 4" xfId="15792" xr:uid="{00000000-0005-0000-0000-000024270000}"/>
    <cellStyle name="Feeder Field 4 4 44" xfId="1555" xr:uid="{00000000-0005-0000-0000-000025270000}"/>
    <cellStyle name="Feeder Field 4 4 44 2" xfId="15793" xr:uid="{00000000-0005-0000-0000-000026270000}"/>
    <cellStyle name="Feeder Field 4 4 44 2 2" xfId="15794" xr:uid="{00000000-0005-0000-0000-000027270000}"/>
    <cellStyle name="Feeder Field 4 4 44 2 3" xfId="15795" xr:uid="{00000000-0005-0000-0000-000028270000}"/>
    <cellStyle name="Feeder Field 4 4 44 2 4" xfId="15796" xr:uid="{00000000-0005-0000-0000-000029270000}"/>
    <cellStyle name="Feeder Field 4 4 44 3" xfId="15797" xr:uid="{00000000-0005-0000-0000-00002A270000}"/>
    <cellStyle name="Feeder Field 4 4 44 4" xfId="15798" xr:uid="{00000000-0005-0000-0000-00002B270000}"/>
    <cellStyle name="Feeder Field 4 4 45" xfId="1556" xr:uid="{00000000-0005-0000-0000-00002C270000}"/>
    <cellStyle name="Feeder Field 4 4 45 2" xfId="15799" xr:uid="{00000000-0005-0000-0000-00002D270000}"/>
    <cellStyle name="Feeder Field 4 4 45 2 2" xfId="15800" xr:uid="{00000000-0005-0000-0000-00002E270000}"/>
    <cellStyle name="Feeder Field 4 4 45 2 3" xfId="15801" xr:uid="{00000000-0005-0000-0000-00002F270000}"/>
    <cellStyle name="Feeder Field 4 4 45 2 4" xfId="15802" xr:uid="{00000000-0005-0000-0000-000030270000}"/>
    <cellStyle name="Feeder Field 4 4 45 3" xfId="15803" xr:uid="{00000000-0005-0000-0000-000031270000}"/>
    <cellStyle name="Feeder Field 4 4 45 4" xfId="15804" xr:uid="{00000000-0005-0000-0000-000032270000}"/>
    <cellStyle name="Feeder Field 4 4 46" xfId="15805" xr:uid="{00000000-0005-0000-0000-000033270000}"/>
    <cellStyle name="Feeder Field 4 4 46 2" xfId="15806" xr:uid="{00000000-0005-0000-0000-000034270000}"/>
    <cellStyle name="Feeder Field 4 4 46 3" xfId="15807" xr:uid="{00000000-0005-0000-0000-000035270000}"/>
    <cellStyle name="Feeder Field 4 4 46 4" xfId="15808" xr:uid="{00000000-0005-0000-0000-000036270000}"/>
    <cellStyle name="Feeder Field 4 4 47" xfId="15809" xr:uid="{00000000-0005-0000-0000-000037270000}"/>
    <cellStyle name="Feeder Field 4 4 47 2" xfId="15810" xr:uid="{00000000-0005-0000-0000-000038270000}"/>
    <cellStyle name="Feeder Field 4 4 47 3" xfId="15811" xr:uid="{00000000-0005-0000-0000-000039270000}"/>
    <cellStyle name="Feeder Field 4 4 47 4" xfId="15812" xr:uid="{00000000-0005-0000-0000-00003A270000}"/>
    <cellStyle name="Feeder Field 4 4 48" xfId="15813" xr:uid="{00000000-0005-0000-0000-00003B270000}"/>
    <cellStyle name="Feeder Field 4 4 5" xfId="1557" xr:uid="{00000000-0005-0000-0000-00003C270000}"/>
    <cellStyle name="Feeder Field 4 4 5 2" xfId="15814" xr:uid="{00000000-0005-0000-0000-00003D270000}"/>
    <cellStyle name="Feeder Field 4 4 5 2 2" xfId="15815" xr:uid="{00000000-0005-0000-0000-00003E270000}"/>
    <cellStyle name="Feeder Field 4 4 5 2 3" xfId="15816" xr:uid="{00000000-0005-0000-0000-00003F270000}"/>
    <cellStyle name="Feeder Field 4 4 5 2 4" xfId="15817" xr:uid="{00000000-0005-0000-0000-000040270000}"/>
    <cellStyle name="Feeder Field 4 4 5 3" xfId="15818" xr:uid="{00000000-0005-0000-0000-000041270000}"/>
    <cellStyle name="Feeder Field 4 4 5 4" xfId="15819" xr:uid="{00000000-0005-0000-0000-000042270000}"/>
    <cellStyle name="Feeder Field 4 4 6" xfId="1558" xr:uid="{00000000-0005-0000-0000-000043270000}"/>
    <cellStyle name="Feeder Field 4 4 6 2" xfId="15820" xr:uid="{00000000-0005-0000-0000-000044270000}"/>
    <cellStyle name="Feeder Field 4 4 6 2 2" xfId="15821" xr:uid="{00000000-0005-0000-0000-000045270000}"/>
    <cellStyle name="Feeder Field 4 4 6 2 3" xfId="15822" xr:uid="{00000000-0005-0000-0000-000046270000}"/>
    <cellStyle name="Feeder Field 4 4 6 2 4" xfId="15823" xr:uid="{00000000-0005-0000-0000-000047270000}"/>
    <cellStyle name="Feeder Field 4 4 6 3" xfId="15824" xr:uid="{00000000-0005-0000-0000-000048270000}"/>
    <cellStyle name="Feeder Field 4 4 6 4" xfId="15825" xr:uid="{00000000-0005-0000-0000-000049270000}"/>
    <cellStyle name="Feeder Field 4 4 7" xfId="1559" xr:uid="{00000000-0005-0000-0000-00004A270000}"/>
    <cellStyle name="Feeder Field 4 4 7 2" xfId="15826" xr:uid="{00000000-0005-0000-0000-00004B270000}"/>
    <cellStyle name="Feeder Field 4 4 7 2 2" xfId="15827" xr:uid="{00000000-0005-0000-0000-00004C270000}"/>
    <cellStyle name="Feeder Field 4 4 7 2 3" xfId="15828" xr:uid="{00000000-0005-0000-0000-00004D270000}"/>
    <cellStyle name="Feeder Field 4 4 7 2 4" xfId="15829" xr:uid="{00000000-0005-0000-0000-00004E270000}"/>
    <cellStyle name="Feeder Field 4 4 7 3" xfId="15830" xr:uid="{00000000-0005-0000-0000-00004F270000}"/>
    <cellStyle name="Feeder Field 4 4 7 4" xfId="15831" xr:uid="{00000000-0005-0000-0000-000050270000}"/>
    <cellStyle name="Feeder Field 4 4 8" xfId="1560" xr:uid="{00000000-0005-0000-0000-000051270000}"/>
    <cellStyle name="Feeder Field 4 4 8 2" xfId="15832" xr:uid="{00000000-0005-0000-0000-000052270000}"/>
    <cellStyle name="Feeder Field 4 4 8 2 2" xfId="15833" xr:uid="{00000000-0005-0000-0000-000053270000}"/>
    <cellStyle name="Feeder Field 4 4 8 2 3" xfId="15834" xr:uid="{00000000-0005-0000-0000-000054270000}"/>
    <cellStyle name="Feeder Field 4 4 8 2 4" xfId="15835" xr:uid="{00000000-0005-0000-0000-000055270000}"/>
    <cellStyle name="Feeder Field 4 4 8 3" xfId="15836" xr:uid="{00000000-0005-0000-0000-000056270000}"/>
    <cellStyle name="Feeder Field 4 4 8 4" xfId="15837" xr:uid="{00000000-0005-0000-0000-000057270000}"/>
    <cellStyle name="Feeder Field 4 4 9" xfId="1561" xr:uid="{00000000-0005-0000-0000-000058270000}"/>
    <cellStyle name="Feeder Field 4 4 9 2" xfId="15838" xr:uid="{00000000-0005-0000-0000-000059270000}"/>
    <cellStyle name="Feeder Field 4 4 9 2 2" xfId="15839" xr:uid="{00000000-0005-0000-0000-00005A270000}"/>
    <cellStyle name="Feeder Field 4 4 9 2 3" xfId="15840" xr:uid="{00000000-0005-0000-0000-00005B270000}"/>
    <cellStyle name="Feeder Field 4 4 9 2 4" xfId="15841" xr:uid="{00000000-0005-0000-0000-00005C270000}"/>
    <cellStyle name="Feeder Field 4 4 9 3" xfId="15842" xr:uid="{00000000-0005-0000-0000-00005D270000}"/>
    <cellStyle name="Feeder Field 4 4 9 4" xfId="15843" xr:uid="{00000000-0005-0000-0000-00005E270000}"/>
    <cellStyle name="Feeder Field 4 5" xfId="1562" xr:uid="{00000000-0005-0000-0000-00005F270000}"/>
    <cellStyle name="Feeder Field 4 5 10" xfId="1563" xr:uid="{00000000-0005-0000-0000-000060270000}"/>
    <cellStyle name="Feeder Field 4 5 10 2" xfId="15844" xr:uid="{00000000-0005-0000-0000-000061270000}"/>
    <cellStyle name="Feeder Field 4 5 10 2 2" xfId="15845" xr:uid="{00000000-0005-0000-0000-000062270000}"/>
    <cellStyle name="Feeder Field 4 5 10 2 3" xfId="15846" xr:uid="{00000000-0005-0000-0000-000063270000}"/>
    <cellStyle name="Feeder Field 4 5 10 2 4" xfId="15847" xr:uid="{00000000-0005-0000-0000-000064270000}"/>
    <cellStyle name="Feeder Field 4 5 10 3" xfId="15848" xr:uid="{00000000-0005-0000-0000-000065270000}"/>
    <cellStyle name="Feeder Field 4 5 10 4" xfId="15849" xr:uid="{00000000-0005-0000-0000-000066270000}"/>
    <cellStyle name="Feeder Field 4 5 11" xfId="1564" xr:uid="{00000000-0005-0000-0000-000067270000}"/>
    <cellStyle name="Feeder Field 4 5 11 2" xfId="15850" xr:uid="{00000000-0005-0000-0000-000068270000}"/>
    <cellStyle name="Feeder Field 4 5 11 2 2" xfId="15851" xr:uid="{00000000-0005-0000-0000-000069270000}"/>
    <cellStyle name="Feeder Field 4 5 11 2 3" xfId="15852" xr:uid="{00000000-0005-0000-0000-00006A270000}"/>
    <cellStyle name="Feeder Field 4 5 11 2 4" xfId="15853" xr:uid="{00000000-0005-0000-0000-00006B270000}"/>
    <cellStyle name="Feeder Field 4 5 11 3" xfId="15854" xr:uid="{00000000-0005-0000-0000-00006C270000}"/>
    <cellStyle name="Feeder Field 4 5 11 4" xfId="15855" xr:uid="{00000000-0005-0000-0000-00006D270000}"/>
    <cellStyle name="Feeder Field 4 5 12" xfId="1565" xr:uid="{00000000-0005-0000-0000-00006E270000}"/>
    <cellStyle name="Feeder Field 4 5 12 2" xfId="15856" xr:uid="{00000000-0005-0000-0000-00006F270000}"/>
    <cellStyle name="Feeder Field 4 5 12 2 2" xfId="15857" xr:uid="{00000000-0005-0000-0000-000070270000}"/>
    <cellStyle name="Feeder Field 4 5 12 2 3" xfId="15858" xr:uid="{00000000-0005-0000-0000-000071270000}"/>
    <cellStyle name="Feeder Field 4 5 12 2 4" xfId="15859" xr:uid="{00000000-0005-0000-0000-000072270000}"/>
    <cellStyle name="Feeder Field 4 5 12 3" xfId="15860" xr:uid="{00000000-0005-0000-0000-000073270000}"/>
    <cellStyle name="Feeder Field 4 5 12 4" xfId="15861" xr:uid="{00000000-0005-0000-0000-000074270000}"/>
    <cellStyle name="Feeder Field 4 5 13" xfId="1566" xr:uid="{00000000-0005-0000-0000-000075270000}"/>
    <cellStyle name="Feeder Field 4 5 13 2" xfId="15862" xr:uid="{00000000-0005-0000-0000-000076270000}"/>
    <cellStyle name="Feeder Field 4 5 13 2 2" xfId="15863" xr:uid="{00000000-0005-0000-0000-000077270000}"/>
    <cellStyle name="Feeder Field 4 5 13 2 3" xfId="15864" xr:uid="{00000000-0005-0000-0000-000078270000}"/>
    <cellStyle name="Feeder Field 4 5 13 2 4" xfId="15865" xr:uid="{00000000-0005-0000-0000-000079270000}"/>
    <cellStyle name="Feeder Field 4 5 13 3" xfId="15866" xr:uid="{00000000-0005-0000-0000-00007A270000}"/>
    <cellStyle name="Feeder Field 4 5 13 4" xfId="15867" xr:uid="{00000000-0005-0000-0000-00007B270000}"/>
    <cellStyle name="Feeder Field 4 5 14" xfId="1567" xr:uid="{00000000-0005-0000-0000-00007C270000}"/>
    <cellStyle name="Feeder Field 4 5 14 2" xfId="15868" xr:uid="{00000000-0005-0000-0000-00007D270000}"/>
    <cellStyle name="Feeder Field 4 5 14 2 2" xfId="15869" xr:uid="{00000000-0005-0000-0000-00007E270000}"/>
    <cellStyle name="Feeder Field 4 5 14 2 3" xfId="15870" xr:uid="{00000000-0005-0000-0000-00007F270000}"/>
    <cellStyle name="Feeder Field 4 5 14 2 4" xfId="15871" xr:uid="{00000000-0005-0000-0000-000080270000}"/>
    <cellStyle name="Feeder Field 4 5 14 3" xfId="15872" xr:uid="{00000000-0005-0000-0000-000081270000}"/>
    <cellStyle name="Feeder Field 4 5 14 4" xfId="15873" xr:uid="{00000000-0005-0000-0000-000082270000}"/>
    <cellStyle name="Feeder Field 4 5 15" xfId="1568" xr:uid="{00000000-0005-0000-0000-000083270000}"/>
    <cellStyle name="Feeder Field 4 5 15 2" xfId="15874" xr:uid="{00000000-0005-0000-0000-000084270000}"/>
    <cellStyle name="Feeder Field 4 5 15 2 2" xfId="15875" xr:uid="{00000000-0005-0000-0000-000085270000}"/>
    <cellStyle name="Feeder Field 4 5 15 2 3" xfId="15876" xr:uid="{00000000-0005-0000-0000-000086270000}"/>
    <cellStyle name="Feeder Field 4 5 15 2 4" xfId="15877" xr:uid="{00000000-0005-0000-0000-000087270000}"/>
    <cellStyle name="Feeder Field 4 5 15 3" xfId="15878" xr:uid="{00000000-0005-0000-0000-000088270000}"/>
    <cellStyle name="Feeder Field 4 5 15 4" xfId="15879" xr:uid="{00000000-0005-0000-0000-000089270000}"/>
    <cellStyle name="Feeder Field 4 5 16" xfId="1569" xr:uid="{00000000-0005-0000-0000-00008A270000}"/>
    <cellStyle name="Feeder Field 4 5 16 2" xfId="15880" xr:uid="{00000000-0005-0000-0000-00008B270000}"/>
    <cellStyle name="Feeder Field 4 5 16 2 2" xfId="15881" xr:uid="{00000000-0005-0000-0000-00008C270000}"/>
    <cellStyle name="Feeder Field 4 5 16 2 3" xfId="15882" xr:uid="{00000000-0005-0000-0000-00008D270000}"/>
    <cellStyle name="Feeder Field 4 5 16 2 4" xfId="15883" xr:uid="{00000000-0005-0000-0000-00008E270000}"/>
    <cellStyle name="Feeder Field 4 5 16 3" xfId="15884" xr:uid="{00000000-0005-0000-0000-00008F270000}"/>
    <cellStyle name="Feeder Field 4 5 16 4" xfId="15885" xr:uid="{00000000-0005-0000-0000-000090270000}"/>
    <cellStyle name="Feeder Field 4 5 17" xfId="1570" xr:uid="{00000000-0005-0000-0000-000091270000}"/>
    <cellStyle name="Feeder Field 4 5 17 2" xfId="15886" xr:uid="{00000000-0005-0000-0000-000092270000}"/>
    <cellStyle name="Feeder Field 4 5 17 2 2" xfId="15887" xr:uid="{00000000-0005-0000-0000-000093270000}"/>
    <cellStyle name="Feeder Field 4 5 17 2 3" xfId="15888" xr:uid="{00000000-0005-0000-0000-000094270000}"/>
    <cellStyle name="Feeder Field 4 5 17 2 4" xfId="15889" xr:uid="{00000000-0005-0000-0000-000095270000}"/>
    <cellStyle name="Feeder Field 4 5 17 3" xfId="15890" xr:uid="{00000000-0005-0000-0000-000096270000}"/>
    <cellStyle name="Feeder Field 4 5 17 4" xfId="15891" xr:uid="{00000000-0005-0000-0000-000097270000}"/>
    <cellStyle name="Feeder Field 4 5 18" xfId="1571" xr:uid="{00000000-0005-0000-0000-000098270000}"/>
    <cellStyle name="Feeder Field 4 5 18 2" xfId="15892" xr:uid="{00000000-0005-0000-0000-000099270000}"/>
    <cellStyle name="Feeder Field 4 5 18 2 2" xfId="15893" xr:uid="{00000000-0005-0000-0000-00009A270000}"/>
    <cellStyle name="Feeder Field 4 5 18 2 3" xfId="15894" xr:uid="{00000000-0005-0000-0000-00009B270000}"/>
    <cellStyle name="Feeder Field 4 5 18 2 4" xfId="15895" xr:uid="{00000000-0005-0000-0000-00009C270000}"/>
    <cellStyle name="Feeder Field 4 5 18 3" xfId="15896" xr:uid="{00000000-0005-0000-0000-00009D270000}"/>
    <cellStyle name="Feeder Field 4 5 18 4" xfId="15897" xr:uid="{00000000-0005-0000-0000-00009E270000}"/>
    <cellStyle name="Feeder Field 4 5 19" xfId="1572" xr:uid="{00000000-0005-0000-0000-00009F270000}"/>
    <cellStyle name="Feeder Field 4 5 19 2" xfId="15898" xr:uid="{00000000-0005-0000-0000-0000A0270000}"/>
    <cellStyle name="Feeder Field 4 5 19 2 2" xfId="15899" xr:uid="{00000000-0005-0000-0000-0000A1270000}"/>
    <cellStyle name="Feeder Field 4 5 19 2 3" xfId="15900" xr:uid="{00000000-0005-0000-0000-0000A2270000}"/>
    <cellStyle name="Feeder Field 4 5 19 2 4" xfId="15901" xr:uid="{00000000-0005-0000-0000-0000A3270000}"/>
    <cellStyle name="Feeder Field 4 5 19 3" xfId="15902" xr:uid="{00000000-0005-0000-0000-0000A4270000}"/>
    <cellStyle name="Feeder Field 4 5 19 4" xfId="15903" xr:uid="{00000000-0005-0000-0000-0000A5270000}"/>
    <cellStyle name="Feeder Field 4 5 2" xfId="1573" xr:uid="{00000000-0005-0000-0000-0000A6270000}"/>
    <cellStyle name="Feeder Field 4 5 2 2" xfId="15904" xr:uid="{00000000-0005-0000-0000-0000A7270000}"/>
    <cellStyle name="Feeder Field 4 5 2 2 2" xfId="15905" xr:uid="{00000000-0005-0000-0000-0000A8270000}"/>
    <cellStyle name="Feeder Field 4 5 2 2 3" xfId="15906" xr:uid="{00000000-0005-0000-0000-0000A9270000}"/>
    <cellStyle name="Feeder Field 4 5 2 2 4" xfId="15907" xr:uid="{00000000-0005-0000-0000-0000AA270000}"/>
    <cellStyle name="Feeder Field 4 5 2 3" xfId="15908" xr:uid="{00000000-0005-0000-0000-0000AB270000}"/>
    <cellStyle name="Feeder Field 4 5 2 4" xfId="15909" xr:uid="{00000000-0005-0000-0000-0000AC270000}"/>
    <cellStyle name="Feeder Field 4 5 20" xfId="1574" xr:uid="{00000000-0005-0000-0000-0000AD270000}"/>
    <cellStyle name="Feeder Field 4 5 20 2" xfId="15910" xr:uid="{00000000-0005-0000-0000-0000AE270000}"/>
    <cellStyle name="Feeder Field 4 5 20 2 2" xfId="15911" xr:uid="{00000000-0005-0000-0000-0000AF270000}"/>
    <cellStyle name="Feeder Field 4 5 20 2 3" xfId="15912" xr:uid="{00000000-0005-0000-0000-0000B0270000}"/>
    <cellStyle name="Feeder Field 4 5 20 2 4" xfId="15913" xr:uid="{00000000-0005-0000-0000-0000B1270000}"/>
    <cellStyle name="Feeder Field 4 5 20 3" xfId="15914" xr:uid="{00000000-0005-0000-0000-0000B2270000}"/>
    <cellStyle name="Feeder Field 4 5 20 4" xfId="15915" xr:uid="{00000000-0005-0000-0000-0000B3270000}"/>
    <cellStyle name="Feeder Field 4 5 21" xfId="1575" xr:uid="{00000000-0005-0000-0000-0000B4270000}"/>
    <cellStyle name="Feeder Field 4 5 21 2" xfId="15916" xr:uid="{00000000-0005-0000-0000-0000B5270000}"/>
    <cellStyle name="Feeder Field 4 5 21 2 2" xfId="15917" xr:uid="{00000000-0005-0000-0000-0000B6270000}"/>
    <cellStyle name="Feeder Field 4 5 21 2 3" xfId="15918" xr:uid="{00000000-0005-0000-0000-0000B7270000}"/>
    <cellStyle name="Feeder Field 4 5 21 2 4" xfId="15919" xr:uid="{00000000-0005-0000-0000-0000B8270000}"/>
    <cellStyle name="Feeder Field 4 5 21 3" xfId="15920" xr:uid="{00000000-0005-0000-0000-0000B9270000}"/>
    <cellStyle name="Feeder Field 4 5 21 4" xfId="15921" xr:uid="{00000000-0005-0000-0000-0000BA270000}"/>
    <cellStyle name="Feeder Field 4 5 22" xfId="1576" xr:uid="{00000000-0005-0000-0000-0000BB270000}"/>
    <cellStyle name="Feeder Field 4 5 22 2" xfId="15922" xr:uid="{00000000-0005-0000-0000-0000BC270000}"/>
    <cellStyle name="Feeder Field 4 5 22 2 2" xfId="15923" xr:uid="{00000000-0005-0000-0000-0000BD270000}"/>
    <cellStyle name="Feeder Field 4 5 22 2 3" xfId="15924" xr:uid="{00000000-0005-0000-0000-0000BE270000}"/>
    <cellStyle name="Feeder Field 4 5 22 2 4" xfId="15925" xr:uid="{00000000-0005-0000-0000-0000BF270000}"/>
    <cellStyle name="Feeder Field 4 5 22 3" xfId="15926" xr:uid="{00000000-0005-0000-0000-0000C0270000}"/>
    <cellStyle name="Feeder Field 4 5 22 4" xfId="15927" xr:uid="{00000000-0005-0000-0000-0000C1270000}"/>
    <cellStyle name="Feeder Field 4 5 23" xfId="1577" xr:uid="{00000000-0005-0000-0000-0000C2270000}"/>
    <cellStyle name="Feeder Field 4 5 23 2" xfId="15928" xr:uid="{00000000-0005-0000-0000-0000C3270000}"/>
    <cellStyle name="Feeder Field 4 5 23 2 2" xfId="15929" xr:uid="{00000000-0005-0000-0000-0000C4270000}"/>
    <cellStyle name="Feeder Field 4 5 23 2 3" xfId="15930" xr:uid="{00000000-0005-0000-0000-0000C5270000}"/>
    <cellStyle name="Feeder Field 4 5 23 2 4" xfId="15931" xr:uid="{00000000-0005-0000-0000-0000C6270000}"/>
    <cellStyle name="Feeder Field 4 5 23 3" xfId="15932" xr:uid="{00000000-0005-0000-0000-0000C7270000}"/>
    <cellStyle name="Feeder Field 4 5 23 4" xfId="15933" xr:uid="{00000000-0005-0000-0000-0000C8270000}"/>
    <cellStyle name="Feeder Field 4 5 24" xfId="1578" xr:uid="{00000000-0005-0000-0000-0000C9270000}"/>
    <cellStyle name="Feeder Field 4 5 24 2" xfId="15934" xr:uid="{00000000-0005-0000-0000-0000CA270000}"/>
    <cellStyle name="Feeder Field 4 5 24 2 2" xfId="15935" xr:uid="{00000000-0005-0000-0000-0000CB270000}"/>
    <cellStyle name="Feeder Field 4 5 24 2 3" xfId="15936" xr:uid="{00000000-0005-0000-0000-0000CC270000}"/>
    <cellStyle name="Feeder Field 4 5 24 2 4" xfId="15937" xr:uid="{00000000-0005-0000-0000-0000CD270000}"/>
    <cellStyle name="Feeder Field 4 5 24 3" xfId="15938" xr:uid="{00000000-0005-0000-0000-0000CE270000}"/>
    <cellStyle name="Feeder Field 4 5 24 4" xfId="15939" xr:uid="{00000000-0005-0000-0000-0000CF270000}"/>
    <cellStyle name="Feeder Field 4 5 25" xfId="1579" xr:uid="{00000000-0005-0000-0000-0000D0270000}"/>
    <cellStyle name="Feeder Field 4 5 25 2" xfId="15940" xr:uid="{00000000-0005-0000-0000-0000D1270000}"/>
    <cellStyle name="Feeder Field 4 5 25 2 2" xfId="15941" xr:uid="{00000000-0005-0000-0000-0000D2270000}"/>
    <cellStyle name="Feeder Field 4 5 25 2 3" xfId="15942" xr:uid="{00000000-0005-0000-0000-0000D3270000}"/>
    <cellStyle name="Feeder Field 4 5 25 2 4" xfId="15943" xr:uid="{00000000-0005-0000-0000-0000D4270000}"/>
    <cellStyle name="Feeder Field 4 5 25 3" xfId="15944" xr:uid="{00000000-0005-0000-0000-0000D5270000}"/>
    <cellStyle name="Feeder Field 4 5 25 4" xfId="15945" xr:uid="{00000000-0005-0000-0000-0000D6270000}"/>
    <cellStyle name="Feeder Field 4 5 26" xfId="1580" xr:uid="{00000000-0005-0000-0000-0000D7270000}"/>
    <cellStyle name="Feeder Field 4 5 26 2" xfId="15946" xr:uid="{00000000-0005-0000-0000-0000D8270000}"/>
    <cellStyle name="Feeder Field 4 5 26 2 2" xfId="15947" xr:uid="{00000000-0005-0000-0000-0000D9270000}"/>
    <cellStyle name="Feeder Field 4 5 26 2 3" xfId="15948" xr:uid="{00000000-0005-0000-0000-0000DA270000}"/>
    <cellStyle name="Feeder Field 4 5 26 2 4" xfId="15949" xr:uid="{00000000-0005-0000-0000-0000DB270000}"/>
    <cellStyle name="Feeder Field 4 5 26 3" xfId="15950" xr:uid="{00000000-0005-0000-0000-0000DC270000}"/>
    <cellStyle name="Feeder Field 4 5 26 4" xfId="15951" xr:uid="{00000000-0005-0000-0000-0000DD270000}"/>
    <cellStyle name="Feeder Field 4 5 27" xfId="1581" xr:uid="{00000000-0005-0000-0000-0000DE270000}"/>
    <cellStyle name="Feeder Field 4 5 27 2" xfId="15952" xr:uid="{00000000-0005-0000-0000-0000DF270000}"/>
    <cellStyle name="Feeder Field 4 5 27 2 2" xfId="15953" xr:uid="{00000000-0005-0000-0000-0000E0270000}"/>
    <cellStyle name="Feeder Field 4 5 27 2 3" xfId="15954" xr:uid="{00000000-0005-0000-0000-0000E1270000}"/>
    <cellStyle name="Feeder Field 4 5 27 2 4" xfId="15955" xr:uid="{00000000-0005-0000-0000-0000E2270000}"/>
    <cellStyle name="Feeder Field 4 5 27 3" xfId="15956" xr:uid="{00000000-0005-0000-0000-0000E3270000}"/>
    <cellStyle name="Feeder Field 4 5 27 4" xfId="15957" xr:uid="{00000000-0005-0000-0000-0000E4270000}"/>
    <cellStyle name="Feeder Field 4 5 28" xfId="1582" xr:uid="{00000000-0005-0000-0000-0000E5270000}"/>
    <cellStyle name="Feeder Field 4 5 28 2" xfId="15958" xr:uid="{00000000-0005-0000-0000-0000E6270000}"/>
    <cellStyle name="Feeder Field 4 5 28 2 2" xfId="15959" xr:uid="{00000000-0005-0000-0000-0000E7270000}"/>
    <cellStyle name="Feeder Field 4 5 28 2 3" xfId="15960" xr:uid="{00000000-0005-0000-0000-0000E8270000}"/>
    <cellStyle name="Feeder Field 4 5 28 2 4" xfId="15961" xr:uid="{00000000-0005-0000-0000-0000E9270000}"/>
    <cellStyle name="Feeder Field 4 5 28 3" xfId="15962" xr:uid="{00000000-0005-0000-0000-0000EA270000}"/>
    <cellStyle name="Feeder Field 4 5 28 4" xfId="15963" xr:uid="{00000000-0005-0000-0000-0000EB270000}"/>
    <cellStyle name="Feeder Field 4 5 29" xfId="1583" xr:uid="{00000000-0005-0000-0000-0000EC270000}"/>
    <cellStyle name="Feeder Field 4 5 29 2" xfId="15964" xr:uid="{00000000-0005-0000-0000-0000ED270000}"/>
    <cellStyle name="Feeder Field 4 5 29 2 2" xfId="15965" xr:uid="{00000000-0005-0000-0000-0000EE270000}"/>
    <cellStyle name="Feeder Field 4 5 29 2 3" xfId="15966" xr:uid="{00000000-0005-0000-0000-0000EF270000}"/>
    <cellStyle name="Feeder Field 4 5 29 2 4" xfId="15967" xr:uid="{00000000-0005-0000-0000-0000F0270000}"/>
    <cellStyle name="Feeder Field 4 5 29 3" xfId="15968" xr:uid="{00000000-0005-0000-0000-0000F1270000}"/>
    <cellStyle name="Feeder Field 4 5 29 4" xfId="15969" xr:uid="{00000000-0005-0000-0000-0000F2270000}"/>
    <cellStyle name="Feeder Field 4 5 3" xfId="1584" xr:uid="{00000000-0005-0000-0000-0000F3270000}"/>
    <cellStyle name="Feeder Field 4 5 3 2" xfId="15970" xr:uid="{00000000-0005-0000-0000-0000F4270000}"/>
    <cellStyle name="Feeder Field 4 5 3 2 2" xfId="15971" xr:uid="{00000000-0005-0000-0000-0000F5270000}"/>
    <cellStyle name="Feeder Field 4 5 3 2 3" xfId="15972" xr:uid="{00000000-0005-0000-0000-0000F6270000}"/>
    <cellStyle name="Feeder Field 4 5 3 2 4" xfId="15973" xr:uid="{00000000-0005-0000-0000-0000F7270000}"/>
    <cellStyle name="Feeder Field 4 5 3 3" xfId="15974" xr:uid="{00000000-0005-0000-0000-0000F8270000}"/>
    <cellStyle name="Feeder Field 4 5 3 4" xfId="15975" xr:uid="{00000000-0005-0000-0000-0000F9270000}"/>
    <cellStyle name="Feeder Field 4 5 30" xfId="1585" xr:uid="{00000000-0005-0000-0000-0000FA270000}"/>
    <cellStyle name="Feeder Field 4 5 30 2" xfId="15976" xr:uid="{00000000-0005-0000-0000-0000FB270000}"/>
    <cellStyle name="Feeder Field 4 5 30 2 2" xfId="15977" xr:uid="{00000000-0005-0000-0000-0000FC270000}"/>
    <cellStyle name="Feeder Field 4 5 30 2 3" xfId="15978" xr:uid="{00000000-0005-0000-0000-0000FD270000}"/>
    <cellStyle name="Feeder Field 4 5 30 2 4" xfId="15979" xr:uid="{00000000-0005-0000-0000-0000FE270000}"/>
    <cellStyle name="Feeder Field 4 5 30 3" xfId="15980" xr:uid="{00000000-0005-0000-0000-0000FF270000}"/>
    <cellStyle name="Feeder Field 4 5 30 4" xfId="15981" xr:uid="{00000000-0005-0000-0000-000000280000}"/>
    <cellStyle name="Feeder Field 4 5 31" xfId="1586" xr:uid="{00000000-0005-0000-0000-000001280000}"/>
    <cellStyle name="Feeder Field 4 5 31 2" xfId="15982" xr:uid="{00000000-0005-0000-0000-000002280000}"/>
    <cellStyle name="Feeder Field 4 5 31 2 2" xfId="15983" xr:uid="{00000000-0005-0000-0000-000003280000}"/>
    <cellStyle name="Feeder Field 4 5 31 2 3" xfId="15984" xr:uid="{00000000-0005-0000-0000-000004280000}"/>
    <cellStyle name="Feeder Field 4 5 31 2 4" xfId="15985" xr:uid="{00000000-0005-0000-0000-000005280000}"/>
    <cellStyle name="Feeder Field 4 5 31 3" xfId="15986" xr:uid="{00000000-0005-0000-0000-000006280000}"/>
    <cellStyle name="Feeder Field 4 5 31 4" xfId="15987" xr:uid="{00000000-0005-0000-0000-000007280000}"/>
    <cellStyle name="Feeder Field 4 5 32" xfId="1587" xr:uid="{00000000-0005-0000-0000-000008280000}"/>
    <cellStyle name="Feeder Field 4 5 32 2" xfId="15988" xr:uid="{00000000-0005-0000-0000-000009280000}"/>
    <cellStyle name="Feeder Field 4 5 32 2 2" xfId="15989" xr:uid="{00000000-0005-0000-0000-00000A280000}"/>
    <cellStyle name="Feeder Field 4 5 32 2 3" xfId="15990" xr:uid="{00000000-0005-0000-0000-00000B280000}"/>
    <cellStyle name="Feeder Field 4 5 32 2 4" xfId="15991" xr:uid="{00000000-0005-0000-0000-00000C280000}"/>
    <cellStyle name="Feeder Field 4 5 32 3" xfId="15992" xr:uid="{00000000-0005-0000-0000-00000D280000}"/>
    <cellStyle name="Feeder Field 4 5 32 4" xfId="15993" xr:uid="{00000000-0005-0000-0000-00000E280000}"/>
    <cellStyle name="Feeder Field 4 5 33" xfId="1588" xr:uid="{00000000-0005-0000-0000-00000F280000}"/>
    <cellStyle name="Feeder Field 4 5 33 2" xfId="15994" xr:uid="{00000000-0005-0000-0000-000010280000}"/>
    <cellStyle name="Feeder Field 4 5 33 2 2" xfId="15995" xr:uid="{00000000-0005-0000-0000-000011280000}"/>
    <cellStyle name="Feeder Field 4 5 33 2 3" xfId="15996" xr:uid="{00000000-0005-0000-0000-000012280000}"/>
    <cellStyle name="Feeder Field 4 5 33 2 4" xfId="15997" xr:uid="{00000000-0005-0000-0000-000013280000}"/>
    <cellStyle name="Feeder Field 4 5 33 3" xfId="15998" xr:uid="{00000000-0005-0000-0000-000014280000}"/>
    <cellStyle name="Feeder Field 4 5 33 4" xfId="15999" xr:uid="{00000000-0005-0000-0000-000015280000}"/>
    <cellStyle name="Feeder Field 4 5 34" xfId="1589" xr:uid="{00000000-0005-0000-0000-000016280000}"/>
    <cellStyle name="Feeder Field 4 5 34 2" xfId="16000" xr:uid="{00000000-0005-0000-0000-000017280000}"/>
    <cellStyle name="Feeder Field 4 5 34 2 2" xfId="16001" xr:uid="{00000000-0005-0000-0000-000018280000}"/>
    <cellStyle name="Feeder Field 4 5 34 2 3" xfId="16002" xr:uid="{00000000-0005-0000-0000-000019280000}"/>
    <cellStyle name="Feeder Field 4 5 34 2 4" xfId="16003" xr:uid="{00000000-0005-0000-0000-00001A280000}"/>
    <cellStyle name="Feeder Field 4 5 34 3" xfId="16004" xr:uid="{00000000-0005-0000-0000-00001B280000}"/>
    <cellStyle name="Feeder Field 4 5 34 4" xfId="16005" xr:uid="{00000000-0005-0000-0000-00001C280000}"/>
    <cellStyle name="Feeder Field 4 5 35" xfId="1590" xr:uid="{00000000-0005-0000-0000-00001D280000}"/>
    <cellStyle name="Feeder Field 4 5 35 2" xfId="16006" xr:uid="{00000000-0005-0000-0000-00001E280000}"/>
    <cellStyle name="Feeder Field 4 5 35 2 2" xfId="16007" xr:uid="{00000000-0005-0000-0000-00001F280000}"/>
    <cellStyle name="Feeder Field 4 5 35 2 3" xfId="16008" xr:uid="{00000000-0005-0000-0000-000020280000}"/>
    <cellStyle name="Feeder Field 4 5 35 2 4" xfId="16009" xr:uid="{00000000-0005-0000-0000-000021280000}"/>
    <cellStyle name="Feeder Field 4 5 35 3" xfId="16010" xr:uid="{00000000-0005-0000-0000-000022280000}"/>
    <cellStyle name="Feeder Field 4 5 35 4" xfId="16011" xr:uid="{00000000-0005-0000-0000-000023280000}"/>
    <cellStyle name="Feeder Field 4 5 36" xfId="1591" xr:uid="{00000000-0005-0000-0000-000024280000}"/>
    <cellStyle name="Feeder Field 4 5 36 2" xfId="16012" xr:uid="{00000000-0005-0000-0000-000025280000}"/>
    <cellStyle name="Feeder Field 4 5 36 2 2" xfId="16013" xr:uid="{00000000-0005-0000-0000-000026280000}"/>
    <cellStyle name="Feeder Field 4 5 36 2 3" xfId="16014" xr:uid="{00000000-0005-0000-0000-000027280000}"/>
    <cellStyle name="Feeder Field 4 5 36 2 4" xfId="16015" xr:uid="{00000000-0005-0000-0000-000028280000}"/>
    <cellStyle name="Feeder Field 4 5 36 3" xfId="16016" xr:uid="{00000000-0005-0000-0000-000029280000}"/>
    <cellStyle name="Feeder Field 4 5 36 4" xfId="16017" xr:uid="{00000000-0005-0000-0000-00002A280000}"/>
    <cellStyle name="Feeder Field 4 5 37" xfId="1592" xr:uid="{00000000-0005-0000-0000-00002B280000}"/>
    <cellStyle name="Feeder Field 4 5 37 2" xfId="16018" xr:uid="{00000000-0005-0000-0000-00002C280000}"/>
    <cellStyle name="Feeder Field 4 5 37 2 2" xfId="16019" xr:uid="{00000000-0005-0000-0000-00002D280000}"/>
    <cellStyle name="Feeder Field 4 5 37 2 3" xfId="16020" xr:uid="{00000000-0005-0000-0000-00002E280000}"/>
    <cellStyle name="Feeder Field 4 5 37 2 4" xfId="16021" xr:uid="{00000000-0005-0000-0000-00002F280000}"/>
    <cellStyle name="Feeder Field 4 5 37 3" xfId="16022" xr:uid="{00000000-0005-0000-0000-000030280000}"/>
    <cellStyle name="Feeder Field 4 5 37 4" xfId="16023" xr:uid="{00000000-0005-0000-0000-000031280000}"/>
    <cellStyle name="Feeder Field 4 5 38" xfId="1593" xr:uid="{00000000-0005-0000-0000-000032280000}"/>
    <cellStyle name="Feeder Field 4 5 38 2" xfId="16024" xr:uid="{00000000-0005-0000-0000-000033280000}"/>
    <cellStyle name="Feeder Field 4 5 38 2 2" xfId="16025" xr:uid="{00000000-0005-0000-0000-000034280000}"/>
    <cellStyle name="Feeder Field 4 5 38 2 3" xfId="16026" xr:uid="{00000000-0005-0000-0000-000035280000}"/>
    <cellStyle name="Feeder Field 4 5 38 2 4" xfId="16027" xr:uid="{00000000-0005-0000-0000-000036280000}"/>
    <cellStyle name="Feeder Field 4 5 38 3" xfId="16028" xr:uid="{00000000-0005-0000-0000-000037280000}"/>
    <cellStyle name="Feeder Field 4 5 38 4" xfId="16029" xr:uid="{00000000-0005-0000-0000-000038280000}"/>
    <cellStyle name="Feeder Field 4 5 39" xfId="1594" xr:uid="{00000000-0005-0000-0000-000039280000}"/>
    <cellStyle name="Feeder Field 4 5 39 2" xfId="16030" xr:uid="{00000000-0005-0000-0000-00003A280000}"/>
    <cellStyle name="Feeder Field 4 5 39 2 2" xfId="16031" xr:uid="{00000000-0005-0000-0000-00003B280000}"/>
    <cellStyle name="Feeder Field 4 5 39 2 3" xfId="16032" xr:uid="{00000000-0005-0000-0000-00003C280000}"/>
    <cellStyle name="Feeder Field 4 5 39 2 4" xfId="16033" xr:uid="{00000000-0005-0000-0000-00003D280000}"/>
    <cellStyle name="Feeder Field 4 5 39 3" xfId="16034" xr:uid="{00000000-0005-0000-0000-00003E280000}"/>
    <cellStyle name="Feeder Field 4 5 39 4" xfId="16035" xr:uid="{00000000-0005-0000-0000-00003F280000}"/>
    <cellStyle name="Feeder Field 4 5 4" xfId="1595" xr:uid="{00000000-0005-0000-0000-000040280000}"/>
    <cellStyle name="Feeder Field 4 5 4 2" xfId="16036" xr:uid="{00000000-0005-0000-0000-000041280000}"/>
    <cellStyle name="Feeder Field 4 5 4 2 2" xfId="16037" xr:uid="{00000000-0005-0000-0000-000042280000}"/>
    <cellStyle name="Feeder Field 4 5 4 2 3" xfId="16038" xr:uid="{00000000-0005-0000-0000-000043280000}"/>
    <cellStyle name="Feeder Field 4 5 4 2 4" xfId="16039" xr:uid="{00000000-0005-0000-0000-000044280000}"/>
    <cellStyle name="Feeder Field 4 5 4 3" xfId="16040" xr:uid="{00000000-0005-0000-0000-000045280000}"/>
    <cellStyle name="Feeder Field 4 5 4 4" xfId="16041" xr:uid="{00000000-0005-0000-0000-000046280000}"/>
    <cellStyle name="Feeder Field 4 5 40" xfId="1596" xr:uid="{00000000-0005-0000-0000-000047280000}"/>
    <cellStyle name="Feeder Field 4 5 40 2" xfId="16042" xr:uid="{00000000-0005-0000-0000-000048280000}"/>
    <cellStyle name="Feeder Field 4 5 40 2 2" xfId="16043" xr:uid="{00000000-0005-0000-0000-000049280000}"/>
    <cellStyle name="Feeder Field 4 5 40 2 3" xfId="16044" xr:uid="{00000000-0005-0000-0000-00004A280000}"/>
    <cellStyle name="Feeder Field 4 5 40 2 4" xfId="16045" xr:uid="{00000000-0005-0000-0000-00004B280000}"/>
    <cellStyle name="Feeder Field 4 5 40 3" xfId="16046" xr:uid="{00000000-0005-0000-0000-00004C280000}"/>
    <cellStyle name="Feeder Field 4 5 40 4" xfId="16047" xr:uid="{00000000-0005-0000-0000-00004D280000}"/>
    <cellStyle name="Feeder Field 4 5 41" xfId="1597" xr:uid="{00000000-0005-0000-0000-00004E280000}"/>
    <cellStyle name="Feeder Field 4 5 41 2" xfId="16048" xr:uid="{00000000-0005-0000-0000-00004F280000}"/>
    <cellStyle name="Feeder Field 4 5 41 2 2" xfId="16049" xr:uid="{00000000-0005-0000-0000-000050280000}"/>
    <cellStyle name="Feeder Field 4 5 41 2 3" xfId="16050" xr:uid="{00000000-0005-0000-0000-000051280000}"/>
    <cellStyle name="Feeder Field 4 5 41 2 4" xfId="16051" xr:uid="{00000000-0005-0000-0000-000052280000}"/>
    <cellStyle name="Feeder Field 4 5 41 3" xfId="16052" xr:uid="{00000000-0005-0000-0000-000053280000}"/>
    <cellStyle name="Feeder Field 4 5 41 4" xfId="16053" xr:uid="{00000000-0005-0000-0000-000054280000}"/>
    <cellStyle name="Feeder Field 4 5 42" xfId="1598" xr:uid="{00000000-0005-0000-0000-000055280000}"/>
    <cellStyle name="Feeder Field 4 5 42 2" xfId="16054" xr:uid="{00000000-0005-0000-0000-000056280000}"/>
    <cellStyle name="Feeder Field 4 5 42 2 2" xfId="16055" xr:uid="{00000000-0005-0000-0000-000057280000}"/>
    <cellStyle name="Feeder Field 4 5 42 2 3" xfId="16056" xr:uid="{00000000-0005-0000-0000-000058280000}"/>
    <cellStyle name="Feeder Field 4 5 42 2 4" xfId="16057" xr:uid="{00000000-0005-0000-0000-000059280000}"/>
    <cellStyle name="Feeder Field 4 5 42 3" xfId="16058" xr:uid="{00000000-0005-0000-0000-00005A280000}"/>
    <cellStyle name="Feeder Field 4 5 42 4" xfId="16059" xr:uid="{00000000-0005-0000-0000-00005B280000}"/>
    <cellStyle name="Feeder Field 4 5 43" xfId="1599" xr:uid="{00000000-0005-0000-0000-00005C280000}"/>
    <cellStyle name="Feeder Field 4 5 43 2" xfId="16060" xr:uid="{00000000-0005-0000-0000-00005D280000}"/>
    <cellStyle name="Feeder Field 4 5 43 2 2" xfId="16061" xr:uid="{00000000-0005-0000-0000-00005E280000}"/>
    <cellStyle name="Feeder Field 4 5 43 2 3" xfId="16062" xr:uid="{00000000-0005-0000-0000-00005F280000}"/>
    <cellStyle name="Feeder Field 4 5 43 2 4" xfId="16063" xr:uid="{00000000-0005-0000-0000-000060280000}"/>
    <cellStyle name="Feeder Field 4 5 43 3" xfId="16064" xr:uid="{00000000-0005-0000-0000-000061280000}"/>
    <cellStyle name="Feeder Field 4 5 43 4" xfId="16065" xr:uid="{00000000-0005-0000-0000-000062280000}"/>
    <cellStyle name="Feeder Field 4 5 44" xfId="1600" xr:uid="{00000000-0005-0000-0000-000063280000}"/>
    <cellStyle name="Feeder Field 4 5 44 2" xfId="16066" xr:uid="{00000000-0005-0000-0000-000064280000}"/>
    <cellStyle name="Feeder Field 4 5 44 2 2" xfId="16067" xr:uid="{00000000-0005-0000-0000-000065280000}"/>
    <cellStyle name="Feeder Field 4 5 44 2 3" xfId="16068" xr:uid="{00000000-0005-0000-0000-000066280000}"/>
    <cellStyle name="Feeder Field 4 5 44 2 4" xfId="16069" xr:uid="{00000000-0005-0000-0000-000067280000}"/>
    <cellStyle name="Feeder Field 4 5 44 3" xfId="16070" xr:uid="{00000000-0005-0000-0000-000068280000}"/>
    <cellStyle name="Feeder Field 4 5 44 4" xfId="16071" xr:uid="{00000000-0005-0000-0000-000069280000}"/>
    <cellStyle name="Feeder Field 4 5 45" xfId="16072" xr:uid="{00000000-0005-0000-0000-00006A280000}"/>
    <cellStyle name="Feeder Field 4 5 45 2" xfId="16073" xr:uid="{00000000-0005-0000-0000-00006B280000}"/>
    <cellStyle name="Feeder Field 4 5 45 3" xfId="16074" xr:uid="{00000000-0005-0000-0000-00006C280000}"/>
    <cellStyle name="Feeder Field 4 5 45 4" xfId="16075" xr:uid="{00000000-0005-0000-0000-00006D280000}"/>
    <cellStyle name="Feeder Field 4 5 46" xfId="16076" xr:uid="{00000000-0005-0000-0000-00006E280000}"/>
    <cellStyle name="Feeder Field 4 5 46 2" xfId="16077" xr:uid="{00000000-0005-0000-0000-00006F280000}"/>
    <cellStyle name="Feeder Field 4 5 46 3" xfId="16078" xr:uid="{00000000-0005-0000-0000-000070280000}"/>
    <cellStyle name="Feeder Field 4 5 46 4" xfId="16079" xr:uid="{00000000-0005-0000-0000-000071280000}"/>
    <cellStyle name="Feeder Field 4 5 47" xfId="16080" xr:uid="{00000000-0005-0000-0000-000072280000}"/>
    <cellStyle name="Feeder Field 4 5 48" xfId="16081" xr:uid="{00000000-0005-0000-0000-000073280000}"/>
    <cellStyle name="Feeder Field 4 5 5" xfId="1601" xr:uid="{00000000-0005-0000-0000-000074280000}"/>
    <cellStyle name="Feeder Field 4 5 5 2" xfId="16082" xr:uid="{00000000-0005-0000-0000-000075280000}"/>
    <cellStyle name="Feeder Field 4 5 5 2 2" xfId="16083" xr:uid="{00000000-0005-0000-0000-000076280000}"/>
    <cellStyle name="Feeder Field 4 5 5 2 3" xfId="16084" xr:uid="{00000000-0005-0000-0000-000077280000}"/>
    <cellStyle name="Feeder Field 4 5 5 2 4" xfId="16085" xr:uid="{00000000-0005-0000-0000-000078280000}"/>
    <cellStyle name="Feeder Field 4 5 5 3" xfId="16086" xr:uid="{00000000-0005-0000-0000-000079280000}"/>
    <cellStyle name="Feeder Field 4 5 5 4" xfId="16087" xr:uid="{00000000-0005-0000-0000-00007A280000}"/>
    <cellStyle name="Feeder Field 4 5 6" xfId="1602" xr:uid="{00000000-0005-0000-0000-00007B280000}"/>
    <cellStyle name="Feeder Field 4 5 6 2" xfId="16088" xr:uid="{00000000-0005-0000-0000-00007C280000}"/>
    <cellStyle name="Feeder Field 4 5 6 2 2" xfId="16089" xr:uid="{00000000-0005-0000-0000-00007D280000}"/>
    <cellStyle name="Feeder Field 4 5 6 2 3" xfId="16090" xr:uid="{00000000-0005-0000-0000-00007E280000}"/>
    <cellStyle name="Feeder Field 4 5 6 2 4" xfId="16091" xr:uid="{00000000-0005-0000-0000-00007F280000}"/>
    <cellStyle name="Feeder Field 4 5 6 3" xfId="16092" xr:uid="{00000000-0005-0000-0000-000080280000}"/>
    <cellStyle name="Feeder Field 4 5 6 4" xfId="16093" xr:uid="{00000000-0005-0000-0000-000081280000}"/>
    <cellStyle name="Feeder Field 4 5 7" xfId="1603" xr:uid="{00000000-0005-0000-0000-000082280000}"/>
    <cellStyle name="Feeder Field 4 5 7 2" xfId="16094" xr:uid="{00000000-0005-0000-0000-000083280000}"/>
    <cellStyle name="Feeder Field 4 5 7 2 2" xfId="16095" xr:uid="{00000000-0005-0000-0000-000084280000}"/>
    <cellStyle name="Feeder Field 4 5 7 2 3" xfId="16096" xr:uid="{00000000-0005-0000-0000-000085280000}"/>
    <cellStyle name="Feeder Field 4 5 7 2 4" xfId="16097" xr:uid="{00000000-0005-0000-0000-000086280000}"/>
    <cellStyle name="Feeder Field 4 5 7 3" xfId="16098" xr:uid="{00000000-0005-0000-0000-000087280000}"/>
    <cellStyle name="Feeder Field 4 5 7 4" xfId="16099" xr:uid="{00000000-0005-0000-0000-000088280000}"/>
    <cellStyle name="Feeder Field 4 5 8" xfId="1604" xr:uid="{00000000-0005-0000-0000-000089280000}"/>
    <cellStyle name="Feeder Field 4 5 8 2" xfId="16100" xr:uid="{00000000-0005-0000-0000-00008A280000}"/>
    <cellStyle name="Feeder Field 4 5 8 2 2" xfId="16101" xr:uid="{00000000-0005-0000-0000-00008B280000}"/>
    <cellStyle name="Feeder Field 4 5 8 2 3" xfId="16102" xr:uid="{00000000-0005-0000-0000-00008C280000}"/>
    <cellStyle name="Feeder Field 4 5 8 2 4" xfId="16103" xr:uid="{00000000-0005-0000-0000-00008D280000}"/>
    <cellStyle name="Feeder Field 4 5 8 3" xfId="16104" xr:uid="{00000000-0005-0000-0000-00008E280000}"/>
    <cellStyle name="Feeder Field 4 5 8 4" xfId="16105" xr:uid="{00000000-0005-0000-0000-00008F280000}"/>
    <cellStyle name="Feeder Field 4 5 9" xfId="1605" xr:uid="{00000000-0005-0000-0000-000090280000}"/>
    <cellStyle name="Feeder Field 4 5 9 2" xfId="16106" xr:uid="{00000000-0005-0000-0000-000091280000}"/>
    <cellStyle name="Feeder Field 4 5 9 2 2" xfId="16107" xr:uid="{00000000-0005-0000-0000-000092280000}"/>
    <cellStyle name="Feeder Field 4 5 9 2 3" xfId="16108" xr:uid="{00000000-0005-0000-0000-000093280000}"/>
    <cellStyle name="Feeder Field 4 5 9 2 4" xfId="16109" xr:uid="{00000000-0005-0000-0000-000094280000}"/>
    <cellStyle name="Feeder Field 4 5 9 3" xfId="16110" xr:uid="{00000000-0005-0000-0000-000095280000}"/>
    <cellStyle name="Feeder Field 4 5 9 4" xfId="16111" xr:uid="{00000000-0005-0000-0000-000096280000}"/>
    <cellStyle name="Feeder Field 4 6" xfId="1606" xr:uid="{00000000-0005-0000-0000-000097280000}"/>
    <cellStyle name="Feeder Field 4 6 2" xfId="16112" xr:uid="{00000000-0005-0000-0000-000098280000}"/>
    <cellStyle name="Feeder Field 4 6 2 2" xfId="16113" xr:uid="{00000000-0005-0000-0000-000099280000}"/>
    <cellStyle name="Feeder Field 4 6 2 3" xfId="16114" xr:uid="{00000000-0005-0000-0000-00009A280000}"/>
    <cellStyle name="Feeder Field 4 6 2 4" xfId="16115" xr:uid="{00000000-0005-0000-0000-00009B280000}"/>
    <cellStyle name="Feeder Field 4 6 3" xfId="16116" xr:uid="{00000000-0005-0000-0000-00009C280000}"/>
    <cellStyle name="Feeder Field 4 6 4" xfId="16117" xr:uid="{00000000-0005-0000-0000-00009D280000}"/>
    <cellStyle name="Feeder Field 4 7" xfId="1607" xr:uid="{00000000-0005-0000-0000-00009E280000}"/>
    <cellStyle name="Feeder Field 4 7 2" xfId="16118" xr:uid="{00000000-0005-0000-0000-00009F280000}"/>
    <cellStyle name="Feeder Field 4 7 2 2" xfId="16119" xr:uid="{00000000-0005-0000-0000-0000A0280000}"/>
    <cellStyle name="Feeder Field 4 7 2 3" xfId="16120" xr:uid="{00000000-0005-0000-0000-0000A1280000}"/>
    <cellStyle name="Feeder Field 4 7 2 4" xfId="16121" xr:uid="{00000000-0005-0000-0000-0000A2280000}"/>
    <cellStyle name="Feeder Field 4 7 3" xfId="16122" xr:uid="{00000000-0005-0000-0000-0000A3280000}"/>
    <cellStyle name="Feeder Field 4 7 4" xfId="16123" xr:uid="{00000000-0005-0000-0000-0000A4280000}"/>
    <cellStyle name="Feeder Field 4 8" xfId="1608" xr:uid="{00000000-0005-0000-0000-0000A5280000}"/>
    <cellStyle name="Feeder Field 4 8 2" xfId="16124" xr:uid="{00000000-0005-0000-0000-0000A6280000}"/>
    <cellStyle name="Feeder Field 4 8 2 2" xfId="16125" xr:uid="{00000000-0005-0000-0000-0000A7280000}"/>
    <cellStyle name="Feeder Field 4 8 2 3" xfId="16126" xr:uid="{00000000-0005-0000-0000-0000A8280000}"/>
    <cellStyle name="Feeder Field 4 8 2 4" xfId="16127" xr:uid="{00000000-0005-0000-0000-0000A9280000}"/>
    <cellStyle name="Feeder Field 4 8 3" xfId="16128" xr:uid="{00000000-0005-0000-0000-0000AA280000}"/>
    <cellStyle name="Feeder Field 4 8 4" xfId="16129" xr:uid="{00000000-0005-0000-0000-0000AB280000}"/>
    <cellStyle name="Feeder Field 4 9" xfId="1609" xr:uid="{00000000-0005-0000-0000-0000AC280000}"/>
    <cellStyle name="Feeder Field 4 9 2" xfId="16130" xr:uid="{00000000-0005-0000-0000-0000AD280000}"/>
    <cellStyle name="Feeder Field 4 9 2 2" xfId="16131" xr:uid="{00000000-0005-0000-0000-0000AE280000}"/>
    <cellStyle name="Feeder Field 4 9 2 3" xfId="16132" xr:uid="{00000000-0005-0000-0000-0000AF280000}"/>
    <cellStyle name="Feeder Field 4 9 2 4" xfId="16133" xr:uid="{00000000-0005-0000-0000-0000B0280000}"/>
    <cellStyle name="Feeder Field 4 9 3" xfId="16134" xr:uid="{00000000-0005-0000-0000-0000B1280000}"/>
    <cellStyle name="Feeder Field 4 9 4" xfId="16135" xr:uid="{00000000-0005-0000-0000-0000B2280000}"/>
    <cellStyle name="Feeder Field 5" xfId="1610" xr:uid="{00000000-0005-0000-0000-0000B3280000}"/>
    <cellStyle name="Feeder Field 5 10" xfId="1611" xr:uid="{00000000-0005-0000-0000-0000B4280000}"/>
    <cellStyle name="Feeder Field 5 10 2" xfId="16136" xr:uid="{00000000-0005-0000-0000-0000B5280000}"/>
    <cellStyle name="Feeder Field 5 10 2 2" xfId="16137" xr:uid="{00000000-0005-0000-0000-0000B6280000}"/>
    <cellStyle name="Feeder Field 5 10 2 3" xfId="16138" xr:uid="{00000000-0005-0000-0000-0000B7280000}"/>
    <cellStyle name="Feeder Field 5 10 2 4" xfId="16139" xr:uid="{00000000-0005-0000-0000-0000B8280000}"/>
    <cellStyle name="Feeder Field 5 10 3" xfId="16140" xr:uid="{00000000-0005-0000-0000-0000B9280000}"/>
    <cellStyle name="Feeder Field 5 10 4" xfId="16141" xr:uid="{00000000-0005-0000-0000-0000BA280000}"/>
    <cellStyle name="Feeder Field 5 11" xfId="1612" xr:uid="{00000000-0005-0000-0000-0000BB280000}"/>
    <cellStyle name="Feeder Field 5 11 2" xfId="16142" xr:uid="{00000000-0005-0000-0000-0000BC280000}"/>
    <cellStyle name="Feeder Field 5 11 2 2" xfId="16143" xr:uid="{00000000-0005-0000-0000-0000BD280000}"/>
    <cellStyle name="Feeder Field 5 11 2 3" xfId="16144" xr:uid="{00000000-0005-0000-0000-0000BE280000}"/>
    <cellStyle name="Feeder Field 5 11 2 4" xfId="16145" xr:uid="{00000000-0005-0000-0000-0000BF280000}"/>
    <cellStyle name="Feeder Field 5 11 3" xfId="16146" xr:uid="{00000000-0005-0000-0000-0000C0280000}"/>
    <cellStyle name="Feeder Field 5 11 4" xfId="16147" xr:uid="{00000000-0005-0000-0000-0000C1280000}"/>
    <cellStyle name="Feeder Field 5 12" xfId="1613" xr:uid="{00000000-0005-0000-0000-0000C2280000}"/>
    <cellStyle name="Feeder Field 5 12 2" xfId="16148" xr:uid="{00000000-0005-0000-0000-0000C3280000}"/>
    <cellStyle name="Feeder Field 5 12 2 2" xfId="16149" xr:uid="{00000000-0005-0000-0000-0000C4280000}"/>
    <cellStyle name="Feeder Field 5 12 2 3" xfId="16150" xr:uid="{00000000-0005-0000-0000-0000C5280000}"/>
    <cellStyle name="Feeder Field 5 12 2 4" xfId="16151" xr:uid="{00000000-0005-0000-0000-0000C6280000}"/>
    <cellStyle name="Feeder Field 5 12 3" xfId="16152" xr:uid="{00000000-0005-0000-0000-0000C7280000}"/>
    <cellStyle name="Feeder Field 5 12 4" xfId="16153" xr:uid="{00000000-0005-0000-0000-0000C8280000}"/>
    <cellStyle name="Feeder Field 5 13" xfId="1614" xr:uid="{00000000-0005-0000-0000-0000C9280000}"/>
    <cellStyle name="Feeder Field 5 13 2" xfId="16154" xr:uid="{00000000-0005-0000-0000-0000CA280000}"/>
    <cellStyle name="Feeder Field 5 13 2 2" xfId="16155" xr:uid="{00000000-0005-0000-0000-0000CB280000}"/>
    <cellStyle name="Feeder Field 5 13 2 3" xfId="16156" xr:uid="{00000000-0005-0000-0000-0000CC280000}"/>
    <cellStyle name="Feeder Field 5 13 2 4" xfId="16157" xr:uid="{00000000-0005-0000-0000-0000CD280000}"/>
    <cellStyle name="Feeder Field 5 13 3" xfId="16158" xr:uid="{00000000-0005-0000-0000-0000CE280000}"/>
    <cellStyle name="Feeder Field 5 13 4" xfId="16159" xr:uid="{00000000-0005-0000-0000-0000CF280000}"/>
    <cellStyle name="Feeder Field 5 14" xfId="1615" xr:uid="{00000000-0005-0000-0000-0000D0280000}"/>
    <cellStyle name="Feeder Field 5 14 2" xfId="16160" xr:uid="{00000000-0005-0000-0000-0000D1280000}"/>
    <cellStyle name="Feeder Field 5 14 2 2" xfId="16161" xr:uid="{00000000-0005-0000-0000-0000D2280000}"/>
    <cellStyle name="Feeder Field 5 14 2 3" xfId="16162" xr:uid="{00000000-0005-0000-0000-0000D3280000}"/>
    <cellStyle name="Feeder Field 5 14 2 4" xfId="16163" xr:uid="{00000000-0005-0000-0000-0000D4280000}"/>
    <cellStyle name="Feeder Field 5 14 3" xfId="16164" xr:uid="{00000000-0005-0000-0000-0000D5280000}"/>
    <cellStyle name="Feeder Field 5 14 4" xfId="16165" xr:uid="{00000000-0005-0000-0000-0000D6280000}"/>
    <cellStyle name="Feeder Field 5 15" xfId="1616" xr:uid="{00000000-0005-0000-0000-0000D7280000}"/>
    <cellStyle name="Feeder Field 5 15 2" xfId="16166" xr:uid="{00000000-0005-0000-0000-0000D8280000}"/>
    <cellStyle name="Feeder Field 5 15 2 2" xfId="16167" xr:uid="{00000000-0005-0000-0000-0000D9280000}"/>
    <cellStyle name="Feeder Field 5 15 2 3" xfId="16168" xr:uid="{00000000-0005-0000-0000-0000DA280000}"/>
    <cellStyle name="Feeder Field 5 15 2 4" xfId="16169" xr:uid="{00000000-0005-0000-0000-0000DB280000}"/>
    <cellStyle name="Feeder Field 5 15 3" xfId="16170" xr:uid="{00000000-0005-0000-0000-0000DC280000}"/>
    <cellStyle name="Feeder Field 5 15 4" xfId="16171" xr:uid="{00000000-0005-0000-0000-0000DD280000}"/>
    <cellStyle name="Feeder Field 5 16" xfId="1617" xr:uid="{00000000-0005-0000-0000-0000DE280000}"/>
    <cellStyle name="Feeder Field 5 16 2" xfId="16172" xr:uid="{00000000-0005-0000-0000-0000DF280000}"/>
    <cellStyle name="Feeder Field 5 16 2 2" xfId="16173" xr:uid="{00000000-0005-0000-0000-0000E0280000}"/>
    <cellStyle name="Feeder Field 5 16 2 3" xfId="16174" xr:uid="{00000000-0005-0000-0000-0000E1280000}"/>
    <cellStyle name="Feeder Field 5 16 2 4" xfId="16175" xr:uid="{00000000-0005-0000-0000-0000E2280000}"/>
    <cellStyle name="Feeder Field 5 16 3" xfId="16176" xr:uid="{00000000-0005-0000-0000-0000E3280000}"/>
    <cellStyle name="Feeder Field 5 16 4" xfId="16177" xr:uid="{00000000-0005-0000-0000-0000E4280000}"/>
    <cellStyle name="Feeder Field 5 17" xfId="1618" xr:uid="{00000000-0005-0000-0000-0000E5280000}"/>
    <cellStyle name="Feeder Field 5 17 2" xfId="16178" xr:uid="{00000000-0005-0000-0000-0000E6280000}"/>
    <cellStyle name="Feeder Field 5 17 2 2" xfId="16179" xr:uid="{00000000-0005-0000-0000-0000E7280000}"/>
    <cellStyle name="Feeder Field 5 17 2 3" xfId="16180" xr:uid="{00000000-0005-0000-0000-0000E8280000}"/>
    <cellStyle name="Feeder Field 5 17 2 4" xfId="16181" xr:uid="{00000000-0005-0000-0000-0000E9280000}"/>
    <cellStyle name="Feeder Field 5 17 3" xfId="16182" xr:uid="{00000000-0005-0000-0000-0000EA280000}"/>
    <cellStyle name="Feeder Field 5 17 4" xfId="16183" xr:uid="{00000000-0005-0000-0000-0000EB280000}"/>
    <cellStyle name="Feeder Field 5 18" xfId="1619" xr:uid="{00000000-0005-0000-0000-0000EC280000}"/>
    <cellStyle name="Feeder Field 5 18 2" xfId="16184" xr:uid="{00000000-0005-0000-0000-0000ED280000}"/>
    <cellStyle name="Feeder Field 5 18 2 2" xfId="16185" xr:uid="{00000000-0005-0000-0000-0000EE280000}"/>
    <cellStyle name="Feeder Field 5 18 2 3" xfId="16186" xr:uid="{00000000-0005-0000-0000-0000EF280000}"/>
    <cellStyle name="Feeder Field 5 18 2 4" xfId="16187" xr:uid="{00000000-0005-0000-0000-0000F0280000}"/>
    <cellStyle name="Feeder Field 5 18 3" xfId="16188" xr:uid="{00000000-0005-0000-0000-0000F1280000}"/>
    <cellStyle name="Feeder Field 5 18 4" xfId="16189" xr:uid="{00000000-0005-0000-0000-0000F2280000}"/>
    <cellStyle name="Feeder Field 5 19" xfId="1620" xr:uid="{00000000-0005-0000-0000-0000F3280000}"/>
    <cellStyle name="Feeder Field 5 19 2" xfId="16190" xr:uid="{00000000-0005-0000-0000-0000F4280000}"/>
    <cellStyle name="Feeder Field 5 19 2 2" xfId="16191" xr:uid="{00000000-0005-0000-0000-0000F5280000}"/>
    <cellStyle name="Feeder Field 5 19 2 3" xfId="16192" xr:uid="{00000000-0005-0000-0000-0000F6280000}"/>
    <cellStyle name="Feeder Field 5 19 2 4" xfId="16193" xr:uid="{00000000-0005-0000-0000-0000F7280000}"/>
    <cellStyle name="Feeder Field 5 19 3" xfId="16194" xr:uid="{00000000-0005-0000-0000-0000F8280000}"/>
    <cellStyle name="Feeder Field 5 19 4" xfId="16195" xr:uid="{00000000-0005-0000-0000-0000F9280000}"/>
    <cellStyle name="Feeder Field 5 2" xfId="1621" xr:uid="{00000000-0005-0000-0000-0000FA280000}"/>
    <cellStyle name="Feeder Field 5 2 10" xfId="1622" xr:uid="{00000000-0005-0000-0000-0000FB280000}"/>
    <cellStyle name="Feeder Field 5 2 10 2" xfId="16196" xr:uid="{00000000-0005-0000-0000-0000FC280000}"/>
    <cellStyle name="Feeder Field 5 2 10 2 2" xfId="16197" xr:uid="{00000000-0005-0000-0000-0000FD280000}"/>
    <cellStyle name="Feeder Field 5 2 10 2 3" xfId="16198" xr:uid="{00000000-0005-0000-0000-0000FE280000}"/>
    <cellStyle name="Feeder Field 5 2 10 2 4" xfId="16199" xr:uid="{00000000-0005-0000-0000-0000FF280000}"/>
    <cellStyle name="Feeder Field 5 2 10 3" xfId="16200" xr:uid="{00000000-0005-0000-0000-000000290000}"/>
    <cellStyle name="Feeder Field 5 2 10 4" xfId="16201" xr:uid="{00000000-0005-0000-0000-000001290000}"/>
    <cellStyle name="Feeder Field 5 2 11" xfId="1623" xr:uid="{00000000-0005-0000-0000-000002290000}"/>
    <cellStyle name="Feeder Field 5 2 11 2" xfId="16202" xr:uid="{00000000-0005-0000-0000-000003290000}"/>
    <cellStyle name="Feeder Field 5 2 11 2 2" xfId="16203" xr:uid="{00000000-0005-0000-0000-000004290000}"/>
    <cellStyle name="Feeder Field 5 2 11 2 3" xfId="16204" xr:uid="{00000000-0005-0000-0000-000005290000}"/>
    <cellStyle name="Feeder Field 5 2 11 2 4" xfId="16205" xr:uid="{00000000-0005-0000-0000-000006290000}"/>
    <cellStyle name="Feeder Field 5 2 11 3" xfId="16206" xr:uid="{00000000-0005-0000-0000-000007290000}"/>
    <cellStyle name="Feeder Field 5 2 11 4" xfId="16207" xr:uid="{00000000-0005-0000-0000-000008290000}"/>
    <cellStyle name="Feeder Field 5 2 12" xfId="1624" xr:uid="{00000000-0005-0000-0000-000009290000}"/>
    <cellStyle name="Feeder Field 5 2 12 2" xfId="16208" xr:uid="{00000000-0005-0000-0000-00000A290000}"/>
    <cellStyle name="Feeder Field 5 2 12 2 2" xfId="16209" xr:uid="{00000000-0005-0000-0000-00000B290000}"/>
    <cellStyle name="Feeder Field 5 2 12 2 3" xfId="16210" xr:uid="{00000000-0005-0000-0000-00000C290000}"/>
    <cellStyle name="Feeder Field 5 2 12 2 4" xfId="16211" xr:uid="{00000000-0005-0000-0000-00000D290000}"/>
    <cellStyle name="Feeder Field 5 2 12 3" xfId="16212" xr:uid="{00000000-0005-0000-0000-00000E290000}"/>
    <cellStyle name="Feeder Field 5 2 12 4" xfId="16213" xr:uid="{00000000-0005-0000-0000-00000F290000}"/>
    <cellStyle name="Feeder Field 5 2 13" xfId="1625" xr:uid="{00000000-0005-0000-0000-000010290000}"/>
    <cellStyle name="Feeder Field 5 2 13 2" xfId="16214" xr:uid="{00000000-0005-0000-0000-000011290000}"/>
    <cellStyle name="Feeder Field 5 2 13 2 2" xfId="16215" xr:uid="{00000000-0005-0000-0000-000012290000}"/>
    <cellStyle name="Feeder Field 5 2 13 2 3" xfId="16216" xr:uid="{00000000-0005-0000-0000-000013290000}"/>
    <cellStyle name="Feeder Field 5 2 13 2 4" xfId="16217" xr:uid="{00000000-0005-0000-0000-000014290000}"/>
    <cellStyle name="Feeder Field 5 2 13 3" xfId="16218" xr:uid="{00000000-0005-0000-0000-000015290000}"/>
    <cellStyle name="Feeder Field 5 2 13 4" xfId="16219" xr:uid="{00000000-0005-0000-0000-000016290000}"/>
    <cellStyle name="Feeder Field 5 2 14" xfId="1626" xr:uid="{00000000-0005-0000-0000-000017290000}"/>
    <cellStyle name="Feeder Field 5 2 14 2" xfId="16220" xr:uid="{00000000-0005-0000-0000-000018290000}"/>
    <cellStyle name="Feeder Field 5 2 14 2 2" xfId="16221" xr:uid="{00000000-0005-0000-0000-000019290000}"/>
    <cellStyle name="Feeder Field 5 2 14 2 3" xfId="16222" xr:uid="{00000000-0005-0000-0000-00001A290000}"/>
    <cellStyle name="Feeder Field 5 2 14 2 4" xfId="16223" xr:uid="{00000000-0005-0000-0000-00001B290000}"/>
    <cellStyle name="Feeder Field 5 2 14 3" xfId="16224" xr:uid="{00000000-0005-0000-0000-00001C290000}"/>
    <cellStyle name="Feeder Field 5 2 14 4" xfId="16225" xr:uid="{00000000-0005-0000-0000-00001D290000}"/>
    <cellStyle name="Feeder Field 5 2 15" xfId="1627" xr:uid="{00000000-0005-0000-0000-00001E290000}"/>
    <cellStyle name="Feeder Field 5 2 15 2" xfId="16226" xr:uid="{00000000-0005-0000-0000-00001F290000}"/>
    <cellStyle name="Feeder Field 5 2 15 2 2" xfId="16227" xr:uid="{00000000-0005-0000-0000-000020290000}"/>
    <cellStyle name="Feeder Field 5 2 15 2 3" xfId="16228" xr:uid="{00000000-0005-0000-0000-000021290000}"/>
    <cellStyle name="Feeder Field 5 2 15 2 4" xfId="16229" xr:uid="{00000000-0005-0000-0000-000022290000}"/>
    <cellStyle name="Feeder Field 5 2 15 3" xfId="16230" xr:uid="{00000000-0005-0000-0000-000023290000}"/>
    <cellStyle name="Feeder Field 5 2 15 4" xfId="16231" xr:uid="{00000000-0005-0000-0000-000024290000}"/>
    <cellStyle name="Feeder Field 5 2 16" xfId="1628" xr:uid="{00000000-0005-0000-0000-000025290000}"/>
    <cellStyle name="Feeder Field 5 2 16 2" xfId="16232" xr:uid="{00000000-0005-0000-0000-000026290000}"/>
    <cellStyle name="Feeder Field 5 2 16 2 2" xfId="16233" xr:uid="{00000000-0005-0000-0000-000027290000}"/>
    <cellStyle name="Feeder Field 5 2 16 2 3" xfId="16234" xr:uid="{00000000-0005-0000-0000-000028290000}"/>
    <cellStyle name="Feeder Field 5 2 16 2 4" xfId="16235" xr:uid="{00000000-0005-0000-0000-000029290000}"/>
    <cellStyle name="Feeder Field 5 2 16 3" xfId="16236" xr:uid="{00000000-0005-0000-0000-00002A290000}"/>
    <cellStyle name="Feeder Field 5 2 16 4" xfId="16237" xr:uid="{00000000-0005-0000-0000-00002B290000}"/>
    <cellStyle name="Feeder Field 5 2 17" xfId="1629" xr:uid="{00000000-0005-0000-0000-00002C290000}"/>
    <cellStyle name="Feeder Field 5 2 17 2" xfId="16238" xr:uid="{00000000-0005-0000-0000-00002D290000}"/>
    <cellStyle name="Feeder Field 5 2 17 2 2" xfId="16239" xr:uid="{00000000-0005-0000-0000-00002E290000}"/>
    <cellStyle name="Feeder Field 5 2 17 2 3" xfId="16240" xr:uid="{00000000-0005-0000-0000-00002F290000}"/>
    <cellStyle name="Feeder Field 5 2 17 2 4" xfId="16241" xr:uid="{00000000-0005-0000-0000-000030290000}"/>
    <cellStyle name="Feeder Field 5 2 17 3" xfId="16242" xr:uid="{00000000-0005-0000-0000-000031290000}"/>
    <cellStyle name="Feeder Field 5 2 17 4" xfId="16243" xr:uid="{00000000-0005-0000-0000-000032290000}"/>
    <cellStyle name="Feeder Field 5 2 18" xfId="1630" xr:uid="{00000000-0005-0000-0000-000033290000}"/>
    <cellStyle name="Feeder Field 5 2 18 2" xfId="16244" xr:uid="{00000000-0005-0000-0000-000034290000}"/>
    <cellStyle name="Feeder Field 5 2 18 2 2" xfId="16245" xr:uid="{00000000-0005-0000-0000-000035290000}"/>
    <cellStyle name="Feeder Field 5 2 18 2 3" xfId="16246" xr:uid="{00000000-0005-0000-0000-000036290000}"/>
    <cellStyle name="Feeder Field 5 2 18 2 4" xfId="16247" xr:uid="{00000000-0005-0000-0000-000037290000}"/>
    <cellStyle name="Feeder Field 5 2 18 3" xfId="16248" xr:uid="{00000000-0005-0000-0000-000038290000}"/>
    <cellStyle name="Feeder Field 5 2 18 4" xfId="16249" xr:uid="{00000000-0005-0000-0000-000039290000}"/>
    <cellStyle name="Feeder Field 5 2 19" xfId="1631" xr:uid="{00000000-0005-0000-0000-00003A290000}"/>
    <cellStyle name="Feeder Field 5 2 19 2" xfId="16250" xr:uid="{00000000-0005-0000-0000-00003B290000}"/>
    <cellStyle name="Feeder Field 5 2 19 2 2" xfId="16251" xr:uid="{00000000-0005-0000-0000-00003C290000}"/>
    <cellStyle name="Feeder Field 5 2 19 2 3" xfId="16252" xr:uid="{00000000-0005-0000-0000-00003D290000}"/>
    <cellStyle name="Feeder Field 5 2 19 2 4" xfId="16253" xr:uid="{00000000-0005-0000-0000-00003E290000}"/>
    <cellStyle name="Feeder Field 5 2 19 3" xfId="16254" xr:uid="{00000000-0005-0000-0000-00003F290000}"/>
    <cellStyle name="Feeder Field 5 2 19 4" xfId="16255" xr:uid="{00000000-0005-0000-0000-000040290000}"/>
    <cellStyle name="Feeder Field 5 2 2" xfId="1632" xr:uid="{00000000-0005-0000-0000-000041290000}"/>
    <cellStyle name="Feeder Field 5 2 2 2" xfId="16256" xr:uid="{00000000-0005-0000-0000-000042290000}"/>
    <cellStyle name="Feeder Field 5 2 2 2 2" xfId="16257" xr:uid="{00000000-0005-0000-0000-000043290000}"/>
    <cellStyle name="Feeder Field 5 2 2 2 3" xfId="16258" xr:uid="{00000000-0005-0000-0000-000044290000}"/>
    <cellStyle name="Feeder Field 5 2 2 2 4" xfId="16259" xr:uid="{00000000-0005-0000-0000-000045290000}"/>
    <cellStyle name="Feeder Field 5 2 2 3" xfId="16260" xr:uid="{00000000-0005-0000-0000-000046290000}"/>
    <cellStyle name="Feeder Field 5 2 2 4" xfId="16261" xr:uid="{00000000-0005-0000-0000-000047290000}"/>
    <cellStyle name="Feeder Field 5 2 20" xfId="1633" xr:uid="{00000000-0005-0000-0000-000048290000}"/>
    <cellStyle name="Feeder Field 5 2 20 2" xfId="16262" xr:uid="{00000000-0005-0000-0000-000049290000}"/>
    <cellStyle name="Feeder Field 5 2 20 2 2" xfId="16263" xr:uid="{00000000-0005-0000-0000-00004A290000}"/>
    <cellStyle name="Feeder Field 5 2 20 2 3" xfId="16264" xr:uid="{00000000-0005-0000-0000-00004B290000}"/>
    <cellStyle name="Feeder Field 5 2 20 2 4" xfId="16265" xr:uid="{00000000-0005-0000-0000-00004C290000}"/>
    <cellStyle name="Feeder Field 5 2 20 3" xfId="16266" xr:uid="{00000000-0005-0000-0000-00004D290000}"/>
    <cellStyle name="Feeder Field 5 2 20 4" xfId="16267" xr:uid="{00000000-0005-0000-0000-00004E290000}"/>
    <cellStyle name="Feeder Field 5 2 21" xfId="1634" xr:uid="{00000000-0005-0000-0000-00004F290000}"/>
    <cellStyle name="Feeder Field 5 2 21 2" xfId="16268" xr:uid="{00000000-0005-0000-0000-000050290000}"/>
    <cellStyle name="Feeder Field 5 2 21 2 2" xfId="16269" xr:uid="{00000000-0005-0000-0000-000051290000}"/>
    <cellStyle name="Feeder Field 5 2 21 2 3" xfId="16270" xr:uid="{00000000-0005-0000-0000-000052290000}"/>
    <cellStyle name="Feeder Field 5 2 21 2 4" xfId="16271" xr:uid="{00000000-0005-0000-0000-000053290000}"/>
    <cellStyle name="Feeder Field 5 2 21 3" xfId="16272" xr:uid="{00000000-0005-0000-0000-000054290000}"/>
    <cellStyle name="Feeder Field 5 2 21 4" xfId="16273" xr:uid="{00000000-0005-0000-0000-000055290000}"/>
    <cellStyle name="Feeder Field 5 2 22" xfId="1635" xr:uid="{00000000-0005-0000-0000-000056290000}"/>
    <cellStyle name="Feeder Field 5 2 22 2" xfId="16274" xr:uid="{00000000-0005-0000-0000-000057290000}"/>
    <cellStyle name="Feeder Field 5 2 22 2 2" xfId="16275" xr:uid="{00000000-0005-0000-0000-000058290000}"/>
    <cellStyle name="Feeder Field 5 2 22 2 3" xfId="16276" xr:uid="{00000000-0005-0000-0000-000059290000}"/>
    <cellStyle name="Feeder Field 5 2 22 2 4" xfId="16277" xr:uid="{00000000-0005-0000-0000-00005A290000}"/>
    <cellStyle name="Feeder Field 5 2 22 3" xfId="16278" xr:uid="{00000000-0005-0000-0000-00005B290000}"/>
    <cellStyle name="Feeder Field 5 2 22 4" xfId="16279" xr:uid="{00000000-0005-0000-0000-00005C290000}"/>
    <cellStyle name="Feeder Field 5 2 23" xfId="1636" xr:uid="{00000000-0005-0000-0000-00005D290000}"/>
    <cellStyle name="Feeder Field 5 2 23 2" xfId="16280" xr:uid="{00000000-0005-0000-0000-00005E290000}"/>
    <cellStyle name="Feeder Field 5 2 23 2 2" xfId="16281" xr:uid="{00000000-0005-0000-0000-00005F290000}"/>
    <cellStyle name="Feeder Field 5 2 23 2 3" xfId="16282" xr:uid="{00000000-0005-0000-0000-000060290000}"/>
    <cellStyle name="Feeder Field 5 2 23 2 4" xfId="16283" xr:uid="{00000000-0005-0000-0000-000061290000}"/>
    <cellStyle name="Feeder Field 5 2 23 3" xfId="16284" xr:uid="{00000000-0005-0000-0000-000062290000}"/>
    <cellStyle name="Feeder Field 5 2 23 4" xfId="16285" xr:uid="{00000000-0005-0000-0000-000063290000}"/>
    <cellStyle name="Feeder Field 5 2 24" xfId="1637" xr:uid="{00000000-0005-0000-0000-000064290000}"/>
    <cellStyle name="Feeder Field 5 2 24 2" xfId="16286" xr:uid="{00000000-0005-0000-0000-000065290000}"/>
    <cellStyle name="Feeder Field 5 2 24 2 2" xfId="16287" xr:uid="{00000000-0005-0000-0000-000066290000}"/>
    <cellStyle name="Feeder Field 5 2 24 2 3" xfId="16288" xr:uid="{00000000-0005-0000-0000-000067290000}"/>
    <cellStyle name="Feeder Field 5 2 24 2 4" xfId="16289" xr:uid="{00000000-0005-0000-0000-000068290000}"/>
    <cellStyle name="Feeder Field 5 2 24 3" xfId="16290" xr:uid="{00000000-0005-0000-0000-000069290000}"/>
    <cellStyle name="Feeder Field 5 2 24 4" xfId="16291" xr:uid="{00000000-0005-0000-0000-00006A290000}"/>
    <cellStyle name="Feeder Field 5 2 25" xfId="1638" xr:uid="{00000000-0005-0000-0000-00006B290000}"/>
    <cellStyle name="Feeder Field 5 2 25 2" xfId="16292" xr:uid="{00000000-0005-0000-0000-00006C290000}"/>
    <cellStyle name="Feeder Field 5 2 25 2 2" xfId="16293" xr:uid="{00000000-0005-0000-0000-00006D290000}"/>
    <cellStyle name="Feeder Field 5 2 25 2 3" xfId="16294" xr:uid="{00000000-0005-0000-0000-00006E290000}"/>
    <cellStyle name="Feeder Field 5 2 25 2 4" xfId="16295" xr:uid="{00000000-0005-0000-0000-00006F290000}"/>
    <cellStyle name="Feeder Field 5 2 25 3" xfId="16296" xr:uid="{00000000-0005-0000-0000-000070290000}"/>
    <cellStyle name="Feeder Field 5 2 25 4" xfId="16297" xr:uid="{00000000-0005-0000-0000-000071290000}"/>
    <cellStyle name="Feeder Field 5 2 26" xfId="1639" xr:uid="{00000000-0005-0000-0000-000072290000}"/>
    <cellStyle name="Feeder Field 5 2 26 2" xfId="16298" xr:uid="{00000000-0005-0000-0000-000073290000}"/>
    <cellStyle name="Feeder Field 5 2 26 2 2" xfId="16299" xr:uid="{00000000-0005-0000-0000-000074290000}"/>
    <cellStyle name="Feeder Field 5 2 26 2 3" xfId="16300" xr:uid="{00000000-0005-0000-0000-000075290000}"/>
    <cellStyle name="Feeder Field 5 2 26 2 4" xfId="16301" xr:uid="{00000000-0005-0000-0000-000076290000}"/>
    <cellStyle name="Feeder Field 5 2 26 3" xfId="16302" xr:uid="{00000000-0005-0000-0000-000077290000}"/>
    <cellStyle name="Feeder Field 5 2 26 4" xfId="16303" xr:uid="{00000000-0005-0000-0000-000078290000}"/>
    <cellStyle name="Feeder Field 5 2 27" xfId="1640" xr:uid="{00000000-0005-0000-0000-000079290000}"/>
    <cellStyle name="Feeder Field 5 2 27 2" xfId="16304" xr:uid="{00000000-0005-0000-0000-00007A290000}"/>
    <cellStyle name="Feeder Field 5 2 27 2 2" xfId="16305" xr:uid="{00000000-0005-0000-0000-00007B290000}"/>
    <cellStyle name="Feeder Field 5 2 27 2 3" xfId="16306" xr:uid="{00000000-0005-0000-0000-00007C290000}"/>
    <cellStyle name="Feeder Field 5 2 27 2 4" xfId="16307" xr:uid="{00000000-0005-0000-0000-00007D290000}"/>
    <cellStyle name="Feeder Field 5 2 27 3" xfId="16308" xr:uid="{00000000-0005-0000-0000-00007E290000}"/>
    <cellStyle name="Feeder Field 5 2 27 4" xfId="16309" xr:uid="{00000000-0005-0000-0000-00007F290000}"/>
    <cellStyle name="Feeder Field 5 2 28" xfId="1641" xr:uid="{00000000-0005-0000-0000-000080290000}"/>
    <cellStyle name="Feeder Field 5 2 28 2" xfId="16310" xr:uid="{00000000-0005-0000-0000-000081290000}"/>
    <cellStyle name="Feeder Field 5 2 28 2 2" xfId="16311" xr:uid="{00000000-0005-0000-0000-000082290000}"/>
    <cellStyle name="Feeder Field 5 2 28 2 3" xfId="16312" xr:uid="{00000000-0005-0000-0000-000083290000}"/>
    <cellStyle name="Feeder Field 5 2 28 2 4" xfId="16313" xr:uid="{00000000-0005-0000-0000-000084290000}"/>
    <cellStyle name="Feeder Field 5 2 28 3" xfId="16314" xr:uid="{00000000-0005-0000-0000-000085290000}"/>
    <cellStyle name="Feeder Field 5 2 28 4" xfId="16315" xr:uid="{00000000-0005-0000-0000-000086290000}"/>
    <cellStyle name="Feeder Field 5 2 29" xfId="1642" xr:uid="{00000000-0005-0000-0000-000087290000}"/>
    <cellStyle name="Feeder Field 5 2 29 2" xfId="16316" xr:uid="{00000000-0005-0000-0000-000088290000}"/>
    <cellStyle name="Feeder Field 5 2 29 2 2" xfId="16317" xr:uid="{00000000-0005-0000-0000-000089290000}"/>
    <cellStyle name="Feeder Field 5 2 29 2 3" xfId="16318" xr:uid="{00000000-0005-0000-0000-00008A290000}"/>
    <cellStyle name="Feeder Field 5 2 29 2 4" xfId="16319" xr:uid="{00000000-0005-0000-0000-00008B290000}"/>
    <cellStyle name="Feeder Field 5 2 29 3" xfId="16320" xr:uid="{00000000-0005-0000-0000-00008C290000}"/>
    <cellStyle name="Feeder Field 5 2 29 4" xfId="16321" xr:uid="{00000000-0005-0000-0000-00008D290000}"/>
    <cellStyle name="Feeder Field 5 2 3" xfId="1643" xr:uid="{00000000-0005-0000-0000-00008E290000}"/>
    <cellStyle name="Feeder Field 5 2 3 2" xfId="16322" xr:uid="{00000000-0005-0000-0000-00008F290000}"/>
    <cellStyle name="Feeder Field 5 2 3 2 2" xfId="16323" xr:uid="{00000000-0005-0000-0000-000090290000}"/>
    <cellStyle name="Feeder Field 5 2 3 2 3" xfId="16324" xr:uid="{00000000-0005-0000-0000-000091290000}"/>
    <cellStyle name="Feeder Field 5 2 3 2 4" xfId="16325" xr:uid="{00000000-0005-0000-0000-000092290000}"/>
    <cellStyle name="Feeder Field 5 2 3 3" xfId="16326" xr:uid="{00000000-0005-0000-0000-000093290000}"/>
    <cellStyle name="Feeder Field 5 2 3 4" xfId="16327" xr:uid="{00000000-0005-0000-0000-000094290000}"/>
    <cellStyle name="Feeder Field 5 2 30" xfId="1644" xr:uid="{00000000-0005-0000-0000-000095290000}"/>
    <cellStyle name="Feeder Field 5 2 30 2" xfId="16328" xr:uid="{00000000-0005-0000-0000-000096290000}"/>
    <cellStyle name="Feeder Field 5 2 30 2 2" xfId="16329" xr:uid="{00000000-0005-0000-0000-000097290000}"/>
    <cellStyle name="Feeder Field 5 2 30 2 3" xfId="16330" xr:uid="{00000000-0005-0000-0000-000098290000}"/>
    <cellStyle name="Feeder Field 5 2 30 2 4" xfId="16331" xr:uid="{00000000-0005-0000-0000-000099290000}"/>
    <cellStyle name="Feeder Field 5 2 30 3" xfId="16332" xr:uid="{00000000-0005-0000-0000-00009A290000}"/>
    <cellStyle name="Feeder Field 5 2 30 4" xfId="16333" xr:uid="{00000000-0005-0000-0000-00009B290000}"/>
    <cellStyle name="Feeder Field 5 2 31" xfId="1645" xr:uid="{00000000-0005-0000-0000-00009C290000}"/>
    <cellStyle name="Feeder Field 5 2 31 2" xfId="16334" xr:uid="{00000000-0005-0000-0000-00009D290000}"/>
    <cellStyle name="Feeder Field 5 2 31 2 2" xfId="16335" xr:uid="{00000000-0005-0000-0000-00009E290000}"/>
    <cellStyle name="Feeder Field 5 2 31 2 3" xfId="16336" xr:uid="{00000000-0005-0000-0000-00009F290000}"/>
    <cellStyle name="Feeder Field 5 2 31 2 4" xfId="16337" xr:uid="{00000000-0005-0000-0000-0000A0290000}"/>
    <cellStyle name="Feeder Field 5 2 31 3" xfId="16338" xr:uid="{00000000-0005-0000-0000-0000A1290000}"/>
    <cellStyle name="Feeder Field 5 2 31 4" xfId="16339" xr:uid="{00000000-0005-0000-0000-0000A2290000}"/>
    <cellStyle name="Feeder Field 5 2 32" xfId="1646" xr:uid="{00000000-0005-0000-0000-0000A3290000}"/>
    <cellStyle name="Feeder Field 5 2 32 2" xfId="16340" xr:uid="{00000000-0005-0000-0000-0000A4290000}"/>
    <cellStyle name="Feeder Field 5 2 32 2 2" xfId="16341" xr:uid="{00000000-0005-0000-0000-0000A5290000}"/>
    <cellStyle name="Feeder Field 5 2 32 2 3" xfId="16342" xr:uid="{00000000-0005-0000-0000-0000A6290000}"/>
    <cellStyle name="Feeder Field 5 2 32 2 4" xfId="16343" xr:uid="{00000000-0005-0000-0000-0000A7290000}"/>
    <cellStyle name="Feeder Field 5 2 32 3" xfId="16344" xr:uid="{00000000-0005-0000-0000-0000A8290000}"/>
    <cellStyle name="Feeder Field 5 2 32 4" xfId="16345" xr:uid="{00000000-0005-0000-0000-0000A9290000}"/>
    <cellStyle name="Feeder Field 5 2 33" xfId="1647" xr:uid="{00000000-0005-0000-0000-0000AA290000}"/>
    <cellStyle name="Feeder Field 5 2 33 2" xfId="16346" xr:uid="{00000000-0005-0000-0000-0000AB290000}"/>
    <cellStyle name="Feeder Field 5 2 33 2 2" xfId="16347" xr:uid="{00000000-0005-0000-0000-0000AC290000}"/>
    <cellStyle name="Feeder Field 5 2 33 2 3" xfId="16348" xr:uid="{00000000-0005-0000-0000-0000AD290000}"/>
    <cellStyle name="Feeder Field 5 2 33 2 4" xfId="16349" xr:uid="{00000000-0005-0000-0000-0000AE290000}"/>
    <cellStyle name="Feeder Field 5 2 33 3" xfId="16350" xr:uid="{00000000-0005-0000-0000-0000AF290000}"/>
    <cellStyle name="Feeder Field 5 2 33 4" xfId="16351" xr:uid="{00000000-0005-0000-0000-0000B0290000}"/>
    <cellStyle name="Feeder Field 5 2 34" xfId="1648" xr:uid="{00000000-0005-0000-0000-0000B1290000}"/>
    <cellStyle name="Feeder Field 5 2 34 2" xfId="16352" xr:uid="{00000000-0005-0000-0000-0000B2290000}"/>
    <cellStyle name="Feeder Field 5 2 34 2 2" xfId="16353" xr:uid="{00000000-0005-0000-0000-0000B3290000}"/>
    <cellStyle name="Feeder Field 5 2 34 2 3" xfId="16354" xr:uid="{00000000-0005-0000-0000-0000B4290000}"/>
    <cellStyle name="Feeder Field 5 2 34 2 4" xfId="16355" xr:uid="{00000000-0005-0000-0000-0000B5290000}"/>
    <cellStyle name="Feeder Field 5 2 34 3" xfId="16356" xr:uid="{00000000-0005-0000-0000-0000B6290000}"/>
    <cellStyle name="Feeder Field 5 2 34 4" xfId="16357" xr:uid="{00000000-0005-0000-0000-0000B7290000}"/>
    <cellStyle name="Feeder Field 5 2 35" xfId="1649" xr:uid="{00000000-0005-0000-0000-0000B8290000}"/>
    <cellStyle name="Feeder Field 5 2 35 2" xfId="16358" xr:uid="{00000000-0005-0000-0000-0000B9290000}"/>
    <cellStyle name="Feeder Field 5 2 35 2 2" xfId="16359" xr:uid="{00000000-0005-0000-0000-0000BA290000}"/>
    <cellStyle name="Feeder Field 5 2 35 2 3" xfId="16360" xr:uid="{00000000-0005-0000-0000-0000BB290000}"/>
    <cellStyle name="Feeder Field 5 2 35 2 4" xfId="16361" xr:uid="{00000000-0005-0000-0000-0000BC290000}"/>
    <cellStyle name="Feeder Field 5 2 35 3" xfId="16362" xr:uid="{00000000-0005-0000-0000-0000BD290000}"/>
    <cellStyle name="Feeder Field 5 2 35 4" xfId="16363" xr:uid="{00000000-0005-0000-0000-0000BE290000}"/>
    <cellStyle name="Feeder Field 5 2 36" xfId="1650" xr:uid="{00000000-0005-0000-0000-0000BF290000}"/>
    <cellStyle name="Feeder Field 5 2 36 2" xfId="16364" xr:uid="{00000000-0005-0000-0000-0000C0290000}"/>
    <cellStyle name="Feeder Field 5 2 36 2 2" xfId="16365" xr:uid="{00000000-0005-0000-0000-0000C1290000}"/>
    <cellStyle name="Feeder Field 5 2 36 2 3" xfId="16366" xr:uid="{00000000-0005-0000-0000-0000C2290000}"/>
    <cellStyle name="Feeder Field 5 2 36 2 4" xfId="16367" xr:uid="{00000000-0005-0000-0000-0000C3290000}"/>
    <cellStyle name="Feeder Field 5 2 36 3" xfId="16368" xr:uid="{00000000-0005-0000-0000-0000C4290000}"/>
    <cellStyle name="Feeder Field 5 2 36 4" xfId="16369" xr:uid="{00000000-0005-0000-0000-0000C5290000}"/>
    <cellStyle name="Feeder Field 5 2 37" xfId="1651" xr:uid="{00000000-0005-0000-0000-0000C6290000}"/>
    <cellStyle name="Feeder Field 5 2 37 2" xfId="16370" xr:uid="{00000000-0005-0000-0000-0000C7290000}"/>
    <cellStyle name="Feeder Field 5 2 37 2 2" xfId="16371" xr:uid="{00000000-0005-0000-0000-0000C8290000}"/>
    <cellStyle name="Feeder Field 5 2 37 2 3" xfId="16372" xr:uid="{00000000-0005-0000-0000-0000C9290000}"/>
    <cellStyle name="Feeder Field 5 2 37 2 4" xfId="16373" xr:uid="{00000000-0005-0000-0000-0000CA290000}"/>
    <cellStyle name="Feeder Field 5 2 37 3" xfId="16374" xr:uid="{00000000-0005-0000-0000-0000CB290000}"/>
    <cellStyle name="Feeder Field 5 2 37 4" xfId="16375" xr:uid="{00000000-0005-0000-0000-0000CC290000}"/>
    <cellStyle name="Feeder Field 5 2 38" xfId="1652" xr:uid="{00000000-0005-0000-0000-0000CD290000}"/>
    <cellStyle name="Feeder Field 5 2 38 2" xfId="16376" xr:uid="{00000000-0005-0000-0000-0000CE290000}"/>
    <cellStyle name="Feeder Field 5 2 38 2 2" xfId="16377" xr:uid="{00000000-0005-0000-0000-0000CF290000}"/>
    <cellStyle name="Feeder Field 5 2 38 2 3" xfId="16378" xr:uid="{00000000-0005-0000-0000-0000D0290000}"/>
    <cellStyle name="Feeder Field 5 2 38 2 4" xfId="16379" xr:uid="{00000000-0005-0000-0000-0000D1290000}"/>
    <cellStyle name="Feeder Field 5 2 38 3" xfId="16380" xr:uid="{00000000-0005-0000-0000-0000D2290000}"/>
    <cellStyle name="Feeder Field 5 2 38 4" xfId="16381" xr:uid="{00000000-0005-0000-0000-0000D3290000}"/>
    <cellStyle name="Feeder Field 5 2 39" xfId="1653" xr:uid="{00000000-0005-0000-0000-0000D4290000}"/>
    <cellStyle name="Feeder Field 5 2 39 2" xfId="16382" xr:uid="{00000000-0005-0000-0000-0000D5290000}"/>
    <cellStyle name="Feeder Field 5 2 39 2 2" xfId="16383" xr:uid="{00000000-0005-0000-0000-0000D6290000}"/>
    <cellStyle name="Feeder Field 5 2 39 2 3" xfId="16384" xr:uid="{00000000-0005-0000-0000-0000D7290000}"/>
    <cellStyle name="Feeder Field 5 2 39 2 4" xfId="16385" xr:uid="{00000000-0005-0000-0000-0000D8290000}"/>
    <cellStyle name="Feeder Field 5 2 39 3" xfId="16386" xr:uid="{00000000-0005-0000-0000-0000D9290000}"/>
    <cellStyle name="Feeder Field 5 2 39 4" xfId="16387" xr:uid="{00000000-0005-0000-0000-0000DA290000}"/>
    <cellStyle name="Feeder Field 5 2 4" xfId="1654" xr:uid="{00000000-0005-0000-0000-0000DB290000}"/>
    <cellStyle name="Feeder Field 5 2 4 2" xfId="16388" xr:uid="{00000000-0005-0000-0000-0000DC290000}"/>
    <cellStyle name="Feeder Field 5 2 4 2 2" xfId="16389" xr:uid="{00000000-0005-0000-0000-0000DD290000}"/>
    <cellStyle name="Feeder Field 5 2 4 2 3" xfId="16390" xr:uid="{00000000-0005-0000-0000-0000DE290000}"/>
    <cellStyle name="Feeder Field 5 2 4 2 4" xfId="16391" xr:uid="{00000000-0005-0000-0000-0000DF290000}"/>
    <cellStyle name="Feeder Field 5 2 4 3" xfId="16392" xr:uid="{00000000-0005-0000-0000-0000E0290000}"/>
    <cellStyle name="Feeder Field 5 2 4 4" xfId="16393" xr:uid="{00000000-0005-0000-0000-0000E1290000}"/>
    <cellStyle name="Feeder Field 5 2 40" xfId="1655" xr:uid="{00000000-0005-0000-0000-0000E2290000}"/>
    <cellStyle name="Feeder Field 5 2 40 2" xfId="16394" xr:uid="{00000000-0005-0000-0000-0000E3290000}"/>
    <cellStyle name="Feeder Field 5 2 40 2 2" xfId="16395" xr:uid="{00000000-0005-0000-0000-0000E4290000}"/>
    <cellStyle name="Feeder Field 5 2 40 2 3" xfId="16396" xr:uid="{00000000-0005-0000-0000-0000E5290000}"/>
    <cellStyle name="Feeder Field 5 2 40 2 4" xfId="16397" xr:uid="{00000000-0005-0000-0000-0000E6290000}"/>
    <cellStyle name="Feeder Field 5 2 40 3" xfId="16398" xr:uid="{00000000-0005-0000-0000-0000E7290000}"/>
    <cellStyle name="Feeder Field 5 2 40 4" xfId="16399" xr:uid="{00000000-0005-0000-0000-0000E8290000}"/>
    <cellStyle name="Feeder Field 5 2 41" xfId="1656" xr:uid="{00000000-0005-0000-0000-0000E9290000}"/>
    <cellStyle name="Feeder Field 5 2 41 2" xfId="16400" xr:uid="{00000000-0005-0000-0000-0000EA290000}"/>
    <cellStyle name="Feeder Field 5 2 41 2 2" xfId="16401" xr:uid="{00000000-0005-0000-0000-0000EB290000}"/>
    <cellStyle name="Feeder Field 5 2 41 2 3" xfId="16402" xr:uid="{00000000-0005-0000-0000-0000EC290000}"/>
    <cellStyle name="Feeder Field 5 2 41 2 4" xfId="16403" xr:uid="{00000000-0005-0000-0000-0000ED290000}"/>
    <cellStyle name="Feeder Field 5 2 41 3" xfId="16404" xr:uid="{00000000-0005-0000-0000-0000EE290000}"/>
    <cellStyle name="Feeder Field 5 2 41 4" xfId="16405" xr:uid="{00000000-0005-0000-0000-0000EF290000}"/>
    <cellStyle name="Feeder Field 5 2 42" xfId="1657" xr:uid="{00000000-0005-0000-0000-0000F0290000}"/>
    <cellStyle name="Feeder Field 5 2 42 2" xfId="16406" xr:uid="{00000000-0005-0000-0000-0000F1290000}"/>
    <cellStyle name="Feeder Field 5 2 42 2 2" xfId="16407" xr:uid="{00000000-0005-0000-0000-0000F2290000}"/>
    <cellStyle name="Feeder Field 5 2 42 2 3" xfId="16408" xr:uid="{00000000-0005-0000-0000-0000F3290000}"/>
    <cellStyle name="Feeder Field 5 2 42 2 4" xfId="16409" xr:uid="{00000000-0005-0000-0000-0000F4290000}"/>
    <cellStyle name="Feeder Field 5 2 42 3" xfId="16410" xr:uid="{00000000-0005-0000-0000-0000F5290000}"/>
    <cellStyle name="Feeder Field 5 2 42 4" xfId="16411" xr:uid="{00000000-0005-0000-0000-0000F6290000}"/>
    <cellStyle name="Feeder Field 5 2 43" xfId="1658" xr:uid="{00000000-0005-0000-0000-0000F7290000}"/>
    <cellStyle name="Feeder Field 5 2 43 2" xfId="16412" xr:uid="{00000000-0005-0000-0000-0000F8290000}"/>
    <cellStyle name="Feeder Field 5 2 43 2 2" xfId="16413" xr:uid="{00000000-0005-0000-0000-0000F9290000}"/>
    <cellStyle name="Feeder Field 5 2 43 2 3" xfId="16414" xr:uid="{00000000-0005-0000-0000-0000FA290000}"/>
    <cellStyle name="Feeder Field 5 2 43 2 4" xfId="16415" xr:uid="{00000000-0005-0000-0000-0000FB290000}"/>
    <cellStyle name="Feeder Field 5 2 43 3" xfId="16416" xr:uid="{00000000-0005-0000-0000-0000FC290000}"/>
    <cellStyle name="Feeder Field 5 2 43 4" xfId="16417" xr:uid="{00000000-0005-0000-0000-0000FD290000}"/>
    <cellStyle name="Feeder Field 5 2 44" xfId="1659" xr:uid="{00000000-0005-0000-0000-0000FE290000}"/>
    <cellStyle name="Feeder Field 5 2 44 2" xfId="16418" xr:uid="{00000000-0005-0000-0000-0000FF290000}"/>
    <cellStyle name="Feeder Field 5 2 44 2 2" xfId="16419" xr:uid="{00000000-0005-0000-0000-0000002A0000}"/>
    <cellStyle name="Feeder Field 5 2 44 2 3" xfId="16420" xr:uid="{00000000-0005-0000-0000-0000012A0000}"/>
    <cellStyle name="Feeder Field 5 2 44 2 4" xfId="16421" xr:uid="{00000000-0005-0000-0000-0000022A0000}"/>
    <cellStyle name="Feeder Field 5 2 44 3" xfId="16422" xr:uid="{00000000-0005-0000-0000-0000032A0000}"/>
    <cellStyle name="Feeder Field 5 2 44 4" xfId="16423" xr:uid="{00000000-0005-0000-0000-0000042A0000}"/>
    <cellStyle name="Feeder Field 5 2 45" xfId="16424" xr:uid="{00000000-0005-0000-0000-0000052A0000}"/>
    <cellStyle name="Feeder Field 5 2 45 2" xfId="16425" xr:uid="{00000000-0005-0000-0000-0000062A0000}"/>
    <cellStyle name="Feeder Field 5 2 45 3" xfId="16426" xr:uid="{00000000-0005-0000-0000-0000072A0000}"/>
    <cellStyle name="Feeder Field 5 2 45 4" xfId="16427" xr:uid="{00000000-0005-0000-0000-0000082A0000}"/>
    <cellStyle name="Feeder Field 5 2 46" xfId="16428" xr:uid="{00000000-0005-0000-0000-0000092A0000}"/>
    <cellStyle name="Feeder Field 5 2 46 2" xfId="16429" xr:uid="{00000000-0005-0000-0000-00000A2A0000}"/>
    <cellStyle name="Feeder Field 5 2 46 3" xfId="16430" xr:uid="{00000000-0005-0000-0000-00000B2A0000}"/>
    <cellStyle name="Feeder Field 5 2 46 4" xfId="16431" xr:uid="{00000000-0005-0000-0000-00000C2A0000}"/>
    <cellStyle name="Feeder Field 5 2 47" xfId="16432" xr:uid="{00000000-0005-0000-0000-00000D2A0000}"/>
    <cellStyle name="Feeder Field 5 2 48" xfId="16433" xr:uid="{00000000-0005-0000-0000-00000E2A0000}"/>
    <cellStyle name="Feeder Field 5 2 5" xfId="1660" xr:uid="{00000000-0005-0000-0000-00000F2A0000}"/>
    <cellStyle name="Feeder Field 5 2 5 2" xfId="16434" xr:uid="{00000000-0005-0000-0000-0000102A0000}"/>
    <cellStyle name="Feeder Field 5 2 5 2 2" xfId="16435" xr:uid="{00000000-0005-0000-0000-0000112A0000}"/>
    <cellStyle name="Feeder Field 5 2 5 2 3" xfId="16436" xr:uid="{00000000-0005-0000-0000-0000122A0000}"/>
    <cellStyle name="Feeder Field 5 2 5 2 4" xfId="16437" xr:uid="{00000000-0005-0000-0000-0000132A0000}"/>
    <cellStyle name="Feeder Field 5 2 5 3" xfId="16438" xr:uid="{00000000-0005-0000-0000-0000142A0000}"/>
    <cellStyle name="Feeder Field 5 2 5 4" xfId="16439" xr:uid="{00000000-0005-0000-0000-0000152A0000}"/>
    <cellStyle name="Feeder Field 5 2 6" xfId="1661" xr:uid="{00000000-0005-0000-0000-0000162A0000}"/>
    <cellStyle name="Feeder Field 5 2 6 2" xfId="16440" xr:uid="{00000000-0005-0000-0000-0000172A0000}"/>
    <cellStyle name="Feeder Field 5 2 6 2 2" xfId="16441" xr:uid="{00000000-0005-0000-0000-0000182A0000}"/>
    <cellStyle name="Feeder Field 5 2 6 2 3" xfId="16442" xr:uid="{00000000-0005-0000-0000-0000192A0000}"/>
    <cellStyle name="Feeder Field 5 2 6 2 4" xfId="16443" xr:uid="{00000000-0005-0000-0000-00001A2A0000}"/>
    <cellStyle name="Feeder Field 5 2 6 3" xfId="16444" xr:uid="{00000000-0005-0000-0000-00001B2A0000}"/>
    <cellStyle name="Feeder Field 5 2 6 4" xfId="16445" xr:uid="{00000000-0005-0000-0000-00001C2A0000}"/>
    <cellStyle name="Feeder Field 5 2 7" xfId="1662" xr:uid="{00000000-0005-0000-0000-00001D2A0000}"/>
    <cellStyle name="Feeder Field 5 2 7 2" xfId="16446" xr:uid="{00000000-0005-0000-0000-00001E2A0000}"/>
    <cellStyle name="Feeder Field 5 2 7 2 2" xfId="16447" xr:uid="{00000000-0005-0000-0000-00001F2A0000}"/>
    <cellStyle name="Feeder Field 5 2 7 2 3" xfId="16448" xr:uid="{00000000-0005-0000-0000-0000202A0000}"/>
    <cellStyle name="Feeder Field 5 2 7 2 4" xfId="16449" xr:uid="{00000000-0005-0000-0000-0000212A0000}"/>
    <cellStyle name="Feeder Field 5 2 7 3" xfId="16450" xr:uid="{00000000-0005-0000-0000-0000222A0000}"/>
    <cellStyle name="Feeder Field 5 2 7 4" xfId="16451" xr:uid="{00000000-0005-0000-0000-0000232A0000}"/>
    <cellStyle name="Feeder Field 5 2 8" xfId="1663" xr:uid="{00000000-0005-0000-0000-0000242A0000}"/>
    <cellStyle name="Feeder Field 5 2 8 2" xfId="16452" xr:uid="{00000000-0005-0000-0000-0000252A0000}"/>
    <cellStyle name="Feeder Field 5 2 8 2 2" xfId="16453" xr:uid="{00000000-0005-0000-0000-0000262A0000}"/>
    <cellStyle name="Feeder Field 5 2 8 2 3" xfId="16454" xr:uid="{00000000-0005-0000-0000-0000272A0000}"/>
    <cellStyle name="Feeder Field 5 2 8 2 4" xfId="16455" xr:uid="{00000000-0005-0000-0000-0000282A0000}"/>
    <cellStyle name="Feeder Field 5 2 8 3" xfId="16456" xr:uid="{00000000-0005-0000-0000-0000292A0000}"/>
    <cellStyle name="Feeder Field 5 2 8 4" xfId="16457" xr:uid="{00000000-0005-0000-0000-00002A2A0000}"/>
    <cellStyle name="Feeder Field 5 2 9" xfId="1664" xr:uid="{00000000-0005-0000-0000-00002B2A0000}"/>
    <cellStyle name="Feeder Field 5 2 9 2" xfId="16458" xr:uid="{00000000-0005-0000-0000-00002C2A0000}"/>
    <cellStyle name="Feeder Field 5 2 9 2 2" xfId="16459" xr:uid="{00000000-0005-0000-0000-00002D2A0000}"/>
    <cellStyle name="Feeder Field 5 2 9 2 3" xfId="16460" xr:uid="{00000000-0005-0000-0000-00002E2A0000}"/>
    <cellStyle name="Feeder Field 5 2 9 2 4" xfId="16461" xr:uid="{00000000-0005-0000-0000-00002F2A0000}"/>
    <cellStyle name="Feeder Field 5 2 9 3" xfId="16462" xr:uid="{00000000-0005-0000-0000-0000302A0000}"/>
    <cellStyle name="Feeder Field 5 2 9 4" xfId="16463" xr:uid="{00000000-0005-0000-0000-0000312A0000}"/>
    <cellStyle name="Feeder Field 5 20" xfId="1665" xr:uid="{00000000-0005-0000-0000-0000322A0000}"/>
    <cellStyle name="Feeder Field 5 20 2" xfId="16464" xr:uid="{00000000-0005-0000-0000-0000332A0000}"/>
    <cellStyle name="Feeder Field 5 20 2 2" xfId="16465" xr:uid="{00000000-0005-0000-0000-0000342A0000}"/>
    <cellStyle name="Feeder Field 5 20 2 3" xfId="16466" xr:uid="{00000000-0005-0000-0000-0000352A0000}"/>
    <cellStyle name="Feeder Field 5 20 2 4" xfId="16467" xr:uid="{00000000-0005-0000-0000-0000362A0000}"/>
    <cellStyle name="Feeder Field 5 20 3" xfId="16468" xr:uid="{00000000-0005-0000-0000-0000372A0000}"/>
    <cellStyle name="Feeder Field 5 20 4" xfId="16469" xr:uid="{00000000-0005-0000-0000-0000382A0000}"/>
    <cellStyle name="Feeder Field 5 21" xfId="1666" xr:uid="{00000000-0005-0000-0000-0000392A0000}"/>
    <cellStyle name="Feeder Field 5 21 2" xfId="16470" xr:uid="{00000000-0005-0000-0000-00003A2A0000}"/>
    <cellStyle name="Feeder Field 5 21 2 2" xfId="16471" xr:uid="{00000000-0005-0000-0000-00003B2A0000}"/>
    <cellStyle name="Feeder Field 5 21 2 3" xfId="16472" xr:uid="{00000000-0005-0000-0000-00003C2A0000}"/>
    <cellStyle name="Feeder Field 5 21 2 4" xfId="16473" xr:uid="{00000000-0005-0000-0000-00003D2A0000}"/>
    <cellStyle name="Feeder Field 5 21 3" xfId="16474" xr:uid="{00000000-0005-0000-0000-00003E2A0000}"/>
    <cellStyle name="Feeder Field 5 21 4" xfId="16475" xr:uid="{00000000-0005-0000-0000-00003F2A0000}"/>
    <cellStyle name="Feeder Field 5 22" xfId="1667" xr:uid="{00000000-0005-0000-0000-0000402A0000}"/>
    <cellStyle name="Feeder Field 5 22 2" xfId="16476" xr:uid="{00000000-0005-0000-0000-0000412A0000}"/>
    <cellStyle name="Feeder Field 5 22 2 2" xfId="16477" xr:uid="{00000000-0005-0000-0000-0000422A0000}"/>
    <cellStyle name="Feeder Field 5 22 2 3" xfId="16478" xr:uid="{00000000-0005-0000-0000-0000432A0000}"/>
    <cellStyle name="Feeder Field 5 22 2 4" xfId="16479" xr:uid="{00000000-0005-0000-0000-0000442A0000}"/>
    <cellStyle name="Feeder Field 5 22 3" xfId="16480" xr:uid="{00000000-0005-0000-0000-0000452A0000}"/>
    <cellStyle name="Feeder Field 5 22 4" xfId="16481" xr:uid="{00000000-0005-0000-0000-0000462A0000}"/>
    <cellStyle name="Feeder Field 5 23" xfId="1668" xr:uid="{00000000-0005-0000-0000-0000472A0000}"/>
    <cellStyle name="Feeder Field 5 23 2" xfId="16482" xr:uid="{00000000-0005-0000-0000-0000482A0000}"/>
    <cellStyle name="Feeder Field 5 23 2 2" xfId="16483" xr:uid="{00000000-0005-0000-0000-0000492A0000}"/>
    <cellStyle name="Feeder Field 5 23 2 3" xfId="16484" xr:uid="{00000000-0005-0000-0000-00004A2A0000}"/>
    <cellStyle name="Feeder Field 5 23 2 4" xfId="16485" xr:uid="{00000000-0005-0000-0000-00004B2A0000}"/>
    <cellStyle name="Feeder Field 5 23 3" xfId="16486" xr:uid="{00000000-0005-0000-0000-00004C2A0000}"/>
    <cellStyle name="Feeder Field 5 23 4" xfId="16487" xr:uid="{00000000-0005-0000-0000-00004D2A0000}"/>
    <cellStyle name="Feeder Field 5 24" xfId="1669" xr:uid="{00000000-0005-0000-0000-00004E2A0000}"/>
    <cellStyle name="Feeder Field 5 24 2" xfId="16488" xr:uid="{00000000-0005-0000-0000-00004F2A0000}"/>
    <cellStyle name="Feeder Field 5 24 2 2" xfId="16489" xr:uid="{00000000-0005-0000-0000-0000502A0000}"/>
    <cellStyle name="Feeder Field 5 24 2 3" xfId="16490" xr:uid="{00000000-0005-0000-0000-0000512A0000}"/>
    <cellStyle name="Feeder Field 5 24 2 4" xfId="16491" xr:uid="{00000000-0005-0000-0000-0000522A0000}"/>
    <cellStyle name="Feeder Field 5 24 3" xfId="16492" xr:uid="{00000000-0005-0000-0000-0000532A0000}"/>
    <cellStyle name="Feeder Field 5 24 4" xfId="16493" xr:uid="{00000000-0005-0000-0000-0000542A0000}"/>
    <cellStyle name="Feeder Field 5 25" xfId="1670" xr:uid="{00000000-0005-0000-0000-0000552A0000}"/>
    <cellStyle name="Feeder Field 5 25 2" xfId="16494" xr:uid="{00000000-0005-0000-0000-0000562A0000}"/>
    <cellStyle name="Feeder Field 5 25 2 2" xfId="16495" xr:uid="{00000000-0005-0000-0000-0000572A0000}"/>
    <cellStyle name="Feeder Field 5 25 2 3" xfId="16496" xr:uid="{00000000-0005-0000-0000-0000582A0000}"/>
    <cellStyle name="Feeder Field 5 25 2 4" xfId="16497" xr:uid="{00000000-0005-0000-0000-0000592A0000}"/>
    <cellStyle name="Feeder Field 5 25 3" xfId="16498" xr:uid="{00000000-0005-0000-0000-00005A2A0000}"/>
    <cellStyle name="Feeder Field 5 25 4" xfId="16499" xr:uid="{00000000-0005-0000-0000-00005B2A0000}"/>
    <cellStyle name="Feeder Field 5 26" xfId="1671" xr:uid="{00000000-0005-0000-0000-00005C2A0000}"/>
    <cellStyle name="Feeder Field 5 26 2" xfId="16500" xr:uid="{00000000-0005-0000-0000-00005D2A0000}"/>
    <cellStyle name="Feeder Field 5 26 2 2" xfId="16501" xr:uid="{00000000-0005-0000-0000-00005E2A0000}"/>
    <cellStyle name="Feeder Field 5 26 2 3" xfId="16502" xr:uid="{00000000-0005-0000-0000-00005F2A0000}"/>
    <cellStyle name="Feeder Field 5 26 2 4" xfId="16503" xr:uid="{00000000-0005-0000-0000-0000602A0000}"/>
    <cellStyle name="Feeder Field 5 26 3" xfId="16504" xr:uid="{00000000-0005-0000-0000-0000612A0000}"/>
    <cellStyle name="Feeder Field 5 26 4" xfId="16505" xr:uid="{00000000-0005-0000-0000-0000622A0000}"/>
    <cellStyle name="Feeder Field 5 27" xfId="1672" xr:uid="{00000000-0005-0000-0000-0000632A0000}"/>
    <cellStyle name="Feeder Field 5 27 2" xfId="16506" xr:uid="{00000000-0005-0000-0000-0000642A0000}"/>
    <cellStyle name="Feeder Field 5 27 2 2" xfId="16507" xr:uid="{00000000-0005-0000-0000-0000652A0000}"/>
    <cellStyle name="Feeder Field 5 27 2 3" xfId="16508" xr:uid="{00000000-0005-0000-0000-0000662A0000}"/>
    <cellStyle name="Feeder Field 5 27 2 4" xfId="16509" xr:uid="{00000000-0005-0000-0000-0000672A0000}"/>
    <cellStyle name="Feeder Field 5 27 3" xfId="16510" xr:uid="{00000000-0005-0000-0000-0000682A0000}"/>
    <cellStyle name="Feeder Field 5 27 4" xfId="16511" xr:uid="{00000000-0005-0000-0000-0000692A0000}"/>
    <cellStyle name="Feeder Field 5 28" xfId="1673" xr:uid="{00000000-0005-0000-0000-00006A2A0000}"/>
    <cellStyle name="Feeder Field 5 28 2" xfId="16512" xr:uid="{00000000-0005-0000-0000-00006B2A0000}"/>
    <cellStyle name="Feeder Field 5 28 2 2" xfId="16513" xr:uid="{00000000-0005-0000-0000-00006C2A0000}"/>
    <cellStyle name="Feeder Field 5 28 2 3" xfId="16514" xr:uid="{00000000-0005-0000-0000-00006D2A0000}"/>
    <cellStyle name="Feeder Field 5 28 2 4" xfId="16515" xr:uid="{00000000-0005-0000-0000-00006E2A0000}"/>
    <cellStyle name="Feeder Field 5 28 3" xfId="16516" xr:uid="{00000000-0005-0000-0000-00006F2A0000}"/>
    <cellStyle name="Feeder Field 5 28 4" xfId="16517" xr:uid="{00000000-0005-0000-0000-0000702A0000}"/>
    <cellStyle name="Feeder Field 5 29" xfId="1674" xr:uid="{00000000-0005-0000-0000-0000712A0000}"/>
    <cellStyle name="Feeder Field 5 29 2" xfId="16518" xr:uid="{00000000-0005-0000-0000-0000722A0000}"/>
    <cellStyle name="Feeder Field 5 29 2 2" xfId="16519" xr:uid="{00000000-0005-0000-0000-0000732A0000}"/>
    <cellStyle name="Feeder Field 5 29 2 3" xfId="16520" xr:uid="{00000000-0005-0000-0000-0000742A0000}"/>
    <cellStyle name="Feeder Field 5 29 2 4" xfId="16521" xr:uid="{00000000-0005-0000-0000-0000752A0000}"/>
    <cellStyle name="Feeder Field 5 29 3" xfId="16522" xr:uid="{00000000-0005-0000-0000-0000762A0000}"/>
    <cellStyle name="Feeder Field 5 29 4" xfId="16523" xr:uid="{00000000-0005-0000-0000-0000772A0000}"/>
    <cellStyle name="Feeder Field 5 3" xfId="1675" xr:uid="{00000000-0005-0000-0000-0000782A0000}"/>
    <cellStyle name="Feeder Field 5 3 2" xfId="16524" xr:uid="{00000000-0005-0000-0000-0000792A0000}"/>
    <cellStyle name="Feeder Field 5 3 2 2" xfId="16525" xr:uid="{00000000-0005-0000-0000-00007A2A0000}"/>
    <cellStyle name="Feeder Field 5 3 2 3" xfId="16526" xr:uid="{00000000-0005-0000-0000-00007B2A0000}"/>
    <cellStyle name="Feeder Field 5 3 2 4" xfId="16527" xr:uid="{00000000-0005-0000-0000-00007C2A0000}"/>
    <cellStyle name="Feeder Field 5 3 3" xfId="16528" xr:uid="{00000000-0005-0000-0000-00007D2A0000}"/>
    <cellStyle name="Feeder Field 5 3 4" xfId="16529" xr:uid="{00000000-0005-0000-0000-00007E2A0000}"/>
    <cellStyle name="Feeder Field 5 30" xfId="1676" xr:uid="{00000000-0005-0000-0000-00007F2A0000}"/>
    <cellStyle name="Feeder Field 5 30 2" xfId="16530" xr:uid="{00000000-0005-0000-0000-0000802A0000}"/>
    <cellStyle name="Feeder Field 5 30 2 2" xfId="16531" xr:uid="{00000000-0005-0000-0000-0000812A0000}"/>
    <cellStyle name="Feeder Field 5 30 2 3" xfId="16532" xr:uid="{00000000-0005-0000-0000-0000822A0000}"/>
    <cellStyle name="Feeder Field 5 30 2 4" xfId="16533" xr:uid="{00000000-0005-0000-0000-0000832A0000}"/>
    <cellStyle name="Feeder Field 5 30 3" xfId="16534" xr:uid="{00000000-0005-0000-0000-0000842A0000}"/>
    <cellStyle name="Feeder Field 5 30 4" xfId="16535" xr:uid="{00000000-0005-0000-0000-0000852A0000}"/>
    <cellStyle name="Feeder Field 5 31" xfId="1677" xr:uid="{00000000-0005-0000-0000-0000862A0000}"/>
    <cellStyle name="Feeder Field 5 31 2" xfId="16536" xr:uid="{00000000-0005-0000-0000-0000872A0000}"/>
    <cellStyle name="Feeder Field 5 31 2 2" xfId="16537" xr:uid="{00000000-0005-0000-0000-0000882A0000}"/>
    <cellStyle name="Feeder Field 5 31 2 3" xfId="16538" xr:uid="{00000000-0005-0000-0000-0000892A0000}"/>
    <cellStyle name="Feeder Field 5 31 2 4" xfId="16539" xr:uid="{00000000-0005-0000-0000-00008A2A0000}"/>
    <cellStyle name="Feeder Field 5 31 3" xfId="16540" xr:uid="{00000000-0005-0000-0000-00008B2A0000}"/>
    <cellStyle name="Feeder Field 5 31 4" xfId="16541" xr:uid="{00000000-0005-0000-0000-00008C2A0000}"/>
    <cellStyle name="Feeder Field 5 32" xfId="1678" xr:uid="{00000000-0005-0000-0000-00008D2A0000}"/>
    <cellStyle name="Feeder Field 5 32 2" xfId="16542" xr:uid="{00000000-0005-0000-0000-00008E2A0000}"/>
    <cellStyle name="Feeder Field 5 32 2 2" xfId="16543" xr:uid="{00000000-0005-0000-0000-00008F2A0000}"/>
    <cellStyle name="Feeder Field 5 32 2 3" xfId="16544" xr:uid="{00000000-0005-0000-0000-0000902A0000}"/>
    <cellStyle name="Feeder Field 5 32 2 4" xfId="16545" xr:uid="{00000000-0005-0000-0000-0000912A0000}"/>
    <cellStyle name="Feeder Field 5 32 3" xfId="16546" xr:uid="{00000000-0005-0000-0000-0000922A0000}"/>
    <cellStyle name="Feeder Field 5 32 4" xfId="16547" xr:uid="{00000000-0005-0000-0000-0000932A0000}"/>
    <cellStyle name="Feeder Field 5 33" xfId="1679" xr:uid="{00000000-0005-0000-0000-0000942A0000}"/>
    <cellStyle name="Feeder Field 5 33 2" xfId="16548" xr:uid="{00000000-0005-0000-0000-0000952A0000}"/>
    <cellStyle name="Feeder Field 5 33 2 2" xfId="16549" xr:uid="{00000000-0005-0000-0000-0000962A0000}"/>
    <cellStyle name="Feeder Field 5 33 2 3" xfId="16550" xr:uid="{00000000-0005-0000-0000-0000972A0000}"/>
    <cellStyle name="Feeder Field 5 33 2 4" xfId="16551" xr:uid="{00000000-0005-0000-0000-0000982A0000}"/>
    <cellStyle name="Feeder Field 5 33 3" xfId="16552" xr:uid="{00000000-0005-0000-0000-0000992A0000}"/>
    <cellStyle name="Feeder Field 5 33 4" xfId="16553" xr:uid="{00000000-0005-0000-0000-00009A2A0000}"/>
    <cellStyle name="Feeder Field 5 34" xfId="1680" xr:uid="{00000000-0005-0000-0000-00009B2A0000}"/>
    <cellStyle name="Feeder Field 5 34 2" xfId="16554" xr:uid="{00000000-0005-0000-0000-00009C2A0000}"/>
    <cellStyle name="Feeder Field 5 34 2 2" xfId="16555" xr:uid="{00000000-0005-0000-0000-00009D2A0000}"/>
    <cellStyle name="Feeder Field 5 34 2 3" xfId="16556" xr:uid="{00000000-0005-0000-0000-00009E2A0000}"/>
    <cellStyle name="Feeder Field 5 34 2 4" xfId="16557" xr:uid="{00000000-0005-0000-0000-00009F2A0000}"/>
    <cellStyle name="Feeder Field 5 34 3" xfId="16558" xr:uid="{00000000-0005-0000-0000-0000A02A0000}"/>
    <cellStyle name="Feeder Field 5 34 4" xfId="16559" xr:uid="{00000000-0005-0000-0000-0000A12A0000}"/>
    <cellStyle name="Feeder Field 5 35" xfId="1681" xr:uid="{00000000-0005-0000-0000-0000A22A0000}"/>
    <cellStyle name="Feeder Field 5 35 2" xfId="16560" xr:uid="{00000000-0005-0000-0000-0000A32A0000}"/>
    <cellStyle name="Feeder Field 5 35 2 2" xfId="16561" xr:uid="{00000000-0005-0000-0000-0000A42A0000}"/>
    <cellStyle name="Feeder Field 5 35 2 3" xfId="16562" xr:uid="{00000000-0005-0000-0000-0000A52A0000}"/>
    <cellStyle name="Feeder Field 5 35 2 4" xfId="16563" xr:uid="{00000000-0005-0000-0000-0000A62A0000}"/>
    <cellStyle name="Feeder Field 5 35 3" xfId="16564" xr:uid="{00000000-0005-0000-0000-0000A72A0000}"/>
    <cellStyle name="Feeder Field 5 35 4" xfId="16565" xr:uid="{00000000-0005-0000-0000-0000A82A0000}"/>
    <cellStyle name="Feeder Field 5 36" xfId="1682" xr:uid="{00000000-0005-0000-0000-0000A92A0000}"/>
    <cellStyle name="Feeder Field 5 36 2" xfId="16566" xr:uid="{00000000-0005-0000-0000-0000AA2A0000}"/>
    <cellStyle name="Feeder Field 5 36 2 2" xfId="16567" xr:uid="{00000000-0005-0000-0000-0000AB2A0000}"/>
    <cellStyle name="Feeder Field 5 36 2 3" xfId="16568" xr:uid="{00000000-0005-0000-0000-0000AC2A0000}"/>
    <cellStyle name="Feeder Field 5 36 2 4" xfId="16569" xr:uid="{00000000-0005-0000-0000-0000AD2A0000}"/>
    <cellStyle name="Feeder Field 5 36 3" xfId="16570" xr:uid="{00000000-0005-0000-0000-0000AE2A0000}"/>
    <cellStyle name="Feeder Field 5 36 4" xfId="16571" xr:uid="{00000000-0005-0000-0000-0000AF2A0000}"/>
    <cellStyle name="Feeder Field 5 37" xfId="1683" xr:uid="{00000000-0005-0000-0000-0000B02A0000}"/>
    <cellStyle name="Feeder Field 5 37 2" xfId="16572" xr:uid="{00000000-0005-0000-0000-0000B12A0000}"/>
    <cellStyle name="Feeder Field 5 37 2 2" xfId="16573" xr:uid="{00000000-0005-0000-0000-0000B22A0000}"/>
    <cellStyle name="Feeder Field 5 37 2 3" xfId="16574" xr:uid="{00000000-0005-0000-0000-0000B32A0000}"/>
    <cellStyle name="Feeder Field 5 37 2 4" xfId="16575" xr:uid="{00000000-0005-0000-0000-0000B42A0000}"/>
    <cellStyle name="Feeder Field 5 37 3" xfId="16576" xr:uid="{00000000-0005-0000-0000-0000B52A0000}"/>
    <cellStyle name="Feeder Field 5 37 4" xfId="16577" xr:uid="{00000000-0005-0000-0000-0000B62A0000}"/>
    <cellStyle name="Feeder Field 5 38" xfId="1684" xr:uid="{00000000-0005-0000-0000-0000B72A0000}"/>
    <cellStyle name="Feeder Field 5 38 2" xfId="16578" xr:uid="{00000000-0005-0000-0000-0000B82A0000}"/>
    <cellStyle name="Feeder Field 5 38 2 2" xfId="16579" xr:uid="{00000000-0005-0000-0000-0000B92A0000}"/>
    <cellStyle name="Feeder Field 5 38 2 3" xfId="16580" xr:uid="{00000000-0005-0000-0000-0000BA2A0000}"/>
    <cellStyle name="Feeder Field 5 38 2 4" xfId="16581" xr:uid="{00000000-0005-0000-0000-0000BB2A0000}"/>
    <cellStyle name="Feeder Field 5 38 3" xfId="16582" xr:uid="{00000000-0005-0000-0000-0000BC2A0000}"/>
    <cellStyle name="Feeder Field 5 38 4" xfId="16583" xr:uid="{00000000-0005-0000-0000-0000BD2A0000}"/>
    <cellStyle name="Feeder Field 5 39" xfId="1685" xr:uid="{00000000-0005-0000-0000-0000BE2A0000}"/>
    <cellStyle name="Feeder Field 5 39 2" xfId="16584" xr:uid="{00000000-0005-0000-0000-0000BF2A0000}"/>
    <cellStyle name="Feeder Field 5 39 2 2" xfId="16585" xr:uid="{00000000-0005-0000-0000-0000C02A0000}"/>
    <cellStyle name="Feeder Field 5 39 2 3" xfId="16586" xr:uid="{00000000-0005-0000-0000-0000C12A0000}"/>
    <cellStyle name="Feeder Field 5 39 2 4" xfId="16587" xr:uid="{00000000-0005-0000-0000-0000C22A0000}"/>
    <cellStyle name="Feeder Field 5 39 3" xfId="16588" xr:uid="{00000000-0005-0000-0000-0000C32A0000}"/>
    <cellStyle name="Feeder Field 5 39 4" xfId="16589" xr:uid="{00000000-0005-0000-0000-0000C42A0000}"/>
    <cellStyle name="Feeder Field 5 4" xfId="1686" xr:uid="{00000000-0005-0000-0000-0000C52A0000}"/>
    <cellStyle name="Feeder Field 5 4 2" xfId="16590" xr:uid="{00000000-0005-0000-0000-0000C62A0000}"/>
    <cellStyle name="Feeder Field 5 4 2 2" xfId="16591" xr:uid="{00000000-0005-0000-0000-0000C72A0000}"/>
    <cellStyle name="Feeder Field 5 4 2 3" xfId="16592" xr:uid="{00000000-0005-0000-0000-0000C82A0000}"/>
    <cellStyle name="Feeder Field 5 4 2 4" xfId="16593" xr:uid="{00000000-0005-0000-0000-0000C92A0000}"/>
    <cellStyle name="Feeder Field 5 4 3" xfId="16594" xr:uid="{00000000-0005-0000-0000-0000CA2A0000}"/>
    <cellStyle name="Feeder Field 5 4 4" xfId="16595" xr:uid="{00000000-0005-0000-0000-0000CB2A0000}"/>
    <cellStyle name="Feeder Field 5 40" xfId="1687" xr:uid="{00000000-0005-0000-0000-0000CC2A0000}"/>
    <cellStyle name="Feeder Field 5 40 2" xfId="16596" xr:uid="{00000000-0005-0000-0000-0000CD2A0000}"/>
    <cellStyle name="Feeder Field 5 40 2 2" xfId="16597" xr:uid="{00000000-0005-0000-0000-0000CE2A0000}"/>
    <cellStyle name="Feeder Field 5 40 2 3" xfId="16598" xr:uid="{00000000-0005-0000-0000-0000CF2A0000}"/>
    <cellStyle name="Feeder Field 5 40 2 4" xfId="16599" xr:uid="{00000000-0005-0000-0000-0000D02A0000}"/>
    <cellStyle name="Feeder Field 5 40 3" xfId="16600" xr:uid="{00000000-0005-0000-0000-0000D12A0000}"/>
    <cellStyle name="Feeder Field 5 40 4" xfId="16601" xr:uid="{00000000-0005-0000-0000-0000D22A0000}"/>
    <cellStyle name="Feeder Field 5 41" xfId="1688" xr:uid="{00000000-0005-0000-0000-0000D32A0000}"/>
    <cellStyle name="Feeder Field 5 41 2" xfId="16602" xr:uid="{00000000-0005-0000-0000-0000D42A0000}"/>
    <cellStyle name="Feeder Field 5 41 2 2" xfId="16603" xr:uid="{00000000-0005-0000-0000-0000D52A0000}"/>
    <cellStyle name="Feeder Field 5 41 2 3" xfId="16604" xr:uid="{00000000-0005-0000-0000-0000D62A0000}"/>
    <cellStyle name="Feeder Field 5 41 2 4" xfId="16605" xr:uid="{00000000-0005-0000-0000-0000D72A0000}"/>
    <cellStyle name="Feeder Field 5 41 3" xfId="16606" xr:uid="{00000000-0005-0000-0000-0000D82A0000}"/>
    <cellStyle name="Feeder Field 5 41 4" xfId="16607" xr:uid="{00000000-0005-0000-0000-0000D92A0000}"/>
    <cellStyle name="Feeder Field 5 42" xfId="1689" xr:uid="{00000000-0005-0000-0000-0000DA2A0000}"/>
    <cellStyle name="Feeder Field 5 42 2" xfId="16608" xr:uid="{00000000-0005-0000-0000-0000DB2A0000}"/>
    <cellStyle name="Feeder Field 5 42 2 2" xfId="16609" xr:uid="{00000000-0005-0000-0000-0000DC2A0000}"/>
    <cellStyle name="Feeder Field 5 42 2 3" xfId="16610" xr:uid="{00000000-0005-0000-0000-0000DD2A0000}"/>
    <cellStyle name="Feeder Field 5 42 2 4" xfId="16611" xr:uid="{00000000-0005-0000-0000-0000DE2A0000}"/>
    <cellStyle name="Feeder Field 5 42 3" xfId="16612" xr:uid="{00000000-0005-0000-0000-0000DF2A0000}"/>
    <cellStyle name="Feeder Field 5 42 4" xfId="16613" xr:uid="{00000000-0005-0000-0000-0000E02A0000}"/>
    <cellStyle name="Feeder Field 5 43" xfId="1690" xr:uid="{00000000-0005-0000-0000-0000E12A0000}"/>
    <cellStyle name="Feeder Field 5 43 2" xfId="16614" xr:uid="{00000000-0005-0000-0000-0000E22A0000}"/>
    <cellStyle name="Feeder Field 5 43 2 2" xfId="16615" xr:uid="{00000000-0005-0000-0000-0000E32A0000}"/>
    <cellStyle name="Feeder Field 5 43 2 3" xfId="16616" xr:uid="{00000000-0005-0000-0000-0000E42A0000}"/>
    <cellStyle name="Feeder Field 5 43 2 4" xfId="16617" xr:uid="{00000000-0005-0000-0000-0000E52A0000}"/>
    <cellStyle name="Feeder Field 5 43 3" xfId="16618" xr:uid="{00000000-0005-0000-0000-0000E62A0000}"/>
    <cellStyle name="Feeder Field 5 43 4" xfId="16619" xr:uid="{00000000-0005-0000-0000-0000E72A0000}"/>
    <cellStyle name="Feeder Field 5 44" xfId="1691" xr:uid="{00000000-0005-0000-0000-0000E82A0000}"/>
    <cellStyle name="Feeder Field 5 44 2" xfId="16620" xr:uid="{00000000-0005-0000-0000-0000E92A0000}"/>
    <cellStyle name="Feeder Field 5 44 2 2" xfId="16621" xr:uid="{00000000-0005-0000-0000-0000EA2A0000}"/>
    <cellStyle name="Feeder Field 5 44 2 3" xfId="16622" xr:uid="{00000000-0005-0000-0000-0000EB2A0000}"/>
    <cellStyle name="Feeder Field 5 44 2 4" xfId="16623" xr:uid="{00000000-0005-0000-0000-0000EC2A0000}"/>
    <cellStyle name="Feeder Field 5 44 3" xfId="16624" xr:uid="{00000000-0005-0000-0000-0000ED2A0000}"/>
    <cellStyle name="Feeder Field 5 44 4" xfId="16625" xr:uid="{00000000-0005-0000-0000-0000EE2A0000}"/>
    <cellStyle name="Feeder Field 5 45" xfId="16626" xr:uid="{00000000-0005-0000-0000-0000EF2A0000}"/>
    <cellStyle name="Feeder Field 5 45 2" xfId="16627" xr:uid="{00000000-0005-0000-0000-0000F02A0000}"/>
    <cellStyle name="Feeder Field 5 45 3" xfId="16628" xr:uid="{00000000-0005-0000-0000-0000F12A0000}"/>
    <cellStyle name="Feeder Field 5 45 4" xfId="16629" xr:uid="{00000000-0005-0000-0000-0000F22A0000}"/>
    <cellStyle name="Feeder Field 5 46" xfId="16630" xr:uid="{00000000-0005-0000-0000-0000F32A0000}"/>
    <cellStyle name="Feeder Field 5 47" xfId="16631" xr:uid="{00000000-0005-0000-0000-0000F42A0000}"/>
    <cellStyle name="Feeder Field 5 5" xfId="1692" xr:uid="{00000000-0005-0000-0000-0000F52A0000}"/>
    <cellStyle name="Feeder Field 5 5 2" xfId="16632" xr:uid="{00000000-0005-0000-0000-0000F62A0000}"/>
    <cellStyle name="Feeder Field 5 5 2 2" xfId="16633" xr:uid="{00000000-0005-0000-0000-0000F72A0000}"/>
    <cellStyle name="Feeder Field 5 5 2 3" xfId="16634" xr:uid="{00000000-0005-0000-0000-0000F82A0000}"/>
    <cellStyle name="Feeder Field 5 5 2 4" xfId="16635" xr:uid="{00000000-0005-0000-0000-0000F92A0000}"/>
    <cellStyle name="Feeder Field 5 5 3" xfId="16636" xr:uid="{00000000-0005-0000-0000-0000FA2A0000}"/>
    <cellStyle name="Feeder Field 5 5 4" xfId="16637" xr:uid="{00000000-0005-0000-0000-0000FB2A0000}"/>
    <cellStyle name="Feeder Field 5 6" xfId="1693" xr:uid="{00000000-0005-0000-0000-0000FC2A0000}"/>
    <cellStyle name="Feeder Field 5 6 2" xfId="16638" xr:uid="{00000000-0005-0000-0000-0000FD2A0000}"/>
    <cellStyle name="Feeder Field 5 6 2 2" xfId="16639" xr:uid="{00000000-0005-0000-0000-0000FE2A0000}"/>
    <cellStyle name="Feeder Field 5 6 2 3" xfId="16640" xr:uid="{00000000-0005-0000-0000-0000FF2A0000}"/>
    <cellStyle name="Feeder Field 5 6 2 4" xfId="16641" xr:uid="{00000000-0005-0000-0000-0000002B0000}"/>
    <cellStyle name="Feeder Field 5 6 3" xfId="16642" xr:uid="{00000000-0005-0000-0000-0000012B0000}"/>
    <cellStyle name="Feeder Field 5 6 4" xfId="16643" xr:uid="{00000000-0005-0000-0000-0000022B0000}"/>
    <cellStyle name="Feeder Field 5 7" xfId="1694" xr:uid="{00000000-0005-0000-0000-0000032B0000}"/>
    <cellStyle name="Feeder Field 5 7 2" xfId="16644" xr:uid="{00000000-0005-0000-0000-0000042B0000}"/>
    <cellStyle name="Feeder Field 5 7 2 2" xfId="16645" xr:uid="{00000000-0005-0000-0000-0000052B0000}"/>
    <cellStyle name="Feeder Field 5 7 2 3" xfId="16646" xr:uid="{00000000-0005-0000-0000-0000062B0000}"/>
    <cellStyle name="Feeder Field 5 7 2 4" xfId="16647" xr:uid="{00000000-0005-0000-0000-0000072B0000}"/>
    <cellStyle name="Feeder Field 5 7 3" xfId="16648" xr:uid="{00000000-0005-0000-0000-0000082B0000}"/>
    <cellStyle name="Feeder Field 5 7 4" xfId="16649" xr:uid="{00000000-0005-0000-0000-0000092B0000}"/>
    <cellStyle name="Feeder Field 5 8" xfId="1695" xr:uid="{00000000-0005-0000-0000-00000A2B0000}"/>
    <cellStyle name="Feeder Field 5 8 2" xfId="16650" xr:uid="{00000000-0005-0000-0000-00000B2B0000}"/>
    <cellStyle name="Feeder Field 5 8 2 2" xfId="16651" xr:uid="{00000000-0005-0000-0000-00000C2B0000}"/>
    <cellStyle name="Feeder Field 5 8 2 3" xfId="16652" xr:uid="{00000000-0005-0000-0000-00000D2B0000}"/>
    <cellStyle name="Feeder Field 5 8 2 4" xfId="16653" xr:uid="{00000000-0005-0000-0000-00000E2B0000}"/>
    <cellStyle name="Feeder Field 5 8 3" xfId="16654" xr:uid="{00000000-0005-0000-0000-00000F2B0000}"/>
    <cellStyle name="Feeder Field 5 8 4" xfId="16655" xr:uid="{00000000-0005-0000-0000-0000102B0000}"/>
    <cellStyle name="Feeder Field 5 9" xfId="1696" xr:uid="{00000000-0005-0000-0000-0000112B0000}"/>
    <cellStyle name="Feeder Field 5 9 2" xfId="16656" xr:uid="{00000000-0005-0000-0000-0000122B0000}"/>
    <cellStyle name="Feeder Field 5 9 2 2" xfId="16657" xr:uid="{00000000-0005-0000-0000-0000132B0000}"/>
    <cellStyle name="Feeder Field 5 9 2 3" xfId="16658" xr:uid="{00000000-0005-0000-0000-0000142B0000}"/>
    <cellStyle name="Feeder Field 5 9 2 4" xfId="16659" xr:uid="{00000000-0005-0000-0000-0000152B0000}"/>
    <cellStyle name="Feeder Field 5 9 3" xfId="16660" xr:uid="{00000000-0005-0000-0000-0000162B0000}"/>
    <cellStyle name="Feeder Field 5 9 4" xfId="16661" xr:uid="{00000000-0005-0000-0000-0000172B0000}"/>
    <cellStyle name="Feeder Field 6" xfId="1697" xr:uid="{00000000-0005-0000-0000-0000182B0000}"/>
    <cellStyle name="Feeder Field 6 10" xfId="1698" xr:uid="{00000000-0005-0000-0000-0000192B0000}"/>
    <cellStyle name="Feeder Field 6 10 2" xfId="16662" xr:uid="{00000000-0005-0000-0000-00001A2B0000}"/>
    <cellStyle name="Feeder Field 6 10 2 2" xfId="16663" xr:uid="{00000000-0005-0000-0000-00001B2B0000}"/>
    <cellStyle name="Feeder Field 6 10 2 3" xfId="16664" xr:uid="{00000000-0005-0000-0000-00001C2B0000}"/>
    <cellStyle name="Feeder Field 6 10 2 4" xfId="16665" xr:uid="{00000000-0005-0000-0000-00001D2B0000}"/>
    <cellStyle name="Feeder Field 6 10 3" xfId="16666" xr:uid="{00000000-0005-0000-0000-00001E2B0000}"/>
    <cellStyle name="Feeder Field 6 10 4" xfId="16667" xr:uid="{00000000-0005-0000-0000-00001F2B0000}"/>
    <cellStyle name="Feeder Field 6 11" xfId="1699" xr:uid="{00000000-0005-0000-0000-0000202B0000}"/>
    <cellStyle name="Feeder Field 6 11 2" xfId="16668" xr:uid="{00000000-0005-0000-0000-0000212B0000}"/>
    <cellStyle name="Feeder Field 6 11 2 2" xfId="16669" xr:uid="{00000000-0005-0000-0000-0000222B0000}"/>
    <cellStyle name="Feeder Field 6 11 2 3" xfId="16670" xr:uid="{00000000-0005-0000-0000-0000232B0000}"/>
    <cellStyle name="Feeder Field 6 11 2 4" xfId="16671" xr:uid="{00000000-0005-0000-0000-0000242B0000}"/>
    <cellStyle name="Feeder Field 6 11 3" xfId="16672" xr:uid="{00000000-0005-0000-0000-0000252B0000}"/>
    <cellStyle name="Feeder Field 6 11 4" xfId="16673" xr:uid="{00000000-0005-0000-0000-0000262B0000}"/>
    <cellStyle name="Feeder Field 6 12" xfId="1700" xr:uid="{00000000-0005-0000-0000-0000272B0000}"/>
    <cellStyle name="Feeder Field 6 12 2" xfId="16674" xr:uid="{00000000-0005-0000-0000-0000282B0000}"/>
    <cellStyle name="Feeder Field 6 12 2 2" xfId="16675" xr:uid="{00000000-0005-0000-0000-0000292B0000}"/>
    <cellStyle name="Feeder Field 6 12 2 3" xfId="16676" xr:uid="{00000000-0005-0000-0000-00002A2B0000}"/>
    <cellStyle name="Feeder Field 6 12 2 4" xfId="16677" xr:uid="{00000000-0005-0000-0000-00002B2B0000}"/>
    <cellStyle name="Feeder Field 6 12 3" xfId="16678" xr:uid="{00000000-0005-0000-0000-00002C2B0000}"/>
    <cellStyle name="Feeder Field 6 12 4" xfId="16679" xr:uid="{00000000-0005-0000-0000-00002D2B0000}"/>
    <cellStyle name="Feeder Field 6 13" xfId="1701" xr:uid="{00000000-0005-0000-0000-00002E2B0000}"/>
    <cellStyle name="Feeder Field 6 13 2" xfId="16680" xr:uid="{00000000-0005-0000-0000-00002F2B0000}"/>
    <cellStyle name="Feeder Field 6 13 2 2" xfId="16681" xr:uid="{00000000-0005-0000-0000-0000302B0000}"/>
    <cellStyle name="Feeder Field 6 13 2 3" xfId="16682" xr:uid="{00000000-0005-0000-0000-0000312B0000}"/>
    <cellStyle name="Feeder Field 6 13 2 4" xfId="16683" xr:uid="{00000000-0005-0000-0000-0000322B0000}"/>
    <cellStyle name="Feeder Field 6 13 3" xfId="16684" xr:uid="{00000000-0005-0000-0000-0000332B0000}"/>
    <cellStyle name="Feeder Field 6 13 4" xfId="16685" xr:uid="{00000000-0005-0000-0000-0000342B0000}"/>
    <cellStyle name="Feeder Field 6 14" xfId="1702" xr:uid="{00000000-0005-0000-0000-0000352B0000}"/>
    <cellStyle name="Feeder Field 6 14 2" xfId="16686" xr:uid="{00000000-0005-0000-0000-0000362B0000}"/>
    <cellStyle name="Feeder Field 6 14 2 2" xfId="16687" xr:uid="{00000000-0005-0000-0000-0000372B0000}"/>
    <cellStyle name="Feeder Field 6 14 2 3" xfId="16688" xr:uid="{00000000-0005-0000-0000-0000382B0000}"/>
    <cellStyle name="Feeder Field 6 14 2 4" xfId="16689" xr:uid="{00000000-0005-0000-0000-0000392B0000}"/>
    <cellStyle name="Feeder Field 6 14 3" xfId="16690" xr:uid="{00000000-0005-0000-0000-00003A2B0000}"/>
    <cellStyle name="Feeder Field 6 14 4" xfId="16691" xr:uid="{00000000-0005-0000-0000-00003B2B0000}"/>
    <cellStyle name="Feeder Field 6 15" xfId="1703" xr:uid="{00000000-0005-0000-0000-00003C2B0000}"/>
    <cellStyle name="Feeder Field 6 15 2" xfId="16692" xr:uid="{00000000-0005-0000-0000-00003D2B0000}"/>
    <cellStyle name="Feeder Field 6 15 2 2" xfId="16693" xr:uid="{00000000-0005-0000-0000-00003E2B0000}"/>
    <cellStyle name="Feeder Field 6 15 2 3" xfId="16694" xr:uid="{00000000-0005-0000-0000-00003F2B0000}"/>
    <cellStyle name="Feeder Field 6 15 2 4" xfId="16695" xr:uid="{00000000-0005-0000-0000-0000402B0000}"/>
    <cellStyle name="Feeder Field 6 15 3" xfId="16696" xr:uid="{00000000-0005-0000-0000-0000412B0000}"/>
    <cellStyle name="Feeder Field 6 15 4" xfId="16697" xr:uid="{00000000-0005-0000-0000-0000422B0000}"/>
    <cellStyle name="Feeder Field 6 16" xfId="1704" xr:uid="{00000000-0005-0000-0000-0000432B0000}"/>
    <cellStyle name="Feeder Field 6 16 2" xfId="16698" xr:uid="{00000000-0005-0000-0000-0000442B0000}"/>
    <cellStyle name="Feeder Field 6 16 2 2" xfId="16699" xr:uid="{00000000-0005-0000-0000-0000452B0000}"/>
    <cellStyle name="Feeder Field 6 16 2 3" xfId="16700" xr:uid="{00000000-0005-0000-0000-0000462B0000}"/>
    <cellStyle name="Feeder Field 6 16 2 4" xfId="16701" xr:uid="{00000000-0005-0000-0000-0000472B0000}"/>
    <cellStyle name="Feeder Field 6 16 3" xfId="16702" xr:uid="{00000000-0005-0000-0000-0000482B0000}"/>
    <cellStyle name="Feeder Field 6 16 4" xfId="16703" xr:uid="{00000000-0005-0000-0000-0000492B0000}"/>
    <cellStyle name="Feeder Field 6 17" xfId="1705" xr:uid="{00000000-0005-0000-0000-00004A2B0000}"/>
    <cellStyle name="Feeder Field 6 17 2" xfId="16704" xr:uid="{00000000-0005-0000-0000-00004B2B0000}"/>
    <cellStyle name="Feeder Field 6 17 2 2" xfId="16705" xr:uid="{00000000-0005-0000-0000-00004C2B0000}"/>
    <cellStyle name="Feeder Field 6 17 2 3" xfId="16706" xr:uid="{00000000-0005-0000-0000-00004D2B0000}"/>
    <cellStyle name="Feeder Field 6 17 2 4" xfId="16707" xr:uid="{00000000-0005-0000-0000-00004E2B0000}"/>
    <cellStyle name="Feeder Field 6 17 3" xfId="16708" xr:uid="{00000000-0005-0000-0000-00004F2B0000}"/>
    <cellStyle name="Feeder Field 6 17 4" xfId="16709" xr:uid="{00000000-0005-0000-0000-0000502B0000}"/>
    <cellStyle name="Feeder Field 6 18" xfId="1706" xr:uid="{00000000-0005-0000-0000-0000512B0000}"/>
    <cellStyle name="Feeder Field 6 18 2" xfId="16710" xr:uid="{00000000-0005-0000-0000-0000522B0000}"/>
    <cellStyle name="Feeder Field 6 18 2 2" xfId="16711" xr:uid="{00000000-0005-0000-0000-0000532B0000}"/>
    <cellStyle name="Feeder Field 6 18 2 3" xfId="16712" xr:uid="{00000000-0005-0000-0000-0000542B0000}"/>
    <cellStyle name="Feeder Field 6 18 2 4" xfId="16713" xr:uid="{00000000-0005-0000-0000-0000552B0000}"/>
    <cellStyle name="Feeder Field 6 18 3" xfId="16714" xr:uid="{00000000-0005-0000-0000-0000562B0000}"/>
    <cellStyle name="Feeder Field 6 18 4" xfId="16715" xr:uid="{00000000-0005-0000-0000-0000572B0000}"/>
    <cellStyle name="Feeder Field 6 19" xfId="1707" xr:uid="{00000000-0005-0000-0000-0000582B0000}"/>
    <cellStyle name="Feeder Field 6 19 2" xfId="16716" xr:uid="{00000000-0005-0000-0000-0000592B0000}"/>
    <cellStyle name="Feeder Field 6 19 2 2" xfId="16717" xr:uid="{00000000-0005-0000-0000-00005A2B0000}"/>
    <cellStyle name="Feeder Field 6 19 2 3" xfId="16718" xr:uid="{00000000-0005-0000-0000-00005B2B0000}"/>
    <cellStyle name="Feeder Field 6 19 2 4" xfId="16719" xr:uid="{00000000-0005-0000-0000-00005C2B0000}"/>
    <cellStyle name="Feeder Field 6 19 3" xfId="16720" xr:uid="{00000000-0005-0000-0000-00005D2B0000}"/>
    <cellStyle name="Feeder Field 6 19 4" xfId="16721" xr:uid="{00000000-0005-0000-0000-00005E2B0000}"/>
    <cellStyle name="Feeder Field 6 2" xfId="1708" xr:uid="{00000000-0005-0000-0000-00005F2B0000}"/>
    <cellStyle name="Feeder Field 6 2 10" xfId="1709" xr:uid="{00000000-0005-0000-0000-0000602B0000}"/>
    <cellStyle name="Feeder Field 6 2 10 2" xfId="16722" xr:uid="{00000000-0005-0000-0000-0000612B0000}"/>
    <cellStyle name="Feeder Field 6 2 10 2 2" xfId="16723" xr:uid="{00000000-0005-0000-0000-0000622B0000}"/>
    <cellStyle name="Feeder Field 6 2 10 2 3" xfId="16724" xr:uid="{00000000-0005-0000-0000-0000632B0000}"/>
    <cellStyle name="Feeder Field 6 2 10 2 4" xfId="16725" xr:uid="{00000000-0005-0000-0000-0000642B0000}"/>
    <cellStyle name="Feeder Field 6 2 10 3" xfId="16726" xr:uid="{00000000-0005-0000-0000-0000652B0000}"/>
    <cellStyle name="Feeder Field 6 2 10 4" xfId="16727" xr:uid="{00000000-0005-0000-0000-0000662B0000}"/>
    <cellStyle name="Feeder Field 6 2 11" xfId="1710" xr:uid="{00000000-0005-0000-0000-0000672B0000}"/>
    <cellStyle name="Feeder Field 6 2 11 2" xfId="16728" xr:uid="{00000000-0005-0000-0000-0000682B0000}"/>
    <cellStyle name="Feeder Field 6 2 11 2 2" xfId="16729" xr:uid="{00000000-0005-0000-0000-0000692B0000}"/>
    <cellStyle name="Feeder Field 6 2 11 2 3" xfId="16730" xr:uid="{00000000-0005-0000-0000-00006A2B0000}"/>
    <cellStyle name="Feeder Field 6 2 11 2 4" xfId="16731" xr:uid="{00000000-0005-0000-0000-00006B2B0000}"/>
    <cellStyle name="Feeder Field 6 2 11 3" xfId="16732" xr:uid="{00000000-0005-0000-0000-00006C2B0000}"/>
    <cellStyle name="Feeder Field 6 2 11 4" xfId="16733" xr:uid="{00000000-0005-0000-0000-00006D2B0000}"/>
    <cellStyle name="Feeder Field 6 2 12" xfId="1711" xr:uid="{00000000-0005-0000-0000-00006E2B0000}"/>
    <cellStyle name="Feeder Field 6 2 12 2" xfId="16734" xr:uid="{00000000-0005-0000-0000-00006F2B0000}"/>
    <cellStyle name="Feeder Field 6 2 12 2 2" xfId="16735" xr:uid="{00000000-0005-0000-0000-0000702B0000}"/>
    <cellStyle name="Feeder Field 6 2 12 2 3" xfId="16736" xr:uid="{00000000-0005-0000-0000-0000712B0000}"/>
    <cellStyle name="Feeder Field 6 2 12 2 4" xfId="16737" xr:uid="{00000000-0005-0000-0000-0000722B0000}"/>
    <cellStyle name="Feeder Field 6 2 12 3" xfId="16738" xr:uid="{00000000-0005-0000-0000-0000732B0000}"/>
    <cellStyle name="Feeder Field 6 2 12 4" xfId="16739" xr:uid="{00000000-0005-0000-0000-0000742B0000}"/>
    <cellStyle name="Feeder Field 6 2 13" xfId="1712" xr:uid="{00000000-0005-0000-0000-0000752B0000}"/>
    <cellStyle name="Feeder Field 6 2 13 2" xfId="16740" xr:uid="{00000000-0005-0000-0000-0000762B0000}"/>
    <cellStyle name="Feeder Field 6 2 13 2 2" xfId="16741" xr:uid="{00000000-0005-0000-0000-0000772B0000}"/>
    <cellStyle name="Feeder Field 6 2 13 2 3" xfId="16742" xr:uid="{00000000-0005-0000-0000-0000782B0000}"/>
    <cellStyle name="Feeder Field 6 2 13 2 4" xfId="16743" xr:uid="{00000000-0005-0000-0000-0000792B0000}"/>
    <cellStyle name="Feeder Field 6 2 13 3" xfId="16744" xr:uid="{00000000-0005-0000-0000-00007A2B0000}"/>
    <cellStyle name="Feeder Field 6 2 13 4" xfId="16745" xr:uid="{00000000-0005-0000-0000-00007B2B0000}"/>
    <cellStyle name="Feeder Field 6 2 14" xfId="1713" xr:uid="{00000000-0005-0000-0000-00007C2B0000}"/>
    <cellStyle name="Feeder Field 6 2 14 2" xfId="16746" xr:uid="{00000000-0005-0000-0000-00007D2B0000}"/>
    <cellStyle name="Feeder Field 6 2 14 2 2" xfId="16747" xr:uid="{00000000-0005-0000-0000-00007E2B0000}"/>
    <cellStyle name="Feeder Field 6 2 14 2 3" xfId="16748" xr:uid="{00000000-0005-0000-0000-00007F2B0000}"/>
    <cellStyle name="Feeder Field 6 2 14 2 4" xfId="16749" xr:uid="{00000000-0005-0000-0000-0000802B0000}"/>
    <cellStyle name="Feeder Field 6 2 14 3" xfId="16750" xr:uid="{00000000-0005-0000-0000-0000812B0000}"/>
    <cellStyle name="Feeder Field 6 2 14 4" xfId="16751" xr:uid="{00000000-0005-0000-0000-0000822B0000}"/>
    <cellStyle name="Feeder Field 6 2 15" xfId="1714" xr:uid="{00000000-0005-0000-0000-0000832B0000}"/>
    <cellStyle name="Feeder Field 6 2 15 2" xfId="16752" xr:uid="{00000000-0005-0000-0000-0000842B0000}"/>
    <cellStyle name="Feeder Field 6 2 15 2 2" xfId="16753" xr:uid="{00000000-0005-0000-0000-0000852B0000}"/>
    <cellStyle name="Feeder Field 6 2 15 2 3" xfId="16754" xr:uid="{00000000-0005-0000-0000-0000862B0000}"/>
    <cellStyle name="Feeder Field 6 2 15 2 4" xfId="16755" xr:uid="{00000000-0005-0000-0000-0000872B0000}"/>
    <cellStyle name="Feeder Field 6 2 15 3" xfId="16756" xr:uid="{00000000-0005-0000-0000-0000882B0000}"/>
    <cellStyle name="Feeder Field 6 2 15 4" xfId="16757" xr:uid="{00000000-0005-0000-0000-0000892B0000}"/>
    <cellStyle name="Feeder Field 6 2 16" xfId="1715" xr:uid="{00000000-0005-0000-0000-00008A2B0000}"/>
    <cellStyle name="Feeder Field 6 2 16 2" xfId="16758" xr:uid="{00000000-0005-0000-0000-00008B2B0000}"/>
    <cellStyle name="Feeder Field 6 2 16 2 2" xfId="16759" xr:uid="{00000000-0005-0000-0000-00008C2B0000}"/>
    <cellStyle name="Feeder Field 6 2 16 2 3" xfId="16760" xr:uid="{00000000-0005-0000-0000-00008D2B0000}"/>
    <cellStyle name="Feeder Field 6 2 16 2 4" xfId="16761" xr:uid="{00000000-0005-0000-0000-00008E2B0000}"/>
    <cellStyle name="Feeder Field 6 2 16 3" xfId="16762" xr:uid="{00000000-0005-0000-0000-00008F2B0000}"/>
    <cellStyle name="Feeder Field 6 2 16 4" xfId="16763" xr:uid="{00000000-0005-0000-0000-0000902B0000}"/>
    <cellStyle name="Feeder Field 6 2 17" xfId="1716" xr:uid="{00000000-0005-0000-0000-0000912B0000}"/>
    <cellStyle name="Feeder Field 6 2 17 2" xfId="16764" xr:uid="{00000000-0005-0000-0000-0000922B0000}"/>
    <cellStyle name="Feeder Field 6 2 17 2 2" xfId="16765" xr:uid="{00000000-0005-0000-0000-0000932B0000}"/>
    <cellStyle name="Feeder Field 6 2 17 2 3" xfId="16766" xr:uid="{00000000-0005-0000-0000-0000942B0000}"/>
    <cellStyle name="Feeder Field 6 2 17 2 4" xfId="16767" xr:uid="{00000000-0005-0000-0000-0000952B0000}"/>
    <cellStyle name="Feeder Field 6 2 17 3" xfId="16768" xr:uid="{00000000-0005-0000-0000-0000962B0000}"/>
    <cellStyle name="Feeder Field 6 2 17 4" xfId="16769" xr:uid="{00000000-0005-0000-0000-0000972B0000}"/>
    <cellStyle name="Feeder Field 6 2 18" xfId="1717" xr:uid="{00000000-0005-0000-0000-0000982B0000}"/>
    <cellStyle name="Feeder Field 6 2 18 2" xfId="16770" xr:uid="{00000000-0005-0000-0000-0000992B0000}"/>
    <cellStyle name="Feeder Field 6 2 18 2 2" xfId="16771" xr:uid="{00000000-0005-0000-0000-00009A2B0000}"/>
    <cellStyle name="Feeder Field 6 2 18 2 3" xfId="16772" xr:uid="{00000000-0005-0000-0000-00009B2B0000}"/>
    <cellStyle name="Feeder Field 6 2 18 2 4" xfId="16773" xr:uid="{00000000-0005-0000-0000-00009C2B0000}"/>
    <cellStyle name="Feeder Field 6 2 18 3" xfId="16774" xr:uid="{00000000-0005-0000-0000-00009D2B0000}"/>
    <cellStyle name="Feeder Field 6 2 18 4" xfId="16775" xr:uid="{00000000-0005-0000-0000-00009E2B0000}"/>
    <cellStyle name="Feeder Field 6 2 19" xfId="1718" xr:uid="{00000000-0005-0000-0000-00009F2B0000}"/>
    <cellStyle name="Feeder Field 6 2 19 2" xfId="16776" xr:uid="{00000000-0005-0000-0000-0000A02B0000}"/>
    <cellStyle name="Feeder Field 6 2 19 2 2" xfId="16777" xr:uid="{00000000-0005-0000-0000-0000A12B0000}"/>
    <cellStyle name="Feeder Field 6 2 19 2 3" xfId="16778" xr:uid="{00000000-0005-0000-0000-0000A22B0000}"/>
    <cellStyle name="Feeder Field 6 2 19 2 4" xfId="16779" xr:uid="{00000000-0005-0000-0000-0000A32B0000}"/>
    <cellStyle name="Feeder Field 6 2 19 3" xfId="16780" xr:uid="{00000000-0005-0000-0000-0000A42B0000}"/>
    <cellStyle name="Feeder Field 6 2 19 4" xfId="16781" xr:uid="{00000000-0005-0000-0000-0000A52B0000}"/>
    <cellStyle name="Feeder Field 6 2 2" xfId="1719" xr:uid="{00000000-0005-0000-0000-0000A62B0000}"/>
    <cellStyle name="Feeder Field 6 2 2 2" xfId="16782" xr:uid="{00000000-0005-0000-0000-0000A72B0000}"/>
    <cellStyle name="Feeder Field 6 2 2 2 2" xfId="16783" xr:uid="{00000000-0005-0000-0000-0000A82B0000}"/>
    <cellStyle name="Feeder Field 6 2 2 2 3" xfId="16784" xr:uid="{00000000-0005-0000-0000-0000A92B0000}"/>
    <cellStyle name="Feeder Field 6 2 2 2 4" xfId="16785" xr:uid="{00000000-0005-0000-0000-0000AA2B0000}"/>
    <cellStyle name="Feeder Field 6 2 2 3" xfId="16786" xr:uid="{00000000-0005-0000-0000-0000AB2B0000}"/>
    <cellStyle name="Feeder Field 6 2 2 4" xfId="16787" xr:uid="{00000000-0005-0000-0000-0000AC2B0000}"/>
    <cellStyle name="Feeder Field 6 2 20" xfId="1720" xr:uid="{00000000-0005-0000-0000-0000AD2B0000}"/>
    <cellStyle name="Feeder Field 6 2 20 2" xfId="16788" xr:uid="{00000000-0005-0000-0000-0000AE2B0000}"/>
    <cellStyle name="Feeder Field 6 2 20 2 2" xfId="16789" xr:uid="{00000000-0005-0000-0000-0000AF2B0000}"/>
    <cellStyle name="Feeder Field 6 2 20 2 3" xfId="16790" xr:uid="{00000000-0005-0000-0000-0000B02B0000}"/>
    <cellStyle name="Feeder Field 6 2 20 2 4" xfId="16791" xr:uid="{00000000-0005-0000-0000-0000B12B0000}"/>
    <cellStyle name="Feeder Field 6 2 20 3" xfId="16792" xr:uid="{00000000-0005-0000-0000-0000B22B0000}"/>
    <cellStyle name="Feeder Field 6 2 20 4" xfId="16793" xr:uid="{00000000-0005-0000-0000-0000B32B0000}"/>
    <cellStyle name="Feeder Field 6 2 21" xfId="1721" xr:uid="{00000000-0005-0000-0000-0000B42B0000}"/>
    <cellStyle name="Feeder Field 6 2 21 2" xfId="16794" xr:uid="{00000000-0005-0000-0000-0000B52B0000}"/>
    <cellStyle name="Feeder Field 6 2 21 2 2" xfId="16795" xr:uid="{00000000-0005-0000-0000-0000B62B0000}"/>
    <cellStyle name="Feeder Field 6 2 21 2 3" xfId="16796" xr:uid="{00000000-0005-0000-0000-0000B72B0000}"/>
    <cellStyle name="Feeder Field 6 2 21 2 4" xfId="16797" xr:uid="{00000000-0005-0000-0000-0000B82B0000}"/>
    <cellStyle name="Feeder Field 6 2 21 3" xfId="16798" xr:uid="{00000000-0005-0000-0000-0000B92B0000}"/>
    <cellStyle name="Feeder Field 6 2 21 4" xfId="16799" xr:uid="{00000000-0005-0000-0000-0000BA2B0000}"/>
    <cellStyle name="Feeder Field 6 2 22" xfId="1722" xr:uid="{00000000-0005-0000-0000-0000BB2B0000}"/>
    <cellStyle name="Feeder Field 6 2 22 2" xfId="16800" xr:uid="{00000000-0005-0000-0000-0000BC2B0000}"/>
    <cellStyle name="Feeder Field 6 2 22 2 2" xfId="16801" xr:uid="{00000000-0005-0000-0000-0000BD2B0000}"/>
    <cellStyle name="Feeder Field 6 2 22 2 3" xfId="16802" xr:uid="{00000000-0005-0000-0000-0000BE2B0000}"/>
    <cellStyle name="Feeder Field 6 2 22 2 4" xfId="16803" xr:uid="{00000000-0005-0000-0000-0000BF2B0000}"/>
    <cellStyle name="Feeder Field 6 2 22 3" xfId="16804" xr:uid="{00000000-0005-0000-0000-0000C02B0000}"/>
    <cellStyle name="Feeder Field 6 2 22 4" xfId="16805" xr:uid="{00000000-0005-0000-0000-0000C12B0000}"/>
    <cellStyle name="Feeder Field 6 2 23" xfId="1723" xr:uid="{00000000-0005-0000-0000-0000C22B0000}"/>
    <cellStyle name="Feeder Field 6 2 23 2" xfId="16806" xr:uid="{00000000-0005-0000-0000-0000C32B0000}"/>
    <cellStyle name="Feeder Field 6 2 23 2 2" xfId="16807" xr:uid="{00000000-0005-0000-0000-0000C42B0000}"/>
    <cellStyle name="Feeder Field 6 2 23 2 3" xfId="16808" xr:uid="{00000000-0005-0000-0000-0000C52B0000}"/>
    <cellStyle name="Feeder Field 6 2 23 2 4" xfId="16809" xr:uid="{00000000-0005-0000-0000-0000C62B0000}"/>
    <cellStyle name="Feeder Field 6 2 23 3" xfId="16810" xr:uid="{00000000-0005-0000-0000-0000C72B0000}"/>
    <cellStyle name="Feeder Field 6 2 23 4" xfId="16811" xr:uid="{00000000-0005-0000-0000-0000C82B0000}"/>
    <cellStyle name="Feeder Field 6 2 24" xfId="1724" xr:uid="{00000000-0005-0000-0000-0000C92B0000}"/>
    <cellStyle name="Feeder Field 6 2 24 2" xfId="16812" xr:uid="{00000000-0005-0000-0000-0000CA2B0000}"/>
    <cellStyle name="Feeder Field 6 2 24 2 2" xfId="16813" xr:uid="{00000000-0005-0000-0000-0000CB2B0000}"/>
    <cellStyle name="Feeder Field 6 2 24 2 3" xfId="16814" xr:uid="{00000000-0005-0000-0000-0000CC2B0000}"/>
    <cellStyle name="Feeder Field 6 2 24 2 4" xfId="16815" xr:uid="{00000000-0005-0000-0000-0000CD2B0000}"/>
    <cellStyle name="Feeder Field 6 2 24 3" xfId="16816" xr:uid="{00000000-0005-0000-0000-0000CE2B0000}"/>
    <cellStyle name="Feeder Field 6 2 24 4" xfId="16817" xr:uid="{00000000-0005-0000-0000-0000CF2B0000}"/>
    <cellStyle name="Feeder Field 6 2 25" xfId="1725" xr:uid="{00000000-0005-0000-0000-0000D02B0000}"/>
    <cellStyle name="Feeder Field 6 2 25 2" xfId="16818" xr:uid="{00000000-0005-0000-0000-0000D12B0000}"/>
    <cellStyle name="Feeder Field 6 2 25 2 2" xfId="16819" xr:uid="{00000000-0005-0000-0000-0000D22B0000}"/>
    <cellStyle name="Feeder Field 6 2 25 2 3" xfId="16820" xr:uid="{00000000-0005-0000-0000-0000D32B0000}"/>
    <cellStyle name="Feeder Field 6 2 25 2 4" xfId="16821" xr:uid="{00000000-0005-0000-0000-0000D42B0000}"/>
    <cellStyle name="Feeder Field 6 2 25 3" xfId="16822" xr:uid="{00000000-0005-0000-0000-0000D52B0000}"/>
    <cellStyle name="Feeder Field 6 2 25 4" xfId="16823" xr:uid="{00000000-0005-0000-0000-0000D62B0000}"/>
    <cellStyle name="Feeder Field 6 2 26" xfId="1726" xr:uid="{00000000-0005-0000-0000-0000D72B0000}"/>
    <cellStyle name="Feeder Field 6 2 26 2" xfId="16824" xr:uid="{00000000-0005-0000-0000-0000D82B0000}"/>
    <cellStyle name="Feeder Field 6 2 26 2 2" xfId="16825" xr:uid="{00000000-0005-0000-0000-0000D92B0000}"/>
    <cellStyle name="Feeder Field 6 2 26 2 3" xfId="16826" xr:uid="{00000000-0005-0000-0000-0000DA2B0000}"/>
    <cellStyle name="Feeder Field 6 2 26 2 4" xfId="16827" xr:uid="{00000000-0005-0000-0000-0000DB2B0000}"/>
    <cellStyle name="Feeder Field 6 2 26 3" xfId="16828" xr:uid="{00000000-0005-0000-0000-0000DC2B0000}"/>
    <cellStyle name="Feeder Field 6 2 26 4" xfId="16829" xr:uid="{00000000-0005-0000-0000-0000DD2B0000}"/>
    <cellStyle name="Feeder Field 6 2 27" xfId="1727" xr:uid="{00000000-0005-0000-0000-0000DE2B0000}"/>
    <cellStyle name="Feeder Field 6 2 27 2" xfId="16830" xr:uid="{00000000-0005-0000-0000-0000DF2B0000}"/>
    <cellStyle name="Feeder Field 6 2 27 2 2" xfId="16831" xr:uid="{00000000-0005-0000-0000-0000E02B0000}"/>
    <cellStyle name="Feeder Field 6 2 27 2 3" xfId="16832" xr:uid="{00000000-0005-0000-0000-0000E12B0000}"/>
    <cellStyle name="Feeder Field 6 2 27 2 4" xfId="16833" xr:uid="{00000000-0005-0000-0000-0000E22B0000}"/>
    <cellStyle name="Feeder Field 6 2 27 3" xfId="16834" xr:uid="{00000000-0005-0000-0000-0000E32B0000}"/>
    <cellStyle name="Feeder Field 6 2 27 4" xfId="16835" xr:uid="{00000000-0005-0000-0000-0000E42B0000}"/>
    <cellStyle name="Feeder Field 6 2 28" xfId="1728" xr:uid="{00000000-0005-0000-0000-0000E52B0000}"/>
    <cellStyle name="Feeder Field 6 2 28 2" xfId="16836" xr:uid="{00000000-0005-0000-0000-0000E62B0000}"/>
    <cellStyle name="Feeder Field 6 2 28 2 2" xfId="16837" xr:uid="{00000000-0005-0000-0000-0000E72B0000}"/>
    <cellStyle name="Feeder Field 6 2 28 2 3" xfId="16838" xr:uid="{00000000-0005-0000-0000-0000E82B0000}"/>
    <cellStyle name="Feeder Field 6 2 28 2 4" xfId="16839" xr:uid="{00000000-0005-0000-0000-0000E92B0000}"/>
    <cellStyle name="Feeder Field 6 2 28 3" xfId="16840" xr:uid="{00000000-0005-0000-0000-0000EA2B0000}"/>
    <cellStyle name="Feeder Field 6 2 28 4" xfId="16841" xr:uid="{00000000-0005-0000-0000-0000EB2B0000}"/>
    <cellStyle name="Feeder Field 6 2 29" xfId="1729" xr:uid="{00000000-0005-0000-0000-0000EC2B0000}"/>
    <cellStyle name="Feeder Field 6 2 29 2" xfId="16842" xr:uid="{00000000-0005-0000-0000-0000ED2B0000}"/>
    <cellStyle name="Feeder Field 6 2 29 2 2" xfId="16843" xr:uid="{00000000-0005-0000-0000-0000EE2B0000}"/>
    <cellStyle name="Feeder Field 6 2 29 2 3" xfId="16844" xr:uid="{00000000-0005-0000-0000-0000EF2B0000}"/>
    <cellStyle name="Feeder Field 6 2 29 2 4" xfId="16845" xr:uid="{00000000-0005-0000-0000-0000F02B0000}"/>
    <cellStyle name="Feeder Field 6 2 29 3" xfId="16846" xr:uid="{00000000-0005-0000-0000-0000F12B0000}"/>
    <cellStyle name="Feeder Field 6 2 29 4" xfId="16847" xr:uid="{00000000-0005-0000-0000-0000F22B0000}"/>
    <cellStyle name="Feeder Field 6 2 3" xfId="1730" xr:uid="{00000000-0005-0000-0000-0000F32B0000}"/>
    <cellStyle name="Feeder Field 6 2 3 2" xfId="16848" xr:uid="{00000000-0005-0000-0000-0000F42B0000}"/>
    <cellStyle name="Feeder Field 6 2 3 2 2" xfId="16849" xr:uid="{00000000-0005-0000-0000-0000F52B0000}"/>
    <cellStyle name="Feeder Field 6 2 3 2 3" xfId="16850" xr:uid="{00000000-0005-0000-0000-0000F62B0000}"/>
    <cellStyle name="Feeder Field 6 2 3 2 4" xfId="16851" xr:uid="{00000000-0005-0000-0000-0000F72B0000}"/>
    <cellStyle name="Feeder Field 6 2 3 3" xfId="16852" xr:uid="{00000000-0005-0000-0000-0000F82B0000}"/>
    <cellStyle name="Feeder Field 6 2 3 4" xfId="16853" xr:uid="{00000000-0005-0000-0000-0000F92B0000}"/>
    <cellStyle name="Feeder Field 6 2 30" xfId="1731" xr:uid="{00000000-0005-0000-0000-0000FA2B0000}"/>
    <cellStyle name="Feeder Field 6 2 30 2" xfId="16854" xr:uid="{00000000-0005-0000-0000-0000FB2B0000}"/>
    <cellStyle name="Feeder Field 6 2 30 2 2" xfId="16855" xr:uid="{00000000-0005-0000-0000-0000FC2B0000}"/>
    <cellStyle name="Feeder Field 6 2 30 2 3" xfId="16856" xr:uid="{00000000-0005-0000-0000-0000FD2B0000}"/>
    <cellStyle name="Feeder Field 6 2 30 2 4" xfId="16857" xr:uid="{00000000-0005-0000-0000-0000FE2B0000}"/>
    <cellStyle name="Feeder Field 6 2 30 3" xfId="16858" xr:uid="{00000000-0005-0000-0000-0000FF2B0000}"/>
    <cellStyle name="Feeder Field 6 2 30 4" xfId="16859" xr:uid="{00000000-0005-0000-0000-0000002C0000}"/>
    <cellStyle name="Feeder Field 6 2 31" xfId="1732" xr:uid="{00000000-0005-0000-0000-0000012C0000}"/>
    <cellStyle name="Feeder Field 6 2 31 2" xfId="16860" xr:uid="{00000000-0005-0000-0000-0000022C0000}"/>
    <cellStyle name="Feeder Field 6 2 31 2 2" xfId="16861" xr:uid="{00000000-0005-0000-0000-0000032C0000}"/>
    <cellStyle name="Feeder Field 6 2 31 2 3" xfId="16862" xr:uid="{00000000-0005-0000-0000-0000042C0000}"/>
    <cellStyle name="Feeder Field 6 2 31 2 4" xfId="16863" xr:uid="{00000000-0005-0000-0000-0000052C0000}"/>
    <cellStyle name="Feeder Field 6 2 31 3" xfId="16864" xr:uid="{00000000-0005-0000-0000-0000062C0000}"/>
    <cellStyle name="Feeder Field 6 2 31 4" xfId="16865" xr:uid="{00000000-0005-0000-0000-0000072C0000}"/>
    <cellStyle name="Feeder Field 6 2 32" xfId="1733" xr:uid="{00000000-0005-0000-0000-0000082C0000}"/>
    <cellStyle name="Feeder Field 6 2 32 2" xfId="16866" xr:uid="{00000000-0005-0000-0000-0000092C0000}"/>
    <cellStyle name="Feeder Field 6 2 32 2 2" xfId="16867" xr:uid="{00000000-0005-0000-0000-00000A2C0000}"/>
    <cellStyle name="Feeder Field 6 2 32 2 3" xfId="16868" xr:uid="{00000000-0005-0000-0000-00000B2C0000}"/>
    <cellStyle name="Feeder Field 6 2 32 2 4" xfId="16869" xr:uid="{00000000-0005-0000-0000-00000C2C0000}"/>
    <cellStyle name="Feeder Field 6 2 32 3" xfId="16870" xr:uid="{00000000-0005-0000-0000-00000D2C0000}"/>
    <cellStyle name="Feeder Field 6 2 32 4" xfId="16871" xr:uid="{00000000-0005-0000-0000-00000E2C0000}"/>
    <cellStyle name="Feeder Field 6 2 33" xfId="1734" xr:uid="{00000000-0005-0000-0000-00000F2C0000}"/>
    <cellStyle name="Feeder Field 6 2 33 2" xfId="16872" xr:uid="{00000000-0005-0000-0000-0000102C0000}"/>
    <cellStyle name="Feeder Field 6 2 33 2 2" xfId="16873" xr:uid="{00000000-0005-0000-0000-0000112C0000}"/>
    <cellStyle name="Feeder Field 6 2 33 2 3" xfId="16874" xr:uid="{00000000-0005-0000-0000-0000122C0000}"/>
    <cellStyle name="Feeder Field 6 2 33 2 4" xfId="16875" xr:uid="{00000000-0005-0000-0000-0000132C0000}"/>
    <cellStyle name="Feeder Field 6 2 33 3" xfId="16876" xr:uid="{00000000-0005-0000-0000-0000142C0000}"/>
    <cellStyle name="Feeder Field 6 2 33 4" xfId="16877" xr:uid="{00000000-0005-0000-0000-0000152C0000}"/>
    <cellStyle name="Feeder Field 6 2 34" xfId="1735" xr:uid="{00000000-0005-0000-0000-0000162C0000}"/>
    <cellStyle name="Feeder Field 6 2 34 2" xfId="16878" xr:uid="{00000000-0005-0000-0000-0000172C0000}"/>
    <cellStyle name="Feeder Field 6 2 34 2 2" xfId="16879" xr:uid="{00000000-0005-0000-0000-0000182C0000}"/>
    <cellStyle name="Feeder Field 6 2 34 2 3" xfId="16880" xr:uid="{00000000-0005-0000-0000-0000192C0000}"/>
    <cellStyle name="Feeder Field 6 2 34 2 4" xfId="16881" xr:uid="{00000000-0005-0000-0000-00001A2C0000}"/>
    <cellStyle name="Feeder Field 6 2 34 3" xfId="16882" xr:uid="{00000000-0005-0000-0000-00001B2C0000}"/>
    <cellStyle name="Feeder Field 6 2 34 4" xfId="16883" xr:uid="{00000000-0005-0000-0000-00001C2C0000}"/>
    <cellStyle name="Feeder Field 6 2 35" xfId="1736" xr:uid="{00000000-0005-0000-0000-00001D2C0000}"/>
    <cellStyle name="Feeder Field 6 2 35 2" xfId="16884" xr:uid="{00000000-0005-0000-0000-00001E2C0000}"/>
    <cellStyle name="Feeder Field 6 2 35 2 2" xfId="16885" xr:uid="{00000000-0005-0000-0000-00001F2C0000}"/>
    <cellStyle name="Feeder Field 6 2 35 2 3" xfId="16886" xr:uid="{00000000-0005-0000-0000-0000202C0000}"/>
    <cellStyle name="Feeder Field 6 2 35 2 4" xfId="16887" xr:uid="{00000000-0005-0000-0000-0000212C0000}"/>
    <cellStyle name="Feeder Field 6 2 35 3" xfId="16888" xr:uid="{00000000-0005-0000-0000-0000222C0000}"/>
    <cellStyle name="Feeder Field 6 2 35 4" xfId="16889" xr:uid="{00000000-0005-0000-0000-0000232C0000}"/>
    <cellStyle name="Feeder Field 6 2 36" xfId="1737" xr:uid="{00000000-0005-0000-0000-0000242C0000}"/>
    <cellStyle name="Feeder Field 6 2 36 2" xfId="16890" xr:uid="{00000000-0005-0000-0000-0000252C0000}"/>
    <cellStyle name="Feeder Field 6 2 36 2 2" xfId="16891" xr:uid="{00000000-0005-0000-0000-0000262C0000}"/>
    <cellStyle name="Feeder Field 6 2 36 2 3" xfId="16892" xr:uid="{00000000-0005-0000-0000-0000272C0000}"/>
    <cellStyle name="Feeder Field 6 2 36 2 4" xfId="16893" xr:uid="{00000000-0005-0000-0000-0000282C0000}"/>
    <cellStyle name="Feeder Field 6 2 36 3" xfId="16894" xr:uid="{00000000-0005-0000-0000-0000292C0000}"/>
    <cellStyle name="Feeder Field 6 2 36 4" xfId="16895" xr:uid="{00000000-0005-0000-0000-00002A2C0000}"/>
    <cellStyle name="Feeder Field 6 2 37" xfId="1738" xr:uid="{00000000-0005-0000-0000-00002B2C0000}"/>
    <cellStyle name="Feeder Field 6 2 37 2" xfId="16896" xr:uid="{00000000-0005-0000-0000-00002C2C0000}"/>
    <cellStyle name="Feeder Field 6 2 37 2 2" xfId="16897" xr:uid="{00000000-0005-0000-0000-00002D2C0000}"/>
    <cellStyle name="Feeder Field 6 2 37 2 3" xfId="16898" xr:uid="{00000000-0005-0000-0000-00002E2C0000}"/>
    <cellStyle name="Feeder Field 6 2 37 2 4" xfId="16899" xr:uid="{00000000-0005-0000-0000-00002F2C0000}"/>
    <cellStyle name="Feeder Field 6 2 37 3" xfId="16900" xr:uid="{00000000-0005-0000-0000-0000302C0000}"/>
    <cellStyle name="Feeder Field 6 2 37 4" xfId="16901" xr:uid="{00000000-0005-0000-0000-0000312C0000}"/>
    <cellStyle name="Feeder Field 6 2 38" xfId="1739" xr:uid="{00000000-0005-0000-0000-0000322C0000}"/>
    <cellStyle name="Feeder Field 6 2 38 2" xfId="16902" xr:uid="{00000000-0005-0000-0000-0000332C0000}"/>
    <cellStyle name="Feeder Field 6 2 38 2 2" xfId="16903" xr:uid="{00000000-0005-0000-0000-0000342C0000}"/>
    <cellStyle name="Feeder Field 6 2 38 2 3" xfId="16904" xr:uid="{00000000-0005-0000-0000-0000352C0000}"/>
    <cellStyle name="Feeder Field 6 2 38 2 4" xfId="16905" xr:uid="{00000000-0005-0000-0000-0000362C0000}"/>
    <cellStyle name="Feeder Field 6 2 38 3" xfId="16906" xr:uid="{00000000-0005-0000-0000-0000372C0000}"/>
    <cellStyle name="Feeder Field 6 2 38 4" xfId="16907" xr:uid="{00000000-0005-0000-0000-0000382C0000}"/>
    <cellStyle name="Feeder Field 6 2 39" xfId="1740" xr:uid="{00000000-0005-0000-0000-0000392C0000}"/>
    <cellStyle name="Feeder Field 6 2 39 2" xfId="16908" xr:uid="{00000000-0005-0000-0000-00003A2C0000}"/>
    <cellStyle name="Feeder Field 6 2 39 2 2" xfId="16909" xr:uid="{00000000-0005-0000-0000-00003B2C0000}"/>
    <cellStyle name="Feeder Field 6 2 39 2 3" xfId="16910" xr:uid="{00000000-0005-0000-0000-00003C2C0000}"/>
    <cellStyle name="Feeder Field 6 2 39 2 4" xfId="16911" xr:uid="{00000000-0005-0000-0000-00003D2C0000}"/>
    <cellStyle name="Feeder Field 6 2 39 3" xfId="16912" xr:uid="{00000000-0005-0000-0000-00003E2C0000}"/>
    <cellStyle name="Feeder Field 6 2 39 4" xfId="16913" xr:uid="{00000000-0005-0000-0000-00003F2C0000}"/>
    <cellStyle name="Feeder Field 6 2 4" xfId="1741" xr:uid="{00000000-0005-0000-0000-0000402C0000}"/>
    <cellStyle name="Feeder Field 6 2 4 2" xfId="16914" xr:uid="{00000000-0005-0000-0000-0000412C0000}"/>
    <cellStyle name="Feeder Field 6 2 4 2 2" xfId="16915" xr:uid="{00000000-0005-0000-0000-0000422C0000}"/>
    <cellStyle name="Feeder Field 6 2 4 2 3" xfId="16916" xr:uid="{00000000-0005-0000-0000-0000432C0000}"/>
    <cellStyle name="Feeder Field 6 2 4 2 4" xfId="16917" xr:uid="{00000000-0005-0000-0000-0000442C0000}"/>
    <cellStyle name="Feeder Field 6 2 4 3" xfId="16918" xr:uid="{00000000-0005-0000-0000-0000452C0000}"/>
    <cellStyle name="Feeder Field 6 2 4 4" xfId="16919" xr:uid="{00000000-0005-0000-0000-0000462C0000}"/>
    <cellStyle name="Feeder Field 6 2 40" xfId="1742" xr:uid="{00000000-0005-0000-0000-0000472C0000}"/>
    <cellStyle name="Feeder Field 6 2 40 2" xfId="16920" xr:uid="{00000000-0005-0000-0000-0000482C0000}"/>
    <cellStyle name="Feeder Field 6 2 40 2 2" xfId="16921" xr:uid="{00000000-0005-0000-0000-0000492C0000}"/>
    <cellStyle name="Feeder Field 6 2 40 2 3" xfId="16922" xr:uid="{00000000-0005-0000-0000-00004A2C0000}"/>
    <cellStyle name="Feeder Field 6 2 40 2 4" xfId="16923" xr:uid="{00000000-0005-0000-0000-00004B2C0000}"/>
    <cellStyle name="Feeder Field 6 2 40 3" xfId="16924" xr:uid="{00000000-0005-0000-0000-00004C2C0000}"/>
    <cellStyle name="Feeder Field 6 2 40 4" xfId="16925" xr:uid="{00000000-0005-0000-0000-00004D2C0000}"/>
    <cellStyle name="Feeder Field 6 2 41" xfId="1743" xr:uid="{00000000-0005-0000-0000-00004E2C0000}"/>
    <cellStyle name="Feeder Field 6 2 41 2" xfId="16926" xr:uid="{00000000-0005-0000-0000-00004F2C0000}"/>
    <cellStyle name="Feeder Field 6 2 41 2 2" xfId="16927" xr:uid="{00000000-0005-0000-0000-0000502C0000}"/>
    <cellStyle name="Feeder Field 6 2 41 2 3" xfId="16928" xr:uid="{00000000-0005-0000-0000-0000512C0000}"/>
    <cellStyle name="Feeder Field 6 2 41 2 4" xfId="16929" xr:uid="{00000000-0005-0000-0000-0000522C0000}"/>
    <cellStyle name="Feeder Field 6 2 41 3" xfId="16930" xr:uid="{00000000-0005-0000-0000-0000532C0000}"/>
    <cellStyle name="Feeder Field 6 2 41 4" xfId="16931" xr:uid="{00000000-0005-0000-0000-0000542C0000}"/>
    <cellStyle name="Feeder Field 6 2 42" xfId="1744" xr:uid="{00000000-0005-0000-0000-0000552C0000}"/>
    <cellStyle name="Feeder Field 6 2 42 2" xfId="16932" xr:uid="{00000000-0005-0000-0000-0000562C0000}"/>
    <cellStyle name="Feeder Field 6 2 42 2 2" xfId="16933" xr:uid="{00000000-0005-0000-0000-0000572C0000}"/>
    <cellStyle name="Feeder Field 6 2 42 2 3" xfId="16934" xr:uid="{00000000-0005-0000-0000-0000582C0000}"/>
    <cellStyle name="Feeder Field 6 2 42 2 4" xfId="16935" xr:uid="{00000000-0005-0000-0000-0000592C0000}"/>
    <cellStyle name="Feeder Field 6 2 42 3" xfId="16936" xr:uid="{00000000-0005-0000-0000-00005A2C0000}"/>
    <cellStyle name="Feeder Field 6 2 42 4" xfId="16937" xr:uid="{00000000-0005-0000-0000-00005B2C0000}"/>
    <cellStyle name="Feeder Field 6 2 43" xfId="1745" xr:uid="{00000000-0005-0000-0000-00005C2C0000}"/>
    <cellStyle name="Feeder Field 6 2 43 2" xfId="16938" xr:uid="{00000000-0005-0000-0000-00005D2C0000}"/>
    <cellStyle name="Feeder Field 6 2 43 2 2" xfId="16939" xr:uid="{00000000-0005-0000-0000-00005E2C0000}"/>
    <cellStyle name="Feeder Field 6 2 43 2 3" xfId="16940" xr:uid="{00000000-0005-0000-0000-00005F2C0000}"/>
    <cellStyle name="Feeder Field 6 2 43 2 4" xfId="16941" xr:uid="{00000000-0005-0000-0000-0000602C0000}"/>
    <cellStyle name="Feeder Field 6 2 43 3" xfId="16942" xr:uid="{00000000-0005-0000-0000-0000612C0000}"/>
    <cellStyle name="Feeder Field 6 2 43 4" xfId="16943" xr:uid="{00000000-0005-0000-0000-0000622C0000}"/>
    <cellStyle name="Feeder Field 6 2 44" xfId="1746" xr:uid="{00000000-0005-0000-0000-0000632C0000}"/>
    <cellStyle name="Feeder Field 6 2 44 2" xfId="16944" xr:uid="{00000000-0005-0000-0000-0000642C0000}"/>
    <cellStyle name="Feeder Field 6 2 44 2 2" xfId="16945" xr:uid="{00000000-0005-0000-0000-0000652C0000}"/>
    <cellStyle name="Feeder Field 6 2 44 2 3" xfId="16946" xr:uid="{00000000-0005-0000-0000-0000662C0000}"/>
    <cellStyle name="Feeder Field 6 2 44 2 4" xfId="16947" xr:uid="{00000000-0005-0000-0000-0000672C0000}"/>
    <cellStyle name="Feeder Field 6 2 44 3" xfId="16948" xr:uid="{00000000-0005-0000-0000-0000682C0000}"/>
    <cellStyle name="Feeder Field 6 2 44 4" xfId="16949" xr:uid="{00000000-0005-0000-0000-0000692C0000}"/>
    <cellStyle name="Feeder Field 6 2 45" xfId="16950" xr:uid="{00000000-0005-0000-0000-00006A2C0000}"/>
    <cellStyle name="Feeder Field 6 2 45 2" xfId="16951" xr:uid="{00000000-0005-0000-0000-00006B2C0000}"/>
    <cellStyle name="Feeder Field 6 2 45 3" xfId="16952" xr:uid="{00000000-0005-0000-0000-00006C2C0000}"/>
    <cellStyle name="Feeder Field 6 2 45 4" xfId="16953" xr:uid="{00000000-0005-0000-0000-00006D2C0000}"/>
    <cellStyle name="Feeder Field 6 2 46" xfId="16954" xr:uid="{00000000-0005-0000-0000-00006E2C0000}"/>
    <cellStyle name="Feeder Field 6 2 46 2" xfId="16955" xr:uid="{00000000-0005-0000-0000-00006F2C0000}"/>
    <cellStyle name="Feeder Field 6 2 46 3" xfId="16956" xr:uid="{00000000-0005-0000-0000-0000702C0000}"/>
    <cellStyle name="Feeder Field 6 2 46 4" xfId="16957" xr:uid="{00000000-0005-0000-0000-0000712C0000}"/>
    <cellStyle name="Feeder Field 6 2 47" xfId="16958" xr:uid="{00000000-0005-0000-0000-0000722C0000}"/>
    <cellStyle name="Feeder Field 6 2 48" xfId="16959" xr:uid="{00000000-0005-0000-0000-0000732C0000}"/>
    <cellStyle name="Feeder Field 6 2 5" xfId="1747" xr:uid="{00000000-0005-0000-0000-0000742C0000}"/>
    <cellStyle name="Feeder Field 6 2 5 2" xfId="16960" xr:uid="{00000000-0005-0000-0000-0000752C0000}"/>
    <cellStyle name="Feeder Field 6 2 5 2 2" xfId="16961" xr:uid="{00000000-0005-0000-0000-0000762C0000}"/>
    <cellStyle name="Feeder Field 6 2 5 2 3" xfId="16962" xr:uid="{00000000-0005-0000-0000-0000772C0000}"/>
    <cellStyle name="Feeder Field 6 2 5 2 4" xfId="16963" xr:uid="{00000000-0005-0000-0000-0000782C0000}"/>
    <cellStyle name="Feeder Field 6 2 5 3" xfId="16964" xr:uid="{00000000-0005-0000-0000-0000792C0000}"/>
    <cellStyle name="Feeder Field 6 2 5 4" xfId="16965" xr:uid="{00000000-0005-0000-0000-00007A2C0000}"/>
    <cellStyle name="Feeder Field 6 2 6" xfId="1748" xr:uid="{00000000-0005-0000-0000-00007B2C0000}"/>
    <cellStyle name="Feeder Field 6 2 6 2" xfId="16966" xr:uid="{00000000-0005-0000-0000-00007C2C0000}"/>
    <cellStyle name="Feeder Field 6 2 6 2 2" xfId="16967" xr:uid="{00000000-0005-0000-0000-00007D2C0000}"/>
    <cellStyle name="Feeder Field 6 2 6 2 3" xfId="16968" xr:uid="{00000000-0005-0000-0000-00007E2C0000}"/>
    <cellStyle name="Feeder Field 6 2 6 2 4" xfId="16969" xr:uid="{00000000-0005-0000-0000-00007F2C0000}"/>
    <cellStyle name="Feeder Field 6 2 6 3" xfId="16970" xr:uid="{00000000-0005-0000-0000-0000802C0000}"/>
    <cellStyle name="Feeder Field 6 2 6 4" xfId="16971" xr:uid="{00000000-0005-0000-0000-0000812C0000}"/>
    <cellStyle name="Feeder Field 6 2 7" xfId="1749" xr:uid="{00000000-0005-0000-0000-0000822C0000}"/>
    <cellStyle name="Feeder Field 6 2 7 2" xfId="16972" xr:uid="{00000000-0005-0000-0000-0000832C0000}"/>
    <cellStyle name="Feeder Field 6 2 7 2 2" xfId="16973" xr:uid="{00000000-0005-0000-0000-0000842C0000}"/>
    <cellStyle name="Feeder Field 6 2 7 2 3" xfId="16974" xr:uid="{00000000-0005-0000-0000-0000852C0000}"/>
    <cellStyle name="Feeder Field 6 2 7 2 4" xfId="16975" xr:uid="{00000000-0005-0000-0000-0000862C0000}"/>
    <cellStyle name="Feeder Field 6 2 7 3" xfId="16976" xr:uid="{00000000-0005-0000-0000-0000872C0000}"/>
    <cellStyle name="Feeder Field 6 2 7 4" xfId="16977" xr:uid="{00000000-0005-0000-0000-0000882C0000}"/>
    <cellStyle name="Feeder Field 6 2 8" xfId="1750" xr:uid="{00000000-0005-0000-0000-0000892C0000}"/>
    <cellStyle name="Feeder Field 6 2 8 2" xfId="16978" xr:uid="{00000000-0005-0000-0000-00008A2C0000}"/>
    <cellStyle name="Feeder Field 6 2 8 2 2" xfId="16979" xr:uid="{00000000-0005-0000-0000-00008B2C0000}"/>
    <cellStyle name="Feeder Field 6 2 8 2 3" xfId="16980" xr:uid="{00000000-0005-0000-0000-00008C2C0000}"/>
    <cellStyle name="Feeder Field 6 2 8 2 4" xfId="16981" xr:uid="{00000000-0005-0000-0000-00008D2C0000}"/>
    <cellStyle name="Feeder Field 6 2 8 3" xfId="16982" xr:uid="{00000000-0005-0000-0000-00008E2C0000}"/>
    <cellStyle name="Feeder Field 6 2 8 4" xfId="16983" xr:uid="{00000000-0005-0000-0000-00008F2C0000}"/>
    <cellStyle name="Feeder Field 6 2 9" xfId="1751" xr:uid="{00000000-0005-0000-0000-0000902C0000}"/>
    <cellStyle name="Feeder Field 6 2 9 2" xfId="16984" xr:uid="{00000000-0005-0000-0000-0000912C0000}"/>
    <cellStyle name="Feeder Field 6 2 9 2 2" xfId="16985" xr:uid="{00000000-0005-0000-0000-0000922C0000}"/>
    <cellStyle name="Feeder Field 6 2 9 2 3" xfId="16986" xr:uid="{00000000-0005-0000-0000-0000932C0000}"/>
    <cellStyle name="Feeder Field 6 2 9 2 4" xfId="16987" xr:uid="{00000000-0005-0000-0000-0000942C0000}"/>
    <cellStyle name="Feeder Field 6 2 9 3" xfId="16988" xr:uid="{00000000-0005-0000-0000-0000952C0000}"/>
    <cellStyle name="Feeder Field 6 2 9 4" xfId="16989" xr:uid="{00000000-0005-0000-0000-0000962C0000}"/>
    <cellStyle name="Feeder Field 6 20" xfId="1752" xr:uid="{00000000-0005-0000-0000-0000972C0000}"/>
    <cellStyle name="Feeder Field 6 20 2" xfId="16990" xr:uid="{00000000-0005-0000-0000-0000982C0000}"/>
    <cellStyle name="Feeder Field 6 20 2 2" xfId="16991" xr:uid="{00000000-0005-0000-0000-0000992C0000}"/>
    <cellStyle name="Feeder Field 6 20 2 3" xfId="16992" xr:uid="{00000000-0005-0000-0000-00009A2C0000}"/>
    <cellStyle name="Feeder Field 6 20 2 4" xfId="16993" xr:uid="{00000000-0005-0000-0000-00009B2C0000}"/>
    <cellStyle name="Feeder Field 6 20 3" xfId="16994" xr:uid="{00000000-0005-0000-0000-00009C2C0000}"/>
    <cellStyle name="Feeder Field 6 20 4" xfId="16995" xr:uid="{00000000-0005-0000-0000-00009D2C0000}"/>
    <cellStyle name="Feeder Field 6 21" xfId="1753" xr:uid="{00000000-0005-0000-0000-00009E2C0000}"/>
    <cellStyle name="Feeder Field 6 21 2" xfId="16996" xr:uid="{00000000-0005-0000-0000-00009F2C0000}"/>
    <cellStyle name="Feeder Field 6 21 2 2" xfId="16997" xr:uid="{00000000-0005-0000-0000-0000A02C0000}"/>
    <cellStyle name="Feeder Field 6 21 2 3" xfId="16998" xr:uid="{00000000-0005-0000-0000-0000A12C0000}"/>
    <cellStyle name="Feeder Field 6 21 2 4" xfId="16999" xr:uid="{00000000-0005-0000-0000-0000A22C0000}"/>
    <cellStyle name="Feeder Field 6 21 3" xfId="17000" xr:uid="{00000000-0005-0000-0000-0000A32C0000}"/>
    <cellStyle name="Feeder Field 6 21 4" xfId="17001" xr:uid="{00000000-0005-0000-0000-0000A42C0000}"/>
    <cellStyle name="Feeder Field 6 22" xfId="1754" xr:uid="{00000000-0005-0000-0000-0000A52C0000}"/>
    <cellStyle name="Feeder Field 6 22 2" xfId="17002" xr:uid="{00000000-0005-0000-0000-0000A62C0000}"/>
    <cellStyle name="Feeder Field 6 22 2 2" xfId="17003" xr:uid="{00000000-0005-0000-0000-0000A72C0000}"/>
    <cellStyle name="Feeder Field 6 22 2 3" xfId="17004" xr:uid="{00000000-0005-0000-0000-0000A82C0000}"/>
    <cellStyle name="Feeder Field 6 22 2 4" xfId="17005" xr:uid="{00000000-0005-0000-0000-0000A92C0000}"/>
    <cellStyle name="Feeder Field 6 22 3" xfId="17006" xr:uid="{00000000-0005-0000-0000-0000AA2C0000}"/>
    <cellStyle name="Feeder Field 6 22 4" xfId="17007" xr:uid="{00000000-0005-0000-0000-0000AB2C0000}"/>
    <cellStyle name="Feeder Field 6 23" xfId="1755" xr:uid="{00000000-0005-0000-0000-0000AC2C0000}"/>
    <cellStyle name="Feeder Field 6 23 2" xfId="17008" xr:uid="{00000000-0005-0000-0000-0000AD2C0000}"/>
    <cellStyle name="Feeder Field 6 23 2 2" xfId="17009" xr:uid="{00000000-0005-0000-0000-0000AE2C0000}"/>
    <cellStyle name="Feeder Field 6 23 2 3" xfId="17010" xr:uid="{00000000-0005-0000-0000-0000AF2C0000}"/>
    <cellStyle name="Feeder Field 6 23 2 4" xfId="17011" xr:uid="{00000000-0005-0000-0000-0000B02C0000}"/>
    <cellStyle name="Feeder Field 6 23 3" xfId="17012" xr:uid="{00000000-0005-0000-0000-0000B12C0000}"/>
    <cellStyle name="Feeder Field 6 23 4" xfId="17013" xr:uid="{00000000-0005-0000-0000-0000B22C0000}"/>
    <cellStyle name="Feeder Field 6 24" xfId="1756" xr:uid="{00000000-0005-0000-0000-0000B32C0000}"/>
    <cellStyle name="Feeder Field 6 24 2" xfId="17014" xr:uid="{00000000-0005-0000-0000-0000B42C0000}"/>
    <cellStyle name="Feeder Field 6 24 2 2" xfId="17015" xr:uid="{00000000-0005-0000-0000-0000B52C0000}"/>
    <cellStyle name="Feeder Field 6 24 2 3" xfId="17016" xr:uid="{00000000-0005-0000-0000-0000B62C0000}"/>
    <cellStyle name="Feeder Field 6 24 2 4" xfId="17017" xr:uid="{00000000-0005-0000-0000-0000B72C0000}"/>
    <cellStyle name="Feeder Field 6 24 3" xfId="17018" xr:uid="{00000000-0005-0000-0000-0000B82C0000}"/>
    <cellStyle name="Feeder Field 6 24 4" xfId="17019" xr:uid="{00000000-0005-0000-0000-0000B92C0000}"/>
    <cellStyle name="Feeder Field 6 25" xfId="1757" xr:uid="{00000000-0005-0000-0000-0000BA2C0000}"/>
    <cellStyle name="Feeder Field 6 25 2" xfId="17020" xr:uid="{00000000-0005-0000-0000-0000BB2C0000}"/>
    <cellStyle name="Feeder Field 6 25 2 2" xfId="17021" xr:uid="{00000000-0005-0000-0000-0000BC2C0000}"/>
    <cellStyle name="Feeder Field 6 25 2 3" xfId="17022" xr:uid="{00000000-0005-0000-0000-0000BD2C0000}"/>
    <cellStyle name="Feeder Field 6 25 2 4" xfId="17023" xr:uid="{00000000-0005-0000-0000-0000BE2C0000}"/>
    <cellStyle name="Feeder Field 6 25 3" xfId="17024" xr:uid="{00000000-0005-0000-0000-0000BF2C0000}"/>
    <cellStyle name="Feeder Field 6 25 4" xfId="17025" xr:uid="{00000000-0005-0000-0000-0000C02C0000}"/>
    <cellStyle name="Feeder Field 6 26" xfId="1758" xr:uid="{00000000-0005-0000-0000-0000C12C0000}"/>
    <cellStyle name="Feeder Field 6 26 2" xfId="17026" xr:uid="{00000000-0005-0000-0000-0000C22C0000}"/>
    <cellStyle name="Feeder Field 6 26 2 2" xfId="17027" xr:uid="{00000000-0005-0000-0000-0000C32C0000}"/>
    <cellStyle name="Feeder Field 6 26 2 3" xfId="17028" xr:uid="{00000000-0005-0000-0000-0000C42C0000}"/>
    <cellStyle name="Feeder Field 6 26 2 4" xfId="17029" xr:uid="{00000000-0005-0000-0000-0000C52C0000}"/>
    <cellStyle name="Feeder Field 6 26 3" xfId="17030" xr:uid="{00000000-0005-0000-0000-0000C62C0000}"/>
    <cellStyle name="Feeder Field 6 26 4" xfId="17031" xr:uid="{00000000-0005-0000-0000-0000C72C0000}"/>
    <cellStyle name="Feeder Field 6 27" xfId="1759" xr:uid="{00000000-0005-0000-0000-0000C82C0000}"/>
    <cellStyle name="Feeder Field 6 27 2" xfId="17032" xr:uid="{00000000-0005-0000-0000-0000C92C0000}"/>
    <cellStyle name="Feeder Field 6 27 2 2" xfId="17033" xr:uid="{00000000-0005-0000-0000-0000CA2C0000}"/>
    <cellStyle name="Feeder Field 6 27 2 3" xfId="17034" xr:uid="{00000000-0005-0000-0000-0000CB2C0000}"/>
    <cellStyle name="Feeder Field 6 27 2 4" xfId="17035" xr:uid="{00000000-0005-0000-0000-0000CC2C0000}"/>
    <cellStyle name="Feeder Field 6 27 3" xfId="17036" xr:uid="{00000000-0005-0000-0000-0000CD2C0000}"/>
    <cellStyle name="Feeder Field 6 27 4" xfId="17037" xr:uid="{00000000-0005-0000-0000-0000CE2C0000}"/>
    <cellStyle name="Feeder Field 6 28" xfId="1760" xr:uid="{00000000-0005-0000-0000-0000CF2C0000}"/>
    <cellStyle name="Feeder Field 6 28 2" xfId="17038" xr:uid="{00000000-0005-0000-0000-0000D02C0000}"/>
    <cellStyle name="Feeder Field 6 28 2 2" xfId="17039" xr:uid="{00000000-0005-0000-0000-0000D12C0000}"/>
    <cellStyle name="Feeder Field 6 28 2 3" xfId="17040" xr:uid="{00000000-0005-0000-0000-0000D22C0000}"/>
    <cellStyle name="Feeder Field 6 28 2 4" xfId="17041" xr:uid="{00000000-0005-0000-0000-0000D32C0000}"/>
    <cellStyle name="Feeder Field 6 28 3" xfId="17042" xr:uid="{00000000-0005-0000-0000-0000D42C0000}"/>
    <cellStyle name="Feeder Field 6 28 4" xfId="17043" xr:uid="{00000000-0005-0000-0000-0000D52C0000}"/>
    <cellStyle name="Feeder Field 6 29" xfId="1761" xr:uid="{00000000-0005-0000-0000-0000D62C0000}"/>
    <cellStyle name="Feeder Field 6 29 2" xfId="17044" xr:uid="{00000000-0005-0000-0000-0000D72C0000}"/>
    <cellStyle name="Feeder Field 6 29 2 2" xfId="17045" xr:uid="{00000000-0005-0000-0000-0000D82C0000}"/>
    <cellStyle name="Feeder Field 6 29 2 3" xfId="17046" xr:uid="{00000000-0005-0000-0000-0000D92C0000}"/>
    <cellStyle name="Feeder Field 6 29 2 4" xfId="17047" xr:uid="{00000000-0005-0000-0000-0000DA2C0000}"/>
    <cellStyle name="Feeder Field 6 29 3" xfId="17048" xr:uid="{00000000-0005-0000-0000-0000DB2C0000}"/>
    <cellStyle name="Feeder Field 6 29 4" xfId="17049" xr:uid="{00000000-0005-0000-0000-0000DC2C0000}"/>
    <cellStyle name="Feeder Field 6 3" xfId="1762" xr:uid="{00000000-0005-0000-0000-0000DD2C0000}"/>
    <cellStyle name="Feeder Field 6 3 2" xfId="17050" xr:uid="{00000000-0005-0000-0000-0000DE2C0000}"/>
    <cellStyle name="Feeder Field 6 3 2 2" xfId="17051" xr:uid="{00000000-0005-0000-0000-0000DF2C0000}"/>
    <cellStyle name="Feeder Field 6 3 2 3" xfId="17052" xr:uid="{00000000-0005-0000-0000-0000E02C0000}"/>
    <cellStyle name="Feeder Field 6 3 2 4" xfId="17053" xr:uid="{00000000-0005-0000-0000-0000E12C0000}"/>
    <cellStyle name="Feeder Field 6 3 3" xfId="17054" xr:uid="{00000000-0005-0000-0000-0000E22C0000}"/>
    <cellStyle name="Feeder Field 6 3 4" xfId="17055" xr:uid="{00000000-0005-0000-0000-0000E32C0000}"/>
    <cellStyle name="Feeder Field 6 30" xfId="1763" xr:uid="{00000000-0005-0000-0000-0000E42C0000}"/>
    <cellStyle name="Feeder Field 6 30 2" xfId="17056" xr:uid="{00000000-0005-0000-0000-0000E52C0000}"/>
    <cellStyle name="Feeder Field 6 30 2 2" xfId="17057" xr:uid="{00000000-0005-0000-0000-0000E62C0000}"/>
    <cellStyle name="Feeder Field 6 30 2 3" xfId="17058" xr:uid="{00000000-0005-0000-0000-0000E72C0000}"/>
    <cellStyle name="Feeder Field 6 30 2 4" xfId="17059" xr:uid="{00000000-0005-0000-0000-0000E82C0000}"/>
    <cellStyle name="Feeder Field 6 30 3" xfId="17060" xr:uid="{00000000-0005-0000-0000-0000E92C0000}"/>
    <cellStyle name="Feeder Field 6 30 4" xfId="17061" xr:uid="{00000000-0005-0000-0000-0000EA2C0000}"/>
    <cellStyle name="Feeder Field 6 31" xfId="1764" xr:uid="{00000000-0005-0000-0000-0000EB2C0000}"/>
    <cellStyle name="Feeder Field 6 31 2" xfId="17062" xr:uid="{00000000-0005-0000-0000-0000EC2C0000}"/>
    <cellStyle name="Feeder Field 6 31 2 2" xfId="17063" xr:uid="{00000000-0005-0000-0000-0000ED2C0000}"/>
    <cellStyle name="Feeder Field 6 31 2 3" xfId="17064" xr:uid="{00000000-0005-0000-0000-0000EE2C0000}"/>
    <cellStyle name="Feeder Field 6 31 2 4" xfId="17065" xr:uid="{00000000-0005-0000-0000-0000EF2C0000}"/>
    <cellStyle name="Feeder Field 6 31 3" xfId="17066" xr:uid="{00000000-0005-0000-0000-0000F02C0000}"/>
    <cellStyle name="Feeder Field 6 31 4" xfId="17067" xr:uid="{00000000-0005-0000-0000-0000F12C0000}"/>
    <cellStyle name="Feeder Field 6 32" xfId="1765" xr:uid="{00000000-0005-0000-0000-0000F22C0000}"/>
    <cellStyle name="Feeder Field 6 32 2" xfId="17068" xr:uid="{00000000-0005-0000-0000-0000F32C0000}"/>
    <cellStyle name="Feeder Field 6 32 2 2" xfId="17069" xr:uid="{00000000-0005-0000-0000-0000F42C0000}"/>
    <cellStyle name="Feeder Field 6 32 2 3" xfId="17070" xr:uid="{00000000-0005-0000-0000-0000F52C0000}"/>
    <cellStyle name="Feeder Field 6 32 2 4" xfId="17071" xr:uid="{00000000-0005-0000-0000-0000F62C0000}"/>
    <cellStyle name="Feeder Field 6 32 3" xfId="17072" xr:uid="{00000000-0005-0000-0000-0000F72C0000}"/>
    <cellStyle name="Feeder Field 6 32 4" xfId="17073" xr:uid="{00000000-0005-0000-0000-0000F82C0000}"/>
    <cellStyle name="Feeder Field 6 33" xfId="1766" xr:uid="{00000000-0005-0000-0000-0000F92C0000}"/>
    <cellStyle name="Feeder Field 6 33 2" xfId="17074" xr:uid="{00000000-0005-0000-0000-0000FA2C0000}"/>
    <cellStyle name="Feeder Field 6 33 2 2" xfId="17075" xr:uid="{00000000-0005-0000-0000-0000FB2C0000}"/>
    <cellStyle name="Feeder Field 6 33 2 3" xfId="17076" xr:uid="{00000000-0005-0000-0000-0000FC2C0000}"/>
    <cellStyle name="Feeder Field 6 33 2 4" xfId="17077" xr:uid="{00000000-0005-0000-0000-0000FD2C0000}"/>
    <cellStyle name="Feeder Field 6 33 3" xfId="17078" xr:uid="{00000000-0005-0000-0000-0000FE2C0000}"/>
    <cellStyle name="Feeder Field 6 33 4" xfId="17079" xr:uid="{00000000-0005-0000-0000-0000FF2C0000}"/>
    <cellStyle name="Feeder Field 6 34" xfId="1767" xr:uid="{00000000-0005-0000-0000-0000002D0000}"/>
    <cellStyle name="Feeder Field 6 34 2" xfId="17080" xr:uid="{00000000-0005-0000-0000-0000012D0000}"/>
    <cellStyle name="Feeder Field 6 34 2 2" xfId="17081" xr:uid="{00000000-0005-0000-0000-0000022D0000}"/>
    <cellStyle name="Feeder Field 6 34 2 3" xfId="17082" xr:uid="{00000000-0005-0000-0000-0000032D0000}"/>
    <cellStyle name="Feeder Field 6 34 2 4" xfId="17083" xr:uid="{00000000-0005-0000-0000-0000042D0000}"/>
    <cellStyle name="Feeder Field 6 34 3" xfId="17084" xr:uid="{00000000-0005-0000-0000-0000052D0000}"/>
    <cellStyle name="Feeder Field 6 34 4" xfId="17085" xr:uid="{00000000-0005-0000-0000-0000062D0000}"/>
    <cellStyle name="Feeder Field 6 35" xfId="1768" xr:uid="{00000000-0005-0000-0000-0000072D0000}"/>
    <cellStyle name="Feeder Field 6 35 2" xfId="17086" xr:uid="{00000000-0005-0000-0000-0000082D0000}"/>
    <cellStyle name="Feeder Field 6 35 2 2" xfId="17087" xr:uid="{00000000-0005-0000-0000-0000092D0000}"/>
    <cellStyle name="Feeder Field 6 35 2 3" xfId="17088" xr:uid="{00000000-0005-0000-0000-00000A2D0000}"/>
    <cellStyle name="Feeder Field 6 35 2 4" xfId="17089" xr:uid="{00000000-0005-0000-0000-00000B2D0000}"/>
    <cellStyle name="Feeder Field 6 35 3" xfId="17090" xr:uid="{00000000-0005-0000-0000-00000C2D0000}"/>
    <cellStyle name="Feeder Field 6 35 4" xfId="17091" xr:uid="{00000000-0005-0000-0000-00000D2D0000}"/>
    <cellStyle name="Feeder Field 6 36" xfId="1769" xr:uid="{00000000-0005-0000-0000-00000E2D0000}"/>
    <cellStyle name="Feeder Field 6 36 2" xfId="17092" xr:uid="{00000000-0005-0000-0000-00000F2D0000}"/>
    <cellStyle name="Feeder Field 6 36 2 2" xfId="17093" xr:uid="{00000000-0005-0000-0000-0000102D0000}"/>
    <cellStyle name="Feeder Field 6 36 2 3" xfId="17094" xr:uid="{00000000-0005-0000-0000-0000112D0000}"/>
    <cellStyle name="Feeder Field 6 36 2 4" xfId="17095" xr:uid="{00000000-0005-0000-0000-0000122D0000}"/>
    <cellStyle name="Feeder Field 6 36 3" xfId="17096" xr:uid="{00000000-0005-0000-0000-0000132D0000}"/>
    <cellStyle name="Feeder Field 6 36 4" xfId="17097" xr:uid="{00000000-0005-0000-0000-0000142D0000}"/>
    <cellStyle name="Feeder Field 6 37" xfId="1770" xr:uid="{00000000-0005-0000-0000-0000152D0000}"/>
    <cellStyle name="Feeder Field 6 37 2" xfId="17098" xr:uid="{00000000-0005-0000-0000-0000162D0000}"/>
    <cellStyle name="Feeder Field 6 37 2 2" xfId="17099" xr:uid="{00000000-0005-0000-0000-0000172D0000}"/>
    <cellStyle name="Feeder Field 6 37 2 3" xfId="17100" xr:uid="{00000000-0005-0000-0000-0000182D0000}"/>
    <cellStyle name="Feeder Field 6 37 2 4" xfId="17101" xr:uid="{00000000-0005-0000-0000-0000192D0000}"/>
    <cellStyle name="Feeder Field 6 37 3" xfId="17102" xr:uid="{00000000-0005-0000-0000-00001A2D0000}"/>
    <cellStyle name="Feeder Field 6 37 4" xfId="17103" xr:uid="{00000000-0005-0000-0000-00001B2D0000}"/>
    <cellStyle name="Feeder Field 6 38" xfId="1771" xr:uid="{00000000-0005-0000-0000-00001C2D0000}"/>
    <cellStyle name="Feeder Field 6 38 2" xfId="17104" xr:uid="{00000000-0005-0000-0000-00001D2D0000}"/>
    <cellStyle name="Feeder Field 6 38 2 2" xfId="17105" xr:uid="{00000000-0005-0000-0000-00001E2D0000}"/>
    <cellStyle name="Feeder Field 6 38 2 3" xfId="17106" xr:uid="{00000000-0005-0000-0000-00001F2D0000}"/>
    <cellStyle name="Feeder Field 6 38 2 4" xfId="17107" xr:uid="{00000000-0005-0000-0000-0000202D0000}"/>
    <cellStyle name="Feeder Field 6 38 3" xfId="17108" xr:uid="{00000000-0005-0000-0000-0000212D0000}"/>
    <cellStyle name="Feeder Field 6 38 4" xfId="17109" xr:uid="{00000000-0005-0000-0000-0000222D0000}"/>
    <cellStyle name="Feeder Field 6 39" xfId="1772" xr:uid="{00000000-0005-0000-0000-0000232D0000}"/>
    <cellStyle name="Feeder Field 6 39 2" xfId="17110" xr:uid="{00000000-0005-0000-0000-0000242D0000}"/>
    <cellStyle name="Feeder Field 6 39 2 2" xfId="17111" xr:uid="{00000000-0005-0000-0000-0000252D0000}"/>
    <cellStyle name="Feeder Field 6 39 2 3" xfId="17112" xr:uid="{00000000-0005-0000-0000-0000262D0000}"/>
    <cellStyle name="Feeder Field 6 39 2 4" xfId="17113" xr:uid="{00000000-0005-0000-0000-0000272D0000}"/>
    <cellStyle name="Feeder Field 6 39 3" xfId="17114" xr:uid="{00000000-0005-0000-0000-0000282D0000}"/>
    <cellStyle name="Feeder Field 6 39 4" xfId="17115" xr:uid="{00000000-0005-0000-0000-0000292D0000}"/>
    <cellStyle name="Feeder Field 6 4" xfId="1773" xr:uid="{00000000-0005-0000-0000-00002A2D0000}"/>
    <cellStyle name="Feeder Field 6 4 2" xfId="17116" xr:uid="{00000000-0005-0000-0000-00002B2D0000}"/>
    <cellStyle name="Feeder Field 6 4 2 2" xfId="17117" xr:uid="{00000000-0005-0000-0000-00002C2D0000}"/>
    <cellStyle name="Feeder Field 6 4 2 3" xfId="17118" xr:uid="{00000000-0005-0000-0000-00002D2D0000}"/>
    <cellStyle name="Feeder Field 6 4 2 4" xfId="17119" xr:uid="{00000000-0005-0000-0000-00002E2D0000}"/>
    <cellStyle name="Feeder Field 6 4 3" xfId="17120" xr:uid="{00000000-0005-0000-0000-00002F2D0000}"/>
    <cellStyle name="Feeder Field 6 4 4" xfId="17121" xr:uid="{00000000-0005-0000-0000-0000302D0000}"/>
    <cellStyle name="Feeder Field 6 40" xfId="1774" xr:uid="{00000000-0005-0000-0000-0000312D0000}"/>
    <cellStyle name="Feeder Field 6 40 2" xfId="17122" xr:uid="{00000000-0005-0000-0000-0000322D0000}"/>
    <cellStyle name="Feeder Field 6 40 2 2" xfId="17123" xr:uid="{00000000-0005-0000-0000-0000332D0000}"/>
    <cellStyle name="Feeder Field 6 40 2 3" xfId="17124" xr:uid="{00000000-0005-0000-0000-0000342D0000}"/>
    <cellStyle name="Feeder Field 6 40 2 4" xfId="17125" xr:uid="{00000000-0005-0000-0000-0000352D0000}"/>
    <cellStyle name="Feeder Field 6 40 3" xfId="17126" xr:uid="{00000000-0005-0000-0000-0000362D0000}"/>
    <cellStyle name="Feeder Field 6 40 4" xfId="17127" xr:uid="{00000000-0005-0000-0000-0000372D0000}"/>
    <cellStyle name="Feeder Field 6 41" xfId="1775" xr:uid="{00000000-0005-0000-0000-0000382D0000}"/>
    <cellStyle name="Feeder Field 6 41 2" xfId="17128" xr:uid="{00000000-0005-0000-0000-0000392D0000}"/>
    <cellStyle name="Feeder Field 6 41 2 2" xfId="17129" xr:uid="{00000000-0005-0000-0000-00003A2D0000}"/>
    <cellStyle name="Feeder Field 6 41 2 3" xfId="17130" xr:uid="{00000000-0005-0000-0000-00003B2D0000}"/>
    <cellStyle name="Feeder Field 6 41 2 4" xfId="17131" xr:uid="{00000000-0005-0000-0000-00003C2D0000}"/>
    <cellStyle name="Feeder Field 6 41 3" xfId="17132" xr:uid="{00000000-0005-0000-0000-00003D2D0000}"/>
    <cellStyle name="Feeder Field 6 41 4" xfId="17133" xr:uid="{00000000-0005-0000-0000-00003E2D0000}"/>
    <cellStyle name="Feeder Field 6 42" xfId="1776" xr:uid="{00000000-0005-0000-0000-00003F2D0000}"/>
    <cellStyle name="Feeder Field 6 42 2" xfId="17134" xr:uid="{00000000-0005-0000-0000-0000402D0000}"/>
    <cellStyle name="Feeder Field 6 42 2 2" xfId="17135" xr:uid="{00000000-0005-0000-0000-0000412D0000}"/>
    <cellStyle name="Feeder Field 6 42 2 3" xfId="17136" xr:uid="{00000000-0005-0000-0000-0000422D0000}"/>
    <cellStyle name="Feeder Field 6 42 2 4" xfId="17137" xr:uid="{00000000-0005-0000-0000-0000432D0000}"/>
    <cellStyle name="Feeder Field 6 42 3" xfId="17138" xr:uid="{00000000-0005-0000-0000-0000442D0000}"/>
    <cellStyle name="Feeder Field 6 42 4" xfId="17139" xr:uid="{00000000-0005-0000-0000-0000452D0000}"/>
    <cellStyle name="Feeder Field 6 43" xfId="1777" xr:uid="{00000000-0005-0000-0000-0000462D0000}"/>
    <cellStyle name="Feeder Field 6 43 2" xfId="17140" xr:uid="{00000000-0005-0000-0000-0000472D0000}"/>
    <cellStyle name="Feeder Field 6 43 2 2" xfId="17141" xr:uid="{00000000-0005-0000-0000-0000482D0000}"/>
    <cellStyle name="Feeder Field 6 43 2 3" xfId="17142" xr:uid="{00000000-0005-0000-0000-0000492D0000}"/>
    <cellStyle name="Feeder Field 6 43 2 4" xfId="17143" xr:uid="{00000000-0005-0000-0000-00004A2D0000}"/>
    <cellStyle name="Feeder Field 6 43 3" xfId="17144" xr:uid="{00000000-0005-0000-0000-00004B2D0000}"/>
    <cellStyle name="Feeder Field 6 43 4" xfId="17145" xr:uid="{00000000-0005-0000-0000-00004C2D0000}"/>
    <cellStyle name="Feeder Field 6 44" xfId="1778" xr:uid="{00000000-0005-0000-0000-00004D2D0000}"/>
    <cellStyle name="Feeder Field 6 44 2" xfId="17146" xr:uid="{00000000-0005-0000-0000-00004E2D0000}"/>
    <cellStyle name="Feeder Field 6 44 2 2" xfId="17147" xr:uid="{00000000-0005-0000-0000-00004F2D0000}"/>
    <cellStyle name="Feeder Field 6 44 2 3" xfId="17148" xr:uid="{00000000-0005-0000-0000-0000502D0000}"/>
    <cellStyle name="Feeder Field 6 44 2 4" xfId="17149" xr:uid="{00000000-0005-0000-0000-0000512D0000}"/>
    <cellStyle name="Feeder Field 6 44 3" xfId="17150" xr:uid="{00000000-0005-0000-0000-0000522D0000}"/>
    <cellStyle name="Feeder Field 6 44 4" xfId="17151" xr:uid="{00000000-0005-0000-0000-0000532D0000}"/>
    <cellStyle name="Feeder Field 6 45" xfId="1779" xr:uid="{00000000-0005-0000-0000-0000542D0000}"/>
    <cellStyle name="Feeder Field 6 45 2" xfId="17152" xr:uid="{00000000-0005-0000-0000-0000552D0000}"/>
    <cellStyle name="Feeder Field 6 45 2 2" xfId="17153" xr:uid="{00000000-0005-0000-0000-0000562D0000}"/>
    <cellStyle name="Feeder Field 6 45 2 3" xfId="17154" xr:uid="{00000000-0005-0000-0000-0000572D0000}"/>
    <cellStyle name="Feeder Field 6 45 2 4" xfId="17155" xr:uid="{00000000-0005-0000-0000-0000582D0000}"/>
    <cellStyle name="Feeder Field 6 45 3" xfId="17156" xr:uid="{00000000-0005-0000-0000-0000592D0000}"/>
    <cellStyle name="Feeder Field 6 45 4" xfId="17157" xr:uid="{00000000-0005-0000-0000-00005A2D0000}"/>
    <cellStyle name="Feeder Field 6 46" xfId="17158" xr:uid="{00000000-0005-0000-0000-00005B2D0000}"/>
    <cellStyle name="Feeder Field 6 46 2" xfId="17159" xr:uid="{00000000-0005-0000-0000-00005C2D0000}"/>
    <cellStyle name="Feeder Field 6 46 3" xfId="17160" xr:uid="{00000000-0005-0000-0000-00005D2D0000}"/>
    <cellStyle name="Feeder Field 6 46 4" xfId="17161" xr:uid="{00000000-0005-0000-0000-00005E2D0000}"/>
    <cellStyle name="Feeder Field 6 47" xfId="17162" xr:uid="{00000000-0005-0000-0000-00005F2D0000}"/>
    <cellStyle name="Feeder Field 6 47 2" xfId="17163" xr:uid="{00000000-0005-0000-0000-0000602D0000}"/>
    <cellStyle name="Feeder Field 6 47 3" xfId="17164" xr:uid="{00000000-0005-0000-0000-0000612D0000}"/>
    <cellStyle name="Feeder Field 6 47 4" xfId="17165" xr:uid="{00000000-0005-0000-0000-0000622D0000}"/>
    <cellStyle name="Feeder Field 6 48" xfId="17166" xr:uid="{00000000-0005-0000-0000-0000632D0000}"/>
    <cellStyle name="Feeder Field 6 49" xfId="17167" xr:uid="{00000000-0005-0000-0000-0000642D0000}"/>
    <cellStyle name="Feeder Field 6 5" xfId="1780" xr:uid="{00000000-0005-0000-0000-0000652D0000}"/>
    <cellStyle name="Feeder Field 6 5 2" xfId="17168" xr:uid="{00000000-0005-0000-0000-0000662D0000}"/>
    <cellStyle name="Feeder Field 6 5 2 2" xfId="17169" xr:uid="{00000000-0005-0000-0000-0000672D0000}"/>
    <cellStyle name="Feeder Field 6 5 2 3" xfId="17170" xr:uid="{00000000-0005-0000-0000-0000682D0000}"/>
    <cellStyle name="Feeder Field 6 5 2 4" xfId="17171" xr:uid="{00000000-0005-0000-0000-0000692D0000}"/>
    <cellStyle name="Feeder Field 6 5 3" xfId="17172" xr:uid="{00000000-0005-0000-0000-00006A2D0000}"/>
    <cellStyle name="Feeder Field 6 5 4" xfId="17173" xr:uid="{00000000-0005-0000-0000-00006B2D0000}"/>
    <cellStyle name="Feeder Field 6 6" xfId="1781" xr:uid="{00000000-0005-0000-0000-00006C2D0000}"/>
    <cellStyle name="Feeder Field 6 6 2" xfId="17174" xr:uid="{00000000-0005-0000-0000-00006D2D0000}"/>
    <cellStyle name="Feeder Field 6 6 2 2" xfId="17175" xr:uid="{00000000-0005-0000-0000-00006E2D0000}"/>
    <cellStyle name="Feeder Field 6 6 2 3" xfId="17176" xr:uid="{00000000-0005-0000-0000-00006F2D0000}"/>
    <cellStyle name="Feeder Field 6 6 2 4" xfId="17177" xr:uid="{00000000-0005-0000-0000-0000702D0000}"/>
    <cellStyle name="Feeder Field 6 6 3" xfId="17178" xr:uid="{00000000-0005-0000-0000-0000712D0000}"/>
    <cellStyle name="Feeder Field 6 6 4" xfId="17179" xr:uid="{00000000-0005-0000-0000-0000722D0000}"/>
    <cellStyle name="Feeder Field 6 7" xfId="1782" xr:uid="{00000000-0005-0000-0000-0000732D0000}"/>
    <cellStyle name="Feeder Field 6 7 2" xfId="17180" xr:uid="{00000000-0005-0000-0000-0000742D0000}"/>
    <cellStyle name="Feeder Field 6 7 2 2" xfId="17181" xr:uid="{00000000-0005-0000-0000-0000752D0000}"/>
    <cellStyle name="Feeder Field 6 7 2 3" xfId="17182" xr:uid="{00000000-0005-0000-0000-0000762D0000}"/>
    <cellStyle name="Feeder Field 6 7 2 4" xfId="17183" xr:uid="{00000000-0005-0000-0000-0000772D0000}"/>
    <cellStyle name="Feeder Field 6 7 3" xfId="17184" xr:uid="{00000000-0005-0000-0000-0000782D0000}"/>
    <cellStyle name="Feeder Field 6 7 4" xfId="17185" xr:uid="{00000000-0005-0000-0000-0000792D0000}"/>
    <cellStyle name="Feeder Field 6 8" xfId="1783" xr:uid="{00000000-0005-0000-0000-00007A2D0000}"/>
    <cellStyle name="Feeder Field 6 8 2" xfId="17186" xr:uid="{00000000-0005-0000-0000-00007B2D0000}"/>
    <cellStyle name="Feeder Field 6 8 2 2" xfId="17187" xr:uid="{00000000-0005-0000-0000-00007C2D0000}"/>
    <cellStyle name="Feeder Field 6 8 2 3" xfId="17188" xr:uid="{00000000-0005-0000-0000-00007D2D0000}"/>
    <cellStyle name="Feeder Field 6 8 2 4" xfId="17189" xr:uid="{00000000-0005-0000-0000-00007E2D0000}"/>
    <cellStyle name="Feeder Field 6 8 3" xfId="17190" xr:uid="{00000000-0005-0000-0000-00007F2D0000}"/>
    <cellStyle name="Feeder Field 6 8 4" xfId="17191" xr:uid="{00000000-0005-0000-0000-0000802D0000}"/>
    <cellStyle name="Feeder Field 6 9" xfId="1784" xr:uid="{00000000-0005-0000-0000-0000812D0000}"/>
    <cellStyle name="Feeder Field 6 9 2" xfId="17192" xr:uid="{00000000-0005-0000-0000-0000822D0000}"/>
    <cellStyle name="Feeder Field 6 9 2 2" xfId="17193" xr:uid="{00000000-0005-0000-0000-0000832D0000}"/>
    <cellStyle name="Feeder Field 6 9 2 3" xfId="17194" xr:uid="{00000000-0005-0000-0000-0000842D0000}"/>
    <cellStyle name="Feeder Field 6 9 2 4" xfId="17195" xr:uid="{00000000-0005-0000-0000-0000852D0000}"/>
    <cellStyle name="Feeder Field 6 9 3" xfId="17196" xr:uid="{00000000-0005-0000-0000-0000862D0000}"/>
    <cellStyle name="Feeder Field 6 9 4" xfId="17197" xr:uid="{00000000-0005-0000-0000-0000872D0000}"/>
    <cellStyle name="Feeder Field 7" xfId="1785" xr:uid="{00000000-0005-0000-0000-0000882D0000}"/>
    <cellStyle name="Feeder Field 7 10" xfId="1786" xr:uid="{00000000-0005-0000-0000-0000892D0000}"/>
    <cellStyle name="Feeder Field 7 10 2" xfId="17198" xr:uid="{00000000-0005-0000-0000-00008A2D0000}"/>
    <cellStyle name="Feeder Field 7 10 2 2" xfId="17199" xr:uid="{00000000-0005-0000-0000-00008B2D0000}"/>
    <cellStyle name="Feeder Field 7 10 2 3" xfId="17200" xr:uid="{00000000-0005-0000-0000-00008C2D0000}"/>
    <cellStyle name="Feeder Field 7 10 2 4" xfId="17201" xr:uid="{00000000-0005-0000-0000-00008D2D0000}"/>
    <cellStyle name="Feeder Field 7 10 3" xfId="17202" xr:uid="{00000000-0005-0000-0000-00008E2D0000}"/>
    <cellStyle name="Feeder Field 7 10 4" xfId="17203" xr:uid="{00000000-0005-0000-0000-00008F2D0000}"/>
    <cellStyle name="Feeder Field 7 11" xfId="1787" xr:uid="{00000000-0005-0000-0000-0000902D0000}"/>
    <cellStyle name="Feeder Field 7 11 2" xfId="17204" xr:uid="{00000000-0005-0000-0000-0000912D0000}"/>
    <cellStyle name="Feeder Field 7 11 2 2" xfId="17205" xr:uid="{00000000-0005-0000-0000-0000922D0000}"/>
    <cellStyle name="Feeder Field 7 11 2 3" xfId="17206" xr:uid="{00000000-0005-0000-0000-0000932D0000}"/>
    <cellStyle name="Feeder Field 7 11 2 4" xfId="17207" xr:uid="{00000000-0005-0000-0000-0000942D0000}"/>
    <cellStyle name="Feeder Field 7 11 3" xfId="17208" xr:uid="{00000000-0005-0000-0000-0000952D0000}"/>
    <cellStyle name="Feeder Field 7 11 4" xfId="17209" xr:uid="{00000000-0005-0000-0000-0000962D0000}"/>
    <cellStyle name="Feeder Field 7 12" xfId="1788" xr:uid="{00000000-0005-0000-0000-0000972D0000}"/>
    <cellStyle name="Feeder Field 7 12 2" xfId="17210" xr:uid="{00000000-0005-0000-0000-0000982D0000}"/>
    <cellStyle name="Feeder Field 7 12 2 2" xfId="17211" xr:uid="{00000000-0005-0000-0000-0000992D0000}"/>
    <cellStyle name="Feeder Field 7 12 2 3" xfId="17212" xr:uid="{00000000-0005-0000-0000-00009A2D0000}"/>
    <cellStyle name="Feeder Field 7 12 2 4" xfId="17213" xr:uid="{00000000-0005-0000-0000-00009B2D0000}"/>
    <cellStyle name="Feeder Field 7 12 3" xfId="17214" xr:uid="{00000000-0005-0000-0000-00009C2D0000}"/>
    <cellStyle name="Feeder Field 7 12 4" xfId="17215" xr:uid="{00000000-0005-0000-0000-00009D2D0000}"/>
    <cellStyle name="Feeder Field 7 13" xfId="1789" xr:uid="{00000000-0005-0000-0000-00009E2D0000}"/>
    <cellStyle name="Feeder Field 7 13 2" xfId="17216" xr:uid="{00000000-0005-0000-0000-00009F2D0000}"/>
    <cellStyle name="Feeder Field 7 13 2 2" xfId="17217" xr:uid="{00000000-0005-0000-0000-0000A02D0000}"/>
    <cellStyle name="Feeder Field 7 13 2 3" xfId="17218" xr:uid="{00000000-0005-0000-0000-0000A12D0000}"/>
    <cellStyle name="Feeder Field 7 13 2 4" xfId="17219" xr:uid="{00000000-0005-0000-0000-0000A22D0000}"/>
    <cellStyle name="Feeder Field 7 13 3" xfId="17220" xr:uid="{00000000-0005-0000-0000-0000A32D0000}"/>
    <cellStyle name="Feeder Field 7 13 4" xfId="17221" xr:uid="{00000000-0005-0000-0000-0000A42D0000}"/>
    <cellStyle name="Feeder Field 7 14" xfId="1790" xr:uid="{00000000-0005-0000-0000-0000A52D0000}"/>
    <cellStyle name="Feeder Field 7 14 2" xfId="17222" xr:uid="{00000000-0005-0000-0000-0000A62D0000}"/>
    <cellStyle name="Feeder Field 7 14 2 2" xfId="17223" xr:uid="{00000000-0005-0000-0000-0000A72D0000}"/>
    <cellStyle name="Feeder Field 7 14 2 3" xfId="17224" xr:uid="{00000000-0005-0000-0000-0000A82D0000}"/>
    <cellStyle name="Feeder Field 7 14 2 4" xfId="17225" xr:uid="{00000000-0005-0000-0000-0000A92D0000}"/>
    <cellStyle name="Feeder Field 7 14 3" xfId="17226" xr:uid="{00000000-0005-0000-0000-0000AA2D0000}"/>
    <cellStyle name="Feeder Field 7 14 4" xfId="17227" xr:uid="{00000000-0005-0000-0000-0000AB2D0000}"/>
    <cellStyle name="Feeder Field 7 15" xfId="1791" xr:uid="{00000000-0005-0000-0000-0000AC2D0000}"/>
    <cellStyle name="Feeder Field 7 15 2" xfId="17228" xr:uid="{00000000-0005-0000-0000-0000AD2D0000}"/>
    <cellStyle name="Feeder Field 7 15 2 2" xfId="17229" xr:uid="{00000000-0005-0000-0000-0000AE2D0000}"/>
    <cellStyle name="Feeder Field 7 15 2 3" xfId="17230" xr:uid="{00000000-0005-0000-0000-0000AF2D0000}"/>
    <cellStyle name="Feeder Field 7 15 2 4" xfId="17231" xr:uid="{00000000-0005-0000-0000-0000B02D0000}"/>
    <cellStyle name="Feeder Field 7 15 3" xfId="17232" xr:uid="{00000000-0005-0000-0000-0000B12D0000}"/>
    <cellStyle name="Feeder Field 7 15 4" xfId="17233" xr:uid="{00000000-0005-0000-0000-0000B22D0000}"/>
    <cellStyle name="Feeder Field 7 16" xfId="1792" xr:uid="{00000000-0005-0000-0000-0000B32D0000}"/>
    <cellStyle name="Feeder Field 7 16 2" xfId="17234" xr:uid="{00000000-0005-0000-0000-0000B42D0000}"/>
    <cellStyle name="Feeder Field 7 16 2 2" xfId="17235" xr:uid="{00000000-0005-0000-0000-0000B52D0000}"/>
    <cellStyle name="Feeder Field 7 16 2 3" xfId="17236" xr:uid="{00000000-0005-0000-0000-0000B62D0000}"/>
    <cellStyle name="Feeder Field 7 16 2 4" xfId="17237" xr:uid="{00000000-0005-0000-0000-0000B72D0000}"/>
    <cellStyle name="Feeder Field 7 16 3" xfId="17238" xr:uid="{00000000-0005-0000-0000-0000B82D0000}"/>
    <cellStyle name="Feeder Field 7 16 4" xfId="17239" xr:uid="{00000000-0005-0000-0000-0000B92D0000}"/>
    <cellStyle name="Feeder Field 7 17" xfId="1793" xr:uid="{00000000-0005-0000-0000-0000BA2D0000}"/>
    <cellStyle name="Feeder Field 7 17 2" xfId="17240" xr:uid="{00000000-0005-0000-0000-0000BB2D0000}"/>
    <cellStyle name="Feeder Field 7 17 2 2" xfId="17241" xr:uid="{00000000-0005-0000-0000-0000BC2D0000}"/>
    <cellStyle name="Feeder Field 7 17 2 3" xfId="17242" xr:uid="{00000000-0005-0000-0000-0000BD2D0000}"/>
    <cellStyle name="Feeder Field 7 17 2 4" xfId="17243" xr:uid="{00000000-0005-0000-0000-0000BE2D0000}"/>
    <cellStyle name="Feeder Field 7 17 3" xfId="17244" xr:uid="{00000000-0005-0000-0000-0000BF2D0000}"/>
    <cellStyle name="Feeder Field 7 17 4" xfId="17245" xr:uid="{00000000-0005-0000-0000-0000C02D0000}"/>
    <cellStyle name="Feeder Field 7 18" xfId="1794" xr:uid="{00000000-0005-0000-0000-0000C12D0000}"/>
    <cellStyle name="Feeder Field 7 18 2" xfId="17246" xr:uid="{00000000-0005-0000-0000-0000C22D0000}"/>
    <cellStyle name="Feeder Field 7 18 2 2" xfId="17247" xr:uid="{00000000-0005-0000-0000-0000C32D0000}"/>
    <cellStyle name="Feeder Field 7 18 2 3" xfId="17248" xr:uid="{00000000-0005-0000-0000-0000C42D0000}"/>
    <cellStyle name="Feeder Field 7 18 2 4" xfId="17249" xr:uid="{00000000-0005-0000-0000-0000C52D0000}"/>
    <cellStyle name="Feeder Field 7 18 3" xfId="17250" xr:uid="{00000000-0005-0000-0000-0000C62D0000}"/>
    <cellStyle name="Feeder Field 7 18 4" xfId="17251" xr:uid="{00000000-0005-0000-0000-0000C72D0000}"/>
    <cellStyle name="Feeder Field 7 19" xfId="1795" xr:uid="{00000000-0005-0000-0000-0000C82D0000}"/>
    <cellStyle name="Feeder Field 7 19 2" xfId="17252" xr:uid="{00000000-0005-0000-0000-0000C92D0000}"/>
    <cellStyle name="Feeder Field 7 19 2 2" xfId="17253" xr:uid="{00000000-0005-0000-0000-0000CA2D0000}"/>
    <cellStyle name="Feeder Field 7 19 2 3" xfId="17254" xr:uid="{00000000-0005-0000-0000-0000CB2D0000}"/>
    <cellStyle name="Feeder Field 7 19 2 4" xfId="17255" xr:uid="{00000000-0005-0000-0000-0000CC2D0000}"/>
    <cellStyle name="Feeder Field 7 19 3" xfId="17256" xr:uid="{00000000-0005-0000-0000-0000CD2D0000}"/>
    <cellStyle name="Feeder Field 7 19 4" xfId="17257" xr:uid="{00000000-0005-0000-0000-0000CE2D0000}"/>
    <cellStyle name="Feeder Field 7 2" xfId="1796" xr:uid="{00000000-0005-0000-0000-0000CF2D0000}"/>
    <cellStyle name="Feeder Field 7 2 10" xfId="1797" xr:uid="{00000000-0005-0000-0000-0000D02D0000}"/>
    <cellStyle name="Feeder Field 7 2 10 2" xfId="17258" xr:uid="{00000000-0005-0000-0000-0000D12D0000}"/>
    <cellStyle name="Feeder Field 7 2 10 2 2" xfId="17259" xr:uid="{00000000-0005-0000-0000-0000D22D0000}"/>
    <cellStyle name="Feeder Field 7 2 10 2 3" xfId="17260" xr:uid="{00000000-0005-0000-0000-0000D32D0000}"/>
    <cellStyle name="Feeder Field 7 2 10 2 4" xfId="17261" xr:uid="{00000000-0005-0000-0000-0000D42D0000}"/>
    <cellStyle name="Feeder Field 7 2 10 3" xfId="17262" xr:uid="{00000000-0005-0000-0000-0000D52D0000}"/>
    <cellStyle name="Feeder Field 7 2 10 4" xfId="17263" xr:uid="{00000000-0005-0000-0000-0000D62D0000}"/>
    <cellStyle name="Feeder Field 7 2 11" xfId="1798" xr:uid="{00000000-0005-0000-0000-0000D72D0000}"/>
    <cellStyle name="Feeder Field 7 2 11 2" xfId="17264" xr:uid="{00000000-0005-0000-0000-0000D82D0000}"/>
    <cellStyle name="Feeder Field 7 2 11 2 2" xfId="17265" xr:uid="{00000000-0005-0000-0000-0000D92D0000}"/>
    <cellStyle name="Feeder Field 7 2 11 2 3" xfId="17266" xr:uid="{00000000-0005-0000-0000-0000DA2D0000}"/>
    <cellStyle name="Feeder Field 7 2 11 2 4" xfId="17267" xr:uid="{00000000-0005-0000-0000-0000DB2D0000}"/>
    <cellStyle name="Feeder Field 7 2 11 3" xfId="17268" xr:uid="{00000000-0005-0000-0000-0000DC2D0000}"/>
    <cellStyle name="Feeder Field 7 2 11 4" xfId="17269" xr:uid="{00000000-0005-0000-0000-0000DD2D0000}"/>
    <cellStyle name="Feeder Field 7 2 12" xfId="1799" xr:uid="{00000000-0005-0000-0000-0000DE2D0000}"/>
    <cellStyle name="Feeder Field 7 2 12 2" xfId="17270" xr:uid="{00000000-0005-0000-0000-0000DF2D0000}"/>
    <cellStyle name="Feeder Field 7 2 12 2 2" xfId="17271" xr:uid="{00000000-0005-0000-0000-0000E02D0000}"/>
    <cellStyle name="Feeder Field 7 2 12 2 3" xfId="17272" xr:uid="{00000000-0005-0000-0000-0000E12D0000}"/>
    <cellStyle name="Feeder Field 7 2 12 2 4" xfId="17273" xr:uid="{00000000-0005-0000-0000-0000E22D0000}"/>
    <cellStyle name="Feeder Field 7 2 12 3" xfId="17274" xr:uid="{00000000-0005-0000-0000-0000E32D0000}"/>
    <cellStyle name="Feeder Field 7 2 12 4" xfId="17275" xr:uid="{00000000-0005-0000-0000-0000E42D0000}"/>
    <cellStyle name="Feeder Field 7 2 13" xfId="1800" xr:uid="{00000000-0005-0000-0000-0000E52D0000}"/>
    <cellStyle name="Feeder Field 7 2 13 2" xfId="17276" xr:uid="{00000000-0005-0000-0000-0000E62D0000}"/>
    <cellStyle name="Feeder Field 7 2 13 2 2" xfId="17277" xr:uid="{00000000-0005-0000-0000-0000E72D0000}"/>
    <cellStyle name="Feeder Field 7 2 13 2 3" xfId="17278" xr:uid="{00000000-0005-0000-0000-0000E82D0000}"/>
    <cellStyle name="Feeder Field 7 2 13 2 4" xfId="17279" xr:uid="{00000000-0005-0000-0000-0000E92D0000}"/>
    <cellStyle name="Feeder Field 7 2 13 3" xfId="17280" xr:uid="{00000000-0005-0000-0000-0000EA2D0000}"/>
    <cellStyle name="Feeder Field 7 2 13 4" xfId="17281" xr:uid="{00000000-0005-0000-0000-0000EB2D0000}"/>
    <cellStyle name="Feeder Field 7 2 14" xfId="1801" xr:uid="{00000000-0005-0000-0000-0000EC2D0000}"/>
    <cellStyle name="Feeder Field 7 2 14 2" xfId="17282" xr:uid="{00000000-0005-0000-0000-0000ED2D0000}"/>
    <cellStyle name="Feeder Field 7 2 14 2 2" xfId="17283" xr:uid="{00000000-0005-0000-0000-0000EE2D0000}"/>
    <cellStyle name="Feeder Field 7 2 14 2 3" xfId="17284" xr:uid="{00000000-0005-0000-0000-0000EF2D0000}"/>
    <cellStyle name="Feeder Field 7 2 14 2 4" xfId="17285" xr:uid="{00000000-0005-0000-0000-0000F02D0000}"/>
    <cellStyle name="Feeder Field 7 2 14 3" xfId="17286" xr:uid="{00000000-0005-0000-0000-0000F12D0000}"/>
    <cellStyle name="Feeder Field 7 2 14 4" xfId="17287" xr:uid="{00000000-0005-0000-0000-0000F22D0000}"/>
    <cellStyle name="Feeder Field 7 2 15" xfId="1802" xr:uid="{00000000-0005-0000-0000-0000F32D0000}"/>
    <cellStyle name="Feeder Field 7 2 15 2" xfId="17288" xr:uid="{00000000-0005-0000-0000-0000F42D0000}"/>
    <cellStyle name="Feeder Field 7 2 15 2 2" xfId="17289" xr:uid="{00000000-0005-0000-0000-0000F52D0000}"/>
    <cellStyle name="Feeder Field 7 2 15 2 3" xfId="17290" xr:uid="{00000000-0005-0000-0000-0000F62D0000}"/>
    <cellStyle name="Feeder Field 7 2 15 2 4" xfId="17291" xr:uid="{00000000-0005-0000-0000-0000F72D0000}"/>
    <cellStyle name="Feeder Field 7 2 15 3" xfId="17292" xr:uid="{00000000-0005-0000-0000-0000F82D0000}"/>
    <cellStyle name="Feeder Field 7 2 15 4" xfId="17293" xr:uid="{00000000-0005-0000-0000-0000F92D0000}"/>
    <cellStyle name="Feeder Field 7 2 16" xfId="1803" xr:uid="{00000000-0005-0000-0000-0000FA2D0000}"/>
    <cellStyle name="Feeder Field 7 2 16 2" xfId="17294" xr:uid="{00000000-0005-0000-0000-0000FB2D0000}"/>
    <cellStyle name="Feeder Field 7 2 16 2 2" xfId="17295" xr:uid="{00000000-0005-0000-0000-0000FC2D0000}"/>
    <cellStyle name="Feeder Field 7 2 16 2 3" xfId="17296" xr:uid="{00000000-0005-0000-0000-0000FD2D0000}"/>
    <cellStyle name="Feeder Field 7 2 16 2 4" xfId="17297" xr:uid="{00000000-0005-0000-0000-0000FE2D0000}"/>
    <cellStyle name="Feeder Field 7 2 16 3" xfId="17298" xr:uid="{00000000-0005-0000-0000-0000FF2D0000}"/>
    <cellStyle name="Feeder Field 7 2 16 4" xfId="17299" xr:uid="{00000000-0005-0000-0000-0000002E0000}"/>
    <cellStyle name="Feeder Field 7 2 17" xfId="1804" xr:uid="{00000000-0005-0000-0000-0000012E0000}"/>
    <cellStyle name="Feeder Field 7 2 17 2" xfId="17300" xr:uid="{00000000-0005-0000-0000-0000022E0000}"/>
    <cellStyle name="Feeder Field 7 2 17 2 2" xfId="17301" xr:uid="{00000000-0005-0000-0000-0000032E0000}"/>
    <cellStyle name="Feeder Field 7 2 17 2 3" xfId="17302" xr:uid="{00000000-0005-0000-0000-0000042E0000}"/>
    <cellStyle name="Feeder Field 7 2 17 2 4" xfId="17303" xr:uid="{00000000-0005-0000-0000-0000052E0000}"/>
    <cellStyle name="Feeder Field 7 2 17 3" xfId="17304" xr:uid="{00000000-0005-0000-0000-0000062E0000}"/>
    <cellStyle name="Feeder Field 7 2 17 4" xfId="17305" xr:uid="{00000000-0005-0000-0000-0000072E0000}"/>
    <cellStyle name="Feeder Field 7 2 18" xfId="1805" xr:uid="{00000000-0005-0000-0000-0000082E0000}"/>
    <cellStyle name="Feeder Field 7 2 18 2" xfId="17306" xr:uid="{00000000-0005-0000-0000-0000092E0000}"/>
    <cellStyle name="Feeder Field 7 2 18 2 2" xfId="17307" xr:uid="{00000000-0005-0000-0000-00000A2E0000}"/>
    <cellStyle name="Feeder Field 7 2 18 2 3" xfId="17308" xr:uid="{00000000-0005-0000-0000-00000B2E0000}"/>
    <cellStyle name="Feeder Field 7 2 18 2 4" xfId="17309" xr:uid="{00000000-0005-0000-0000-00000C2E0000}"/>
    <cellStyle name="Feeder Field 7 2 18 3" xfId="17310" xr:uid="{00000000-0005-0000-0000-00000D2E0000}"/>
    <cellStyle name="Feeder Field 7 2 18 4" xfId="17311" xr:uid="{00000000-0005-0000-0000-00000E2E0000}"/>
    <cellStyle name="Feeder Field 7 2 19" xfId="1806" xr:uid="{00000000-0005-0000-0000-00000F2E0000}"/>
    <cellStyle name="Feeder Field 7 2 19 2" xfId="17312" xr:uid="{00000000-0005-0000-0000-0000102E0000}"/>
    <cellStyle name="Feeder Field 7 2 19 2 2" xfId="17313" xr:uid="{00000000-0005-0000-0000-0000112E0000}"/>
    <cellStyle name="Feeder Field 7 2 19 2 3" xfId="17314" xr:uid="{00000000-0005-0000-0000-0000122E0000}"/>
    <cellStyle name="Feeder Field 7 2 19 2 4" xfId="17315" xr:uid="{00000000-0005-0000-0000-0000132E0000}"/>
    <cellStyle name="Feeder Field 7 2 19 3" xfId="17316" xr:uid="{00000000-0005-0000-0000-0000142E0000}"/>
    <cellStyle name="Feeder Field 7 2 19 4" xfId="17317" xr:uid="{00000000-0005-0000-0000-0000152E0000}"/>
    <cellStyle name="Feeder Field 7 2 2" xfId="1807" xr:uid="{00000000-0005-0000-0000-0000162E0000}"/>
    <cellStyle name="Feeder Field 7 2 2 2" xfId="17318" xr:uid="{00000000-0005-0000-0000-0000172E0000}"/>
    <cellStyle name="Feeder Field 7 2 2 2 2" xfId="17319" xr:uid="{00000000-0005-0000-0000-0000182E0000}"/>
    <cellStyle name="Feeder Field 7 2 2 2 3" xfId="17320" xr:uid="{00000000-0005-0000-0000-0000192E0000}"/>
    <cellStyle name="Feeder Field 7 2 2 2 4" xfId="17321" xr:uid="{00000000-0005-0000-0000-00001A2E0000}"/>
    <cellStyle name="Feeder Field 7 2 2 3" xfId="17322" xr:uid="{00000000-0005-0000-0000-00001B2E0000}"/>
    <cellStyle name="Feeder Field 7 2 2 4" xfId="17323" xr:uid="{00000000-0005-0000-0000-00001C2E0000}"/>
    <cellStyle name="Feeder Field 7 2 20" xfId="1808" xr:uid="{00000000-0005-0000-0000-00001D2E0000}"/>
    <cellStyle name="Feeder Field 7 2 20 2" xfId="17324" xr:uid="{00000000-0005-0000-0000-00001E2E0000}"/>
    <cellStyle name="Feeder Field 7 2 20 2 2" xfId="17325" xr:uid="{00000000-0005-0000-0000-00001F2E0000}"/>
    <cellStyle name="Feeder Field 7 2 20 2 3" xfId="17326" xr:uid="{00000000-0005-0000-0000-0000202E0000}"/>
    <cellStyle name="Feeder Field 7 2 20 2 4" xfId="17327" xr:uid="{00000000-0005-0000-0000-0000212E0000}"/>
    <cellStyle name="Feeder Field 7 2 20 3" xfId="17328" xr:uid="{00000000-0005-0000-0000-0000222E0000}"/>
    <cellStyle name="Feeder Field 7 2 20 4" xfId="17329" xr:uid="{00000000-0005-0000-0000-0000232E0000}"/>
    <cellStyle name="Feeder Field 7 2 21" xfId="1809" xr:uid="{00000000-0005-0000-0000-0000242E0000}"/>
    <cellStyle name="Feeder Field 7 2 21 2" xfId="17330" xr:uid="{00000000-0005-0000-0000-0000252E0000}"/>
    <cellStyle name="Feeder Field 7 2 21 2 2" xfId="17331" xr:uid="{00000000-0005-0000-0000-0000262E0000}"/>
    <cellStyle name="Feeder Field 7 2 21 2 3" xfId="17332" xr:uid="{00000000-0005-0000-0000-0000272E0000}"/>
    <cellStyle name="Feeder Field 7 2 21 2 4" xfId="17333" xr:uid="{00000000-0005-0000-0000-0000282E0000}"/>
    <cellStyle name="Feeder Field 7 2 21 3" xfId="17334" xr:uid="{00000000-0005-0000-0000-0000292E0000}"/>
    <cellStyle name="Feeder Field 7 2 21 4" xfId="17335" xr:uid="{00000000-0005-0000-0000-00002A2E0000}"/>
    <cellStyle name="Feeder Field 7 2 22" xfId="1810" xr:uid="{00000000-0005-0000-0000-00002B2E0000}"/>
    <cellStyle name="Feeder Field 7 2 22 2" xfId="17336" xr:uid="{00000000-0005-0000-0000-00002C2E0000}"/>
    <cellStyle name="Feeder Field 7 2 22 2 2" xfId="17337" xr:uid="{00000000-0005-0000-0000-00002D2E0000}"/>
    <cellStyle name="Feeder Field 7 2 22 2 3" xfId="17338" xr:uid="{00000000-0005-0000-0000-00002E2E0000}"/>
    <cellStyle name="Feeder Field 7 2 22 2 4" xfId="17339" xr:uid="{00000000-0005-0000-0000-00002F2E0000}"/>
    <cellStyle name="Feeder Field 7 2 22 3" xfId="17340" xr:uid="{00000000-0005-0000-0000-0000302E0000}"/>
    <cellStyle name="Feeder Field 7 2 22 4" xfId="17341" xr:uid="{00000000-0005-0000-0000-0000312E0000}"/>
    <cellStyle name="Feeder Field 7 2 23" xfId="1811" xr:uid="{00000000-0005-0000-0000-0000322E0000}"/>
    <cellStyle name="Feeder Field 7 2 23 2" xfId="17342" xr:uid="{00000000-0005-0000-0000-0000332E0000}"/>
    <cellStyle name="Feeder Field 7 2 23 2 2" xfId="17343" xr:uid="{00000000-0005-0000-0000-0000342E0000}"/>
    <cellStyle name="Feeder Field 7 2 23 2 3" xfId="17344" xr:uid="{00000000-0005-0000-0000-0000352E0000}"/>
    <cellStyle name="Feeder Field 7 2 23 2 4" xfId="17345" xr:uid="{00000000-0005-0000-0000-0000362E0000}"/>
    <cellStyle name="Feeder Field 7 2 23 3" xfId="17346" xr:uid="{00000000-0005-0000-0000-0000372E0000}"/>
    <cellStyle name="Feeder Field 7 2 23 4" xfId="17347" xr:uid="{00000000-0005-0000-0000-0000382E0000}"/>
    <cellStyle name="Feeder Field 7 2 24" xfId="1812" xr:uid="{00000000-0005-0000-0000-0000392E0000}"/>
    <cellStyle name="Feeder Field 7 2 24 2" xfId="17348" xr:uid="{00000000-0005-0000-0000-00003A2E0000}"/>
    <cellStyle name="Feeder Field 7 2 24 2 2" xfId="17349" xr:uid="{00000000-0005-0000-0000-00003B2E0000}"/>
    <cellStyle name="Feeder Field 7 2 24 2 3" xfId="17350" xr:uid="{00000000-0005-0000-0000-00003C2E0000}"/>
    <cellStyle name="Feeder Field 7 2 24 2 4" xfId="17351" xr:uid="{00000000-0005-0000-0000-00003D2E0000}"/>
    <cellStyle name="Feeder Field 7 2 24 3" xfId="17352" xr:uid="{00000000-0005-0000-0000-00003E2E0000}"/>
    <cellStyle name="Feeder Field 7 2 24 4" xfId="17353" xr:uid="{00000000-0005-0000-0000-00003F2E0000}"/>
    <cellStyle name="Feeder Field 7 2 25" xfId="1813" xr:uid="{00000000-0005-0000-0000-0000402E0000}"/>
    <cellStyle name="Feeder Field 7 2 25 2" xfId="17354" xr:uid="{00000000-0005-0000-0000-0000412E0000}"/>
    <cellStyle name="Feeder Field 7 2 25 2 2" xfId="17355" xr:uid="{00000000-0005-0000-0000-0000422E0000}"/>
    <cellStyle name="Feeder Field 7 2 25 2 3" xfId="17356" xr:uid="{00000000-0005-0000-0000-0000432E0000}"/>
    <cellStyle name="Feeder Field 7 2 25 2 4" xfId="17357" xr:uid="{00000000-0005-0000-0000-0000442E0000}"/>
    <cellStyle name="Feeder Field 7 2 25 3" xfId="17358" xr:uid="{00000000-0005-0000-0000-0000452E0000}"/>
    <cellStyle name="Feeder Field 7 2 25 4" xfId="17359" xr:uid="{00000000-0005-0000-0000-0000462E0000}"/>
    <cellStyle name="Feeder Field 7 2 26" xfId="1814" xr:uid="{00000000-0005-0000-0000-0000472E0000}"/>
    <cellStyle name="Feeder Field 7 2 26 2" xfId="17360" xr:uid="{00000000-0005-0000-0000-0000482E0000}"/>
    <cellStyle name="Feeder Field 7 2 26 2 2" xfId="17361" xr:uid="{00000000-0005-0000-0000-0000492E0000}"/>
    <cellStyle name="Feeder Field 7 2 26 2 3" xfId="17362" xr:uid="{00000000-0005-0000-0000-00004A2E0000}"/>
    <cellStyle name="Feeder Field 7 2 26 2 4" xfId="17363" xr:uid="{00000000-0005-0000-0000-00004B2E0000}"/>
    <cellStyle name="Feeder Field 7 2 26 3" xfId="17364" xr:uid="{00000000-0005-0000-0000-00004C2E0000}"/>
    <cellStyle name="Feeder Field 7 2 26 4" xfId="17365" xr:uid="{00000000-0005-0000-0000-00004D2E0000}"/>
    <cellStyle name="Feeder Field 7 2 27" xfId="1815" xr:uid="{00000000-0005-0000-0000-00004E2E0000}"/>
    <cellStyle name="Feeder Field 7 2 27 2" xfId="17366" xr:uid="{00000000-0005-0000-0000-00004F2E0000}"/>
    <cellStyle name="Feeder Field 7 2 27 2 2" xfId="17367" xr:uid="{00000000-0005-0000-0000-0000502E0000}"/>
    <cellStyle name="Feeder Field 7 2 27 2 3" xfId="17368" xr:uid="{00000000-0005-0000-0000-0000512E0000}"/>
    <cellStyle name="Feeder Field 7 2 27 2 4" xfId="17369" xr:uid="{00000000-0005-0000-0000-0000522E0000}"/>
    <cellStyle name="Feeder Field 7 2 27 3" xfId="17370" xr:uid="{00000000-0005-0000-0000-0000532E0000}"/>
    <cellStyle name="Feeder Field 7 2 27 4" xfId="17371" xr:uid="{00000000-0005-0000-0000-0000542E0000}"/>
    <cellStyle name="Feeder Field 7 2 28" xfId="1816" xr:uid="{00000000-0005-0000-0000-0000552E0000}"/>
    <cellStyle name="Feeder Field 7 2 28 2" xfId="17372" xr:uid="{00000000-0005-0000-0000-0000562E0000}"/>
    <cellStyle name="Feeder Field 7 2 28 2 2" xfId="17373" xr:uid="{00000000-0005-0000-0000-0000572E0000}"/>
    <cellStyle name="Feeder Field 7 2 28 2 3" xfId="17374" xr:uid="{00000000-0005-0000-0000-0000582E0000}"/>
    <cellStyle name="Feeder Field 7 2 28 2 4" xfId="17375" xr:uid="{00000000-0005-0000-0000-0000592E0000}"/>
    <cellStyle name="Feeder Field 7 2 28 3" xfId="17376" xr:uid="{00000000-0005-0000-0000-00005A2E0000}"/>
    <cellStyle name="Feeder Field 7 2 28 4" xfId="17377" xr:uid="{00000000-0005-0000-0000-00005B2E0000}"/>
    <cellStyle name="Feeder Field 7 2 29" xfId="1817" xr:uid="{00000000-0005-0000-0000-00005C2E0000}"/>
    <cellStyle name="Feeder Field 7 2 29 2" xfId="17378" xr:uid="{00000000-0005-0000-0000-00005D2E0000}"/>
    <cellStyle name="Feeder Field 7 2 29 2 2" xfId="17379" xr:uid="{00000000-0005-0000-0000-00005E2E0000}"/>
    <cellStyle name="Feeder Field 7 2 29 2 3" xfId="17380" xr:uid="{00000000-0005-0000-0000-00005F2E0000}"/>
    <cellStyle name="Feeder Field 7 2 29 2 4" xfId="17381" xr:uid="{00000000-0005-0000-0000-0000602E0000}"/>
    <cellStyle name="Feeder Field 7 2 29 3" xfId="17382" xr:uid="{00000000-0005-0000-0000-0000612E0000}"/>
    <cellStyle name="Feeder Field 7 2 29 4" xfId="17383" xr:uid="{00000000-0005-0000-0000-0000622E0000}"/>
    <cellStyle name="Feeder Field 7 2 3" xfId="1818" xr:uid="{00000000-0005-0000-0000-0000632E0000}"/>
    <cellStyle name="Feeder Field 7 2 3 2" xfId="17384" xr:uid="{00000000-0005-0000-0000-0000642E0000}"/>
    <cellStyle name="Feeder Field 7 2 3 2 2" xfId="17385" xr:uid="{00000000-0005-0000-0000-0000652E0000}"/>
    <cellStyle name="Feeder Field 7 2 3 2 3" xfId="17386" xr:uid="{00000000-0005-0000-0000-0000662E0000}"/>
    <cellStyle name="Feeder Field 7 2 3 2 4" xfId="17387" xr:uid="{00000000-0005-0000-0000-0000672E0000}"/>
    <cellStyle name="Feeder Field 7 2 3 3" xfId="17388" xr:uid="{00000000-0005-0000-0000-0000682E0000}"/>
    <cellStyle name="Feeder Field 7 2 3 4" xfId="17389" xr:uid="{00000000-0005-0000-0000-0000692E0000}"/>
    <cellStyle name="Feeder Field 7 2 30" xfId="1819" xr:uid="{00000000-0005-0000-0000-00006A2E0000}"/>
    <cellStyle name="Feeder Field 7 2 30 2" xfId="17390" xr:uid="{00000000-0005-0000-0000-00006B2E0000}"/>
    <cellStyle name="Feeder Field 7 2 30 2 2" xfId="17391" xr:uid="{00000000-0005-0000-0000-00006C2E0000}"/>
    <cellStyle name="Feeder Field 7 2 30 2 3" xfId="17392" xr:uid="{00000000-0005-0000-0000-00006D2E0000}"/>
    <cellStyle name="Feeder Field 7 2 30 2 4" xfId="17393" xr:uid="{00000000-0005-0000-0000-00006E2E0000}"/>
    <cellStyle name="Feeder Field 7 2 30 3" xfId="17394" xr:uid="{00000000-0005-0000-0000-00006F2E0000}"/>
    <cellStyle name="Feeder Field 7 2 30 4" xfId="17395" xr:uid="{00000000-0005-0000-0000-0000702E0000}"/>
    <cellStyle name="Feeder Field 7 2 31" xfId="1820" xr:uid="{00000000-0005-0000-0000-0000712E0000}"/>
    <cellStyle name="Feeder Field 7 2 31 2" xfId="17396" xr:uid="{00000000-0005-0000-0000-0000722E0000}"/>
    <cellStyle name="Feeder Field 7 2 31 2 2" xfId="17397" xr:uid="{00000000-0005-0000-0000-0000732E0000}"/>
    <cellStyle name="Feeder Field 7 2 31 2 3" xfId="17398" xr:uid="{00000000-0005-0000-0000-0000742E0000}"/>
    <cellStyle name="Feeder Field 7 2 31 2 4" xfId="17399" xr:uid="{00000000-0005-0000-0000-0000752E0000}"/>
    <cellStyle name="Feeder Field 7 2 31 3" xfId="17400" xr:uid="{00000000-0005-0000-0000-0000762E0000}"/>
    <cellStyle name="Feeder Field 7 2 31 4" xfId="17401" xr:uid="{00000000-0005-0000-0000-0000772E0000}"/>
    <cellStyle name="Feeder Field 7 2 32" xfId="1821" xr:uid="{00000000-0005-0000-0000-0000782E0000}"/>
    <cellStyle name="Feeder Field 7 2 32 2" xfId="17402" xr:uid="{00000000-0005-0000-0000-0000792E0000}"/>
    <cellStyle name="Feeder Field 7 2 32 2 2" xfId="17403" xr:uid="{00000000-0005-0000-0000-00007A2E0000}"/>
    <cellStyle name="Feeder Field 7 2 32 2 3" xfId="17404" xr:uid="{00000000-0005-0000-0000-00007B2E0000}"/>
    <cellStyle name="Feeder Field 7 2 32 2 4" xfId="17405" xr:uid="{00000000-0005-0000-0000-00007C2E0000}"/>
    <cellStyle name="Feeder Field 7 2 32 3" xfId="17406" xr:uid="{00000000-0005-0000-0000-00007D2E0000}"/>
    <cellStyle name="Feeder Field 7 2 32 4" xfId="17407" xr:uid="{00000000-0005-0000-0000-00007E2E0000}"/>
    <cellStyle name="Feeder Field 7 2 33" xfId="1822" xr:uid="{00000000-0005-0000-0000-00007F2E0000}"/>
    <cellStyle name="Feeder Field 7 2 33 2" xfId="17408" xr:uid="{00000000-0005-0000-0000-0000802E0000}"/>
    <cellStyle name="Feeder Field 7 2 33 2 2" xfId="17409" xr:uid="{00000000-0005-0000-0000-0000812E0000}"/>
    <cellStyle name="Feeder Field 7 2 33 2 3" xfId="17410" xr:uid="{00000000-0005-0000-0000-0000822E0000}"/>
    <cellStyle name="Feeder Field 7 2 33 2 4" xfId="17411" xr:uid="{00000000-0005-0000-0000-0000832E0000}"/>
    <cellStyle name="Feeder Field 7 2 33 3" xfId="17412" xr:uid="{00000000-0005-0000-0000-0000842E0000}"/>
    <cellStyle name="Feeder Field 7 2 33 4" xfId="17413" xr:uid="{00000000-0005-0000-0000-0000852E0000}"/>
    <cellStyle name="Feeder Field 7 2 34" xfId="1823" xr:uid="{00000000-0005-0000-0000-0000862E0000}"/>
    <cellStyle name="Feeder Field 7 2 34 2" xfId="17414" xr:uid="{00000000-0005-0000-0000-0000872E0000}"/>
    <cellStyle name="Feeder Field 7 2 34 2 2" xfId="17415" xr:uid="{00000000-0005-0000-0000-0000882E0000}"/>
    <cellStyle name="Feeder Field 7 2 34 2 3" xfId="17416" xr:uid="{00000000-0005-0000-0000-0000892E0000}"/>
    <cellStyle name="Feeder Field 7 2 34 2 4" xfId="17417" xr:uid="{00000000-0005-0000-0000-00008A2E0000}"/>
    <cellStyle name="Feeder Field 7 2 34 3" xfId="17418" xr:uid="{00000000-0005-0000-0000-00008B2E0000}"/>
    <cellStyle name="Feeder Field 7 2 34 4" xfId="17419" xr:uid="{00000000-0005-0000-0000-00008C2E0000}"/>
    <cellStyle name="Feeder Field 7 2 35" xfId="1824" xr:uid="{00000000-0005-0000-0000-00008D2E0000}"/>
    <cellStyle name="Feeder Field 7 2 35 2" xfId="17420" xr:uid="{00000000-0005-0000-0000-00008E2E0000}"/>
    <cellStyle name="Feeder Field 7 2 35 2 2" xfId="17421" xr:uid="{00000000-0005-0000-0000-00008F2E0000}"/>
    <cellStyle name="Feeder Field 7 2 35 2 3" xfId="17422" xr:uid="{00000000-0005-0000-0000-0000902E0000}"/>
    <cellStyle name="Feeder Field 7 2 35 2 4" xfId="17423" xr:uid="{00000000-0005-0000-0000-0000912E0000}"/>
    <cellStyle name="Feeder Field 7 2 35 3" xfId="17424" xr:uid="{00000000-0005-0000-0000-0000922E0000}"/>
    <cellStyle name="Feeder Field 7 2 35 4" xfId="17425" xr:uid="{00000000-0005-0000-0000-0000932E0000}"/>
    <cellStyle name="Feeder Field 7 2 36" xfId="1825" xr:uid="{00000000-0005-0000-0000-0000942E0000}"/>
    <cellStyle name="Feeder Field 7 2 36 2" xfId="17426" xr:uid="{00000000-0005-0000-0000-0000952E0000}"/>
    <cellStyle name="Feeder Field 7 2 36 2 2" xfId="17427" xr:uid="{00000000-0005-0000-0000-0000962E0000}"/>
    <cellStyle name="Feeder Field 7 2 36 2 3" xfId="17428" xr:uid="{00000000-0005-0000-0000-0000972E0000}"/>
    <cellStyle name="Feeder Field 7 2 36 2 4" xfId="17429" xr:uid="{00000000-0005-0000-0000-0000982E0000}"/>
    <cellStyle name="Feeder Field 7 2 36 3" xfId="17430" xr:uid="{00000000-0005-0000-0000-0000992E0000}"/>
    <cellStyle name="Feeder Field 7 2 36 4" xfId="17431" xr:uid="{00000000-0005-0000-0000-00009A2E0000}"/>
    <cellStyle name="Feeder Field 7 2 37" xfId="1826" xr:uid="{00000000-0005-0000-0000-00009B2E0000}"/>
    <cellStyle name="Feeder Field 7 2 37 2" xfId="17432" xr:uid="{00000000-0005-0000-0000-00009C2E0000}"/>
    <cellStyle name="Feeder Field 7 2 37 2 2" xfId="17433" xr:uid="{00000000-0005-0000-0000-00009D2E0000}"/>
    <cellStyle name="Feeder Field 7 2 37 2 3" xfId="17434" xr:uid="{00000000-0005-0000-0000-00009E2E0000}"/>
    <cellStyle name="Feeder Field 7 2 37 2 4" xfId="17435" xr:uid="{00000000-0005-0000-0000-00009F2E0000}"/>
    <cellStyle name="Feeder Field 7 2 37 3" xfId="17436" xr:uid="{00000000-0005-0000-0000-0000A02E0000}"/>
    <cellStyle name="Feeder Field 7 2 37 4" xfId="17437" xr:uid="{00000000-0005-0000-0000-0000A12E0000}"/>
    <cellStyle name="Feeder Field 7 2 38" xfId="1827" xr:uid="{00000000-0005-0000-0000-0000A22E0000}"/>
    <cellStyle name="Feeder Field 7 2 38 2" xfId="17438" xr:uid="{00000000-0005-0000-0000-0000A32E0000}"/>
    <cellStyle name="Feeder Field 7 2 38 2 2" xfId="17439" xr:uid="{00000000-0005-0000-0000-0000A42E0000}"/>
    <cellStyle name="Feeder Field 7 2 38 2 3" xfId="17440" xr:uid="{00000000-0005-0000-0000-0000A52E0000}"/>
    <cellStyle name="Feeder Field 7 2 38 2 4" xfId="17441" xr:uid="{00000000-0005-0000-0000-0000A62E0000}"/>
    <cellStyle name="Feeder Field 7 2 38 3" xfId="17442" xr:uid="{00000000-0005-0000-0000-0000A72E0000}"/>
    <cellStyle name="Feeder Field 7 2 38 4" xfId="17443" xr:uid="{00000000-0005-0000-0000-0000A82E0000}"/>
    <cellStyle name="Feeder Field 7 2 39" xfId="1828" xr:uid="{00000000-0005-0000-0000-0000A92E0000}"/>
    <cellStyle name="Feeder Field 7 2 39 2" xfId="17444" xr:uid="{00000000-0005-0000-0000-0000AA2E0000}"/>
    <cellStyle name="Feeder Field 7 2 39 2 2" xfId="17445" xr:uid="{00000000-0005-0000-0000-0000AB2E0000}"/>
    <cellStyle name="Feeder Field 7 2 39 2 3" xfId="17446" xr:uid="{00000000-0005-0000-0000-0000AC2E0000}"/>
    <cellStyle name="Feeder Field 7 2 39 2 4" xfId="17447" xr:uid="{00000000-0005-0000-0000-0000AD2E0000}"/>
    <cellStyle name="Feeder Field 7 2 39 3" xfId="17448" xr:uid="{00000000-0005-0000-0000-0000AE2E0000}"/>
    <cellStyle name="Feeder Field 7 2 39 4" xfId="17449" xr:uid="{00000000-0005-0000-0000-0000AF2E0000}"/>
    <cellStyle name="Feeder Field 7 2 4" xfId="1829" xr:uid="{00000000-0005-0000-0000-0000B02E0000}"/>
    <cellStyle name="Feeder Field 7 2 4 2" xfId="17450" xr:uid="{00000000-0005-0000-0000-0000B12E0000}"/>
    <cellStyle name="Feeder Field 7 2 4 2 2" xfId="17451" xr:uid="{00000000-0005-0000-0000-0000B22E0000}"/>
    <cellStyle name="Feeder Field 7 2 4 2 3" xfId="17452" xr:uid="{00000000-0005-0000-0000-0000B32E0000}"/>
    <cellStyle name="Feeder Field 7 2 4 2 4" xfId="17453" xr:uid="{00000000-0005-0000-0000-0000B42E0000}"/>
    <cellStyle name="Feeder Field 7 2 4 3" xfId="17454" xr:uid="{00000000-0005-0000-0000-0000B52E0000}"/>
    <cellStyle name="Feeder Field 7 2 4 4" xfId="17455" xr:uid="{00000000-0005-0000-0000-0000B62E0000}"/>
    <cellStyle name="Feeder Field 7 2 40" xfId="1830" xr:uid="{00000000-0005-0000-0000-0000B72E0000}"/>
    <cellStyle name="Feeder Field 7 2 40 2" xfId="17456" xr:uid="{00000000-0005-0000-0000-0000B82E0000}"/>
    <cellStyle name="Feeder Field 7 2 40 2 2" xfId="17457" xr:uid="{00000000-0005-0000-0000-0000B92E0000}"/>
    <cellStyle name="Feeder Field 7 2 40 2 3" xfId="17458" xr:uid="{00000000-0005-0000-0000-0000BA2E0000}"/>
    <cellStyle name="Feeder Field 7 2 40 2 4" xfId="17459" xr:uid="{00000000-0005-0000-0000-0000BB2E0000}"/>
    <cellStyle name="Feeder Field 7 2 40 3" xfId="17460" xr:uid="{00000000-0005-0000-0000-0000BC2E0000}"/>
    <cellStyle name="Feeder Field 7 2 40 4" xfId="17461" xr:uid="{00000000-0005-0000-0000-0000BD2E0000}"/>
    <cellStyle name="Feeder Field 7 2 41" xfId="1831" xr:uid="{00000000-0005-0000-0000-0000BE2E0000}"/>
    <cellStyle name="Feeder Field 7 2 41 2" xfId="17462" xr:uid="{00000000-0005-0000-0000-0000BF2E0000}"/>
    <cellStyle name="Feeder Field 7 2 41 2 2" xfId="17463" xr:uid="{00000000-0005-0000-0000-0000C02E0000}"/>
    <cellStyle name="Feeder Field 7 2 41 2 3" xfId="17464" xr:uid="{00000000-0005-0000-0000-0000C12E0000}"/>
    <cellStyle name="Feeder Field 7 2 41 2 4" xfId="17465" xr:uid="{00000000-0005-0000-0000-0000C22E0000}"/>
    <cellStyle name="Feeder Field 7 2 41 3" xfId="17466" xr:uid="{00000000-0005-0000-0000-0000C32E0000}"/>
    <cellStyle name="Feeder Field 7 2 41 4" xfId="17467" xr:uid="{00000000-0005-0000-0000-0000C42E0000}"/>
    <cellStyle name="Feeder Field 7 2 42" xfId="1832" xr:uid="{00000000-0005-0000-0000-0000C52E0000}"/>
    <cellStyle name="Feeder Field 7 2 42 2" xfId="17468" xr:uid="{00000000-0005-0000-0000-0000C62E0000}"/>
    <cellStyle name="Feeder Field 7 2 42 2 2" xfId="17469" xr:uid="{00000000-0005-0000-0000-0000C72E0000}"/>
    <cellStyle name="Feeder Field 7 2 42 2 3" xfId="17470" xr:uid="{00000000-0005-0000-0000-0000C82E0000}"/>
    <cellStyle name="Feeder Field 7 2 42 2 4" xfId="17471" xr:uid="{00000000-0005-0000-0000-0000C92E0000}"/>
    <cellStyle name="Feeder Field 7 2 42 3" xfId="17472" xr:uid="{00000000-0005-0000-0000-0000CA2E0000}"/>
    <cellStyle name="Feeder Field 7 2 42 4" xfId="17473" xr:uid="{00000000-0005-0000-0000-0000CB2E0000}"/>
    <cellStyle name="Feeder Field 7 2 43" xfId="1833" xr:uid="{00000000-0005-0000-0000-0000CC2E0000}"/>
    <cellStyle name="Feeder Field 7 2 43 2" xfId="17474" xr:uid="{00000000-0005-0000-0000-0000CD2E0000}"/>
    <cellStyle name="Feeder Field 7 2 43 2 2" xfId="17475" xr:uid="{00000000-0005-0000-0000-0000CE2E0000}"/>
    <cellStyle name="Feeder Field 7 2 43 2 3" xfId="17476" xr:uid="{00000000-0005-0000-0000-0000CF2E0000}"/>
    <cellStyle name="Feeder Field 7 2 43 2 4" xfId="17477" xr:uid="{00000000-0005-0000-0000-0000D02E0000}"/>
    <cellStyle name="Feeder Field 7 2 43 3" xfId="17478" xr:uid="{00000000-0005-0000-0000-0000D12E0000}"/>
    <cellStyle name="Feeder Field 7 2 43 4" xfId="17479" xr:uid="{00000000-0005-0000-0000-0000D22E0000}"/>
    <cellStyle name="Feeder Field 7 2 44" xfId="1834" xr:uid="{00000000-0005-0000-0000-0000D32E0000}"/>
    <cellStyle name="Feeder Field 7 2 44 2" xfId="17480" xr:uid="{00000000-0005-0000-0000-0000D42E0000}"/>
    <cellStyle name="Feeder Field 7 2 44 2 2" xfId="17481" xr:uid="{00000000-0005-0000-0000-0000D52E0000}"/>
    <cellStyle name="Feeder Field 7 2 44 2 3" xfId="17482" xr:uid="{00000000-0005-0000-0000-0000D62E0000}"/>
    <cellStyle name="Feeder Field 7 2 44 2 4" xfId="17483" xr:uid="{00000000-0005-0000-0000-0000D72E0000}"/>
    <cellStyle name="Feeder Field 7 2 44 3" xfId="17484" xr:uid="{00000000-0005-0000-0000-0000D82E0000}"/>
    <cellStyle name="Feeder Field 7 2 44 4" xfId="17485" xr:uid="{00000000-0005-0000-0000-0000D92E0000}"/>
    <cellStyle name="Feeder Field 7 2 45" xfId="17486" xr:uid="{00000000-0005-0000-0000-0000DA2E0000}"/>
    <cellStyle name="Feeder Field 7 2 45 2" xfId="17487" xr:uid="{00000000-0005-0000-0000-0000DB2E0000}"/>
    <cellStyle name="Feeder Field 7 2 45 3" xfId="17488" xr:uid="{00000000-0005-0000-0000-0000DC2E0000}"/>
    <cellStyle name="Feeder Field 7 2 45 4" xfId="17489" xr:uid="{00000000-0005-0000-0000-0000DD2E0000}"/>
    <cellStyle name="Feeder Field 7 2 46" xfId="17490" xr:uid="{00000000-0005-0000-0000-0000DE2E0000}"/>
    <cellStyle name="Feeder Field 7 2 46 2" xfId="17491" xr:uid="{00000000-0005-0000-0000-0000DF2E0000}"/>
    <cellStyle name="Feeder Field 7 2 46 3" xfId="17492" xr:uid="{00000000-0005-0000-0000-0000E02E0000}"/>
    <cellStyle name="Feeder Field 7 2 46 4" xfId="17493" xr:uid="{00000000-0005-0000-0000-0000E12E0000}"/>
    <cellStyle name="Feeder Field 7 2 47" xfId="17494" xr:uid="{00000000-0005-0000-0000-0000E22E0000}"/>
    <cellStyle name="Feeder Field 7 2 5" xfId="1835" xr:uid="{00000000-0005-0000-0000-0000E32E0000}"/>
    <cellStyle name="Feeder Field 7 2 5 2" xfId="17495" xr:uid="{00000000-0005-0000-0000-0000E42E0000}"/>
    <cellStyle name="Feeder Field 7 2 5 2 2" xfId="17496" xr:uid="{00000000-0005-0000-0000-0000E52E0000}"/>
    <cellStyle name="Feeder Field 7 2 5 2 3" xfId="17497" xr:uid="{00000000-0005-0000-0000-0000E62E0000}"/>
    <cellStyle name="Feeder Field 7 2 5 2 4" xfId="17498" xr:uid="{00000000-0005-0000-0000-0000E72E0000}"/>
    <cellStyle name="Feeder Field 7 2 5 3" xfId="17499" xr:uid="{00000000-0005-0000-0000-0000E82E0000}"/>
    <cellStyle name="Feeder Field 7 2 5 4" xfId="17500" xr:uid="{00000000-0005-0000-0000-0000E92E0000}"/>
    <cellStyle name="Feeder Field 7 2 6" xfId="1836" xr:uid="{00000000-0005-0000-0000-0000EA2E0000}"/>
    <cellStyle name="Feeder Field 7 2 6 2" xfId="17501" xr:uid="{00000000-0005-0000-0000-0000EB2E0000}"/>
    <cellStyle name="Feeder Field 7 2 6 2 2" xfId="17502" xr:uid="{00000000-0005-0000-0000-0000EC2E0000}"/>
    <cellStyle name="Feeder Field 7 2 6 2 3" xfId="17503" xr:uid="{00000000-0005-0000-0000-0000ED2E0000}"/>
    <cellStyle name="Feeder Field 7 2 6 2 4" xfId="17504" xr:uid="{00000000-0005-0000-0000-0000EE2E0000}"/>
    <cellStyle name="Feeder Field 7 2 6 3" xfId="17505" xr:uid="{00000000-0005-0000-0000-0000EF2E0000}"/>
    <cellStyle name="Feeder Field 7 2 6 4" xfId="17506" xr:uid="{00000000-0005-0000-0000-0000F02E0000}"/>
    <cellStyle name="Feeder Field 7 2 7" xfId="1837" xr:uid="{00000000-0005-0000-0000-0000F12E0000}"/>
    <cellStyle name="Feeder Field 7 2 7 2" xfId="17507" xr:uid="{00000000-0005-0000-0000-0000F22E0000}"/>
    <cellStyle name="Feeder Field 7 2 7 2 2" xfId="17508" xr:uid="{00000000-0005-0000-0000-0000F32E0000}"/>
    <cellStyle name="Feeder Field 7 2 7 2 3" xfId="17509" xr:uid="{00000000-0005-0000-0000-0000F42E0000}"/>
    <cellStyle name="Feeder Field 7 2 7 2 4" xfId="17510" xr:uid="{00000000-0005-0000-0000-0000F52E0000}"/>
    <cellStyle name="Feeder Field 7 2 7 3" xfId="17511" xr:uid="{00000000-0005-0000-0000-0000F62E0000}"/>
    <cellStyle name="Feeder Field 7 2 7 4" xfId="17512" xr:uid="{00000000-0005-0000-0000-0000F72E0000}"/>
    <cellStyle name="Feeder Field 7 2 8" xfId="1838" xr:uid="{00000000-0005-0000-0000-0000F82E0000}"/>
    <cellStyle name="Feeder Field 7 2 8 2" xfId="17513" xr:uid="{00000000-0005-0000-0000-0000F92E0000}"/>
    <cellStyle name="Feeder Field 7 2 8 2 2" xfId="17514" xr:uid="{00000000-0005-0000-0000-0000FA2E0000}"/>
    <cellStyle name="Feeder Field 7 2 8 2 3" xfId="17515" xr:uid="{00000000-0005-0000-0000-0000FB2E0000}"/>
    <cellStyle name="Feeder Field 7 2 8 2 4" xfId="17516" xr:uid="{00000000-0005-0000-0000-0000FC2E0000}"/>
    <cellStyle name="Feeder Field 7 2 8 3" xfId="17517" xr:uid="{00000000-0005-0000-0000-0000FD2E0000}"/>
    <cellStyle name="Feeder Field 7 2 8 4" xfId="17518" xr:uid="{00000000-0005-0000-0000-0000FE2E0000}"/>
    <cellStyle name="Feeder Field 7 2 9" xfId="1839" xr:uid="{00000000-0005-0000-0000-0000FF2E0000}"/>
    <cellStyle name="Feeder Field 7 2 9 2" xfId="17519" xr:uid="{00000000-0005-0000-0000-0000002F0000}"/>
    <cellStyle name="Feeder Field 7 2 9 2 2" xfId="17520" xr:uid="{00000000-0005-0000-0000-0000012F0000}"/>
    <cellStyle name="Feeder Field 7 2 9 2 3" xfId="17521" xr:uid="{00000000-0005-0000-0000-0000022F0000}"/>
    <cellStyle name="Feeder Field 7 2 9 2 4" xfId="17522" xr:uid="{00000000-0005-0000-0000-0000032F0000}"/>
    <cellStyle name="Feeder Field 7 2 9 3" xfId="17523" xr:uid="{00000000-0005-0000-0000-0000042F0000}"/>
    <cellStyle name="Feeder Field 7 2 9 4" xfId="17524" xr:uid="{00000000-0005-0000-0000-0000052F0000}"/>
    <cellStyle name="Feeder Field 7 20" xfId="1840" xr:uid="{00000000-0005-0000-0000-0000062F0000}"/>
    <cellStyle name="Feeder Field 7 20 2" xfId="17525" xr:uid="{00000000-0005-0000-0000-0000072F0000}"/>
    <cellStyle name="Feeder Field 7 20 2 2" xfId="17526" xr:uid="{00000000-0005-0000-0000-0000082F0000}"/>
    <cellStyle name="Feeder Field 7 20 2 3" xfId="17527" xr:uid="{00000000-0005-0000-0000-0000092F0000}"/>
    <cellStyle name="Feeder Field 7 20 2 4" xfId="17528" xr:uid="{00000000-0005-0000-0000-00000A2F0000}"/>
    <cellStyle name="Feeder Field 7 20 3" xfId="17529" xr:uid="{00000000-0005-0000-0000-00000B2F0000}"/>
    <cellStyle name="Feeder Field 7 20 4" xfId="17530" xr:uid="{00000000-0005-0000-0000-00000C2F0000}"/>
    <cellStyle name="Feeder Field 7 21" xfId="1841" xr:uid="{00000000-0005-0000-0000-00000D2F0000}"/>
    <cellStyle name="Feeder Field 7 21 2" xfId="17531" xr:uid="{00000000-0005-0000-0000-00000E2F0000}"/>
    <cellStyle name="Feeder Field 7 21 2 2" xfId="17532" xr:uid="{00000000-0005-0000-0000-00000F2F0000}"/>
    <cellStyle name="Feeder Field 7 21 2 3" xfId="17533" xr:uid="{00000000-0005-0000-0000-0000102F0000}"/>
    <cellStyle name="Feeder Field 7 21 2 4" xfId="17534" xr:uid="{00000000-0005-0000-0000-0000112F0000}"/>
    <cellStyle name="Feeder Field 7 21 3" xfId="17535" xr:uid="{00000000-0005-0000-0000-0000122F0000}"/>
    <cellStyle name="Feeder Field 7 21 4" xfId="17536" xr:uid="{00000000-0005-0000-0000-0000132F0000}"/>
    <cellStyle name="Feeder Field 7 22" xfId="1842" xr:uid="{00000000-0005-0000-0000-0000142F0000}"/>
    <cellStyle name="Feeder Field 7 22 2" xfId="17537" xr:uid="{00000000-0005-0000-0000-0000152F0000}"/>
    <cellStyle name="Feeder Field 7 22 2 2" xfId="17538" xr:uid="{00000000-0005-0000-0000-0000162F0000}"/>
    <cellStyle name="Feeder Field 7 22 2 3" xfId="17539" xr:uid="{00000000-0005-0000-0000-0000172F0000}"/>
    <cellStyle name="Feeder Field 7 22 2 4" xfId="17540" xr:uid="{00000000-0005-0000-0000-0000182F0000}"/>
    <cellStyle name="Feeder Field 7 22 3" xfId="17541" xr:uid="{00000000-0005-0000-0000-0000192F0000}"/>
    <cellStyle name="Feeder Field 7 22 4" xfId="17542" xr:uid="{00000000-0005-0000-0000-00001A2F0000}"/>
    <cellStyle name="Feeder Field 7 23" xfId="1843" xr:uid="{00000000-0005-0000-0000-00001B2F0000}"/>
    <cellStyle name="Feeder Field 7 23 2" xfId="17543" xr:uid="{00000000-0005-0000-0000-00001C2F0000}"/>
    <cellStyle name="Feeder Field 7 23 2 2" xfId="17544" xr:uid="{00000000-0005-0000-0000-00001D2F0000}"/>
    <cellStyle name="Feeder Field 7 23 2 3" xfId="17545" xr:uid="{00000000-0005-0000-0000-00001E2F0000}"/>
    <cellStyle name="Feeder Field 7 23 2 4" xfId="17546" xr:uid="{00000000-0005-0000-0000-00001F2F0000}"/>
    <cellStyle name="Feeder Field 7 23 3" xfId="17547" xr:uid="{00000000-0005-0000-0000-0000202F0000}"/>
    <cellStyle name="Feeder Field 7 23 4" xfId="17548" xr:uid="{00000000-0005-0000-0000-0000212F0000}"/>
    <cellStyle name="Feeder Field 7 24" xfId="1844" xr:uid="{00000000-0005-0000-0000-0000222F0000}"/>
    <cellStyle name="Feeder Field 7 24 2" xfId="17549" xr:uid="{00000000-0005-0000-0000-0000232F0000}"/>
    <cellStyle name="Feeder Field 7 24 2 2" xfId="17550" xr:uid="{00000000-0005-0000-0000-0000242F0000}"/>
    <cellStyle name="Feeder Field 7 24 2 3" xfId="17551" xr:uid="{00000000-0005-0000-0000-0000252F0000}"/>
    <cellStyle name="Feeder Field 7 24 2 4" xfId="17552" xr:uid="{00000000-0005-0000-0000-0000262F0000}"/>
    <cellStyle name="Feeder Field 7 24 3" xfId="17553" xr:uid="{00000000-0005-0000-0000-0000272F0000}"/>
    <cellStyle name="Feeder Field 7 24 4" xfId="17554" xr:uid="{00000000-0005-0000-0000-0000282F0000}"/>
    <cellStyle name="Feeder Field 7 25" xfId="1845" xr:uid="{00000000-0005-0000-0000-0000292F0000}"/>
    <cellStyle name="Feeder Field 7 25 2" xfId="17555" xr:uid="{00000000-0005-0000-0000-00002A2F0000}"/>
    <cellStyle name="Feeder Field 7 25 2 2" xfId="17556" xr:uid="{00000000-0005-0000-0000-00002B2F0000}"/>
    <cellStyle name="Feeder Field 7 25 2 3" xfId="17557" xr:uid="{00000000-0005-0000-0000-00002C2F0000}"/>
    <cellStyle name="Feeder Field 7 25 2 4" xfId="17558" xr:uid="{00000000-0005-0000-0000-00002D2F0000}"/>
    <cellStyle name="Feeder Field 7 25 3" xfId="17559" xr:uid="{00000000-0005-0000-0000-00002E2F0000}"/>
    <cellStyle name="Feeder Field 7 25 4" xfId="17560" xr:uid="{00000000-0005-0000-0000-00002F2F0000}"/>
    <cellStyle name="Feeder Field 7 26" xfId="1846" xr:uid="{00000000-0005-0000-0000-0000302F0000}"/>
    <cellStyle name="Feeder Field 7 26 2" xfId="17561" xr:uid="{00000000-0005-0000-0000-0000312F0000}"/>
    <cellStyle name="Feeder Field 7 26 2 2" xfId="17562" xr:uid="{00000000-0005-0000-0000-0000322F0000}"/>
    <cellStyle name="Feeder Field 7 26 2 3" xfId="17563" xr:uid="{00000000-0005-0000-0000-0000332F0000}"/>
    <cellStyle name="Feeder Field 7 26 2 4" xfId="17564" xr:uid="{00000000-0005-0000-0000-0000342F0000}"/>
    <cellStyle name="Feeder Field 7 26 3" xfId="17565" xr:uid="{00000000-0005-0000-0000-0000352F0000}"/>
    <cellStyle name="Feeder Field 7 26 4" xfId="17566" xr:uid="{00000000-0005-0000-0000-0000362F0000}"/>
    <cellStyle name="Feeder Field 7 27" xfId="1847" xr:uid="{00000000-0005-0000-0000-0000372F0000}"/>
    <cellStyle name="Feeder Field 7 27 2" xfId="17567" xr:uid="{00000000-0005-0000-0000-0000382F0000}"/>
    <cellStyle name="Feeder Field 7 27 2 2" xfId="17568" xr:uid="{00000000-0005-0000-0000-0000392F0000}"/>
    <cellStyle name="Feeder Field 7 27 2 3" xfId="17569" xr:uid="{00000000-0005-0000-0000-00003A2F0000}"/>
    <cellStyle name="Feeder Field 7 27 2 4" xfId="17570" xr:uid="{00000000-0005-0000-0000-00003B2F0000}"/>
    <cellStyle name="Feeder Field 7 27 3" xfId="17571" xr:uid="{00000000-0005-0000-0000-00003C2F0000}"/>
    <cellStyle name="Feeder Field 7 27 4" xfId="17572" xr:uid="{00000000-0005-0000-0000-00003D2F0000}"/>
    <cellStyle name="Feeder Field 7 28" xfId="1848" xr:uid="{00000000-0005-0000-0000-00003E2F0000}"/>
    <cellStyle name="Feeder Field 7 28 2" xfId="17573" xr:uid="{00000000-0005-0000-0000-00003F2F0000}"/>
    <cellStyle name="Feeder Field 7 28 2 2" xfId="17574" xr:uid="{00000000-0005-0000-0000-0000402F0000}"/>
    <cellStyle name="Feeder Field 7 28 2 3" xfId="17575" xr:uid="{00000000-0005-0000-0000-0000412F0000}"/>
    <cellStyle name="Feeder Field 7 28 2 4" xfId="17576" xr:uid="{00000000-0005-0000-0000-0000422F0000}"/>
    <cellStyle name="Feeder Field 7 28 3" xfId="17577" xr:uid="{00000000-0005-0000-0000-0000432F0000}"/>
    <cellStyle name="Feeder Field 7 28 4" xfId="17578" xr:uid="{00000000-0005-0000-0000-0000442F0000}"/>
    <cellStyle name="Feeder Field 7 29" xfId="1849" xr:uid="{00000000-0005-0000-0000-0000452F0000}"/>
    <cellStyle name="Feeder Field 7 29 2" xfId="17579" xr:uid="{00000000-0005-0000-0000-0000462F0000}"/>
    <cellStyle name="Feeder Field 7 29 2 2" xfId="17580" xr:uid="{00000000-0005-0000-0000-0000472F0000}"/>
    <cellStyle name="Feeder Field 7 29 2 3" xfId="17581" xr:uid="{00000000-0005-0000-0000-0000482F0000}"/>
    <cellStyle name="Feeder Field 7 29 2 4" xfId="17582" xr:uid="{00000000-0005-0000-0000-0000492F0000}"/>
    <cellStyle name="Feeder Field 7 29 3" xfId="17583" xr:uid="{00000000-0005-0000-0000-00004A2F0000}"/>
    <cellStyle name="Feeder Field 7 29 4" xfId="17584" xr:uid="{00000000-0005-0000-0000-00004B2F0000}"/>
    <cellStyle name="Feeder Field 7 3" xfId="1850" xr:uid="{00000000-0005-0000-0000-00004C2F0000}"/>
    <cellStyle name="Feeder Field 7 3 2" xfId="17585" xr:uid="{00000000-0005-0000-0000-00004D2F0000}"/>
    <cellStyle name="Feeder Field 7 3 2 2" xfId="17586" xr:uid="{00000000-0005-0000-0000-00004E2F0000}"/>
    <cellStyle name="Feeder Field 7 3 2 3" xfId="17587" xr:uid="{00000000-0005-0000-0000-00004F2F0000}"/>
    <cellStyle name="Feeder Field 7 3 2 4" xfId="17588" xr:uid="{00000000-0005-0000-0000-0000502F0000}"/>
    <cellStyle name="Feeder Field 7 3 3" xfId="17589" xr:uid="{00000000-0005-0000-0000-0000512F0000}"/>
    <cellStyle name="Feeder Field 7 3 4" xfId="17590" xr:uid="{00000000-0005-0000-0000-0000522F0000}"/>
    <cellStyle name="Feeder Field 7 30" xfId="1851" xr:uid="{00000000-0005-0000-0000-0000532F0000}"/>
    <cellStyle name="Feeder Field 7 30 2" xfId="17591" xr:uid="{00000000-0005-0000-0000-0000542F0000}"/>
    <cellStyle name="Feeder Field 7 30 2 2" xfId="17592" xr:uid="{00000000-0005-0000-0000-0000552F0000}"/>
    <cellStyle name="Feeder Field 7 30 2 3" xfId="17593" xr:uid="{00000000-0005-0000-0000-0000562F0000}"/>
    <cellStyle name="Feeder Field 7 30 2 4" xfId="17594" xr:uid="{00000000-0005-0000-0000-0000572F0000}"/>
    <cellStyle name="Feeder Field 7 30 3" xfId="17595" xr:uid="{00000000-0005-0000-0000-0000582F0000}"/>
    <cellStyle name="Feeder Field 7 30 4" xfId="17596" xr:uid="{00000000-0005-0000-0000-0000592F0000}"/>
    <cellStyle name="Feeder Field 7 31" xfId="1852" xr:uid="{00000000-0005-0000-0000-00005A2F0000}"/>
    <cellStyle name="Feeder Field 7 31 2" xfId="17597" xr:uid="{00000000-0005-0000-0000-00005B2F0000}"/>
    <cellStyle name="Feeder Field 7 31 2 2" xfId="17598" xr:uid="{00000000-0005-0000-0000-00005C2F0000}"/>
    <cellStyle name="Feeder Field 7 31 2 3" xfId="17599" xr:uid="{00000000-0005-0000-0000-00005D2F0000}"/>
    <cellStyle name="Feeder Field 7 31 2 4" xfId="17600" xr:uid="{00000000-0005-0000-0000-00005E2F0000}"/>
    <cellStyle name="Feeder Field 7 31 3" xfId="17601" xr:uid="{00000000-0005-0000-0000-00005F2F0000}"/>
    <cellStyle name="Feeder Field 7 31 4" xfId="17602" xr:uid="{00000000-0005-0000-0000-0000602F0000}"/>
    <cellStyle name="Feeder Field 7 32" xfId="1853" xr:uid="{00000000-0005-0000-0000-0000612F0000}"/>
    <cellStyle name="Feeder Field 7 32 2" xfId="17603" xr:uid="{00000000-0005-0000-0000-0000622F0000}"/>
    <cellStyle name="Feeder Field 7 32 2 2" xfId="17604" xr:uid="{00000000-0005-0000-0000-0000632F0000}"/>
    <cellStyle name="Feeder Field 7 32 2 3" xfId="17605" xr:uid="{00000000-0005-0000-0000-0000642F0000}"/>
    <cellStyle name="Feeder Field 7 32 2 4" xfId="17606" xr:uid="{00000000-0005-0000-0000-0000652F0000}"/>
    <cellStyle name="Feeder Field 7 32 3" xfId="17607" xr:uid="{00000000-0005-0000-0000-0000662F0000}"/>
    <cellStyle name="Feeder Field 7 32 4" xfId="17608" xr:uid="{00000000-0005-0000-0000-0000672F0000}"/>
    <cellStyle name="Feeder Field 7 33" xfId="1854" xr:uid="{00000000-0005-0000-0000-0000682F0000}"/>
    <cellStyle name="Feeder Field 7 33 2" xfId="17609" xr:uid="{00000000-0005-0000-0000-0000692F0000}"/>
    <cellStyle name="Feeder Field 7 33 2 2" xfId="17610" xr:uid="{00000000-0005-0000-0000-00006A2F0000}"/>
    <cellStyle name="Feeder Field 7 33 2 3" xfId="17611" xr:uid="{00000000-0005-0000-0000-00006B2F0000}"/>
    <cellStyle name="Feeder Field 7 33 2 4" xfId="17612" xr:uid="{00000000-0005-0000-0000-00006C2F0000}"/>
    <cellStyle name="Feeder Field 7 33 3" xfId="17613" xr:uid="{00000000-0005-0000-0000-00006D2F0000}"/>
    <cellStyle name="Feeder Field 7 33 4" xfId="17614" xr:uid="{00000000-0005-0000-0000-00006E2F0000}"/>
    <cellStyle name="Feeder Field 7 34" xfId="1855" xr:uid="{00000000-0005-0000-0000-00006F2F0000}"/>
    <cellStyle name="Feeder Field 7 34 2" xfId="17615" xr:uid="{00000000-0005-0000-0000-0000702F0000}"/>
    <cellStyle name="Feeder Field 7 34 2 2" xfId="17616" xr:uid="{00000000-0005-0000-0000-0000712F0000}"/>
    <cellStyle name="Feeder Field 7 34 2 3" xfId="17617" xr:uid="{00000000-0005-0000-0000-0000722F0000}"/>
    <cellStyle name="Feeder Field 7 34 2 4" xfId="17618" xr:uid="{00000000-0005-0000-0000-0000732F0000}"/>
    <cellStyle name="Feeder Field 7 34 3" xfId="17619" xr:uid="{00000000-0005-0000-0000-0000742F0000}"/>
    <cellStyle name="Feeder Field 7 34 4" xfId="17620" xr:uid="{00000000-0005-0000-0000-0000752F0000}"/>
    <cellStyle name="Feeder Field 7 35" xfId="1856" xr:uid="{00000000-0005-0000-0000-0000762F0000}"/>
    <cellStyle name="Feeder Field 7 35 2" xfId="17621" xr:uid="{00000000-0005-0000-0000-0000772F0000}"/>
    <cellStyle name="Feeder Field 7 35 2 2" xfId="17622" xr:uid="{00000000-0005-0000-0000-0000782F0000}"/>
    <cellStyle name="Feeder Field 7 35 2 3" xfId="17623" xr:uid="{00000000-0005-0000-0000-0000792F0000}"/>
    <cellStyle name="Feeder Field 7 35 2 4" xfId="17624" xr:uid="{00000000-0005-0000-0000-00007A2F0000}"/>
    <cellStyle name="Feeder Field 7 35 3" xfId="17625" xr:uid="{00000000-0005-0000-0000-00007B2F0000}"/>
    <cellStyle name="Feeder Field 7 35 4" xfId="17626" xr:uid="{00000000-0005-0000-0000-00007C2F0000}"/>
    <cellStyle name="Feeder Field 7 36" xfId="1857" xr:uid="{00000000-0005-0000-0000-00007D2F0000}"/>
    <cellStyle name="Feeder Field 7 36 2" xfId="17627" xr:uid="{00000000-0005-0000-0000-00007E2F0000}"/>
    <cellStyle name="Feeder Field 7 36 2 2" xfId="17628" xr:uid="{00000000-0005-0000-0000-00007F2F0000}"/>
    <cellStyle name="Feeder Field 7 36 2 3" xfId="17629" xr:uid="{00000000-0005-0000-0000-0000802F0000}"/>
    <cellStyle name="Feeder Field 7 36 2 4" xfId="17630" xr:uid="{00000000-0005-0000-0000-0000812F0000}"/>
    <cellStyle name="Feeder Field 7 36 3" xfId="17631" xr:uid="{00000000-0005-0000-0000-0000822F0000}"/>
    <cellStyle name="Feeder Field 7 36 4" xfId="17632" xr:uid="{00000000-0005-0000-0000-0000832F0000}"/>
    <cellStyle name="Feeder Field 7 37" xfId="1858" xr:uid="{00000000-0005-0000-0000-0000842F0000}"/>
    <cellStyle name="Feeder Field 7 37 2" xfId="17633" xr:uid="{00000000-0005-0000-0000-0000852F0000}"/>
    <cellStyle name="Feeder Field 7 37 2 2" xfId="17634" xr:uid="{00000000-0005-0000-0000-0000862F0000}"/>
    <cellStyle name="Feeder Field 7 37 2 3" xfId="17635" xr:uid="{00000000-0005-0000-0000-0000872F0000}"/>
    <cellStyle name="Feeder Field 7 37 2 4" xfId="17636" xr:uid="{00000000-0005-0000-0000-0000882F0000}"/>
    <cellStyle name="Feeder Field 7 37 3" xfId="17637" xr:uid="{00000000-0005-0000-0000-0000892F0000}"/>
    <cellStyle name="Feeder Field 7 37 4" xfId="17638" xr:uid="{00000000-0005-0000-0000-00008A2F0000}"/>
    <cellStyle name="Feeder Field 7 38" xfId="1859" xr:uid="{00000000-0005-0000-0000-00008B2F0000}"/>
    <cellStyle name="Feeder Field 7 38 2" xfId="17639" xr:uid="{00000000-0005-0000-0000-00008C2F0000}"/>
    <cellStyle name="Feeder Field 7 38 2 2" xfId="17640" xr:uid="{00000000-0005-0000-0000-00008D2F0000}"/>
    <cellStyle name="Feeder Field 7 38 2 3" xfId="17641" xr:uid="{00000000-0005-0000-0000-00008E2F0000}"/>
    <cellStyle name="Feeder Field 7 38 2 4" xfId="17642" xr:uid="{00000000-0005-0000-0000-00008F2F0000}"/>
    <cellStyle name="Feeder Field 7 38 3" xfId="17643" xr:uid="{00000000-0005-0000-0000-0000902F0000}"/>
    <cellStyle name="Feeder Field 7 38 4" xfId="17644" xr:uid="{00000000-0005-0000-0000-0000912F0000}"/>
    <cellStyle name="Feeder Field 7 39" xfId="1860" xr:uid="{00000000-0005-0000-0000-0000922F0000}"/>
    <cellStyle name="Feeder Field 7 39 2" xfId="17645" xr:uid="{00000000-0005-0000-0000-0000932F0000}"/>
    <cellStyle name="Feeder Field 7 39 2 2" xfId="17646" xr:uid="{00000000-0005-0000-0000-0000942F0000}"/>
    <cellStyle name="Feeder Field 7 39 2 3" xfId="17647" xr:uid="{00000000-0005-0000-0000-0000952F0000}"/>
    <cellStyle name="Feeder Field 7 39 2 4" xfId="17648" xr:uid="{00000000-0005-0000-0000-0000962F0000}"/>
    <cellStyle name="Feeder Field 7 39 3" xfId="17649" xr:uid="{00000000-0005-0000-0000-0000972F0000}"/>
    <cellStyle name="Feeder Field 7 39 4" xfId="17650" xr:uid="{00000000-0005-0000-0000-0000982F0000}"/>
    <cellStyle name="Feeder Field 7 4" xfId="1861" xr:uid="{00000000-0005-0000-0000-0000992F0000}"/>
    <cellStyle name="Feeder Field 7 4 2" xfId="17651" xr:uid="{00000000-0005-0000-0000-00009A2F0000}"/>
    <cellStyle name="Feeder Field 7 4 2 2" xfId="17652" xr:uid="{00000000-0005-0000-0000-00009B2F0000}"/>
    <cellStyle name="Feeder Field 7 4 2 3" xfId="17653" xr:uid="{00000000-0005-0000-0000-00009C2F0000}"/>
    <cellStyle name="Feeder Field 7 4 2 4" xfId="17654" xr:uid="{00000000-0005-0000-0000-00009D2F0000}"/>
    <cellStyle name="Feeder Field 7 4 3" xfId="17655" xr:uid="{00000000-0005-0000-0000-00009E2F0000}"/>
    <cellStyle name="Feeder Field 7 4 4" xfId="17656" xr:uid="{00000000-0005-0000-0000-00009F2F0000}"/>
    <cellStyle name="Feeder Field 7 40" xfId="1862" xr:uid="{00000000-0005-0000-0000-0000A02F0000}"/>
    <cellStyle name="Feeder Field 7 40 2" xfId="17657" xr:uid="{00000000-0005-0000-0000-0000A12F0000}"/>
    <cellStyle name="Feeder Field 7 40 2 2" xfId="17658" xr:uid="{00000000-0005-0000-0000-0000A22F0000}"/>
    <cellStyle name="Feeder Field 7 40 2 3" xfId="17659" xr:uid="{00000000-0005-0000-0000-0000A32F0000}"/>
    <cellStyle name="Feeder Field 7 40 2 4" xfId="17660" xr:uid="{00000000-0005-0000-0000-0000A42F0000}"/>
    <cellStyle name="Feeder Field 7 40 3" xfId="17661" xr:uid="{00000000-0005-0000-0000-0000A52F0000}"/>
    <cellStyle name="Feeder Field 7 40 4" xfId="17662" xr:uid="{00000000-0005-0000-0000-0000A62F0000}"/>
    <cellStyle name="Feeder Field 7 41" xfId="1863" xr:uid="{00000000-0005-0000-0000-0000A72F0000}"/>
    <cellStyle name="Feeder Field 7 41 2" xfId="17663" xr:uid="{00000000-0005-0000-0000-0000A82F0000}"/>
    <cellStyle name="Feeder Field 7 41 2 2" xfId="17664" xr:uid="{00000000-0005-0000-0000-0000A92F0000}"/>
    <cellStyle name="Feeder Field 7 41 2 3" xfId="17665" xr:uid="{00000000-0005-0000-0000-0000AA2F0000}"/>
    <cellStyle name="Feeder Field 7 41 2 4" xfId="17666" xr:uid="{00000000-0005-0000-0000-0000AB2F0000}"/>
    <cellStyle name="Feeder Field 7 41 3" xfId="17667" xr:uid="{00000000-0005-0000-0000-0000AC2F0000}"/>
    <cellStyle name="Feeder Field 7 41 4" xfId="17668" xr:uid="{00000000-0005-0000-0000-0000AD2F0000}"/>
    <cellStyle name="Feeder Field 7 42" xfId="1864" xr:uid="{00000000-0005-0000-0000-0000AE2F0000}"/>
    <cellStyle name="Feeder Field 7 42 2" xfId="17669" xr:uid="{00000000-0005-0000-0000-0000AF2F0000}"/>
    <cellStyle name="Feeder Field 7 42 2 2" xfId="17670" xr:uid="{00000000-0005-0000-0000-0000B02F0000}"/>
    <cellStyle name="Feeder Field 7 42 2 3" xfId="17671" xr:uid="{00000000-0005-0000-0000-0000B12F0000}"/>
    <cellStyle name="Feeder Field 7 42 2 4" xfId="17672" xr:uid="{00000000-0005-0000-0000-0000B22F0000}"/>
    <cellStyle name="Feeder Field 7 42 3" xfId="17673" xr:uid="{00000000-0005-0000-0000-0000B32F0000}"/>
    <cellStyle name="Feeder Field 7 42 4" xfId="17674" xr:uid="{00000000-0005-0000-0000-0000B42F0000}"/>
    <cellStyle name="Feeder Field 7 43" xfId="1865" xr:uid="{00000000-0005-0000-0000-0000B52F0000}"/>
    <cellStyle name="Feeder Field 7 43 2" xfId="17675" xr:uid="{00000000-0005-0000-0000-0000B62F0000}"/>
    <cellStyle name="Feeder Field 7 43 2 2" xfId="17676" xr:uid="{00000000-0005-0000-0000-0000B72F0000}"/>
    <cellStyle name="Feeder Field 7 43 2 3" xfId="17677" xr:uid="{00000000-0005-0000-0000-0000B82F0000}"/>
    <cellStyle name="Feeder Field 7 43 2 4" xfId="17678" xr:uid="{00000000-0005-0000-0000-0000B92F0000}"/>
    <cellStyle name="Feeder Field 7 43 3" xfId="17679" xr:uid="{00000000-0005-0000-0000-0000BA2F0000}"/>
    <cellStyle name="Feeder Field 7 43 4" xfId="17680" xr:uid="{00000000-0005-0000-0000-0000BB2F0000}"/>
    <cellStyle name="Feeder Field 7 44" xfId="1866" xr:uid="{00000000-0005-0000-0000-0000BC2F0000}"/>
    <cellStyle name="Feeder Field 7 44 2" xfId="17681" xr:uid="{00000000-0005-0000-0000-0000BD2F0000}"/>
    <cellStyle name="Feeder Field 7 44 2 2" xfId="17682" xr:uid="{00000000-0005-0000-0000-0000BE2F0000}"/>
    <cellStyle name="Feeder Field 7 44 2 3" xfId="17683" xr:uid="{00000000-0005-0000-0000-0000BF2F0000}"/>
    <cellStyle name="Feeder Field 7 44 2 4" xfId="17684" xr:uid="{00000000-0005-0000-0000-0000C02F0000}"/>
    <cellStyle name="Feeder Field 7 44 3" xfId="17685" xr:uid="{00000000-0005-0000-0000-0000C12F0000}"/>
    <cellStyle name="Feeder Field 7 44 4" xfId="17686" xr:uid="{00000000-0005-0000-0000-0000C22F0000}"/>
    <cellStyle name="Feeder Field 7 45" xfId="1867" xr:uid="{00000000-0005-0000-0000-0000C32F0000}"/>
    <cellStyle name="Feeder Field 7 45 2" xfId="17687" xr:uid="{00000000-0005-0000-0000-0000C42F0000}"/>
    <cellStyle name="Feeder Field 7 45 2 2" xfId="17688" xr:uid="{00000000-0005-0000-0000-0000C52F0000}"/>
    <cellStyle name="Feeder Field 7 45 2 3" xfId="17689" xr:uid="{00000000-0005-0000-0000-0000C62F0000}"/>
    <cellStyle name="Feeder Field 7 45 2 4" xfId="17690" xr:uid="{00000000-0005-0000-0000-0000C72F0000}"/>
    <cellStyle name="Feeder Field 7 45 3" xfId="17691" xr:uid="{00000000-0005-0000-0000-0000C82F0000}"/>
    <cellStyle name="Feeder Field 7 45 4" xfId="17692" xr:uid="{00000000-0005-0000-0000-0000C92F0000}"/>
    <cellStyle name="Feeder Field 7 46" xfId="17693" xr:uid="{00000000-0005-0000-0000-0000CA2F0000}"/>
    <cellStyle name="Feeder Field 7 46 2" xfId="17694" xr:uid="{00000000-0005-0000-0000-0000CB2F0000}"/>
    <cellStyle name="Feeder Field 7 46 3" xfId="17695" xr:uid="{00000000-0005-0000-0000-0000CC2F0000}"/>
    <cellStyle name="Feeder Field 7 46 4" xfId="17696" xr:uid="{00000000-0005-0000-0000-0000CD2F0000}"/>
    <cellStyle name="Feeder Field 7 47" xfId="17697" xr:uid="{00000000-0005-0000-0000-0000CE2F0000}"/>
    <cellStyle name="Feeder Field 7 47 2" xfId="17698" xr:uid="{00000000-0005-0000-0000-0000CF2F0000}"/>
    <cellStyle name="Feeder Field 7 47 3" xfId="17699" xr:uid="{00000000-0005-0000-0000-0000D02F0000}"/>
    <cellStyle name="Feeder Field 7 47 4" xfId="17700" xr:uid="{00000000-0005-0000-0000-0000D12F0000}"/>
    <cellStyle name="Feeder Field 7 48" xfId="17701" xr:uid="{00000000-0005-0000-0000-0000D22F0000}"/>
    <cellStyle name="Feeder Field 7 5" xfId="1868" xr:uid="{00000000-0005-0000-0000-0000D32F0000}"/>
    <cellStyle name="Feeder Field 7 5 2" xfId="17702" xr:uid="{00000000-0005-0000-0000-0000D42F0000}"/>
    <cellStyle name="Feeder Field 7 5 2 2" xfId="17703" xr:uid="{00000000-0005-0000-0000-0000D52F0000}"/>
    <cellStyle name="Feeder Field 7 5 2 3" xfId="17704" xr:uid="{00000000-0005-0000-0000-0000D62F0000}"/>
    <cellStyle name="Feeder Field 7 5 2 4" xfId="17705" xr:uid="{00000000-0005-0000-0000-0000D72F0000}"/>
    <cellStyle name="Feeder Field 7 5 3" xfId="17706" xr:uid="{00000000-0005-0000-0000-0000D82F0000}"/>
    <cellStyle name="Feeder Field 7 5 4" xfId="17707" xr:uid="{00000000-0005-0000-0000-0000D92F0000}"/>
    <cellStyle name="Feeder Field 7 6" xfId="1869" xr:uid="{00000000-0005-0000-0000-0000DA2F0000}"/>
    <cellStyle name="Feeder Field 7 6 2" xfId="17708" xr:uid="{00000000-0005-0000-0000-0000DB2F0000}"/>
    <cellStyle name="Feeder Field 7 6 2 2" xfId="17709" xr:uid="{00000000-0005-0000-0000-0000DC2F0000}"/>
    <cellStyle name="Feeder Field 7 6 2 3" xfId="17710" xr:uid="{00000000-0005-0000-0000-0000DD2F0000}"/>
    <cellStyle name="Feeder Field 7 6 2 4" xfId="17711" xr:uid="{00000000-0005-0000-0000-0000DE2F0000}"/>
    <cellStyle name="Feeder Field 7 6 3" xfId="17712" xr:uid="{00000000-0005-0000-0000-0000DF2F0000}"/>
    <cellStyle name="Feeder Field 7 6 4" xfId="17713" xr:uid="{00000000-0005-0000-0000-0000E02F0000}"/>
    <cellStyle name="Feeder Field 7 7" xfId="1870" xr:uid="{00000000-0005-0000-0000-0000E12F0000}"/>
    <cellStyle name="Feeder Field 7 7 2" xfId="17714" xr:uid="{00000000-0005-0000-0000-0000E22F0000}"/>
    <cellStyle name="Feeder Field 7 7 2 2" xfId="17715" xr:uid="{00000000-0005-0000-0000-0000E32F0000}"/>
    <cellStyle name="Feeder Field 7 7 2 3" xfId="17716" xr:uid="{00000000-0005-0000-0000-0000E42F0000}"/>
    <cellStyle name="Feeder Field 7 7 2 4" xfId="17717" xr:uid="{00000000-0005-0000-0000-0000E52F0000}"/>
    <cellStyle name="Feeder Field 7 7 3" xfId="17718" xr:uid="{00000000-0005-0000-0000-0000E62F0000}"/>
    <cellStyle name="Feeder Field 7 7 4" xfId="17719" xr:uid="{00000000-0005-0000-0000-0000E72F0000}"/>
    <cellStyle name="Feeder Field 7 8" xfId="1871" xr:uid="{00000000-0005-0000-0000-0000E82F0000}"/>
    <cellStyle name="Feeder Field 7 8 2" xfId="17720" xr:uid="{00000000-0005-0000-0000-0000E92F0000}"/>
    <cellStyle name="Feeder Field 7 8 2 2" xfId="17721" xr:uid="{00000000-0005-0000-0000-0000EA2F0000}"/>
    <cellStyle name="Feeder Field 7 8 2 3" xfId="17722" xr:uid="{00000000-0005-0000-0000-0000EB2F0000}"/>
    <cellStyle name="Feeder Field 7 8 2 4" xfId="17723" xr:uid="{00000000-0005-0000-0000-0000EC2F0000}"/>
    <cellStyle name="Feeder Field 7 8 3" xfId="17724" xr:uid="{00000000-0005-0000-0000-0000ED2F0000}"/>
    <cellStyle name="Feeder Field 7 8 4" xfId="17725" xr:uid="{00000000-0005-0000-0000-0000EE2F0000}"/>
    <cellStyle name="Feeder Field 7 9" xfId="1872" xr:uid="{00000000-0005-0000-0000-0000EF2F0000}"/>
    <cellStyle name="Feeder Field 7 9 2" xfId="17726" xr:uid="{00000000-0005-0000-0000-0000F02F0000}"/>
    <cellStyle name="Feeder Field 7 9 2 2" xfId="17727" xr:uid="{00000000-0005-0000-0000-0000F12F0000}"/>
    <cellStyle name="Feeder Field 7 9 2 3" xfId="17728" xr:uid="{00000000-0005-0000-0000-0000F22F0000}"/>
    <cellStyle name="Feeder Field 7 9 2 4" xfId="17729" xr:uid="{00000000-0005-0000-0000-0000F32F0000}"/>
    <cellStyle name="Feeder Field 7 9 3" xfId="17730" xr:uid="{00000000-0005-0000-0000-0000F42F0000}"/>
    <cellStyle name="Feeder Field 7 9 4" xfId="17731" xr:uid="{00000000-0005-0000-0000-0000F52F0000}"/>
    <cellStyle name="Feeder Field 8" xfId="1873" xr:uid="{00000000-0005-0000-0000-0000F62F0000}"/>
    <cellStyle name="Feeder Field 8 10" xfId="1874" xr:uid="{00000000-0005-0000-0000-0000F72F0000}"/>
    <cellStyle name="Feeder Field 8 10 2" xfId="17732" xr:uid="{00000000-0005-0000-0000-0000F82F0000}"/>
    <cellStyle name="Feeder Field 8 10 2 2" xfId="17733" xr:uid="{00000000-0005-0000-0000-0000F92F0000}"/>
    <cellStyle name="Feeder Field 8 10 2 3" xfId="17734" xr:uid="{00000000-0005-0000-0000-0000FA2F0000}"/>
    <cellStyle name="Feeder Field 8 10 2 4" xfId="17735" xr:uid="{00000000-0005-0000-0000-0000FB2F0000}"/>
    <cellStyle name="Feeder Field 8 10 3" xfId="17736" xr:uid="{00000000-0005-0000-0000-0000FC2F0000}"/>
    <cellStyle name="Feeder Field 8 10 4" xfId="17737" xr:uid="{00000000-0005-0000-0000-0000FD2F0000}"/>
    <cellStyle name="Feeder Field 8 11" xfId="1875" xr:uid="{00000000-0005-0000-0000-0000FE2F0000}"/>
    <cellStyle name="Feeder Field 8 11 2" xfId="17738" xr:uid="{00000000-0005-0000-0000-0000FF2F0000}"/>
    <cellStyle name="Feeder Field 8 11 2 2" xfId="17739" xr:uid="{00000000-0005-0000-0000-000000300000}"/>
    <cellStyle name="Feeder Field 8 11 2 3" xfId="17740" xr:uid="{00000000-0005-0000-0000-000001300000}"/>
    <cellStyle name="Feeder Field 8 11 2 4" xfId="17741" xr:uid="{00000000-0005-0000-0000-000002300000}"/>
    <cellStyle name="Feeder Field 8 11 3" xfId="17742" xr:uid="{00000000-0005-0000-0000-000003300000}"/>
    <cellStyle name="Feeder Field 8 11 4" xfId="17743" xr:uid="{00000000-0005-0000-0000-000004300000}"/>
    <cellStyle name="Feeder Field 8 12" xfId="1876" xr:uid="{00000000-0005-0000-0000-000005300000}"/>
    <cellStyle name="Feeder Field 8 12 2" xfId="17744" xr:uid="{00000000-0005-0000-0000-000006300000}"/>
    <cellStyle name="Feeder Field 8 12 2 2" xfId="17745" xr:uid="{00000000-0005-0000-0000-000007300000}"/>
    <cellStyle name="Feeder Field 8 12 2 3" xfId="17746" xr:uid="{00000000-0005-0000-0000-000008300000}"/>
    <cellStyle name="Feeder Field 8 12 2 4" xfId="17747" xr:uid="{00000000-0005-0000-0000-000009300000}"/>
    <cellStyle name="Feeder Field 8 12 3" xfId="17748" xr:uid="{00000000-0005-0000-0000-00000A300000}"/>
    <cellStyle name="Feeder Field 8 12 4" xfId="17749" xr:uid="{00000000-0005-0000-0000-00000B300000}"/>
    <cellStyle name="Feeder Field 8 13" xfId="1877" xr:uid="{00000000-0005-0000-0000-00000C300000}"/>
    <cellStyle name="Feeder Field 8 13 2" xfId="17750" xr:uid="{00000000-0005-0000-0000-00000D300000}"/>
    <cellStyle name="Feeder Field 8 13 2 2" xfId="17751" xr:uid="{00000000-0005-0000-0000-00000E300000}"/>
    <cellStyle name="Feeder Field 8 13 2 3" xfId="17752" xr:uid="{00000000-0005-0000-0000-00000F300000}"/>
    <cellStyle name="Feeder Field 8 13 2 4" xfId="17753" xr:uid="{00000000-0005-0000-0000-000010300000}"/>
    <cellStyle name="Feeder Field 8 13 3" xfId="17754" xr:uid="{00000000-0005-0000-0000-000011300000}"/>
    <cellStyle name="Feeder Field 8 13 4" xfId="17755" xr:uid="{00000000-0005-0000-0000-000012300000}"/>
    <cellStyle name="Feeder Field 8 14" xfId="1878" xr:uid="{00000000-0005-0000-0000-000013300000}"/>
    <cellStyle name="Feeder Field 8 14 2" xfId="17756" xr:uid="{00000000-0005-0000-0000-000014300000}"/>
    <cellStyle name="Feeder Field 8 14 2 2" xfId="17757" xr:uid="{00000000-0005-0000-0000-000015300000}"/>
    <cellStyle name="Feeder Field 8 14 2 3" xfId="17758" xr:uid="{00000000-0005-0000-0000-000016300000}"/>
    <cellStyle name="Feeder Field 8 14 2 4" xfId="17759" xr:uid="{00000000-0005-0000-0000-000017300000}"/>
    <cellStyle name="Feeder Field 8 14 3" xfId="17760" xr:uid="{00000000-0005-0000-0000-000018300000}"/>
    <cellStyle name="Feeder Field 8 14 4" xfId="17761" xr:uid="{00000000-0005-0000-0000-000019300000}"/>
    <cellStyle name="Feeder Field 8 15" xfId="1879" xr:uid="{00000000-0005-0000-0000-00001A300000}"/>
    <cellStyle name="Feeder Field 8 15 2" xfId="17762" xr:uid="{00000000-0005-0000-0000-00001B300000}"/>
    <cellStyle name="Feeder Field 8 15 2 2" xfId="17763" xr:uid="{00000000-0005-0000-0000-00001C300000}"/>
    <cellStyle name="Feeder Field 8 15 2 3" xfId="17764" xr:uid="{00000000-0005-0000-0000-00001D300000}"/>
    <cellStyle name="Feeder Field 8 15 2 4" xfId="17765" xr:uid="{00000000-0005-0000-0000-00001E300000}"/>
    <cellStyle name="Feeder Field 8 15 3" xfId="17766" xr:uid="{00000000-0005-0000-0000-00001F300000}"/>
    <cellStyle name="Feeder Field 8 15 4" xfId="17767" xr:uid="{00000000-0005-0000-0000-000020300000}"/>
    <cellStyle name="Feeder Field 8 16" xfId="1880" xr:uid="{00000000-0005-0000-0000-000021300000}"/>
    <cellStyle name="Feeder Field 8 16 2" xfId="17768" xr:uid="{00000000-0005-0000-0000-000022300000}"/>
    <cellStyle name="Feeder Field 8 16 2 2" xfId="17769" xr:uid="{00000000-0005-0000-0000-000023300000}"/>
    <cellStyle name="Feeder Field 8 16 2 3" xfId="17770" xr:uid="{00000000-0005-0000-0000-000024300000}"/>
    <cellStyle name="Feeder Field 8 16 2 4" xfId="17771" xr:uid="{00000000-0005-0000-0000-000025300000}"/>
    <cellStyle name="Feeder Field 8 16 3" xfId="17772" xr:uid="{00000000-0005-0000-0000-000026300000}"/>
    <cellStyle name="Feeder Field 8 16 4" xfId="17773" xr:uid="{00000000-0005-0000-0000-000027300000}"/>
    <cellStyle name="Feeder Field 8 17" xfId="1881" xr:uid="{00000000-0005-0000-0000-000028300000}"/>
    <cellStyle name="Feeder Field 8 17 2" xfId="17774" xr:uid="{00000000-0005-0000-0000-000029300000}"/>
    <cellStyle name="Feeder Field 8 17 2 2" xfId="17775" xr:uid="{00000000-0005-0000-0000-00002A300000}"/>
    <cellStyle name="Feeder Field 8 17 2 3" xfId="17776" xr:uid="{00000000-0005-0000-0000-00002B300000}"/>
    <cellStyle name="Feeder Field 8 17 2 4" xfId="17777" xr:uid="{00000000-0005-0000-0000-00002C300000}"/>
    <cellStyle name="Feeder Field 8 17 3" xfId="17778" xr:uid="{00000000-0005-0000-0000-00002D300000}"/>
    <cellStyle name="Feeder Field 8 17 4" xfId="17779" xr:uid="{00000000-0005-0000-0000-00002E300000}"/>
    <cellStyle name="Feeder Field 8 18" xfId="1882" xr:uid="{00000000-0005-0000-0000-00002F300000}"/>
    <cellStyle name="Feeder Field 8 18 2" xfId="17780" xr:uid="{00000000-0005-0000-0000-000030300000}"/>
    <cellStyle name="Feeder Field 8 18 2 2" xfId="17781" xr:uid="{00000000-0005-0000-0000-000031300000}"/>
    <cellStyle name="Feeder Field 8 18 2 3" xfId="17782" xr:uid="{00000000-0005-0000-0000-000032300000}"/>
    <cellStyle name="Feeder Field 8 18 2 4" xfId="17783" xr:uid="{00000000-0005-0000-0000-000033300000}"/>
    <cellStyle name="Feeder Field 8 18 3" xfId="17784" xr:uid="{00000000-0005-0000-0000-000034300000}"/>
    <cellStyle name="Feeder Field 8 18 4" xfId="17785" xr:uid="{00000000-0005-0000-0000-000035300000}"/>
    <cellStyle name="Feeder Field 8 19" xfId="1883" xr:uid="{00000000-0005-0000-0000-000036300000}"/>
    <cellStyle name="Feeder Field 8 19 2" xfId="17786" xr:uid="{00000000-0005-0000-0000-000037300000}"/>
    <cellStyle name="Feeder Field 8 19 2 2" xfId="17787" xr:uid="{00000000-0005-0000-0000-000038300000}"/>
    <cellStyle name="Feeder Field 8 19 2 3" xfId="17788" xr:uid="{00000000-0005-0000-0000-000039300000}"/>
    <cellStyle name="Feeder Field 8 19 2 4" xfId="17789" xr:uid="{00000000-0005-0000-0000-00003A300000}"/>
    <cellStyle name="Feeder Field 8 19 3" xfId="17790" xr:uid="{00000000-0005-0000-0000-00003B300000}"/>
    <cellStyle name="Feeder Field 8 19 4" xfId="17791" xr:uid="{00000000-0005-0000-0000-00003C300000}"/>
    <cellStyle name="Feeder Field 8 2" xfId="1884" xr:uid="{00000000-0005-0000-0000-00003D300000}"/>
    <cellStyle name="Feeder Field 8 2 2" xfId="17792" xr:uid="{00000000-0005-0000-0000-00003E300000}"/>
    <cellStyle name="Feeder Field 8 2 2 2" xfId="17793" xr:uid="{00000000-0005-0000-0000-00003F300000}"/>
    <cellStyle name="Feeder Field 8 2 2 3" xfId="17794" xr:uid="{00000000-0005-0000-0000-000040300000}"/>
    <cellStyle name="Feeder Field 8 2 2 4" xfId="17795" xr:uid="{00000000-0005-0000-0000-000041300000}"/>
    <cellStyle name="Feeder Field 8 2 3" xfId="17796" xr:uid="{00000000-0005-0000-0000-000042300000}"/>
    <cellStyle name="Feeder Field 8 2 4" xfId="17797" xr:uid="{00000000-0005-0000-0000-000043300000}"/>
    <cellStyle name="Feeder Field 8 20" xfId="1885" xr:uid="{00000000-0005-0000-0000-000044300000}"/>
    <cellStyle name="Feeder Field 8 20 2" xfId="17798" xr:uid="{00000000-0005-0000-0000-000045300000}"/>
    <cellStyle name="Feeder Field 8 20 2 2" xfId="17799" xr:uid="{00000000-0005-0000-0000-000046300000}"/>
    <cellStyle name="Feeder Field 8 20 2 3" xfId="17800" xr:uid="{00000000-0005-0000-0000-000047300000}"/>
    <cellStyle name="Feeder Field 8 20 2 4" xfId="17801" xr:uid="{00000000-0005-0000-0000-000048300000}"/>
    <cellStyle name="Feeder Field 8 20 3" xfId="17802" xr:uid="{00000000-0005-0000-0000-000049300000}"/>
    <cellStyle name="Feeder Field 8 20 4" xfId="17803" xr:uid="{00000000-0005-0000-0000-00004A300000}"/>
    <cellStyle name="Feeder Field 8 21" xfId="1886" xr:uid="{00000000-0005-0000-0000-00004B300000}"/>
    <cellStyle name="Feeder Field 8 21 2" xfId="17804" xr:uid="{00000000-0005-0000-0000-00004C300000}"/>
    <cellStyle name="Feeder Field 8 21 2 2" xfId="17805" xr:uid="{00000000-0005-0000-0000-00004D300000}"/>
    <cellStyle name="Feeder Field 8 21 2 3" xfId="17806" xr:uid="{00000000-0005-0000-0000-00004E300000}"/>
    <cellStyle name="Feeder Field 8 21 2 4" xfId="17807" xr:uid="{00000000-0005-0000-0000-00004F300000}"/>
    <cellStyle name="Feeder Field 8 21 3" xfId="17808" xr:uid="{00000000-0005-0000-0000-000050300000}"/>
    <cellStyle name="Feeder Field 8 21 4" xfId="17809" xr:uid="{00000000-0005-0000-0000-000051300000}"/>
    <cellStyle name="Feeder Field 8 22" xfId="1887" xr:uid="{00000000-0005-0000-0000-000052300000}"/>
    <cellStyle name="Feeder Field 8 22 2" xfId="17810" xr:uid="{00000000-0005-0000-0000-000053300000}"/>
    <cellStyle name="Feeder Field 8 22 2 2" xfId="17811" xr:uid="{00000000-0005-0000-0000-000054300000}"/>
    <cellStyle name="Feeder Field 8 22 2 3" xfId="17812" xr:uid="{00000000-0005-0000-0000-000055300000}"/>
    <cellStyle name="Feeder Field 8 22 2 4" xfId="17813" xr:uid="{00000000-0005-0000-0000-000056300000}"/>
    <cellStyle name="Feeder Field 8 22 3" xfId="17814" xr:uid="{00000000-0005-0000-0000-000057300000}"/>
    <cellStyle name="Feeder Field 8 22 4" xfId="17815" xr:uid="{00000000-0005-0000-0000-000058300000}"/>
    <cellStyle name="Feeder Field 8 23" xfId="1888" xr:uid="{00000000-0005-0000-0000-000059300000}"/>
    <cellStyle name="Feeder Field 8 23 2" xfId="17816" xr:uid="{00000000-0005-0000-0000-00005A300000}"/>
    <cellStyle name="Feeder Field 8 23 2 2" xfId="17817" xr:uid="{00000000-0005-0000-0000-00005B300000}"/>
    <cellStyle name="Feeder Field 8 23 2 3" xfId="17818" xr:uid="{00000000-0005-0000-0000-00005C300000}"/>
    <cellStyle name="Feeder Field 8 23 2 4" xfId="17819" xr:uid="{00000000-0005-0000-0000-00005D300000}"/>
    <cellStyle name="Feeder Field 8 23 3" xfId="17820" xr:uid="{00000000-0005-0000-0000-00005E300000}"/>
    <cellStyle name="Feeder Field 8 23 4" xfId="17821" xr:uid="{00000000-0005-0000-0000-00005F300000}"/>
    <cellStyle name="Feeder Field 8 24" xfId="1889" xr:uid="{00000000-0005-0000-0000-000060300000}"/>
    <cellStyle name="Feeder Field 8 24 2" xfId="17822" xr:uid="{00000000-0005-0000-0000-000061300000}"/>
    <cellStyle name="Feeder Field 8 24 2 2" xfId="17823" xr:uid="{00000000-0005-0000-0000-000062300000}"/>
    <cellStyle name="Feeder Field 8 24 2 3" xfId="17824" xr:uid="{00000000-0005-0000-0000-000063300000}"/>
    <cellStyle name="Feeder Field 8 24 2 4" xfId="17825" xr:uid="{00000000-0005-0000-0000-000064300000}"/>
    <cellStyle name="Feeder Field 8 24 3" xfId="17826" xr:uid="{00000000-0005-0000-0000-000065300000}"/>
    <cellStyle name="Feeder Field 8 24 4" xfId="17827" xr:uid="{00000000-0005-0000-0000-000066300000}"/>
    <cellStyle name="Feeder Field 8 25" xfId="1890" xr:uid="{00000000-0005-0000-0000-000067300000}"/>
    <cellStyle name="Feeder Field 8 25 2" xfId="17828" xr:uid="{00000000-0005-0000-0000-000068300000}"/>
    <cellStyle name="Feeder Field 8 25 2 2" xfId="17829" xr:uid="{00000000-0005-0000-0000-000069300000}"/>
    <cellStyle name="Feeder Field 8 25 2 3" xfId="17830" xr:uid="{00000000-0005-0000-0000-00006A300000}"/>
    <cellStyle name="Feeder Field 8 25 2 4" xfId="17831" xr:uid="{00000000-0005-0000-0000-00006B300000}"/>
    <cellStyle name="Feeder Field 8 25 3" xfId="17832" xr:uid="{00000000-0005-0000-0000-00006C300000}"/>
    <cellStyle name="Feeder Field 8 25 4" xfId="17833" xr:uid="{00000000-0005-0000-0000-00006D300000}"/>
    <cellStyle name="Feeder Field 8 26" xfId="1891" xr:uid="{00000000-0005-0000-0000-00006E300000}"/>
    <cellStyle name="Feeder Field 8 26 2" xfId="17834" xr:uid="{00000000-0005-0000-0000-00006F300000}"/>
    <cellStyle name="Feeder Field 8 26 2 2" xfId="17835" xr:uid="{00000000-0005-0000-0000-000070300000}"/>
    <cellStyle name="Feeder Field 8 26 2 3" xfId="17836" xr:uid="{00000000-0005-0000-0000-000071300000}"/>
    <cellStyle name="Feeder Field 8 26 2 4" xfId="17837" xr:uid="{00000000-0005-0000-0000-000072300000}"/>
    <cellStyle name="Feeder Field 8 26 3" xfId="17838" xr:uid="{00000000-0005-0000-0000-000073300000}"/>
    <cellStyle name="Feeder Field 8 26 4" xfId="17839" xr:uid="{00000000-0005-0000-0000-000074300000}"/>
    <cellStyle name="Feeder Field 8 27" xfId="1892" xr:uid="{00000000-0005-0000-0000-000075300000}"/>
    <cellStyle name="Feeder Field 8 27 2" xfId="17840" xr:uid="{00000000-0005-0000-0000-000076300000}"/>
    <cellStyle name="Feeder Field 8 27 2 2" xfId="17841" xr:uid="{00000000-0005-0000-0000-000077300000}"/>
    <cellStyle name="Feeder Field 8 27 2 3" xfId="17842" xr:uid="{00000000-0005-0000-0000-000078300000}"/>
    <cellStyle name="Feeder Field 8 27 2 4" xfId="17843" xr:uid="{00000000-0005-0000-0000-000079300000}"/>
    <cellStyle name="Feeder Field 8 27 3" xfId="17844" xr:uid="{00000000-0005-0000-0000-00007A300000}"/>
    <cellStyle name="Feeder Field 8 27 4" xfId="17845" xr:uid="{00000000-0005-0000-0000-00007B300000}"/>
    <cellStyle name="Feeder Field 8 28" xfId="1893" xr:uid="{00000000-0005-0000-0000-00007C300000}"/>
    <cellStyle name="Feeder Field 8 28 2" xfId="17846" xr:uid="{00000000-0005-0000-0000-00007D300000}"/>
    <cellStyle name="Feeder Field 8 28 2 2" xfId="17847" xr:uid="{00000000-0005-0000-0000-00007E300000}"/>
    <cellStyle name="Feeder Field 8 28 2 3" xfId="17848" xr:uid="{00000000-0005-0000-0000-00007F300000}"/>
    <cellStyle name="Feeder Field 8 28 2 4" xfId="17849" xr:uid="{00000000-0005-0000-0000-000080300000}"/>
    <cellStyle name="Feeder Field 8 28 3" xfId="17850" xr:uid="{00000000-0005-0000-0000-000081300000}"/>
    <cellStyle name="Feeder Field 8 28 4" xfId="17851" xr:uid="{00000000-0005-0000-0000-000082300000}"/>
    <cellStyle name="Feeder Field 8 29" xfId="1894" xr:uid="{00000000-0005-0000-0000-000083300000}"/>
    <cellStyle name="Feeder Field 8 29 2" xfId="17852" xr:uid="{00000000-0005-0000-0000-000084300000}"/>
    <cellStyle name="Feeder Field 8 29 2 2" xfId="17853" xr:uid="{00000000-0005-0000-0000-000085300000}"/>
    <cellStyle name="Feeder Field 8 29 2 3" xfId="17854" xr:uid="{00000000-0005-0000-0000-000086300000}"/>
    <cellStyle name="Feeder Field 8 29 2 4" xfId="17855" xr:uid="{00000000-0005-0000-0000-000087300000}"/>
    <cellStyle name="Feeder Field 8 29 3" xfId="17856" xr:uid="{00000000-0005-0000-0000-000088300000}"/>
    <cellStyle name="Feeder Field 8 29 4" xfId="17857" xr:uid="{00000000-0005-0000-0000-000089300000}"/>
    <cellStyle name="Feeder Field 8 3" xfId="1895" xr:uid="{00000000-0005-0000-0000-00008A300000}"/>
    <cellStyle name="Feeder Field 8 3 2" xfId="17858" xr:uid="{00000000-0005-0000-0000-00008B300000}"/>
    <cellStyle name="Feeder Field 8 3 2 2" xfId="17859" xr:uid="{00000000-0005-0000-0000-00008C300000}"/>
    <cellStyle name="Feeder Field 8 3 2 3" xfId="17860" xr:uid="{00000000-0005-0000-0000-00008D300000}"/>
    <cellStyle name="Feeder Field 8 3 2 4" xfId="17861" xr:uid="{00000000-0005-0000-0000-00008E300000}"/>
    <cellStyle name="Feeder Field 8 3 3" xfId="17862" xr:uid="{00000000-0005-0000-0000-00008F300000}"/>
    <cellStyle name="Feeder Field 8 3 4" xfId="17863" xr:uid="{00000000-0005-0000-0000-000090300000}"/>
    <cellStyle name="Feeder Field 8 30" xfId="1896" xr:uid="{00000000-0005-0000-0000-000091300000}"/>
    <cellStyle name="Feeder Field 8 30 2" xfId="17864" xr:uid="{00000000-0005-0000-0000-000092300000}"/>
    <cellStyle name="Feeder Field 8 30 2 2" xfId="17865" xr:uid="{00000000-0005-0000-0000-000093300000}"/>
    <cellStyle name="Feeder Field 8 30 2 3" xfId="17866" xr:uid="{00000000-0005-0000-0000-000094300000}"/>
    <cellStyle name="Feeder Field 8 30 2 4" xfId="17867" xr:uid="{00000000-0005-0000-0000-000095300000}"/>
    <cellStyle name="Feeder Field 8 30 3" xfId="17868" xr:uid="{00000000-0005-0000-0000-000096300000}"/>
    <cellStyle name="Feeder Field 8 30 4" xfId="17869" xr:uid="{00000000-0005-0000-0000-000097300000}"/>
    <cellStyle name="Feeder Field 8 31" xfId="1897" xr:uid="{00000000-0005-0000-0000-000098300000}"/>
    <cellStyle name="Feeder Field 8 31 2" xfId="17870" xr:uid="{00000000-0005-0000-0000-000099300000}"/>
    <cellStyle name="Feeder Field 8 31 2 2" xfId="17871" xr:uid="{00000000-0005-0000-0000-00009A300000}"/>
    <cellStyle name="Feeder Field 8 31 2 3" xfId="17872" xr:uid="{00000000-0005-0000-0000-00009B300000}"/>
    <cellStyle name="Feeder Field 8 31 2 4" xfId="17873" xr:uid="{00000000-0005-0000-0000-00009C300000}"/>
    <cellStyle name="Feeder Field 8 31 3" xfId="17874" xr:uid="{00000000-0005-0000-0000-00009D300000}"/>
    <cellStyle name="Feeder Field 8 31 4" xfId="17875" xr:uid="{00000000-0005-0000-0000-00009E300000}"/>
    <cellStyle name="Feeder Field 8 32" xfId="1898" xr:uid="{00000000-0005-0000-0000-00009F300000}"/>
    <cellStyle name="Feeder Field 8 32 2" xfId="17876" xr:uid="{00000000-0005-0000-0000-0000A0300000}"/>
    <cellStyle name="Feeder Field 8 32 2 2" xfId="17877" xr:uid="{00000000-0005-0000-0000-0000A1300000}"/>
    <cellStyle name="Feeder Field 8 32 2 3" xfId="17878" xr:uid="{00000000-0005-0000-0000-0000A2300000}"/>
    <cellStyle name="Feeder Field 8 32 2 4" xfId="17879" xr:uid="{00000000-0005-0000-0000-0000A3300000}"/>
    <cellStyle name="Feeder Field 8 32 3" xfId="17880" xr:uid="{00000000-0005-0000-0000-0000A4300000}"/>
    <cellStyle name="Feeder Field 8 32 4" xfId="17881" xr:uid="{00000000-0005-0000-0000-0000A5300000}"/>
    <cellStyle name="Feeder Field 8 33" xfId="1899" xr:uid="{00000000-0005-0000-0000-0000A6300000}"/>
    <cellStyle name="Feeder Field 8 33 2" xfId="17882" xr:uid="{00000000-0005-0000-0000-0000A7300000}"/>
    <cellStyle name="Feeder Field 8 33 2 2" xfId="17883" xr:uid="{00000000-0005-0000-0000-0000A8300000}"/>
    <cellStyle name="Feeder Field 8 33 2 3" xfId="17884" xr:uid="{00000000-0005-0000-0000-0000A9300000}"/>
    <cellStyle name="Feeder Field 8 33 2 4" xfId="17885" xr:uid="{00000000-0005-0000-0000-0000AA300000}"/>
    <cellStyle name="Feeder Field 8 33 3" xfId="17886" xr:uid="{00000000-0005-0000-0000-0000AB300000}"/>
    <cellStyle name="Feeder Field 8 33 4" xfId="17887" xr:uid="{00000000-0005-0000-0000-0000AC300000}"/>
    <cellStyle name="Feeder Field 8 34" xfId="1900" xr:uid="{00000000-0005-0000-0000-0000AD300000}"/>
    <cellStyle name="Feeder Field 8 34 2" xfId="17888" xr:uid="{00000000-0005-0000-0000-0000AE300000}"/>
    <cellStyle name="Feeder Field 8 34 2 2" xfId="17889" xr:uid="{00000000-0005-0000-0000-0000AF300000}"/>
    <cellStyle name="Feeder Field 8 34 2 3" xfId="17890" xr:uid="{00000000-0005-0000-0000-0000B0300000}"/>
    <cellStyle name="Feeder Field 8 34 2 4" xfId="17891" xr:uid="{00000000-0005-0000-0000-0000B1300000}"/>
    <cellStyle name="Feeder Field 8 34 3" xfId="17892" xr:uid="{00000000-0005-0000-0000-0000B2300000}"/>
    <cellStyle name="Feeder Field 8 34 4" xfId="17893" xr:uid="{00000000-0005-0000-0000-0000B3300000}"/>
    <cellStyle name="Feeder Field 8 35" xfId="1901" xr:uid="{00000000-0005-0000-0000-0000B4300000}"/>
    <cellStyle name="Feeder Field 8 35 2" xfId="17894" xr:uid="{00000000-0005-0000-0000-0000B5300000}"/>
    <cellStyle name="Feeder Field 8 35 2 2" xfId="17895" xr:uid="{00000000-0005-0000-0000-0000B6300000}"/>
    <cellStyle name="Feeder Field 8 35 2 3" xfId="17896" xr:uid="{00000000-0005-0000-0000-0000B7300000}"/>
    <cellStyle name="Feeder Field 8 35 2 4" xfId="17897" xr:uid="{00000000-0005-0000-0000-0000B8300000}"/>
    <cellStyle name="Feeder Field 8 35 3" xfId="17898" xr:uid="{00000000-0005-0000-0000-0000B9300000}"/>
    <cellStyle name="Feeder Field 8 35 4" xfId="17899" xr:uid="{00000000-0005-0000-0000-0000BA300000}"/>
    <cellStyle name="Feeder Field 8 36" xfId="1902" xr:uid="{00000000-0005-0000-0000-0000BB300000}"/>
    <cellStyle name="Feeder Field 8 36 2" xfId="17900" xr:uid="{00000000-0005-0000-0000-0000BC300000}"/>
    <cellStyle name="Feeder Field 8 36 2 2" xfId="17901" xr:uid="{00000000-0005-0000-0000-0000BD300000}"/>
    <cellStyle name="Feeder Field 8 36 2 3" xfId="17902" xr:uid="{00000000-0005-0000-0000-0000BE300000}"/>
    <cellStyle name="Feeder Field 8 36 2 4" xfId="17903" xr:uid="{00000000-0005-0000-0000-0000BF300000}"/>
    <cellStyle name="Feeder Field 8 36 3" xfId="17904" xr:uid="{00000000-0005-0000-0000-0000C0300000}"/>
    <cellStyle name="Feeder Field 8 36 4" xfId="17905" xr:uid="{00000000-0005-0000-0000-0000C1300000}"/>
    <cellStyle name="Feeder Field 8 37" xfId="1903" xr:uid="{00000000-0005-0000-0000-0000C2300000}"/>
    <cellStyle name="Feeder Field 8 37 2" xfId="17906" xr:uid="{00000000-0005-0000-0000-0000C3300000}"/>
    <cellStyle name="Feeder Field 8 37 2 2" xfId="17907" xr:uid="{00000000-0005-0000-0000-0000C4300000}"/>
    <cellStyle name="Feeder Field 8 37 2 3" xfId="17908" xr:uid="{00000000-0005-0000-0000-0000C5300000}"/>
    <cellStyle name="Feeder Field 8 37 2 4" xfId="17909" xr:uid="{00000000-0005-0000-0000-0000C6300000}"/>
    <cellStyle name="Feeder Field 8 37 3" xfId="17910" xr:uid="{00000000-0005-0000-0000-0000C7300000}"/>
    <cellStyle name="Feeder Field 8 37 4" xfId="17911" xr:uid="{00000000-0005-0000-0000-0000C8300000}"/>
    <cellStyle name="Feeder Field 8 38" xfId="1904" xr:uid="{00000000-0005-0000-0000-0000C9300000}"/>
    <cellStyle name="Feeder Field 8 38 2" xfId="17912" xr:uid="{00000000-0005-0000-0000-0000CA300000}"/>
    <cellStyle name="Feeder Field 8 38 2 2" xfId="17913" xr:uid="{00000000-0005-0000-0000-0000CB300000}"/>
    <cellStyle name="Feeder Field 8 38 2 3" xfId="17914" xr:uid="{00000000-0005-0000-0000-0000CC300000}"/>
    <cellStyle name="Feeder Field 8 38 2 4" xfId="17915" xr:uid="{00000000-0005-0000-0000-0000CD300000}"/>
    <cellStyle name="Feeder Field 8 38 3" xfId="17916" xr:uid="{00000000-0005-0000-0000-0000CE300000}"/>
    <cellStyle name="Feeder Field 8 38 4" xfId="17917" xr:uid="{00000000-0005-0000-0000-0000CF300000}"/>
    <cellStyle name="Feeder Field 8 39" xfId="1905" xr:uid="{00000000-0005-0000-0000-0000D0300000}"/>
    <cellStyle name="Feeder Field 8 39 2" xfId="17918" xr:uid="{00000000-0005-0000-0000-0000D1300000}"/>
    <cellStyle name="Feeder Field 8 39 2 2" xfId="17919" xr:uid="{00000000-0005-0000-0000-0000D2300000}"/>
    <cellStyle name="Feeder Field 8 39 2 3" xfId="17920" xr:uid="{00000000-0005-0000-0000-0000D3300000}"/>
    <cellStyle name="Feeder Field 8 39 2 4" xfId="17921" xr:uid="{00000000-0005-0000-0000-0000D4300000}"/>
    <cellStyle name="Feeder Field 8 39 3" xfId="17922" xr:uid="{00000000-0005-0000-0000-0000D5300000}"/>
    <cellStyle name="Feeder Field 8 39 4" xfId="17923" xr:uid="{00000000-0005-0000-0000-0000D6300000}"/>
    <cellStyle name="Feeder Field 8 4" xfId="1906" xr:uid="{00000000-0005-0000-0000-0000D7300000}"/>
    <cellStyle name="Feeder Field 8 4 2" xfId="17924" xr:uid="{00000000-0005-0000-0000-0000D8300000}"/>
    <cellStyle name="Feeder Field 8 4 2 2" xfId="17925" xr:uid="{00000000-0005-0000-0000-0000D9300000}"/>
    <cellStyle name="Feeder Field 8 4 2 3" xfId="17926" xr:uid="{00000000-0005-0000-0000-0000DA300000}"/>
    <cellStyle name="Feeder Field 8 4 2 4" xfId="17927" xr:uid="{00000000-0005-0000-0000-0000DB300000}"/>
    <cellStyle name="Feeder Field 8 4 3" xfId="17928" xr:uid="{00000000-0005-0000-0000-0000DC300000}"/>
    <cellStyle name="Feeder Field 8 4 4" xfId="17929" xr:uid="{00000000-0005-0000-0000-0000DD300000}"/>
    <cellStyle name="Feeder Field 8 40" xfId="1907" xr:uid="{00000000-0005-0000-0000-0000DE300000}"/>
    <cellStyle name="Feeder Field 8 40 2" xfId="17930" xr:uid="{00000000-0005-0000-0000-0000DF300000}"/>
    <cellStyle name="Feeder Field 8 40 2 2" xfId="17931" xr:uid="{00000000-0005-0000-0000-0000E0300000}"/>
    <cellStyle name="Feeder Field 8 40 2 3" xfId="17932" xr:uid="{00000000-0005-0000-0000-0000E1300000}"/>
    <cellStyle name="Feeder Field 8 40 2 4" xfId="17933" xr:uid="{00000000-0005-0000-0000-0000E2300000}"/>
    <cellStyle name="Feeder Field 8 40 3" xfId="17934" xr:uid="{00000000-0005-0000-0000-0000E3300000}"/>
    <cellStyle name="Feeder Field 8 40 4" xfId="17935" xr:uid="{00000000-0005-0000-0000-0000E4300000}"/>
    <cellStyle name="Feeder Field 8 41" xfId="1908" xr:uid="{00000000-0005-0000-0000-0000E5300000}"/>
    <cellStyle name="Feeder Field 8 41 2" xfId="17936" xr:uid="{00000000-0005-0000-0000-0000E6300000}"/>
    <cellStyle name="Feeder Field 8 41 2 2" xfId="17937" xr:uid="{00000000-0005-0000-0000-0000E7300000}"/>
    <cellStyle name="Feeder Field 8 41 2 3" xfId="17938" xr:uid="{00000000-0005-0000-0000-0000E8300000}"/>
    <cellStyle name="Feeder Field 8 41 2 4" xfId="17939" xr:uid="{00000000-0005-0000-0000-0000E9300000}"/>
    <cellStyle name="Feeder Field 8 41 3" xfId="17940" xr:uid="{00000000-0005-0000-0000-0000EA300000}"/>
    <cellStyle name="Feeder Field 8 41 4" xfId="17941" xr:uid="{00000000-0005-0000-0000-0000EB300000}"/>
    <cellStyle name="Feeder Field 8 42" xfId="1909" xr:uid="{00000000-0005-0000-0000-0000EC300000}"/>
    <cellStyle name="Feeder Field 8 42 2" xfId="17942" xr:uid="{00000000-0005-0000-0000-0000ED300000}"/>
    <cellStyle name="Feeder Field 8 42 2 2" xfId="17943" xr:uid="{00000000-0005-0000-0000-0000EE300000}"/>
    <cellStyle name="Feeder Field 8 42 2 3" xfId="17944" xr:uid="{00000000-0005-0000-0000-0000EF300000}"/>
    <cellStyle name="Feeder Field 8 42 2 4" xfId="17945" xr:uid="{00000000-0005-0000-0000-0000F0300000}"/>
    <cellStyle name="Feeder Field 8 42 3" xfId="17946" xr:uid="{00000000-0005-0000-0000-0000F1300000}"/>
    <cellStyle name="Feeder Field 8 42 4" xfId="17947" xr:uid="{00000000-0005-0000-0000-0000F2300000}"/>
    <cellStyle name="Feeder Field 8 43" xfId="1910" xr:uid="{00000000-0005-0000-0000-0000F3300000}"/>
    <cellStyle name="Feeder Field 8 43 2" xfId="17948" xr:uid="{00000000-0005-0000-0000-0000F4300000}"/>
    <cellStyle name="Feeder Field 8 43 2 2" xfId="17949" xr:uid="{00000000-0005-0000-0000-0000F5300000}"/>
    <cellStyle name="Feeder Field 8 43 2 3" xfId="17950" xr:uid="{00000000-0005-0000-0000-0000F6300000}"/>
    <cellStyle name="Feeder Field 8 43 2 4" xfId="17951" xr:uid="{00000000-0005-0000-0000-0000F7300000}"/>
    <cellStyle name="Feeder Field 8 43 3" xfId="17952" xr:uid="{00000000-0005-0000-0000-0000F8300000}"/>
    <cellStyle name="Feeder Field 8 43 4" xfId="17953" xr:uid="{00000000-0005-0000-0000-0000F9300000}"/>
    <cellStyle name="Feeder Field 8 44" xfId="1911" xr:uid="{00000000-0005-0000-0000-0000FA300000}"/>
    <cellStyle name="Feeder Field 8 44 2" xfId="17954" xr:uid="{00000000-0005-0000-0000-0000FB300000}"/>
    <cellStyle name="Feeder Field 8 44 2 2" xfId="17955" xr:uid="{00000000-0005-0000-0000-0000FC300000}"/>
    <cellStyle name="Feeder Field 8 44 2 3" xfId="17956" xr:uid="{00000000-0005-0000-0000-0000FD300000}"/>
    <cellStyle name="Feeder Field 8 44 2 4" xfId="17957" xr:uid="{00000000-0005-0000-0000-0000FE300000}"/>
    <cellStyle name="Feeder Field 8 44 3" xfId="17958" xr:uid="{00000000-0005-0000-0000-0000FF300000}"/>
    <cellStyle name="Feeder Field 8 44 4" xfId="17959" xr:uid="{00000000-0005-0000-0000-000000310000}"/>
    <cellStyle name="Feeder Field 8 45" xfId="17960" xr:uid="{00000000-0005-0000-0000-000001310000}"/>
    <cellStyle name="Feeder Field 8 45 2" xfId="17961" xr:uid="{00000000-0005-0000-0000-000002310000}"/>
    <cellStyle name="Feeder Field 8 45 3" xfId="17962" xr:uid="{00000000-0005-0000-0000-000003310000}"/>
    <cellStyle name="Feeder Field 8 45 4" xfId="17963" xr:uid="{00000000-0005-0000-0000-000004310000}"/>
    <cellStyle name="Feeder Field 8 46" xfId="17964" xr:uid="{00000000-0005-0000-0000-000005310000}"/>
    <cellStyle name="Feeder Field 8 46 2" xfId="17965" xr:uid="{00000000-0005-0000-0000-000006310000}"/>
    <cellStyle name="Feeder Field 8 46 3" xfId="17966" xr:uid="{00000000-0005-0000-0000-000007310000}"/>
    <cellStyle name="Feeder Field 8 46 4" xfId="17967" xr:uid="{00000000-0005-0000-0000-000008310000}"/>
    <cellStyle name="Feeder Field 8 47" xfId="17968" xr:uid="{00000000-0005-0000-0000-000009310000}"/>
    <cellStyle name="Feeder Field 8 48" xfId="17969" xr:uid="{00000000-0005-0000-0000-00000A310000}"/>
    <cellStyle name="Feeder Field 8 5" xfId="1912" xr:uid="{00000000-0005-0000-0000-00000B310000}"/>
    <cellStyle name="Feeder Field 8 5 2" xfId="17970" xr:uid="{00000000-0005-0000-0000-00000C310000}"/>
    <cellStyle name="Feeder Field 8 5 2 2" xfId="17971" xr:uid="{00000000-0005-0000-0000-00000D310000}"/>
    <cellStyle name="Feeder Field 8 5 2 3" xfId="17972" xr:uid="{00000000-0005-0000-0000-00000E310000}"/>
    <cellStyle name="Feeder Field 8 5 2 4" xfId="17973" xr:uid="{00000000-0005-0000-0000-00000F310000}"/>
    <cellStyle name="Feeder Field 8 5 3" xfId="17974" xr:uid="{00000000-0005-0000-0000-000010310000}"/>
    <cellStyle name="Feeder Field 8 5 4" xfId="17975" xr:uid="{00000000-0005-0000-0000-000011310000}"/>
    <cellStyle name="Feeder Field 8 6" xfId="1913" xr:uid="{00000000-0005-0000-0000-000012310000}"/>
    <cellStyle name="Feeder Field 8 6 2" xfId="17976" xr:uid="{00000000-0005-0000-0000-000013310000}"/>
    <cellStyle name="Feeder Field 8 6 2 2" xfId="17977" xr:uid="{00000000-0005-0000-0000-000014310000}"/>
    <cellStyle name="Feeder Field 8 6 2 3" xfId="17978" xr:uid="{00000000-0005-0000-0000-000015310000}"/>
    <cellStyle name="Feeder Field 8 6 2 4" xfId="17979" xr:uid="{00000000-0005-0000-0000-000016310000}"/>
    <cellStyle name="Feeder Field 8 6 3" xfId="17980" xr:uid="{00000000-0005-0000-0000-000017310000}"/>
    <cellStyle name="Feeder Field 8 6 4" xfId="17981" xr:uid="{00000000-0005-0000-0000-000018310000}"/>
    <cellStyle name="Feeder Field 8 7" xfId="1914" xr:uid="{00000000-0005-0000-0000-000019310000}"/>
    <cellStyle name="Feeder Field 8 7 2" xfId="17982" xr:uid="{00000000-0005-0000-0000-00001A310000}"/>
    <cellStyle name="Feeder Field 8 7 2 2" xfId="17983" xr:uid="{00000000-0005-0000-0000-00001B310000}"/>
    <cellStyle name="Feeder Field 8 7 2 3" xfId="17984" xr:uid="{00000000-0005-0000-0000-00001C310000}"/>
    <cellStyle name="Feeder Field 8 7 2 4" xfId="17985" xr:uid="{00000000-0005-0000-0000-00001D310000}"/>
    <cellStyle name="Feeder Field 8 7 3" xfId="17986" xr:uid="{00000000-0005-0000-0000-00001E310000}"/>
    <cellStyle name="Feeder Field 8 7 4" xfId="17987" xr:uid="{00000000-0005-0000-0000-00001F310000}"/>
    <cellStyle name="Feeder Field 8 8" xfId="1915" xr:uid="{00000000-0005-0000-0000-000020310000}"/>
    <cellStyle name="Feeder Field 8 8 2" xfId="17988" xr:uid="{00000000-0005-0000-0000-000021310000}"/>
    <cellStyle name="Feeder Field 8 8 2 2" xfId="17989" xr:uid="{00000000-0005-0000-0000-000022310000}"/>
    <cellStyle name="Feeder Field 8 8 2 3" xfId="17990" xr:uid="{00000000-0005-0000-0000-000023310000}"/>
    <cellStyle name="Feeder Field 8 8 2 4" xfId="17991" xr:uid="{00000000-0005-0000-0000-000024310000}"/>
    <cellStyle name="Feeder Field 8 8 3" xfId="17992" xr:uid="{00000000-0005-0000-0000-000025310000}"/>
    <cellStyle name="Feeder Field 8 8 4" xfId="17993" xr:uid="{00000000-0005-0000-0000-000026310000}"/>
    <cellStyle name="Feeder Field 8 9" xfId="1916" xr:uid="{00000000-0005-0000-0000-000027310000}"/>
    <cellStyle name="Feeder Field 8 9 2" xfId="17994" xr:uid="{00000000-0005-0000-0000-000028310000}"/>
    <cellStyle name="Feeder Field 8 9 2 2" xfId="17995" xr:uid="{00000000-0005-0000-0000-000029310000}"/>
    <cellStyle name="Feeder Field 8 9 2 3" xfId="17996" xr:uid="{00000000-0005-0000-0000-00002A310000}"/>
    <cellStyle name="Feeder Field 8 9 2 4" xfId="17997" xr:uid="{00000000-0005-0000-0000-00002B310000}"/>
    <cellStyle name="Feeder Field 8 9 3" xfId="17998" xr:uid="{00000000-0005-0000-0000-00002C310000}"/>
    <cellStyle name="Feeder Field 8 9 4" xfId="17999" xr:uid="{00000000-0005-0000-0000-00002D310000}"/>
    <cellStyle name="Feeder Field 9" xfId="1917" xr:uid="{00000000-0005-0000-0000-00002E310000}"/>
    <cellStyle name="Feeder Field 9 2" xfId="18000" xr:uid="{00000000-0005-0000-0000-00002F310000}"/>
    <cellStyle name="Feeder Field 9 2 2" xfId="18001" xr:uid="{00000000-0005-0000-0000-000030310000}"/>
    <cellStyle name="Feeder Field 9 2 3" xfId="18002" xr:uid="{00000000-0005-0000-0000-000031310000}"/>
    <cellStyle name="Feeder Field 9 2 4" xfId="18003" xr:uid="{00000000-0005-0000-0000-000032310000}"/>
    <cellStyle name="Feeder Field 9 3" xfId="18004" xr:uid="{00000000-0005-0000-0000-000033310000}"/>
    <cellStyle name="Feeder Field 9 4" xfId="18005" xr:uid="{00000000-0005-0000-0000-000034310000}"/>
    <cellStyle name="Fine" xfId="1918" xr:uid="{00000000-0005-0000-0000-000035310000}"/>
    <cellStyle name="Fixed" xfId="53247" xr:uid="{00000000-0005-0000-0000-000036310000}"/>
    <cellStyle name="Fixed3 - Style3" xfId="1919" xr:uid="{00000000-0005-0000-0000-000037310000}"/>
    <cellStyle name="Font: Calibri, 9pt regular" xfId="53387" xr:uid="{00000000-0005-0000-0000-000038310000}"/>
    <cellStyle name="Footnotes: top row" xfId="53388" xr:uid="{00000000-0005-0000-0000-000039310000}"/>
    <cellStyle name="From" xfId="1920" xr:uid="{00000000-0005-0000-0000-00003A310000}"/>
    <cellStyle name="FS_reporting" xfId="1921" xr:uid="{00000000-0005-0000-0000-00003B310000}"/>
    <cellStyle name="Gap" xfId="1922" xr:uid="{00000000-0005-0000-0000-00003C310000}"/>
    <cellStyle name="Good" xfId="6" builtinId="26" customBuiltin="1"/>
    <cellStyle name="Good 2" xfId="53248" xr:uid="{00000000-0005-0000-0000-00003E310000}"/>
    <cellStyle name="Grey" xfId="53249" xr:uid="{00000000-0005-0000-0000-00003F310000}"/>
    <cellStyle name="Greyed out" xfId="1923" xr:uid="{00000000-0005-0000-0000-000040310000}"/>
    <cellStyle name="Header" xfId="1924" xr:uid="{00000000-0005-0000-0000-000041310000}"/>
    <cellStyle name="Header: bottom row" xfId="53389" xr:uid="{00000000-0005-0000-0000-000042310000}"/>
    <cellStyle name="Heading" xfId="1925" xr:uid="{00000000-0005-0000-0000-000043310000}"/>
    <cellStyle name="Heading 1" xfId="2" builtinId="16" customBuiltin="1"/>
    <cellStyle name="Heading 1 2" xfId="53250" xr:uid="{00000000-0005-0000-0000-000045310000}"/>
    <cellStyle name="Heading 2" xfId="3" builtinId="17" customBuiltin="1"/>
    <cellStyle name="Heading 2 2" xfId="53251" xr:uid="{00000000-0005-0000-0000-000047310000}"/>
    <cellStyle name="Heading 2 2 2" xfId="53252" xr:uid="{00000000-0005-0000-0000-000048310000}"/>
    <cellStyle name="Heading 2 3" xfId="53253" xr:uid="{00000000-0005-0000-0000-000049310000}"/>
    <cellStyle name="Heading 2 4" xfId="53254" xr:uid="{00000000-0005-0000-0000-00004A310000}"/>
    <cellStyle name="Heading 3" xfId="4" builtinId="18" customBuiltin="1"/>
    <cellStyle name="Heading 3 2" xfId="53255" xr:uid="{00000000-0005-0000-0000-00004C310000}"/>
    <cellStyle name="Heading 4" xfId="5" builtinId="19" customBuiltin="1"/>
    <cellStyle name="Heading 4 2" xfId="53256" xr:uid="{00000000-0005-0000-0000-00004E310000}"/>
    <cellStyle name="Hed Side" xfId="1926" xr:uid="{00000000-0005-0000-0000-00004F310000}"/>
    <cellStyle name="Hed Side 2" xfId="53258" xr:uid="{00000000-0005-0000-0000-000050310000}"/>
    <cellStyle name="Hed Side 3" xfId="53257" xr:uid="{00000000-0005-0000-0000-000051310000}"/>
    <cellStyle name="Hed Side bold" xfId="1927" xr:uid="{00000000-0005-0000-0000-000052310000}"/>
    <cellStyle name="Hed Side Indent" xfId="1928" xr:uid="{00000000-0005-0000-0000-000053310000}"/>
    <cellStyle name="Hed Side Regular" xfId="1929" xr:uid="{00000000-0005-0000-0000-000054310000}"/>
    <cellStyle name="Hed Side_1-1A-Regular" xfId="1930" xr:uid="{00000000-0005-0000-0000-000055310000}"/>
    <cellStyle name="Hed Top" xfId="1931" xr:uid="{00000000-0005-0000-0000-000056310000}"/>
    <cellStyle name="Hed Top - SECTION" xfId="1932" xr:uid="{00000000-0005-0000-0000-000057310000}"/>
    <cellStyle name="Hed Top 2" xfId="53260" xr:uid="{00000000-0005-0000-0000-000058310000}"/>
    <cellStyle name="Hed Top 3" xfId="53259" xr:uid="{00000000-0005-0000-0000-000059310000}"/>
    <cellStyle name="Hed Top_3-new4" xfId="1933" xr:uid="{00000000-0005-0000-0000-00005A310000}"/>
    <cellStyle name="HELV8BLUE" xfId="1934" xr:uid="{00000000-0005-0000-0000-00005B310000}"/>
    <cellStyle name="hvb mjhgvhgv" xfId="1935" xr:uid="{00000000-0005-0000-0000-00005C310000}"/>
    <cellStyle name="Hyperlink" xfId="53012" builtinId="8" customBuiltin="1"/>
    <cellStyle name="Hyperlink 2" xfId="52872" xr:uid="{00000000-0005-0000-0000-00005E310000}"/>
    <cellStyle name="Hyperlink 2 2" xfId="53261" xr:uid="{00000000-0005-0000-0000-00005F310000}"/>
    <cellStyle name="Hyperlink 3" xfId="52873" xr:uid="{00000000-0005-0000-0000-000060310000}"/>
    <cellStyle name="Hyperlink 3 2" xfId="53262" xr:uid="{00000000-0005-0000-0000-000061310000}"/>
    <cellStyle name="Hyperlink 4" xfId="52894" xr:uid="{00000000-0005-0000-0000-000062310000}"/>
    <cellStyle name="Hyperlink 4 2" xfId="53263" xr:uid="{00000000-0005-0000-0000-000063310000}"/>
    <cellStyle name="Hyperlink 5" xfId="53014" xr:uid="{00000000-0005-0000-0000-000064310000}"/>
    <cellStyle name="Hyperlink 6" xfId="53011" xr:uid="{00000000-0005-0000-0000-000065310000}"/>
    <cellStyle name="Hyperlink 7" xfId="53013" xr:uid="{00000000-0005-0000-0000-000066310000}"/>
    <cellStyle name="Index FITT" xfId="1936" xr:uid="{00000000-0005-0000-0000-000067310000}"/>
    <cellStyle name="Input" xfId="9" builtinId="20" customBuiltin="1"/>
    <cellStyle name="Input (StyleA)" xfId="1937" xr:uid="{00000000-0005-0000-0000-000069310000}"/>
    <cellStyle name="Input [yellow]" xfId="53264" xr:uid="{00000000-0005-0000-0000-00006A310000}"/>
    <cellStyle name="Input 1" xfId="1938" xr:uid="{00000000-0005-0000-0000-00006B310000}"/>
    <cellStyle name="Input 10" xfId="53265" xr:uid="{00000000-0005-0000-0000-00006C310000}"/>
    <cellStyle name="Input 11" xfId="53266" xr:uid="{00000000-0005-0000-0000-00006D310000}"/>
    <cellStyle name="Input 12" xfId="53267" xr:uid="{00000000-0005-0000-0000-00006E310000}"/>
    <cellStyle name="Input 13" xfId="53268" xr:uid="{00000000-0005-0000-0000-00006F310000}"/>
    <cellStyle name="Input 14" xfId="53269" xr:uid="{00000000-0005-0000-0000-000070310000}"/>
    <cellStyle name="Input 15" xfId="53270" xr:uid="{00000000-0005-0000-0000-000071310000}"/>
    <cellStyle name="Input 2" xfId="1939" xr:uid="{00000000-0005-0000-0000-000072310000}"/>
    <cellStyle name="Input 2 2" xfId="53272" xr:uid="{00000000-0005-0000-0000-000073310000}"/>
    <cellStyle name="Input 2 3" xfId="53273" xr:uid="{00000000-0005-0000-0000-000074310000}"/>
    <cellStyle name="Input 2 4" xfId="53274" xr:uid="{00000000-0005-0000-0000-000075310000}"/>
    <cellStyle name="Input 2 5" xfId="53275" xr:uid="{00000000-0005-0000-0000-000076310000}"/>
    <cellStyle name="Input 2 6" xfId="53276" xr:uid="{00000000-0005-0000-0000-000077310000}"/>
    <cellStyle name="Input 2 7" xfId="53271" xr:uid="{00000000-0005-0000-0000-000078310000}"/>
    <cellStyle name="Input 3" xfId="53277" xr:uid="{00000000-0005-0000-0000-000079310000}"/>
    <cellStyle name="Input 4" xfId="53278" xr:uid="{00000000-0005-0000-0000-00007A310000}"/>
    <cellStyle name="Input 5" xfId="53279" xr:uid="{00000000-0005-0000-0000-00007B310000}"/>
    <cellStyle name="Input 6" xfId="53280" xr:uid="{00000000-0005-0000-0000-00007C310000}"/>
    <cellStyle name="Input 7" xfId="53281" xr:uid="{00000000-0005-0000-0000-00007D310000}"/>
    <cellStyle name="Input 8" xfId="53282" xr:uid="{00000000-0005-0000-0000-00007E310000}"/>
    <cellStyle name="Input 9" xfId="53283" xr:uid="{00000000-0005-0000-0000-00007F310000}"/>
    <cellStyle name="Input Cell" xfId="1940" xr:uid="{00000000-0005-0000-0000-000080310000}"/>
    <cellStyle name="Input Cell 10" xfId="1941" xr:uid="{00000000-0005-0000-0000-000081310000}"/>
    <cellStyle name="Input Cell 10 2" xfId="18006" xr:uid="{00000000-0005-0000-0000-000082310000}"/>
    <cellStyle name="Input Cell 10 2 2" xfId="18007" xr:uid="{00000000-0005-0000-0000-000083310000}"/>
    <cellStyle name="Input Cell 10 2 3" xfId="18008" xr:uid="{00000000-0005-0000-0000-000084310000}"/>
    <cellStyle name="Input Cell 10 2 4" xfId="18009" xr:uid="{00000000-0005-0000-0000-000085310000}"/>
    <cellStyle name="Input Cell 10 3" xfId="18010" xr:uid="{00000000-0005-0000-0000-000086310000}"/>
    <cellStyle name="Input Cell 10 4" xfId="18011" xr:uid="{00000000-0005-0000-0000-000087310000}"/>
    <cellStyle name="Input Cell 10 5" xfId="18012" xr:uid="{00000000-0005-0000-0000-000088310000}"/>
    <cellStyle name="Input Cell 11" xfId="1942" xr:uid="{00000000-0005-0000-0000-000089310000}"/>
    <cellStyle name="Input Cell 11 2" xfId="18013" xr:uid="{00000000-0005-0000-0000-00008A310000}"/>
    <cellStyle name="Input Cell 11 2 2" xfId="18014" xr:uid="{00000000-0005-0000-0000-00008B310000}"/>
    <cellStyle name="Input Cell 11 2 3" xfId="18015" xr:uid="{00000000-0005-0000-0000-00008C310000}"/>
    <cellStyle name="Input Cell 11 2 4" xfId="18016" xr:uid="{00000000-0005-0000-0000-00008D310000}"/>
    <cellStyle name="Input Cell 11 3" xfId="18017" xr:uid="{00000000-0005-0000-0000-00008E310000}"/>
    <cellStyle name="Input Cell 11 4" xfId="18018" xr:uid="{00000000-0005-0000-0000-00008F310000}"/>
    <cellStyle name="Input Cell 11 5" xfId="18019" xr:uid="{00000000-0005-0000-0000-000090310000}"/>
    <cellStyle name="Input Cell 12" xfId="1943" xr:uid="{00000000-0005-0000-0000-000091310000}"/>
    <cellStyle name="Input Cell 12 2" xfId="18020" xr:uid="{00000000-0005-0000-0000-000092310000}"/>
    <cellStyle name="Input Cell 12 2 2" xfId="18021" xr:uid="{00000000-0005-0000-0000-000093310000}"/>
    <cellStyle name="Input Cell 12 2 3" xfId="18022" xr:uid="{00000000-0005-0000-0000-000094310000}"/>
    <cellStyle name="Input Cell 12 2 4" xfId="18023" xr:uid="{00000000-0005-0000-0000-000095310000}"/>
    <cellStyle name="Input Cell 12 3" xfId="18024" xr:uid="{00000000-0005-0000-0000-000096310000}"/>
    <cellStyle name="Input Cell 12 4" xfId="18025" xr:uid="{00000000-0005-0000-0000-000097310000}"/>
    <cellStyle name="Input Cell 12 5" xfId="18026" xr:uid="{00000000-0005-0000-0000-000098310000}"/>
    <cellStyle name="Input Cell 13" xfId="1944" xr:uid="{00000000-0005-0000-0000-000099310000}"/>
    <cellStyle name="Input Cell 13 2" xfId="18027" xr:uid="{00000000-0005-0000-0000-00009A310000}"/>
    <cellStyle name="Input Cell 13 2 2" xfId="18028" xr:uid="{00000000-0005-0000-0000-00009B310000}"/>
    <cellStyle name="Input Cell 13 2 3" xfId="18029" xr:uid="{00000000-0005-0000-0000-00009C310000}"/>
    <cellStyle name="Input Cell 13 2 4" xfId="18030" xr:uid="{00000000-0005-0000-0000-00009D310000}"/>
    <cellStyle name="Input Cell 13 3" xfId="18031" xr:uid="{00000000-0005-0000-0000-00009E310000}"/>
    <cellStyle name="Input Cell 13 4" xfId="18032" xr:uid="{00000000-0005-0000-0000-00009F310000}"/>
    <cellStyle name="Input Cell 13 5" xfId="18033" xr:uid="{00000000-0005-0000-0000-0000A0310000}"/>
    <cellStyle name="Input Cell 14" xfId="1945" xr:uid="{00000000-0005-0000-0000-0000A1310000}"/>
    <cellStyle name="Input Cell 14 2" xfId="18034" xr:uid="{00000000-0005-0000-0000-0000A2310000}"/>
    <cellStyle name="Input Cell 14 2 2" xfId="18035" xr:uid="{00000000-0005-0000-0000-0000A3310000}"/>
    <cellStyle name="Input Cell 14 2 3" xfId="18036" xr:uid="{00000000-0005-0000-0000-0000A4310000}"/>
    <cellStyle name="Input Cell 14 2 4" xfId="18037" xr:uid="{00000000-0005-0000-0000-0000A5310000}"/>
    <cellStyle name="Input Cell 14 3" xfId="18038" xr:uid="{00000000-0005-0000-0000-0000A6310000}"/>
    <cellStyle name="Input Cell 14 4" xfId="18039" xr:uid="{00000000-0005-0000-0000-0000A7310000}"/>
    <cellStyle name="Input Cell 14 5" xfId="18040" xr:uid="{00000000-0005-0000-0000-0000A8310000}"/>
    <cellStyle name="Input Cell 15" xfId="1946" xr:uid="{00000000-0005-0000-0000-0000A9310000}"/>
    <cellStyle name="Input Cell 15 2" xfId="18041" xr:uid="{00000000-0005-0000-0000-0000AA310000}"/>
    <cellStyle name="Input Cell 15 2 2" xfId="18042" xr:uid="{00000000-0005-0000-0000-0000AB310000}"/>
    <cellStyle name="Input Cell 15 2 3" xfId="18043" xr:uid="{00000000-0005-0000-0000-0000AC310000}"/>
    <cellStyle name="Input Cell 15 2 4" xfId="18044" xr:uid="{00000000-0005-0000-0000-0000AD310000}"/>
    <cellStyle name="Input Cell 15 3" xfId="18045" xr:uid="{00000000-0005-0000-0000-0000AE310000}"/>
    <cellStyle name="Input Cell 15 4" xfId="18046" xr:uid="{00000000-0005-0000-0000-0000AF310000}"/>
    <cellStyle name="Input Cell 15 5" xfId="18047" xr:uid="{00000000-0005-0000-0000-0000B0310000}"/>
    <cellStyle name="Input Cell 16" xfId="1947" xr:uid="{00000000-0005-0000-0000-0000B1310000}"/>
    <cellStyle name="Input Cell 16 2" xfId="18048" xr:uid="{00000000-0005-0000-0000-0000B2310000}"/>
    <cellStyle name="Input Cell 16 2 2" xfId="18049" xr:uid="{00000000-0005-0000-0000-0000B3310000}"/>
    <cellStyle name="Input Cell 16 2 3" xfId="18050" xr:uid="{00000000-0005-0000-0000-0000B4310000}"/>
    <cellStyle name="Input Cell 16 2 4" xfId="18051" xr:uid="{00000000-0005-0000-0000-0000B5310000}"/>
    <cellStyle name="Input Cell 16 3" xfId="18052" xr:uid="{00000000-0005-0000-0000-0000B6310000}"/>
    <cellStyle name="Input Cell 16 4" xfId="18053" xr:uid="{00000000-0005-0000-0000-0000B7310000}"/>
    <cellStyle name="Input Cell 16 5" xfId="18054" xr:uid="{00000000-0005-0000-0000-0000B8310000}"/>
    <cellStyle name="Input Cell 17" xfId="1948" xr:uid="{00000000-0005-0000-0000-0000B9310000}"/>
    <cellStyle name="Input Cell 17 2" xfId="18055" xr:uid="{00000000-0005-0000-0000-0000BA310000}"/>
    <cellStyle name="Input Cell 17 2 2" xfId="18056" xr:uid="{00000000-0005-0000-0000-0000BB310000}"/>
    <cellStyle name="Input Cell 17 2 3" xfId="18057" xr:uid="{00000000-0005-0000-0000-0000BC310000}"/>
    <cellStyle name="Input Cell 17 2 4" xfId="18058" xr:uid="{00000000-0005-0000-0000-0000BD310000}"/>
    <cellStyle name="Input Cell 17 3" xfId="18059" xr:uid="{00000000-0005-0000-0000-0000BE310000}"/>
    <cellStyle name="Input Cell 17 4" xfId="18060" xr:uid="{00000000-0005-0000-0000-0000BF310000}"/>
    <cellStyle name="Input Cell 17 5" xfId="18061" xr:uid="{00000000-0005-0000-0000-0000C0310000}"/>
    <cellStyle name="Input Cell 18" xfId="1949" xr:uid="{00000000-0005-0000-0000-0000C1310000}"/>
    <cellStyle name="Input Cell 18 2" xfId="18062" xr:uid="{00000000-0005-0000-0000-0000C2310000}"/>
    <cellStyle name="Input Cell 18 2 2" xfId="18063" xr:uid="{00000000-0005-0000-0000-0000C3310000}"/>
    <cellStyle name="Input Cell 18 2 3" xfId="18064" xr:uid="{00000000-0005-0000-0000-0000C4310000}"/>
    <cellStyle name="Input Cell 18 2 4" xfId="18065" xr:uid="{00000000-0005-0000-0000-0000C5310000}"/>
    <cellStyle name="Input Cell 18 3" xfId="18066" xr:uid="{00000000-0005-0000-0000-0000C6310000}"/>
    <cellStyle name="Input Cell 18 4" xfId="18067" xr:uid="{00000000-0005-0000-0000-0000C7310000}"/>
    <cellStyle name="Input Cell 18 5" xfId="18068" xr:uid="{00000000-0005-0000-0000-0000C8310000}"/>
    <cellStyle name="Input Cell 19" xfId="1950" xr:uid="{00000000-0005-0000-0000-0000C9310000}"/>
    <cellStyle name="Input Cell 19 2" xfId="18069" xr:uid="{00000000-0005-0000-0000-0000CA310000}"/>
    <cellStyle name="Input Cell 19 2 2" xfId="18070" xr:uid="{00000000-0005-0000-0000-0000CB310000}"/>
    <cellStyle name="Input Cell 19 2 3" xfId="18071" xr:uid="{00000000-0005-0000-0000-0000CC310000}"/>
    <cellStyle name="Input Cell 19 2 4" xfId="18072" xr:uid="{00000000-0005-0000-0000-0000CD310000}"/>
    <cellStyle name="Input Cell 19 3" xfId="18073" xr:uid="{00000000-0005-0000-0000-0000CE310000}"/>
    <cellStyle name="Input Cell 19 4" xfId="18074" xr:uid="{00000000-0005-0000-0000-0000CF310000}"/>
    <cellStyle name="Input Cell 19 5" xfId="18075" xr:uid="{00000000-0005-0000-0000-0000D0310000}"/>
    <cellStyle name="Input Cell 2" xfId="1951" xr:uid="{00000000-0005-0000-0000-0000D1310000}"/>
    <cellStyle name="Input Cell 2 10" xfId="1952" xr:uid="{00000000-0005-0000-0000-0000D2310000}"/>
    <cellStyle name="Input Cell 2 10 2" xfId="18076" xr:uid="{00000000-0005-0000-0000-0000D3310000}"/>
    <cellStyle name="Input Cell 2 10 2 2" xfId="18077" xr:uid="{00000000-0005-0000-0000-0000D4310000}"/>
    <cellStyle name="Input Cell 2 10 2 3" xfId="18078" xr:uid="{00000000-0005-0000-0000-0000D5310000}"/>
    <cellStyle name="Input Cell 2 10 2 4" xfId="18079" xr:uid="{00000000-0005-0000-0000-0000D6310000}"/>
    <cellStyle name="Input Cell 2 10 3" xfId="18080" xr:uid="{00000000-0005-0000-0000-0000D7310000}"/>
    <cellStyle name="Input Cell 2 10 4" xfId="18081" xr:uid="{00000000-0005-0000-0000-0000D8310000}"/>
    <cellStyle name="Input Cell 2 10 5" xfId="18082" xr:uid="{00000000-0005-0000-0000-0000D9310000}"/>
    <cellStyle name="Input Cell 2 11" xfId="1953" xr:uid="{00000000-0005-0000-0000-0000DA310000}"/>
    <cellStyle name="Input Cell 2 11 2" xfId="18083" xr:uid="{00000000-0005-0000-0000-0000DB310000}"/>
    <cellStyle name="Input Cell 2 11 2 2" xfId="18084" xr:uid="{00000000-0005-0000-0000-0000DC310000}"/>
    <cellStyle name="Input Cell 2 11 2 3" xfId="18085" xr:uid="{00000000-0005-0000-0000-0000DD310000}"/>
    <cellStyle name="Input Cell 2 11 2 4" xfId="18086" xr:uid="{00000000-0005-0000-0000-0000DE310000}"/>
    <cellStyle name="Input Cell 2 11 3" xfId="18087" xr:uid="{00000000-0005-0000-0000-0000DF310000}"/>
    <cellStyle name="Input Cell 2 11 4" xfId="18088" xr:uid="{00000000-0005-0000-0000-0000E0310000}"/>
    <cellStyle name="Input Cell 2 11 5" xfId="18089" xr:uid="{00000000-0005-0000-0000-0000E1310000}"/>
    <cellStyle name="Input Cell 2 12" xfId="1954" xr:uid="{00000000-0005-0000-0000-0000E2310000}"/>
    <cellStyle name="Input Cell 2 12 2" xfId="18090" xr:uid="{00000000-0005-0000-0000-0000E3310000}"/>
    <cellStyle name="Input Cell 2 12 2 2" xfId="18091" xr:uid="{00000000-0005-0000-0000-0000E4310000}"/>
    <cellStyle name="Input Cell 2 12 2 3" xfId="18092" xr:uid="{00000000-0005-0000-0000-0000E5310000}"/>
    <cellStyle name="Input Cell 2 12 2 4" xfId="18093" xr:uid="{00000000-0005-0000-0000-0000E6310000}"/>
    <cellStyle name="Input Cell 2 12 3" xfId="18094" xr:uid="{00000000-0005-0000-0000-0000E7310000}"/>
    <cellStyle name="Input Cell 2 12 4" xfId="18095" xr:uid="{00000000-0005-0000-0000-0000E8310000}"/>
    <cellStyle name="Input Cell 2 12 5" xfId="18096" xr:uid="{00000000-0005-0000-0000-0000E9310000}"/>
    <cellStyle name="Input Cell 2 13" xfId="1955" xr:uid="{00000000-0005-0000-0000-0000EA310000}"/>
    <cellStyle name="Input Cell 2 13 2" xfId="18097" xr:uid="{00000000-0005-0000-0000-0000EB310000}"/>
    <cellStyle name="Input Cell 2 13 2 2" xfId="18098" xr:uid="{00000000-0005-0000-0000-0000EC310000}"/>
    <cellStyle name="Input Cell 2 13 2 3" xfId="18099" xr:uid="{00000000-0005-0000-0000-0000ED310000}"/>
    <cellStyle name="Input Cell 2 13 2 4" xfId="18100" xr:uid="{00000000-0005-0000-0000-0000EE310000}"/>
    <cellStyle name="Input Cell 2 13 3" xfId="18101" xr:uid="{00000000-0005-0000-0000-0000EF310000}"/>
    <cellStyle name="Input Cell 2 13 4" xfId="18102" xr:uid="{00000000-0005-0000-0000-0000F0310000}"/>
    <cellStyle name="Input Cell 2 13 5" xfId="18103" xr:uid="{00000000-0005-0000-0000-0000F1310000}"/>
    <cellStyle name="Input Cell 2 14" xfId="1956" xr:uid="{00000000-0005-0000-0000-0000F2310000}"/>
    <cellStyle name="Input Cell 2 14 2" xfId="18104" xr:uid="{00000000-0005-0000-0000-0000F3310000}"/>
    <cellStyle name="Input Cell 2 14 2 2" xfId="18105" xr:uid="{00000000-0005-0000-0000-0000F4310000}"/>
    <cellStyle name="Input Cell 2 14 2 3" xfId="18106" xr:uid="{00000000-0005-0000-0000-0000F5310000}"/>
    <cellStyle name="Input Cell 2 14 2 4" xfId="18107" xr:uid="{00000000-0005-0000-0000-0000F6310000}"/>
    <cellStyle name="Input Cell 2 14 3" xfId="18108" xr:uid="{00000000-0005-0000-0000-0000F7310000}"/>
    <cellStyle name="Input Cell 2 14 4" xfId="18109" xr:uid="{00000000-0005-0000-0000-0000F8310000}"/>
    <cellStyle name="Input Cell 2 14 5" xfId="18110" xr:uid="{00000000-0005-0000-0000-0000F9310000}"/>
    <cellStyle name="Input Cell 2 15" xfId="1957" xr:uid="{00000000-0005-0000-0000-0000FA310000}"/>
    <cellStyle name="Input Cell 2 15 2" xfId="18111" xr:uid="{00000000-0005-0000-0000-0000FB310000}"/>
    <cellStyle name="Input Cell 2 15 2 2" xfId="18112" xr:uid="{00000000-0005-0000-0000-0000FC310000}"/>
    <cellStyle name="Input Cell 2 15 2 3" xfId="18113" xr:uid="{00000000-0005-0000-0000-0000FD310000}"/>
    <cellStyle name="Input Cell 2 15 2 4" xfId="18114" xr:uid="{00000000-0005-0000-0000-0000FE310000}"/>
    <cellStyle name="Input Cell 2 15 3" xfId="18115" xr:uid="{00000000-0005-0000-0000-0000FF310000}"/>
    <cellStyle name="Input Cell 2 15 4" xfId="18116" xr:uid="{00000000-0005-0000-0000-000000320000}"/>
    <cellStyle name="Input Cell 2 15 5" xfId="18117" xr:uid="{00000000-0005-0000-0000-000001320000}"/>
    <cellStyle name="Input Cell 2 16" xfId="1958" xr:uid="{00000000-0005-0000-0000-000002320000}"/>
    <cellStyle name="Input Cell 2 16 2" xfId="18118" xr:uid="{00000000-0005-0000-0000-000003320000}"/>
    <cellStyle name="Input Cell 2 16 2 2" xfId="18119" xr:uid="{00000000-0005-0000-0000-000004320000}"/>
    <cellStyle name="Input Cell 2 16 2 3" xfId="18120" xr:uid="{00000000-0005-0000-0000-000005320000}"/>
    <cellStyle name="Input Cell 2 16 2 4" xfId="18121" xr:uid="{00000000-0005-0000-0000-000006320000}"/>
    <cellStyle name="Input Cell 2 16 3" xfId="18122" xr:uid="{00000000-0005-0000-0000-000007320000}"/>
    <cellStyle name="Input Cell 2 16 4" xfId="18123" xr:uid="{00000000-0005-0000-0000-000008320000}"/>
    <cellStyle name="Input Cell 2 16 5" xfId="18124" xr:uid="{00000000-0005-0000-0000-000009320000}"/>
    <cellStyle name="Input Cell 2 17" xfId="18125" xr:uid="{00000000-0005-0000-0000-00000A320000}"/>
    <cellStyle name="Input Cell 2 2" xfId="1959" xr:uid="{00000000-0005-0000-0000-00000B320000}"/>
    <cellStyle name="Input Cell 2 2 10" xfId="1960" xr:uid="{00000000-0005-0000-0000-00000C320000}"/>
    <cellStyle name="Input Cell 2 2 10 2" xfId="18126" xr:uid="{00000000-0005-0000-0000-00000D320000}"/>
    <cellStyle name="Input Cell 2 2 10 2 2" xfId="18127" xr:uid="{00000000-0005-0000-0000-00000E320000}"/>
    <cellStyle name="Input Cell 2 2 10 2 3" xfId="18128" xr:uid="{00000000-0005-0000-0000-00000F320000}"/>
    <cellStyle name="Input Cell 2 2 10 2 4" xfId="18129" xr:uid="{00000000-0005-0000-0000-000010320000}"/>
    <cellStyle name="Input Cell 2 2 10 3" xfId="18130" xr:uid="{00000000-0005-0000-0000-000011320000}"/>
    <cellStyle name="Input Cell 2 2 10 4" xfId="18131" xr:uid="{00000000-0005-0000-0000-000012320000}"/>
    <cellStyle name="Input Cell 2 2 10 5" xfId="18132" xr:uid="{00000000-0005-0000-0000-000013320000}"/>
    <cellStyle name="Input Cell 2 2 11" xfId="1961" xr:uid="{00000000-0005-0000-0000-000014320000}"/>
    <cellStyle name="Input Cell 2 2 11 2" xfId="18133" xr:uid="{00000000-0005-0000-0000-000015320000}"/>
    <cellStyle name="Input Cell 2 2 11 2 2" xfId="18134" xr:uid="{00000000-0005-0000-0000-000016320000}"/>
    <cellStyle name="Input Cell 2 2 11 2 3" xfId="18135" xr:uid="{00000000-0005-0000-0000-000017320000}"/>
    <cellStyle name="Input Cell 2 2 11 2 4" xfId="18136" xr:uid="{00000000-0005-0000-0000-000018320000}"/>
    <cellStyle name="Input Cell 2 2 11 3" xfId="18137" xr:uid="{00000000-0005-0000-0000-000019320000}"/>
    <cellStyle name="Input Cell 2 2 11 4" xfId="18138" xr:uid="{00000000-0005-0000-0000-00001A320000}"/>
    <cellStyle name="Input Cell 2 2 11 5" xfId="18139" xr:uid="{00000000-0005-0000-0000-00001B320000}"/>
    <cellStyle name="Input Cell 2 2 12" xfId="1962" xr:uid="{00000000-0005-0000-0000-00001C320000}"/>
    <cellStyle name="Input Cell 2 2 12 2" xfId="18140" xr:uid="{00000000-0005-0000-0000-00001D320000}"/>
    <cellStyle name="Input Cell 2 2 12 2 2" xfId="18141" xr:uid="{00000000-0005-0000-0000-00001E320000}"/>
    <cellStyle name="Input Cell 2 2 12 2 3" xfId="18142" xr:uid="{00000000-0005-0000-0000-00001F320000}"/>
    <cellStyle name="Input Cell 2 2 12 2 4" xfId="18143" xr:uid="{00000000-0005-0000-0000-000020320000}"/>
    <cellStyle name="Input Cell 2 2 12 3" xfId="18144" xr:uid="{00000000-0005-0000-0000-000021320000}"/>
    <cellStyle name="Input Cell 2 2 12 4" xfId="18145" xr:uid="{00000000-0005-0000-0000-000022320000}"/>
    <cellStyle name="Input Cell 2 2 12 5" xfId="18146" xr:uid="{00000000-0005-0000-0000-000023320000}"/>
    <cellStyle name="Input Cell 2 2 13" xfId="1963" xr:uid="{00000000-0005-0000-0000-000024320000}"/>
    <cellStyle name="Input Cell 2 2 13 2" xfId="18147" xr:uid="{00000000-0005-0000-0000-000025320000}"/>
    <cellStyle name="Input Cell 2 2 13 2 2" xfId="18148" xr:uid="{00000000-0005-0000-0000-000026320000}"/>
    <cellStyle name="Input Cell 2 2 13 2 3" xfId="18149" xr:uid="{00000000-0005-0000-0000-000027320000}"/>
    <cellStyle name="Input Cell 2 2 13 2 4" xfId="18150" xr:uid="{00000000-0005-0000-0000-000028320000}"/>
    <cellStyle name="Input Cell 2 2 13 3" xfId="18151" xr:uid="{00000000-0005-0000-0000-000029320000}"/>
    <cellStyle name="Input Cell 2 2 13 4" xfId="18152" xr:uid="{00000000-0005-0000-0000-00002A320000}"/>
    <cellStyle name="Input Cell 2 2 13 5" xfId="18153" xr:uid="{00000000-0005-0000-0000-00002B320000}"/>
    <cellStyle name="Input Cell 2 2 14" xfId="1964" xr:uid="{00000000-0005-0000-0000-00002C320000}"/>
    <cellStyle name="Input Cell 2 2 14 2" xfId="18154" xr:uid="{00000000-0005-0000-0000-00002D320000}"/>
    <cellStyle name="Input Cell 2 2 14 2 2" xfId="18155" xr:uid="{00000000-0005-0000-0000-00002E320000}"/>
    <cellStyle name="Input Cell 2 2 14 2 3" xfId="18156" xr:uid="{00000000-0005-0000-0000-00002F320000}"/>
    <cellStyle name="Input Cell 2 2 14 2 4" xfId="18157" xr:uid="{00000000-0005-0000-0000-000030320000}"/>
    <cellStyle name="Input Cell 2 2 14 3" xfId="18158" xr:uid="{00000000-0005-0000-0000-000031320000}"/>
    <cellStyle name="Input Cell 2 2 14 4" xfId="18159" xr:uid="{00000000-0005-0000-0000-000032320000}"/>
    <cellStyle name="Input Cell 2 2 14 5" xfId="18160" xr:uid="{00000000-0005-0000-0000-000033320000}"/>
    <cellStyle name="Input Cell 2 2 15" xfId="1965" xr:uid="{00000000-0005-0000-0000-000034320000}"/>
    <cellStyle name="Input Cell 2 2 15 2" xfId="18161" xr:uid="{00000000-0005-0000-0000-000035320000}"/>
    <cellStyle name="Input Cell 2 2 15 2 2" xfId="18162" xr:uid="{00000000-0005-0000-0000-000036320000}"/>
    <cellStyle name="Input Cell 2 2 15 2 3" xfId="18163" xr:uid="{00000000-0005-0000-0000-000037320000}"/>
    <cellStyle name="Input Cell 2 2 15 2 4" xfId="18164" xr:uid="{00000000-0005-0000-0000-000038320000}"/>
    <cellStyle name="Input Cell 2 2 15 3" xfId="18165" xr:uid="{00000000-0005-0000-0000-000039320000}"/>
    <cellStyle name="Input Cell 2 2 15 4" xfId="18166" xr:uid="{00000000-0005-0000-0000-00003A320000}"/>
    <cellStyle name="Input Cell 2 2 15 5" xfId="18167" xr:uid="{00000000-0005-0000-0000-00003B320000}"/>
    <cellStyle name="Input Cell 2 2 16" xfId="1966" xr:uid="{00000000-0005-0000-0000-00003C320000}"/>
    <cellStyle name="Input Cell 2 2 16 2" xfId="18168" xr:uid="{00000000-0005-0000-0000-00003D320000}"/>
    <cellStyle name="Input Cell 2 2 16 2 2" xfId="18169" xr:uid="{00000000-0005-0000-0000-00003E320000}"/>
    <cellStyle name="Input Cell 2 2 16 2 3" xfId="18170" xr:uid="{00000000-0005-0000-0000-00003F320000}"/>
    <cellStyle name="Input Cell 2 2 16 2 4" xfId="18171" xr:uid="{00000000-0005-0000-0000-000040320000}"/>
    <cellStyle name="Input Cell 2 2 16 3" xfId="18172" xr:uid="{00000000-0005-0000-0000-000041320000}"/>
    <cellStyle name="Input Cell 2 2 16 4" xfId="18173" xr:uid="{00000000-0005-0000-0000-000042320000}"/>
    <cellStyle name="Input Cell 2 2 16 5" xfId="18174" xr:uid="{00000000-0005-0000-0000-000043320000}"/>
    <cellStyle name="Input Cell 2 2 17" xfId="1967" xr:uid="{00000000-0005-0000-0000-000044320000}"/>
    <cellStyle name="Input Cell 2 2 17 2" xfId="18175" xr:uid="{00000000-0005-0000-0000-000045320000}"/>
    <cellStyle name="Input Cell 2 2 17 2 2" xfId="18176" xr:uid="{00000000-0005-0000-0000-000046320000}"/>
    <cellStyle name="Input Cell 2 2 17 2 3" xfId="18177" xr:uid="{00000000-0005-0000-0000-000047320000}"/>
    <cellStyle name="Input Cell 2 2 17 2 4" xfId="18178" xr:uid="{00000000-0005-0000-0000-000048320000}"/>
    <cellStyle name="Input Cell 2 2 17 3" xfId="18179" xr:uid="{00000000-0005-0000-0000-000049320000}"/>
    <cellStyle name="Input Cell 2 2 17 4" xfId="18180" xr:uid="{00000000-0005-0000-0000-00004A320000}"/>
    <cellStyle name="Input Cell 2 2 17 5" xfId="18181" xr:uid="{00000000-0005-0000-0000-00004B320000}"/>
    <cellStyle name="Input Cell 2 2 18" xfId="1968" xr:uid="{00000000-0005-0000-0000-00004C320000}"/>
    <cellStyle name="Input Cell 2 2 18 2" xfId="18182" xr:uid="{00000000-0005-0000-0000-00004D320000}"/>
    <cellStyle name="Input Cell 2 2 18 2 2" xfId="18183" xr:uid="{00000000-0005-0000-0000-00004E320000}"/>
    <cellStyle name="Input Cell 2 2 18 2 3" xfId="18184" xr:uid="{00000000-0005-0000-0000-00004F320000}"/>
    <cellStyle name="Input Cell 2 2 18 2 4" xfId="18185" xr:uid="{00000000-0005-0000-0000-000050320000}"/>
    <cellStyle name="Input Cell 2 2 18 3" xfId="18186" xr:uid="{00000000-0005-0000-0000-000051320000}"/>
    <cellStyle name="Input Cell 2 2 18 4" xfId="18187" xr:uid="{00000000-0005-0000-0000-000052320000}"/>
    <cellStyle name="Input Cell 2 2 18 5" xfId="18188" xr:uid="{00000000-0005-0000-0000-000053320000}"/>
    <cellStyle name="Input Cell 2 2 19" xfId="1969" xr:uid="{00000000-0005-0000-0000-000054320000}"/>
    <cellStyle name="Input Cell 2 2 19 2" xfId="18189" xr:uid="{00000000-0005-0000-0000-000055320000}"/>
    <cellStyle name="Input Cell 2 2 19 2 2" xfId="18190" xr:uid="{00000000-0005-0000-0000-000056320000}"/>
    <cellStyle name="Input Cell 2 2 19 2 3" xfId="18191" xr:uid="{00000000-0005-0000-0000-000057320000}"/>
    <cellStyle name="Input Cell 2 2 19 2 4" xfId="18192" xr:uid="{00000000-0005-0000-0000-000058320000}"/>
    <cellStyle name="Input Cell 2 2 19 3" xfId="18193" xr:uid="{00000000-0005-0000-0000-000059320000}"/>
    <cellStyle name="Input Cell 2 2 19 4" xfId="18194" xr:uid="{00000000-0005-0000-0000-00005A320000}"/>
    <cellStyle name="Input Cell 2 2 19 5" xfId="18195" xr:uid="{00000000-0005-0000-0000-00005B320000}"/>
    <cellStyle name="Input Cell 2 2 2" xfId="1970" xr:uid="{00000000-0005-0000-0000-00005C320000}"/>
    <cellStyle name="Input Cell 2 2 2 10" xfId="1971" xr:uid="{00000000-0005-0000-0000-00005D320000}"/>
    <cellStyle name="Input Cell 2 2 2 10 2" xfId="18196" xr:uid="{00000000-0005-0000-0000-00005E320000}"/>
    <cellStyle name="Input Cell 2 2 2 10 2 2" xfId="18197" xr:uid="{00000000-0005-0000-0000-00005F320000}"/>
    <cellStyle name="Input Cell 2 2 2 10 2 3" xfId="18198" xr:uid="{00000000-0005-0000-0000-000060320000}"/>
    <cellStyle name="Input Cell 2 2 2 10 2 4" xfId="18199" xr:uid="{00000000-0005-0000-0000-000061320000}"/>
    <cellStyle name="Input Cell 2 2 2 10 3" xfId="18200" xr:uid="{00000000-0005-0000-0000-000062320000}"/>
    <cellStyle name="Input Cell 2 2 2 10 4" xfId="18201" xr:uid="{00000000-0005-0000-0000-000063320000}"/>
    <cellStyle name="Input Cell 2 2 2 10 5" xfId="18202" xr:uid="{00000000-0005-0000-0000-000064320000}"/>
    <cellStyle name="Input Cell 2 2 2 11" xfId="1972" xr:uid="{00000000-0005-0000-0000-000065320000}"/>
    <cellStyle name="Input Cell 2 2 2 11 2" xfId="18203" xr:uid="{00000000-0005-0000-0000-000066320000}"/>
    <cellStyle name="Input Cell 2 2 2 11 2 2" xfId="18204" xr:uid="{00000000-0005-0000-0000-000067320000}"/>
    <cellStyle name="Input Cell 2 2 2 11 2 3" xfId="18205" xr:uid="{00000000-0005-0000-0000-000068320000}"/>
    <cellStyle name="Input Cell 2 2 2 11 2 4" xfId="18206" xr:uid="{00000000-0005-0000-0000-000069320000}"/>
    <cellStyle name="Input Cell 2 2 2 11 3" xfId="18207" xr:uid="{00000000-0005-0000-0000-00006A320000}"/>
    <cellStyle name="Input Cell 2 2 2 11 4" xfId="18208" xr:uid="{00000000-0005-0000-0000-00006B320000}"/>
    <cellStyle name="Input Cell 2 2 2 11 5" xfId="18209" xr:uid="{00000000-0005-0000-0000-00006C320000}"/>
    <cellStyle name="Input Cell 2 2 2 12" xfId="1973" xr:uid="{00000000-0005-0000-0000-00006D320000}"/>
    <cellStyle name="Input Cell 2 2 2 12 2" xfId="18210" xr:uid="{00000000-0005-0000-0000-00006E320000}"/>
    <cellStyle name="Input Cell 2 2 2 12 2 2" xfId="18211" xr:uid="{00000000-0005-0000-0000-00006F320000}"/>
    <cellStyle name="Input Cell 2 2 2 12 2 3" xfId="18212" xr:uid="{00000000-0005-0000-0000-000070320000}"/>
    <cellStyle name="Input Cell 2 2 2 12 2 4" xfId="18213" xr:uid="{00000000-0005-0000-0000-000071320000}"/>
    <cellStyle name="Input Cell 2 2 2 12 3" xfId="18214" xr:uid="{00000000-0005-0000-0000-000072320000}"/>
    <cellStyle name="Input Cell 2 2 2 12 4" xfId="18215" xr:uid="{00000000-0005-0000-0000-000073320000}"/>
    <cellStyle name="Input Cell 2 2 2 12 5" xfId="18216" xr:uid="{00000000-0005-0000-0000-000074320000}"/>
    <cellStyle name="Input Cell 2 2 2 13" xfId="1974" xr:uid="{00000000-0005-0000-0000-000075320000}"/>
    <cellStyle name="Input Cell 2 2 2 13 2" xfId="18217" xr:uid="{00000000-0005-0000-0000-000076320000}"/>
    <cellStyle name="Input Cell 2 2 2 13 2 2" xfId="18218" xr:uid="{00000000-0005-0000-0000-000077320000}"/>
    <cellStyle name="Input Cell 2 2 2 13 2 3" xfId="18219" xr:uid="{00000000-0005-0000-0000-000078320000}"/>
    <cellStyle name="Input Cell 2 2 2 13 2 4" xfId="18220" xr:uid="{00000000-0005-0000-0000-000079320000}"/>
    <cellStyle name="Input Cell 2 2 2 13 3" xfId="18221" xr:uid="{00000000-0005-0000-0000-00007A320000}"/>
    <cellStyle name="Input Cell 2 2 2 13 4" xfId="18222" xr:uid="{00000000-0005-0000-0000-00007B320000}"/>
    <cellStyle name="Input Cell 2 2 2 13 5" xfId="18223" xr:uid="{00000000-0005-0000-0000-00007C320000}"/>
    <cellStyle name="Input Cell 2 2 2 14" xfId="1975" xr:uid="{00000000-0005-0000-0000-00007D320000}"/>
    <cellStyle name="Input Cell 2 2 2 14 2" xfId="18224" xr:uid="{00000000-0005-0000-0000-00007E320000}"/>
    <cellStyle name="Input Cell 2 2 2 14 2 2" xfId="18225" xr:uid="{00000000-0005-0000-0000-00007F320000}"/>
    <cellStyle name="Input Cell 2 2 2 14 2 3" xfId="18226" xr:uid="{00000000-0005-0000-0000-000080320000}"/>
    <cellStyle name="Input Cell 2 2 2 14 2 4" xfId="18227" xr:uid="{00000000-0005-0000-0000-000081320000}"/>
    <cellStyle name="Input Cell 2 2 2 14 3" xfId="18228" xr:uid="{00000000-0005-0000-0000-000082320000}"/>
    <cellStyle name="Input Cell 2 2 2 14 4" xfId="18229" xr:uid="{00000000-0005-0000-0000-000083320000}"/>
    <cellStyle name="Input Cell 2 2 2 14 5" xfId="18230" xr:uid="{00000000-0005-0000-0000-000084320000}"/>
    <cellStyle name="Input Cell 2 2 2 15" xfId="1976" xr:uid="{00000000-0005-0000-0000-000085320000}"/>
    <cellStyle name="Input Cell 2 2 2 15 2" xfId="18231" xr:uid="{00000000-0005-0000-0000-000086320000}"/>
    <cellStyle name="Input Cell 2 2 2 15 2 2" xfId="18232" xr:uid="{00000000-0005-0000-0000-000087320000}"/>
    <cellStyle name="Input Cell 2 2 2 15 2 3" xfId="18233" xr:uid="{00000000-0005-0000-0000-000088320000}"/>
    <cellStyle name="Input Cell 2 2 2 15 2 4" xfId="18234" xr:uid="{00000000-0005-0000-0000-000089320000}"/>
    <cellStyle name="Input Cell 2 2 2 15 3" xfId="18235" xr:uid="{00000000-0005-0000-0000-00008A320000}"/>
    <cellStyle name="Input Cell 2 2 2 15 4" xfId="18236" xr:uid="{00000000-0005-0000-0000-00008B320000}"/>
    <cellStyle name="Input Cell 2 2 2 15 5" xfId="18237" xr:uid="{00000000-0005-0000-0000-00008C320000}"/>
    <cellStyle name="Input Cell 2 2 2 16" xfId="1977" xr:uid="{00000000-0005-0000-0000-00008D320000}"/>
    <cellStyle name="Input Cell 2 2 2 16 2" xfId="18238" xr:uid="{00000000-0005-0000-0000-00008E320000}"/>
    <cellStyle name="Input Cell 2 2 2 16 2 2" xfId="18239" xr:uid="{00000000-0005-0000-0000-00008F320000}"/>
    <cellStyle name="Input Cell 2 2 2 16 2 3" xfId="18240" xr:uid="{00000000-0005-0000-0000-000090320000}"/>
    <cellStyle name="Input Cell 2 2 2 16 2 4" xfId="18241" xr:uid="{00000000-0005-0000-0000-000091320000}"/>
    <cellStyle name="Input Cell 2 2 2 16 3" xfId="18242" xr:uid="{00000000-0005-0000-0000-000092320000}"/>
    <cellStyle name="Input Cell 2 2 2 16 4" xfId="18243" xr:uid="{00000000-0005-0000-0000-000093320000}"/>
    <cellStyle name="Input Cell 2 2 2 16 5" xfId="18244" xr:uid="{00000000-0005-0000-0000-000094320000}"/>
    <cellStyle name="Input Cell 2 2 2 17" xfId="1978" xr:uid="{00000000-0005-0000-0000-000095320000}"/>
    <cellStyle name="Input Cell 2 2 2 17 2" xfId="18245" xr:uid="{00000000-0005-0000-0000-000096320000}"/>
    <cellStyle name="Input Cell 2 2 2 17 2 2" xfId="18246" xr:uid="{00000000-0005-0000-0000-000097320000}"/>
    <cellStyle name="Input Cell 2 2 2 17 2 3" xfId="18247" xr:uid="{00000000-0005-0000-0000-000098320000}"/>
    <cellStyle name="Input Cell 2 2 2 17 2 4" xfId="18248" xr:uid="{00000000-0005-0000-0000-000099320000}"/>
    <cellStyle name="Input Cell 2 2 2 17 3" xfId="18249" xr:uid="{00000000-0005-0000-0000-00009A320000}"/>
    <cellStyle name="Input Cell 2 2 2 17 4" xfId="18250" xr:uid="{00000000-0005-0000-0000-00009B320000}"/>
    <cellStyle name="Input Cell 2 2 2 17 5" xfId="18251" xr:uid="{00000000-0005-0000-0000-00009C320000}"/>
    <cellStyle name="Input Cell 2 2 2 18" xfId="1979" xr:uid="{00000000-0005-0000-0000-00009D320000}"/>
    <cellStyle name="Input Cell 2 2 2 18 2" xfId="18252" xr:uid="{00000000-0005-0000-0000-00009E320000}"/>
    <cellStyle name="Input Cell 2 2 2 18 2 2" xfId="18253" xr:uid="{00000000-0005-0000-0000-00009F320000}"/>
    <cellStyle name="Input Cell 2 2 2 18 2 3" xfId="18254" xr:uid="{00000000-0005-0000-0000-0000A0320000}"/>
    <cellStyle name="Input Cell 2 2 2 18 2 4" xfId="18255" xr:uid="{00000000-0005-0000-0000-0000A1320000}"/>
    <cellStyle name="Input Cell 2 2 2 18 3" xfId="18256" xr:uid="{00000000-0005-0000-0000-0000A2320000}"/>
    <cellStyle name="Input Cell 2 2 2 18 4" xfId="18257" xr:uid="{00000000-0005-0000-0000-0000A3320000}"/>
    <cellStyle name="Input Cell 2 2 2 18 5" xfId="18258" xr:uid="{00000000-0005-0000-0000-0000A4320000}"/>
    <cellStyle name="Input Cell 2 2 2 19" xfId="1980" xr:uid="{00000000-0005-0000-0000-0000A5320000}"/>
    <cellStyle name="Input Cell 2 2 2 19 2" xfId="18259" xr:uid="{00000000-0005-0000-0000-0000A6320000}"/>
    <cellStyle name="Input Cell 2 2 2 19 2 2" xfId="18260" xr:uid="{00000000-0005-0000-0000-0000A7320000}"/>
    <cellStyle name="Input Cell 2 2 2 19 2 3" xfId="18261" xr:uid="{00000000-0005-0000-0000-0000A8320000}"/>
    <cellStyle name="Input Cell 2 2 2 19 2 4" xfId="18262" xr:uid="{00000000-0005-0000-0000-0000A9320000}"/>
    <cellStyle name="Input Cell 2 2 2 19 3" xfId="18263" xr:uid="{00000000-0005-0000-0000-0000AA320000}"/>
    <cellStyle name="Input Cell 2 2 2 19 4" xfId="18264" xr:uid="{00000000-0005-0000-0000-0000AB320000}"/>
    <cellStyle name="Input Cell 2 2 2 19 5" xfId="18265" xr:uid="{00000000-0005-0000-0000-0000AC320000}"/>
    <cellStyle name="Input Cell 2 2 2 2" xfId="1981" xr:uid="{00000000-0005-0000-0000-0000AD320000}"/>
    <cellStyle name="Input Cell 2 2 2 2 2" xfId="18266" xr:uid="{00000000-0005-0000-0000-0000AE320000}"/>
    <cellStyle name="Input Cell 2 2 2 2 2 2" xfId="18267" xr:uid="{00000000-0005-0000-0000-0000AF320000}"/>
    <cellStyle name="Input Cell 2 2 2 2 2 3" xfId="18268" xr:uid="{00000000-0005-0000-0000-0000B0320000}"/>
    <cellStyle name="Input Cell 2 2 2 2 2 4" xfId="18269" xr:uid="{00000000-0005-0000-0000-0000B1320000}"/>
    <cellStyle name="Input Cell 2 2 2 2 3" xfId="18270" xr:uid="{00000000-0005-0000-0000-0000B2320000}"/>
    <cellStyle name="Input Cell 2 2 2 2 4" xfId="18271" xr:uid="{00000000-0005-0000-0000-0000B3320000}"/>
    <cellStyle name="Input Cell 2 2 2 2 5" xfId="18272" xr:uid="{00000000-0005-0000-0000-0000B4320000}"/>
    <cellStyle name="Input Cell 2 2 2 20" xfId="1982" xr:uid="{00000000-0005-0000-0000-0000B5320000}"/>
    <cellStyle name="Input Cell 2 2 2 20 2" xfId="18273" xr:uid="{00000000-0005-0000-0000-0000B6320000}"/>
    <cellStyle name="Input Cell 2 2 2 20 2 2" xfId="18274" xr:uid="{00000000-0005-0000-0000-0000B7320000}"/>
    <cellStyle name="Input Cell 2 2 2 20 2 3" xfId="18275" xr:uid="{00000000-0005-0000-0000-0000B8320000}"/>
    <cellStyle name="Input Cell 2 2 2 20 2 4" xfId="18276" xr:uid="{00000000-0005-0000-0000-0000B9320000}"/>
    <cellStyle name="Input Cell 2 2 2 20 3" xfId="18277" xr:uid="{00000000-0005-0000-0000-0000BA320000}"/>
    <cellStyle name="Input Cell 2 2 2 20 4" xfId="18278" xr:uid="{00000000-0005-0000-0000-0000BB320000}"/>
    <cellStyle name="Input Cell 2 2 2 20 5" xfId="18279" xr:uid="{00000000-0005-0000-0000-0000BC320000}"/>
    <cellStyle name="Input Cell 2 2 2 21" xfId="1983" xr:uid="{00000000-0005-0000-0000-0000BD320000}"/>
    <cellStyle name="Input Cell 2 2 2 21 2" xfId="18280" xr:uid="{00000000-0005-0000-0000-0000BE320000}"/>
    <cellStyle name="Input Cell 2 2 2 21 2 2" xfId="18281" xr:uid="{00000000-0005-0000-0000-0000BF320000}"/>
    <cellStyle name="Input Cell 2 2 2 21 2 3" xfId="18282" xr:uid="{00000000-0005-0000-0000-0000C0320000}"/>
    <cellStyle name="Input Cell 2 2 2 21 2 4" xfId="18283" xr:uid="{00000000-0005-0000-0000-0000C1320000}"/>
    <cellStyle name="Input Cell 2 2 2 21 3" xfId="18284" xr:uid="{00000000-0005-0000-0000-0000C2320000}"/>
    <cellStyle name="Input Cell 2 2 2 21 4" xfId="18285" xr:uid="{00000000-0005-0000-0000-0000C3320000}"/>
    <cellStyle name="Input Cell 2 2 2 21 5" xfId="18286" xr:uid="{00000000-0005-0000-0000-0000C4320000}"/>
    <cellStyle name="Input Cell 2 2 2 22" xfId="1984" xr:uid="{00000000-0005-0000-0000-0000C5320000}"/>
    <cellStyle name="Input Cell 2 2 2 22 2" xfId="18287" xr:uid="{00000000-0005-0000-0000-0000C6320000}"/>
    <cellStyle name="Input Cell 2 2 2 22 2 2" xfId="18288" xr:uid="{00000000-0005-0000-0000-0000C7320000}"/>
    <cellStyle name="Input Cell 2 2 2 22 2 3" xfId="18289" xr:uid="{00000000-0005-0000-0000-0000C8320000}"/>
    <cellStyle name="Input Cell 2 2 2 22 2 4" xfId="18290" xr:uid="{00000000-0005-0000-0000-0000C9320000}"/>
    <cellStyle name="Input Cell 2 2 2 22 3" xfId="18291" xr:uid="{00000000-0005-0000-0000-0000CA320000}"/>
    <cellStyle name="Input Cell 2 2 2 22 4" xfId="18292" xr:uid="{00000000-0005-0000-0000-0000CB320000}"/>
    <cellStyle name="Input Cell 2 2 2 22 5" xfId="18293" xr:uid="{00000000-0005-0000-0000-0000CC320000}"/>
    <cellStyle name="Input Cell 2 2 2 23" xfId="1985" xr:uid="{00000000-0005-0000-0000-0000CD320000}"/>
    <cellStyle name="Input Cell 2 2 2 23 2" xfId="18294" xr:uid="{00000000-0005-0000-0000-0000CE320000}"/>
    <cellStyle name="Input Cell 2 2 2 23 2 2" xfId="18295" xr:uid="{00000000-0005-0000-0000-0000CF320000}"/>
    <cellStyle name="Input Cell 2 2 2 23 2 3" xfId="18296" xr:uid="{00000000-0005-0000-0000-0000D0320000}"/>
    <cellStyle name="Input Cell 2 2 2 23 2 4" xfId="18297" xr:uid="{00000000-0005-0000-0000-0000D1320000}"/>
    <cellStyle name="Input Cell 2 2 2 23 3" xfId="18298" xr:uid="{00000000-0005-0000-0000-0000D2320000}"/>
    <cellStyle name="Input Cell 2 2 2 23 4" xfId="18299" xr:uid="{00000000-0005-0000-0000-0000D3320000}"/>
    <cellStyle name="Input Cell 2 2 2 23 5" xfId="18300" xr:uid="{00000000-0005-0000-0000-0000D4320000}"/>
    <cellStyle name="Input Cell 2 2 2 24" xfId="1986" xr:uid="{00000000-0005-0000-0000-0000D5320000}"/>
    <cellStyle name="Input Cell 2 2 2 24 2" xfId="18301" xr:uid="{00000000-0005-0000-0000-0000D6320000}"/>
    <cellStyle name="Input Cell 2 2 2 24 2 2" xfId="18302" xr:uid="{00000000-0005-0000-0000-0000D7320000}"/>
    <cellStyle name="Input Cell 2 2 2 24 2 3" xfId="18303" xr:uid="{00000000-0005-0000-0000-0000D8320000}"/>
    <cellStyle name="Input Cell 2 2 2 24 2 4" xfId="18304" xr:uid="{00000000-0005-0000-0000-0000D9320000}"/>
    <cellStyle name="Input Cell 2 2 2 24 3" xfId="18305" xr:uid="{00000000-0005-0000-0000-0000DA320000}"/>
    <cellStyle name="Input Cell 2 2 2 24 4" xfId="18306" xr:uid="{00000000-0005-0000-0000-0000DB320000}"/>
    <cellStyle name="Input Cell 2 2 2 24 5" xfId="18307" xr:uid="{00000000-0005-0000-0000-0000DC320000}"/>
    <cellStyle name="Input Cell 2 2 2 25" xfId="1987" xr:uid="{00000000-0005-0000-0000-0000DD320000}"/>
    <cellStyle name="Input Cell 2 2 2 25 2" xfId="18308" xr:uid="{00000000-0005-0000-0000-0000DE320000}"/>
    <cellStyle name="Input Cell 2 2 2 25 2 2" xfId="18309" xr:uid="{00000000-0005-0000-0000-0000DF320000}"/>
    <cellStyle name="Input Cell 2 2 2 25 2 3" xfId="18310" xr:uid="{00000000-0005-0000-0000-0000E0320000}"/>
    <cellStyle name="Input Cell 2 2 2 25 2 4" xfId="18311" xr:uid="{00000000-0005-0000-0000-0000E1320000}"/>
    <cellStyle name="Input Cell 2 2 2 25 3" xfId="18312" xr:uid="{00000000-0005-0000-0000-0000E2320000}"/>
    <cellStyle name="Input Cell 2 2 2 25 4" xfId="18313" xr:uid="{00000000-0005-0000-0000-0000E3320000}"/>
    <cellStyle name="Input Cell 2 2 2 25 5" xfId="18314" xr:uid="{00000000-0005-0000-0000-0000E4320000}"/>
    <cellStyle name="Input Cell 2 2 2 26" xfId="1988" xr:uid="{00000000-0005-0000-0000-0000E5320000}"/>
    <cellStyle name="Input Cell 2 2 2 26 2" xfId="18315" xr:uid="{00000000-0005-0000-0000-0000E6320000}"/>
    <cellStyle name="Input Cell 2 2 2 26 2 2" xfId="18316" xr:uid="{00000000-0005-0000-0000-0000E7320000}"/>
    <cellStyle name="Input Cell 2 2 2 26 2 3" xfId="18317" xr:uid="{00000000-0005-0000-0000-0000E8320000}"/>
    <cellStyle name="Input Cell 2 2 2 26 2 4" xfId="18318" xr:uid="{00000000-0005-0000-0000-0000E9320000}"/>
    <cellStyle name="Input Cell 2 2 2 26 3" xfId="18319" xr:uid="{00000000-0005-0000-0000-0000EA320000}"/>
    <cellStyle name="Input Cell 2 2 2 26 4" xfId="18320" xr:uid="{00000000-0005-0000-0000-0000EB320000}"/>
    <cellStyle name="Input Cell 2 2 2 26 5" xfId="18321" xr:uid="{00000000-0005-0000-0000-0000EC320000}"/>
    <cellStyle name="Input Cell 2 2 2 27" xfId="1989" xr:uid="{00000000-0005-0000-0000-0000ED320000}"/>
    <cellStyle name="Input Cell 2 2 2 27 2" xfId="18322" xr:uid="{00000000-0005-0000-0000-0000EE320000}"/>
    <cellStyle name="Input Cell 2 2 2 27 2 2" xfId="18323" xr:uid="{00000000-0005-0000-0000-0000EF320000}"/>
    <cellStyle name="Input Cell 2 2 2 27 2 3" xfId="18324" xr:uid="{00000000-0005-0000-0000-0000F0320000}"/>
    <cellStyle name="Input Cell 2 2 2 27 2 4" xfId="18325" xr:uid="{00000000-0005-0000-0000-0000F1320000}"/>
    <cellStyle name="Input Cell 2 2 2 27 3" xfId="18326" xr:uid="{00000000-0005-0000-0000-0000F2320000}"/>
    <cellStyle name="Input Cell 2 2 2 27 4" xfId="18327" xr:uid="{00000000-0005-0000-0000-0000F3320000}"/>
    <cellStyle name="Input Cell 2 2 2 27 5" xfId="18328" xr:uid="{00000000-0005-0000-0000-0000F4320000}"/>
    <cellStyle name="Input Cell 2 2 2 28" xfId="1990" xr:uid="{00000000-0005-0000-0000-0000F5320000}"/>
    <cellStyle name="Input Cell 2 2 2 28 2" xfId="18329" xr:uid="{00000000-0005-0000-0000-0000F6320000}"/>
    <cellStyle name="Input Cell 2 2 2 28 2 2" xfId="18330" xr:uid="{00000000-0005-0000-0000-0000F7320000}"/>
    <cellStyle name="Input Cell 2 2 2 28 2 3" xfId="18331" xr:uid="{00000000-0005-0000-0000-0000F8320000}"/>
    <cellStyle name="Input Cell 2 2 2 28 2 4" xfId="18332" xr:uid="{00000000-0005-0000-0000-0000F9320000}"/>
    <cellStyle name="Input Cell 2 2 2 28 3" xfId="18333" xr:uid="{00000000-0005-0000-0000-0000FA320000}"/>
    <cellStyle name="Input Cell 2 2 2 28 4" xfId="18334" xr:uid="{00000000-0005-0000-0000-0000FB320000}"/>
    <cellStyle name="Input Cell 2 2 2 28 5" xfId="18335" xr:uid="{00000000-0005-0000-0000-0000FC320000}"/>
    <cellStyle name="Input Cell 2 2 2 29" xfId="1991" xr:uid="{00000000-0005-0000-0000-0000FD320000}"/>
    <cellStyle name="Input Cell 2 2 2 29 2" xfId="18336" xr:uid="{00000000-0005-0000-0000-0000FE320000}"/>
    <cellStyle name="Input Cell 2 2 2 29 2 2" xfId="18337" xr:uid="{00000000-0005-0000-0000-0000FF320000}"/>
    <cellStyle name="Input Cell 2 2 2 29 2 3" xfId="18338" xr:uid="{00000000-0005-0000-0000-000000330000}"/>
    <cellStyle name="Input Cell 2 2 2 29 2 4" xfId="18339" xr:uid="{00000000-0005-0000-0000-000001330000}"/>
    <cellStyle name="Input Cell 2 2 2 29 3" xfId="18340" xr:uid="{00000000-0005-0000-0000-000002330000}"/>
    <cellStyle name="Input Cell 2 2 2 29 4" xfId="18341" xr:uid="{00000000-0005-0000-0000-000003330000}"/>
    <cellStyle name="Input Cell 2 2 2 29 5" xfId="18342" xr:uid="{00000000-0005-0000-0000-000004330000}"/>
    <cellStyle name="Input Cell 2 2 2 3" xfId="1992" xr:uid="{00000000-0005-0000-0000-000005330000}"/>
    <cellStyle name="Input Cell 2 2 2 3 2" xfId="18343" xr:uid="{00000000-0005-0000-0000-000006330000}"/>
    <cellStyle name="Input Cell 2 2 2 3 2 2" xfId="18344" xr:uid="{00000000-0005-0000-0000-000007330000}"/>
    <cellStyle name="Input Cell 2 2 2 3 2 3" xfId="18345" xr:uid="{00000000-0005-0000-0000-000008330000}"/>
    <cellStyle name="Input Cell 2 2 2 3 2 4" xfId="18346" xr:uid="{00000000-0005-0000-0000-000009330000}"/>
    <cellStyle name="Input Cell 2 2 2 3 3" xfId="18347" xr:uid="{00000000-0005-0000-0000-00000A330000}"/>
    <cellStyle name="Input Cell 2 2 2 3 4" xfId="18348" xr:uid="{00000000-0005-0000-0000-00000B330000}"/>
    <cellStyle name="Input Cell 2 2 2 3 5" xfId="18349" xr:uid="{00000000-0005-0000-0000-00000C330000}"/>
    <cellStyle name="Input Cell 2 2 2 30" xfId="1993" xr:uid="{00000000-0005-0000-0000-00000D330000}"/>
    <cellStyle name="Input Cell 2 2 2 30 2" xfId="18350" xr:uid="{00000000-0005-0000-0000-00000E330000}"/>
    <cellStyle name="Input Cell 2 2 2 30 2 2" xfId="18351" xr:uid="{00000000-0005-0000-0000-00000F330000}"/>
    <cellStyle name="Input Cell 2 2 2 30 2 3" xfId="18352" xr:uid="{00000000-0005-0000-0000-000010330000}"/>
    <cellStyle name="Input Cell 2 2 2 30 2 4" xfId="18353" xr:uid="{00000000-0005-0000-0000-000011330000}"/>
    <cellStyle name="Input Cell 2 2 2 30 3" xfId="18354" xr:uid="{00000000-0005-0000-0000-000012330000}"/>
    <cellStyle name="Input Cell 2 2 2 30 4" xfId="18355" xr:uid="{00000000-0005-0000-0000-000013330000}"/>
    <cellStyle name="Input Cell 2 2 2 30 5" xfId="18356" xr:uid="{00000000-0005-0000-0000-000014330000}"/>
    <cellStyle name="Input Cell 2 2 2 31" xfId="1994" xr:uid="{00000000-0005-0000-0000-000015330000}"/>
    <cellStyle name="Input Cell 2 2 2 31 2" xfId="18357" xr:uid="{00000000-0005-0000-0000-000016330000}"/>
    <cellStyle name="Input Cell 2 2 2 31 2 2" xfId="18358" xr:uid="{00000000-0005-0000-0000-000017330000}"/>
    <cellStyle name="Input Cell 2 2 2 31 2 3" xfId="18359" xr:uid="{00000000-0005-0000-0000-000018330000}"/>
    <cellStyle name="Input Cell 2 2 2 31 2 4" xfId="18360" xr:uid="{00000000-0005-0000-0000-000019330000}"/>
    <cellStyle name="Input Cell 2 2 2 31 3" xfId="18361" xr:uid="{00000000-0005-0000-0000-00001A330000}"/>
    <cellStyle name="Input Cell 2 2 2 31 4" xfId="18362" xr:uid="{00000000-0005-0000-0000-00001B330000}"/>
    <cellStyle name="Input Cell 2 2 2 31 5" xfId="18363" xr:uid="{00000000-0005-0000-0000-00001C330000}"/>
    <cellStyle name="Input Cell 2 2 2 32" xfId="1995" xr:uid="{00000000-0005-0000-0000-00001D330000}"/>
    <cellStyle name="Input Cell 2 2 2 32 2" xfId="18364" xr:uid="{00000000-0005-0000-0000-00001E330000}"/>
    <cellStyle name="Input Cell 2 2 2 32 2 2" xfId="18365" xr:uid="{00000000-0005-0000-0000-00001F330000}"/>
    <cellStyle name="Input Cell 2 2 2 32 2 3" xfId="18366" xr:uid="{00000000-0005-0000-0000-000020330000}"/>
    <cellStyle name="Input Cell 2 2 2 32 2 4" xfId="18367" xr:uid="{00000000-0005-0000-0000-000021330000}"/>
    <cellStyle name="Input Cell 2 2 2 32 3" xfId="18368" xr:uid="{00000000-0005-0000-0000-000022330000}"/>
    <cellStyle name="Input Cell 2 2 2 32 4" xfId="18369" xr:uid="{00000000-0005-0000-0000-000023330000}"/>
    <cellStyle name="Input Cell 2 2 2 32 5" xfId="18370" xr:uid="{00000000-0005-0000-0000-000024330000}"/>
    <cellStyle name="Input Cell 2 2 2 33" xfId="1996" xr:uid="{00000000-0005-0000-0000-000025330000}"/>
    <cellStyle name="Input Cell 2 2 2 33 2" xfId="18371" xr:uid="{00000000-0005-0000-0000-000026330000}"/>
    <cellStyle name="Input Cell 2 2 2 33 2 2" xfId="18372" xr:uid="{00000000-0005-0000-0000-000027330000}"/>
    <cellStyle name="Input Cell 2 2 2 33 2 3" xfId="18373" xr:uid="{00000000-0005-0000-0000-000028330000}"/>
    <cellStyle name="Input Cell 2 2 2 33 2 4" xfId="18374" xr:uid="{00000000-0005-0000-0000-000029330000}"/>
    <cellStyle name="Input Cell 2 2 2 33 3" xfId="18375" xr:uid="{00000000-0005-0000-0000-00002A330000}"/>
    <cellStyle name="Input Cell 2 2 2 33 4" xfId="18376" xr:uid="{00000000-0005-0000-0000-00002B330000}"/>
    <cellStyle name="Input Cell 2 2 2 33 5" xfId="18377" xr:uid="{00000000-0005-0000-0000-00002C330000}"/>
    <cellStyle name="Input Cell 2 2 2 34" xfId="1997" xr:uid="{00000000-0005-0000-0000-00002D330000}"/>
    <cellStyle name="Input Cell 2 2 2 34 2" xfId="18378" xr:uid="{00000000-0005-0000-0000-00002E330000}"/>
    <cellStyle name="Input Cell 2 2 2 34 2 2" xfId="18379" xr:uid="{00000000-0005-0000-0000-00002F330000}"/>
    <cellStyle name="Input Cell 2 2 2 34 2 3" xfId="18380" xr:uid="{00000000-0005-0000-0000-000030330000}"/>
    <cellStyle name="Input Cell 2 2 2 34 2 4" xfId="18381" xr:uid="{00000000-0005-0000-0000-000031330000}"/>
    <cellStyle name="Input Cell 2 2 2 34 3" xfId="18382" xr:uid="{00000000-0005-0000-0000-000032330000}"/>
    <cellStyle name="Input Cell 2 2 2 34 4" xfId="18383" xr:uid="{00000000-0005-0000-0000-000033330000}"/>
    <cellStyle name="Input Cell 2 2 2 34 5" xfId="18384" xr:uid="{00000000-0005-0000-0000-000034330000}"/>
    <cellStyle name="Input Cell 2 2 2 35" xfId="1998" xr:uid="{00000000-0005-0000-0000-000035330000}"/>
    <cellStyle name="Input Cell 2 2 2 35 2" xfId="18385" xr:uid="{00000000-0005-0000-0000-000036330000}"/>
    <cellStyle name="Input Cell 2 2 2 35 2 2" xfId="18386" xr:uid="{00000000-0005-0000-0000-000037330000}"/>
    <cellStyle name="Input Cell 2 2 2 35 2 3" xfId="18387" xr:uid="{00000000-0005-0000-0000-000038330000}"/>
    <cellStyle name="Input Cell 2 2 2 35 2 4" xfId="18388" xr:uid="{00000000-0005-0000-0000-000039330000}"/>
    <cellStyle name="Input Cell 2 2 2 35 3" xfId="18389" xr:uid="{00000000-0005-0000-0000-00003A330000}"/>
    <cellStyle name="Input Cell 2 2 2 35 4" xfId="18390" xr:uid="{00000000-0005-0000-0000-00003B330000}"/>
    <cellStyle name="Input Cell 2 2 2 35 5" xfId="18391" xr:uid="{00000000-0005-0000-0000-00003C330000}"/>
    <cellStyle name="Input Cell 2 2 2 36" xfId="1999" xr:uid="{00000000-0005-0000-0000-00003D330000}"/>
    <cellStyle name="Input Cell 2 2 2 36 2" xfId="18392" xr:uid="{00000000-0005-0000-0000-00003E330000}"/>
    <cellStyle name="Input Cell 2 2 2 36 2 2" xfId="18393" xr:uid="{00000000-0005-0000-0000-00003F330000}"/>
    <cellStyle name="Input Cell 2 2 2 36 2 3" xfId="18394" xr:uid="{00000000-0005-0000-0000-000040330000}"/>
    <cellStyle name="Input Cell 2 2 2 36 2 4" xfId="18395" xr:uid="{00000000-0005-0000-0000-000041330000}"/>
    <cellStyle name="Input Cell 2 2 2 36 3" xfId="18396" xr:uid="{00000000-0005-0000-0000-000042330000}"/>
    <cellStyle name="Input Cell 2 2 2 36 4" xfId="18397" xr:uid="{00000000-0005-0000-0000-000043330000}"/>
    <cellStyle name="Input Cell 2 2 2 36 5" xfId="18398" xr:uid="{00000000-0005-0000-0000-000044330000}"/>
    <cellStyle name="Input Cell 2 2 2 37" xfId="2000" xr:uid="{00000000-0005-0000-0000-000045330000}"/>
    <cellStyle name="Input Cell 2 2 2 37 2" xfId="18399" xr:uid="{00000000-0005-0000-0000-000046330000}"/>
    <cellStyle name="Input Cell 2 2 2 37 2 2" xfId="18400" xr:uid="{00000000-0005-0000-0000-000047330000}"/>
    <cellStyle name="Input Cell 2 2 2 37 2 3" xfId="18401" xr:uid="{00000000-0005-0000-0000-000048330000}"/>
    <cellStyle name="Input Cell 2 2 2 37 2 4" xfId="18402" xr:uid="{00000000-0005-0000-0000-000049330000}"/>
    <cellStyle name="Input Cell 2 2 2 37 3" xfId="18403" xr:uid="{00000000-0005-0000-0000-00004A330000}"/>
    <cellStyle name="Input Cell 2 2 2 37 4" xfId="18404" xr:uid="{00000000-0005-0000-0000-00004B330000}"/>
    <cellStyle name="Input Cell 2 2 2 37 5" xfId="18405" xr:uid="{00000000-0005-0000-0000-00004C330000}"/>
    <cellStyle name="Input Cell 2 2 2 38" xfId="2001" xr:uid="{00000000-0005-0000-0000-00004D330000}"/>
    <cellStyle name="Input Cell 2 2 2 38 2" xfId="18406" xr:uid="{00000000-0005-0000-0000-00004E330000}"/>
    <cellStyle name="Input Cell 2 2 2 38 2 2" xfId="18407" xr:uid="{00000000-0005-0000-0000-00004F330000}"/>
    <cellStyle name="Input Cell 2 2 2 38 2 3" xfId="18408" xr:uid="{00000000-0005-0000-0000-000050330000}"/>
    <cellStyle name="Input Cell 2 2 2 38 2 4" xfId="18409" xr:uid="{00000000-0005-0000-0000-000051330000}"/>
    <cellStyle name="Input Cell 2 2 2 38 3" xfId="18410" xr:uid="{00000000-0005-0000-0000-000052330000}"/>
    <cellStyle name="Input Cell 2 2 2 38 4" xfId="18411" xr:uid="{00000000-0005-0000-0000-000053330000}"/>
    <cellStyle name="Input Cell 2 2 2 38 5" xfId="18412" xr:uid="{00000000-0005-0000-0000-000054330000}"/>
    <cellStyle name="Input Cell 2 2 2 39" xfId="2002" xr:uid="{00000000-0005-0000-0000-000055330000}"/>
    <cellStyle name="Input Cell 2 2 2 39 2" xfId="18413" xr:uid="{00000000-0005-0000-0000-000056330000}"/>
    <cellStyle name="Input Cell 2 2 2 39 2 2" xfId="18414" xr:uid="{00000000-0005-0000-0000-000057330000}"/>
    <cellStyle name="Input Cell 2 2 2 39 2 3" xfId="18415" xr:uid="{00000000-0005-0000-0000-000058330000}"/>
    <cellStyle name="Input Cell 2 2 2 39 2 4" xfId="18416" xr:uid="{00000000-0005-0000-0000-000059330000}"/>
    <cellStyle name="Input Cell 2 2 2 39 3" xfId="18417" xr:uid="{00000000-0005-0000-0000-00005A330000}"/>
    <cellStyle name="Input Cell 2 2 2 39 4" xfId="18418" xr:uid="{00000000-0005-0000-0000-00005B330000}"/>
    <cellStyle name="Input Cell 2 2 2 39 5" xfId="18419" xr:uid="{00000000-0005-0000-0000-00005C330000}"/>
    <cellStyle name="Input Cell 2 2 2 4" xfId="2003" xr:uid="{00000000-0005-0000-0000-00005D330000}"/>
    <cellStyle name="Input Cell 2 2 2 4 2" xfId="18420" xr:uid="{00000000-0005-0000-0000-00005E330000}"/>
    <cellStyle name="Input Cell 2 2 2 4 2 2" xfId="18421" xr:uid="{00000000-0005-0000-0000-00005F330000}"/>
    <cellStyle name="Input Cell 2 2 2 4 2 3" xfId="18422" xr:uid="{00000000-0005-0000-0000-000060330000}"/>
    <cellStyle name="Input Cell 2 2 2 4 2 4" xfId="18423" xr:uid="{00000000-0005-0000-0000-000061330000}"/>
    <cellStyle name="Input Cell 2 2 2 4 3" xfId="18424" xr:uid="{00000000-0005-0000-0000-000062330000}"/>
    <cellStyle name="Input Cell 2 2 2 4 4" xfId="18425" xr:uid="{00000000-0005-0000-0000-000063330000}"/>
    <cellStyle name="Input Cell 2 2 2 4 5" xfId="18426" xr:uid="{00000000-0005-0000-0000-000064330000}"/>
    <cellStyle name="Input Cell 2 2 2 40" xfId="2004" xr:uid="{00000000-0005-0000-0000-000065330000}"/>
    <cellStyle name="Input Cell 2 2 2 40 2" xfId="18427" xr:uid="{00000000-0005-0000-0000-000066330000}"/>
    <cellStyle name="Input Cell 2 2 2 40 2 2" xfId="18428" xr:uid="{00000000-0005-0000-0000-000067330000}"/>
    <cellStyle name="Input Cell 2 2 2 40 2 3" xfId="18429" xr:uid="{00000000-0005-0000-0000-000068330000}"/>
    <cellStyle name="Input Cell 2 2 2 40 2 4" xfId="18430" xr:uid="{00000000-0005-0000-0000-000069330000}"/>
    <cellStyle name="Input Cell 2 2 2 40 3" xfId="18431" xr:uid="{00000000-0005-0000-0000-00006A330000}"/>
    <cellStyle name="Input Cell 2 2 2 40 4" xfId="18432" xr:uid="{00000000-0005-0000-0000-00006B330000}"/>
    <cellStyle name="Input Cell 2 2 2 40 5" xfId="18433" xr:uid="{00000000-0005-0000-0000-00006C330000}"/>
    <cellStyle name="Input Cell 2 2 2 41" xfId="2005" xr:uid="{00000000-0005-0000-0000-00006D330000}"/>
    <cellStyle name="Input Cell 2 2 2 41 2" xfId="18434" xr:uid="{00000000-0005-0000-0000-00006E330000}"/>
    <cellStyle name="Input Cell 2 2 2 41 2 2" xfId="18435" xr:uid="{00000000-0005-0000-0000-00006F330000}"/>
    <cellStyle name="Input Cell 2 2 2 41 2 3" xfId="18436" xr:uid="{00000000-0005-0000-0000-000070330000}"/>
    <cellStyle name="Input Cell 2 2 2 41 2 4" xfId="18437" xr:uid="{00000000-0005-0000-0000-000071330000}"/>
    <cellStyle name="Input Cell 2 2 2 41 3" xfId="18438" xr:uid="{00000000-0005-0000-0000-000072330000}"/>
    <cellStyle name="Input Cell 2 2 2 41 4" xfId="18439" xr:uid="{00000000-0005-0000-0000-000073330000}"/>
    <cellStyle name="Input Cell 2 2 2 41 5" xfId="18440" xr:uid="{00000000-0005-0000-0000-000074330000}"/>
    <cellStyle name="Input Cell 2 2 2 42" xfId="2006" xr:uid="{00000000-0005-0000-0000-000075330000}"/>
    <cellStyle name="Input Cell 2 2 2 42 2" xfId="18441" xr:uid="{00000000-0005-0000-0000-000076330000}"/>
    <cellStyle name="Input Cell 2 2 2 42 2 2" xfId="18442" xr:uid="{00000000-0005-0000-0000-000077330000}"/>
    <cellStyle name="Input Cell 2 2 2 42 2 3" xfId="18443" xr:uid="{00000000-0005-0000-0000-000078330000}"/>
    <cellStyle name="Input Cell 2 2 2 42 2 4" xfId="18444" xr:uid="{00000000-0005-0000-0000-000079330000}"/>
    <cellStyle name="Input Cell 2 2 2 42 3" xfId="18445" xr:uid="{00000000-0005-0000-0000-00007A330000}"/>
    <cellStyle name="Input Cell 2 2 2 42 4" xfId="18446" xr:uid="{00000000-0005-0000-0000-00007B330000}"/>
    <cellStyle name="Input Cell 2 2 2 42 5" xfId="18447" xr:uid="{00000000-0005-0000-0000-00007C330000}"/>
    <cellStyle name="Input Cell 2 2 2 43" xfId="2007" xr:uid="{00000000-0005-0000-0000-00007D330000}"/>
    <cellStyle name="Input Cell 2 2 2 43 2" xfId="18448" xr:uid="{00000000-0005-0000-0000-00007E330000}"/>
    <cellStyle name="Input Cell 2 2 2 43 2 2" xfId="18449" xr:uid="{00000000-0005-0000-0000-00007F330000}"/>
    <cellStyle name="Input Cell 2 2 2 43 2 3" xfId="18450" xr:uid="{00000000-0005-0000-0000-000080330000}"/>
    <cellStyle name="Input Cell 2 2 2 43 2 4" xfId="18451" xr:uid="{00000000-0005-0000-0000-000081330000}"/>
    <cellStyle name="Input Cell 2 2 2 43 3" xfId="18452" xr:uid="{00000000-0005-0000-0000-000082330000}"/>
    <cellStyle name="Input Cell 2 2 2 43 4" xfId="18453" xr:uid="{00000000-0005-0000-0000-000083330000}"/>
    <cellStyle name="Input Cell 2 2 2 43 5" xfId="18454" xr:uid="{00000000-0005-0000-0000-000084330000}"/>
    <cellStyle name="Input Cell 2 2 2 44" xfId="2008" xr:uid="{00000000-0005-0000-0000-000085330000}"/>
    <cellStyle name="Input Cell 2 2 2 44 2" xfId="18455" xr:uid="{00000000-0005-0000-0000-000086330000}"/>
    <cellStyle name="Input Cell 2 2 2 44 2 2" xfId="18456" xr:uid="{00000000-0005-0000-0000-000087330000}"/>
    <cellStyle name="Input Cell 2 2 2 44 2 3" xfId="18457" xr:uid="{00000000-0005-0000-0000-000088330000}"/>
    <cellStyle name="Input Cell 2 2 2 44 2 4" xfId="18458" xr:uid="{00000000-0005-0000-0000-000089330000}"/>
    <cellStyle name="Input Cell 2 2 2 44 3" xfId="18459" xr:uid="{00000000-0005-0000-0000-00008A330000}"/>
    <cellStyle name="Input Cell 2 2 2 44 4" xfId="18460" xr:uid="{00000000-0005-0000-0000-00008B330000}"/>
    <cellStyle name="Input Cell 2 2 2 44 5" xfId="18461" xr:uid="{00000000-0005-0000-0000-00008C330000}"/>
    <cellStyle name="Input Cell 2 2 2 45" xfId="18462" xr:uid="{00000000-0005-0000-0000-00008D330000}"/>
    <cellStyle name="Input Cell 2 2 2 45 2" xfId="18463" xr:uid="{00000000-0005-0000-0000-00008E330000}"/>
    <cellStyle name="Input Cell 2 2 2 45 3" xfId="18464" xr:uid="{00000000-0005-0000-0000-00008F330000}"/>
    <cellStyle name="Input Cell 2 2 2 45 4" xfId="18465" xr:uid="{00000000-0005-0000-0000-000090330000}"/>
    <cellStyle name="Input Cell 2 2 2 46" xfId="18466" xr:uid="{00000000-0005-0000-0000-000091330000}"/>
    <cellStyle name="Input Cell 2 2 2 46 2" xfId="18467" xr:uid="{00000000-0005-0000-0000-000092330000}"/>
    <cellStyle name="Input Cell 2 2 2 46 3" xfId="18468" xr:uid="{00000000-0005-0000-0000-000093330000}"/>
    <cellStyle name="Input Cell 2 2 2 46 4" xfId="18469" xr:uid="{00000000-0005-0000-0000-000094330000}"/>
    <cellStyle name="Input Cell 2 2 2 47" xfId="18470" xr:uid="{00000000-0005-0000-0000-000095330000}"/>
    <cellStyle name="Input Cell 2 2 2 48" xfId="18471" xr:uid="{00000000-0005-0000-0000-000096330000}"/>
    <cellStyle name="Input Cell 2 2 2 5" xfId="2009" xr:uid="{00000000-0005-0000-0000-000097330000}"/>
    <cellStyle name="Input Cell 2 2 2 5 2" xfId="18472" xr:uid="{00000000-0005-0000-0000-000098330000}"/>
    <cellStyle name="Input Cell 2 2 2 5 2 2" xfId="18473" xr:uid="{00000000-0005-0000-0000-000099330000}"/>
    <cellStyle name="Input Cell 2 2 2 5 2 3" xfId="18474" xr:uid="{00000000-0005-0000-0000-00009A330000}"/>
    <cellStyle name="Input Cell 2 2 2 5 2 4" xfId="18475" xr:uid="{00000000-0005-0000-0000-00009B330000}"/>
    <cellStyle name="Input Cell 2 2 2 5 3" xfId="18476" xr:uid="{00000000-0005-0000-0000-00009C330000}"/>
    <cellStyle name="Input Cell 2 2 2 5 4" xfId="18477" xr:uid="{00000000-0005-0000-0000-00009D330000}"/>
    <cellStyle name="Input Cell 2 2 2 5 5" xfId="18478" xr:uid="{00000000-0005-0000-0000-00009E330000}"/>
    <cellStyle name="Input Cell 2 2 2 6" xfId="2010" xr:uid="{00000000-0005-0000-0000-00009F330000}"/>
    <cellStyle name="Input Cell 2 2 2 6 2" xfId="18479" xr:uid="{00000000-0005-0000-0000-0000A0330000}"/>
    <cellStyle name="Input Cell 2 2 2 6 2 2" xfId="18480" xr:uid="{00000000-0005-0000-0000-0000A1330000}"/>
    <cellStyle name="Input Cell 2 2 2 6 2 3" xfId="18481" xr:uid="{00000000-0005-0000-0000-0000A2330000}"/>
    <cellStyle name="Input Cell 2 2 2 6 2 4" xfId="18482" xr:uid="{00000000-0005-0000-0000-0000A3330000}"/>
    <cellStyle name="Input Cell 2 2 2 6 3" xfId="18483" xr:uid="{00000000-0005-0000-0000-0000A4330000}"/>
    <cellStyle name="Input Cell 2 2 2 6 4" xfId="18484" xr:uid="{00000000-0005-0000-0000-0000A5330000}"/>
    <cellStyle name="Input Cell 2 2 2 6 5" xfId="18485" xr:uid="{00000000-0005-0000-0000-0000A6330000}"/>
    <cellStyle name="Input Cell 2 2 2 7" xfId="2011" xr:uid="{00000000-0005-0000-0000-0000A7330000}"/>
    <cellStyle name="Input Cell 2 2 2 7 2" xfId="18486" xr:uid="{00000000-0005-0000-0000-0000A8330000}"/>
    <cellStyle name="Input Cell 2 2 2 7 2 2" xfId="18487" xr:uid="{00000000-0005-0000-0000-0000A9330000}"/>
    <cellStyle name="Input Cell 2 2 2 7 2 3" xfId="18488" xr:uid="{00000000-0005-0000-0000-0000AA330000}"/>
    <cellStyle name="Input Cell 2 2 2 7 2 4" xfId="18489" xr:uid="{00000000-0005-0000-0000-0000AB330000}"/>
    <cellStyle name="Input Cell 2 2 2 7 3" xfId="18490" xr:uid="{00000000-0005-0000-0000-0000AC330000}"/>
    <cellStyle name="Input Cell 2 2 2 7 4" xfId="18491" xr:uid="{00000000-0005-0000-0000-0000AD330000}"/>
    <cellStyle name="Input Cell 2 2 2 7 5" xfId="18492" xr:uid="{00000000-0005-0000-0000-0000AE330000}"/>
    <cellStyle name="Input Cell 2 2 2 8" xfId="2012" xr:uid="{00000000-0005-0000-0000-0000AF330000}"/>
    <cellStyle name="Input Cell 2 2 2 8 2" xfId="18493" xr:uid="{00000000-0005-0000-0000-0000B0330000}"/>
    <cellStyle name="Input Cell 2 2 2 8 2 2" xfId="18494" xr:uid="{00000000-0005-0000-0000-0000B1330000}"/>
    <cellStyle name="Input Cell 2 2 2 8 2 3" xfId="18495" xr:uid="{00000000-0005-0000-0000-0000B2330000}"/>
    <cellStyle name="Input Cell 2 2 2 8 2 4" xfId="18496" xr:uid="{00000000-0005-0000-0000-0000B3330000}"/>
    <cellStyle name="Input Cell 2 2 2 8 3" xfId="18497" xr:uid="{00000000-0005-0000-0000-0000B4330000}"/>
    <cellStyle name="Input Cell 2 2 2 8 4" xfId="18498" xr:uid="{00000000-0005-0000-0000-0000B5330000}"/>
    <cellStyle name="Input Cell 2 2 2 8 5" xfId="18499" xr:uid="{00000000-0005-0000-0000-0000B6330000}"/>
    <cellStyle name="Input Cell 2 2 2 9" xfId="2013" xr:uid="{00000000-0005-0000-0000-0000B7330000}"/>
    <cellStyle name="Input Cell 2 2 2 9 2" xfId="18500" xr:uid="{00000000-0005-0000-0000-0000B8330000}"/>
    <cellStyle name="Input Cell 2 2 2 9 2 2" xfId="18501" xr:uid="{00000000-0005-0000-0000-0000B9330000}"/>
    <cellStyle name="Input Cell 2 2 2 9 2 3" xfId="18502" xr:uid="{00000000-0005-0000-0000-0000BA330000}"/>
    <cellStyle name="Input Cell 2 2 2 9 2 4" xfId="18503" xr:uid="{00000000-0005-0000-0000-0000BB330000}"/>
    <cellStyle name="Input Cell 2 2 2 9 3" xfId="18504" xr:uid="{00000000-0005-0000-0000-0000BC330000}"/>
    <cellStyle name="Input Cell 2 2 2 9 4" xfId="18505" xr:uid="{00000000-0005-0000-0000-0000BD330000}"/>
    <cellStyle name="Input Cell 2 2 2 9 5" xfId="18506" xr:uid="{00000000-0005-0000-0000-0000BE330000}"/>
    <cellStyle name="Input Cell 2 2 20" xfId="2014" xr:uid="{00000000-0005-0000-0000-0000BF330000}"/>
    <cellStyle name="Input Cell 2 2 20 2" xfId="18507" xr:uid="{00000000-0005-0000-0000-0000C0330000}"/>
    <cellStyle name="Input Cell 2 2 20 2 2" xfId="18508" xr:uid="{00000000-0005-0000-0000-0000C1330000}"/>
    <cellStyle name="Input Cell 2 2 20 2 3" xfId="18509" xr:uid="{00000000-0005-0000-0000-0000C2330000}"/>
    <cellStyle name="Input Cell 2 2 20 2 4" xfId="18510" xr:uid="{00000000-0005-0000-0000-0000C3330000}"/>
    <cellStyle name="Input Cell 2 2 20 3" xfId="18511" xr:uid="{00000000-0005-0000-0000-0000C4330000}"/>
    <cellStyle name="Input Cell 2 2 20 4" xfId="18512" xr:uid="{00000000-0005-0000-0000-0000C5330000}"/>
    <cellStyle name="Input Cell 2 2 20 5" xfId="18513" xr:uid="{00000000-0005-0000-0000-0000C6330000}"/>
    <cellStyle name="Input Cell 2 2 21" xfId="2015" xr:uid="{00000000-0005-0000-0000-0000C7330000}"/>
    <cellStyle name="Input Cell 2 2 21 2" xfId="18514" xr:uid="{00000000-0005-0000-0000-0000C8330000}"/>
    <cellStyle name="Input Cell 2 2 21 2 2" xfId="18515" xr:uid="{00000000-0005-0000-0000-0000C9330000}"/>
    <cellStyle name="Input Cell 2 2 21 2 3" xfId="18516" xr:uid="{00000000-0005-0000-0000-0000CA330000}"/>
    <cellStyle name="Input Cell 2 2 21 2 4" xfId="18517" xr:uid="{00000000-0005-0000-0000-0000CB330000}"/>
    <cellStyle name="Input Cell 2 2 21 3" xfId="18518" xr:uid="{00000000-0005-0000-0000-0000CC330000}"/>
    <cellStyle name="Input Cell 2 2 21 4" xfId="18519" xr:uid="{00000000-0005-0000-0000-0000CD330000}"/>
    <cellStyle name="Input Cell 2 2 21 5" xfId="18520" xr:uid="{00000000-0005-0000-0000-0000CE330000}"/>
    <cellStyle name="Input Cell 2 2 22" xfId="2016" xr:uid="{00000000-0005-0000-0000-0000CF330000}"/>
    <cellStyle name="Input Cell 2 2 22 2" xfId="18521" xr:uid="{00000000-0005-0000-0000-0000D0330000}"/>
    <cellStyle name="Input Cell 2 2 22 2 2" xfId="18522" xr:uid="{00000000-0005-0000-0000-0000D1330000}"/>
    <cellStyle name="Input Cell 2 2 22 2 3" xfId="18523" xr:uid="{00000000-0005-0000-0000-0000D2330000}"/>
    <cellStyle name="Input Cell 2 2 22 2 4" xfId="18524" xr:uid="{00000000-0005-0000-0000-0000D3330000}"/>
    <cellStyle name="Input Cell 2 2 22 3" xfId="18525" xr:uid="{00000000-0005-0000-0000-0000D4330000}"/>
    <cellStyle name="Input Cell 2 2 22 4" xfId="18526" xr:uid="{00000000-0005-0000-0000-0000D5330000}"/>
    <cellStyle name="Input Cell 2 2 22 5" xfId="18527" xr:uid="{00000000-0005-0000-0000-0000D6330000}"/>
    <cellStyle name="Input Cell 2 2 23" xfId="2017" xr:uid="{00000000-0005-0000-0000-0000D7330000}"/>
    <cellStyle name="Input Cell 2 2 23 2" xfId="18528" xr:uid="{00000000-0005-0000-0000-0000D8330000}"/>
    <cellStyle name="Input Cell 2 2 23 2 2" xfId="18529" xr:uid="{00000000-0005-0000-0000-0000D9330000}"/>
    <cellStyle name="Input Cell 2 2 23 2 3" xfId="18530" xr:uid="{00000000-0005-0000-0000-0000DA330000}"/>
    <cellStyle name="Input Cell 2 2 23 2 4" xfId="18531" xr:uid="{00000000-0005-0000-0000-0000DB330000}"/>
    <cellStyle name="Input Cell 2 2 23 3" xfId="18532" xr:uid="{00000000-0005-0000-0000-0000DC330000}"/>
    <cellStyle name="Input Cell 2 2 23 4" xfId="18533" xr:uid="{00000000-0005-0000-0000-0000DD330000}"/>
    <cellStyle name="Input Cell 2 2 23 5" xfId="18534" xr:uid="{00000000-0005-0000-0000-0000DE330000}"/>
    <cellStyle name="Input Cell 2 2 24" xfId="2018" xr:uid="{00000000-0005-0000-0000-0000DF330000}"/>
    <cellStyle name="Input Cell 2 2 24 2" xfId="18535" xr:uid="{00000000-0005-0000-0000-0000E0330000}"/>
    <cellStyle name="Input Cell 2 2 24 2 2" xfId="18536" xr:uid="{00000000-0005-0000-0000-0000E1330000}"/>
    <cellStyle name="Input Cell 2 2 24 2 3" xfId="18537" xr:uid="{00000000-0005-0000-0000-0000E2330000}"/>
    <cellStyle name="Input Cell 2 2 24 2 4" xfId="18538" xr:uid="{00000000-0005-0000-0000-0000E3330000}"/>
    <cellStyle name="Input Cell 2 2 24 3" xfId="18539" xr:uid="{00000000-0005-0000-0000-0000E4330000}"/>
    <cellStyle name="Input Cell 2 2 24 4" xfId="18540" xr:uid="{00000000-0005-0000-0000-0000E5330000}"/>
    <cellStyle name="Input Cell 2 2 24 5" xfId="18541" xr:uid="{00000000-0005-0000-0000-0000E6330000}"/>
    <cellStyle name="Input Cell 2 2 25" xfId="2019" xr:uid="{00000000-0005-0000-0000-0000E7330000}"/>
    <cellStyle name="Input Cell 2 2 25 2" xfId="18542" xr:uid="{00000000-0005-0000-0000-0000E8330000}"/>
    <cellStyle name="Input Cell 2 2 25 2 2" xfId="18543" xr:uid="{00000000-0005-0000-0000-0000E9330000}"/>
    <cellStyle name="Input Cell 2 2 25 2 3" xfId="18544" xr:uid="{00000000-0005-0000-0000-0000EA330000}"/>
    <cellStyle name="Input Cell 2 2 25 2 4" xfId="18545" xr:uid="{00000000-0005-0000-0000-0000EB330000}"/>
    <cellStyle name="Input Cell 2 2 25 3" xfId="18546" xr:uid="{00000000-0005-0000-0000-0000EC330000}"/>
    <cellStyle name="Input Cell 2 2 25 4" xfId="18547" xr:uid="{00000000-0005-0000-0000-0000ED330000}"/>
    <cellStyle name="Input Cell 2 2 25 5" xfId="18548" xr:uid="{00000000-0005-0000-0000-0000EE330000}"/>
    <cellStyle name="Input Cell 2 2 26" xfId="2020" xr:uid="{00000000-0005-0000-0000-0000EF330000}"/>
    <cellStyle name="Input Cell 2 2 26 2" xfId="18549" xr:uid="{00000000-0005-0000-0000-0000F0330000}"/>
    <cellStyle name="Input Cell 2 2 26 2 2" xfId="18550" xr:uid="{00000000-0005-0000-0000-0000F1330000}"/>
    <cellStyle name="Input Cell 2 2 26 2 3" xfId="18551" xr:uid="{00000000-0005-0000-0000-0000F2330000}"/>
    <cellStyle name="Input Cell 2 2 26 2 4" xfId="18552" xr:uid="{00000000-0005-0000-0000-0000F3330000}"/>
    <cellStyle name="Input Cell 2 2 26 3" xfId="18553" xr:uid="{00000000-0005-0000-0000-0000F4330000}"/>
    <cellStyle name="Input Cell 2 2 26 4" xfId="18554" xr:uid="{00000000-0005-0000-0000-0000F5330000}"/>
    <cellStyle name="Input Cell 2 2 26 5" xfId="18555" xr:uid="{00000000-0005-0000-0000-0000F6330000}"/>
    <cellStyle name="Input Cell 2 2 27" xfId="2021" xr:uid="{00000000-0005-0000-0000-0000F7330000}"/>
    <cellStyle name="Input Cell 2 2 27 2" xfId="18556" xr:uid="{00000000-0005-0000-0000-0000F8330000}"/>
    <cellStyle name="Input Cell 2 2 27 2 2" xfId="18557" xr:uid="{00000000-0005-0000-0000-0000F9330000}"/>
    <cellStyle name="Input Cell 2 2 27 2 3" xfId="18558" xr:uid="{00000000-0005-0000-0000-0000FA330000}"/>
    <cellStyle name="Input Cell 2 2 27 2 4" xfId="18559" xr:uid="{00000000-0005-0000-0000-0000FB330000}"/>
    <cellStyle name="Input Cell 2 2 27 3" xfId="18560" xr:uid="{00000000-0005-0000-0000-0000FC330000}"/>
    <cellStyle name="Input Cell 2 2 27 4" xfId="18561" xr:uid="{00000000-0005-0000-0000-0000FD330000}"/>
    <cellStyle name="Input Cell 2 2 27 5" xfId="18562" xr:uid="{00000000-0005-0000-0000-0000FE330000}"/>
    <cellStyle name="Input Cell 2 2 28" xfId="2022" xr:uid="{00000000-0005-0000-0000-0000FF330000}"/>
    <cellStyle name="Input Cell 2 2 28 2" xfId="18563" xr:uid="{00000000-0005-0000-0000-000000340000}"/>
    <cellStyle name="Input Cell 2 2 28 2 2" xfId="18564" xr:uid="{00000000-0005-0000-0000-000001340000}"/>
    <cellStyle name="Input Cell 2 2 28 2 3" xfId="18565" xr:uid="{00000000-0005-0000-0000-000002340000}"/>
    <cellStyle name="Input Cell 2 2 28 2 4" xfId="18566" xr:uid="{00000000-0005-0000-0000-000003340000}"/>
    <cellStyle name="Input Cell 2 2 28 3" xfId="18567" xr:uid="{00000000-0005-0000-0000-000004340000}"/>
    <cellStyle name="Input Cell 2 2 28 4" xfId="18568" xr:uid="{00000000-0005-0000-0000-000005340000}"/>
    <cellStyle name="Input Cell 2 2 28 5" xfId="18569" xr:uid="{00000000-0005-0000-0000-000006340000}"/>
    <cellStyle name="Input Cell 2 2 29" xfId="2023" xr:uid="{00000000-0005-0000-0000-000007340000}"/>
    <cellStyle name="Input Cell 2 2 29 2" xfId="18570" xr:uid="{00000000-0005-0000-0000-000008340000}"/>
    <cellStyle name="Input Cell 2 2 29 2 2" xfId="18571" xr:uid="{00000000-0005-0000-0000-000009340000}"/>
    <cellStyle name="Input Cell 2 2 29 2 3" xfId="18572" xr:uid="{00000000-0005-0000-0000-00000A340000}"/>
    <cellStyle name="Input Cell 2 2 29 2 4" xfId="18573" xr:uid="{00000000-0005-0000-0000-00000B340000}"/>
    <cellStyle name="Input Cell 2 2 29 3" xfId="18574" xr:uid="{00000000-0005-0000-0000-00000C340000}"/>
    <cellStyle name="Input Cell 2 2 29 4" xfId="18575" xr:uid="{00000000-0005-0000-0000-00000D340000}"/>
    <cellStyle name="Input Cell 2 2 29 5" xfId="18576" xr:uid="{00000000-0005-0000-0000-00000E340000}"/>
    <cellStyle name="Input Cell 2 2 3" xfId="2024" xr:uid="{00000000-0005-0000-0000-00000F340000}"/>
    <cellStyle name="Input Cell 2 2 3 2" xfId="18577" xr:uid="{00000000-0005-0000-0000-000010340000}"/>
    <cellStyle name="Input Cell 2 2 3 2 2" xfId="18578" xr:uid="{00000000-0005-0000-0000-000011340000}"/>
    <cellStyle name="Input Cell 2 2 3 2 3" xfId="18579" xr:uid="{00000000-0005-0000-0000-000012340000}"/>
    <cellStyle name="Input Cell 2 2 3 2 4" xfId="18580" xr:uid="{00000000-0005-0000-0000-000013340000}"/>
    <cellStyle name="Input Cell 2 2 3 3" xfId="18581" xr:uid="{00000000-0005-0000-0000-000014340000}"/>
    <cellStyle name="Input Cell 2 2 3 4" xfId="18582" xr:uid="{00000000-0005-0000-0000-000015340000}"/>
    <cellStyle name="Input Cell 2 2 3 5" xfId="18583" xr:uid="{00000000-0005-0000-0000-000016340000}"/>
    <cellStyle name="Input Cell 2 2 30" xfId="2025" xr:uid="{00000000-0005-0000-0000-000017340000}"/>
    <cellStyle name="Input Cell 2 2 30 2" xfId="18584" xr:uid="{00000000-0005-0000-0000-000018340000}"/>
    <cellStyle name="Input Cell 2 2 30 2 2" xfId="18585" xr:uid="{00000000-0005-0000-0000-000019340000}"/>
    <cellStyle name="Input Cell 2 2 30 2 3" xfId="18586" xr:uid="{00000000-0005-0000-0000-00001A340000}"/>
    <cellStyle name="Input Cell 2 2 30 2 4" xfId="18587" xr:uid="{00000000-0005-0000-0000-00001B340000}"/>
    <cellStyle name="Input Cell 2 2 30 3" xfId="18588" xr:uid="{00000000-0005-0000-0000-00001C340000}"/>
    <cellStyle name="Input Cell 2 2 30 4" xfId="18589" xr:uid="{00000000-0005-0000-0000-00001D340000}"/>
    <cellStyle name="Input Cell 2 2 30 5" xfId="18590" xr:uid="{00000000-0005-0000-0000-00001E340000}"/>
    <cellStyle name="Input Cell 2 2 31" xfId="2026" xr:uid="{00000000-0005-0000-0000-00001F340000}"/>
    <cellStyle name="Input Cell 2 2 31 2" xfId="18591" xr:uid="{00000000-0005-0000-0000-000020340000}"/>
    <cellStyle name="Input Cell 2 2 31 2 2" xfId="18592" xr:uid="{00000000-0005-0000-0000-000021340000}"/>
    <cellStyle name="Input Cell 2 2 31 2 3" xfId="18593" xr:uid="{00000000-0005-0000-0000-000022340000}"/>
    <cellStyle name="Input Cell 2 2 31 2 4" xfId="18594" xr:uid="{00000000-0005-0000-0000-000023340000}"/>
    <cellStyle name="Input Cell 2 2 31 3" xfId="18595" xr:uid="{00000000-0005-0000-0000-000024340000}"/>
    <cellStyle name="Input Cell 2 2 31 4" xfId="18596" xr:uid="{00000000-0005-0000-0000-000025340000}"/>
    <cellStyle name="Input Cell 2 2 31 5" xfId="18597" xr:uid="{00000000-0005-0000-0000-000026340000}"/>
    <cellStyle name="Input Cell 2 2 32" xfId="2027" xr:uid="{00000000-0005-0000-0000-000027340000}"/>
    <cellStyle name="Input Cell 2 2 32 2" xfId="18598" xr:uid="{00000000-0005-0000-0000-000028340000}"/>
    <cellStyle name="Input Cell 2 2 32 2 2" xfId="18599" xr:uid="{00000000-0005-0000-0000-000029340000}"/>
    <cellStyle name="Input Cell 2 2 32 2 3" xfId="18600" xr:uid="{00000000-0005-0000-0000-00002A340000}"/>
    <cellStyle name="Input Cell 2 2 32 2 4" xfId="18601" xr:uid="{00000000-0005-0000-0000-00002B340000}"/>
    <cellStyle name="Input Cell 2 2 32 3" xfId="18602" xr:uid="{00000000-0005-0000-0000-00002C340000}"/>
    <cellStyle name="Input Cell 2 2 32 4" xfId="18603" xr:uid="{00000000-0005-0000-0000-00002D340000}"/>
    <cellStyle name="Input Cell 2 2 32 5" xfId="18604" xr:uid="{00000000-0005-0000-0000-00002E340000}"/>
    <cellStyle name="Input Cell 2 2 33" xfId="2028" xr:uid="{00000000-0005-0000-0000-00002F340000}"/>
    <cellStyle name="Input Cell 2 2 33 2" xfId="18605" xr:uid="{00000000-0005-0000-0000-000030340000}"/>
    <cellStyle name="Input Cell 2 2 33 2 2" xfId="18606" xr:uid="{00000000-0005-0000-0000-000031340000}"/>
    <cellStyle name="Input Cell 2 2 33 2 3" xfId="18607" xr:uid="{00000000-0005-0000-0000-000032340000}"/>
    <cellStyle name="Input Cell 2 2 33 2 4" xfId="18608" xr:uid="{00000000-0005-0000-0000-000033340000}"/>
    <cellStyle name="Input Cell 2 2 33 3" xfId="18609" xr:uid="{00000000-0005-0000-0000-000034340000}"/>
    <cellStyle name="Input Cell 2 2 33 4" xfId="18610" xr:uid="{00000000-0005-0000-0000-000035340000}"/>
    <cellStyle name="Input Cell 2 2 33 5" xfId="18611" xr:uid="{00000000-0005-0000-0000-000036340000}"/>
    <cellStyle name="Input Cell 2 2 34" xfId="2029" xr:uid="{00000000-0005-0000-0000-000037340000}"/>
    <cellStyle name="Input Cell 2 2 34 2" xfId="18612" xr:uid="{00000000-0005-0000-0000-000038340000}"/>
    <cellStyle name="Input Cell 2 2 34 2 2" xfId="18613" xr:uid="{00000000-0005-0000-0000-000039340000}"/>
    <cellStyle name="Input Cell 2 2 34 2 3" xfId="18614" xr:uid="{00000000-0005-0000-0000-00003A340000}"/>
    <cellStyle name="Input Cell 2 2 34 2 4" xfId="18615" xr:uid="{00000000-0005-0000-0000-00003B340000}"/>
    <cellStyle name="Input Cell 2 2 34 3" xfId="18616" xr:uid="{00000000-0005-0000-0000-00003C340000}"/>
    <cellStyle name="Input Cell 2 2 34 4" xfId="18617" xr:uid="{00000000-0005-0000-0000-00003D340000}"/>
    <cellStyle name="Input Cell 2 2 34 5" xfId="18618" xr:uid="{00000000-0005-0000-0000-00003E340000}"/>
    <cellStyle name="Input Cell 2 2 35" xfId="2030" xr:uid="{00000000-0005-0000-0000-00003F340000}"/>
    <cellStyle name="Input Cell 2 2 35 2" xfId="18619" xr:uid="{00000000-0005-0000-0000-000040340000}"/>
    <cellStyle name="Input Cell 2 2 35 2 2" xfId="18620" xr:uid="{00000000-0005-0000-0000-000041340000}"/>
    <cellStyle name="Input Cell 2 2 35 2 3" xfId="18621" xr:uid="{00000000-0005-0000-0000-000042340000}"/>
    <cellStyle name="Input Cell 2 2 35 2 4" xfId="18622" xr:uid="{00000000-0005-0000-0000-000043340000}"/>
    <cellStyle name="Input Cell 2 2 35 3" xfId="18623" xr:uid="{00000000-0005-0000-0000-000044340000}"/>
    <cellStyle name="Input Cell 2 2 35 4" xfId="18624" xr:uid="{00000000-0005-0000-0000-000045340000}"/>
    <cellStyle name="Input Cell 2 2 35 5" xfId="18625" xr:uid="{00000000-0005-0000-0000-000046340000}"/>
    <cellStyle name="Input Cell 2 2 36" xfId="2031" xr:uid="{00000000-0005-0000-0000-000047340000}"/>
    <cellStyle name="Input Cell 2 2 36 2" xfId="18626" xr:uid="{00000000-0005-0000-0000-000048340000}"/>
    <cellStyle name="Input Cell 2 2 36 2 2" xfId="18627" xr:uid="{00000000-0005-0000-0000-000049340000}"/>
    <cellStyle name="Input Cell 2 2 36 2 3" xfId="18628" xr:uid="{00000000-0005-0000-0000-00004A340000}"/>
    <cellStyle name="Input Cell 2 2 36 2 4" xfId="18629" xr:uid="{00000000-0005-0000-0000-00004B340000}"/>
    <cellStyle name="Input Cell 2 2 36 3" xfId="18630" xr:uid="{00000000-0005-0000-0000-00004C340000}"/>
    <cellStyle name="Input Cell 2 2 36 4" xfId="18631" xr:uid="{00000000-0005-0000-0000-00004D340000}"/>
    <cellStyle name="Input Cell 2 2 36 5" xfId="18632" xr:uid="{00000000-0005-0000-0000-00004E340000}"/>
    <cellStyle name="Input Cell 2 2 37" xfId="2032" xr:uid="{00000000-0005-0000-0000-00004F340000}"/>
    <cellStyle name="Input Cell 2 2 37 2" xfId="18633" xr:uid="{00000000-0005-0000-0000-000050340000}"/>
    <cellStyle name="Input Cell 2 2 37 2 2" xfId="18634" xr:uid="{00000000-0005-0000-0000-000051340000}"/>
    <cellStyle name="Input Cell 2 2 37 2 3" xfId="18635" xr:uid="{00000000-0005-0000-0000-000052340000}"/>
    <cellStyle name="Input Cell 2 2 37 2 4" xfId="18636" xr:uid="{00000000-0005-0000-0000-000053340000}"/>
    <cellStyle name="Input Cell 2 2 37 3" xfId="18637" xr:uid="{00000000-0005-0000-0000-000054340000}"/>
    <cellStyle name="Input Cell 2 2 37 4" xfId="18638" xr:uid="{00000000-0005-0000-0000-000055340000}"/>
    <cellStyle name="Input Cell 2 2 37 5" xfId="18639" xr:uid="{00000000-0005-0000-0000-000056340000}"/>
    <cellStyle name="Input Cell 2 2 38" xfId="2033" xr:uid="{00000000-0005-0000-0000-000057340000}"/>
    <cellStyle name="Input Cell 2 2 38 2" xfId="18640" xr:uid="{00000000-0005-0000-0000-000058340000}"/>
    <cellStyle name="Input Cell 2 2 38 2 2" xfId="18641" xr:uid="{00000000-0005-0000-0000-000059340000}"/>
    <cellStyle name="Input Cell 2 2 38 2 3" xfId="18642" xr:uid="{00000000-0005-0000-0000-00005A340000}"/>
    <cellStyle name="Input Cell 2 2 38 2 4" xfId="18643" xr:uid="{00000000-0005-0000-0000-00005B340000}"/>
    <cellStyle name="Input Cell 2 2 38 3" xfId="18644" xr:uid="{00000000-0005-0000-0000-00005C340000}"/>
    <cellStyle name="Input Cell 2 2 38 4" xfId="18645" xr:uid="{00000000-0005-0000-0000-00005D340000}"/>
    <cellStyle name="Input Cell 2 2 38 5" xfId="18646" xr:uid="{00000000-0005-0000-0000-00005E340000}"/>
    <cellStyle name="Input Cell 2 2 39" xfId="2034" xr:uid="{00000000-0005-0000-0000-00005F340000}"/>
    <cellStyle name="Input Cell 2 2 39 2" xfId="18647" xr:uid="{00000000-0005-0000-0000-000060340000}"/>
    <cellStyle name="Input Cell 2 2 39 2 2" xfId="18648" xr:uid="{00000000-0005-0000-0000-000061340000}"/>
    <cellStyle name="Input Cell 2 2 39 2 3" xfId="18649" xr:uid="{00000000-0005-0000-0000-000062340000}"/>
    <cellStyle name="Input Cell 2 2 39 2 4" xfId="18650" xr:uid="{00000000-0005-0000-0000-000063340000}"/>
    <cellStyle name="Input Cell 2 2 39 3" xfId="18651" xr:uid="{00000000-0005-0000-0000-000064340000}"/>
    <cellStyle name="Input Cell 2 2 39 4" xfId="18652" xr:uid="{00000000-0005-0000-0000-000065340000}"/>
    <cellStyle name="Input Cell 2 2 39 5" xfId="18653" xr:uid="{00000000-0005-0000-0000-000066340000}"/>
    <cellStyle name="Input Cell 2 2 4" xfId="2035" xr:uid="{00000000-0005-0000-0000-000067340000}"/>
    <cellStyle name="Input Cell 2 2 4 2" xfId="18654" xr:uid="{00000000-0005-0000-0000-000068340000}"/>
    <cellStyle name="Input Cell 2 2 4 2 2" xfId="18655" xr:uid="{00000000-0005-0000-0000-000069340000}"/>
    <cellStyle name="Input Cell 2 2 4 2 3" xfId="18656" xr:uid="{00000000-0005-0000-0000-00006A340000}"/>
    <cellStyle name="Input Cell 2 2 4 2 4" xfId="18657" xr:uid="{00000000-0005-0000-0000-00006B340000}"/>
    <cellStyle name="Input Cell 2 2 4 3" xfId="18658" xr:uid="{00000000-0005-0000-0000-00006C340000}"/>
    <cellStyle name="Input Cell 2 2 4 4" xfId="18659" xr:uid="{00000000-0005-0000-0000-00006D340000}"/>
    <cellStyle name="Input Cell 2 2 4 5" xfId="18660" xr:uid="{00000000-0005-0000-0000-00006E340000}"/>
    <cellStyle name="Input Cell 2 2 40" xfId="2036" xr:uid="{00000000-0005-0000-0000-00006F340000}"/>
    <cellStyle name="Input Cell 2 2 40 2" xfId="18661" xr:uid="{00000000-0005-0000-0000-000070340000}"/>
    <cellStyle name="Input Cell 2 2 40 2 2" xfId="18662" xr:uid="{00000000-0005-0000-0000-000071340000}"/>
    <cellStyle name="Input Cell 2 2 40 2 3" xfId="18663" xr:uid="{00000000-0005-0000-0000-000072340000}"/>
    <cellStyle name="Input Cell 2 2 40 2 4" xfId="18664" xr:uid="{00000000-0005-0000-0000-000073340000}"/>
    <cellStyle name="Input Cell 2 2 40 3" xfId="18665" xr:uid="{00000000-0005-0000-0000-000074340000}"/>
    <cellStyle name="Input Cell 2 2 40 4" xfId="18666" xr:uid="{00000000-0005-0000-0000-000075340000}"/>
    <cellStyle name="Input Cell 2 2 40 5" xfId="18667" xr:uid="{00000000-0005-0000-0000-000076340000}"/>
    <cellStyle name="Input Cell 2 2 41" xfId="2037" xr:uid="{00000000-0005-0000-0000-000077340000}"/>
    <cellStyle name="Input Cell 2 2 41 2" xfId="18668" xr:uid="{00000000-0005-0000-0000-000078340000}"/>
    <cellStyle name="Input Cell 2 2 41 2 2" xfId="18669" xr:uid="{00000000-0005-0000-0000-000079340000}"/>
    <cellStyle name="Input Cell 2 2 41 2 3" xfId="18670" xr:uid="{00000000-0005-0000-0000-00007A340000}"/>
    <cellStyle name="Input Cell 2 2 41 2 4" xfId="18671" xr:uid="{00000000-0005-0000-0000-00007B340000}"/>
    <cellStyle name="Input Cell 2 2 41 3" xfId="18672" xr:uid="{00000000-0005-0000-0000-00007C340000}"/>
    <cellStyle name="Input Cell 2 2 41 4" xfId="18673" xr:uid="{00000000-0005-0000-0000-00007D340000}"/>
    <cellStyle name="Input Cell 2 2 41 5" xfId="18674" xr:uid="{00000000-0005-0000-0000-00007E340000}"/>
    <cellStyle name="Input Cell 2 2 42" xfId="2038" xr:uid="{00000000-0005-0000-0000-00007F340000}"/>
    <cellStyle name="Input Cell 2 2 42 2" xfId="18675" xr:uid="{00000000-0005-0000-0000-000080340000}"/>
    <cellStyle name="Input Cell 2 2 42 2 2" xfId="18676" xr:uid="{00000000-0005-0000-0000-000081340000}"/>
    <cellStyle name="Input Cell 2 2 42 2 3" xfId="18677" xr:uid="{00000000-0005-0000-0000-000082340000}"/>
    <cellStyle name="Input Cell 2 2 42 2 4" xfId="18678" xr:uid="{00000000-0005-0000-0000-000083340000}"/>
    <cellStyle name="Input Cell 2 2 42 3" xfId="18679" xr:uid="{00000000-0005-0000-0000-000084340000}"/>
    <cellStyle name="Input Cell 2 2 42 4" xfId="18680" xr:uid="{00000000-0005-0000-0000-000085340000}"/>
    <cellStyle name="Input Cell 2 2 42 5" xfId="18681" xr:uid="{00000000-0005-0000-0000-000086340000}"/>
    <cellStyle name="Input Cell 2 2 43" xfId="2039" xr:uid="{00000000-0005-0000-0000-000087340000}"/>
    <cellStyle name="Input Cell 2 2 43 2" xfId="18682" xr:uid="{00000000-0005-0000-0000-000088340000}"/>
    <cellStyle name="Input Cell 2 2 43 2 2" xfId="18683" xr:uid="{00000000-0005-0000-0000-000089340000}"/>
    <cellStyle name="Input Cell 2 2 43 2 3" xfId="18684" xr:uid="{00000000-0005-0000-0000-00008A340000}"/>
    <cellStyle name="Input Cell 2 2 43 2 4" xfId="18685" xr:uid="{00000000-0005-0000-0000-00008B340000}"/>
    <cellStyle name="Input Cell 2 2 43 3" xfId="18686" xr:uid="{00000000-0005-0000-0000-00008C340000}"/>
    <cellStyle name="Input Cell 2 2 43 4" xfId="18687" xr:uid="{00000000-0005-0000-0000-00008D340000}"/>
    <cellStyle name="Input Cell 2 2 43 5" xfId="18688" xr:uid="{00000000-0005-0000-0000-00008E340000}"/>
    <cellStyle name="Input Cell 2 2 44" xfId="2040" xr:uid="{00000000-0005-0000-0000-00008F340000}"/>
    <cellStyle name="Input Cell 2 2 44 2" xfId="18689" xr:uid="{00000000-0005-0000-0000-000090340000}"/>
    <cellStyle name="Input Cell 2 2 44 2 2" xfId="18690" xr:uid="{00000000-0005-0000-0000-000091340000}"/>
    <cellStyle name="Input Cell 2 2 44 2 3" xfId="18691" xr:uid="{00000000-0005-0000-0000-000092340000}"/>
    <cellStyle name="Input Cell 2 2 44 2 4" xfId="18692" xr:uid="{00000000-0005-0000-0000-000093340000}"/>
    <cellStyle name="Input Cell 2 2 44 3" xfId="18693" xr:uid="{00000000-0005-0000-0000-000094340000}"/>
    <cellStyle name="Input Cell 2 2 44 4" xfId="18694" xr:uid="{00000000-0005-0000-0000-000095340000}"/>
    <cellStyle name="Input Cell 2 2 44 5" xfId="18695" xr:uid="{00000000-0005-0000-0000-000096340000}"/>
    <cellStyle name="Input Cell 2 2 45" xfId="2041" xr:uid="{00000000-0005-0000-0000-000097340000}"/>
    <cellStyle name="Input Cell 2 2 45 2" xfId="18696" xr:uid="{00000000-0005-0000-0000-000098340000}"/>
    <cellStyle name="Input Cell 2 2 45 2 2" xfId="18697" xr:uid="{00000000-0005-0000-0000-000099340000}"/>
    <cellStyle name="Input Cell 2 2 45 2 3" xfId="18698" xr:uid="{00000000-0005-0000-0000-00009A340000}"/>
    <cellStyle name="Input Cell 2 2 45 2 4" xfId="18699" xr:uid="{00000000-0005-0000-0000-00009B340000}"/>
    <cellStyle name="Input Cell 2 2 45 3" xfId="18700" xr:uid="{00000000-0005-0000-0000-00009C340000}"/>
    <cellStyle name="Input Cell 2 2 45 4" xfId="18701" xr:uid="{00000000-0005-0000-0000-00009D340000}"/>
    <cellStyle name="Input Cell 2 2 45 5" xfId="18702" xr:uid="{00000000-0005-0000-0000-00009E340000}"/>
    <cellStyle name="Input Cell 2 2 46" xfId="18703" xr:uid="{00000000-0005-0000-0000-00009F340000}"/>
    <cellStyle name="Input Cell 2 2 46 2" xfId="18704" xr:uid="{00000000-0005-0000-0000-0000A0340000}"/>
    <cellStyle name="Input Cell 2 2 46 3" xfId="18705" xr:uid="{00000000-0005-0000-0000-0000A1340000}"/>
    <cellStyle name="Input Cell 2 2 46 4" xfId="18706" xr:uid="{00000000-0005-0000-0000-0000A2340000}"/>
    <cellStyle name="Input Cell 2 2 47" xfId="18707" xr:uid="{00000000-0005-0000-0000-0000A3340000}"/>
    <cellStyle name="Input Cell 2 2 47 2" xfId="18708" xr:uid="{00000000-0005-0000-0000-0000A4340000}"/>
    <cellStyle name="Input Cell 2 2 47 3" xfId="18709" xr:uid="{00000000-0005-0000-0000-0000A5340000}"/>
    <cellStyle name="Input Cell 2 2 47 4" xfId="18710" xr:uid="{00000000-0005-0000-0000-0000A6340000}"/>
    <cellStyle name="Input Cell 2 2 48" xfId="18711" xr:uid="{00000000-0005-0000-0000-0000A7340000}"/>
    <cellStyle name="Input Cell 2 2 49" xfId="18712" xr:uid="{00000000-0005-0000-0000-0000A8340000}"/>
    <cellStyle name="Input Cell 2 2 5" xfId="2042" xr:uid="{00000000-0005-0000-0000-0000A9340000}"/>
    <cellStyle name="Input Cell 2 2 5 2" xfId="18713" xr:uid="{00000000-0005-0000-0000-0000AA340000}"/>
    <cellStyle name="Input Cell 2 2 5 2 2" xfId="18714" xr:uid="{00000000-0005-0000-0000-0000AB340000}"/>
    <cellStyle name="Input Cell 2 2 5 2 3" xfId="18715" xr:uid="{00000000-0005-0000-0000-0000AC340000}"/>
    <cellStyle name="Input Cell 2 2 5 2 4" xfId="18716" xr:uid="{00000000-0005-0000-0000-0000AD340000}"/>
    <cellStyle name="Input Cell 2 2 5 3" xfId="18717" xr:uid="{00000000-0005-0000-0000-0000AE340000}"/>
    <cellStyle name="Input Cell 2 2 5 4" xfId="18718" xr:uid="{00000000-0005-0000-0000-0000AF340000}"/>
    <cellStyle name="Input Cell 2 2 5 5" xfId="18719" xr:uid="{00000000-0005-0000-0000-0000B0340000}"/>
    <cellStyle name="Input Cell 2 2 6" xfId="2043" xr:uid="{00000000-0005-0000-0000-0000B1340000}"/>
    <cellStyle name="Input Cell 2 2 6 2" xfId="18720" xr:uid="{00000000-0005-0000-0000-0000B2340000}"/>
    <cellStyle name="Input Cell 2 2 6 2 2" xfId="18721" xr:uid="{00000000-0005-0000-0000-0000B3340000}"/>
    <cellStyle name="Input Cell 2 2 6 2 3" xfId="18722" xr:uid="{00000000-0005-0000-0000-0000B4340000}"/>
    <cellStyle name="Input Cell 2 2 6 2 4" xfId="18723" xr:uid="{00000000-0005-0000-0000-0000B5340000}"/>
    <cellStyle name="Input Cell 2 2 6 3" xfId="18724" xr:uid="{00000000-0005-0000-0000-0000B6340000}"/>
    <cellStyle name="Input Cell 2 2 6 4" xfId="18725" xr:uid="{00000000-0005-0000-0000-0000B7340000}"/>
    <cellStyle name="Input Cell 2 2 6 5" xfId="18726" xr:uid="{00000000-0005-0000-0000-0000B8340000}"/>
    <cellStyle name="Input Cell 2 2 7" xfId="2044" xr:uid="{00000000-0005-0000-0000-0000B9340000}"/>
    <cellStyle name="Input Cell 2 2 7 2" xfId="18727" xr:uid="{00000000-0005-0000-0000-0000BA340000}"/>
    <cellStyle name="Input Cell 2 2 7 2 2" xfId="18728" xr:uid="{00000000-0005-0000-0000-0000BB340000}"/>
    <cellStyle name="Input Cell 2 2 7 2 3" xfId="18729" xr:uid="{00000000-0005-0000-0000-0000BC340000}"/>
    <cellStyle name="Input Cell 2 2 7 2 4" xfId="18730" xr:uid="{00000000-0005-0000-0000-0000BD340000}"/>
    <cellStyle name="Input Cell 2 2 7 3" xfId="18731" xr:uid="{00000000-0005-0000-0000-0000BE340000}"/>
    <cellStyle name="Input Cell 2 2 7 4" xfId="18732" xr:uid="{00000000-0005-0000-0000-0000BF340000}"/>
    <cellStyle name="Input Cell 2 2 7 5" xfId="18733" xr:uid="{00000000-0005-0000-0000-0000C0340000}"/>
    <cellStyle name="Input Cell 2 2 8" xfId="2045" xr:uid="{00000000-0005-0000-0000-0000C1340000}"/>
    <cellStyle name="Input Cell 2 2 8 2" xfId="18734" xr:uid="{00000000-0005-0000-0000-0000C2340000}"/>
    <cellStyle name="Input Cell 2 2 8 2 2" xfId="18735" xr:uid="{00000000-0005-0000-0000-0000C3340000}"/>
    <cellStyle name="Input Cell 2 2 8 2 3" xfId="18736" xr:uid="{00000000-0005-0000-0000-0000C4340000}"/>
    <cellStyle name="Input Cell 2 2 8 2 4" xfId="18737" xr:uid="{00000000-0005-0000-0000-0000C5340000}"/>
    <cellStyle name="Input Cell 2 2 8 3" xfId="18738" xr:uid="{00000000-0005-0000-0000-0000C6340000}"/>
    <cellStyle name="Input Cell 2 2 8 4" xfId="18739" xr:uid="{00000000-0005-0000-0000-0000C7340000}"/>
    <cellStyle name="Input Cell 2 2 8 5" xfId="18740" xr:uid="{00000000-0005-0000-0000-0000C8340000}"/>
    <cellStyle name="Input Cell 2 2 9" xfId="2046" xr:uid="{00000000-0005-0000-0000-0000C9340000}"/>
    <cellStyle name="Input Cell 2 2 9 2" xfId="18741" xr:uid="{00000000-0005-0000-0000-0000CA340000}"/>
    <cellStyle name="Input Cell 2 2 9 2 2" xfId="18742" xr:uid="{00000000-0005-0000-0000-0000CB340000}"/>
    <cellStyle name="Input Cell 2 2 9 2 3" xfId="18743" xr:uid="{00000000-0005-0000-0000-0000CC340000}"/>
    <cellStyle name="Input Cell 2 2 9 2 4" xfId="18744" xr:uid="{00000000-0005-0000-0000-0000CD340000}"/>
    <cellStyle name="Input Cell 2 2 9 3" xfId="18745" xr:uid="{00000000-0005-0000-0000-0000CE340000}"/>
    <cellStyle name="Input Cell 2 2 9 4" xfId="18746" xr:uid="{00000000-0005-0000-0000-0000CF340000}"/>
    <cellStyle name="Input Cell 2 2 9 5" xfId="18747" xr:uid="{00000000-0005-0000-0000-0000D0340000}"/>
    <cellStyle name="Input Cell 2 3" xfId="2047" xr:uid="{00000000-0005-0000-0000-0000D1340000}"/>
    <cellStyle name="Input Cell 2 3 10" xfId="2048" xr:uid="{00000000-0005-0000-0000-0000D2340000}"/>
    <cellStyle name="Input Cell 2 3 10 2" xfId="18748" xr:uid="{00000000-0005-0000-0000-0000D3340000}"/>
    <cellStyle name="Input Cell 2 3 10 2 2" xfId="18749" xr:uid="{00000000-0005-0000-0000-0000D4340000}"/>
    <cellStyle name="Input Cell 2 3 10 2 3" xfId="18750" xr:uid="{00000000-0005-0000-0000-0000D5340000}"/>
    <cellStyle name="Input Cell 2 3 10 2 4" xfId="18751" xr:uid="{00000000-0005-0000-0000-0000D6340000}"/>
    <cellStyle name="Input Cell 2 3 10 3" xfId="18752" xr:uid="{00000000-0005-0000-0000-0000D7340000}"/>
    <cellStyle name="Input Cell 2 3 10 4" xfId="18753" xr:uid="{00000000-0005-0000-0000-0000D8340000}"/>
    <cellStyle name="Input Cell 2 3 10 5" xfId="18754" xr:uid="{00000000-0005-0000-0000-0000D9340000}"/>
    <cellStyle name="Input Cell 2 3 11" xfId="2049" xr:uid="{00000000-0005-0000-0000-0000DA340000}"/>
    <cellStyle name="Input Cell 2 3 11 2" xfId="18755" xr:uid="{00000000-0005-0000-0000-0000DB340000}"/>
    <cellStyle name="Input Cell 2 3 11 2 2" xfId="18756" xr:uid="{00000000-0005-0000-0000-0000DC340000}"/>
    <cellStyle name="Input Cell 2 3 11 2 3" xfId="18757" xr:uid="{00000000-0005-0000-0000-0000DD340000}"/>
    <cellStyle name="Input Cell 2 3 11 2 4" xfId="18758" xr:uid="{00000000-0005-0000-0000-0000DE340000}"/>
    <cellStyle name="Input Cell 2 3 11 3" xfId="18759" xr:uid="{00000000-0005-0000-0000-0000DF340000}"/>
    <cellStyle name="Input Cell 2 3 11 4" xfId="18760" xr:uid="{00000000-0005-0000-0000-0000E0340000}"/>
    <cellStyle name="Input Cell 2 3 11 5" xfId="18761" xr:uid="{00000000-0005-0000-0000-0000E1340000}"/>
    <cellStyle name="Input Cell 2 3 12" xfId="2050" xr:uid="{00000000-0005-0000-0000-0000E2340000}"/>
    <cellStyle name="Input Cell 2 3 12 2" xfId="18762" xr:uid="{00000000-0005-0000-0000-0000E3340000}"/>
    <cellStyle name="Input Cell 2 3 12 2 2" xfId="18763" xr:uid="{00000000-0005-0000-0000-0000E4340000}"/>
    <cellStyle name="Input Cell 2 3 12 2 3" xfId="18764" xr:uid="{00000000-0005-0000-0000-0000E5340000}"/>
    <cellStyle name="Input Cell 2 3 12 2 4" xfId="18765" xr:uid="{00000000-0005-0000-0000-0000E6340000}"/>
    <cellStyle name="Input Cell 2 3 12 3" xfId="18766" xr:uid="{00000000-0005-0000-0000-0000E7340000}"/>
    <cellStyle name="Input Cell 2 3 12 4" xfId="18767" xr:uid="{00000000-0005-0000-0000-0000E8340000}"/>
    <cellStyle name="Input Cell 2 3 12 5" xfId="18768" xr:uid="{00000000-0005-0000-0000-0000E9340000}"/>
    <cellStyle name="Input Cell 2 3 13" xfId="2051" xr:uid="{00000000-0005-0000-0000-0000EA340000}"/>
    <cellStyle name="Input Cell 2 3 13 2" xfId="18769" xr:uid="{00000000-0005-0000-0000-0000EB340000}"/>
    <cellStyle name="Input Cell 2 3 13 2 2" xfId="18770" xr:uid="{00000000-0005-0000-0000-0000EC340000}"/>
    <cellStyle name="Input Cell 2 3 13 2 3" xfId="18771" xr:uid="{00000000-0005-0000-0000-0000ED340000}"/>
    <cellStyle name="Input Cell 2 3 13 2 4" xfId="18772" xr:uid="{00000000-0005-0000-0000-0000EE340000}"/>
    <cellStyle name="Input Cell 2 3 13 3" xfId="18773" xr:uid="{00000000-0005-0000-0000-0000EF340000}"/>
    <cellStyle name="Input Cell 2 3 13 4" xfId="18774" xr:uid="{00000000-0005-0000-0000-0000F0340000}"/>
    <cellStyle name="Input Cell 2 3 13 5" xfId="18775" xr:uid="{00000000-0005-0000-0000-0000F1340000}"/>
    <cellStyle name="Input Cell 2 3 14" xfId="2052" xr:uid="{00000000-0005-0000-0000-0000F2340000}"/>
    <cellStyle name="Input Cell 2 3 14 2" xfId="18776" xr:uid="{00000000-0005-0000-0000-0000F3340000}"/>
    <cellStyle name="Input Cell 2 3 14 2 2" xfId="18777" xr:uid="{00000000-0005-0000-0000-0000F4340000}"/>
    <cellStyle name="Input Cell 2 3 14 2 3" xfId="18778" xr:uid="{00000000-0005-0000-0000-0000F5340000}"/>
    <cellStyle name="Input Cell 2 3 14 2 4" xfId="18779" xr:uid="{00000000-0005-0000-0000-0000F6340000}"/>
    <cellStyle name="Input Cell 2 3 14 3" xfId="18780" xr:uid="{00000000-0005-0000-0000-0000F7340000}"/>
    <cellStyle name="Input Cell 2 3 14 4" xfId="18781" xr:uid="{00000000-0005-0000-0000-0000F8340000}"/>
    <cellStyle name="Input Cell 2 3 14 5" xfId="18782" xr:uid="{00000000-0005-0000-0000-0000F9340000}"/>
    <cellStyle name="Input Cell 2 3 15" xfId="2053" xr:uid="{00000000-0005-0000-0000-0000FA340000}"/>
    <cellStyle name="Input Cell 2 3 15 2" xfId="18783" xr:uid="{00000000-0005-0000-0000-0000FB340000}"/>
    <cellStyle name="Input Cell 2 3 15 2 2" xfId="18784" xr:uid="{00000000-0005-0000-0000-0000FC340000}"/>
    <cellStyle name="Input Cell 2 3 15 2 3" xfId="18785" xr:uid="{00000000-0005-0000-0000-0000FD340000}"/>
    <cellStyle name="Input Cell 2 3 15 2 4" xfId="18786" xr:uid="{00000000-0005-0000-0000-0000FE340000}"/>
    <cellStyle name="Input Cell 2 3 15 3" xfId="18787" xr:uid="{00000000-0005-0000-0000-0000FF340000}"/>
    <cellStyle name="Input Cell 2 3 15 4" xfId="18788" xr:uid="{00000000-0005-0000-0000-000000350000}"/>
    <cellStyle name="Input Cell 2 3 15 5" xfId="18789" xr:uid="{00000000-0005-0000-0000-000001350000}"/>
    <cellStyle name="Input Cell 2 3 16" xfId="2054" xr:uid="{00000000-0005-0000-0000-000002350000}"/>
    <cellStyle name="Input Cell 2 3 16 2" xfId="18790" xr:uid="{00000000-0005-0000-0000-000003350000}"/>
    <cellStyle name="Input Cell 2 3 16 2 2" xfId="18791" xr:uid="{00000000-0005-0000-0000-000004350000}"/>
    <cellStyle name="Input Cell 2 3 16 2 3" xfId="18792" xr:uid="{00000000-0005-0000-0000-000005350000}"/>
    <cellStyle name="Input Cell 2 3 16 2 4" xfId="18793" xr:uid="{00000000-0005-0000-0000-000006350000}"/>
    <cellStyle name="Input Cell 2 3 16 3" xfId="18794" xr:uid="{00000000-0005-0000-0000-000007350000}"/>
    <cellStyle name="Input Cell 2 3 16 4" xfId="18795" xr:uid="{00000000-0005-0000-0000-000008350000}"/>
    <cellStyle name="Input Cell 2 3 16 5" xfId="18796" xr:uid="{00000000-0005-0000-0000-000009350000}"/>
    <cellStyle name="Input Cell 2 3 17" xfId="2055" xr:uid="{00000000-0005-0000-0000-00000A350000}"/>
    <cellStyle name="Input Cell 2 3 17 2" xfId="18797" xr:uid="{00000000-0005-0000-0000-00000B350000}"/>
    <cellStyle name="Input Cell 2 3 17 2 2" xfId="18798" xr:uid="{00000000-0005-0000-0000-00000C350000}"/>
    <cellStyle name="Input Cell 2 3 17 2 3" xfId="18799" xr:uid="{00000000-0005-0000-0000-00000D350000}"/>
    <cellStyle name="Input Cell 2 3 17 2 4" xfId="18800" xr:uid="{00000000-0005-0000-0000-00000E350000}"/>
    <cellStyle name="Input Cell 2 3 17 3" xfId="18801" xr:uid="{00000000-0005-0000-0000-00000F350000}"/>
    <cellStyle name="Input Cell 2 3 17 4" xfId="18802" xr:uid="{00000000-0005-0000-0000-000010350000}"/>
    <cellStyle name="Input Cell 2 3 17 5" xfId="18803" xr:uid="{00000000-0005-0000-0000-000011350000}"/>
    <cellStyle name="Input Cell 2 3 18" xfId="2056" xr:uid="{00000000-0005-0000-0000-000012350000}"/>
    <cellStyle name="Input Cell 2 3 18 2" xfId="18804" xr:uid="{00000000-0005-0000-0000-000013350000}"/>
    <cellStyle name="Input Cell 2 3 18 2 2" xfId="18805" xr:uid="{00000000-0005-0000-0000-000014350000}"/>
    <cellStyle name="Input Cell 2 3 18 2 3" xfId="18806" xr:uid="{00000000-0005-0000-0000-000015350000}"/>
    <cellStyle name="Input Cell 2 3 18 2 4" xfId="18807" xr:uid="{00000000-0005-0000-0000-000016350000}"/>
    <cellStyle name="Input Cell 2 3 18 3" xfId="18808" xr:uid="{00000000-0005-0000-0000-000017350000}"/>
    <cellStyle name="Input Cell 2 3 18 4" xfId="18809" xr:uid="{00000000-0005-0000-0000-000018350000}"/>
    <cellStyle name="Input Cell 2 3 18 5" xfId="18810" xr:uid="{00000000-0005-0000-0000-000019350000}"/>
    <cellStyle name="Input Cell 2 3 19" xfId="2057" xr:uid="{00000000-0005-0000-0000-00001A350000}"/>
    <cellStyle name="Input Cell 2 3 19 2" xfId="18811" xr:uid="{00000000-0005-0000-0000-00001B350000}"/>
    <cellStyle name="Input Cell 2 3 19 2 2" xfId="18812" xr:uid="{00000000-0005-0000-0000-00001C350000}"/>
    <cellStyle name="Input Cell 2 3 19 2 3" xfId="18813" xr:uid="{00000000-0005-0000-0000-00001D350000}"/>
    <cellStyle name="Input Cell 2 3 19 2 4" xfId="18814" xr:uid="{00000000-0005-0000-0000-00001E350000}"/>
    <cellStyle name="Input Cell 2 3 19 3" xfId="18815" xr:uid="{00000000-0005-0000-0000-00001F350000}"/>
    <cellStyle name="Input Cell 2 3 19 4" xfId="18816" xr:uid="{00000000-0005-0000-0000-000020350000}"/>
    <cellStyle name="Input Cell 2 3 19 5" xfId="18817" xr:uid="{00000000-0005-0000-0000-000021350000}"/>
    <cellStyle name="Input Cell 2 3 2" xfId="2058" xr:uid="{00000000-0005-0000-0000-000022350000}"/>
    <cellStyle name="Input Cell 2 3 2 10" xfId="2059" xr:uid="{00000000-0005-0000-0000-000023350000}"/>
    <cellStyle name="Input Cell 2 3 2 10 2" xfId="18818" xr:uid="{00000000-0005-0000-0000-000024350000}"/>
    <cellStyle name="Input Cell 2 3 2 10 2 2" xfId="18819" xr:uid="{00000000-0005-0000-0000-000025350000}"/>
    <cellStyle name="Input Cell 2 3 2 10 2 3" xfId="18820" xr:uid="{00000000-0005-0000-0000-000026350000}"/>
    <cellStyle name="Input Cell 2 3 2 10 2 4" xfId="18821" xr:uid="{00000000-0005-0000-0000-000027350000}"/>
    <cellStyle name="Input Cell 2 3 2 10 3" xfId="18822" xr:uid="{00000000-0005-0000-0000-000028350000}"/>
    <cellStyle name="Input Cell 2 3 2 10 4" xfId="18823" xr:uid="{00000000-0005-0000-0000-000029350000}"/>
    <cellStyle name="Input Cell 2 3 2 10 5" xfId="18824" xr:uid="{00000000-0005-0000-0000-00002A350000}"/>
    <cellStyle name="Input Cell 2 3 2 11" xfId="2060" xr:uid="{00000000-0005-0000-0000-00002B350000}"/>
    <cellStyle name="Input Cell 2 3 2 11 2" xfId="18825" xr:uid="{00000000-0005-0000-0000-00002C350000}"/>
    <cellStyle name="Input Cell 2 3 2 11 2 2" xfId="18826" xr:uid="{00000000-0005-0000-0000-00002D350000}"/>
    <cellStyle name="Input Cell 2 3 2 11 2 3" xfId="18827" xr:uid="{00000000-0005-0000-0000-00002E350000}"/>
    <cellStyle name="Input Cell 2 3 2 11 2 4" xfId="18828" xr:uid="{00000000-0005-0000-0000-00002F350000}"/>
    <cellStyle name="Input Cell 2 3 2 11 3" xfId="18829" xr:uid="{00000000-0005-0000-0000-000030350000}"/>
    <cellStyle name="Input Cell 2 3 2 11 4" xfId="18830" xr:uid="{00000000-0005-0000-0000-000031350000}"/>
    <cellStyle name="Input Cell 2 3 2 11 5" xfId="18831" xr:uid="{00000000-0005-0000-0000-000032350000}"/>
    <cellStyle name="Input Cell 2 3 2 12" xfId="2061" xr:uid="{00000000-0005-0000-0000-000033350000}"/>
    <cellStyle name="Input Cell 2 3 2 12 2" xfId="18832" xr:uid="{00000000-0005-0000-0000-000034350000}"/>
    <cellStyle name="Input Cell 2 3 2 12 2 2" xfId="18833" xr:uid="{00000000-0005-0000-0000-000035350000}"/>
    <cellStyle name="Input Cell 2 3 2 12 2 3" xfId="18834" xr:uid="{00000000-0005-0000-0000-000036350000}"/>
    <cellStyle name="Input Cell 2 3 2 12 2 4" xfId="18835" xr:uid="{00000000-0005-0000-0000-000037350000}"/>
    <cellStyle name="Input Cell 2 3 2 12 3" xfId="18836" xr:uid="{00000000-0005-0000-0000-000038350000}"/>
    <cellStyle name="Input Cell 2 3 2 12 4" xfId="18837" xr:uid="{00000000-0005-0000-0000-000039350000}"/>
    <cellStyle name="Input Cell 2 3 2 12 5" xfId="18838" xr:uid="{00000000-0005-0000-0000-00003A350000}"/>
    <cellStyle name="Input Cell 2 3 2 13" xfId="2062" xr:uid="{00000000-0005-0000-0000-00003B350000}"/>
    <cellStyle name="Input Cell 2 3 2 13 2" xfId="18839" xr:uid="{00000000-0005-0000-0000-00003C350000}"/>
    <cellStyle name="Input Cell 2 3 2 13 2 2" xfId="18840" xr:uid="{00000000-0005-0000-0000-00003D350000}"/>
    <cellStyle name="Input Cell 2 3 2 13 2 3" xfId="18841" xr:uid="{00000000-0005-0000-0000-00003E350000}"/>
    <cellStyle name="Input Cell 2 3 2 13 2 4" xfId="18842" xr:uid="{00000000-0005-0000-0000-00003F350000}"/>
    <cellStyle name="Input Cell 2 3 2 13 3" xfId="18843" xr:uid="{00000000-0005-0000-0000-000040350000}"/>
    <cellStyle name="Input Cell 2 3 2 13 4" xfId="18844" xr:uid="{00000000-0005-0000-0000-000041350000}"/>
    <cellStyle name="Input Cell 2 3 2 13 5" xfId="18845" xr:uid="{00000000-0005-0000-0000-000042350000}"/>
    <cellStyle name="Input Cell 2 3 2 14" xfId="2063" xr:uid="{00000000-0005-0000-0000-000043350000}"/>
    <cellStyle name="Input Cell 2 3 2 14 2" xfId="18846" xr:uid="{00000000-0005-0000-0000-000044350000}"/>
    <cellStyle name="Input Cell 2 3 2 14 2 2" xfId="18847" xr:uid="{00000000-0005-0000-0000-000045350000}"/>
    <cellStyle name="Input Cell 2 3 2 14 2 3" xfId="18848" xr:uid="{00000000-0005-0000-0000-000046350000}"/>
    <cellStyle name="Input Cell 2 3 2 14 2 4" xfId="18849" xr:uid="{00000000-0005-0000-0000-000047350000}"/>
    <cellStyle name="Input Cell 2 3 2 14 3" xfId="18850" xr:uid="{00000000-0005-0000-0000-000048350000}"/>
    <cellStyle name="Input Cell 2 3 2 14 4" xfId="18851" xr:uid="{00000000-0005-0000-0000-000049350000}"/>
    <cellStyle name="Input Cell 2 3 2 14 5" xfId="18852" xr:uid="{00000000-0005-0000-0000-00004A350000}"/>
    <cellStyle name="Input Cell 2 3 2 15" xfId="2064" xr:uid="{00000000-0005-0000-0000-00004B350000}"/>
    <cellStyle name="Input Cell 2 3 2 15 2" xfId="18853" xr:uid="{00000000-0005-0000-0000-00004C350000}"/>
    <cellStyle name="Input Cell 2 3 2 15 2 2" xfId="18854" xr:uid="{00000000-0005-0000-0000-00004D350000}"/>
    <cellStyle name="Input Cell 2 3 2 15 2 3" xfId="18855" xr:uid="{00000000-0005-0000-0000-00004E350000}"/>
    <cellStyle name="Input Cell 2 3 2 15 2 4" xfId="18856" xr:uid="{00000000-0005-0000-0000-00004F350000}"/>
    <cellStyle name="Input Cell 2 3 2 15 3" xfId="18857" xr:uid="{00000000-0005-0000-0000-000050350000}"/>
    <cellStyle name="Input Cell 2 3 2 15 4" xfId="18858" xr:uid="{00000000-0005-0000-0000-000051350000}"/>
    <cellStyle name="Input Cell 2 3 2 15 5" xfId="18859" xr:uid="{00000000-0005-0000-0000-000052350000}"/>
    <cellStyle name="Input Cell 2 3 2 16" xfId="2065" xr:uid="{00000000-0005-0000-0000-000053350000}"/>
    <cellStyle name="Input Cell 2 3 2 16 2" xfId="18860" xr:uid="{00000000-0005-0000-0000-000054350000}"/>
    <cellStyle name="Input Cell 2 3 2 16 2 2" xfId="18861" xr:uid="{00000000-0005-0000-0000-000055350000}"/>
    <cellStyle name="Input Cell 2 3 2 16 2 3" xfId="18862" xr:uid="{00000000-0005-0000-0000-000056350000}"/>
    <cellStyle name="Input Cell 2 3 2 16 2 4" xfId="18863" xr:uid="{00000000-0005-0000-0000-000057350000}"/>
    <cellStyle name="Input Cell 2 3 2 16 3" xfId="18864" xr:uid="{00000000-0005-0000-0000-000058350000}"/>
    <cellStyle name="Input Cell 2 3 2 16 4" xfId="18865" xr:uid="{00000000-0005-0000-0000-000059350000}"/>
    <cellStyle name="Input Cell 2 3 2 16 5" xfId="18866" xr:uid="{00000000-0005-0000-0000-00005A350000}"/>
    <cellStyle name="Input Cell 2 3 2 17" xfId="2066" xr:uid="{00000000-0005-0000-0000-00005B350000}"/>
    <cellStyle name="Input Cell 2 3 2 17 2" xfId="18867" xr:uid="{00000000-0005-0000-0000-00005C350000}"/>
    <cellStyle name="Input Cell 2 3 2 17 2 2" xfId="18868" xr:uid="{00000000-0005-0000-0000-00005D350000}"/>
    <cellStyle name="Input Cell 2 3 2 17 2 3" xfId="18869" xr:uid="{00000000-0005-0000-0000-00005E350000}"/>
    <cellStyle name="Input Cell 2 3 2 17 2 4" xfId="18870" xr:uid="{00000000-0005-0000-0000-00005F350000}"/>
    <cellStyle name="Input Cell 2 3 2 17 3" xfId="18871" xr:uid="{00000000-0005-0000-0000-000060350000}"/>
    <cellStyle name="Input Cell 2 3 2 17 4" xfId="18872" xr:uid="{00000000-0005-0000-0000-000061350000}"/>
    <cellStyle name="Input Cell 2 3 2 17 5" xfId="18873" xr:uid="{00000000-0005-0000-0000-000062350000}"/>
    <cellStyle name="Input Cell 2 3 2 18" xfId="2067" xr:uid="{00000000-0005-0000-0000-000063350000}"/>
    <cellStyle name="Input Cell 2 3 2 18 2" xfId="18874" xr:uid="{00000000-0005-0000-0000-000064350000}"/>
    <cellStyle name="Input Cell 2 3 2 18 2 2" xfId="18875" xr:uid="{00000000-0005-0000-0000-000065350000}"/>
    <cellStyle name="Input Cell 2 3 2 18 2 3" xfId="18876" xr:uid="{00000000-0005-0000-0000-000066350000}"/>
    <cellStyle name="Input Cell 2 3 2 18 2 4" xfId="18877" xr:uid="{00000000-0005-0000-0000-000067350000}"/>
    <cellStyle name="Input Cell 2 3 2 18 3" xfId="18878" xr:uid="{00000000-0005-0000-0000-000068350000}"/>
    <cellStyle name="Input Cell 2 3 2 18 4" xfId="18879" xr:uid="{00000000-0005-0000-0000-000069350000}"/>
    <cellStyle name="Input Cell 2 3 2 18 5" xfId="18880" xr:uid="{00000000-0005-0000-0000-00006A350000}"/>
    <cellStyle name="Input Cell 2 3 2 19" xfId="2068" xr:uid="{00000000-0005-0000-0000-00006B350000}"/>
    <cellStyle name="Input Cell 2 3 2 19 2" xfId="18881" xr:uid="{00000000-0005-0000-0000-00006C350000}"/>
    <cellStyle name="Input Cell 2 3 2 19 2 2" xfId="18882" xr:uid="{00000000-0005-0000-0000-00006D350000}"/>
    <cellStyle name="Input Cell 2 3 2 19 2 3" xfId="18883" xr:uid="{00000000-0005-0000-0000-00006E350000}"/>
    <cellStyle name="Input Cell 2 3 2 19 2 4" xfId="18884" xr:uid="{00000000-0005-0000-0000-00006F350000}"/>
    <cellStyle name="Input Cell 2 3 2 19 3" xfId="18885" xr:uid="{00000000-0005-0000-0000-000070350000}"/>
    <cellStyle name="Input Cell 2 3 2 19 4" xfId="18886" xr:uid="{00000000-0005-0000-0000-000071350000}"/>
    <cellStyle name="Input Cell 2 3 2 19 5" xfId="18887" xr:uid="{00000000-0005-0000-0000-000072350000}"/>
    <cellStyle name="Input Cell 2 3 2 2" xfId="2069" xr:uid="{00000000-0005-0000-0000-000073350000}"/>
    <cellStyle name="Input Cell 2 3 2 2 2" xfId="18888" xr:uid="{00000000-0005-0000-0000-000074350000}"/>
    <cellStyle name="Input Cell 2 3 2 2 2 2" xfId="18889" xr:uid="{00000000-0005-0000-0000-000075350000}"/>
    <cellStyle name="Input Cell 2 3 2 2 2 3" xfId="18890" xr:uid="{00000000-0005-0000-0000-000076350000}"/>
    <cellStyle name="Input Cell 2 3 2 2 2 4" xfId="18891" xr:uid="{00000000-0005-0000-0000-000077350000}"/>
    <cellStyle name="Input Cell 2 3 2 2 3" xfId="18892" xr:uid="{00000000-0005-0000-0000-000078350000}"/>
    <cellStyle name="Input Cell 2 3 2 2 4" xfId="18893" xr:uid="{00000000-0005-0000-0000-000079350000}"/>
    <cellStyle name="Input Cell 2 3 2 2 5" xfId="18894" xr:uid="{00000000-0005-0000-0000-00007A350000}"/>
    <cellStyle name="Input Cell 2 3 2 20" xfId="2070" xr:uid="{00000000-0005-0000-0000-00007B350000}"/>
    <cellStyle name="Input Cell 2 3 2 20 2" xfId="18895" xr:uid="{00000000-0005-0000-0000-00007C350000}"/>
    <cellStyle name="Input Cell 2 3 2 20 2 2" xfId="18896" xr:uid="{00000000-0005-0000-0000-00007D350000}"/>
    <cellStyle name="Input Cell 2 3 2 20 2 3" xfId="18897" xr:uid="{00000000-0005-0000-0000-00007E350000}"/>
    <cellStyle name="Input Cell 2 3 2 20 2 4" xfId="18898" xr:uid="{00000000-0005-0000-0000-00007F350000}"/>
    <cellStyle name="Input Cell 2 3 2 20 3" xfId="18899" xr:uid="{00000000-0005-0000-0000-000080350000}"/>
    <cellStyle name="Input Cell 2 3 2 20 4" xfId="18900" xr:uid="{00000000-0005-0000-0000-000081350000}"/>
    <cellStyle name="Input Cell 2 3 2 20 5" xfId="18901" xr:uid="{00000000-0005-0000-0000-000082350000}"/>
    <cellStyle name="Input Cell 2 3 2 21" xfId="2071" xr:uid="{00000000-0005-0000-0000-000083350000}"/>
    <cellStyle name="Input Cell 2 3 2 21 2" xfId="18902" xr:uid="{00000000-0005-0000-0000-000084350000}"/>
    <cellStyle name="Input Cell 2 3 2 21 2 2" xfId="18903" xr:uid="{00000000-0005-0000-0000-000085350000}"/>
    <cellStyle name="Input Cell 2 3 2 21 2 3" xfId="18904" xr:uid="{00000000-0005-0000-0000-000086350000}"/>
    <cellStyle name="Input Cell 2 3 2 21 2 4" xfId="18905" xr:uid="{00000000-0005-0000-0000-000087350000}"/>
    <cellStyle name="Input Cell 2 3 2 21 3" xfId="18906" xr:uid="{00000000-0005-0000-0000-000088350000}"/>
    <cellStyle name="Input Cell 2 3 2 21 4" xfId="18907" xr:uid="{00000000-0005-0000-0000-000089350000}"/>
    <cellStyle name="Input Cell 2 3 2 21 5" xfId="18908" xr:uid="{00000000-0005-0000-0000-00008A350000}"/>
    <cellStyle name="Input Cell 2 3 2 22" xfId="2072" xr:uid="{00000000-0005-0000-0000-00008B350000}"/>
    <cellStyle name="Input Cell 2 3 2 22 2" xfId="18909" xr:uid="{00000000-0005-0000-0000-00008C350000}"/>
    <cellStyle name="Input Cell 2 3 2 22 2 2" xfId="18910" xr:uid="{00000000-0005-0000-0000-00008D350000}"/>
    <cellStyle name="Input Cell 2 3 2 22 2 3" xfId="18911" xr:uid="{00000000-0005-0000-0000-00008E350000}"/>
    <cellStyle name="Input Cell 2 3 2 22 2 4" xfId="18912" xr:uid="{00000000-0005-0000-0000-00008F350000}"/>
    <cellStyle name="Input Cell 2 3 2 22 3" xfId="18913" xr:uid="{00000000-0005-0000-0000-000090350000}"/>
    <cellStyle name="Input Cell 2 3 2 22 4" xfId="18914" xr:uid="{00000000-0005-0000-0000-000091350000}"/>
    <cellStyle name="Input Cell 2 3 2 22 5" xfId="18915" xr:uid="{00000000-0005-0000-0000-000092350000}"/>
    <cellStyle name="Input Cell 2 3 2 23" xfId="2073" xr:uid="{00000000-0005-0000-0000-000093350000}"/>
    <cellStyle name="Input Cell 2 3 2 23 2" xfId="18916" xr:uid="{00000000-0005-0000-0000-000094350000}"/>
    <cellStyle name="Input Cell 2 3 2 23 2 2" xfId="18917" xr:uid="{00000000-0005-0000-0000-000095350000}"/>
    <cellStyle name="Input Cell 2 3 2 23 2 3" xfId="18918" xr:uid="{00000000-0005-0000-0000-000096350000}"/>
    <cellStyle name="Input Cell 2 3 2 23 2 4" xfId="18919" xr:uid="{00000000-0005-0000-0000-000097350000}"/>
    <cellStyle name="Input Cell 2 3 2 23 3" xfId="18920" xr:uid="{00000000-0005-0000-0000-000098350000}"/>
    <cellStyle name="Input Cell 2 3 2 23 4" xfId="18921" xr:uid="{00000000-0005-0000-0000-000099350000}"/>
    <cellStyle name="Input Cell 2 3 2 23 5" xfId="18922" xr:uid="{00000000-0005-0000-0000-00009A350000}"/>
    <cellStyle name="Input Cell 2 3 2 24" xfId="2074" xr:uid="{00000000-0005-0000-0000-00009B350000}"/>
    <cellStyle name="Input Cell 2 3 2 24 2" xfId="18923" xr:uid="{00000000-0005-0000-0000-00009C350000}"/>
    <cellStyle name="Input Cell 2 3 2 24 2 2" xfId="18924" xr:uid="{00000000-0005-0000-0000-00009D350000}"/>
    <cellStyle name="Input Cell 2 3 2 24 2 3" xfId="18925" xr:uid="{00000000-0005-0000-0000-00009E350000}"/>
    <cellStyle name="Input Cell 2 3 2 24 2 4" xfId="18926" xr:uid="{00000000-0005-0000-0000-00009F350000}"/>
    <cellStyle name="Input Cell 2 3 2 24 3" xfId="18927" xr:uid="{00000000-0005-0000-0000-0000A0350000}"/>
    <cellStyle name="Input Cell 2 3 2 24 4" xfId="18928" xr:uid="{00000000-0005-0000-0000-0000A1350000}"/>
    <cellStyle name="Input Cell 2 3 2 24 5" xfId="18929" xr:uid="{00000000-0005-0000-0000-0000A2350000}"/>
    <cellStyle name="Input Cell 2 3 2 25" xfId="2075" xr:uid="{00000000-0005-0000-0000-0000A3350000}"/>
    <cellStyle name="Input Cell 2 3 2 25 2" xfId="18930" xr:uid="{00000000-0005-0000-0000-0000A4350000}"/>
    <cellStyle name="Input Cell 2 3 2 25 2 2" xfId="18931" xr:uid="{00000000-0005-0000-0000-0000A5350000}"/>
    <cellStyle name="Input Cell 2 3 2 25 2 3" xfId="18932" xr:uid="{00000000-0005-0000-0000-0000A6350000}"/>
    <cellStyle name="Input Cell 2 3 2 25 2 4" xfId="18933" xr:uid="{00000000-0005-0000-0000-0000A7350000}"/>
    <cellStyle name="Input Cell 2 3 2 25 3" xfId="18934" xr:uid="{00000000-0005-0000-0000-0000A8350000}"/>
    <cellStyle name="Input Cell 2 3 2 25 4" xfId="18935" xr:uid="{00000000-0005-0000-0000-0000A9350000}"/>
    <cellStyle name="Input Cell 2 3 2 25 5" xfId="18936" xr:uid="{00000000-0005-0000-0000-0000AA350000}"/>
    <cellStyle name="Input Cell 2 3 2 26" xfId="2076" xr:uid="{00000000-0005-0000-0000-0000AB350000}"/>
    <cellStyle name="Input Cell 2 3 2 26 2" xfId="18937" xr:uid="{00000000-0005-0000-0000-0000AC350000}"/>
    <cellStyle name="Input Cell 2 3 2 26 2 2" xfId="18938" xr:uid="{00000000-0005-0000-0000-0000AD350000}"/>
    <cellStyle name="Input Cell 2 3 2 26 2 3" xfId="18939" xr:uid="{00000000-0005-0000-0000-0000AE350000}"/>
    <cellStyle name="Input Cell 2 3 2 26 2 4" xfId="18940" xr:uid="{00000000-0005-0000-0000-0000AF350000}"/>
    <cellStyle name="Input Cell 2 3 2 26 3" xfId="18941" xr:uid="{00000000-0005-0000-0000-0000B0350000}"/>
    <cellStyle name="Input Cell 2 3 2 26 4" xfId="18942" xr:uid="{00000000-0005-0000-0000-0000B1350000}"/>
    <cellStyle name="Input Cell 2 3 2 26 5" xfId="18943" xr:uid="{00000000-0005-0000-0000-0000B2350000}"/>
    <cellStyle name="Input Cell 2 3 2 27" xfId="2077" xr:uid="{00000000-0005-0000-0000-0000B3350000}"/>
    <cellStyle name="Input Cell 2 3 2 27 2" xfId="18944" xr:uid="{00000000-0005-0000-0000-0000B4350000}"/>
    <cellStyle name="Input Cell 2 3 2 27 2 2" xfId="18945" xr:uid="{00000000-0005-0000-0000-0000B5350000}"/>
    <cellStyle name="Input Cell 2 3 2 27 2 3" xfId="18946" xr:uid="{00000000-0005-0000-0000-0000B6350000}"/>
    <cellStyle name="Input Cell 2 3 2 27 2 4" xfId="18947" xr:uid="{00000000-0005-0000-0000-0000B7350000}"/>
    <cellStyle name="Input Cell 2 3 2 27 3" xfId="18948" xr:uid="{00000000-0005-0000-0000-0000B8350000}"/>
    <cellStyle name="Input Cell 2 3 2 27 4" xfId="18949" xr:uid="{00000000-0005-0000-0000-0000B9350000}"/>
    <cellStyle name="Input Cell 2 3 2 27 5" xfId="18950" xr:uid="{00000000-0005-0000-0000-0000BA350000}"/>
    <cellStyle name="Input Cell 2 3 2 28" xfId="2078" xr:uid="{00000000-0005-0000-0000-0000BB350000}"/>
    <cellStyle name="Input Cell 2 3 2 28 2" xfId="18951" xr:uid="{00000000-0005-0000-0000-0000BC350000}"/>
    <cellStyle name="Input Cell 2 3 2 28 2 2" xfId="18952" xr:uid="{00000000-0005-0000-0000-0000BD350000}"/>
    <cellStyle name="Input Cell 2 3 2 28 2 3" xfId="18953" xr:uid="{00000000-0005-0000-0000-0000BE350000}"/>
    <cellStyle name="Input Cell 2 3 2 28 2 4" xfId="18954" xr:uid="{00000000-0005-0000-0000-0000BF350000}"/>
    <cellStyle name="Input Cell 2 3 2 28 3" xfId="18955" xr:uid="{00000000-0005-0000-0000-0000C0350000}"/>
    <cellStyle name="Input Cell 2 3 2 28 4" xfId="18956" xr:uid="{00000000-0005-0000-0000-0000C1350000}"/>
    <cellStyle name="Input Cell 2 3 2 28 5" xfId="18957" xr:uid="{00000000-0005-0000-0000-0000C2350000}"/>
    <cellStyle name="Input Cell 2 3 2 29" xfId="2079" xr:uid="{00000000-0005-0000-0000-0000C3350000}"/>
    <cellStyle name="Input Cell 2 3 2 29 2" xfId="18958" xr:uid="{00000000-0005-0000-0000-0000C4350000}"/>
    <cellStyle name="Input Cell 2 3 2 29 2 2" xfId="18959" xr:uid="{00000000-0005-0000-0000-0000C5350000}"/>
    <cellStyle name="Input Cell 2 3 2 29 2 3" xfId="18960" xr:uid="{00000000-0005-0000-0000-0000C6350000}"/>
    <cellStyle name="Input Cell 2 3 2 29 2 4" xfId="18961" xr:uid="{00000000-0005-0000-0000-0000C7350000}"/>
    <cellStyle name="Input Cell 2 3 2 29 3" xfId="18962" xr:uid="{00000000-0005-0000-0000-0000C8350000}"/>
    <cellStyle name="Input Cell 2 3 2 29 4" xfId="18963" xr:uid="{00000000-0005-0000-0000-0000C9350000}"/>
    <cellStyle name="Input Cell 2 3 2 29 5" xfId="18964" xr:uid="{00000000-0005-0000-0000-0000CA350000}"/>
    <cellStyle name="Input Cell 2 3 2 3" xfId="2080" xr:uid="{00000000-0005-0000-0000-0000CB350000}"/>
    <cellStyle name="Input Cell 2 3 2 3 2" xfId="18965" xr:uid="{00000000-0005-0000-0000-0000CC350000}"/>
    <cellStyle name="Input Cell 2 3 2 3 2 2" xfId="18966" xr:uid="{00000000-0005-0000-0000-0000CD350000}"/>
    <cellStyle name="Input Cell 2 3 2 3 2 3" xfId="18967" xr:uid="{00000000-0005-0000-0000-0000CE350000}"/>
    <cellStyle name="Input Cell 2 3 2 3 2 4" xfId="18968" xr:uid="{00000000-0005-0000-0000-0000CF350000}"/>
    <cellStyle name="Input Cell 2 3 2 3 3" xfId="18969" xr:uid="{00000000-0005-0000-0000-0000D0350000}"/>
    <cellStyle name="Input Cell 2 3 2 3 4" xfId="18970" xr:uid="{00000000-0005-0000-0000-0000D1350000}"/>
    <cellStyle name="Input Cell 2 3 2 3 5" xfId="18971" xr:uid="{00000000-0005-0000-0000-0000D2350000}"/>
    <cellStyle name="Input Cell 2 3 2 30" xfId="2081" xr:uid="{00000000-0005-0000-0000-0000D3350000}"/>
    <cellStyle name="Input Cell 2 3 2 30 2" xfId="18972" xr:uid="{00000000-0005-0000-0000-0000D4350000}"/>
    <cellStyle name="Input Cell 2 3 2 30 2 2" xfId="18973" xr:uid="{00000000-0005-0000-0000-0000D5350000}"/>
    <cellStyle name="Input Cell 2 3 2 30 2 3" xfId="18974" xr:uid="{00000000-0005-0000-0000-0000D6350000}"/>
    <cellStyle name="Input Cell 2 3 2 30 2 4" xfId="18975" xr:uid="{00000000-0005-0000-0000-0000D7350000}"/>
    <cellStyle name="Input Cell 2 3 2 30 3" xfId="18976" xr:uid="{00000000-0005-0000-0000-0000D8350000}"/>
    <cellStyle name="Input Cell 2 3 2 30 4" xfId="18977" xr:uid="{00000000-0005-0000-0000-0000D9350000}"/>
    <cellStyle name="Input Cell 2 3 2 30 5" xfId="18978" xr:uid="{00000000-0005-0000-0000-0000DA350000}"/>
    <cellStyle name="Input Cell 2 3 2 31" xfId="2082" xr:uid="{00000000-0005-0000-0000-0000DB350000}"/>
    <cellStyle name="Input Cell 2 3 2 31 2" xfId="18979" xr:uid="{00000000-0005-0000-0000-0000DC350000}"/>
    <cellStyle name="Input Cell 2 3 2 31 2 2" xfId="18980" xr:uid="{00000000-0005-0000-0000-0000DD350000}"/>
    <cellStyle name="Input Cell 2 3 2 31 2 3" xfId="18981" xr:uid="{00000000-0005-0000-0000-0000DE350000}"/>
    <cellStyle name="Input Cell 2 3 2 31 2 4" xfId="18982" xr:uid="{00000000-0005-0000-0000-0000DF350000}"/>
    <cellStyle name="Input Cell 2 3 2 31 3" xfId="18983" xr:uid="{00000000-0005-0000-0000-0000E0350000}"/>
    <cellStyle name="Input Cell 2 3 2 31 4" xfId="18984" xr:uid="{00000000-0005-0000-0000-0000E1350000}"/>
    <cellStyle name="Input Cell 2 3 2 31 5" xfId="18985" xr:uid="{00000000-0005-0000-0000-0000E2350000}"/>
    <cellStyle name="Input Cell 2 3 2 32" xfId="2083" xr:uid="{00000000-0005-0000-0000-0000E3350000}"/>
    <cellStyle name="Input Cell 2 3 2 32 2" xfId="18986" xr:uid="{00000000-0005-0000-0000-0000E4350000}"/>
    <cellStyle name="Input Cell 2 3 2 32 2 2" xfId="18987" xr:uid="{00000000-0005-0000-0000-0000E5350000}"/>
    <cellStyle name="Input Cell 2 3 2 32 2 3" xfId="18988" xr:uid="{00000000-0005-0000-0000-0000E6350000}"/>
    <cellStyle name="Input Cell 2 3 2 32 2 4" xfId="18989" xr:uid="{00000000-0005-0000-0000-0000E7350000}"/>
    <cellStyle name="Input Cell 2 3 2 32 3" xfId="18990" xr:uid="{00000000-0005-0000-0000-0000E8350000}"/>
    <cellStyle name="Input Cell 2 3 2 32 4" xfId="18991" xr:uid="{00000000-0005-0000-0000-0000E9350000}"/>
    <cellStyle name="Input Cell 2 3 2 32 5" xfId="18992" xr:uid="{00000000-0005-0000-0000-0000EA350000}"/>
    <cellStyle name="Input Cell 2 3 2 33" xfId="2084" xr:uid="{00000000-0005-0000-0000-0000EB350000}"/>
    <cellStyle name="Input Cell 2 3 2 33 2" xfId="18993" xr:uid="{00000000-0005-0000-0000-0000EC350000}"/>
    <cellStyle name="Input Cell 2 3 2 33 2 2" xfId="18994" xr:uid="{00000000-0005-0000-0000-0000ED350000}"/>
    <cellStyle name="Input Cell 2 3 2 33 2 3" xfId="18995" xr:uid="{00000000-0005-0000-0000-0000EE350000}"/>
    <cellStyle name="Input Cell 2 3 2 33 2 4" xfId="18996" xr:uid="{00000000-0005-0000-0000-0000EF350000}"/>
    <cellStyle name="Input Cell 2 3 2 33 3" xfId="18997" xr:uid="{00000000-0005-0000-0000-0000F0350000}"/>
    <cellStyle name="Input Cell 2 3 2 33 4" xfId="18998" xr:uid="{00000000-0005-0000-0000-0000F1350000}"/>
    <cellStyle name="Input Cell 2 3 2 33 5" xfId="18999" xr:uid="{00000000-0005-0000-0000-0000F2350000}"/>
    <cellStyle name="Input Cell 2 3 2 34" xfId="2085" xr:uid="{00000000-0005-0000-0000-0000F3350000}"/>
    <cellStyle name="Input Cell 2 3 2 34 2" xfId="19000" xr:uid="{00000000-0005-0000-0000-0000F4350000}"/>
    <cellStyle name="Input Cell 2 3 2 34 2 2" xfId="19001" xr:uid="{00000000-0005-0000-0000-0000F5350000}"/>
    <cellStyle name="Input Cell 2 3 2 34 2 3" xfId="19002" xr:uid="{00000000-0005-0000-0000-0000F6350000}"/>
    <cellStyle name="Input Cell 2 3 2 34 2 4" xfId="19003" xr:uid="{00000000-0005-0000-0000-0000F7350000}"/>
    <cellStyle name="Input Cell 2 3 2 34 3" xfId="19004" xr:uid="{00000000-0005-0000-0000-0000F8350000}"/>
    <cellStyle name="Input Cell 2 3 2 34 4" xfId="19005" xr:uid="{00000000-0005-0000-0000-0000F9350000}"/>
    <cellStyle name="Input Cell 2 3 2 34 5" xfId="19006" xr:uid="{00000000-0005-0000-0000-0000FA350000}"/>
    <cellStyle name="Input Cell 2 3 2 35" xfId="2086" xr:uid="{00000000-0005-0000-0000-0000FB350000}"/>
    <cellStyle name="Input Cell 2 3 2 35 2" xfId="19007" xr:uid="{00000000-0005-0000-0000-0000FC350000}"/>
    <cellStyle name="Input Cell 2 3 2 35 2 2" xfId="19008" xr:uid="{00000000-0005-0000-0000-0000FD350000}"/>
    <cellStyle name="Input Cell 2 3 2 35 2 3" xfId="19009" xr:uid="{00000000-0005-0000-0000-0000FE350000}"/>
    <cellStyle name="Input Cell 2 3 2 35 2 4" xfId="19010" xr:uid="{00000000-0005-0000-0000-0000FF350000}"/>
    <cellStyle name="Input Cell 2 3 2 35 3" xfId="19011" xr:uid="{00000000-0005-0000-0000-000000360000}"/>
    <cellStyle name="Input Cell 2 3 2 35 4" xfId="19012" xr:uid="{00000000-0005-0000-0000-000001360000}"/>
    <cellStyle name="Input Cell 2 3 2 35 5" xfId="19013" xr:uid="{00000000-0005-0000-0000-000002360000}"/>
    <cellStyle name="Input Cell 2 3 2 36" xfId="2087" xr:uid="{00000000-0005-0000-0000-000003360000}"/>
    <cellStyle name="Input Cell 2 3 2 36 2" xfId="19014" xr:uid="{00000000-0005-0000-0000-000004360000}"/>
    <cellStyle name="Input Cell 2 3 2 36 2 2" xfId="19015" xr:uid="{00000000-0005-0000-0000-000005360000}"/>
    <cellStyle name="Input Cell 2 3 2 36 2 3" xfId="19016" xr:uid="{00000000-0005-0000-0000-000006360000}"/>
    <cellStyle name="Input Cell 2 3 2 36 2 4" xfId="19017" xr:uid="{00000000-0005-0000-0000-000007360000}"/>
    <cellStyle name="Input Cell 2 3 2 36 3" xfId="19018" xr:uid="{00000000-0005-0000-0000-000008360000}"/>
    <cellStyle name="Input Cell 2 3 2 36 4" xfId="19019" xr:uid="{00000000-0005-0000-0000-000009360000}"/>
    <cellStyle name="Input Cell 2 3 2 36 5" xfId="19020" xr:uid="{00000000-0005-0000-0000-00000A360000}"/>
    <cellStyle name="Input Cell 2 3 2 37" xfId="2088" xr:uid="{00000000-0005-0000-0000-00000B360000}"/>
    <cellStyle name="Input Cell 2 3 2 37 2" xfId="19021" xr:uid="{00000000-0005-0000-0000-00000C360000}"/>
    <cellStyle name="Input Cell 2 3 2 37 2 2" xfId="19022" xr:uid="{00000000-0005-0000-0000-00000D360000}"/>
    <cellStyle name="Input Cell 2 3 2 37 2 3" xfId="19023" xr:uid="{00000000-0005-0000-0000-00000E360000}"/>
    <cellStyle name="Input Cell 2 3 2 37 2 4" xfId="19024" xr:uid="{00000000-0005-0000-0000-00000F360000}"/>
    <cellStyle name="Input Cell 2 3 2 37 3" xfId="19025" xr:uid="{00000000-0005-0000-0000-000010360000}"/>
    <cellStyle name="Input Cell 2 3 2 37 4" xfId="19026" xr:uid="{00000000-0005-0000-0000-000011360000}"/>
    <cellStyle name="Input Cell 2 3 2 37 5" xfId="19027" xr:uid="{00000000-0005-0000-0000-000012360000}"/>
    <cellStyle name="Input Cell 2 3 2 38" xfId="2089" xr:uid="{00000000-0005-0000-0000-000013360000}"/>
    <cellStyle name="Input Cell 2 3 2 38 2" xfId="19028" xr:uid="{00000000-0005-0000-0000-000014360000}"/>
    <cellStyle name="Input Cell 2 3 2 38 2 2" xfId="19029" xr:uid="{00000000-0005-0000-0000-000015360000}"/>
    <cellStyle name="Input Cell 2 3 2 38 2 3" xfId="19030" xr:uid="{00000000-0005-0000-0000-000016360000}"/>
    <cellStyle name="Input Cell 2 3 2 38 2 4" xfId="19031" xr:uid="{00000000-0005-0000-0000-000017360000}"/>
    <cellStyle name="Input Cell 2 3 2 38 3" xfId="19032" xr:uid="{00000000-0005-0000-0000-000018360000}"/>
    <cellStyle name="Input Cell 2 3 2 38 4" xfId="19033" xr:uid="{00000000-0005-0000-0000-000019360000}"/>
    <cellStyle name="Input Cell 2 3 2 38 5" xfId="19034" xr:uid="{00000000-0005-0000-0000-00001A360000}"/>
    <cellStyle name="Input Cell 2 3 2 39" xfId="2090" xr:uid="{00000000-0005-0000-0000-00001B360000}"/>
    <cellStyle name="Input Cell 2 3 2 39 2" xfId="19035" xr:uid="{00000000-0005-0000-0000-00001C360000}"/>
    <cellStyle name="Input Cell 2 3 2 39 2 2" xfId="19036" xr:uid="{00000000-0005-0000-0000-00001D360000}"/>
    <cellStyle name="Input Cell 2 3 2 39 2 3" xfId="19037" xr:uid="{00000000-0005-0000-0000-00001E360000}"/>
    <cellStyle name="Input Cell 2 3 2 39 2 4" xfId="19038" xr:uid="{00000000-0005-0000-0000-00001F360000}"/>
    <cellStyle name="Input Cell 2 3 2 39 3" xfId="19039" xr:uid="{00000000-0005-0000-0000-000020360000}"/>
    <cellStyle name="Input Cell 2 3 2 39 4" xfId="19040" xr:uid="{00000000-0005-0000-0000-000021360000}"/>
    <cellStyle name="Input Cell 2 3 2 39 5" xfId="19041" xr:uid="{00000000-0005-0000-0000-000022360000}"/>
    <cellStyle name="Input Cell 2 3 2 4" xfId="2091" xr:uid="{00000000-0005-0000-0000-000023360000}"/>
    <cellStyle name="Input Cell 2 3 2 4 2" xfId="19042" xr:uid="{00000000-0005-0000-0000-000024360000}"/>
    <cellStyle name="Input Cell 2 3 2 4 2 2" xfId="19043" xr:uid="{00000000-0005-0000-0000-000025360000}"/>
    <cellStyle name="Input Cell 2 3 2 4 2 3" xfId="19044" xr:uid="{00000000-0005-0000-0000-000026360000}"/>
    <cellStyle name="Input Cell 2 3 2 4 2 4" xfId="19045" xr:uid="{00000000-0005-0000-0000-000027360000}"/>
    <cellStyle name="Input Cell 2 3 2 4 3" xfId="19046" xr:uid="{00000000-0005-0000-0000-000028360000}"/>
    <cellStyle name="Input Cell 2 3 2 4 4" xfId="19047" xr:uid="{00000000-0005-0000-0000-000029360000}"/>
    <cellStyle name="Input Cell 2 3 2 4 5" xfId="19048" xr:uid="{00000000-0005-0000-0000-00002A360000}"/>
    <cellStyle name="Input Cell 2 3 2 40" xfId="2092" xr:uid="{00000000-0005-0000-0000-00002B360000}"/>
    <cellStyle name="Input Cell 2 3 2 40 2" xfId="19049" xr:uid="{00000000-0005-0000-0000-00002C360000}"/>
    <cellStyle name="Input Cell 2 3 2 40 2 2" xfId="19050" xr:uid="{00000000-0005-0000-0000-00002D360000}"/>
    <cellStyle name="Input Cell 2 3 2 40 2 3" xfId="19051" xr:uid="{00000000-0005-0000-0000-00002E360000}"/>
    <cellStyle name="Input Cell 2 3 2 40 2 4" xfId="19052" xr:uid="{00000000-0005-0000-0000-00002F360000}"/>
    <cellStyle name="Input Cell 2 3 2 40 3" xfId="19053" xr:uid="{00000000-0005-0000-0000-000030360000}"/>
    <cellStyle name="Input Cell 2 3 2 40 4" xfId="19054" xr:uid="{00000000-0005-0000-0000-000031360000}"/>
    <cellStyle name="Input Cell 2 3 2 40 5" xfId="19055" xr:uid="{00000000-0005-0000-0000-000032360000}"/>
    <cellStyle name="Input Cell 2 3 2 41" xfId="2093" xr:uid="{00000000-0005-0000-0000-000033360000}"/>
    <cellStyle name="Input Cell 2 3 2 41 2" xfId="19056" xr:uid="{00000000-0005-0000-0000-000034360000}"/>
    <cellStyle name="Input Cell 2 3 2 41 2 2" xfId="19057" xr:uid="{00000000-0005-0000-0000-000035360000}"/>
    <cellStyle name="Input Cell 2 3 2 41 2 3" xfId="19058" xr:uid="{00000000-0005-0000-0000-000036360000}"/>
    <cellStyle name="Input Cell 2 3 2 41 2 4" xfId="19059" xr:uid="{00000000-0005-0000-0000-000037360000}"/>
    <cellStyle name="Input Cell 2 3 2 41 3" xfId="19060" xr:uid="{00000000-0005-0000-0000-000038360000}"/>
    <cellStyle name="Input Cell 2 3 2 41 4" xfId="19061" xr:uid="{00000000-0005-0000-0000-000039360000}"/>
    <cellStyle name="Input Cell 2 3 2 41 5" xfId="19062" xr:uid="{00000000-0005-0000-0000-00003A360000}"/>
    <cellStyle name="Input Cell 2 3 2 42" xfId="2094" xr:uid="{00000000-0005-0000-0000-00003B360000}"/>
    <cellStyle name="Input Cell 2 3 2 42 2" xfId="19063" xr:uid="{00000000-0005-0000-0000-00003C360000}"/>
    <cellStyle name="Input Cell 2 3 2 42 2 2" xfId="19064" xr:uid="{00000000-0005-0000-0000-00003D360000}"/>
    <cellStyle name="Input Cell 2 3 2 42 2 3" xfId="19065" xr:uid="{00000000-0005-0000-0000-00003E360000}"/>
    <cellStyle name="Input Cell 2 3 2 42 2 4" xfId="19066" xr:uid="{00000000-0005-0000-0000-00003F360000}"/>
    <cellStyle name="Input Cell 2 3 2 42 3" xfId="19067" xr:uid="{00000000-0005-0000-0000-000040360000}"/>
    <cellStyle name="Input Cell 2 3 2 42 4" xfId="19068" xr:uid="{00000000-0005-0000-0000-000041360000}"/>
    <cellStyle name="Input Cell 2 3 2 42 5" xfId="19069" xr:uid="{00000000-0005-0000-0000-000042360000}"/>
    <cellStyle name="Input Cell 2 3 2 43" xfId="2095" xr:uid="{00000000-0005-0000-0000-000043360000}"/>
    <cellStyle name="Input Cell 2 3 2 43 2" xfId="19070" xr:uid="{00000000-0005-0000-0000-000044360000}"/>
    <cellStyle name="Input Cell 2 3 2 43 2 2" xfId="19071" xr:uid="{00000000-0005-0000-0000-000045360000}"/>
    <cellStyle name="Input Cell 2 3 2 43 2 3" xfId="19072" xr:uid="{00000000-0005-0000-0000-000046360000}"/>
    <cellStyle name="Input Cell 2 3 2 43 2 4" xfId="19073" xr:uid="{00000000-0005-0000-0000-000047360000}"/>
    <cellStyle name="Input Cell 2 3 2 43 3" xfId="19074" xr:uid="{00000000-0005-0000-0000-000048360000}"/>
    <cellStyle name="Input Cell 2 3 2 43 4" xfId="19075" xr:uid="{00000000-0005-0000-0000-000049360000}"/>
    <cellStyle name="Input Cell 2 3 2 43 5" xfId="19076" xr:uid="{00000000-0005-0000-0000-00004A360000}"/>
    <cellStyle name="Input Cell 2 3 2 44" xfId="2096" xr:uid="{00000000-0005-0000-0000-00004B360000}"/>
    <cellStyle name="Input Cell 2 3 2 44 2" xfId="19077" xr:uid="{00000000-0005-0000-0000-00004C360000}"/>
    <cellStyle name="Input Cell 2 3 2 44 2 2" xfId="19078" xr:uid="{00000000-0005-0000-0000-00004D360000}"/>
    <cellStyle name="Input Cell 2 3 2 44 2 3" xfId="19079" xr:uid="{00000000-0005-0000-0000-00004E360000}"/>
    <cellStyle name="Input Cell 2 3 2 44 2 4" xfId="19080" xr:uid="{00000000-0005-0000-0000-00004F360000}"/>
    <cellStyle name="Input Cell 2 3 2 44 3" xfId="19081" xr:uid="{00000000-0005-0000-0000-000050360000}"/>
    <cellStyle name="Input Cell 2 3 2 44 4" xfId="19082" xr:uid="{00000000-0005-0000-0000-000051360000}"/>
    <cellStyle name="Input Cell 2 3 2 44 5" xfId="19083" xr:uid="{00000000-0005-0000-0000-000052360000}"/>
    <cellStyle name="Input Cell 2 3 2 45" xfId="19084" xr:uid="{00000000-0005-0000-0000-000053360000}"/>
    <cellStyle name="Input Cell 2 3 2 45 2" xfId="19085" xr:uid="{00000000-0005-0000-0000-000054360000}"/>
    <cellStyle name="Input Cell 2 3 2 45 3" xfId="19086" xr:uid="{00000000-0005-0000-0000-000055360000}"/>
    <cellStyle name="Input Cell 2 3 2 45 4" xfId="19087" xr:uid="{00000000-0005-0000-0000-000056360000}"/>
    <cellStyle name="Input Cell 2 3 2 46" xfId="19088" xr:uid="{00000000-0005-0000-0000-000057360000}"/>
    <cellStyle name="Input Cell 2 3 2 46 2" xfId="19089" xr:uid="{00000000-0005-0000-0000-000058360000}"/>
    <cellStyle name="Input Cell 2 3 2 46 3" xfId="19090" xr:uid="{00000000-0005-0000-0000-000059360000}"/>
    <cellStyle name="Input Cell 2 3 2 46 4" xfId="19091" xr:uid="{00000000-0005-0000-0000-00005A360000}"/>
    <cellStyle name="Input Cell 2 3 2 47" xfId="19092" xr:uid="{00000000-0005-0000-0000-00005B360000}"/>
    <cellStyle name="Input Cell 2 3 2 48" xfId="19093" xr:uid="{00000000-0005-0000-0000-00005C360000}"/>
    <cellStyle name="Input Cell 2 3 2 49" xfId="19094" xr:uid="{00000000-0005-0000-0000-00005D360000}"/>
    <cellStyle name="Input Cell 2 3 2 5" xfId="2097" xr:uid="{00000000-0005-0000-0000-00005E360000}"/>
    <cellStyle name="Input Cell 2 3 2 5 2" xfId="19095" xr:uid="{00000000-0005-0000-0000-00005F360000}"/>
    <cellStyle name="Input Cell 2 3 2 5 2 2" xfId="19096" xr:uid="{00000000-0005-0000-0000-000060360000}"/>
    <cellStyle name="Input Cell 2 3 2 5 2 3" xfId="19097" xr:uid="{00000000-0005-0000-0000-000061360000}"/>
    <cellStyle name="Input Cell 2 3 2 5 2 4" xfId="19098" xr:uid="{00000000-0005-0000-0000-000062360000}"/>
    <cellStyle name="Input Cell 2 3 2 5 3" xfId="19099" xr:uid="{00000000-0005-0000-0000-000063360000}"/>
    <cellStyle name="Input Cell 2 3 2 5 4" xfId="19100" xr:uid="{00000000-0005-0000-0000-000064360000}"/>
    <cellStyle name="Input Cell 2 3 2 5 5" xfId="19101" xr:uid="{00000000-0005-0000-0000-000065360000}"/>
    <cellStyle name="Input Cell 2 3 2 6" xfId="2098" xr:uid="{00000000-0005-0000-0000-000066360000}"/>
    <cellStyle name="Input Cell 2 3 2 6 2" xfId="19102" xr:uid="{00000000-0005-0000-0000-000067360000}"/>
    <cellStyle name="Input Cell 2 3 2 6 2 2" xfId="19103" xr:uid="{00000000-0005-0000-0000-000068360000}"/>
    <cellStyle name="Input Cell 2 3 2 6 2 3" xfId="19104" xr:uid="{00000000-0005-0000-0000-000069360000}"/>
    <cellStyle name="Input Cell 2 3 2 6 2 4" xfId="19105" xr:uid="{00000000-0005-0000-0000-00006A360000}"/>
    <cellStyle name="Input Cell 2 3 2 6 3" xfId="19106" xr:uid="{00000000-0005-0000-0000-00006B360000}"/>
    <cellStyle name="Input Cell 2 3 2 6 4" xfId="19107" xr:uid="{00000000-0005-0000-0000-00006C360000}"/>
    <cellStyle name="Input Cell 2 3 2 6 5" xfId="19108" xr:uid="{00000000-0005-0000-0000-00006D360000}"/>
    <cellStyle name="Input Cell 2 3 2 7" xfId="2099" xr:uid="{00000000-0005-0000-0000-00006E360000}"/>
    <cellStyle name="Input Cell 2 3 2 7 2" xfId="19109" xr:uid="{00000000-0005-0000-0000-00006F360000}"/>
    <cellStyle name="Input Cell 2 3 2 7 2 2" xfId="19110" xr:uid="{00000000-0005-0000-0000-000070360000}"/>
    <cellStyle name="Input Cell 2 3 2 7 2 3" xfId="19111" xr:uid="{00000000-0005-0000-0000-000071360000}"/>
    <cellStyle name="Input Cell 2 3 2 7 2 4" xfId="19112" xr:uid="{00000000-0005-0000-0000-000072360000}"/>
    <cellStyle name="Input Cell 2 3 2 7 3" xfId="19113" xr:uid="{00000000-0005-0000-0000-000073360000}"/>
    <cellStyle name="Input Cell 2 3 2 7 4" xfId="19114" xr:uid="{00000000-0005-0000-0000-000074360000}"/>
    <cellStyle name="Input Cell 2 3 2 7 5" xfId="19115" xr:uid="{00000000-0005-0000-0000-000075360000}"/>
    <cellStyle name="Input Cell 2 3 2 8" xfId="2100" xr:uid="{00000000-0005-0000-0000-000076360000}"/>
    <cellStyle name="Input Cell 2 3 2 8 2" xfId="19116" xr:uid="{00000000-0005-0000-0000-000077360000}"/>
    <cellStyle name="Input Cell 2 3 2 8 2 2" xfId="19117" xr:uid="{00000000-0005-0000-0000-000078360000}"/>
    <cellStyle name="Input Cell 2 3 2 8 2 3" xfId="19118" xr:uid="{00000000-0005-0000-0000-000079360000}"/>
    <cellStyle name="Input Cell 2 3 2 8 2 4" xfId="19119" xr:uid="{00000000-0005-0000-0000-00007A360000}"/>
    <cellStyle name="Input Cell 2 3 2 8 3" xfId="19120" xr:uid="{00000000-0005-0000-0000-00007B360000}"/>
    <cellStyle name="Input Cell 2 3 2 8 4" xfId="19121" xr:uid="{00000000-0005-0000-0000-00007C360000}"/>
    <cellStyle name="Input Cell 2 3 2 8 5" xfId="19122" xr:uid="{00000000-0005-0000-0000-00007D360000}"/>
    <cellStyle name="Input Cell 2 3 2 9" xfId="2101" xr:uid="{00000000-0005-0000-0000-00007E360000}"/>
    <cellStyle name="Input Cell 2 3 2 9 2" xfId="19123" xr:uid="{00000000-0005-0000-0000-00007F360000}"/>
    <cellStyle name="Input Cell 2 3 2 9 2 2" xfId="19124" xr:uid="{00000000-0005-0000-0000-000080360000}"/>
    <cellStyle name="Input Cell 2 3 2 9 2 3" xfId="19125" xr:uid="{00000000-0005-0000-0000-000081360000}"/>
    <cellStyle name="Input Cell 2 3 2 9 2 4" xfId="19126" xr:uid="{00000000-0005-0000-0000-000082360000}"/>
    <cellStyle name="Input Cell 2 3 2 9 3" xfId="19127" xr:uid="{00000000-0005-0000-0000-000083360000}"/>
    <cellStyle name="Input Cell 2 3 2 9 4" xfId="19128" xr:uid="{00000000-0005-0000-0000-000084360000}"/>
    <cellStyle name="Input Cell 2 3 2 9 5" xfId="19129" xr:uid="{00000000-0005-0000-0000-000085360000}"/>
    <cellStyle name="Input Cell 2 3 20" xfId="2102" xr:uid="{00000000-0005-0000-0000-000086360000}"/>
    <cellStyle name="Input Cell 2 3 20 2" xfId="19130" xr:uid="{00000000-0005-0000-0000-000087360000}"/>
    <cellStyle name="Input Cell 2 3 20 2 2" xfId="19131" xr:uid="{00000000-0005-0000-0000-000088360000}"/>
    <cellStyle name="Input Cell 2 3 20 2 3" xfId="19132" xr:uid="{00000000-0005-0000-0000-000089360000}"/>
    <cellStyle name="Input Cell 2 3 20 2 4" xfId="19133" xr:uid="{00000000-0005-0000-0000-00008A360000}"/>
    <cellStyle name="Input Cell 2 3 20 3" xfId="19134" xr:uid="{00000000-0005-0000-0000-00008B360000}"/>
    <cellStyle name="Input Cell 2 3 20 4" xfId="19135" xr:uid="{00000000-0005-0000-0000-00008C360000}"/>
    <cellStyle name="Input Cell 2 3 20 5" xfId="19136" xr:uid="{00000000-0005-0000-0000-00008D360000}"/>
    <cellStyle name="Input Cell 2 3 21" xfId="2103" xr:uid="{00000000-0005-0000-0000-00008E360000}"/>
    <cellStyle name="Input Cell 2 3 21 2" xfId="19137" xr:uid="{00000000-0005-0000-0000-00008F360000}"/>
    <cellStyle name="Input Cell 2 3 21 2 2" xfId="19138" xr:uid="{00000000-0005-0000-0000-000090360000}"/>
    <cellStyle name="Input Cell 2 3 21 2 3" xfId="19139" xr:uid="{00000000-0005-0000-0000-000091360000}"/>
    <cellStyle name="Input Cell 2 3 21 2 4" xfId="19140" xr:uid="{00000000-0005-0000-0000-000092360000}"/>
    <cellStyle name="Input Cell 2 3 21 3" xfId="19141" xr:uid="{00000000-0005-0000-0000-000093360000}"/>
    <cellStyle name="Input Cell 2 3 21 4" xfId="19142" xr:uid="{00000000-0005-0000-0000-000094360000}"/>
    <cellStyle name="Input Cell 2 3 21 5" xfId="19143" xr:uid="{00000000-0005-0000-0000-000095360000}"/>
    <cellStyle name="Input Cell 2 3 22" xfId="2104" xr:uid="{00000000-0005-0000-0000-000096360000}"/>
    <cellStyle name="Input Cell 2 3 22 2" xfId="19144" xr:uid="{00000000-0005-0000-0000-000097360000}"/>
    <cellStyle name="Input Cell 2 3 22 2 2" xfId="19145" xr:uid="{00000000-0005-0000-0000-000098360000}"/>
    <cellStyle name="Input Cell 2 3 22 2 3" xfId="19146" xr:uid="{00000000-0005-0000-0000-000099360000}"/>
    <cellStyle name="Input Cell 2 3 22 2 4" xfId="19147" xr:uid="{00000000-0005-0000-0000-00009A360000}"/>
    <cellStyle name="Input Cell 2 3 22 3" xfId="19148" xr:uid="{00000000-0005-0000-0000-00009B360000}"/>
    <cellStyle name="Input Cell 2 3 22 4" xfId="19149" xr:uid="{00000000-0005-0000-0000-00009C360000}"/>
    <cellStyle name="Input Cell 2 3 22 5" xfId="19150" xr:uid="{00000000-0005-0000-0000-00009D360000}"/>
    <cellStyle name="Input Cell 2 3 23" xfId="2105" xr:uid="{00000000-0005-0000-0000-00009E360000}"/>
    <cellStyle name="Input Cell 2 3 23 2" xfId="19151" xr:uid="{00000000-0005-0000-0000-00009F360000}"/>
    <cellStyle name="Input Cell 2 3 23 2 2" xfId="19152" xr:uid="{00000000-0005-0000-0000-0000A0360000}"/>
    <cellStyle name="Input Cell 2 3 23 2 3" xfId="19153" xr:uid="{00000000-0005-0000-0000-0000A1360000}"/>
    <cellStyle name="Input Cell 2 3 23 2 4" xfId="19154" xr:uid="{00000000-0005-0000-0000-0000A2360000}"/>
    <cellStyle name="Input Cell 2 3 23 3" xfId="19155" xr:uid="{00000000-0005-0000-0000-0000A3360000}"/>
    <cellStyle name="Input Cell 2 3 23 4" xfId="19156" xr:uid="{00000000-0005-0000-0000-0000A4360000}"/>
    <cellStyle name="Input Cell 2 3 23 5" xfId="19157" xr:uid="{00000000-0005-0000-0000-0000A5360000}"/>
    <cellStyle name="Input Cell 2 3 24" xfId="2106" xr:uid="{00000000-0005-0000-0000-0000A6360000}"/>
    <cellStyle name="Input Cell 2 3 24 2" xfId="19158" xr:uid="{00000000-0005-0000-0000-0000A7360000}"/>
    <cellStyle name="Input Cell 2 3 24 2 2" xfId="19159" xr:uid="{00000000-0005-0000-0000-0000A8360000}"/>
    <cellStyle name="Input Cell 2 3 24 2 3" xfId="19160" xr:uid="{00000000-0005-0000-0000-0000A9360000}"/>
    <cellStyle name="Input Cell 2 3 24 2 4" xfId="19161" xr:uid="{00000000-0005-0000-0000-0000AA360000}"/>
    <cellStyle name="Input Cell 2 3 24 3" xfId="19162" xr:uid="{00000000-0005-0000-0000-0000AB360000}"/>
    <cellStyle name="Input Cell 2 3 24 4" xfId="19163" xr:uid="{00000000-0005-0000-0000-0000AC360000}"/>
    <cellStyle name="Input Cell 2 3 24 5" xfId="19164" xr:uid="{00000000-0005-0000-0000-0000AD360000}"/>
    <cellStyle name="Input Cell 2 3 25" xfId="2107" xr:uid="{00000000-0005-0000-0000-0000AE360000}"/>
    <cellStyle name="Input Cell 2 3 25 2" xfId="19165" xr:uid="{00000000-0005-0000-0000-0000AF360000}"/>
    <cellStyle name="Input Cell 2 3 25 2 2" xfId="19166" xr:uid="{00000000-0005-0000-0000-0000B0360000}"/>
    <cellStyle name="Input Cell 2 3 25 2 3" xfId="19167" xr:uid="{00000000-0005-0000-0000-0000B1360000}"/>
    <cellStyle name="Input Cell 2 3 25 2 4" xfId="19168" xr:uid="{00000000-0005-0000-0000-0000B2360000}"/>
    <cellStyle name="Input Cell 2 3 25 3" xfId="19169" xr:uid="{00000000-0005-0000-0000-0000B3360000}"/>
    <cellStyle name="Input Cell 2 3 25 4" xfId="19170" xr:uid="{00000000-0005-0000-0000-0000B4360000}"/>
    <cellStyle name="Input Cell 2 3 25 5" xfId="19171" xr:uid="{00000000-0005-0000-0000-0000B5360000}"/>
    <cellStyle name="Input Cell 2 3 26" xfId="2108" xr:uid="{00000000-0005-0000-0000-0000B6360000}"/>
    <cellStyle name="Input Cell 2 3 26 2" xfId="19172" xr:uid="{00000000-0005-0000-0000-0000B7360000}"/>
    <cellStyle name="Input Cell 2 3 26 2 2" xfId="19173" xr:uid="{00000000-0005-0000-0000-0000B8360000}"/>
    <cellStyle name="Input Cell 2 3 26 2 3" xfId="19174" xr:uid="{00000000-0005-0000-0000-0000B9360000}"/>
    <cellStyle name="Input Cell 2 3 26 2 4" xfId="19175" xr:uid="{00000000-0005-0000-0000-0000BA360000}"/>
    <cellStyle name="Input Cell 2 3 26 3" xfId="19176" xr:uid="{00000000-0005-0000-0000-0000BB360000}"/>
    <cellStyle name="Input Cell 2 3 26 4" xfId="19177" xr:uid="{00000000-0005-0000-0000-0000BC360000}"/>
    <cellStyle name="Input Cell 2 3 26 5" xfId="19178" xr:uid="{00000000-0005-0000-0000-0000BD360000}"/>
    <cellStyle name="Input Cell 2 3 27" xfId="2109" xr:uid="{00000000-0005-0000-0000-0000BE360000}"/>
    <cellStyle name="Input Cell 2 3 27 2" xfId="19179" xr:uid="{00000000-0005-0000-0000-0000BF360000}"/>
    <cellStyle name="Input Cell 2 3 27 2 2" xfId="19180" xr:uid="{00000000-0005-0000-0000-0000C0360000}"/>
    <cellStyle name="Input Cell 2 3 27 2 3" xfId="19181" xr:uid="{00000000-0005-0000-0000-0000C1360000}"/>
    <cellStyle name="Input Cell 2 3 27 2 4" xfId="19182" xr:uid="{00000000-0005-0000-0000-0000C2360000}"/>
    <cellStyle name="Input Cell 2 3 27 3" xfId="19183" xr:uid="{00000000-0005-0000-0000-0000C3360000}"/>
    <cellStyle name="Input Cell 2 3 27 4" xfId="19184" xr:uid="{00000000-0005-0000-0000-0000C4360000}"/>
    <cellStyle name="Input Cell 2 3 27 5" xfId="19185" xr:uid="{00000000-0005-0000-0000-0000C5360000}"/>
    <cellStyle name="Input Cell 2 3 28" xfId="2110" xr:uid="{00000000-0005-0000-0000-0000C6360000}"/>
    <cellStyle name="Input Cell 2 3 28 2" xfId="19186" xr:uid="{00000000-0005-0000-0000-0000C7360000}"/>
    <cellStyle name="Input Cell 2 3 28 2 2" xfId="19187" xr:uid="{00000000-0005-0000-0000-0000C8360000}"/>
    <cellStyle name="Input Cell 2 3 28 2 3" xfId="19188" xr:uid="{00000000-0005-0000-0000-0000C9360000}"/>
    <cellStyle name="Input Cell 2 3 28 2 4" xfId="19189" xr:uid="{00000000-0005-0000-0000-0000CA360000}"/>
    <cellStyle name="Input Cell 2 3 28 3" xfId="19190" xr:uid="{00000000-0005-0000-0000-0000CB360000}"/>
    <cellStyle name="Input Cell 2 3 28 4" xfId="19191" xr:uid="{00000000-0005-0000-0000-0000CC360000}"/>
    <cellStyle name="Input Cell 2 3 28 5" xfId="19192" xr:uid="{00000000-0005-0000-0000-0000CD360000}"/>
    <cellStyle name="Input Cell 2 3 29" xfId="2111" xr:uid="{00000000-0005-0000-0000-0000CE360000}"/>
    <cellStyle name="Input Cell 2 3 29 2" xfId="19193" xr:uid="{00000000-0005-0000-0000-0000CF360000}"/>
    <cellStyle name="Input Cell 2 3 29 2 2" xfId="19194" xr:uid="{00000000-0005-0000-0000-0000D0360000}"/>
    <cellStyle name="Input Cell 2 3 29 2 3" xfId="19195" xr:uid="{00000000-0005-0000-0000-0000D1360000}"/>
    <cellStyle name="Input Cell 2 3 29 2 4" xfId="19196" xr:uid="{00000000-0005-0000-0000-0000D2360000}"/>
    <cellStyle name="Input Cell 2 3 29 3" xfId="19197" xr:uid="{00000000-0005-0000-0000-0000D3360000}"/>
    <cellStyle name="Input Cell 2 3 29 4" xfId="19198" xr:uid="{00000000-0005-0000-0000-0000D4360000}"/>
    <cellStyle name="Input Cell 2 3 29 5" xfId="19199" xr:uid="{00000000-0005-0000-0000-0000D5360000}"/>
    <cellStyle name="Input Cell 2 3 3" xfId="2112" xr:uid="{00000000-0005-0000-0000-0000D6360000}"/>
    <cellStyle name="Input Cell 2 3 3 2" xfId="19200" xr:uid="{00000000-0005-0000-0000-0000D7360000}"/>
    <cellStyle name="Input Cell 2 3 3 2 2" xfId="19201" xr:uid="{00000000-0005-0000-0000-0000D8360000}"/>
    <cellStyle name="Input Cell 2 3 3 2 3" xfId="19202" xr:uid="{00000000-0005-0000-0000-0000D9360000}"/>
    <cellStyle name="Input Cell 2 3 3 2 4" xfId="19203" xr:uid="{00000000-0005-0000-0000-0000DA360000}"/>
    <cellStyle name="Input Cell 2 3 3 3" xfId="19204" xr:uid="{00000000-0005-0000-0000-0000DB360000}"/>
    <cellStyle name="Input Cell 2 3 3 4" xfId="19205" xr:uid="{00000000-0005-0000-0000-0000DC360000}"/>
    <cellStyle name="Input Cell 2 3 3 5" xfId="19206" xr:uid="{00000000-0005-0000-0000-0000DD360000}"/>
    <cellStyle name="Input Cell 2 3 30" xfId="2113" xr:uid="{00000000-0005-0000-0000-0000DE360000}"/>
    <cellStyle name="Input Cell 2 3 30 2" xfId="19207" xr:uid="{00000000-0005-0000-0000-0000DF360000}"/>
    <cellStyle name="Input Cell 2 3 30 2 2" xfId="19208" xr:uid="{00000000-0005-0000-0000-0000E0360000}"/>
    <cellStyle name="Input Cell 2 3 30 2 3" xfId="19209" xr:uid="{00000000-0005-0000-0000-0000E1360000}"/>
    <cellStyle name="Input Cell 2 3 30 2 4" xfId="19210" xr:uid="{00000000-0005-0000-0000-0000E2360000}"/>
    <cellStyle name="Input Cell 2 3 30 3" xfId="19211" xr:uid="{00000000-0005-0000-0000-0000E3360000}"/>
    <cellStyle name="Input Cell 2 3 30 4" xfId="19212" xr:uid="{00000000-0005-0000-0000-0000E4360000}"/>
    <cellStyle name="Input Cell 2 3 30 5" xfId="19213" xr:uid="{00000000-0005-0000-0000-0000E5360000}"/>
    <cellStyle name="Input Cell 2 3 31" xfId="2114" xr:uid="{00000000-0005-0000-0000-0000E6360000}"/>
    <cellStyle name="Input Cell 2 3 31 2" xfId="19214" xr:uid="{00000000-0005-0000-0000-0000E7360000}"/>
    <cellStyle name="Input Cell 2 3 31 2 2" xfId="19215" xr:uid="{00000000-0005-0000-0000-0000E8360000}"/>
    <cellStyle name="Input Cell 2 3 31 2 3" xfId="19216" xr:uid="{00000000-0005-0000-0000-0000E9360000}"/>
    <cellStyle name="Input Cell 2 3 31 2 4" xfId="19217" xr:uid="{00000000-0005-0000-0000-0000EA360000}"/>
    <cellStyle name="Input Cell 2 3 31 3" xfId="19218" xr:uid="{00000000-0005-0000-0000-0000EB360000}"/>
    <cellStyle name="Input Cell 2 3 31 4" xfId="19219" xr:uid="{00000000-0005-0000-0000-0000EC360000}"/>
    <cellStyle name="Input Cell 2 3 31 5" xfId="19220" xr:uid="{00000000-0005-0000-0000-0000ED360000}"/>
    <cellStyle name="Input Cell 2 3 32" xfId="2115" xr:uid="{00000000-0005-0000-0000-0000EE360000}"/>
    <cellStyle name="Input Cell 2 3 32 2" xfId="19221" xr:uid="{00000000-0005-0000-0000-0000EF360000}"/>
    <cellStyle name="Input Cell 2 3 32 2 2" xfId="19222" xr:uid="{00000000-0005-0000-0000-0000F0360000}"/>
    <cellStyle name="Input Cell 2 3 32 2 3" xfId="19223" xr:uid="{00000000-0005-0000-0000-0000F1360000}"/>
    <cellStyle name="Input Cell 2 3 32 2 4" xfId="19224" xr:uid="{00000000-0005-0000-0000-0000F2360000}"/>
    <cellStyle name="Input Cell 2 3 32 3" xfId="19225" xr:uid="{00000000-0005-0000-0000-0000F3360000}"/>
    <cellStyle name="Input Cell 2 3 32 4" xfId="19226" xr:uid="{00000000-0005-0000-0000-0000F4360000}"/>
    <cellStyle name="Input Cell 2 3 32 5" xfId="19227" xr:uid="{00000000-0005-0000-0000-0000F5360000}"/>
    <cellStyle name="Input Cell 2 3 33" xfId="2116" xr:uid="{00000000-0005-0000-0000-0000F6360000}"/>
    <cellStyle name="Input Cell 2 3 33 2" xfId="19228" xr:uid="{00000000-0005-0000-0000-0000F7360000}"/>
    <cellStyle name="Input Cell 2 3 33 2 2" xfId="19229" xr:uid="{00000000-0005-0000-0000-0000F8360000}"/>
    <cellStyle name="Input Cell 2 3 33 2 3" xfId="19230" xr:uid="{00000000-0005-0000-0000-0000F9360000}"/>
    <cellStyle name="Input Cell 2 3 33 2 4" xfId="19231" xr:uid="{00000000-0005-0000-0000-0000FA360000}"/>
    <cellStyle name="Input Cell 2 3 33 3" xfId="19232" xr:uid="{00000000-0005-0000-0000-0000FB360000}"/>
    <cellStyle name="Input Cell 2 3 33 4" xfId="19233" xr:uid="{00000000-0005-0000-0000-0000FC360000}"/>
    <cellStyle name="Input Cell 2 3 33 5" xfId="19234" xr:uid="{00000000-0005-0000-0000-0000FD360000}"/>
    <cellStyle name="Input Cell 2 3 34" xfId="2117" xr:uid="{00000000-0005-0000-0000-0000FE360000}"/>
    <cellStyle name="Input Cell 2 3 34 2" xfId="19235" xr:uid="{00000000-0005-0000-0000-0000FF360000}"/>
    <cellStyle name="Input Cell 2 3 34 2 2" xfId="19236" xr:uid="{00000000-0005-0000-0000-000000370000}"/>
    <cellStyle name="Input Cell 2 3 34 2 3" xfId="19237" xr:uid="{00000000-0005-0000-0000-000001370000}"/>
    <cellStyle name="Input Cell 2 3 34 2 4" xfId="19238" xr:uid="{00000000-0005-0000-0000-000002370000}"/>
    <cellStyle name="Input Cell 2 3 34 3" xfId="19239" xr:uid="{00000000-0005-0000-0000-000003370000}"/>
    <cellStyle name="Input Cell 2 3 34 4" xfId="19240" xr:uid="{00000000-0005-0000-0000-000004370000}"/>
    <cellStyle name="Input Cell 2 3 34 5" xfId="19241" xr:uid="{00000000-0005-0000-0000-000005370000}"/>
    <cellStyle name="Input Cell 2 3 35" xfId="2118" xr:uid="{00000000-0005-0000-0000-000006370000}"/>
    <cellStyle name="Input Cell 2 3 35 2" xfId="19242" xr:uid="{00000000-0005-0000-0000-000007370000}"/>
    <cellStyle name="Input Cell 2 3 35 2 2" xfId="19243" xr:uid="{00000000-0005-0000-0000-000008370000}"/>
    <cellStyle name="Input Cell 2 3 35 2 3" xfId="19244" xr:uid="{00000000-0005-0000-0000-000009370000}"/>
    <cellStyle name="Input Cell 2 3 35 2 4" xfId="19245" xr:uid="{00000000-0005-0000-0000-00000A370000}"/>
    <cellStyle name="Input Cell 2 3 35 3" xfId="19246" xr:uid="{00000000-0005-0000-0000-00000B370000}"/>
    <cellStyle name="Input Cell 2 3 35 4" xfId="19247" xr:uid="{00000000-0005-0000-0000-00000C370000}"/>
    <cellStyle name="Input Cell 2 3 35 5" xfId="19248" xr:uid="{00000000-0005-0000-0000-00000D370000}"/>
    <cellStyle name="Input Cell 2 3 36" xfId="2119" xr:uid="{00000000-0005-0000-0000-00000E370000}"/>
    <cellStyle name="Input Cell 2 3 36 2" xfId="19249" xr:uid="{00000000-0005-0000-0000-00000F370000}"/>
    <cellStyle name="Input Cell 2 3 36 2 2" xfId="19250" xr:uid="{00000000-0005-0000-0000-000010370000}"/>
    <cellStyle name="Input Cell 2 3 36 2 3" xfId="19251" xr:uid="{00000000-0005-0000-0000-000011370000}"/>
    <cellStyle name="Input Cell 2 3 36 2 4" xfId="19252" xr:uid="{00000000-0005-0000-0000-000012370000}"/>
    <cellStyle name="Input Cell 2 3 36 3" xfId="19253" xr:uid="{00000000-0005-0000-0000-000013370000}"/>
    <cellStyle name="Input Cell 2 3 36 4" xfId="19254" xr:uid="{00000000-0005-0000-0000-000014370000}"/>
    <cellStyle name="Input Cell 2 3 36 5" xfId="19255" xr:uid="{00000000-0005-0000-0000-000015370000}"/>
    <cellStyle name="Input Cell 2 3 37" xfId="2120" xr:uid="{00000000-0005-0000-0000-000016370000}"/>
    <cellStyle name="Input Cell 2 3 37 2" xfId="19256" xr:uid="{00000000-0005-0000-0000-000017370000}"/>
    <cellStyle name="Input Cell 2 3 37 2 2" xfId="19257" xr:uid="{00000000-0005-0000-0000-000018370000}"/>
    <cellStyle name="Input Cell 2 3 37 2 3" xfId="19258" xr:uid="{00000000-0005-0000-0000-000019370000}"/>
    <cellStyle name="Input Cell 2 3 37 2 4" xfId="19259" xr:uid="{00000000-0005-0000-0000-00001A370000}"/>
    <cellStyle name="Input Cell 2 3 37 3" xfId="19260" xr:uid="{00000000-0005-0000-0000-00001B370000}"/>
    <cellStyle name="Input Cell 2 3 37 4" xfId="19261" xr:uid="{00000000-0005-0000-0000-00001C370000}"/>
    <cellStyle name="Input Cell 2 3 37 5" xfId="19262" xr:uid="{00000000-0005-0000-0000-00001D370000}"/>
    <cellStyle name="Input Cell 2 3 38" xfId="2121" xr:uid="{00000000-0005-0000-0000-00001E370000}"/>
    <cellStyle name="Input Cell 2 3 38 2" xfId="19263" xr:uid="{00000000-0005-0000-0000-00001F370000}"/>
    <cellStyle name="Input Cell 2 3 38 2 2" xfId="19264" xr:uid="{00000000-0005-0000-0000-000020370000}"/>
    <cellStyle name="Input Cell 2 3 38 2 3" xfId="19265" xr:uid="{00000000-0005-0000-0000-000021370000}"/>
    <cellStyle name="Input Cell 2 3 38 2 4" xfId="19266" xr:uid="{00000000-0005-0000-0000-000022370000}"/>
    <cellStyle name="Input Cell 2 3 38 3" xfId="19267" xr:uid="{00000000-0005-0000-0000-000023370000}"/>
    <cellStyle name="Input Cell 2 3 38 4" xfId="19268" xr:uid="{00000000-0005-0000-0000-000024370000}"/>
    <cellStyle name="Input Cell 2 3 38 5" xfId="19269" xr:uid="{00000000-0005-0000-0000-000025370000}"/>
    <cellStyle name="Input Cell 2 3 39" xfId="2122" xr:uid="{00000000-0005-0000-0000-000026370000}"/>
    <cellStyle name="Input Cell 2 3 39 2" xfId="19270" xr:uid="{00000000-0005-0000-0000-000027370000}"/>
    <cellStyle name="Input Cell 2 3 39 2 2" xfId="19271" xr:uid="{00000000-0005-0000-0000-000028370000}"/>
    <cellStyle name="Input Cell 2 3 39 2 3" xfId="19272" xr:uid="{00000000-0005-0000-0000-000029370000}"/>
    <cellStyle name="Input Cell 2 3 39 2 4" xfId="19273" xr:uid="{00000000-0005-0000-0000-00002A370000}"/>
    <cellStyle name="Input Cell 2 3 39 3" xfId="19274" xr:uid="{00000000-0005-0000-0000-00002B370000}"/>
    <cellStyle name="Input Cell 2 3 39 4" xfId="19275" xr:uid="{00000000-0005-0000-0000-00002C370000}"/>
    <cellStyle name="Input Cell 2 3 39 5" xfId="19276" xr:uid="{00000000-0005-0000-0000-00002D370000}"/>
    <cellStyle name="Input Cell 2 3 4" xfId="2123" xr:uid="{00000000-0005-0000-0000-00002E370000}"/>
    <cellStyle name="Input Cell 2 3 4 2" xfId="19277" xr:uid="{00000000-0005-0000-0000-00002F370000}"/>
    <cellStyle name="Input Cell 2 3 4 2 2" xfId="19278" xr:uid="{00000000-0005-0000-0000-000030370000}"/>
    <cellStyle name="Input Cell 2 3 4 2 3" xfId="19279" xr:uid="{00000000-0005-0000-0000-000031370000}"/>
    <cellStyle name="Input Cell 2 3 4 2 4" xfId="19280" xr:uid="{00000000-0005-0000-0000-000032370000}"/>
    <cellStyle name="Input Cell 2 3 4 3" xfId="19281" xr:uid="{00000000-0005-0000-0000-000033370000}"/>
    <cellStyle name="Input Cell 2 3 4 4" xfId="19282" xr:uid="{00000000-0005-0000-0000-000034370000}"/>
    <cellStyle name="Input Cell 2 3 4 5" xfId="19283" xr:uid="{00000000-0005-0000-0000-000035370000}"/>
    <cellStyle name="Input Cell 2 3 40" xfId="2124" xr:uid="{00000000-0005-0000-0000-000036370000}"/>
    <cellStyle name="Input Cell 2 3 40 2" xfId="19284" xr:uid="{00000000-0005-0000-0000-000037370000}"/>
    <cellStyle name="Input Cell 2 3 40 2 2" xfId="19285" xr:uid="{00000000-0005-0000-0000-000038370000}"/>
    <cellStyle name="Input Cell 2 3 40 2 3" xfId="19286" xr:uid="{00000000-0005-0000-0000-000039370000}"/>
    <cellStyle name="Input Cell 2 3 40 2 4" xfId="19287" xr:uid="{00000000-0005-0000-0000-00003A370000}"/>
    <cellStyle name="Input Cell 2 3 40 3" xfId="19288" xr:uid="{00000000-0005-0000-0000-00003B370000}"/>
    <cellStyle name="Input Cell 2 3 40 4" xfId="19289" xr:uid="{00000000-0005-0000-0000-00003C370000}"/>
    <cellStyle name="Input Cell 2 3 40 5" xfId="19290" xr:uid="{00000000-0005-0000-0000-00003D370000}"/>
    <cellStyle name="Input Cell 2 3 41" xfId="2125" xr:uid="{00000000-0005-0000-0000-00003E370000}"/>
    <cellStyle name="Input Cell 2 3 41 2" xfId="19291" xr:uid="{00000000-0005-0000-0000-00003F370000}"/>
    <cellStyle name="Input Cell 2 3 41 2 2" xfId="19292" xr:uid="{00000000-0005-0000-0000-000040370000}"/>
    <cellStyle name="Input Cell 2 3 41 2 3" xfId="19293" xr:uid="{00000000-0005-0000-0000-000041370000}"/>
    <cellStyle name="Input Cell 2 3 41 2 4" xfId="19294" xr:uid="{00000000-0005-0000-0000-000042370000}"/>
    <cellStyle name="Input Cell 2 3 41 3" xfId="19295" xr:uid="{00000000-0005-0000-0000-000043370000}"/>
    <cellStyle name="Input Cell 2 3 41 4" xfId="19296" xr:uid="{00000000-0005-0000-0000-000044370000}"/>
    <cellStyle name="Input Cell 2 3 41 5" xfId="19297" xr:uid="{00000000-0005-0000-0000-000045370000}"/>
    <cellStyle name="Input Cell 2 3 42" xfId="2126" xr:uid="{00000000-0005-0000-0000-000046370000}"/>
    <cellStyle name="Input Cell 2 3 42 2" xfId="19298" xr:uid="{00000000-0005-0000-0000-000047370000}"/>
    <cellStyle name="Input Cell 2 3 42 2 2" xfId="19299" xr:uid="{00000000-0005-0000-0000-000048370000}"/>
    <cellStyle name="Input Cell 2 3 42 2 3" xfId="19300" xr:uid="{00000000-0005-0000-0000-000049370000}"/>
    <cellStyle name="Input Cell 2 3 42 2 4" xfId="19301" xr:uid="{00000000-0005-0000-0000-00004A370000}"/>
    <cellStyle name="Input Cell 2 3 42 3" xfId="19302" xr:uid="{00000000-0005-0000-0000-00004B370000}"/>
    <cellStyle name="Input Cell 2 3 42 4" xfId="19303" xr:uid="{00000000-0005-0000-0000-00004C370000}"/>
    <cellStyle name="Input Cell 2 3 42 5" xfId="19304" xr:uid="{00000000-0005-0000-0000-00004D370000}"/>
    <cellStyle name="Input Cell 2 3 43" xfId="2127" xr:uid="{00000000-0005-0000-0000-00004E370000}"/>
    <cellStyle name="Input Cell 2 3 43 2" xfId="19305" xr:uid="{00000000-0005-0000-0000-00004F370000}"/>
    <cellStyle name="Input Cell 2 3 43 2 2" xfId="19306" xr:uid="{00000000-0005-0000-0000-000050370000}"/>
    <cellStyle name="Input Cell 2 3 43 2 3" xfId="19307" xr:uid="{00000000-0005-0000-0000-000051370000}"/>
    <cellStyle name="Input Cell 2 3 43 2 4" xfId="19308" xr:uid="{00000000-0005-0000-0000-000052370000}"/>
    <cellStyle name="Input Cell 2 3 43 3" xfId="19309" xr:uid="{00000000-0005-0000-0000-000053370000}"/>
    <cellStyle name="Input Cell 2 3 43 4" xfId="19310" xr:uid="{00000000-0005-0000-0000-000054370000}"/>
    <cellStyle name="Input Cell 2 3 43 5" xfId="19311" xr:uid="{00000000-0005-0000-0000-000055370000}"/>
    <cellStyle name="Input Cell 2 3 44" xfId="2128" xr:uid="{00000000-0005-0000-0000-000056370000}"/>
    <cellStyle name="Input Cell 2 3 44 2" xfId="19312" xr:uid="{00000000-0005-0000-0000-000057370000}"/>
    <cellStyle name="Input Cell 2 3 44 2 2" xfId="19313" xr:uid="{00000000-0005-0000-0000-000058370000}"/>
    <cellStyle name="Input Cell 2 3 44 2 3" xfId="19314" xr:uid="{00000000-0005-0000-0000-000059370000}"/>
    <cellStyle name="Input Cell 2 3 44 2 4" xfId="19315" xr:uid="{00000000-0005-0000-0000-00005A370000}"/>
    <cellStyle name="Input Cell 2 3 44 3" xfId="19316" xr:uid="{00000000-0005-0000-0000-00005B370000}"/>
    <cellStyle name="Input Cell 2 3 44 4" xfId="19317" xr:uid="{00000000-0005-0000-0000-00005C370000}"/>
    <cellStyle name="Input Cell 2 3 44 5" xfId="19318" xr:uid="{00000000-0005-0000-0000-00005D370000}"/>
    <cellStyle name="Input Cell 2 3 45" xfId="2129" xr:uid="{00000000-0005-0000-0000-00005E370000}"/>
    <cellStyle name="Input Cell 2 3 45 2" xfId="19319" xr:uid="{00000000-0005-0000-0000-00005F370000}"/>
    <cellStyle name="Input Cell 2 3 45 2 2" xfId="19320" xr:uid="{00000000-0005-0000-0000-000060370000}"/>
    <cellStyle name="Input Cell 2 3 45 2 3" xfId="19321" xr:uid="{00000000-0005-0000-0000-000061370000}"/>
    <cellStyle name="Input Cell 2 3 45 2 4" xfId="19322" xr:uid="{00000000-0005-0000-0000-000062370000}"/>
    <cellStyle name="Input Cell 2 3 45 3" xfId="19323" xr:uid="{00000000-0005-0000-0000-000063370000}"/>
    <cellStyle name="Input Cell 2 3 45 4" xfId="19324" xr:uid="{00000000-0005-0000-0000-000064370000}"/>
    <cellStyle name="Input Cell 2 3 45 5" xfId="19325" xr:uid="{00000000-0005-0000-0000-000065370000}"/>
    <cellStyle name="Input Cell 2 3 46" xfId="19326" xr:uid="{00000000-0005-0000-0000-000066370000}"/>
    <cellStyle name="Input Cell 2 3 46 2" xfId="19327" xr:uid="{00000000-0005-0000-0000-000067370000}"/>
    <cellStyle name="Input Cell 2 3 46 3" xfId="19328" xr:uid="{00000000-0005-0000-0000-000068370000}"/>
    <cellStyle name="Input Cell 2 3 46 4" xfId="19329" xr:uid="{00000000-0005-0000-0000-000069370000}"/>
    <cellStyle name="Input Cell 2 3 47" xfId="19330" xr:uid="{00000000-0005-0000-0000-00006A370000}"/>
    <cellStyle name="Input Cell 2 3 48" xfId="19331" xr:uid="{00000000-0005-0000-0000-00006B370000}"/>
    <cellStyle name="Input Cell 2 3 49" xfId="19332" xr:uid="{00000000-0005-0000-0000-00006C370000}"/>
    <cellStyle name="Input Cell 2 3 5" xfId="2130" xr:uid="{00000000-0005-0000-0000-00006D370000}"/>
    <cellStyle name="Input Cell 2 3 5 2" xfId="19333" xr:uid="{00000000-0005-0000-0000-00006E370000}"/>
    <cellStyle name="Input Cell 2 3 5 2 2" xfId="19334" xr:uid="{00000000-0005-0000-0000-00006F370000}"/>
    <cellStyle name="Input Cell 2 3 5 2 3" xfId="19335" xr:uid="{00000000-0005-0000-0000-000070370000}"/>
    <cellStyle name="Input Cell 2 3 5 2 4" xfId="19336" xr:uid="{00000000-0005-0000-0000-000071370000}"/>
    <cellStyle name="Input Cell 2 3 5 3" xfId="19337" xr:uid="{00000000-0005-0000-0000-000072370000}"/>
    <cellStyle name="Input Cell 2 3 5 4" xfId="19338" xr:uid="{00000000-0005-0000-0000-000073370000}"/>
    <cellStyle name="Input Cell 2 3 5 5" xfId="19339" xr:uid="{00000000-0005-0000-0000-000074370000}"/>
    <cellStyle name="Input Cell 2 3 6" xfId="2131" xr:uid="{00000000-0005-0000-0000-000075370000}"/>
    <cellStyle name="Input Cell 2 3 6 2" xfId="19340" xr:uid="{00000000-0005-0000-0000-000076370000}"/>
    <cellStyle name="Input Cell 2 3 6 2 2" xfId="19341" xr:uid="{00000000-0005-0000-0000-000077370000}"/>
    <cellStyle name="Input Cell 2 3 6 2 3" xfId="19342" xr:uid="{00000000-0005-0000-0000-000078370000}"/>
    <cellStyle name="Input Cell 2 3 6 2 4" xfId="19343" xr:uid="{00000000-0005-0000-0000-000079370000}"/>
    <cellStyle name="Input Cell 2 3 6 3" xfId="19344" xr:uid="{00000000-0005-0000-0000-00007A370000}"/>
    <cellStyle name="Input Cell 2 3 6 4" xfId="19345" xr:uid="{00000000-0005-0000-0000-00007B370000}"/>
    <cellStyle name="Input Cell 2 3 6 5" xfId="19346" xr:uid="{00000000-0005-0000-0000-00007C370000}"/>
    <cellStyle name="Input Cell 2 3 7" xfId="2132" xr:uid="{00000000-0005-0000-0000-00007D370000}"/>
    <cellStyle name="Input Cell 2 3 7 2" xfId="19347" xr:uid="{00000000-0005-0000-0000-00007E370000}"/>
    <cellStyle name="Input Cell 2 3 7 2 2" xfId="19348" xr:uid="{00000000-0005-0000-0000-00007F370000}"/>
    <cellStyle name="Input Cell 2 3 7 2 3" xfId="19349" xr:uid="{00000000-0005-0000-0000-000080370000}"/>
    <cellStyle name="Input Cell 2 3 7 2 4" xfId="19350" xr:uid="{00000000-0005-0000-0000-000081370000}"/>
    <cellStyle name="Input Cell 2 3 7 3" xfId="19351" xr:uid="{00000000-0005-0000-0000-000082370000}"/>
    <cellStyle name="Input Cell 2 3 7 4" xfId="19352" xr:uid="{00000000-0005-0000-0000-000083370000}"/>
    <cellStyle name="Input Cell 2 3 7 5" xfId="19353" xr:uid="{00000000-0005-0000-0000-000084370000}"/>
    <cellStyle name="Input Cell 2 3 8" xfId="2133" xr:uid="{00000000-0005-0000-0000-000085370000}"/>
    <cellStyle name="Input Cell 2 3 8 2" xfId="19354" xr:uid="{00000000-0005-0000-0000-000086370000}"/>
    <cellStyle name="Input Cell 2 3 8 2 2" xfId="19355" xr:uid="{00000000-0005-0000-0000-000087370000}"/>
    <cellStyle name="Input Cell 2 3 8 2 3" xfId="19356" xr:uid="{00000000-0005-0000-0000-000088370000}"/>
    <cellStyle name="Input Cell 2 3 8 2 4" xfId="19357" xr:uid="{00000000-0005-0000-0000-000089370000}"/>
    <cellStyle name="Input Cell 2 3 8 3" xfId="19358" xr:uid="{00000000-0005-0000-0000-00008A370000}"/>
    <cellStyle name="Input Cell 2 3 8 4" xfId="19359" xr:uid="{00000000-0005-0000-0000-00008B370000}"/>
    <cellStyle name="Input Cell 2 3 8 5" xfId="19360" xr:uid="{00000000-0005-0000-0000-00008C370000}"/>
    <cellStyle name="Input Cell 2 3 9" xfId="2134" xr:uid="{00000000-0005-0000-0000-00008D370000}"/>
    <cellStyle name="Input Cell 2 3 9 2" xfId="19361" xr:uid="{00000000-0005-0000-0000-00008E370000}"/>
    <cellStyle name="Input Cell 2 3 9 2 2" xfId="19362" xr:uid="{00000000-0005-0000-0000-00008F370000}"/>
    <cellStyle name="Input Cell 2 3 9 2 3" xfId="19363" xr:uid="{00000000-0005-0000-0000-000090370000}"/>
    <cellStyle name="Input Cell 2 3 9 2 4" xfId="19364" xr:uid="{00000000-0005-0000-0000-000091370000}"/>
    <cellStyle name="Input Cell 2 3 9 3" xfId="19365" xr:uid="{00000000-0005-0000-0000-000092370000}"/>
    <cellStyle name="Input Cell 2 3 9 4" xfId="19366" xr:uid="{00000000-0005-0000-0000-000093370000}"/>
    <cellStyle name="Input Cell 2 3 9 5" xfId="19367" xr:uid="{00000000-0005-0000-0000-000094370000}"/>
    <cellStyle name="Input Cell 2 4" xfId="2135" xr:uid="{00000000-0005-0000-0000-000095370000}"/>
    <cellStyle name="Input Cell 2 4 10" xfId="2136" xr:uid="{00000000-0005-0000-0000-000096370000}"/>
    <cellStyle name="Input Cell 2 4 10 2" xfId="19368" xr:uid="{00000000-0005-0000-0000-000097370000}"/>
    <cellStyle name="Input Cell 2 4 10 2 2" xfId="19369" xr:uid="{00000000-0005-0000-0000-000098370000}"/>
    <cellStyle name="Input Cell 2 4 10 2 3" xfId="19370" xr:uid="{00000000-0005-0000-0000-000099370000}"/>
    <cellStyle name="Input Cell 2 4 10 2 4" xfId="19371" xr:uid="{00000000-0005-0000-0000-00009A370000}"/>
    <cellStyle name="Input Cell 2 4 10 3" xfId="19372" xr:uid="{00000000-0005-0000-0000-00009B370000}"/>
    <cellStyle name="Input Cell 2 4 10 4" xfId="19373" xr:uid="{00000000-0005-0000-0000-00009C370000}"/>
    <cellStyle name="Input Cell 2 4 10 5" xfId="19374" xr:uid="{00000000-0005-0000-0000-00009D370000}"/>
    <cellStyle name="Input Cell 2 4 11" xfId="2137" xr:uid="{00000000-0005-0000-0000-00009E370000}"/>
    <cellStyle name="Input Cell 2 4 11 2" xfId="19375" xr:uid="{00000000-0005-0000-0000-00009F370000}"/>
    <cellStyle name="Input Cell 2 4 11 2 2" xfId="19376" xr:uid="{00000000-0005-0000-0000-0000A0370000}"/>
    <cellStyle name="Input Cell 2 4 11 2 3" xfId="19377" xr:uid="{00000000-0005-0000-0000-0000A1370000}"/>
    <cellStyle name="Input Cell 2 4 11 2 4" xfId="19378" xr:uid="{00000000-0005-0000-0000-0000A2370000}"/>
    <cellStyle name="Input Cell 2 4 11 3" xfId="19379" xr:uid="{00000000-0005-0000-0000-0000A3370000}"/>
    <cellStyle name="Input Cell 2 4 11 4" xfId="19380" xr:uid="{00000000-0005-0000-0000-0000A4370000}"/>
    <cellStyle name="Input Cell 2 4 11 5" xfId="19381" xr:uid="{00000000-0005-0000-0000-0000A5370000}"/>
    <cellStyle name="Input Cell 2 4 12" xfId="2138" xr:uid="{00000000-0005-0000-0000-0000A6370000}"/>
    <cellStyle name="Input Cell 2 4 12 2" xfId="19382" xr:uid="{00000000-0005-0000-0000-0000A7370000}"/>
    <cellStyle name="Input Cell 2 4 12 2 2" xfId="19383" xr:uid="{00000000-0005-0000-0000-0000A8370000}"/>
    <cellStyle name="Input Cell 2 4 12 2 3" xfId="19384" xr:uid="{00000000-0005-0000-0000-0000A9370000}"/>
    <cellStyle name="Input Cell 2 4 12 2 4" xfId="19385" xr:uid="{00000000-0005-0000-0000-0000AA370000}"/>
    <cellStyle name="Input Cell 2 4 12 3" xfId="19386" xr:uid="{00000000-0005-0000-0000-0000AB370000}"/>
    <cellStyle name="Input Cell 2 4 12 4" xfId="19387" xr:uid="{00000000-0005-0000-0000-0000AC370000}"/>
    <cellStyle name="Input Cell 2 4 12 5" xfId="19388" xr:uid="{00000000-0005-0000-0000-0000AD370000}"/>
    <cellStyle name="Input Cell 2 4 13" xfId="2139" xr:uid="{00000000-0005-0000-0000-0000AE370000}"/>
    <cellStyle name="Input Cell 2 4 13 2" xfId="19389" xr:uid="{00000000-0005-0000-0000-0000AF370000}"/>
    <cellStyle name="Input Cell 2 4 13 2 2" xfId="19390" xr:uid="{00000000-0005-0000-0000-0000B0370000}"/>
    <cellStyle name="Input Cell 2 4 13 2 3" xfId="19391" xr:uid="{00000000-0005-0000-0000-0000B1370000}"/>
    <cellStyle name="Input Cell 2 4 13 2 4" xfId="19392" xr:uid="{00000000-0005-0000-0000-0000B2370000}"/>
    <cellStyle name="Input Cell 2 4 13 3" xfId="19393" xr:uid="{00000000-0005-0000-0000-0000B3370000}"/>
    <cellStyle name="Input Cell 2 4 13 4" xfId="19394" xr:uid="{00000000-0005-0000-0000-0000B4370000}"/>
    <cellStyle name="Input Cell 2 4 13 5" xfId="19395" xr:uid="{00000000-0005-0000-0000-0000B5370000}"/>
    <cellStyle name="Input Cell 2 4 14" xfId="2140" xr:uid="{00000000-0005-0000-0000-0000B6370000}"/>
    <cellStyle name="Input Cell 2 4 14 2" xfId="19396" xr:uid="{00000000-0005-0000-0000-0000B7370000}"/>
    <cellStyle name="Input Cell 2 4 14 2 2" xfId="19397" xr:uid="{00000000-0005-0000-0000-0000B8370000}"/>
    <cellStyle name="Input Cell 2 4 14 2 3" xfId="19398" xr:uid="{00000000-0005-0000-0000-0000B9370000}"/>
    <cellStyle name="Input Cell 2 4 14 2 4" xfId="19399" xr:uid="{00000000-0005-0000-0000-0000BA370000}"/>
    <cellStyle name="Input Cell 2 4 14 3" xfId="19400" xr:uid="{00000000-0005-0000-0000-0000BB370000}"/>
    <cellStyle name="Input Cell 2 4 14 4" xfId="19401" xr:uid="{00000000-0005-0000-0000-0000BC370000}"/>
    <cellStyle name="Input Cell 2 4 14 5" xfId="19402" xr:uid="{00000000-0005-0000-0000-0000BD370000}"/>
    <cellStyle name="Input Cell 2 4 15" xfId="2141" xr:uid="{00000000-0005-0000-0000-0000BE370000}"/>
    <cellStyle name="Input Cell 2 4 15 2" xfId="19403" xr:uid="{00000000-0005-0000-0000-0000BF370000}"/>
    <cellStyle name="Input Cell 2 4 15 2 2" xfId="19404" xr:uid="{00000000-0005-0000-0000-0000C0370000}"/>
    <cellStyle name="Input Cell 2 4 15 2 3" xfId="19405" xr:uid="{00000000-0005-0000-0000-0000C1370000}"/>
    <cellStyle name="Input Cell 2 4 15 2 4" xfId="19406" xr:uid="{00000000-0005-0000-0000-0000C2370000}"/>
    <cellStyle name="Input Cell 2 4 15 3" xfId="19407" xr:uid="{00000000-0005-0000-0000-0000C3370000}"/>
    <cellStyle name="Input Cell 2 4 15 4" xfId="19408" xr:uid="{00000000-0005-0000-0000-0000C4370000}"/>
    <cellStyle name="Input Cell 2 4 15 5" xfId="19409" xr:uid="{00000000-0005-0000-0000-0000C5370000}"/>
    <cellStyle name="Input Cell 2 4 16" xfId="2142" xr:uid="{00000000-0005-0000-0000-0000C6370000}"/>
    <cellStyle name="Input Cell 2 4 16 2" xfId="19410" xr:uid="{00000000-0005-0000-0000-0000C7370000}"/>
    <cellStyle name="Input Cell 2 4 16 2 2" xfId="19411" xr:uid="{00000000-0005-0000-0000-0000C8370000}"/>
    <cellStyle name="Input Cell 2 4 16 2 3" xfId="19412" xr:uid="{00000000-0005-0000-0000-0000C9370000}"/>
    <cellStyle name="Input Cell 2 4 16 2 4" xfId="19413" xr:uid="{00000000-0005-0000-0000-0000CA370000}"/>
    <cellStyle name="Input Cell 2 4 16 3" xfId="19414" xr:uid="{00000000-0005-0000-0000-0000CB370000}"/>
    <cellStyle name="Input Cell 2 4 16 4" xfId="19415" xr:uid="{00000000-0005-0000-0000-0000CC370000}"/>
    <cellStyle name="Input Cell 2 4 16 5" xfId="19416" xr:uid="{00000000-0005-0000-0000-0000CD370000}"/>
    <cellStyle name="Input Cell 2 4 17" xfId="2143" xr:uid="{00000000-0005-0000-0000-0000CE370000}"/>
    <cellStyle name="Input Cell 2 4 17 2" xfId="19417" xr:uid="{00000000-0005-0000-0000-0000CF370000}"/>
    <cellStyle name="Input Cell 2 4 17 2 2" xfId="19418" xr:uid="{00000000-0005-0000-0000-0000D0370000}"/>
    <cellStyle name="Input Cell 2 4 17 2 3" xfId="19419" xr:uid="{00000000-0005-0000-0000-0000D1370000}"/>
    <cellStyle name="Input Cell 2 4 17 2 4" xfId="19420" xr:uid="{00000000-0005-0000-0000-0000D2370000}"/>
    <cellStyle name="Input Cell 2 4 17 3" xfId="19421" xr:uid="{00000000-0005-0000-0000-0000D3370000}"/>
    <cellStyle name="Input Cell 2 4 17 4" xfId="19422" xr:uid="{00000000-0005-0000-0000-0000D4370000}"/>
    <cellStyle name="Input Cell 2 4 17 5" xfId="19423" xr:uid="{00000000-0005-0000-0000-0000D5370000}"/>
    <cellStyle name="Input Cell 2 4 18" xfId="2144" xr:uid="{00000000-0005-0000-0000-0000D6370000}"/>
    <cellStyle name="Input Cell 2 4 18 2" xfId="19424" xr:uid="{00000000-0005-0000-0000-0000D7370000}"/>
    <cellStyle name="Input Cell 2 4 18 2 2" xfId="19425" xr:uid="{00000000-0005-0000-0000-0000D8370000}"/>
    <cellStyle name="Input Cell 2 4 18 2 3" xfId="19426" xr:uid="{00000000-0005-0000-0000-0000D9370000}"/>
    <cellStyle name="Input Cell 2 4 18 2 4" xfId="19427" xr:uid="{00000000-0005-0000-0000-0000DA370000}"/>
    <cellStyle name="Input Cell 2 4 18 3" xfId="19428" xr:uid="{00000000-0005-0000-0000-0000DB370000}"/>
    <cellStyle name="Input Cell 2 4 18 4" xfId="19429" xr:uid="{00000000-0005-0000-0000-0000DC370000}"/>
    <cellStyle name="Input Cell 2 4 18 5" xfId="19430" xr:uid="{00000000-0005-0000-0000-0000DD370000}"/>
    <cellStyle name="Input Cell 2 4 19" xfId="2145" xr:uid="{00000000-0005-0000-0000-0000DE370000}"/>
    <cellStyle name="Input Cell 2 4 19 2" xfId="19431" xr:uid="{00000000-0005-0000-0000-0000DF370000}"/>
    <cellStyle name="Input Cell 2 4 19 2 2" xfId="19432" xr:uid="{00000000-0005-0000-0000-0000E0370000}"/>
    <cellStyle name="Input Cell 2 4 19 2 3" xfId="19433" xr:uid="{00000000-0005-0000-0000-0000E1370000}"/>
    <cellStyle name="Input Cell 2 4 19 2 4" xfId="19434" xr:uid="{00000000-0005-0000-0000-0000E2370000}"/>
    <cellStyle name="Input Cell 2 4 19 3" xfId="19435" xr:uid="{00000000-0005-0000-0000-0000E3370000}"/>
    <cellStyle name="Input Cell 2 4 19 4" xfId="19436" xr:uid="{00000000-0005-0000-0000-0000E4370000}"/>
    <cellStyle name="Input Cell 2 4 19 5" xfId="19437" xr:uid="{00000000-0005-0000-0000-0000E5370000}"/>
    <cellStyle name="Input Cell 2 4 2" xfId="2146" xr:uid="{00000000-0005-0000-0000-0000E6370000}"/>
    <cellStyle name="Input Cell 2 4 2 10" xfId="2147" xr:uid="{00000000-0005-0000-0000-0000E7370000}"/>
    <cellStyle name="Input Cell 2 4 2 10 2" xfId="19438" xr:uid="{00000000-0005-0000-0000-0000E8370000}"/>
    <cellStyle name="Input Cell 2 4 2 10 2 2" xfId="19439" xr:uid="{00000000-0005-0000-0000-0000E9370000}"/>
    <cellStyle name="Input Cell 2 4 2 10 2 3" xfId="19440" xr:uid="{00000000-0005-0000-0000-0000EA370000}"/>
    <cellStyle name="Input Cell 2 4 2 10 2 4" xfId="19441" xr:uid="{00000000-0005-0000-0000-0000EB370000}"/>
    <cellStyle name="Input Cell 2 4 2 10 3" xfId="19442" xr:uid="{00000000-0005-0000-0000-0000EC370000}"/>
    <cellStyle name="Input Cell 2 4 2 10 4" xfId="19443" xr:uid="{00000000-0005-0000-0000-0000ED370000}"/>
    <cellStyle name="Input Cell 2 4 2 10 5" xfId="19444" xr:uid="{00000000-0005-0000-0000-0000EE370000}"/>
    <cellStyle name="Input Cell 2 4 2 11" xfId="2148" xr:uid="{00000000-0005-0000-0000-0000EF370000}"/>
    <cellStyle name="Input Cell 2 4 2 11 2" xfId="19445" xr:uid="{00000000-0005-0000-0000-0000F0370000}"/>
    <cellStyle name="Input Cell 2 4 2 11 2 2" xfId="19446" xr:uid="{00000000-0005-0000-0000-0000F1370000}"/>
    <cellStyle name="Input Cell 2 4 2 11 2 3" xfId="19447" xr:uid="{00000000-0005-0000-0000-0000F2370000}"/>
    <cellStyle name="Input Cell 2 4 2 11 2 4" xfId="19448" xr:uid="{00000000-0005-0000-0000-0000F3370000}"/>
    <cellStyle name="Input Cell 2 4 2 11 3" xfId="19449" xr:uid="{00000000-0005-0000-0000-0000F4370000}"/>
    <cellStyle name="Input Cell 2 4 2 11 4" xfId="19450" xr:uid="{00000000-0005-0000-0000-0000F5370000}"/>
    <cellStyle name="Input Cell 2 4 2 11 5" xfId="19451" xr:uid="{00000000-0005-0000-0000-0000F6370000}"/>
    <cellStyle name="Input Cell 2 4 2 12" xfId="2149" xr:uid="{00000000-0005-0000-0000-0000F7370000}"/>
    <cellStyle name="Input Cell 2 4 2 12 2" xfId="19452" xr:uid="{00000000-0005-0000-0000-0000F8370000}"/>
    <cellStyle name="Input Cell 2 4 2 12 2 2" xfId="19453" xr:uid="{00000000-0005-0000-0000-0000F9370000}"/>
    <cellStyle name="Input Cell 2 4 2 12 2 3" xfId="19454" xr:uid="{00000000-0005-0000-0000-0000FA370000}"/>
    <cellStyle name="Input Cell 2 4 2 12 2 4" xfId="19455" xr:uid="{00000000-0005-0000-0000-0000FB370000}"/>
    <cellStyle name="Input Cell 2 4 2 12 3" xfId="19456" xr:uid="{00000000-0005-0000-0000-0000FC370000}"/>
    <cellStyle name="Input Cell 2 4 2 12 4" xfId="19457" xr:uid="{00000000-0005-0000-0000-0000FD370000}"/>
    <cellStyle name="Input Cell 2 4 2 12 5" xfId="19458" xr:uid="{00000000-0005-0000-0000-0000FE370000}"/>
    <cellStyle name="Input Cell 2 4 2 13" xfId="2150" xr:uid="{00000000-0005-0000-0000-0000FF370000}"/>
    <cellStyle name="Input Cell 2 4 2 13 2" xfId="19459" xr:uid="{00000000-0005-0000-0000-000000380000}"/>
    <cellStyle name="Input Cell 2 4 2 13 2 2" xfId="19460" xr:uid="{00000000-0005-0000-0000-000001380000}"/>
    <cellStyle name="Input Cell 2 4 2 13 2 3" xfId="19461" xr:uid="{00000000-0005-0000-0000-000002380000}"/>
    <cellStyle name="Input Cell 2 4 2 13 2 4" xfId="19462" xr:uid="{00000000-0005-0000-0000-000003380000}"/>
    <cellStyle name="Input Cell 2 4 2 13 3" xfId="19463" xr:uid="{00000000-0005-0000-0000-000004380000}"/>
    <cellStyle name="Input Cell 2 4 2 13 4" xfId="19464" xr:uid="{00000000-0005-0000-0000-000005380000}"/>
    <cellStyle name="Input Cell 2 4 2 13 5" xfId="19465" xr:uid="{00000000-0005-0000-0000-000006380000}"/>
    <cellStyle name="Input Cell 2 4 2 14" xfId="2151" xr:uid="{00000000-0005-0000-0000-000007380000}"/>
    <cellStyle name="Input Cell 2 4 2 14 2" xfId="19466" xr:uid="{00000000-0005-0000-0000-000008380000}"/>
    <cellStyle name="Input Cell 2 4 2 14 2 2" xfId="19467" xr:uid="{00000000-0005-0000-0000-000009380000}"/>
    <cellStyle name="Input Cell 2 4 2 14 2 3" xfId="19468" xr:uid="{00000000-0005-0000-0000-00000A380000}"/>
    <cellStyle name="Input Cell 2 4 2 14 2 4" xfId="19469" xr:uid="{00000000-0005-0000-0000-00000B380000}"/>
    <cellStyle name="Input Cell 2 4 2 14 3" xfId="19470" xr:uid="{00000000-0005-0000-0000-00000C380000}"/>
    <cellStyle name="Input Cell 2 4 2 14 4" xfId="19471" xr:uid="{00000000-0005-0000-0000-00000D380000}"/>
    <cellStyle name="Input Cell 2 4 2 14 5" xfId="19472" xr:uid="{00000000-0005-0000-0000-00000E380000}"/>
    <cellStyle name="Input Cell 2 4 2 15" xfId="2152" xr:uid="{00000000-0005-0000-0000-00000F380000}"/>
    <cellStyle name="Input Cell 2 4 2 15 2" xfId="19473" xr:uid="{00000000-0005-0000-0000-000010380000}"/>
    <cellStyle name="Input Cell 2 4 2 15 2 2" xfId="19474" xr:uid="{00000000-0005-0000-0000-000011380000}"/>
    <cellStyle name="Input Cell 2 4 2 15 2 3" xfId="19475" xr:uid="{00000000-0005-0000-0000-000012380000}"/>
    <cellStyle name="Input Cell 2 4 2 15 2 4" xfId="19476" xr:uid="{00000000-0005-0000-0000-000013380000}"/>
    <cellStyle name="Input Cell 2 4 2 15 3" xfId="19477" xr:uid="{00000000-0005-0000-0000-000014380000}"/>
    <cellStyle name="Input Cell 2 4 2 15 4" xfId="19478" xr:uid="{00000000-0005-0000-0000-000015380000}"/>
    <cellStyle name="Input Cell 2 4 2 15 5" xfId="19479" xr:uid="{00000000-0005-0000-0000-000016380000}"/>
    <cellStyle name="Input Cell 2 4 2 16" xfId="2153" xr:uid="{00000000-0005-0000-0000-000017380000}"/>
    <cellStyle name="Input Cell 2 4 2 16 2" xfId="19480" xr:uid="{00000000-0005-0000-0000-000018380000}"/>
    <cellStyle name="Input Cell 2 4 2 16 2 2" xfId="19481" xr:uid="{00000000-0005-0000-0000-000019380000}"/>
    <cellStyle name="Input Cell 2 4 2 16 2 3" xfId="19482" xr:uid="{00000000-0005-0000-0000-00001A380000}"/>
    <cellStyle name="Input Cell 2 4 2 16 2 4" xfId="19483" xr:uid="{00000000-0005-0000-0000-00001B380000}"/>
    <cellStyle name="Input Cell 2 4 2 16 3" xfId="19484" xr:uid="{00000000-0005-0000-0000-00001C380000}"/>
    <cellStyle name="Input Cell 2 4 2 16 4" xfId="19485" xr:uid="{00000000-0005-0000-0000-00001D380000}"/>
    <cellStyle name="Input Cell 2 4 2 16 5" xfId="19486" xr:uid="{00000000-0005-0000-0000-00001E380000}"/>
    <cellStyle name="Input Cell 2 4 2 17" xfId="2154" xr:uid="{00000000-0005-0000-0000-00001F380000}"/>
    <cellStyle name="Input Cell 2 4 2 17 2" xfId="19487" xr:uid="{00000000-0005-0000-0000-000020380000}"/>
    <cellStyle name="Input Cell 2 4 2 17 2 2" xfId="19488" xr:uid="{00000000-0005-0000-0000-000021380000}"/>
    <cellStyle name="Input Cell 2 4 2 17 2 3" xfId="19489" xr:uid="{00000000-0005-0000-0000-000022380000}"/>
    <cellStyle name="Input Cell 2 4 2 17 2 4" xfId="19490" xr:uid="{00000000-0005-0000-0000-000023380000}"/>
    <cellStyle name="Input Cell 2 4 2 17 3" xfId="19491" xr:uid="{00000000-0005-0000-0000-000024380000}"/>
    <cellStyle name="Input Cell 2 4 2 17 4" xfId="19492" xr:uid="{00000000-0005-0000-0000-000025380000}"/>
    <cellStyle name="Input Cell 2 4 2 17 5" xfId="19493" xr:uid="{00000000-0005-0000-0000-000026380000}"/>
    <cellStyle name="Input Cell 2 4 2 18" xfId="2155" xr:uid="{00000000-0005-0000-0000-000027380000}"/>
    <cellStyle name="Input Cell 2 4 2 18 2" xfId="19494" xr:uid="{00000000-0005-0000-0000-000028380000}"/>
    <cellStyle name="Input Cell 2 4 2 18 2 2" xfId="19495" xr:uid="{00000000-0005-0000-0000-000029380000}"/>
    <cellStyle name="Input Cell 2 4 2 18 2 3" xfId="19496" xr:uid="{00000000-0005-0000-0000-00002A380000}"/>
    <cellStyle name="Input Cell 2 4 2 18 2 4" xfId="19497" xr:uid="{00000000-0005-0000-0000-00002B380000}"/>
    <cellStyle name="Input Cell 2 4 2 18 3" xfId="19498" xr:uid="{00000000-0005-0000-0000-00002C380000}"/>
    <cellStyle name="Input Cell 2 4 2 18 4" xfId="19499" xr:uid="{00000000-0005-0000-0000-00002D380000}"/>
    <cellStyle name="Input Cell 2 4 2 18 5" xfId="19500" xr:uid="{00000000-0005-0000-0000-00002E380000}"/>
    <cellStyle name="Input Cell 2 4 2 19" xfId="2156" xr:uid="{00000000-0005-0000-0000-00002F380000}"/>
    <cellStyle name="Input Cell 2 4 2 19 2" xfId="19501" xr:uid="{00000000-0005-0000-0000-000030380000}"/>
    <cellStyle name="Input Cell 2 4 2 19 2 2" xfId="19502" xr:uid="{00000000-0005-0000-0000-000031380000}"/>
    <cellStyle name="Input Cell 2 4 2 19 2 3" xfId="19503" xr:uid="{00000000-0005-0000-0000-000032380000}"/>
    <cellStyle name="Input Cell 2 4 2 19 2 4" xfId="19504" xr:uid="{00000000-0005-0000-0000-000033380000}"/>
    <cellStyle name="Input Cell 2 4 2 19 3" xfId="19505" xr:uid="{00000000-0005-0000-0000-000034380000}"/>
    <cellStyle name="Input Cell 2 4 2 19 4" xfId="19506" xr:uid="{00000000-0005-0000-0000-000035380000}"/>
    <cellStyle name="Input Cell 2 4 2 19 5" xfId="19507" xr:uid="{00000000-0005-0000-0000-000036380000}"/>
    <cellStyle name="Input Cell 2 4 2 2" xfId="2157" xr:uid="{00000000-0005-0000-0000-000037380000}"/>
    <cellStyle name="Input Cell 2 4 2 2 2" xfId="19508" xr:uid="{00000000-0005-0000-0000-000038380000}"/>
    <cellStyle name="Input Cell 2 4 2 2 2 2" xfId="19509" xr:uid="{00000000-0005-0000-0000-000039380000}"/>
    <cellStyle name="Input Cell 2 4 2 2 2 3" xfId="19510" xr:uid="{00000000-0005-0000-0000-00003A380000}"/>
    <cellStyle name="Input Cell 2 4 2 2 2 4" xfId="19511" xr:uid="{00000000-0005-0000-0000-00003B380000}"/>
    <cellStyle name="Input Cell 2 4 2 2 3" xfId="19512" xr:uid="{00000000-0005-0000-0000-00003C380000}"/>
    <cellStyle name="Input Cell 2 4 2 2 4" xfId="19513" xr:uid="{00000000-0005-0000-0000-00003D380000}"/>
    <cellStyle name="Input Cell 2 4 2 2 5" xfId="19514" xr:uid="{00000000-0005-0000-0000-00003E380000}"/>
    <cellStyle name="Input Cell 2 4 2 20" xfId="2158" xr:uid="{00000000-0005-0000-0000-00003F380000}"/>
    <cellStyle name="Input Cell 2 4 2 20 2" xfId="19515" xr:uid="{00000000-0005-0000-0000-000040380000}"/>
    <cellStyle name="Input Cell 2 4 2 20 2 2" xfId="19516" xr:uid="{00000000-0005-0000-0000-000041380000}"/>
    <cellStyle name="Input Cell 2 4 2 20 2 3" xfId="19517" xr:uid="{00000000-0005-0000-0000-000042380000}"/>
    <cellStyle name="Input Cell 2 4 2 20 2 4" xfId="19518" xr:uid="{00000000-0005-0000-0000-000043380000}"/>
    <cellStyle name="Input Cell 2 4 2 20 3" xfId="19519" xr:uid="{00000000-0005-0000-0000-000044380000}"/>
    <cellStyle name="Input Cell 2 4 2 20 4" xfId="19520" xr:uid="{00000000-0005-0000-0000-000045380000}"/>
    <cellStyle name="Input Cell 2 4 2 20 5" xfId="19521" xr:uid="{00000000-0005-0000-0000-000046380000}"/>
    <cellStyle name="Input Cell 2 4 2 21" xfId="2159" xr:uid="{00000000-0005-0000-0000-000047380000}"/>
    <cellStyle name="Input Cell 2 4 2 21 2" xfId="19522" xr:uid="{00000000-0005-0000-0000-000048380000}"/>
    <cellStyle name="Input Cell 2 4 2 21 2 2" xfId="19523" xr:uid="{00000000-0005-0000-0000-000049380000}"/>
    <cellStyle name="Input Cell 2 4 2 21 2 3" xfId="19524" xr:uid="{00000000-0005-0000-0000-00004A380000}"/>
    <cellStyle name="Input Cell 2 4 2 21 2 4" xfId="19525" xr:uid="{00000000-0005-0000-0000-00004B380000}"/>
    <cellStyle name="Input Cell 2 4 2 21 3" xfId="19526" xr:uid="{00000000-0005-0000-0000-00004C380000}"/>
    <cellStyle name="Input Cell 2 4 2 21 4" xfId="19527" xr:uid="{00000000-0005-0000-0000-00004D380000}"/>
    <cellStyle name="Input Cell 2 4 2 21 5" xfId="19528" xr:uid="{00000000-0005-0000-0000-00004E380000}"/>
    <cellStyle name="Input Cell 2 4 2 22" xfId="2160" xr:uid="{00000000-0005-0000-0000-00004F380000}"/>
    <cellStyle name="Input Cell 2 4 2 22 2" xfId="19529" xr:uid="{00000000-0005-0000-0000-000050380000}"/>
    <cellStyle name="Input Cell 2 4 2 22 2 2" xfId="19530" xr:uid="{00000000-0005-0000-0000-000051380000}"/>
    <cellStyle name="Input Cell 2 4 2 22 2 3" xfId="19531" xr:uid="{00000000-0005-0000-0000-000052380000}"/>
    <cellStyle name="Input Cell 2 4 2 22 2 4" xfId="19532" xr:uid="{00000000-0005-0000-0000-000053380000}"/>
    <cellStyle name="Input Cell 2 4 2 22 3" xfId="19533" xr:uid="{00000000-0005-0000-0000-000054380000}"/>
    <cellStyle name="Input Cell 2 4 2 22 4" xfId="19534" xr:uid="{00000000-0005-0000-0000-000055380000}"/>
    <cellStyle name="Input Cell 2 4 2 22 5" xfId="19535" xr:uid="{00000000-0005-0000-0000-000056380000}"/>
    <cellStyle name="Input Cell 2 4 2 23" xfId="2161" xr:uid="{00000000-0005-0000-0000-000057380000}"/>
    <cellStyle name="Input Cell 2 4 2 23 2" xfId="19536" xr:uid="{00000000-0005-0000-0000-000058380000}"/>
    <cellStyle name="Input Cell 2 4 2 23 2 2" xfId="19537" xr:uid="{00000000-0005-0000-0000-000059380000}"/>
    <cellStyle name="Input Cell 2 4 2 23 2 3" xfId="19538" xr:uid="{00000000-0005-0000-0000-00005A380000}"/>
    <cellStyle name="Input Cell 2 4 2 23 2 4" xfId="19539" xr:uid="{00000000-0005-0000-0000-00005B380000}"/>
    <cellStyle name="Input Cell 2 4 2 23 3" xfId="19540" xr:uid="{00000000-0005-0000-0000-00005C380000}"/>
    <cellStyle name="Input Cell 2 4 2 23 4" xfId="19541" xr:uid="{00000000-0005-0000-0000-00005D380000}"/>
    <cellStyle name="Input Cell 2 4 2 23 5" xfId="19542" xr:uid="{00000000-0005-0000-0000-00005E380000}"/>
    <cellStyle name="Input Cell 2 4 2 24" xfId="2162" xr:uid="{00000000-0005-0000-0000-00005F380000}"/>
    <cellStyle name="Input Cell 2 4 2 24 2" xfId="19543" xr:uid="{00000000-0005-0000-0000-000060380000}"/>
    <cellStyle name="Input Cell 2 4 2 24 2 2" xfId="19544" xr:uid="{00000000-0005-0000-0000-000061380000}"/>
    <cellStyle name="Input Cell 2 4 2 24 2 3" xfId="19545" xr:uid="{00000000-0005-0000-0000-000062380000}"/>
    <cellStyle name="Input Cell 2 4 2 24 2 4" xfId="19546" xr:uid="{00000000-0005-0000-0000-000063380000}"/>
    <cellStyle name="Input Cell 2 4 2 24 3" xfId="19547" xr:uid="{00000000-0005-0000-0000-000064380000}"/>
    <cellStyle name="Input Cell 2 4 2 24 4" xfId="19548" xr:uid="{00000000-0005-0000-0000-000065380000}"/>
    <cellStyle name="Input Cell 2 4 2 24 5" xfId="19549" xr:uid="{00000000-0005-0000-0000-000066380000}"/>
    <cellStyle name="Input Cell 2 4 2 25" xfId="2163" xr:uid="{00000000-0005-0000-0000-000067380000}"/>
    <cellStyle name="Input Cell 2 4 2 25 2" xfId="19550" xr:uid="{00000000-0005-0000-0000-000068380000}"/>
    <cellStyle name="Input Cell 2 4 2 25 2 2" xfId="19551" xr:uid="{00000000-0005-0000-0000-000069380000}"/>
    <cellStyle name="Input Cell 2 4 2 25 2 3" xfId="19552" xr:uid="{00000000-0005-0000-0000-00006A380000}"/>
    <cellStyle name="Input Cell 2 4 2 25 2 4" xfId="19553" xr:uid="{00000000-0005-0000-0000-00006B380000}"/>
    <cellStyle name="Input Cell 2 4 2 25 3" xfId="19554" xr:uid="{00000000-0005-0000-0000-00006C380000}"/>
    <cellStyle name="Input Cell 2 4 2 25 4" xfId="19555" xr:uid="{00000000-0005-0000-0000-00006D380000}"/>
    <cellStyle name="Input Cell 2 4 2 25 5" xfId="19556" xr:uid="{00000000-0005-0000-0000-00006E380000}"/>
    <cellStyle name="Input Cell 2 4 2 26" xfId="2164" xr:uid="{00000000-0005-0000-0000-00006F380000}"/>
    <cellStyle name="Input Cell 2 4 2 26 2" xfId="19557" xr:uid="{00000000-0005-0000-0000-000070380000}"/>
    <cellStyle name="Input Cell 2 4 2 26 2 2" xfId="19558" xr:uid="{00000000-0005-0000-0000-000071380000}"/>
    <cellStyle name="Input Cell 2 4 2 26 2 3" xfId="19559" xr:uid="{00000000-0005-0000-0000-000072380000}"/>
    <cellStyle name="Input Cell 2 4 2 26 2 4" xfId="19560" xr:uid="{00000000-0005-0000-0000-000073380000}"/>
    <cellStyle name="Input Cell 2 4 2 26 3" xfId="19561" xr:uid="{00000000-0005-0000-0000-000074380000}"/>
    <cellStyle name="Input Cell 2 4 2 26 4" xfId="19562" xr:uid="{00000000-0005-0000-0000-000075380000}"/>
    <cellStyle name="Input Cell 2 4 2 26 5" xfId="19563" xr:uid="{00000000-0005-0000-0000-000076380000}"/>
    <cellStyle name="Input Cell 2 4 2 27" xfId="2165" xr:uid="{00000000-0005-0000-0000-000077380000}"/>
    <cellStyle name="Input Cell 2 4 2 27 2" xfId="19564" xr:uid="{00000000-0005-0000-0000-000078380000}"/>
    <cellStyle name="Input Cell 2 4 2 27 2 2" xfId="19565" xr:uid="{00000000-0005-0000-0000-000079380000}"/>
    <cellStyle name="Input Cell 2 4 2 27 2 3" xfId="19566" xr:uid="{00000000-0005-0000-0000-00007A380000}"/>
    <cellStyle name="Input Cell 2 4 2 27 2 4" xfId="19567" xr:uid="{00000000-0005-0000-0000-00007B380000}"/>
    <cellStyle name="Input Cell 2 4 2 27 3" xfId="19568" xr:uid="{00000000-0005-0000-0000-00007C380000}"/>
    <cellStyle name="Input Cell 2 4 2 27 4" xfId="19569" xr:uid="{00000000-0005-0000-0000-00007D380000}"/>
    <cellStyle name="Input Cell 2 4 2 27 5" xfId="19570" xr:uid="{00000000-0005-0000-0000-00007E380000}"/>
    <cellStyle name="Input Cell 2 4 2 28" xfId="2166" xr:uid="{00000000-0005-0000-0000-00007F380000}"/>
    <cellStyle name="Input Cell 2 4 2 28 2" xfId="19571" xr:uid="{00000000-0005-0000-0000-000080380000}"/>
    <cellStyle name="Input Cell 2 4 2 28 2 2" xfId="19572" xr:uid="{00000000-0005-0000-0000-000081380000}"/>
    <cellStyle name="Input Cell 2 4 2 28 2 3" xfId="19573" xr:uid="{00000000-0005-0000-0000-000082380000}"/>
    <cellStyle name="Input Cell 2 4 2 28 2 4" xfId="19574" xr:uid="{00000000-0005-0000-0000-000083380000}"/>
    <cellStyle name="Input Cell 2 4 2 28 3" xfId="19575" xr:uid="{00000000-0005-0000-0000-000084380000}"/>
    <cellStyle name="Input Cell 2 4 2 28 4" xfId="19576" xr:uid="{00000000-0005-0000-0000-000085380000}"/>
    <cellStyle name="Input Cell 2 4 2 28 5" xfId="19577" xr:uid="{00000000-0005-0000-0000-000086380000}"/>
    <cellStyle name="Input Cell 2 4 2 29" xfId="2167" xr:uid="{00000000-0005-0000-0000-000087380000}"/>
    <cellStyle name="Input Cell 2 4 2 29 2" xfId="19578" xr:uid="{00000000-0005-0000-0000-000088380000}"/>
    <cellStyle name="Input Cell 2 4 2 29 2 2" xfId="19579" xr:uid="{00000000-0005-0000-0000-000089380000}"/>
    <cellStyle name="Input Cell 2 4 2 29 2 3" xfId="19580" xr:uid="{00000000-0005-0000-0000-00008A380000}"/>
    <cellStyle name="Input Cell 2 4 2 29 2 4" xfId="19581" xr:uid="{00000000-0005-0000-0000-00008B380000}"/>
    <cellStyle name="Input Cell 2 4 2 29 3" xfId="19582" xr:uid="{00000000-0005-0000-0000-00008C380000}"/>
    <cellStyle name="Input Cell 2 4 2 29 4" xfId="19583" xr:uid="{00000000-0005-0000-0000-00008D380000}"/>
    <cellStyle name="Input Cell 2 4 2 29 5" xfId="19584" xr:uid="{00000000-0005-0000-0000-00008E380000}"/>
    <cellStyle name="Input Cell 2 4 2 3" xfId="2168" xr:uid="{00000000-0005-0000-0000-00008F380000}"/>
    <cellStyle name="Input Cell 2 4 2 3 2" xfId="19585" xr:uid="{00000000-0005-0000-0000-000090380000}"/>
    <cellStyle name="Input Cell 2 4 2 3 2 2" xfId="19586" xr:uid="{00000000-0005-0000-0000-000091380000}"/>
    <cellStyle name="Input Cell 2 4 2 3 2 3" xfId="19587" xr:uid="{00000000-0005-0000-0000-000092380000}"/>
    <cellStyle name="Input Cell 2 4 2 3 2 4" xfId="19588" xr:uid="{00000000-0005-0000-0000-000093380000}"/>
    <cellStyle name="Input Cell 2 4 2 3 3" xfId="19589" xr:uid="{00000000-0005-0000-0000-000094380000}"/>
    <cellStyle name="Input Cell 2 4 2 3 4" xfId="19590" xr:uid="{00000000-0005-0000-0000-000095380000}"/>
    <cellStyle name="Input Cell 2 4 2 3 5" xfId="19591" xr:uid="{00000000-0005-0000-0000-000096380000}"/>
    <cellStyle name="Input Cell 2 4 2 30" xfId="2169" xr:uid="{00000000-0005-0000-0000-000097380000}"/>
    <cellStyle name="Input Cell 2 4 2 30 2" xfId="19592" xr:uid="{00000000-0005-0000-0000-000098380000}"/>
    <cellStyle name="Input Cell 2 4 2 30 2 2" xfId="19593" xr:uid="{00000000-0005-0000-0000-000099380000}"/>
    <cellStyle name="Input Cell 2 4 2 30 2 3" xfId="19594" xr:uid="{00000000-0005-0000-0000-00009A380000}"/>
    <cellStyle name="Input Cell 2 4 2 30 2 4" xfId="19595" xr:uid="{00000000-0005-0000-0000-00009B380000}"/>
    <cellStyle name="Input Cell 2 4 2 30 3" xfId="19596" xr:uid="{00000000-0005-0000-0000-00009C380000}"/>
    <cellStyle name="Input Cell 2 4 2 30 4" xfId="19597" xr:uid="{00000000-0005-0000-0000-00009D380000}"/>
    <cellStyle name="Input Cell 2 4 2 30 5" xfId="19598" xr:uid="{00000000-0005-0000-0000-00009E380000}"/>
    <cellStyle name="Input Cell 2 4 2 31" xfId="2170" xr:uid="{00000000-0005-0000-0000-00009F380000}"/>
    <cellStyle name="Input Cell 2 4 2 31 2" xfId="19599" xr:uid="{00000000-0005-0000-0000-0000A0380000}"/>
    <cellStyle name="Input Cell 2 4 2 31 2 2" xfId="19600" xr:uid="{00000000-0005-0000-0000-0000A1380000}"/>
    <cellStyle name="Input Cell 2 4 2 31 2 3" xfId="19601" xr:uid="{00000000-0005-0000-0000-0000A2380000}"/>
    <cellStyle name="Input Cell 2 4 2 31 2 4" xfId="19602" xr:uid="{00000000-0005-0000-0000-0000A3380000}"/>
    <cellStyle name="Input Cell 2 4 2 31 3" xfId="19603" xr:uid="{00000000-0005-0000-0000-0000A4380000}"/>
    <cellStyle name="Input Cell 2 4 2 31 4" xfId="19604" xr:uid="{00000000-0005-0000-0000-0000A5380000}"/>
    <cellStyle name="Input Cell 2 4 2 31 5" xfId="19605" xr:uid="{00000000-0005-0000-0000-0000A6380000}"/>
    <cellStyle name="Input Cell 2 4 2 32" xfId="2171" xr:uid="{00000000-0005-0000-0000-0000A7380000}"/>
    <cellStyle name="Input Cell 2 4 2 32 2" xfId="19606" xr:uid="{00000000-0005-0000-0000-0000A8380000}"/>
    <cellStyle name="Input Cell 2 4 2 32 2 2" xfId="19607" xr:uid="{00000000-0005-0000-0000-0000A9380000}"/>
    <cellStyle name="Input Cell 2 4 2 32 2 3" xfId="19608" xr:uid="{00000000-0005-0000-0000-0000AA380000}"/>
    <cellStyle name="Input Cell 2 4 2 32 2 4" xfId="19609" xr:uid="{00000000-0005-0000-0000-0000AB380000}"/>
    <cellStyle name="Input Cell 2 4 2 32 3" xfId="19610" xr:uid="{00000000-0005-0000-0000-0000AC380000}"/>
    <cellStyle name="Input Cell 2 4 2 32 4" xfId="19611" xr:uid="{00000000-0005-0000-0000-0000AD380000}"/>
    <cellStyle name="Input Cell 2 4 2 32 5" xfId="19612" xr:uid="{00000000-0005-0000-0000-0000AE380000}"/>
    <cellStyle name="Input Cell 2 4 2 33" xfId="2172" xr:uid="{00000000-0005-0000-0000-0000AF380000}"/>
    <cellStyle name="Input Cell 2 4 2 33 2" xfId="19613" xr:uid="{00000000-0005-0000-0000-0000B0380000}"/>
    <cellStyle name="Input Cell 2 4 2 33 2 2" xfId="19614" xr:uid="{00000000-0005-0000-0000-0000B1380000}"/>
    <cellStyle name="Input Cell 2 4 2 33 2 3" xfId="19615" xr:uid="{00000000-0005-0000-0000-0000B2380000}"/>
    <cellStyle name="Input Cell 2 4 2 33 2 4" xfId="19616" xr:uid="{00000000-0005-0000-0000-0000B3380000}"/>
    <cellStyle name="Input Cell 2 4 2 33 3" xfId="19617" xr:uid="{00000000-0005-0000-0000-0000B4380000}"/>
    <cellStyle name="Input Cell 2 4 2 33 4" xfId="19618" xr:uid="{00000000-0005-0000-0000-0000B5380000}"/>
    <cellStyle name="Input Cell 2 4 2 33 5" xfId="19619" xr:uid="{00000000-0005-0000-0000-0000B6380000}"/>
    <cellStyle name="Input Cell 2 4 2 34" xfId="2173" xr:uid="{00000000-0005-0000-0000-0000B7380000}"/>
    <cellStyle name="Input Cell 2 4 2 34 2" xfId="19620" xr:uid="{00000000-0005-0000-0000-0000B8380000}"/>
    <cellStyle name="Input Cell 2 4 2 34 2 2" xfId="19621" xr:uid="{00000000-0005-0000-0000-0000B9380000}"/>
    <cellStyle name="Input Cell 2 4 2 34 2 3" xfId="19622" xr:uid="{00000000-0005-0000-0000-0000BA380000}"/>
    <cellStyle name="Input Cell 2 4 2 34 2 4" xfId="19623" xr:uid="{00000000-0005-0000-0000-0000BB380000}"/>
    <cellStyle name="Input Cell 2 4 2 34 3" xfId="19624" xr:uid="{00000000-0005-0000-0000-0000BC380000}"/>
    <cellStyle name="Input Cell 2 4 2 34 4" xfId="19625" xr:uid="{00000000-0005-0000-0000-0000BD380000}"/>
    <cellStyle name="Input Cell 2 4 2 34 5" xfId="19626" xr:uid="{00000000-0005-0000-0000-0000BE380000}"/>
    <cellStyle name="Input Cell 2 4 2 35" xfId="2174" xr:uid="{00000000-0005-0000-0000-0000BF380000}"/>
    <cellStyle name="Input Cell 2 4 2 35 2" xfId="19627" xr:uid="{00000000-0005-0000-0000-0000C0380000}"/>
    <cellStyle name="Input Cell 2 4 2 35 2 2" xfId="19628" xr:uid="{00000000-0005-0000-0000-0000C1380000}"/>
    <cellStyle name="Input Cell 2 4 2 35 2 3" xfId="19629" xr:uid="{00000000-0005-0000-0000-0000C2380000}"/>
    <cellStyle name="Input Cell 2 4 2 35 2 4" xfId="19630" xr:uid="{00000000-0005-0000-0000-0000C3380000}"/>
    <cellStyle name="Input Cell 2 4 2 35 3" xfId="19631" xr:uid="{00000000-0005-0000-0000-0000C4380000}"/>
    <cellStyle name="Input Cell 2 4 2 35 4" xfId="19632" xr:uid="{00000000-0005-0000-0000-0000C5380000}"/>
    <cellStyle name="Input Cell 2 4 2 35 5" xfId="19633" xr:uid="{00000000-0005-0000-0000-0000C6380000}"/>
    <cellStyle name="Input Cell 2 4 2 36" xfId="2175" xr:uid="{00000000-0005-0000-0000-0000C7380000}"/>
    <cellStyle name="Input Cell 2 4 2 36 2" xfId="19634" xr:uid="{00000000-0005-0000-0000-0000C8380000}"/>
    <cellStyle name="Input Cell 2 4 2 36 2 2" xfId="19635" xr:uid="{00000000-0005-0000-0000-0000C9380000}"/>
    <cellStyle name="Input Cell 2 4 2 36 2 3" xfId="19636" xr:uid="{00000000-0005-0000-0000-0000CA380000}"/>
    <cellStyle name="Input Cell 2 4 2 36 2 4" xfId="19637" xr:uid="{00000000-0005-0000-0000-0000CB380000}"/>
    <cellStyle name="Input Cell 2 4 2 36 3" xfId="19638" xr:uid="{00000000-0005-0000-0000-0000CC380000}"/>
    <cellStyle name="Input Cell 2 4 2 36 4" xfId="19639" xr:uid="{00000000-0005-0000-0000-0000CD380000}"/>
    <cellStyle name="Input Cell 2 4 2 36 5" xfId="19640" xr:uid="{00000000-0005-0000-0000-0000CE380000}"/>
    <cellStyle name="Input Cell 2 4 2 37" xfId="2176" xr:uid="{00000000-0005-0000-0000-0000CF380000}"/>
    <cellStyle name="Input Cell 2 4 2 37 2" xfId="19641" xr:uid="{00000000-0005-0000-0000-0000D0380000}"/>
    <cellStyle name="Input Cell 2 4 2 37 2 2" xfId="19642" xr:uid="{00000000-0005-0000-0000-0000D1380000}"/>
    <cellStyle name="Input Cell 2 4 2 37 2 3" xfId="19643" xr:uid="{00000000-0005-0000-0000-0000D2380000}"/>
    <cellStyle name="Input Cell 2 4 2 37 2 4" xfId="19644" xr:uid="{00000000-0005-0000-0000-0000D3380000}"/>
    <cellStyle name="Input Cell 2 4 2 37 3" xfId="19645" xr:uid="{00000000-0005-0000-0000-0000D4380000}"/>
    <cellStyle name="Input Cell 2 4 2 37 4" xfId="19646" xr:uid="{00000000-0005-0000-0000-0000D5380000}"/>
    <cellStyle name="Input Cell 2 4 2 37 5" xfId="19647" xr:uid="{00000000-0005-0000-0000-0000D6380000}"/>
    <cellStyle name="Input Cell 2 4 2 38" xfId="2177" xr:uid="{00000000-0005-0000-0000-0000D7380000}"/>
    <cellStyle name="Input Cell 2 4 2 38 2" xfId="19648" xr:uid="{00000000-0005-0000-0000-0000D8380000}"/>
    <cellStyle name="Input Cell 2 4 2 38 2 2" xfId="19649" xr:uid="{00000000-0005-0000-0000-0000D9380000}"/>
    <cellStyle name="Input Cell 2 4 2 38 2 3" xfId="19650" xr:uid="{00000000-0005-0000-0000-0000DA380000}"/>
    <cellStyle name="Input Cell 2 4 2 38 2 4" xfId="19651" xr:uid="{00000000-0005-0000-0000-0000DB380000}"/>
    <cellStyle name="Input Cell 2 4 2 38 3" xfId="19652" xr:uid="{00000000-0005-0000-0000-0000DC380000}"/>
    <cellStyle name="Input Cell 2 4 2 38 4" xfId="19653" xr:uid="{00000000-0005-0000-0000-0000DD380000}"/>
    <cellStyle name="Input Cell 2 4 2 38 5" xfId="19654" xr:uid="{00000000-0005-0000-0000-0000DE380000}"/>
    <cellStyle name="Input Cell 2 4 2 39" xfId="2178" xr:uid="{00000000-0005-0000-0000-0000DF380000}"/>
    <cellStyle name="Input Cell 2 4 2 39 2" xfId="19655" xr:uid="{00000000-0005-0000-0000-0000E0380000}"/>
    <cellStyle name="Input Cell 2 4 2 39 2 2" xfId="19656" xr:uid="{00000000-0005-0000-0000-0000E1380000}"/>
    <cellStyle name="Input Cell 2 4 2 39 2 3" xfId="19657" xr:uid="{00000000-0005-0000-0000-0000E2380000}"/>
    <cellStyle name="Input Cell 2 4 2 39 2 4" xfId="19658" xr:uid="{00000000-0005-0000-0000-0000E3380000}"/>
    <cellStyle name="Input Cell 2 4 2 39 3" xfId="19659" xr:uid="{00000000-0005-0000-0000-0000E4380000}"/>
    <cellStyle name="Input Cell 2 4 2 39 4" xfId="19660" xr:uid="{00000000-0005-0000-0000-0000E5380000}"/>
    <cellStyle name="Input Cell 2 4 2 39 5" xfId="19661" xr:uid="{00000000-0005-0000-0000-0000E6380000}"/>
    <cellStyle name="Input Cell 2 4 2 4" xfId="2179" xr:uid="{00000000-0005-0000-0000-0000E7380000}"/>
    <cellStyle name="Input Cell 2 4 2 4 2" xfId="19662" xr:uid="{00000000-0005-0000-0000-0000E8380000}"/>
    <cellStyle name="Input Cell 2 4 2 4 2 2" xfId="19663" xr:uid="{00000000-0005-0000-0000-0000E9380000}"/>
    <cellStyle name="Input Cell 2 4 2 4 2 3" xfId="19664" xr:uid="{00000000-0005-0000-0000-0000EA380000}"/>
    <cellStyle name="Input Cell 2 4 2 4 2 4" xfId="19665" xr:uid="{00000000-0005-0000-0000-0000EB380000}"/>
    <cellStyle name="Input Cell 2 4 2 4 3" xfId="19666" xr:uid="{00000000-0005-0000-0000-0000EC380000}"/>
    <cellStyle name="Input Cell 2 4 2 4 4" xfId="19667" xr:uid="{00000000-0005-0000-0000-0000ED380000}"/>
    <cellStyle name="Input Cell 2 4 2 4 5" xfId="19668" xr:uid="{00000000-0005-0000-0000-0000EE380000}"/>
    <cellStyle name="Input Cell 2 4 2 40" xfId="2180" xr:uid="{00000000-0005-0000-0000-0000EF380000}"/>
    <cellStyle name="Input Cell 2 4 2 40 2" xfId="19669" xr:uid="{00000000-0005-0000-0000-0000F0380000}"/>
    <cellStyle name="Input Cell 2 4 2 40 2 2" xfId="19670" xr:uid="{00000000-0005-0000-0000-0000F1380000}"/>
    <cellStyle name="Input Cell 2 4 2 40 2 3" xfId="19671" xr:uid="{00000000-0005-0000-0000-0000F2380000}"/>
    <cellStyle name="Input Cell 2 4 2 40 2 4" xfId="19672" xr:uid="{00000000-0005-0000-0000-0000F3380000}"/>
    <cellStyle name="Input Cell 2 4 2 40 3" xfId="19673" xr:uid="{00000000-0005-0000-0000-0000F4380000}"/>
    <cellStyle name="Input Cell 2 4 2 40 4" xfId="19674" xr:uid="{00000000-0005-0000-0000-0000F5380000}"/>
    <cellStyle name="Input Cell 2 4 2 40 5" xfId="19675" xr:uid="{00000000-0005-0000-0000-0000F6380000}"/>
    <cellStyle name="Input Cell 2 4 2 41" xfId="2181" xr:uid="{00000000-0005-0000-0000-0000F7380000}"/>
    <cellStyle name="Input Cell 2 4 2 41 2" xfId="19676" xr:uid="{00000000-0005-0000-0000-0000F8380000}"/>
    <cellStyle name="Input Cell 2 4 2 41 2 2" xfId="19677" xr:uid="{00000000-0005-0000-0000-0000F9380000}"/>
    <cellStyle name="Input Cell 2 4 2 41 2 3" xfId="19678" xr:uid="{00000000-0005-0000-0000-0000FA380000}"/>
    <cellStyle name="Input Cell 2 4 2 41 2 4" xfId="19679" xr:uid="{00000000-0005-0000-0000-0000FB380000}"/>
    <cellStyle name="Input Cell 2 4 2 41 3" xfId="19680" xr:uid="{00000000-0005-0000-0000-0000FC380000}"/>
    <cellStyle name="Input Cell 2 4 2 41 4" xfId="19681" xr:uid="{00000000-0005-0000-0000-0000FD380000}"/>
    <cellStyle name="Input Cell 2 4 2 41 5" xfId="19682" xr:uid="{00000000-0005-0000-0000-0000FE380000}"/>
    <cellStyle name="Input Cell 2 4 2 42" xfId="2182" xr:uid="{00000000-0005-0000-0000-0000FF380000}"/>
    <cellStyle name="Input Cell 2 4 2 42 2" xfId="19683" xr:uid="{00000000-0005-0000-0000-000000390000}"/>
    <cellStyle name="Input Cell 2 4 2 42 2 2" xfId="19684" xr:uid="{00000000-0005-0000-0000-000001390000}"/>
    <cellStyle name="Input Cell 2 4 2 42 2 3" xfId="19685" xr:uid="{00000000-0005-0000-0000-000002390000}"/>
    <cellStyle name="Input Cell 2 4 2 42 2 4" xfId="19686" xr:uid="{00000000-0005-0000-0000-000003390000}"/>
    <cellStyle name="Input Cell 2 4 2 42 3" xfId="19687" xr:uid="{00000000-0005-0000-0000-000004390000}"/>
    <cellStyle name="Input Cell 2 4 2 42 4" xfId="19688" xr:uid="{00000000-0005-0000-0000-000005390000}"/>
    <cellStyle name="Input Cell 2 4 2 42 5" xfId="19689" xr:uid="{00000000-0005-0000-0000-000006390000}"/>
    <cellStyle name="Input Cell 2 4 2 43" xfId="2183" xr:uid="{00000000-0005-0000-0000-000007390000}"/>
    <cellStyle name="Input Cell 2 4 2 43 2" xfId="19690" xr:uid="{00000000-0005-0000-0000-000008390000}"/>
    <cellStyle name="Input Cell 2 4 2 43 2 2" xfId="19691" xr:uid="{00000000-0005-0000-0000-000009390000}"/>
    <cellStyle name="Input Cell 2 4 2 43 2 3" xfId="19692" xr:uid="{00000000-0005-0000-0000-00000A390000}"/>
    <cellStyle name="Input Cell 2 4 2 43 2 4" xfId="19693" xr:uid="{00000000-0005-0000-0000-00000B390000}"/>
    <cellStyle name="Input Cell 2 4 2 43 3" xfId="19694" xr:uid="{00000000-0005-0000-0000-00000C390000}"/>
    <cellStyle name="Input Cell 2 4 2 43 4" xfId="19695" xr:uid="{00000000-0005-0000-0000-00000D390000}"/>
    <cellStyle name="Input Cell 2 4 2 43 5" xfId="19696" xr:uid="{00000000-0005-0000-0000-00000E390000}"/>
    <cellStyle name="Input Cell 2 4 2 44" xfId="2184" xr:uid="{00000000-0005-0000-0000-00000F390000}"/>
    <cellStyle name="Input Cell 2 4 2 44 2" xfId="19697" xr:uid="{00000000-0005-0000-0000-000010390000}"/>
    <cellStyle name="Input Cell 2 4 2 44 2 2" xfId="19698" xr:uid="{00000000-0005-0000-0000-000011390000}"/>
    <cellStyle name="Input Cell 2 4 2 44 2 3" xfId="19699" xr:uid="{00000000-0005-0000-0000-000012390000}"/>
    <cellStyle name="Input Cell 2 4 2 44 2 4" xfId="19700" xr:uid="{00000000-0005-0000-0000-000013390000}"/>
    <cellStyle name="Input Cell 2 4 2 44 3" xfId="19701" xr:uid="{00000000-0005-0000-0000-000014390000}"/>
    <cellStyle name="Input Cell 2 4 2 44 4" xfId="19702" xr:uid="{00000000-0005-0000-0000-000015390000}"/>
    <cellStyle name="Input Cell 2 4 2 44 5" xfId="19703" xr:uid="{00000000-0005-0000-0000-000016390000}"/>
    <cellStyle name="Input Cell 2 4 2 45" xfId="19704" xr:uid="{00000000-0005-0000-0000-000017390000}"/>
    <cellStyle name="Input Cell 2 4 2 45 2" xfId="19705" xr:uid="{00000000-0005-0000-0000-000018390000}"/>
    <cellStyle name="Input Cell 2 4 2 45 3" xfId="19706" xr:uid="{00000000-0005-0000-0000-000019390000}"/>
    <cellStyle name="Input Cell 2 4 2 45 4" xfId="19707" xr:uid="{00000000-0005-0000-0000-00001A390000}"/>
    <cellStyle name="Input Cell 2 4 2 46" xfId="19708" xr:uid="{00000000-0005-0000-0000-00001B390000}"/>
    <cellStyle name="Input Cell 2 4 2 46 2" xfId="19709" xr:uid="{00000000-0005-0000-0000-00001C390000}"/>
    <cellStyle name="Input Cell 2 4 2 46 3" xfId="19710" xr:uid="{00000000-0005-0000-0000-00001D390000}"/>
    <cellStyle name="Input Cell 2 4 2 46 4" xfId="19711" xr:uid="{00000000-0005-0000-0000-00001E390000}"/>
    <cellStyle name="Input Cell 2 4 2 47" xfId="19712" xr:uid="{00000000-0005-0000-0000-00001F390000}"/>
    <cellStyle name="Input Cell 2 4 2 48" xfId="19713" xr:uid="{00000000-0005-0000-0000-000020390000}"/>
    <cellStyle name="Input Cell 2 4 2 5" xfId="2185" xr:uid="{00000000-0005-0000-0000-000021390000}"/>
    <cellStyle name="Input Cell 2 4 2 5 2" xfId="19714" xr:uid="{00000000-0005-0000-0000-000022390000}"/>
    <cellStyle name="Input Cell 2 4 2 5 2 2" xfId="19715" xr:uid="{00000000-0005-0000-0000-000023390000}"/>
    <cellStyle name="Input Cell 2 4 2 5 2 3" xfId="19716" xr:uid="{00000000-0005-0000-0000-000024390000}"/>
    <cellStyle name="Input Cell 2 4 2 5 2 4" xfId="19717" xr:uid="{00000000-0005-0000-0000-000025390000}"/>
    <cellStyle name="Input Cell 2 4 2 5 3" xfId="19718" xr:uid="{00000000-0005-0000-0000-000026390000}"/>
    <cellStyle name="Input Cell 2 4 2 5 4" xfId="19719" xr:uid="{00000000-0005-0000-0000-000027390000}"/>
    <cellStyle name="Input Cell 2 4 2 5 5" xfId="19720" xr:uid="{00000000-0005-0000-0000-000028390000}"/>
    <cellStyle name="Input Cell 2 4 2 6" xfId="2186" xr:uid="{00000000-0005-0000-0000-000029390000}"/>
    <cellStyle name="Input Cell 2 4 2 6 2" xfId="19721" xr:uid="{00000000-0005-0000-0000-00002A390000}"/>
    <cellStyle name="Input Cell 2 4 2 6 2 2" xfId="19722" xr:uid="{00000000-0005-0000-0000-00002B390000}"/>
    <cellStyle name="Input Cell 2 4 2 6 2 3" xfId="19723" xr:uid="{00000000-0005-0000-0000-00002C390000}"/>
    <cellStyle name="Input Cell 2 4 2 6 2 4" xfId="19724" xr:uid="{00000000-0005-0000-0000-00002D390000}"/>
    <cellStyle name="Input Cell 2 4 2 6 3" xfId="19725" xr:uid="{00000000-0005-0000-0000-00002E390000}"/>
    <cellStyle name="Input Cell 2 4 2 6 4" xfId="19726" xr:uid="{00000000-0005-0000-0000-00002F390000}"/>
    <cellStyle name="Input Cell 2 4 2 6 5" xfId="19727" xr:uid="{00000000-0005-0000-0000-000030390000}"/>
    <cellStyle name="Input Cell 2 4 2 7" xfId="2187" xr:uid="{00000000-0005-0000-0000-000031390000}"/>
    <cellStyle name="Input Cell 2 4 2 7 2" xfId="19728" xr:uid="{00000000-0005-0000-0000-000032390000}"/>
    <cellStyle name="Input Cell 2 4 2 7 2 2" xfId="19729" xr:uid="{00000000-0005-0000-0000-000033390000}"/>
    <cellStyle name="Input Cell 2 4 2 7 2 3" xfId="19730" xr:uid="{00000000-0005-0000-0000-000034390000}"/>
    <cellStyle name="Input Cell 2 4 2 7 2 4" xfId="19731" xr:uid="{00000000-0005-0000-0000-000035390000}"/>
    <cellStyle name="Input Cell 2 4 2 7 3" xfId="19732" xr:uid="{00000000-0005-0000-0000-000036390000}"/>
    <cellStyle name="Input Cell 2 4 2 7 4" xfId="19733" xr:uid="{00000000-0005-0000-0000-000037390000}"/>
    <cellStyle name="Input Cell 2 4 2 7 5" xfId="19734" xr:uid="{00000000-0005-0000-0000-000038390000}"/>
    <cellStyle name="Input Cell 2 4 2 8" xfId="2188" xr:uid="{00000000-0005-0000-0000-000039390000}"/>
    <cellStyle name="Input Cell 2 4 2 8 2" xfId="19735" xr:uid="{00000000-0005-0000-0000-00003A390000}"/>
    <cellStyle name="Input Cell 2 4 2 8 2 2" xfId="19736" xr:uid="{00000000-0005-0000-0000-00003B390000}"/>
    <cellStyle name="Input Cell 2 4 2 8 2 3" xfId="19737" xr:uid="{00000000-0005-0000-0000-00003C390000}"/>
    <cellStyle name="Input Cell 2 4 2 8 2 4" xfId="19738" xr:uid="{00000000-0005-0000-0000-00003D390000}"/>
    <cellStyle name="Input Cell 2 4 2 8 3" xfId="19739" xr:uid="{00000000-0005-0000-0000-00003E390000}"/>
    <cellStyle name="Input Cell 2 4 2 8 4" xfId="19740" xr:uid="{00000000-0005-0000-0000-00003F390000}"/>
    <cellStyle name="Input Cell 2 4 2 8 5" xfId="19741" xr:uid="{00000000-0005-0000-0000-000040390000}"/>
    <cellStyle name="Input Cell 2 4 2 9" xfId="2189" xr:uid="{00000000-0005-0000-0000-000041390000}"/>
    <cellStyle name="Input Cell 2 4 2 9 2" xfId="19742" xr:uid="{00000000-0005-0000-0000-000042390000}"/>
    <cellStyle name="Input Cell 2 4 2 9 2 2" xfId="19743" xr:uid="{00000000-0005-0000-0000-000043390000}"/>
    <cellStyle name="Input Cell 2 4 2 9 2 3" xfId="19744" xr:uid="{00000000-0005-0000-0000-000044390000}"/>
    <cellStyle name="Input Cell 2 4 2 9 2 4" xfId="19745" xr:uid="{00000000-0005-0000-0000-000045390000}"/>
    <cellStyle name="Input Cell 2 4 2 9 3" xfId="19746" xr:uid="{00000000-0005-0000-0000-000046390000}"/>
    <cellStyle name="Input Cell 2 4 2 9 4" xfId="19747" xr:uid="{00000000-0005-0000-0000-000047390000}"/>
    <cellStyle name="Input Cell 2 4 2 9 5" xfId="19748" xr:uid="{00000000-0005-0000-0000-000048390000}"/>
    <cellStyle name="Input Cell 2 4 20" xfId="2190" xr:uid="{00000000-0005-0000-0000-000049390000}"/>
    <cellStyle name="Input Cell 2 4 20 2" xfId="19749" xr:uid="{00000000-0005-0000-0000-00004A390000}"/>
    <cellStyle name="Input Cell 2 4 20 2 2" xfId="19750" xr:uid="{00000000-0005-0000-0000-00004B390000}"/>
    <cellStyle name="Input Cell 2 4 20 2 3" xfId="19751" xr:uid="{00000000-0005-0000-0000-00004C390000}"/>
    <cellStyle name="Input Cell 2 4 20 2 4" xfId="19752" xr:uid="{00000000-0005-0000-0000-00004D390000}"/>
    <cellStyle name="Input Cell 2 4 20 3" xfId="19753" xr:uid="{00000000-0005-0000-0000-00004E390000}"/>
    <cellStyle name="Input Cell 2 4 20 4" xfId="19754" xr:uid="{00000000-0005-0000-0000-00004F390000}"/>
    <cellStyle name="Input Cell 2 4 20 5" xfId="19755" xr:uid="{00000000-0005-0000-0000-000050390000}"/>
    <cellStyle name="Input Cell 2 4 21" xfId="2191" xr:uid="{00000000-0005-0000-0000-000051390000}"/>
    <cellStyle name="Input Cell 2 4 21 2" xfId="19756" xr:uid="{00000000-0005-0000-0000-000052390000}"/>
    <cellStyle name="Input Cell 2 4 21 2 2" xfId="19757" xr:uid="{00000000-0005-0000-0000-000053390000}"/>
    <cellStyle name="Input Cell 2 4 21 2 3" xfId="19758" xr:uid="{00000000-0005-0000-0000-000054390000}"/>
    <cellStyle name="Input Cell 2 4 21 2 4" xfId="19759" xr:uid="{00000000-0005-0000-0000-000055390000}"/>
    <cellStyle name="Input Cell 2 4 21 3" xfId="19760" xr:uid="{00000000-0005-0000-0000-000056390000}"/>
    <cellStyle name="Input Cell 2 4 21 4" xfId="19761" xr:uid="{00000000-0005-0000-0000-000057390000}"/>
    <cellStyle name="Input Cell 2 4 21 5" xfId="19762" xr:uid="{00000000-0005-0000-0000-000058390000}"/>
    <cellStyle name="Input Cell 2 4 22" xfId="2192" xr:uid="{00000000-0005-0000-0000-000059390000}"/>
    <cellStyle name="Input Cell 2 4 22 2" xfId="19763" xr:uid="{00000000-0005-0000-0000-00005A390000}"/>
    <cellStyle name="Input Cell 2 4 22 2 2" xfId="19764" xr:uid="{00000000-0005-0000-0000-00005B390000}"/>
    <cellStyle name="Input Cell 2 4 22 2 3" xfId="19765" xr:uid="{00000000-0005-0000-0000-00005C390000}"/>
    <cellStyle name="Input Cell 2 4 22 2 4" xfId="19766" xr:uid="{00000000-0005-0000-0000-00005D390000}"/>
    <cellStyle name="Input Cell 2 4 22 3" xfId="19767" xr:uid="{00000000-0005-0000-0000-00005E390000}"/>
    <cellStyle name="Input Cell 2 4 22 4" xfId="19768" xr:uid="{00000000-0005-0000-0000-00005F390000}"/>
    <cellStyle name="Input Cell 2 4 22 5" xfId="19769" xr:uid="{00000000-0005-0000-0000-000060390000}"/>
    <cellStyle name="Input Cell 2 4 23" xfId="2193" xr:uid="{00000000-0005-0000-0000-000061390000}"/>
    <cellStyle name="Input Cell 2 4 23 2" xfId="19770" xr:uid="{00000000-0005-0000-0000-000062390000}"/>
    <cellStyle name="Input Cell 2 4 23 2 2" xfId="19771" xr:uid="{00000000-0005-0000-0000-000063390000}"/>
    <cellStyle name="Input Cell 2 4 23 2 3" xfId="19772" xr:uid="{00000000-0005-0000-0000-000064390000}"/>
    <cellStyle name="Input Cell 2 4 23 2 4" xfId="19773" xr:uid="{00000000-0005-0000-0000-000065390000}"/>
    <cellStyle name="Input Cell 2 4 23 3" xfId="19774" xr:uid="{00000000-0005-0000-0000-000066390000}"/>
    <cellStyle name="Input Cell 2 4 23 4" xfId="19775" xr:uid="{00000000-0005-0000-0000-000067390000}"/>
    <cellStyle name="Input Cell 2 4 23 5" xfId="19776" xr:uid="{00000000-0005-0000-0000-000068390000}"/>
    <cellStyle name="Input Cell 2 4 24" xfId="2194" xr:uid="{00000000-0005-0000-0000-000069390000}"/>
    <cellStyle name="Input Cell 2 4 24 2" xfId="19777" xr:uid="{00000000-0005-0000-0000-00006A390000}"/>
    <cellStyle name="Input Cell 2 4 24 2 2" xfId="19778" xr:uid="{00000000-0005-0000-0000-00006B390000}"/>
    <cellStyle name="Input Cell 2 4 24 2 3" xfId="19779" xr:uid="{00000000-0005-0000-0000-00006C390000}"/>
    <cellStyle name="Input Cell 2 4 24 2 4" xfId="19780" xr:uid="{00000000-0005-0000-0000-00006D390000}"/>
    <cellStyle name="Input Cell 2 4 24 3" xfId="19781" xr:uid="{00000000-0005-0000-0000-00006E390000}"/>
    <cellStyle name="Input Cell 2 4 24 4" xfId="19782" xr:uid="{00000000-0005-0000-0000-00006F390000}"/>
    <cellStyle name="Input Cell 2 4 24 5" xfId="19783" xr:uid="{00000000-0005-0000-0000-000070390000}"/>
    <cellStyle name="Input Cell 2 4 25" xfId="2195" xr:uid="{00000000-0005-0000-0000-000071390000}"/>
    <cellStyle name="Input Cell 2 4 25 2" xfId="19784" xr:uid="{00000000-0005-0000-0000-000072390000}"/>
    <cellStyle name="Input Cell 2 4 25 2 2" xfId="19785" xr:uid="{00000000-0005-0000-0000-000073390000}"/>
    <cellStyle name="Input Cell 2 4 25 2 3" xfId="19786" xr:uid="{00000000-0005-0000-0000-000074390000}"/>
    <cellStyle name="Input Cell 2 4 25 2 4" xfId="19787" xr:uid="{00000000-0005-0000-0000-000075390000}"/>
    <cellStyle name="Input Cell 2 4 25 3" xfId="19788" xr:uid="{00000000-0005-0000-0000-000076390000}"/>
    <cellStyle name="Input Cell 2 4 25 4" xfId="19789" xr:uid="{00000000-0005-0000-0000-000077390000}"/>
    <cellStyle name="Input Cell 2 4 25 5" xfId="19790" xr:uid="{00000000-0005-0000-0000-000078390000}"/>
    <cellStyle name="Input Cell 2 4 26" xfId="2196" xr:uid="{00000000-0005-0000-0000-000079390000}"/>
    <cellStyle name="Input Cell 2 4 26 2" xfId="19791" xr:uid="{00000000-0005-0000-0000-00007A390000}"/>
    <cellStyle name="Input Cell 2 4 26 2 2" xfId="19792" xr:uid="{00000000-0005-0000-0000-00007B390000}"/>
    <cellStyle name="Input Cell 2 4 26 2 3" xfId="19793" xr:uid="{00000000-0005-0000-0000-00007C390000}"/>
    <cellStyle name="Input Cell 2 4 26 2 4" xfId="19794" xr:uid="{00000000-0005-0000-0000-00007D390000}"/>
    <cellStyle name="Input Cell 2 4 26 3" xfId="19795" xr:uid="{00000000-0005-0000-0000-00007E390000}"/>
    <cellStyle name="Input Cell 2 4 26 4" xfId="19796" xr:uid="{00000000-0005-0000-0000-00007F390000}"/>
    <cellStyle name="Input Cell 2 4 26 5" xfId="19797" xr:uid="{00000000-0005-0000-0000-000080390000}"/>
    <cellStyle name="Input Cell 2 4 27" xfId="2197" xr:uid="{00000000-0005-0000-0000-000081390000}"/>
    <cellStyle name="Input Cell 2 4 27 2" xfId="19798" xr:uid="{00000000-0005-0000-0000-000082390000}"/>
    <cellStyle name="Input Cell 2 4 27 2 2" xfId="19799" xr:uid="{00000000-0005-0000-0000-000083390000}"/>
    <cellStyle name="Input Cell 2 4 27 2 3" xfId="19800" xr:uid="{00000000-0005-0000-0000-000084390000}"/>
    <cellStyle name="Input Cell 2 4 27 2 4" xfId="19801" xr:uid="{00000000-0005-0000-0000-000085390000}"/>
    <cellStyle name="Input Cell 2 4 27 3" xfId="19802" xr:uid="{00000000-0005-0000-0000-000086390000}"/>
    <cellStyle name="Input Cell 2 4 27 4" xfId="19803" xr:uid="{00000000-0005-0000-0000-000087390000}"/>
    <cellStyle name="Input Cell 2 4 27 5" xfId="19804" xr:uid="{00000000-0005-0000-0000-000088390000}"/>
    <cellStyle name="Input Cell 2 4 28" xfId="2198" xr:uid="{00000000-0005-0000-0000-000089390000}"/>
    <cellStyle name="Input Cell 2 4 28 2" xfId="19805" xr:uid="{00000000-0005-0000-0000-00008A390000}"/>
    <cellStyle name="Input Cell 2 4 28 2 2" xfId="19806" xr:uid="{00000000-0005-0000-0000-00008B390000}"/>
    <cellStyle name="Input Cell 2 4 28 2 3" xfId="19807" xr:uid="{00000000-0005-0000-0000-00008C390000}"/>
    <cellStyle name="Input Cell 2 4 28 2 4" xfId="19808" xr:uid="{00000000-0005-0000-0000-00008D390000}"/>
    <cellStyle name="Input Cell 2 4 28 3" xfId="19809" xr:uid="{00000000-0005-0000-0000-00008E390000}"/>
    <cellStyle name="Input Cell 2 4 28 4" xfId="19810" xr:uid="{00000000-0005-0000-0000-00008F390000}"/>
    <cellStyle name="Input Cell 2 4 28 5" xfId="19811" xr:uid="{00000000-0005-0000-0000-000090390000}"/>
    <cellStyle name="Input Cell 2 4 29" xfId="2199" xr:uid="{00000000-0005-0000-0000-000091390000}"/>
    <cellStyle name="Input Cell 2 4 29 2" xfId="19812" xr:uid="{00000000-0005-0000-0000-000092390000}"/>
    <cellStyle name="Input Cell 2 4 29 2 2" xfId="19813" xr:uid="{00000000-0005-0000-0000-000093390000}"/>
    <cellStyle name="Input Cell 2 4 29 2 3" xfId="19814" xr:uid="{00000000-0005-0000-0000-000094390000}"/>
    <cellStyle name="Input Cell 2 4 29 2 4" xfId="19815" xr:uid="{00000000-0005-0000-0000-000095390000}"/>
    <cellStyle name="Input Cell 2 4 29 3" xfId="19816" xr:uid="{00000000-0005-0000-0000-000096390000}"/>
    <cellStyle name="Input Cell 2 4 29 4" xfId="19817" xr:uid="{00000000-0005-0000-0000-000097390000}"/>
    <cellStyle name="Input Cell 2 4 29 5" xfId="19818" xr:uid="{00000000-0005-0000-0000-000098390000}"/>
    <cellStyle name="Input Cell 2 4 3" xfId="2200" xr:uid="{00000000-0005-0000-0000-000099390000}"/>
    <cellStyle name="Input Cell 2 4 3 2" xfId="19819" xr:uid="{00000000-0005-0000-0000-00009A390000}"/>
    <cellStyle name="Input Cell 2 4 3 2 2" xfId="19820" xr:uid="{00000000-0005-0000-0000-00009B390000}"/>
    <cellStyle name="Input Cell 2 4 3 2 3" xfId="19821" xr:uid="{00000000-0005-0000-0000-00009C390000}"/>
    <cellStyle name="Input Cell 2 4 3 2 4" xfId="19822" xr:uid="{00000000-0005-0000-0000-00009D390000}"/>
    <cellStyle name="Input Cell 2 4 3 3" xfId="19823" xr:uid="{00000000-0005-0000-0000-00009E390000}"/>
    <cellStyle name="Input Cell 2 4 3 4" xfId="19824" xr:uid="{00000000-0005-0000-0000-00009F390000}"/>
    <cellStyle name="Input Cell 2 4 3 5" xfId="19825" xr:uid="{00000000-0005-0000-0000-0000A0390000}"/>
    <cellStyle name="Input Cell 2 4 30" xfId="2201" xr:uid="{00000000-0005-0000-0000-0000A1390000}"/>
    <cellStyle name="Input Cell 2 4 30 2" xfId="19826" xr:uid="{00000000-0005-0000-0000-0000A2390000}"/>
    <cellStyle name="Input Cell 2 4 30 2 2" xfId="19827" xr:uid="{00000000-0005-0000-0000-0000A3390000}"/>
    <cellStyle name="Input Cell 2 4 30 2 3" xfId="19828" xr:uid="{00000000-0005-0000-0000-0000A4390000}"/>
    <cellStyle name="Input Cell 2 4 30 2 4" xfId="19829" xr:uid="{00000000-0005-0000-0000-0000A5390000}"/>
    <cellStyle name="Input Cell 2 4 30 3" xfId="19830" xr:uid="{00000000-0005-0000-0000-0000A6390000}"/>
    <cellStyle name="Input Cell 2 4 30 4" xfId="19831" xr:uid="{00000000-0005-0000-0000-0000A7390000}"/>
    <cellStyle name="Input Cell 2 4 30 5" xfId="19832" xr:uid="{00000000-0005-0000-0000-0000A8390000}"/>
    <cellStyle name="Input Cell 2 4 31" xfId="2202" xr:uid="{00000000-0005-0000-0000-0000A9390000}"/>
    <cellStyle name="Input Cell 2 4 31 2" xfId="19833" xr:uid="{00000000-0005-0000-0000-0000AA390000}"/>
    <cellStyle name="Input Cell 2 4 31 2 2" xfId="19834" xr:uid="{00000000-0005-0000-0000-0000AB390000}"/>
    <cellStyle name="Input Cell 2 4 31 2 3" xfId="19835" xr:uid="{00000000-0005-0000-0000-0000AC390000}"/>
    <cellStyle name="Input Cell 2 4 31 2 4" xfId="19836" xr:uid="{00000000-0005-0000-0000-0000AD390000}"/>
    <cellStyle name="Input Cell 2 4 31 3" xfId="19837" xr:uid="{00000000-0005-0000-0000-0000AE390000}"/>
    <cellStyle name="Input Cell 2 4 31 4" xfId="19838" xr:uid="{00000000-0005-0000-0000-0000AF390000}"/>
    <cellStyle name="Input Cell 2 4 31 5" xfId="19839" xr:uid="{00000000-0005-0000-0000-0000B0390000}"/>
    <cellStyle name="Input Cell 2 4 32" xfId="2203" xr:uid="{00000000-0005-0000-0000-0000B1390000}"/>
    <cellStyle name="Input Cell 2 4 32 2" xfId="19840" xr:uid="{00000000-0005-0000-0000-0000B2390000}"/>
    <cellStyle name="Input Cell 2 4 32 2 2" xfId="19841" xr:uid="{00000000-0005-0000-0000-0000B3390000}"/>
    <cellStyle name="Input Cell 2 4 32 2 3" xfId="19842" xr:uid="{00000000-0005-0000-0000-0000B4390000}"/>
    <cellStyle name="Input Cell 2 4 32 2 4" xfId="19843" xr:uid="{00000000-0005-0000-0000-0000B5390000}"/>
    <cellStyle name="Input Cell 2 4 32 3" xfId="19844" xr:uid="{00000000-0005-0000-0000-0000B6390000}"/>
    <cellStyle name="Input Cell 2 4 32 4" xfId="19845" xr:uid="{00000000-0005-0000-0000-0000B7390000}"/>
    <cellStyle name="Input Cell 2 4 32 5" xfId="19846" xr:uid="{00000000-0005-0000-0000-0000B8390000}"/>
    <cellStyle name="Input Cell 2 4 33" xfId="2204" xr:uid="{00000000-0005-0000-0000-0000B9390000}"/>
    <cellStyle name="Input Cell 2 4 33 2" xfId="19847" xr:uid="{00000000-0005-0000-0000-0000BA390000}"/>
    <cellStyle name="Input Cell 2 4 33 2 2" xfId="19848" xr:uid="{00000000-0005-0000-0000-0000BB390000}"/>
    <cellStyle name="Input Cell 2 4 33 2 3" xfId="19849" xr:uid="{00000000-0005-0000-0000-0000BC390000}"/>
    <cellStyle name="Input Cell 2 4 33 2 4" xfId="19850" xr:uid="{00000000-0005-0000-0000-0000BD390000}"/>
    <cellStyle name="Input Cell 2 4 33 3" xfId="19851" xr:uid="{00000000-0005-0000-0000-0000BE390000}"/>
    <cellStyle name="Input Cell 2 4 33 4" xfId="19852" xr:uid="{00000000-0005-0000-0000-0000BF390000}"/>
    <cellStyle name="Input Cell 2 4 33 5" xfId="19853" xr:uid="{00000000-0005-0000-0000-0000C0390000}"/>
    <cellStyle name="Input Cell 2 4 34" xfId="2205" xr:uid="{00000000-0005-0000-0000-0000C1390000}"/>
    <cellStyle name="Input Cell 2 4 34 2" xfId="19854" xr:uid="{00000000-0005-0000-0000-0000C2390000}"/>
    <cellStyle name="Input Cell 2 4 34 2 2" xfId="19855" xr:uid="{00000000-0005-0000-0000-0000C3390000}"/>
    <cellStyle name="Input Cell 2 4 34 2 3" xfId="19856" xr:uid="{00000000-0005-0000-0000-0000C4390000}"/>
    <cellStyle name="Input Cell 2 4 34 2 4" xfId="19857" xr:uid="{00000000-0005-0000-0000-0000C5390000}"/>
    <cellStyle name="Input Cell 2 4 34 3" xfId="19858" xr:uid="{00000000-0005-0000-0000-0000C6390000}"/>
    <cellStyle name="Input Cell 2 4 34 4" xfId="19859" xr:uid="{00000000-0005-0000-0000-0000C7390000}"/>
    <cellStyle name="Input Cell 2 4 34 5" xfId="19860" xr:uid="{00000000-0005-0000-0000-0000C8390000}"/>
    <cellStyle name="Input Cell 2 4 35" xfId="2206" xr:uid="{00000000-0005-0000-0000-0000C9390000}"/>
    <cellStyle name="Input Cell 2 4 35 2" xfId="19861" xr:uid="{00000000-0005-0000-0000-0000CA390000}"/>
    <cellStyle name="Input Cell 2 4 35 2 2" xfId="19862" xr:uid="{00000000-0005-0000-0000-0000CB390000}"/>
    <cellStyle name="Input Cell 2 4 35 2 3" xfId="19863" xr:uid="{00000000-0005-0000-0000-0000CC390000}"/>
    <cellStyle name="Input Cell 2 4 35 2 4" xfId="19864" xr:uid="{00000000-0005-0000-0000-0000CD390000}"/>
    <cellStyle name="Input Cell 2 4 35 3" xfId="19865" xr:uid="{00000000-0005-0000-0000-0000CE390000}"/>
    <cellStyle name="Input Cell 2 4 35 4" xfId="19866" xr:uid="{00000000-0005-0000-0000-0000CF390000}"/>
    <cellStyle name="Input Cell 2 4 35 5" xfId="19867" xr:uid="{00000000-0005-0000-0000-0000D0390000}"/>
    <cellStyle name="Input Cell 2 4 36" xfId="2207" xr:uid="{00000000-0005-0000-0000-0000D1390000}"/>
    <cellStyle name="Input Cell 2 4 36 2" xfId="19868" xr:uid="{00000000-0005-0000-0000-0000D2390000}"/>
    <cellStyle name="Input Cell 2 4 36 2 2" xfId="19869" xr:uid="{00000000-0005-0000-0000-0000D3390000}"/>
    <cellStyle name="Input Cell 2 4 36 2 3" xfId="19870" xr:uid="{00000000-0005-0000-0000-0000D4390000}"/>
    <cellStyle name="Input Cell 2 4 36 2 4" xfId="19871" xr:uid="{00000000-0005-0000-0000-0000D5390000}"/>
    <cellStyle name="Input Cell 2 4 36 3" xfId="19872" xr:uid="{00000000-0005-0000-0000-0000D6390000}"/>
    <cellStyle name="Input Cell 2 4 36 4" xfId="19873" xr:uid="{00000000-0005-0000-0000-0000D7390000}"/>
    <cellStyle name="Input Cell 2 4 36 5" xfId="19874" xr:uid="{00000000-0005-0000-0000-0000D8390000}"/>
    <cellStyle name="Input Cell 2 4 37" xfId="2208" xr:uid="{00000000-0005-0000-0000-0000D9390000}"/>
    <cellStyle name="Input Cell 2 4 37 2" xfId="19875" xr:uid="{00000000-0005-0000-0000-0000DA390000}"/>
    <cellStyle name="Input Cell 2 4 37 2 2" xfId="19876" xr:uid="{00000000-0005-0000-0000-0000DB390000}"/>
    <cellStyle name="Input Cell 2 4 37 2 3" xfId="19877" xr:uid="{00000000-0005-0000-0000-0000DC390000}"/>
    <cellStyle name="Input Cell 2 4 37 2 4" xfId="19878" xr:uid="{00000000-0005-0000-0000-0000DD390000}"/>
    <cellStyle name="Input Cell 2 4 37 3" xfId="19879" xr:uid="{00000000-0005-0000-0000-0000DE390000}"/>
    <cellStyle name="Input Cell 2 4 37 4" xfId="19880" xr:uid="{00000000-0005-0000-0000-0000DF390000}"/>
    <cellStyle name="Input Cell 2 4 37 5" xfId="19881" xr:uid="{00000000-0005-0000-0000-0000E0390000}"/>
    <cellStyle name="Input Cell 2 4 38" xfId="2209" xr:uid="{00000000-0005-0000-0000-0000E1390000}"/>
    <cellStyle name="Input Cell 2 4 38 2" xfId="19882" xr:uid="{00000000-0005-0000-0000-0000E2390000}"/>
    <cellStyle name="Input Cell 2 4 38 2 2" xfId="19883" xr:uid="{00000000-0005-0000-0000-0000E3390000}"/>
    <cellStyle name="Input Cell 2 4 38 2 3" xfId="19884" xr:uid="{00000000-0005-0000-0000-0000E4390000}"/>
    <cellStyle name="Input Cell 2 4 38 2 4" xfId="19885" xr:uid="{00000000-0005-0000-0000-0000E5390000}"/>
    <cellStyle name="Input Cell 2 4 38 3" xfId="19886" xr:uid="{00000000-0005-0000-0000-0000E6390000}"/>
    <cellStyle name="Input Cell 2 4 38 4" xfId="19887" xr:uid="{00000000-0005-0000-0000-0000E7390000}"/>
    <cellStyle name="Input Cell 2 4 38 5" xfId="19888" xr:uid="{00000000-0005-0000-0000-0000E8390000}"/>
    <cellStyle name="Input Cell 2 4 39" xfId="2210" xr:uid="{00000000-0005-0000-0000-0000E9390000}"/>
    <cellStyle name="Input Cell 2 4 39 2" xfId="19889" xr:uid="{00000000-0005-0000-0000-0000EA390000}"/>
    <cellStyle name="Input Cell 2 4 39 2 2" xfId="19890" xr:uid="{00000000-0005-0000-0000-0000EB390000}"/>
    <cellStyle name="Input Cell 2 4 39 2 3" xfId="19891" xr:uid="{00000000-0005-0000-0000-0000EC390000}"/>
    <cellStyle name="Input Cell 2 4 39 2 4" xfId="19892" xr:uid="{00000000-0005-0000-0000-0000ED390000}"/>
    <cellStyle name="Input Cell 2 4 39 3" xfId="19893" xr:uid="{00000000-0005-0000-0000-0000EE390000}"/>
    <cellStyle name="Input Cell 2 4 39 4" xfId="19894" xr:uid="{00000000-0005-0000-0000-0000EF390000}"/>
    <cellStyle name="Input Cell 2 4 39 5" xfId="19895" xr:uid="{00000000-0005-0000-0000-0000F0390000}"/>
    <cellStyle name="Input Cell 2 4 4" xfId="2211" xr:uid="{00000000-0005-0000-0000-0000F1390000}"/>
    <cellStyle name="Input Cell 2 4 4 2" xfId="19896" xr:uid="{00000000-0005-0000-0000-0000F2390000}"/>
    <cellStyle name="Input Cell 2 4 4 2 2" xfId="19897" xr:uid="{00000000-0005-0000-0000-0000F3390000}"/>
    <cellStyle name="Input Cell 2 4 4 2 3" xfId="19898" xr:uid="{00000000-0005-0000-0000-0000F4390000}"/>
    <cellStyle name="Input Cell 2 4 4 2 4" xfId="19899" xr:uid="{00000000-0005-0000-0000-0000F5390000}"/>
    <cellStyle name="Input Cell 2 4 4 3" xfId="19900" xr:uid="{00000000-0005-0000-0000-0000F6390000}"/>
    <cellStyle name="Input Cell 2 4 4 4" xfId="19901" xr:uid="{00000000-0005-0000-0000-0000F7390000}"/>
    <cellStyle name="Input Cell 2 4 4 5" xfId="19902" xr:uid="{00000000-0005-0000-0000-0000F8390000}"/>
    <cellStyle name="Input Cell 2 4 40" xfId="2212" xr:uid="{00000000-0005-0000-0000-0000F9390000}"/>
    <cellStyle name="Input Cell 2 4 40 2" xfId="19903" xr:uid="{00000000-0005-0000-0000-0000FA390000}"/>
    <cellStyle name="Input Cell 2 4 40 2 2" xfId="19904" xr:uid="{00000000-0005-0000-0000-0000FB390000}"/>
    <cellStyle name="Input Cell 2 4 40 2 3" xfId="19905" xr:uid="{00000000-0005-0000-0000-0000FC390000}"/>
    <cellStyle name="Input Cell 2 4 40 2 4" xfId="19906" xr:uid="{00000000-0005-0000-0000-0000FD390000}"/>
    <cellStyle name="Input Cell 2 4 40 3" xfId="19907" xr:uid="{00000000-0005-0000-0000-0000FE390000}"/>
    <cellStyle name="Input Cell 2 4 40 4" xfId="19908" xr:uid="{00000000-0005-0000-0000-0000FF390000}"/>
    <cellStyle name="Input Cell 2 4 40 5" xfId="19909" xr:uid="{00000000-0005-0000-0000-0000003A0000}"/>
    <cellStyle name="Input Cell 2 4 41" xfId="2213" xr:uid="{00000000-0005-0000-0000-0000013A0000}"/>
    <cellStyle name="Input Cell 2 4 41 2" xfId="19910" xr:uid="{00000000-0005-0000-0000-0000023A0000}"/>
    <cellStyle name="Input Cell 2 4 41 2 2" xfId="19911" xr:uid="{00000000-0005-0000-0000-0000033A0000}"/>
    <cellStyle name="Input Cell 2 4 41 2 3" xfId="19912" xr:uid="{00000000-0005-0000-0000-0000043A0000}"/>
    <cellStyle name="Input Cell 2 4 41 2 4" xfId="19913" xr:uid="{00000000-0005-0000-0000-0000053A0000}"/>
    <cellStyle name="Input Cell 2 4 41 3" xfId="19914" xr:uid="{00000000-0005-0000-0000-0000063A0000}"/>
    <cellStyle name="Input Cell 2 4 41 4" xfId="19915" xr:uid="{00000000-0005-0000-0000-0000073A0000}"/>
    <cellStyle name="Input Cell 2 4 41 5" xfId="19916" xr:uid="{00000000-0005-0000-0000-0000083A0000}"/>
    <cellStyle name="Input Cell 2 4 42" xfId="2214" xr:uid="{00000000-0005-0000-0000-0000093A0000}"/>
    <cellStyle name="Input Cell 2 4 42 2" xfId="19917" xr:uid="{00000000-0005-0000-0000-00000A3A0000}"/>
    <cellStyle name="Input Cell 2 4 42 2 2" xfId="19918" xr:uid="{00000000-0005-0000-0000-00000B3A0000}"/>
    <cellStyle name="Input Cell 2 4 42 2 3" xfId="19919" xr:uid="{00000000-0005-0000-0000-00000C3A0000}"/>
    <cellStyle name="Input Cell 2 4 42 2 4" xfId="19920" xr:uid="{00000000-0005-0000-0000-00000D3A0000}"/>
    <cellStyle name="Input Cell 2 4 42 3" xfId="19921" xr:uid="{00000000-0005-0000-0000-00000E3A0000}"/>
    <cellStyle name="Input Cell 2 4 42 4" xfId="19922" xr:uid="{00000000-0005-0000-0000-00000F3A0000}"/>
    <cellStyle name="Input Cell 2 4 42 5" xfId="19923" xr:uid="{00000000-0005-0000-0000-0000103A0000}"/>
    <cellStyle name="Input Cell 2 4 43" xfId="2215" xr:uid="{00000000-0005-0000-0000-0000113A0000}"/>
    <cellStyle name="Input Cell 2 4 43 2" xfId="19924" xr:uid="{00000000-0005-0000-0000-0000123A0000}"/>
    <cellStyle name="Input Cell 2 4 43 2 2" xfId="19925" xr:uid="{00000000-0005-0000-0000-0000133A0000}"/>
    <cellStyle name="Input Cell 2 4 43 2 3" xfId="19926" xr:uid="{00000000-0005-0000-0000-0000143A0000}"/>
    <cellStyle name="Input Cell 2 4 43 2 4" xfId="19927" xr:uid="{00000000-0005-0000-0000-0000153A0000}"/>
    <cellStyle name="Input Cell 2 4 43 3" xfId="19928" xr:uid="{00000000-0005-0000-0000-0000163A0000}"/>
    <cellStyle name="Input Cell 2 4 43 4" xfId="19929" xr:uid="{00000000-0005-0000-0000-0000173A0000}"/>
    <cellStyle name="Input Cell 2 4 43 5" xfId="19930" xr:uid="{00000000-0005-0000-0000-0000183A0000}"/>
    <cellStyle name="Input Cell 2 4 44" xfId="2216" xr:uid="{00000000-0005-0000-0000-0000193A0000}"/>
    <cellStyle name="Input Cell 2 4 44 2" xfId="19931" xr:uid="{00000000-0005-0000-0000-00001A3A0000}"/>
    <cellStyle name="Input Cell 2 4 44 2 2" xfId="19932" xr:uid="{00000000-0005-0000-0000-00001B3A0000}"/>
    <cellStyle name="Input Cell 2 4 44 2 3" xfId="19933" xr:uid="{00000000-0005-0000-0000-00001C3A0000}"/>
    <cellStyle name="Input Cell 2 4 44 2 4" xfId="19934" xr:uid="{00000000-0005-0000-0000-00001D3A0000}"/>
    <cellStyle name="Input Cell 2 4 44 3" xfId="19935" xr:uid="{00000000-0005-0000-0000-00001E3A0000}"/>
    <cellStyle name="Input Cell 2 4 44 4" xfId="19936" xr:uid="{00000000-0005-0000-0000-00001F3A0000}"/>
    <cellStyle name="Input Cell 2 4 44 5" xfId="19937" xr:uid="{00000000-0005-0000-0000-0000203A0000}"/>
    <cellStyle name="Input Cell 2 4 45" xfId="2217" xr:uid="{00000000-0005-0000-0000-0000213A0000}"/>
    <cellStyle name="Input Cell 2 4 45 2" xfId="19938" xr:uid="{00000000-0005-0000-0000-0000223A0000}"/>
    <cellStyle name="Input Cell 2 4 45 2 2" xfId="19939" xr:uid="{00000000-0005-0000-0000-0000233A0000}"/>
    <cellStyle name="Input Cell 2 4 45 2 3" xfId="19940" xr:uid="{00000000-0005-0000-0000-0000243A0000}"/>
    <cellStyle name="Input Cell 2 4 45 2 4" xfId="19941" xr:uid="{00000000-0005-0000-0000-0000253A0000}"/>
    <cellStyle name="Input Cell 2 4 45 3" xfId="19942" xr:uid="{00000000-0005-0000-0000-0000263A0000}"/>
    <cellStyle name="Input Cell 2 4 45 4" xfId="19943" xr:uid="{00000000-0005-0000-0000-0000273A0000}"/>
    <cellStyle name="Input Cell 2 4 45 5" xfId="19944" xr:uid="{00000000-0005-0000-0000-0000283A0000}"/>
    <cellStyle name="Input Cell 2 4 46" xfId="19945" xr:uid="{00000000-0005-0000-0000-0000293A0000}"/>
    <cellStyle name="Input Cell 2 4 46 2" xfId="19946" xr:uid="{00000000-0005-0000-0000-00002A3A0000}"/>
    <cellStyle name="Input Cell 2 4 46 3" xfId="19947" xr:uid="{00000000-0005-0000-0000-00002B3A0000}"/>
    <cellStyle name="Input Cell 2 4 46 4" xfId="19948" xr:uid="{00000000-0005-0000-0000-00002C3A0000}"/>
    <cellStyle name="Input Cell 2 4 47" xfId="19949" xr:uid="{00000000-0005-0000-0000-00002D3A0000}"/>
    <cellStyle name="Input Cell 2 4 48" xfId="19950" xr:uid="{00000000-0005-0000-0000-00002E3A0000}"/>
    <cellStyle name="Input Cell 2 4 5" xfId="2218" xr:uid="{00000000-0005-0000-0000-00002F3A0000}"/>
    <cellStyle name="Input Cell 2 4 5 2" xfId="19951" xr:uid="{00000000-0005-0000-0000-0000303A0000}"/>
    <cellStyle name="Input Cell 2 4 5 2 2" xfId="19952" xr:uid="{00000000-0005-0000-0000-0000313A0000}"/>
    <cellStyle name="Input Cell 2 4 5 2 3" xfId="19953" xr:uid="{00000000-0005-0000-0000-0000323A0000}"/>
    <cellStyle name="Input Cell 2 4 5 2 4" xfId="19954" xr:uid="{00000000-0005-0000-0000-0000333A0000}"/>
    <cellStyle name="Input Cell 2 4 5 3" xfId="19955" xr:uid="{00000000-0005-0000-0000-0000343A0000}"/>
    <cellStyle name="Input Cell 2 4 5 4" xfId="19956" xr:uid="{00000000-0005-0000-0000-0000353A0000}"/>
    <cellStyle name="Input Cell 2 4 5 5" xfId="19957" xr:uid="{00000000-0005-0000-0000-0000363A0000}"/>
    <cellStyle name="Input Cell 2 4 6" xfId="2219" xr:uid="{00000000-0005-0000-0000-0000373A0000}"/>
    <cellStyle name="Input Cell 2 4 6 2" xfId="19958" xr:uid="{00000000-0005-0000-0000-0000383A0000}"/>
    <cellStyle name="Input Cell 2 4 6 2 2" xfId="19959" xr:uid="{00000000-0005-0000-0000-0000393A0000}"/>
    <cellStyle name="Input Cell 2 4 6 2 3" xfId="19960" xr:uid="{00000000-0005-0000-0000-00003A3A0000}"/>
    <cellStyle name="Input Cell 2 4 6 2 4" xfId="19961" xr:uid="{00000000-0005-0000-0000-00003B3A0000}"/>
    <cellStyle name="Input Cell 2 4 6 3" xfId="19962" xr:uid="{00000000-0005-0000-0000-00003C3A0000}"/>
    <cellStyle name="Input Cell 2 4 6 4" xfId="19963" xr:uid="{00000000-0005-0000-0000-00003D3A0000}"/>
    <cellStyle name="Input Cell 2 4 6 5" xfId="19964" xr:uid="{00000000-0005-0000-0000-00003E3A0000}"/>
    <cellStyle name="Input Cell 2 4 7" xfId="2220" xr:uid="{00000000-0005-0000-0000-00003F3A0000}"/>
    <cellStyle name="Input Cell 2 4 7 2" xfId="19965" xr:uid="{00000000-0005-0000-0000-0000403A0000}"/>
    <cellStyle name="Input Cell 2 4 7 2 2" xfId="19966" xr:uid="{00000000-0005-0000-0000-0000413A0000}"/>
    <cellStyle name="Input Cell 2 4 7 2 3" xfId="19967" xr:uid="{00000000-0005-0000-0000-0000423A0000}"/>
    <cellStyle name="Input Cell 2 4 7 2 4" xfId="19968" xr:uid="{00000000-0005-0000-0000-0000433A0000}"/>
    <cellStyle name="Input Cell 2 4 7 3" xfId="19969" xr:uid="{00000000-0005-0000-0000-0000443A0000}"/>
    <cellStyle name="Input Cell 2 4 7 4" xfId="19970" xr:uid="{00000000-0005-0000-0000-0000453A0000}"/>
    <cellStyle name="Input Cell 2 4 7 5" xfId="19971" xr:uid="{00000000-0005-0000-0000-0000463A0000}"/>
    <cellStyle name="Input Cell 2 4 8" xfId="2221" xr:uid="{00000000-0005-0000-0000-0000473A0000}"/>
    <cellStyle name="Input Cell 2 4 8 2" xfId="19972" xr:uid="{00000000-0005-0000-0000-0000483A0000}"/>
    <cellStyle name="Input Cell 2 4 8 2 2" xfId="19973" xr:uid="{00000000-0005-0000-0000-0000493A0000}"/>
    <cellStyle name="Input Cell 2 4 8 2 3" xfId="19974" xr:uid="{00000000-0005-0000-0000-00004A3A0000}"/>
    <cellStyle name="Input Cell 2 4 8 2 4" xfId="19975" xr:uid="{00000000-0005-0000-0000-00004B3A0000}"/>
    <cellStyle name="Input Cell 2 4 8 3" xfId="19976" xr:uid="{00000000-0005-0000-0000-00004C3A0000}"/>
    <cellStyle name="Input Cell 2 4 8 4" xfId="19977" xr:uid="{00000000-0005-0000-0000-00004D3A0000}"/>
    <cellStyle name="Input Cell 2 4 8 5" xfId="19978" xr:uid="{00000000-0005-0000-0000-00004E3A0000}"/>
    <cellStyle name="Input Cell 2 4 9" xfId="2222" xr:uid="{00000000-0005-0000-0000-00004F3A0000}"/>
    <cellStyle name="Input Cell 2 4 9 2" xfId="19979" xr:uid="{00000000-0005-0000-0000-0000503A0000}"/>
    <cellStyle name="Input Cell 2 4 9 2 2" xfId="19980" xr:uid="{00000000-0005-0000-0000-0000513A0000}"/>
    <cellStyle name="Input Cell 2 4 9 2 3" xfId="19981" xr:uid="{00000000-0005-0000-0000-0000523A0000}"/>
    <cellStyle name="Input Cell 2 4 9 2 4" xfId="19982" xr:uid="{00000000-0005-0000-0000-0000533A0000}"/>
    <cellStyle name="Input Cell 2 4 9 3" xfId="19983" xr:uid="{00000000-0005-0000-0000-0000543A0000}"/>
    <cellStyle name="Input Cell 2 4 9 4" xfId="19984" xr:uid="{00000000-0005-0000-0000-0000553A0000}"/>
    <cellStyle name="Input Cell 2 4 9 5" xfId="19985" xr:uid="{00000000-0005-0000-0000-0000563A0000}"/>
    <cellStyle name="Input Cell 2 5" xfId="2223" xr:uid="{00000000-0005-0000-0000-0000573A0000}"/>
    <cellStyle name="Input Cell 2 5 10" xfId="2224" xr:uid="{00000000-0005-0000-0000-0000583A0000}"/>
    <cellStyle name="Input Cell 2 5 10 2" xfId="19986" xr:uid="{00000000-0005-0000-0000-0000593A0000}"/>
    <cellStyle name="Input Cell 2 5 10 2 2" xfId="19987" xr:uid="{00000000-0005-0000-0000-00005A3A0000}"/>
    <cellStyle name="Input Cell 2 5 10 2 3" xfId="19988" xr:uid="{00000000-0005-0000-0000-00005B3A0000}"/>
    <cellStyle name="Input Cell 2 5 10 2 4" xfId="19989" xr:uid="{00000000-0005-0000-0000-00005C3A0000}"/>
    <cellStyle name="Input Cell 2 5 10 3" xfId="19990" xr:uid="{00000000-0005-0000-0000-00005D3A0000}"/>
    <cellStyle name="Input Cell 2 5 10 4" xfId="19991" xr:uid="{00000000-0005-0000-0000-00005E3A0000}"/>
    <cellStyle name="Input Cell 2 5 10 5" xfId="19992" xr:uid="{00000000-0005-0000-0000-00005F3A0000}"/>
    <cellStyle name="Input Cell 2 5 11" xfId="2225" xr:uid="{00000000-0005-0000-0000-0000603A0000}"/>
    <cellStyle name="Input Cell 2 5 11 2" xfId="19993" xr:uid="{00000000-0005-0000-0000-0000613A0000}"/>
    <cellStyle name="Input Cell 2 5 11 2 2" xfId="19994" xr:uid="{00000000-0005-0000-0000-0000623A0000}"/>
    <cellStyle name="Input Cell 2 5 11 2 3" xfId="19995" xr:uid="{00000000-0005-0000-0000-0000633A0000}"/>
    <cellStyle name="Input Cell 2 5 11 2 4" xfId="19996" xr:uid="{00000000-0005-0000-0000-0000643A0000}"/>
    <cellStyle name="Input Cell 2 5 11 3" xfId="19997" xr:uid="{00000000-0005-0000-0000-0000653A0000}"/>
    <cellStyle name="Input Cell 2 5 11 4" xfId="19998" xr:uid="{00000000-0005-0000-0000-0000663A0000}"/>
    <cellStyle name="Input Cell 2 5 11 5" xfId="19999" xr:uid="{00000000-0005-0000-0000-0000673A0000}"/>
    <cellStyle name="Input Cell 2 5 12" xfId="2226" xr:uid="{00000000-0005-0000-0000-0000683A0000}"/>
    <cellStyle name="Input Cell 2 5 12 2" xfId="20000" xr:uid="{00000000-0005-0000-0000-0000693A0000}"/>
    <cellStyle name="Input Cell 2 5 12 2 2" xfId="20001" xr:uid="{00000000-0005-0000-0000-00006A3A0000}"/>
    <cellStyle name="Input Cell 2 5 12 2 3" xfId="20002" xr:uid="{00000000-0005-0000-0000-00006B3A0000}"/>
    <cellStyle name="Input Cell 2 5 12 2 4" xfId="20003" xr:uid="{00000000-0005-0000-0000-00006C3A0000}"/>
    <cellStyle name="Input Cell 2 5 12 3" xfId="20004" xr:uid="{00000000-0005-0000-0000-00006D3A0000}"/>
    <cellStyle name="Input Cell 2 5 12 4" xfId="20005" xr:uid="{00000000-0005-0000-0000-00006E3A0000}"/>
    <cellStyle name="Input Cell 2 5 12 5" xfId="20006" xr:uid="{00000000-0005-0000-0000-00006F3A0000}"/>
    <cellStyle name="Input Cell 2 5 13" xfId="2227" xr:uid="{00000000-0005-0000-0000-0000703A0000}"/>
    <cellStyle name="Input Cell 2 5 13 2" xfId="20007" xr:uid="{00000000-0005-0000-0000-0000713A0000}"/>
    <cellStyle name="Input Cell 2 5 13 2 2" xfId="20008" xr:uid="{00000000-0005-0000-0000-0000723A0000}"/>
    <cellStyle name="Input Cell 2 5 13 2 3" xfId="20009" xr:uid="{00000000-0005-0000-0000-0000733A0000}"/>
    <cellStyle name="Input Cell 2 5 13 2 4" xfId="20010" xr:uid="{00000000-0005-0000-0000-0000743A0000}"/>
    <cellStyle name="Input Cell 2 5 13 3" xfId="20011" xr:uid="{00000000-0005-0000-0000-0000753A0000}"/>
    <cellStyle name="Input Cell 2 5 13 4" xfId="20012" xr:uid="{00000000-0005-0000-0000-0000763A0000}"/>
    <cellStyle name="Input Cell 2 5 13 5" xfId="20013" xr:uid="{00000000-0005-0000-0000-0000773A0000}"/>
    <cellStyle name="Input Cell 2 5 14" xfId="2228" xr:uid="{00000000-0005-0000-0000-0000783A0000}"/>
    <cellStyle name="Input Cell 2 5 14 2" xfId="20014" xr:uid="{00000000-0005-0000-0000-0000793A0000}"/>
    <cellStyle name="Input Cell 2 5 14 2 2" xfId="20015" xr:uid="{00000000-0005-0000-0000-00007A3A0000}"/>
    <cellStyle name="Input Cell 2 5 14 2 3" xfId="20016" xr:uid="{00000000-0005-0000-0000-00007B3A0000}"/>
    <cellStyle name="Input Cell 2 5 14 2 4" xfId="20017" xr:uid="{00000000-0005-0000-0000-00007C3A0000}"/>
    <cellStyle name="Input Cell 2 5 14 3" xfId="20018" xr:uid="{00000000-0005-0000-0000-00007D3A0000}"/>
    <cellStyle name="Input Cell 2 5 14 4" xfId="20019" xr:uid="{00000000-0005-0000-0000-00007E3A0000}"/>
    <cellStyle name="Input Cell 2 5 14 5" xfId="20020" xr:uid="{00000000-0005-0000-0000-00007F3A0000}"/>
    <cellStyle name="Input Cell 2 5 15" xfId="2229" xr:uid="{00000000-0005-0000-0000-0000803A0000}"/>
    <cellStyle name="Input Cell 2 5 15 2" xfId="20021" xr:uid="{00000000-0005-0000-0000-0000813A0000}"/>
    <cellStyle name="Input Cell 2 5 15 2 2" xfId="20022" xr:uid="{00000000-0005-0000-0000-0000823A0000}"/>
    <cellStyle name="Input Cell 2 5 15 2 3" xfId="20023" xr:uid="{00000000-0005-0000-0000-0000833A0000}"/>
    <cellStyle name="Input Cell 2 5 15 2 4" xfId="20024" xr:uid="{00000000-0005-0000-0000-0000843A0000}"/>
    <cellStyle name="Input Cell 2 5 15 3" xfId="20025" xr:uid="{00000000-0005-0000-0000-0000853A0000}"/>
    <cellStyle name="Input Cell 2 5 15 4" xfId="20026" xr:uid="{00000000-0005-0000-0000-0000863A0000}"/>
    <cellStyle name="Input Cell 2 5 15 5" xfId="20027" xr:uid="{00000000-0005-0000-0000-0000873A0000}"/>
    <cellStyle name="Input Cell 2 5 16" xfId="2230" xr:uid="{00000000-0005-0000-0000-0000883A0000}"/>
    <cellStyle name="Input Cell 2 5 16 2" xfId="20028" xr:uid="{00000000-0005-0000-0000-0000893A0000}"/>
    <cellStyle name="Input Cell 2 5 16 2 2" xfId="20029" xr:uid="{00000000-0005-0000-0000-00008A3A0000}"/>
    <cellStyle name="Input Cell 2 5 16 2 3" xfId="20030" xr:uid="{00000000-0005-0000-0000-00008B3A0000}"/>
    <cellStyle name="Input Cell 2 5 16 2 4" xfId="20031" xr:uid="{00000000-0005-0000-0000-00008C3A0000}"/>
    <cellStyle name="Input Cell 2 5 16 3" xfId="20032" xr:uid="{00000000-0005-0000-0000-00008D3A0000}"/>
    <cellStyle name="Input Cell 2 5 16 4" xfId="20033" xr:uid="{00000000-0005-0000-0000-00008E3A0000}"/>
    <cellStyle name="Input Cell 2 5 16 5" xfId="20034" xr:uid="{00000000-0005-0000-0000-00008F3A0000}"/>
    <cellStyle name="Input Cell 2 5 17" xfId="2231" xr:uid="{00000000-0005-0000-0000-0000903A0000}"/>
    <cellStyle name="Input Cell 2 5 17 2" xfId="20035" xr:uid="{00000000-0005-0000-0000-0000913A0000}"/>
    <cellStyle name="Input Cell 2 5 17 2 2" xfId="20036" xr:uid="{00000000-0005-0000-0000-0000923A0000}"/>
    <cellStyle name="Input Cell 2 5 17 2 3" xfId="20037" xr:uid="{00000000-0005-0000-0000-0000933A0000}"/>
    <cellStyle name="Input Cell 2 5 17 2 4" xfId="20038" xr:uid="{00000000-0005-0000-0000-0000943A0000}"/>
    <cellStyle name="Input Cell 2 5 17 3" xfId="20039" xr:uid="{00000000-0005-0000-0000-0000953A0000}"/>
    <cellStyle name="Input Cell 2 5 17 4" xfId="20040" xr:uid="{00000000-0005-0000-0000-0000963A0000}"/>
    <cellStyle name="Input Cell 2 5 17 5" xfId="20041" xr:uid="{00000000-0005-0000-0000-0000973A0000}"/>
    <cellStyle name="Input Cell 2 5 18" xfId="2232" xr:uid="{00000000-0005-0000-0000-0000983A0000}"/>
    <cellStyle name="Input Cell 2 5 18 2" xfId="20042" xr:uid="{00000000-0005-0000-0000-0000993A0000}"/>
    <cellStyle name="Input Cell 2 5 18 2 2" xfId="20043" xr:uid="{00000000-0005-0000-0000-00009A3A0000}"/>
    <cellStyle name="Input Cell 2 5 18 2 3" xfId="20044" xr:uid="{00000000-0005-0000-0000-00009B3A0000}"/>
    <cellStyle name="Input Cell 2 5 18 2 4" xfId="20045" xr:uid="{00000000-0005-0000-0000-00009C3A0000}"/>
    <cellStyle name="Input Cell 2 5 18 3" xfId="20046" xr:uid="{00000000-0005-0000-0000-00009D3A0000}"/>
    <cellStyle name="Input Cell 2 5 18 4" xfId="20047" xr:uid="{00000000-0005-0000-0000-00009E3A0000}"/>
    <cellStyle name="Input Cell 2 5 18 5" xfId="20048" xr:uid="{00000000-0005-0000-0000-00009F3A0000}"/>
    <cellStyle name="Input Cell 2 5 19" xfId="2233" xr:uid="{00000000-0005-0000-0000-0000A03A0000}"/>
    <cellStyle name="Input Cell 2 5 19 2" xfId="20049" xr:uid="{00000000-0005-0000-0000-0000A13A0000}"/>
    <cellStyle name="Input Cell 2 5 19 2 2" xfId="20050" xr:uid="{00000000-0005-0000-0000-0000A23A0000}"/>
    <cellStyle name="Input Cell 2 5 19 2 3" xfId="20051" xr:uid="{00000000-0005-0000-0000-0000A33A0000}"/>
    <cellStyle name="Input Cell 2 5 19 2 4" xfId="20052" xr:uid="{00000000-0005-0000-0000-0000A43A0000}"/>
    <cellStyle name="Input Cell 2 5 19 3" xfId="20053" xr:uid="{00000000-0005-0000-0000-0000A53A0000}"/>
    <cellStyle name="Input Cell 2 5 19 4" xfId="20054" xr:uid="{00000000-0005-0000-0000-0000A63A0000}"/>
    <cellStyle name="Input Cell 2 5 19 5" xfId="20055" xr:uid="{00000000-0005-0000-0000-0000A73A0000}"/>
    <cellStyle name="Input Cell 2 5 2" xfId="2234" xr:uid="{00000000-0005-0000-0000-0000A83A0000}"/>
    <cellStyle name="Input Cell 2 5 2 2" xfId="20056" xr:uid="{00000000-0005-0000-0000-0000A93A0000}"/>
    <cellStyle name="Input Cell 2 5 2 2 2" xfId="20057" xr:uid="{00000000-0005-0000-0000-0000AA3A0000}"/>
    <cellStyle name="Input Cell 2 5 2 2 3" xfId="20058" xr:uid="{00000000-0005-0000-0000-0000AB3A0000}"/>
    <cellStyle name="Input Cell 2 5 2 2 4" xfId="20059" xr:uid="{00000000-0005-0000-0000-0000AC3A0000}"/>
    <cellStyle name="Input Cell 2 5 2 3" xfId="20060" xr:uid="{00000000-0005-0000-0000-0000AD3A0000}"/>
    <cellStyle name="Input Cell 2 5 2 4" xfId="20061" xr:uid="{00000000-0005-0000-0000-0000AE3A0000}"/>
    <cellStyle name="Input Cell 2 5 2 5" xfId="20062" xr:uid="{00000000-0005-0000-0000-0000AF3A0000}"/>
    <cellStyle name="Input Cell 2 5 20" xfId="2235" xr:uid="{00000000-0005-0000-0000-0000B03A0000}"/>
    <cellStyle name="Input Cell 2 5 20 2" xfId="20063" xr:uid="{00000000-0005-0000-0000-0000B13A0000}"/>
    <cellStyle name="Input Cell 2 5 20 2 2" xfId="20064" xr:uid="{00000000-0005-0000-0000-0000B23A0000}"/>
    <cellStyle name="Input Cell 2 5 20 2 3" xfId="20065" xr:uid="{00000000-0005-0000-0000-0000B33A0000}"/>
    <cellStyle name="Input Cell 2 5 20 2 4" xfId="20066" xr:uid="{00000000-0005-0000-0000-0000B43A0000}"/>
    <cellStyle name="Input Cell 2 5 20 3" xfId="20067" xr:uid="{00000000-0005-0000-0000-0000B53A0000}"/>
    <cellStyle name="Input Cell 2 5 20 4" xfId="20068" xr:uid="{00000000-0005-0000-0000-0000B63A0000}"/>
    <cellStyle name="Input Cell 2 5 20 5" xfId="20069" xr:uid="{00000000-0005-0000-0000-0000B73A0000}"/>
    <cellStyle name="Input Cell 2 5 21" xfId="2236" xr:uid="{00000000-0005-0000-0000-0000B83A0000}"/>
    <cellStyle name="Input Cell 2 5 21 2" xfId="20070" xr:uid="{00000000-0005-0000-0000-0000B93A0000}"/>
    <cellStyle name="Input Cell 2 5 21 2 2" xfId="20071" xr:uid="{00000000-0005-0000-0000-0000BA3A0000}"/>
    <cellStyle name="Input Cell 2 5 21 2 3" xfId="20072" xr:uid="{00000000-0005-0000-0000-0000BB3A0000}"/>
    <cellStyle name="Input Cell 2 5 21 2 4" xfId="20073" xr:uid="{00000000-0005-0000-0000-0000BC3A0000}"/>
    <cellStyle name="Input Cell 2 5 21 3" xfId="20074" xr:uid="{00000000-0005-0000-0000-0000BD3A0000}"/>
    <cellStyle name="Input Cell 2 5 21 4" xfId="20075" xr:uid="{00000000-0005-0000-0000-0000BE3A0000}"/>
    <cellStyle name="Input Cell 2 5 21 5" xfId="20076" xr:uid="{00000000-0005-0000-0000-0000BF3A0000}"/>
    <cellStyle name="Input Cell 2 5 22" xfId="2237" xr:uid="{00000000-0005-0000-0000-0000C03A0000}"/>
    <cellStyle name="Input Cell 2 5 22 2" xfId="20077" xr:uid="{00000000-0005-0000-0000-0000C13A0000}"/>
    <cellStyle name="Input Cell 2 5 22 2 2" xfId="20078" xr:uid="{00000000-0005-0000-0000-0000C23A0000}"/>
    <cellStyle name="Input Cell 2 5 22 2 3" xfId="20079" xr:uid="{00000000-0005-0000-0000-0000C33A0000}"/>
    <cellStyle name="Input Cell 2 5 22 2 4" xfId="20080" xr:uid="{00000000-0005-0000-0000-0000C43A0000}"/>
    <cellStyle name="Input Cell 2 5 22 3" xfId="20081" xr:uid="{00000000-0005-0000-0000-0000C53A0000}"/>
    <cellStyle name="Input Cell 2 5 22 4" xfId="20082" xr:uid="{00000000-0005-0000-0000-0000C63A0000}"/>
    <cellStyle name="Input Cell 2 5 22 5" xfId="20083" xr:uid="{00000000-0005-0000-0000-0000C73A0000}"/>
    <cellStyle name="Input Cell 2 5 23" xfId="2238" xr:uid="{00000000-0005-0000-0000-0000C83A0000}"/>
    <cellStyle name="Input Cell 2 5 23 2" xfId="20084" xr:uid="{00000000-0005-0000-0000-0000C93A0000}"/>
    <cellStyle name="Input Cell 2 5 23 2 2" xfId="20085" xr:uid="{00000000-0005-0000-0000-0000CA3A0000}"/>
    <cellStyle name="Input Cell 2 5 23 2 3" xfId="20086" xr:uid="{00000000-0005-0000-0000-0000CB3A0000}"/>
    <cellStyle name="Input Cell 2 5 23 2 4" xfId="20087" xr:uid="{00000000-0005-0000-0000-0000CC3A0000}"/>
    <cellStyle name="Input Cell 2 5 23 3" xfId="20088" xr:uid="{00000000-0005-0000-0000-0000CD3A0000}"/>
    <cellStyle name="Input Cell 2 5 23 4" xfId="20089" xr:uid="{00000000-0005-0000-0000-0000CE3A0000}"/>
    <cellStyle name="Input Cell 2 5 23 5" xfId="20090" xr:uid="{00000000-0005-0000-0000-0000CF3A0000}"/>
    <cellStyle name="Input Cell 2 5 24" xfId="2239" xr:uid="{00000000-0005-0000-0000-0000D03A0000}"/>
    <cellStyle name="Input Cell 2 5 24 2" xfId="20091" xr:uid="{00000000-0005-0000-0000-0000D13A0000}"/>
    <cellStyle name="Input Cell 2 5 24 2 2" xfId="20092" xr:uid="{00000000-0005-0000-0000-0000D23A0000}"/>
    <cellStyle name="Input Cell 2 5 24 2 3" xfId="20093" xr:uid="{00000000-0005-0000-0000-0000D33A0000}"/>
    <cellStyle name="Input Cell 2 5 24 2 4" xfId="20094" xr:uid="{00000000-0005-0000-0000-0000D43A0000}"/>
    <cellStyle name="Input Cell 2 5 24 3" xfId="20095" xr:uid="{00000000-0005-0000-0000-0000D53A0000}"/>
    <cellStyle name="Input Cell 2 5 24 4" xfId="20096" xr:uid="{00000000-0005-0000-0000-0000D63A0000}"/>
    <cellStyle name="Input Cell 2 5 24 5" xfId="20097" xr:uid="{00000000-0005-0000-0000-0000D73A0000}"/>
    <cellStyle name="Input Cell 2 5 25" xfId="2240" xr:uid="{00000000-0005-0000-0000-0000D83A0000}"/>
    <cellStyle name="Input Cell 2 5 25 2" xfId="20098" xr:uid="{00000000-0005-0000-0000-0000D93A0000}"/>
    <cellStyle name="Input Cell 2 5 25 2 2" xfId="20099" xr:uid="{00000000-0005-0000-0000-0000DA3A0000}"/>
    <cellStyle name="Input Cell 2 5 25 2 3" xfId="20100" xr:uid="{00000000-0005-0000-0000-0000DB3A0000}"/>
    <cellStyle name="Input Cell 2 5 25 2 4" xfId="20101" xr:uid="{00000000-0005-0000-0000-0000DC3A0000}"/>
    <cellStyle name="Input Cell 2 5 25 3" xfId="20102" xr:uid="{00000000-0005-0000-0000-0000DD3A0000}"/>
    <cellStyle name="Input Cell 2 5 25 4" xfId="20103" xr:uid="{00000000-0005-0000-0000-0000DE3A0000}"/>
    <cellStyle name="Input Cell 2 5 25 5" xfId="20104" xr:uid="{00000000-0005-0000-0000-0000DF3A0000}"/>
    <cellStyle name="Input Cell 2 5 26" xfId="2241" xr:uid="{00000000-0005-0000-0000-0000E03A0000}"/>
    <cellStyle name="Input Cell 2 5 26 2" xfId="20105" xr:uid="{00000000-0005-0000-0000-0000E13A0000}"/>
    <cellStyle name="Input Cell 2 5 26 2 2" xfId="20106" xr:uid="{00000000-0005-0000-0000-0000E23A0000}"/>
    <cellStyle name="Input Cell 2 5 26 2 3" xfId="20107" xr:uid="{00000000-0005-0000-0000-0000E33A0000}"/>
    <cellStyle name="Input Cell 2 5 26 2 4" xfId="20108" xr:uid="{00000000-0005-0000-0000-0000E43A0000}"/>
    <cellStyle name="Input Cell 2 5 26 3" xfId="20109" xr:uid="{00000000-0005-0000-0000-0000E53A0000}"/>
    <cellStyle name="Input Cell 2 5 26 4" xfId="20110" xr:uid="{00000000-0005-0000-0000-0000E63A0000}"/>
    <cellStyle name="Input Cell 2 5 26 5" xfId="20111" xr:uid="{00000000-0005-0000-0000-0000E73A0000}"/>
    <cellStyle name="Input Cell 2 5 27" xfId="2242" xr:uid="{00000000-0005-0000-0000-0000E83A0000}"/>
    <cellStyle name="Input Cell 2 5 27 2" xfId="20112" xr:uid="{00000000-0005-0000-0000-0000E93A0000}"/>
    <cellStyle name="Input Cell 2 5 27 2 2" xfId="20113" xr:uid="{00000000-0005-0000-0000-0000EA3A0000}"/>
    <cellStyle name="Input Cell 2 5 27 2 3" xfId="20114" xr:uid="{00000000-0005-0000-0000-0000EB3A0000}"/>
    <cellStyle name="Input Cell 2 5 27 2 4" xfId="20115" xr:uid="{00000000-0005-0000-0000-0000EC3A0000}"/>
    <cellStyle name="Input Cell 2 5 27 3" xfId="20116" xr:uid="{00000000-0005-0000-0000-0000ED3A0000}"/>
    <cellStyle name="Input Cell 2 5 27 4" xfId="20117" xr:uid="{00000000-0005-0000-0000-0000EE3A0000}"/>
    <cellStyle name="Input Cell 2 5 27 5" xfId="20118" xr:uid="{00000000-0005-0000-0000-0000EF3A0000}"/>
    <cellStyle name="Input Cell 2 5 28" xfId="2243" xr:uid="{00000000-0005-0000-0000-0000F03A0000}"/>
    <cellStyle name="Input Cell 2 5 28 2" xfId="20119" xr:uid="{00000000-0005-0000-0000-0000F13A0000}"/>
    <cellStyle name="Input Cell 2 5 28 2 2" xfId="20120" xr:uid="{00000000-0005-0000-0000-0000F23A0000}"/>
    <cellStyle name="Input Cell 2 5 28 2 3" xfId="20121" xr:uid="{00000000-0005-0000-0000-0000F33A0000}"/>
    <cellStyle name="Input Cell 2 5 28 2 4" xfId="20122" xr:uid="{00000000-0005-0000-0000-0000F43A0000}"/>
    <cellStyle name="Input Cell 2 5 28 3" xfId="20123" xr:uid="{00000000-0005-0000-0000-0000F53A0000}"/>
    <cellStyle name="Input Cell 2 5 28 4" xfId="20124" xr:uid="{00000000-0005-0000-0000-0000F63A0000}"/>
    <cellStyle name="Input Cell 2 5 28 5" xfId="20125" xr:uid="{00000000-0005-0000-0000-0000F73A0000}"/>
    <cellStyle name="Input Cell 2 5 29" xfId="2244" xr:uid="{00000000-0005-0000-0000-0000F83A0000}"/>
    <cellStyle name="Input Cell 2 5 29 2" xfId="20126" xr:uid="{00000000-0005-0000-0000-0000F93A0000}"/>
    <cellStyle name="Input Cell 2 5 29 2 2" xfId="20127" xr:uid="{00000000-0005-0000-0000-0000FA3A0000}"/>
    <cellStyle name="Input Cell 2 5 29 2 3" xfId="20128" xr:uid="{00000000-0005-0000-0000-0000FB3A0000}"/>
    <cellStyle name="Input Cell 2 5 29 2 4" xfId="20129" xr:uid="{00000000-0005-0000-0000-0000FC3A0000}"/>
    <cellStyle name="Input Cell 2 5 29 3" xfId="20130" xr:uid="{00000000-0005-0000-0000-0000FD3A0000}"/>
    <cellStyle name="Input Cell 2 5 29 4" xfId="20131" xr:uid="{00000000-0005-0000-0000-0000FE3A0000}"/>
    <cellStyle name="Input Cell 2 5 29 5" xfId="20132" xr:uid="{00000000-0005-0000-0000-0000FF3A0000}"/>
    <cellStyle name="Input Cell 2 5 3" xfId="2245" xr:uid="{00000000-0005-0000-0000-0000003B0000}"/>
    <cellStyle name="Input Cell 2 5 3 2" xfId="20133" xr:uid="{00000000-0005-0000-0000-0000013B0000}"/>
    <cellStyle name="Input Cell 2 5 3 2 2" xfId="20134" xr:uid="{00000000-0005-0000-0000-0000023B0000}"/>
    <cellStyle name="Input Cell 2 5 3 2 3" xfId="20135" xr:uid="{00000000-0005-0000-0000-0000033B0000}"/>
    <cellStyle name="Input Cell 2 5 3 2 4" xfId="20136" xr:uid="{00000000-0005-0000-0000-0000043B0000}"/>
    <cellStyle name="Input Cell 2 5 3 3" xfId="20137" xr:uid="{00000000-0005-0000-0000-0000053B0000}"/>
    <cellStyle name="Input Cell 2 5 3 4" xfId="20138" xr:uid="{00000000-0005-0000-0000-0000063B0000}"/>
    <cellStyle name="Input Cell 2 5 3 5" xfId="20139" xr:uid="{00000000-0005-0000-0000-0000073B0000}"/>
    <cellStyle name="Input Cell 2 5 30" xfId="2246" xr:uid="{00000000-0005-0000-0000-0000083B0000}"/>
    <cellStyle name="Input Cell 2 5 30 2" xfId="20140" xr:uid="{00000000-0005-0000-0000-0000093B0000}"/>
    <cellStyle name="Input Cell 2 5 30 2 2" xfId="20141" xr:uid="{00000000-0005-0000-0000-00000A3B0000}"/>
    <cellStyle name="Input Cell 2 5 30 2 3" xfId="20142" xr:uid="{00000000-0005-0000-0000-00000B3B0000}"/>
    <cellStyle name="Input Cell 2 5 30 2 4" xfId="20143" xr:uid="{00000000-0005-0000-0000-00000C3B0000}"/>
    <cellStyle name="Input Cell 2 5 30 3" xfId="20144" xr:uid="{00000000-0005-0000-0000-00000D3B0000}"/>
    <cellStyle name="Input Cell 2 5 30 4" xfId="20145" xr:uid="{00000000-0005-0000-0000-00000E3B0000}"/>
    <cellStyle name="Input Cell 2 5 30 5" xfId="20146" xr:uid="{00000000-0005-0000-0000-00000F3B0000}"/>
    <cellStyle name="Input Cell 2 5 31" xfId="2247" xr:uid="{00000000-0005-0000-0000-0000103B0000}"/>
    <cellStyle name="Input Cell 2 5 31 2" xfId="20147" xr:uid="{00000000-0005-0000-0000-0000113B0000}"/>
    <cellStyle name="Input Cell 2 5 31 2 2" xfId="20148" xr:uid="{00000000-0005-0000-0000-0000123B0000}"/>
    <cellStyle name="Input Cell 2 5 31 2 3" xfId="20149" xr:uid="{00000000-0005-0000-0000-0000133B0000}"/>
    <cellStyle name="Input Cell 2 5 31 2 4" xfId="20150" xr:uid="{00000000-0005-0000-0000-0000143B0000}"/>
    <cellStyle name="Input Cell 2 5 31 3" xfId="20151" xr:uid="{00000000-0005-0000-0000-0000153B0000}"/>
    <cellStyle name="Input Cell 2 5 31 4" xfId="20152" xr:uid="{00000000-0005-0000-0000-0000163B0000}"/>
    <cellStyle name="Input Cell 2 5 31 5" xfId="20153" xr:uid="{00000000-0005-0000-0000-0000173B0000}"/>
    <cellStyle name="Input Cell 2 5 32" xfId="2248" xr:uid="{00000000-0005-0000-0000-0000183B0000}"/>
    <cellStyle name="Input Cell 2 5 32 2" xfId="20154" xr:uid="{00000000-0005-0000-0000-0000193B0000}"/>
    <cellStyle name="Input Cell 2 5 32 2 2" xfId="20155" xr:uid="{00000000-0005-0000-0000-00001A3B0000}"/>
    <cellStyle name="Input Cell 2 5 32 2 3" xfId="20156" xr:uid="{00000000-0005-0000-0000-00001B3B0000}"/>
    <cellStyle name="Input Cell 2 5 32 2 4" xfId="20157" xr:uid="{00000000-0005-0000-0000-00001C3B0000}"/>
    <cellStyle name="Input Cell 2 5 32 3" xfId="20158" xr:uid="{00000000-0005-0000-0000-00001D3B0000}"/>
    <cellStyle name="Input Cell 2 5 32 4" xfId="20159" xr:uid="{00000000-0005-0000-0000-00001E3B0000}"/>
    <cellStyle name="Input Cell 2 5 32 5" xfId="20160" xr:uid="{00000000-0005-0000-0000-00001F3B0000}"/>
    <cellStyle name="Input Cell 2 5 33" xfId="2249" xr:uid="{00000000-0005-0000-0000-0000203B0000}"/>
    <cellStyle name="Input Cell 2 5 33 2" xfId="20161" xr:uid="{00000000-0005-0000-0000-0000213B0000}"/>
    <cellStyle name="Input Cell 2 5 33 2 2" xfId="20162" xr:uid="{00000000-0005-0000-0000-0000223B0000}"/>
    <cellStyle name="Input Cell 2 5 33 2 3" xfId="20163" xr:uid="{00000000-0005-0000-0000-0000233B0000}"/>
    <cellStyle name="Input Cell 2 5 33 2 4" xfId="20164" xr:uid="{00000000-0005-0000-0000-0000243B0000}"/>
    <cellStyle name="Input Cell 2 5 33 3" xfId="20165" xr:uid="{00000000-0005-0000-0000-0000253B0000}"/>
    <cellStyle name="Input Cell 2 5 33 4" xfId="20166" xr:uid="{00000000-0005-0000-0000-0000263B0000}"/>
    <cellStyle name="Input Cell 2 5 33 5" xfId="20167" xr:uid="{00000000-0005-0000-0000-0000273B0000}"/>
    <cellStyle name="Input Cell 2 5 34" xfId="2250" xr:uid="{00000000-0005-0000-0000-0000283B0000}"/>
    <cellStyle name="Input Cell 2 5 34 2" xfId="20168" xr:uid="{00000000-0005-0000-0000-0000293B0000}"/>
    <cellStyle name="Input Cell 2 5 34 2 2" xfId="20169" xr:uid="{00000000-0005-0000-0000-00002A3B0000}"/>
    <cellStyle name="Input Cell 2 5 34 2 3" xfId="20170" xr:uid="{00000000-0005-0000-0000-00002B3B0000}"/>
    <cellStyle name="Input Cell 2 5 34 2 4" xfId="20171" xr:uid="{00000000-0005-0000-0000-00002C3B0000}"/>
    <cellStyle name="Input Cell 2 5 34 3" xfId="20172" xr:uid="{00000000-0005-0000-0000-00002D3B0000}"/>
    <cellStyle name="Input Cell 2 5 34 4" xfId="20173" xr:uid="{00000000-0005-0000-0000-00002E3B0000}"/>
    <cellStyle name="Input Cell 2 5 34 5" xfId="20174" xr:uid="{00000000-0005-0000-0000-00002F3B0000}"/>
    <cellStyle name="Input Cell 2 5 35" xfId="2251" xr:uid="{00000000-0005-0000-0000-0000303B0000}"/>
    <cellStyle name="Input Cell 2 5 35 2" xfId="20175" xr:uid="{00000000-0005-0000-0000-0000313B0000}"/>
    <cellStyle name="Input Cell 2 5 35 2 2" xfId="20176" xr:uid="{00000000-0005-0000-0000-0000323B0000}"/>
    <cellStyle name="Input Cell 2 5 35 2 3" xfId="20177" xr:uid="{00000000-0005-0000-0000-0000333B0000}"/>
    <cellStyle name="Input Cell 2 5 35 2 4" xfId="20178" xr:uid="{00000000-0005-0000-0000-0000343B0000}"/>
    <cellStyle name="Input Cell 2 5 35 3" xfId="20179" xr:uid="{00000000-0005-0000-0000-0000353B0000}"/>
    <cellStyle name="Input Cell 2 5 35 4" xfId="20180" xr:uid="{00000000-0005-0000-0000-0000363B0000}"/>
    <cellStyle name="Input Cell 2 5 35 5" xfId="20181" xr:uid="{00000000-0005-0000-0000-0000373B0000}"/>
    <cellStyle name="Input Cell 2 5 36" xfId="2252" xr:uid="{00000000-0005-0000-0000-0000383B0000}"/>
    <cellStyle name="Input Cell 2 5 36 2" xfId="20182" xr:uid="{00000000-0005-0000-0000-0000393B0000}"/>
    <cellStyle name="Input Cell 2 5 36 2 2" xfId="20183" xr:uid="{00000000-0005-0000-0000-00003A3B0000}"/>
    <cellStyle name="Input Cell 2 5 36 2 3" xfId="20184" xr:uid="{00000000-0005-0000-0000-00003B3B0000}"/>
    <cellStyle name="Input Cell 2 5 36 2 4" xfId="20185" xr:uid="{00000000-0005-0000-0000-00003C3B0000}"/>
    <cellStyle name="Input Cell 2 5 36 3" xfId="20186" xr:uid="{00000000-0005-0000-0000-00003D3B0000}"/>
    <cellStyle name="Input Cell 2 5 36 4" xfId="20187" xr:uid="{00000000-0005-0000-0000-00003E3B0000}"/>
    <cellStyle name="Input Cell 2 5 36 5" xfId="20188" xr:uid="{00000000-0005-0000-0000-00003F3B0000}"/>
    <cellStyle name="Input Cell 2 5 37" xfId="2253" xr:uid="{00000000-0005-0000-0000-0000403B0000}"/>
    <cellStyle name="Input Cell 2 5 37 2" xfId="20189" xr:uid="{00000000-0005-0000-0000-0000413B0000}"/>
    <cellStyle name="Input Cell 2 5 37 2 2" xfId="20190" xr:uid="{00000000-0005-0000-0000-0000423B0000}"/>
    <cellStyle name="Input Cell 2 5 37 2 3" xfId="20191" xr:uid="{00000000-0005-0000-0000-0000433B0000}"/>
    <cellStyle name="Input Cell 2 5 37 2 4" xfId="20192" xr:uid="{00000000-0005-0000-0000-0000443B0000}"/>
    <cellStyle name="Input Cell 2 5 37 3" xfId="20193" xr:uid="{00000000-0005-0000-0000-0000453B0000}"/>
    <cellStyle name="Input Cell 2 5 37 4" xfId="20194" xr:uid="{00000000-0005-0000-0000-0000463B0000}"/>
    <cellStyle name="Input Cell 2 5 37 5" xfId="20195" xr:uid="{00000000-0005-0000-0000-0000473B0000}"/>
    <cellStyle name="Input Cell 2 5 38" xfId="2254" xr:uid="{00000000-0005-0000-0000-0000483B0000}"/>
    <cellStyle name="Input Cell 2 5 38 2" xfId="20196" xr:uid="{00000000-0005-0000-0000-0000493B0000}"/>
    <cellStyle name="Input Cell 2 5 38 2 2" xfId="20197" xr:uid="{00000000-0005-0000-0000-00004A3B0000}"/>
    <cellStyle name="Input Cell 2 5 38 2 3" xfId="20198" xr:uid="{00000000-0005-0000-0000-00004B3B0000}"/>
    <cellStyle name="Input Cell 2 5 38 2 4" xfId="20199" xr:uid="{00000000-0005-0000-0000-00004C3B0000}"/>
    <cellStyle name="Input Cell 2 5 38 3" xfId="20200" xr:uid="{00000000-0005-0000-0000-00004D3B0000}"/>
    <cellStyle name="Input Cell 2 5 38 4" xfId="20201" xr:uid="{00000000-0005-0000-0000-00004E3B0000}"/>
    <cellStyle name="Input Cell 2 5 38 5" xfId="20202" xr:uid="{00000000-0005-0000-0000-00004F3B0000}"/>
    <cellStyle name="Input Cell 2 5 39" xfId="2255" xr:uid="{00000000-0005-0000-0000-0000503B0000}"/>
    <cellStyle name="Input Cell 2 5 39 2" xfId="20203" xr:uid="{00000000-0005-0000-0000-0000513B0000}"/>
    <cellStyle name="Input Cell 2 5 39 2 2" xfId="20204" xr:uid="{00000000-0005-0000-0000-0000523B0000}"/>
    <cellStyle name="Input Cell 2 5 39 2 3" xfId="20205" xr:uid="{00000000-0005-0000-0000-0000533B0000}"/>
    <cellStyle name="Input Cell 2 5 39 2 4" xfId="20206" xr:uid="{00000000-0005-0000-0000-0000543B0000}"/>
    <cellStyle name="Input Cell 2 5 39 3" xfId="20207" xr:uid="{00000000-0005-0000-0000-0000553B0000}"/>
    <cellStyle name="Input Cell 2 5 39 4" xfId="20208" xr:uid="{00000000-0005-0000-0000-0000563B0000}"/>
    <cellStyle name="Input Cell 2 5 39 5" xfId="20209" xr:uid="{00000000-0005-0000-0000-0000573B0000}"/>
    <cellStyle name="Input Cell 2 5 4" xfId="2256" xr:uid="{00000000-0005-0000-0000-0000583B0000}"/>
    <cellStyle name="Input Cell 2 5 4 2" xfId="20210" xr:uid="{00000000-0005-0000-0000-0000593B0000}"/>
    <cellStyle name="Input Cell 2 5 4 2 2" xfId="20211" xr:uid="{00000000-0005-0000-0000-00005A3B0000}"/>
    <cellStyle name="Input Cell 2 5 4 2 3" xfId="20212" xr:uid="{00000000-0005-0000-0000-00005B3B0000}"/>
    <cellStyle name="Input Cell 2 5 4 2 4" xfId="20213" xr:uid="{00000000-0005-0000-0000-00005C3B0000}"/>
    <cellStyle name="Input Cell 2 5 4 3" xfId="20214" xr:uid="{00000000-0005-0000-0000-00005D3B0000}"/>
    <cellStyle name="Input Cell 2 5 4 4" xfId="20215" xr:uid="{00000000-0005-0000-0000-00005E3B0000}"/>
    <cellStyle name="Input Cell 2 5 4 5" xfId="20216" xr:uid="{00000000-0005-0000-0000-00005F3B0000}"/>
    <cellStyle name="Input Cell 2 5 40" xfId="2257" xr:uid="{00000000-0005-0000-0000-0000603B0000}"/>
    <cellStyle name="Input Cell 2 5 40 2" xfId="20217" xr:uid="{00000000-0005-0000-0000-0000613B0000}"/>
    <cellStyle name="Input Cell 2 5 40 2 2" xfId="20218" xr:uid="{00000000-0005-0000-0000-0000623B0000}"/>
    <cellStyle name="Input Cell 2 5 40 2 3" xfId="20219" xr:uid="{00000000-0005-0000-0000-0000633B0000}"/>
    <cellStyle name="Input Cell 2 5 40 2 4" xfId="20220" xr:uid="{00000000-0005-0000-0000-0000643B0000}"/>
    <cellStyle name="Input Cell 2 5 40 3" xfId="20221" xr:uid="{00000000-0005-0000-0000-0000653B0000}"/>
    <cellStyle name="Input Cell 2 5 40 4" xfId="20222" xr:uid="{00000000-0005-0000-0000-0000663B0000}"/>
    <cellStyle name="Input Cell 2 5 40 5" xfId="20223" xr:uid="{00000000-0005-0000-0000-0000673B0000}"/>
    <cellStyle name="Input Cell 2 5 41" xfId="2258" xr:uid="{00000000-0005-0000-0000-0000683B0000}"/>
    <cellStyle name="Input Cell 2 5 41 2" xfId="20224" xr:uid="{00000000-0005-0000-0000-0000693B0000}"/>
    <cellStyle name="Input Cell 2 5 41 2 2" xfId="20225" xr:uid="{00000000-0005-0000-0000-00006A3B0000}"/>
    <cellStyle name="Input Cell 2 5 41 2 3" xfId="20226" xr:uid="{00000000-0005-0000-0000-00006B3B0000}"/>
    <cellStyle name="Input Cell 2 5 41 2 4" xfId="20227" xr:uid="{00000000-0005-0000-0000-00006C3B0000}"/>
    <cellStyle name="Input Cell 2 5 41 3" xfId="20228" xr:uid="{00000000-0005-0000-0000-00006D3B0000}"/>
    <cellStyle name="Input Cell 2 5 41 4" xfId="20229" xr:uid="{00000000-0005-0000-0000-00006E3B0000}"/>
    <cellStyle name="Input Cell 2 5 41 5" xfId="20230" xr:uid="{00000000-0005-0000-0000-00006F3B0000}"/>
    <cellStyle name="Input Cell 2 5 42" xfId="2259" xr:uid="{00000000-0005-0000-0000-0000703B0000}"/>
    <cellStyle name="Input Cell 2 5 42 2" xfId="20231" xr:uid="{00000000-0005-0000-0000-0000713B0000}"/>
    <cellStyle name="Input Cell 2 5 42 2 2" xfId="20232" xr:uid="{00000000-0005-0000-0000-0000723B0000}"/>
    <cellStyle name="Input Cell 2 5 42 2 3" xfId="20233" xr:uid="{00000000-0005-0000-0000-0000733B0000}"/>
    <cellStyle name="Input Cell 2 5 42 2 4" xfId="20234" xr:uid="{00000000-0005-0000-0000-0000743B0000}"/>
    <cellStyle name="Input Cell 2 5 42 3" xfId="20235" xr:uid="{00000000-0005-0000-0000-0000753B0000}"/>
    <cellStyle name="Input Cell 2 5 42 4" xfId="20236" xr:uid="{00000000-0005-0000-0000-0000763B0000}"/>
    <cellStyle name="Input Cell 2 5 42 5" xfId="20237" xr:uid="{00000000-0005-0000-0000-0000773B0000}"/>
    <cellStyle name="Input Cell 2 5 43" xfId="2260" xr:uid="{00000000-0005-0000-0000-0000783B0000}"/>
    <cellStyle name="Input Cell 2 5 43 2" xfId="20238" xr:uid="{00000000-0005-0000-0000-0000793B0000}"/>
    <cellStyle name="Input Cell 2 5 43 2 2" xfId="20239" xr:uid="{00000000-0005-0000-0000-00007A3B0000}"/>
    <cellStyle name="Input Cell 2 5 43 2 3" xfId="20240" xr:uid="{00000000-0005-0000-0000-00007B3B0000}"/>
    <cellStyle name="Input Cell 2 5 43 2 4" xfId="20241" xr:uid="{00000000-0005-0000-0000-00007C3B0000}"/>
    <cellStyle name="Input Cell 2 5 43 3" xfId="20242" xr:uid="{00000000-0005-0000-0000-00007D3B0000}"/>
    <cellStyle name="Input Cell 2 5 43 4" xfId="20243" xr:uid="{00000000-0005-0000-0000-00007E3B0000}"/>
    <cellStyle name="Input Cell 2 5 43 5" xfId="20244" xr:uid="{00000000-0005-0000-0000-00007F3B0000}"/>
    <cellStyle name="Input Cell 2 5 44" xfId="2261" xr:uid="{00000000-0005-0000-0000-0000803B0000}"/>
    <cellStyle name="Input Cell 2 5 44 2" xfId="20245" xr:uid="{00000000-0005-0000-0000-0000813B0000}"/>
    <cellStyle name="Input Cell 2 5 44 2 2" xfId="20246" xr:uid="{00000000-0005-0000-0000-0000823B0000}"/>
    <cellStyle name="Input Cell 2 5 44 2 3" xfId="20247" xr:uid="{00000000-0005-0000-0000-0000833B0000}"/>
    <cellStyle name="Input Cell 2 5 44 2 4" xfId="20248" xr:uid="{00000000-0005-0000-0000-0000843B0000}"/>
    <cellStyle name="Input Cell 2 5 44 3" xfId="20249" xr:uid="{00000000-0005-0000-0000-0000853B0000}"/>
    <cellStyle name="Input Cell 2 5 44 4" xfId="20250" xr:uid="{00000000-0005-0000-0000-0000863B0000}"/>
    <cellStyle name="Input Cell 2 5 44 5" xfId="20251" xr:uid="{00000000-0005-0000-0000-0000873B0000}"/>
    <cellStyle name="Input Cell 2 5 45" xfId="20252" xr:uid="{00000000-0005-0000-0000-0000883B0000}"/>
    <cellStyle name="Input Cell 2 5 45 2" xfId="20253" xr:uid="{00000000-0005-0000-0000-0000893B0000}"/>
    <cellStyle name="Input Cell 2 5 45 3" xfId="20254" xr:uid="{00000000-0005-0000-0000-00008A3B0000}"/>
    <cellStyle name="Input Cell 2 5 45 4" xfId="20255" xr:uid="{00000000-0005-0000-0000-00008B3B0000}"/>
    <cellStyle name="Input Cell 2 5 46" xfId="20256" xr:uid="{00000000-0005-0000-0000-00008C3B0000}"/>
    <cellStyle name="Input Cell 2 5 46 2" xfId="20257" xr:uid="{00000000-0005-0000-0000-00008D3B0000}"/>
    <cellStyle name="Input Cell 2 5 46 3" xfId="20258" xr:uid="{00000000-0005-0000-0000-00008E3B0000}"/>
    <cellStyle name="Input Cell 2 5 46 4" xfId="20259" xr:uid="{00000000-0005-0000-0000-00008F3B0000}"/>
    <cellStyle name="Input Cell 2 5 47" xfId="20260" xr:uid="{00000000-0005-0000-0000-0000903B0000}"/>
    <cellStyle name="Input Cell 2 5 48" xfId="20261" xr:uid="{00000000-0005-0000-0000-0000913B0000}"/>
    <cellStyle name="Input Cell 2 5 49" xfId="20262" xr:uid="{00000000-0005-0000-0000-0000923B0000}"/>
    <cellStyle name="Input Cell 2 5 5" xfId="2262" xr:uid="{00000000-0005-0000-0000-0000933B0000}"/>
    <cellStyle name="Input Cell 2 5 5 2" xfId="20263" xr:uid="{00000000-0005-0000-0000-0000943B0000}"/>
    <cellStyle name="Input Cell 2 5 5 2 2" xfId="20264" xr:uid="{00000000-0005-0000-0000-0000953B0000}"/>
    <cellStyle name="Input Cell 2 5 5 2 3" xfId="20265" xr:uid="{00000000-0005-0000-0000-0000963B0000}"/>
    <cellStyle name="Input Cell 2 5 5 2 4" xfId="20266" xr:uid="{00000000-0005-0000-0000-0000973B0000}"/>
    <cellStyle name="Input Cell 2 5 5 3" xfId="20267" xr:uid="{00000000-0005-0000-0000-0000983B0000}"/>
    <cellStyle name="Input Cell 2 5 5 4" xfId="20268" xr:uid="{00000000-0005-0000-0000-0000993B0000}"/>
    <cellStyle name="Input Cell 2 5 5 5" xfId="20269" xr:uid="{00000000-0005-0000-0000-00009A3B0000}"/>
    <cellStyle name="Input Cell 2 5 6" xfId="2263" xr:uid="{00000000-0005-0000-0000-00009B3B0000}"/>
    <cellStyle name="Input Cell 2 5 6 2" xfId="20270" xr:uid="{00000000-0005-0000-0000-00009C3B0000}"/>
    <cellStyle name="Input Cell 2 5 6 2 2" xfId="20271" xr:uid="{00000000-0005-0000-0000-00009D3B0000}"/>
    <cellStyle name="Input Cell 2 5 6 2 3" xfId="20272" xr:uid="{00000000-0005-0000-0000-00009E3B0000}"/>
    <cellStyle name="Input Cell 2 5 6 2 4" xfId="20273" xr:uid="{00000000-0005-0000-0000-00009F3B0000}"/>
    <cellStyle name="Input Cell 2 5 6 3" xfId="20274" xr:uid="{00000000-0005-0000-0000-0000A03B0000}"/>
    <cellStyle name="Input Cell 2 5 6 4" xfId="20275" xr:uid="{00000000-0005-0000-0000-0000A13B0000}"/>
    <cellStyle name="Input Cell 2 5 6 5" xfId="20276" xr:uid="{00000000-0005-0000-0000-0000A23B0000}"/>
    <cellStyle name="Input Cell 2 5 7" xfId="2264" xr:uid="{00000000-0005-0000-0000-0000A33B0000}"/>
    <cellStyle name="Input Cell 2 5 7 2" xfId="20277" xr:uid="{00000000-0005-0000-0000-0000A43B0000}"/>
    <cellStyle name="Input Cell 2 5 7 2 2" xfId="20278" xr:uid="{00000000-0005-0000-0000-0000A53B0000}"/>
    <cellStyle name="Input Cell 2 5 7 2 3" xfId="20279" xr:uid="{00000000-0005-0000-0000-0000A63B0000}"/>
    <cellStyle name="Input Cell 2 5 7 2 4" xfId="20280" xr:uid="{00000000-0005-0000-0000-0000A73B0000}"/>
    <cellStyle name="Input Cell 2 5 7 3" xfId="20281" xr:uid="{00000000-0005-0000-0000-0000A83B0000}"/>
    <cellStyle name="Input Cell 2 5 7 4" xfId="20282" xr:uid="{00000000-0005-0000-0000-0000A93B0000}"/>
    <cellStyle name="Input Cell 2 5 7 5" xfId="20283" xr:uid="{00000000-0005-0000-0000-0000AA3B0000}"/>
    <cellStyle name="Input Cell 2 5 8" xfId="2265" xr:uid="{00000000-0005-0000-0000-0000AB3B0000}"/>
    <cellStyle name="Input Cell 2 5 8 2" xfId="20284" xr:uid="{00000000-0005-0000-0000-0000AC3B0000}"/>
    <cellStyle name="Input Cell 2 5 8 2 2" xfId="20285" xr:uid="{00000000-0005-0000-0000-0000AD3B0000}"/>
    <cellStyle name="Input Cell 2 5 8 2 3" xfId="20286" xr:uid="{00000000-0005-0000-0000-0000AE3B0000}"/>
    <cellStyle name="Input Cell 2 5 8 2 4" xfId="20287" xr:uid="{00000000-0005-0000-0000-0000AF3B0000}"/>
    <cellStyle name="Input Cell 2 5 8 3" xfId="20288" xr:uid="{00000000-0005-0000-0000-0000B03B0000}"/>
    <cellStyle name="Input Cell 2 5 8 4" xfId="20289" xr:uid="{00000000-0005-0000-0000-0000B13B0000}"/>
    <cellStyle name="Input Cell 2 5 8 5" xfId="20290" xr:uid="{00000000-0005-0000-0000-0000B23B0000}"/>
    <cellStyle name="Input Cell 2 5 9" xfId="2266" xr:uid="{00000000-0005-0000-0000-0000B33B0000}"/>
    <cellStyle name="Input Cell 2 5 9 2" xfId="20291" xr:uid="{00000000-0005-0000-0000-0000B43B0000}"/>
    <cellStyle name="Input Cell 2 5 9 2 2" xfId="20292" xr:uid="{00000000-0005-0000-0000-0000B53B0000}"/>
    <cellStyle name="Input Cell 2 5 9 2 3" xfId="20293" xr:uid="{00000000-0005-0000-0000-0000B63B0000}"/>
    <cellStyle name="Input Cell 2 5 9 2 4" xfId="20294" xr:uid="{00000000-0005-0000-0000-0000B73B0000}"/>
    <cellStyle name="Input Cell 2 5 9 3" xfId="20295" xr:uid="{00000000-0005-0000-0000-0000B83B0000}"/>
    <cellStyle name="Input Cell 2 5 9 4" xfId="20296" xr:uid="{00000000-0005-0000-0000-0000B93B0000}"/>
    <cellStyle name="Input Cell 2 5 9 5" xfId="20297" xr:uid="{00000000-0005-0000-0000-0000BA3B0000}"/>
    <cellStyle name="Input Cell 2 6" xfId="2267" xr:uid="{00000000-0005-0000-0000-0000BB3B0000}"/>
    <cellStyle name="Input Cell 2 6 2" xfId="20298" xr:uid="{00000000-0005-0000-0000-0000BC3B0000}"/>
    <cellStyle name="Input Cell 2 6 2 2" xfId="20299" xr:uid="{00000000-0005-0000-0000-0000BD3B0000}"/>
    <cellStyle name="Input Cell 2 6 2 3" xfId="20300" xr:uid="{00000000-0005-0000-0000-0000BE3B0000}"/>
    <cellStyle name="Input Cell 2 6 2 4" xfId="20301" xr:uid="{00000000-0005-0000-0000-0000BF3B0000}"/>
    <cellStyle name="Input Cell 2 6 3" xfId="20302" xr:uid="{00000000-0005-0000-0000-0000C03B0000}"/>
    <cellStyle name="Input Cell 2 6 4" xfId="20303" xr:uid="{00000000-0005-0000-0000-0000C13B0000}"/>
    <cellStyle name="Input Cell 2 6 5" xfId="20304" xr:uid="{00000000-0005-0000-0000-0000C23B0000}"/>
    <cellStyle name="Input Cell 2 7" xfId="2268" xr:uid="{00000000-0005-0000-0000-0000C33B0000}"/>
    <cellStyle name="Input Cell 2 7 2" xfId="20305" xr:uid="{00000000-0005-0000-0000-0000C43B0000}"/>
    <cellStyle name="Input Cell 2 7 2 2" xfId="20306" xr:uid="{00000000-0005-0000-0000-0000C53B0000}"/>
    <cellStyle name="Input Cell 2 7 2 3" xfId="20307" xr:uid="{00000000-0005-0000-0000-0000C63B0000}"/>
    <cellStyle name="Input Cell 2 7 2 4" xfId="20308" xr:uid="{00000000-0005-0000-0000-0000C73B0000}"/>
    <cellStyle name="Input Cell 2 7 3" xfId="20309" xr:uid="{00000000-0005-0000-0000-0000C83B0000}"/>
    <cellStyle name="Input Cell 2 7 4" xfId="20310" xr:uid="{00000000-0005-0000-0000-0000C93B0000}"/>
    <cellStyle name="Input Cell 2 7 5" xfId="20311" xr:uid="{00000000-0005-0000-0000-0000CA3B0000}"/>
    <cellStyle name="Input Cell 2 8" xfId="2269" xr:uid="{00000000-0005-0000-0000-0000CB3B0000}"/>
    <cellStyle name="Input Cell 2 8 2" xfId="20312" xr:uid="{00000000-0005-0000-0000-0000CC3B0000}"/>
    <cellStyle name="Input Cell 2 8 2 2" xfId="20313" xr:uid="{00000000-0005-0000-0000-0000CD3B0000}"/>
    <cellStyle name="Input Cell 2 8 2 3" xfId="20314" xr:uid="{00000000-0005-0000-0000-0000CE3B0000}"/>
    <cellStyle name="Input Cell 2 8 2 4" xfId="20315" xr:uid="{00000000-0005-0000-0000-0000CF3B0000}"/>
    <cellStyle name="Input Cell 2 8 3" xfId="20316" xr:uid="{00000000-0005-0000-0000-0000D03B0000}"/>
    <cellStyle name="Input Cell 2 8 4" xfId="20317" xr:uid="{00000000-0005-0000-0000-0000D13B0000}"/>
    <cellStyle name="Input Cell 2 8 5" xfId="20318" xr:uid="{00000000-0005-0000-0000-0000D23B0000}"/>
    <cellStyle name="Input Cell 2 9" xfId="2270" xr:uid="{00000000-0005-0000-0000-0000D33B0000}"/>
    <cellStyle name="Input Cell 2 9 2" xfId="20319" xr:uid="{00000000-0005-0000-0000-0000D43B0000}"/>
    <cellStyle name="Input Cell 2 9 2 2" xfId="20320" xr:uid="{00000000-0005-0000-0000-0000D53B0000}"/>
    <cellStyle name="Input Cell 2 9 2 3" xfId="20321" xr:uid="{00000000-0005-0000-0000-0000D63B0000}"/>
    <cellStyle name="Input Cell 2 9 2 4" xfId="20322" xr:uid="{00000000-0005-0000-0000-0000D73B0000}"/>
    <cellStyle name="Input Cell 2 9 3" xfId="20323" xr:uid="{00000000-0005-0000-0000-0000D83B0000}"/>
    <cellStyle name="Input Cell 2 9 4" xfId="20324" xr:uid="{00000000-0005-0000-0000-0000D93B0000}"/>
    <cellStyle name="Input Cell 2 9 5" xfId="20325" xr:uid="{00000000-0005-0000-0000-0000DA3B0000}"/>
    <cellStyle name="Input Cell 20" xfId="20326" xr:uid="{00000000-0005-0000-0000-0000DB3B0000}"/>
    <cellStyle name="Input Cell 3" xfId="2271" xr:uid="{00000000-0005-0000-0000-0000DC3B0000}"/>
    <cellStyle name="Input Cell 3 10" xfId="2272" xr:uid="{00000000-0005-0000-0000-0000DD3B0000}"/>
    <cellStyle name="Input Cell 3 10 2" xfId="20327" xr:uid="{00000000-0005-0000-0000-0000DE3B0000}"/>
    <cellStyle name="Input Cell 3 10 2 2" xfId="20328" xr:uid="{00000000-0005-0000-0000-0000DF3B0000}"/>
    <cellStyle name="Input Cell 3 10 2 3" xfId="20329" xr:uid="{00000000-0005-0000-0000-0000E03B0000}"/>
    <cellStyle name="Input Cell 3 10 2 4" xfId="20330" xr:uid="{00000000-0005-0000-0000-0000E13B0000}"/>
    <cellStyle name="Input Cell 3 10 3" xfId="20331" xr:uid="{00000000-0005-0000-0000-0000E23B0000}"/>
    <cellStyle name="Input Cell 3 10 4" xfId="20332" xr:uid="{00000000-0005-0000-0000-0000E33B0000}"/>
    <cellStyle name="Input Cell 3 10 5" xfId="20333" xr:uid="{00000000-0005-0000-0000-0000E43B0000}"/>
    <cellStyle name="Input Cell 3 11" xfId="2273" xr:uid="{00000000-0005-0000-0000-0000E53B0000}"/>
    <cellStyle name="Input Cell 3 11 2" xfId="20334" xr:uid="{00000000-0005-0000-0000-0000E63B0000}"/>
    <cellStyle name="Input Cell 3 11 2 2" xfId="20335" xr:uid="{00000000-0005-0000-0000-0000E73B0000}"/>
    <cellStyle name="Input Cell 3 11 2 3" xfId="20336" xr:uid="{00000000-0005-0000-0000-0000E83B0000}"/>
    <cellStyle name="Input Cell 3 11 2 4" xfId="20337" xr:uid="{00000000-0005-0000-0000-0000E93B0000}"/>
    <cellStyle name="Input Cell 3 11 3" xfId="20338" xr:uid="{00000000-0005-0000-0000-0000EA3B0000}"/>
    <cellStyle name="Input Cell 3 11 4" xfId="20339" xr:uid="{00000000-0005-0000-0000-0000EB3B0000}"/>
    <cellStyle name="Input Cell 3 11 5" xfId="20340" xr:uid="{00000000-0005-0000-0000-0000EC3B0000}"/>
    <cellStyle name="Input Cell 3 12" xfId="2274" xr:uid="{00000000-0005-0000-0000-0000ED3B0000}"/>
    <cellStyle name="Input Cell 3 12 2" xfId="20341" xr:uid="{00000000-0005-0000-0000-0000EE3B0000}"/>
    <cellStyle name="Input Cell 3 12 2 2" xfId="20342" xr:uid="{00000000-0005-0000-0000-0000EF3B0000}"/>
    <cellStyle name="Input Cell 3 12 2 3" xfId="20343" xr:uid="{00000000-0005-0000-0000-0000F03B0000}"/>
    <cellStyle name="Input Cell 3 12 2 4" xfId="20344" xr:uid="{00000000-0005-0000-0000-0000F13B0000}"/>
    <cellStyle name="Input Cell 3 12 3" xfId="20345" xr:uid="{00000000-0005-0000-0000-0000F23B0000}"/>
    <cellStyle name="Input Cell 3 12 4" xfId="20346" xr:uid="{00000000-0005-0000-0000-0000F33B0000}"/>
    <cellStyle name="Input Cell 3 12 5" xfId="20347" xr:uid="{00000000-0005-0000-0000-0000F43B0000}"/>
    <cellStyle name="Input Cell 3 13" xfId="2275" xr:uid="{00000000-0005-0000-0000-0000F53B0000}"/>
    <cellStyle name="Input Cell 3 13 2" xfId="20348" xr:uid="{00000000-0005-0000-0000-0000F63B0000}"/>
    <cellStyle name="Input Cell 3 13 2 2" xfId="20349" xr:uid="{00000000-0005-0000-0000-0000F73B0000}"/>
    <cellStyle name="Input Cell 3 13 2 3" xfId="20350" xr:uid="{00000000-0005-0000-0000-0000F83B0000}"/>
    <cellStyle name="Input Cell 3 13 2 4" xfId="20351" xr:uid="{00000000-0005-0000-0000-0000F93B0000}"/>
    <cellStyle name="Input Cell 3 13 3" xfId="20352" xr:uid="{00000000-0005-0000-0000-0000FA3B0000}"/>
    <cellStyle name="Input Cell 3 13 4" xfId="20353" xr:uid="{00000000-0005-0000-0000-0000FB3B0000}"/>
    <cellStyle name="Input Cell 3 13 5" xfId="20354" xr:uid="{00000000-0005-0000-0000-0000FC3B0000}"/>
    <cellStyle name="Input Cell 3 14" xfId="2276" xr:uid="{00000000-0005-0000-0000-0000FD3B0000}"/>
    <cellStyle name="Input Cell 3 14 2" xfId="20355" xr:uid="{00000000-0005-0000-0000-0000FE3B0000}"/>
    <cellStyle name="Input Cell 3 14 2 2" xfId="20356" xr:uid="{00000000-0005-0000-0000-0000FF3B0000}"/>
    <cellStyle name="Input Cell 3 14 2 3" xfId="20357" xr:uid="{00000000-0005-0000-0000-0000003C0000}"/>
    <cellStyle name="Input Cell 3 14 2 4" xfId="20358" xr:uid="{00000000-0005-0000-0000-0000013C0000}"/>
    <cellStyle name="Input Cell 3 14 3" xfId="20359" xr:uid="{00000000-0005-0000-0000-0000023C0000}"/>
    <cellStyle name="Input Cell 3 14 4" xfId="20360" xr:uid="{00000000-0005-0000-0000-0000033C0000}"/>
    <cellStyle name="Input Cell 3 14 5" xfId="20361" xr:uid="{00000000-0005-0000-0000-0000043C0000}"/>
    <cellStyle name="Input Cell 3 15" xfId="2277" xr:uid="{00000000-0005-0000-0000-0000053C0000}"/>
    <cellStyle name="Input Cell 3 15 2" xfId="20362" xr:uid="{00000000-0005-0000-0000-0000063C0000}"/>
    <cellStyle name="Input Cell 3 15 2 2" xfId="20363" xr:uid="{00000000-0005-0000-0000-0000073C0000}"/>
    <cellStyle name="Input Cell 3 15 2 3" xfId="20364" xr:uid="{00000000-0005-0000-0000-0000083C0000}"/>
    <cellStyle name="Input Cell 3 15 2 4" xfId="20365" xr:uid="{00000000-0005-0000-0000-0000093C0000}"/>
    <cellStyle name="Input Cell 3 15 3" xfId="20366" xr:uid="{00000000-0005-0000-0000-00000A3C0000}"/>
    <cellStyle name="Input Cell 3 15 4" xfId="20367" xr:uid="{00000000-0005-0000-0000-00000B3C0000}"/>
    <cellStyle name="Input Cell 3 15 5" xfId="20368" xr:uid="{00000000-0005-0000-0000-00000C3C0000}"/>
    <cellStyle name="Input Cell 3 16" xfId="2278" xr:uid="{00000000-0005-0000-0000-00000D3C0000}"/>
    <cellStyle name="Input Cell 3 16 2" xfId="20369" xr:uid="{00000000-0005-0000-0000-00000E3C0000}"/>
    <cellStyle name="Input Cell 3 16 2 2" xfId="20370" xr:uid="{00000000-0005-0000-0000-00000F3C0000}"/>
    <cellStyle name="Input Cell 3 16 2 3" xfId="20371" xr:uid="{00000000-0005-0000-0000-0000103C0000}"/>
    <cellStyle name="Input Cell 3 16 2 4" xfId="20372" xr:uid="{00000000-0005-0000-0000-0000113C0000}"/>
    <cellStyle name="Input Cell 3 16 3" xfId="20373" xr:uid="{00000000-0005-0000-0000-0000123C0000}"/>
    <cellStyle name="Input Cell 3 16 4" xfId="20374" xr:uid="{00000000-0005-0000-0000-0000133C0000}"/>
    <cellStyle name="Input Cell 3 16 5" xfId="20375" xr:uid="{00000000-0005-0000-0000-0000143C0000}"/>
    <cellStyle name="Input Cell 3 17" xfId="20376" xr:uid="{00000000-0005-0000-0000-0000153C0000}"/>
    <cellStyle name="Input Cell 3 2" xfId="2279" xr:uid="{00000000-0005-0000-0000-0000163C0000}"/>
    <cellStyle name="Input Cell 3 2 10" xfId="2280" xr:uid="{00000000-0005-0000-0000-0000173C0000}"/>
    <cellStyle name="Input Cell 3 2 10 2" xfId="20377" xr:uid="{00000000-0005-0000-0000-0000183C0000}"/>
    <cellStyle name="Input Cell 3 2 10 2 2" xfId="20378" xr:uid="{00000000-0005-0000-0000-0000193C0000}"/>
    <cellStyle name="Input Cell 3 2 10 2 3" xfId="20379" xr:uid="{00000000-0005-0000-0000-00001A3C0000}"/>
    <cellStyle name="Input Cell 3 2 10 2 4" xfId="20380" xr:uid="{00000000-0005-0000-0000-00001B3C0000}"/>
    <cellStyle name="Input Cell 3 2 10 3" xfId="20381" xr:uid="{00000000-0005-0000-0000-00001C3C0000}"/>
    <cellStyle name="Input Cell 3 2 10 4" xfId="20382" xr:uid="{00000000-0005-0000-0000-00001D3C0000}"/>
    <cellStyle name="Input Cell 3 2 10 5" xfId="20383" xr:uid="{00000000-0005-0000-0000-00001E3C0000}"/>
    <cellStyle name="Input Cell 3 2 11" xfId="2281" xr:uid="{00000000-0005-0000-0000-00001F3C0000}"/>
    <cellStyle name="Input Cell 3 2 11 2" xfId="20384" xr:uid="{00000000-0005-0000-0000-0000203C0000}"/>
    <cellStyle name="Input Cell 3 2 11 2 2" xfId="20385" xr:uid="{00000000-0005-0000-0000-0000213C0000}"/>
    <cellStyle name="Input Cell 3 2 11 2 3" xfId="20386" xr:uid="{00000000-0005-0000-0000-0000223C0000}"/>
    <cellStyle name="Input Cell 3 2 11 2 4" xfId="20387" xr:uid="{00000000-0005-0000-0000-0000233C0000}"/>
    <cellStyle name="Input Cell 3 2 11 3" xfId="20388" xr:uid="{00000000-0005-0000-0000-0000243C0000}"/>
    <cellStyle name="Input Cell 3 2 11 4" xfId="20389" xr:uid="{00000000-0005-0000-0000-0000253C0000}"/>
    <cellStyle name="Input Cell 3 2 11 5" xfId="20390" xr:uid="{00000000-0005-0000-0000-0000263C0000}"/>
    <cellStyle name="Input Cell 3 2 12" xfId="2282" xr:uid="{00000000-0005-0000-0000-0000273C0000}"/>
    <cellStyle name="Input Cell 3 2 12 2" xfId="20391" xr:uid="{00000000-0005-0000-0000-0000283C0000}"/>
    <cellStyle name="Input Cell 3 2 12 2 2" xfId="20392" xr:uid="{00000000-0005-0000-0000-0000293C0000}"/>
    <cellStyle name="Input Cell 3 2 12 2 3" xfId="20393" xr:uid="{00000000-0005-0000-0000-00002A3C0000}"/>
    <cellStyle name="Input Cell 3 2 12 2 4" xfId="20394" xr:uid="{00000000-0005-0000-0000-00002B3C0000}"/>
    <cellStyle name="Input Cell 3 2 12 3" xfId="20395" xr:uid="{00000000-0005-0000-0000-00002C3C0000}"/>
    <cellStyle name="Input Cell 3 2 12 4" xfId="20396" xr:uid="{00000000-0005-0000-0000-00002D3C0000}"/>
    <cellStyle name="Input Cell 3 2 12 5" xfId="20397" xr:uid="{00000000-0005-0000-0000-00002E3C0000}"/>
    <cellStyle name="Input Cell 3 2 13" xfId="2283" xr:uid="{00000000-0005-0000-0000-00002F3C0000}"/>
    <cellStyle name="Input Cell 3 2 13 2" xfId="20398" xr:uid="{00000000-0005-0000-0000-0000303C0000}"/>
    <cellStyle name="Input Cell 3 2 13 2 2" xfId="20399" xr:uid="{00000000-0005-0000-0000-0000313C0000}"/>
    <cellStyle name="Input Cell 3 2 13 2 3" xfId="20400" xr:uid="{00000000-0005-0000-0000-0000323C0000}"/>
    <cellStyle name="Input Cell 3 2 13 2 4" xfId="20401" xr:uid="{00000000-0005-0000-0000-0000333C0000}"/>
    <cellStyle name="Input Cell 3 2 13 3" xfId="20402" xr:uid="{00000000-0005-0000-0000-0000343C0000}"/>
    <cellStyle name="Input Cell 3 2 13 4" xfId="20403" xr:uid="{00000000-0005-0000-0000-0000353C0000}"/>
    <cellStyle name="Input Cell 3 2 13 5" xfId="20404" xr:uid="{00000000-0005-0000-0000-0000363C0000}"/>
    <cellStyle name="Input Cell 3 2 14" xfId="2284" xr:uid="{00000000-0005-0000-0000-0000373C0000}"/>
    <cellStyle name="Input Cell 3 2 14 2" xfId="20405" xr:uid="{00000000-0005-0000-0000-0000383C0000}"/>
    <cellStyle name="Input Cell 3 2 14 2 2" xfId="20406" xr:uid="{00000000-0005-0000-0000-0000393C0000}"/>
    <cellStyle name="Input Cell 3 2 14 2 3" xfId="20407" xr:uid="{00000000-0005-0000-0000-00003A3C0000}"/>
    <cellStyle name="Input Cell 3 2 14 2 4" xfId="20408" xr:uid="{00000000-0005-0000-0000-00003B3C0000}"/>
    <cellStyle name="Input Cell 3 2 14 3" xfId="20409" xr:uid="{00000000-0005-0000-0000-00003C3C0000}"/>
    <cellStyle name="Input Cell 3 2 14 4" xfId="20410" xr:uid="{00000000-0005-0000-0000-00003D3C0000}"/>
    <cellStyle name="Input Cell 3 2 14 5" xfId="20411" xr:uid="{00000000-0005-0000-0000-00003E3C0000}"/>
    <cellStyle name="Input Cell 3 2 15" xfId="2285" xr:uid="{00000000-0005-0000-0000-00003F3C0000}"/>
    <cellStyle name="Input Cell 3 2 15 2" xfId="20412" xr:uid="{00000000-0005-0000-0000-0000403C0000}"/>
    <cellStyle name="Input Cell 3 2 15 2 2" xfId="20413" xr:uid="{00000000-0005-0000-0000-0000413C0000}"/>
    <cellStyle name="Input Cell 3 2 15 2 3" xfId="20414" xr:uid="{00000000-0005-0000-0000-0000423C0000}"/>
    <cellStyle name="Input Cell 3 2 15 2 4" xfId="20415" xr:uid="{00000000-0005-0000-0000-0000433C0000}"/>
    <cellStyle name="Input Cell 3 2 15 3" xfId="20416" xr:uid="{00000000-0005-0000-0000-0000443C0000}"/>
    <cellStyle name="Input Cell 3 2 15 4" xfId="20417" xr:uid="{00000000-0005-0000-0000-0000453C0000}"/>
    <cellStyle name="Input Cell 3 2 15 5" xfId="20418" xr:uid="{00000000-0005-0000-0000-0000463C0000}"/>
    <cellStyle name="Input Cell 3 2 16" xfId="2286" xr:uid="{00000000-0005-0000-0000-0000473C0000}"/>
    <cellStyle name="Input Cell 3 2 16 2" xfId="20419" xr:uid="{00000000-0005-0000-0000-0000483C0000}"/>
    <cellStyle name="Input Cell 3 2 16 2 2" xfId="20420" xr:uid="{00000000-0005-0000-0000-0000493C0000}"/>
    <cellStyle name="Input Cell 3 2 16 2 3" xfId="20421" xr:uid="{00000000-0005-0000-0000-00004A3C0000}"/>
    <cellStyle name="Input Cell 3 2 16 2 4" xfId="20422" xr:uid="{00000000-0005-0000-0000-00004B3C0000}"/>
    <cellStyle name="Input Cell 3 2 16 3" xfId="20423" xr:uid="{00000000-0005-0000-0000-00004C3C0000}"/>
    <cellStyle name="Input Cell 3 2 16 4" xfId="20424" xr:uid="{00000000-0005-0000-0000-00004D3C0000}"/>
    <cellStyle name="Input Cell 3 2 16 5" xfId="20425" xr:uid="{00000000-0005-0000-0000-00004E3C0000}"/>
    <cellStyle name="Input Cell 3 2 17" xfId="2287" xr:uid="{00000000-0005-0000-0000-00004F3C0000}"/>
    <cellStyle name="Input Cell 3 2 17 2" xfId="20426" xr:uid="{00000000-0005-0000-0000-0000503C0000}"/>
    <cellStyle name="Input Cell 3 2 17 2 2" xfId="20427" xr:uid="{00000000-0005-0000-0000-0000513C0000}"/>
    <cellStyle name="Input Cell 3 2 17 2 3" xfId="20428" xr:uid="{00000000-0005-0000-0000-0000523C0000}"/>
    <cellStyle name="Input Cell 3 2 17 2 4" xfId="20429" xr:uid="{00000000-0005-0000-0000-0000533C0000}"/>
    <cellStyle name="Input Cell 3 2 17 3" xfId="20430" xr:uid="{00000000-0005-0000-0000-0000543C0000}"/>
    <cellStyle name="Input Cell 3 2 17 4" xfId="20431" xr:uid="{00000000-0005-0000-0000-0000553C0000}"/>
    <cellStyle name="Input Cell 3 2 17 5" xfId="20432" xr:uid="{00000000-0005-0000-0000-0000563C0000}"/>
    <cellStyle name="Input Cell 3 2 18" xfId="2288" xr:uid="{00000000-0005-0000-0000-0000573C0000}"/>
    <cellStyle name="Input Cell 3 2 18 2" xfId="20433" xr:uid="{00000000-0005-0000-0000-0000583C0000}"/>
    <cellStyle name="Input Cell 3 2 18 2 2" xfId="20434" xr:uid="{00000000-0005-0000-0000-0000593C0000}"/>
    <cellStyle name="Input Cell 3 2 18 2 3" xfId="20435" xr:uid="{00000000-0005-0000-0000-00005A3C0000}"/>
    <cellStyle name="Input Cell 3 2 18 2 4" xfId="20436" xr:uid="{00000000-0005-0000-0000-00005B3C0000}"/>
    <cellStyle name="Input Cell 3 2 18 3" xfId="20437" xr:uid="{00000000-0005-0000-0000-00005C3C0000}"/>
    <cellStyle name="Input Cell 3 2 18 4" xfId="20438" xr:uid="{00000000-0005-0000-0000-00005D3C0000}"/>
    <cellStyle name="Input Cell 3 2 18 5" xfId="20439" xr:uid="{00000000-0005-0000-0000-00005E3C0000}"/>
    <cellStyle name="Input Cell 3 2 19" xfId="2289" xr:uid="{00000000-0005-0000-0000-00005F3C0000}"/>
    <cellStyle name="Input Cell 3 2 19 2" xfId="20440" xr:uid="{00000000-0005-0000-0000-0000603C0000}"/>
    <cellStyle name="Input Cell 3 2 19 2 2" xfId="20441" xr:uid="{00000000-0005-0000-0000-0000613C0000}"/>
    <cellStyle name="Input Cell 3 2 19 2 3" xfId="20442" xr:uid="{00000000-0005-0000-0000-0000623C0000}"/>
    <cellStyle name="Input Cell 3 2 19 2 4" xfId="20443" xr:uid="{00000000-0005-0000-0000-0000633C0000}"/>
    <cellStyle name="Input Cell 3 2 19 3" xfId="20444" xr:uid="{00000000-0005-0000-0000-0000643C0000}"/>
    <cellStyle name="Input Cell 3 2 19 4" xfId="20445" xr:uid="{00000000-0005-0000-0000-0000653C0000}"/>
    <cellStyle name="Input Cell 3 2 19 5" xfId="20446" xr:uid="{00000000-0005-0000-0000-0000663C0000}"/>
    <cellStyle name="Input Cell 3 2 2" xfId="2290" xr:uid="{00000000-0005-0000-0000-0000673C0000}"/>
    <cellStyle name="Input Cell 3 2 2 10" xfId="2291" xr:uid="{00000000-0005-0000-0000-0000683C0000}"/>
    <cellStyle name="Input Cell 3 2 2 10 2" xfId="20447" xr:uid="{00000000-0005-0000-0000-0000693C0000}"/>
    <cellStyle name="Input Cell 3 2 2 10 2 2" xfId="20448" xr:uid="{00000000-0005-0000-0000-00006A3C0000}"/>
    <cellStyle name="Input Cell 3 2 2 10 2 3" xfId="20449" xr:uid="{00000000-0005-0000-0000-00006B3C0000}"/>
    <cellStyle name="Input Cell 3 2 2 10 2 4" xfId="20450" xr:uid="{00000000-0005-0000-0000-00006C3C0000}"/>
    <cellStyle name="Input Cell 3 2 2 10 3" xfId="20451" xr:uid="{00000000-0005-0000-0000-00006D3C0000}"/>
    <cellStyle name="Input Cell 3 2 2 10 4" xfId="20452" xr:uid="{00000000-0005-0000-0000-00006E3C0000}"/>
    <cellStyle name="Input Cell 3 2 2 10 5" xfId="20453" xr:uid="{00000000-0005-0000-0000-00006F3C0000}"/>
    <cellStyle name="Input Cell 3 2 2 11" xfId="2292" xr:uid="{00000000-0005-0000-0000-0000703C0000}"/>
    <cellStyle name="Input Cell 3 2 2 11 2" xfId="20454" xr:uid="{00000000-0005-0000-0000-0000713C0000}"/>
    <cellStyle name="Input Cell 3 2 2 11 2 2" xfId="20455" xr:uid="{00000000-0005-0000-0000-0000723C0000}"/>
    <cellStyle name="Input Cell 3 2 2 11 2 3" xfId="20456" xr:uid="{00000000-0005-0000-0000-0000733C0000}"/>
    <cellStyle name="Input Cell 3 2 2 11 2 4" xfId="20457" xr:uid="{00000000-0005-0000-0000-0000743C0000}"/>
    <cellStyle name="Input Cell 3 2 2 11 3" xfId="20458" xr:uid="{00000000-0005-0000-0000-0000753C0000}"/>
    <cellStyle name="Input Cell 3 2 2 11 4" xfId="20459" xr:uid="{00000000-0005-0000-0000-0000763C0000}"/>
    <cellStyle name="Input Cell 3 2 2 11 5" xfId="20460" xr:uid="{00000000-0005-0000-0000-0000773C0000}"/>
    <cellStyle name="Input Cell 3 2 2 12" xfId="2293" xr:uid="{00000000-0005-0000-0000-0000783C0000}"/>
    <cellStyle name="Input Cell 3 2 2 12 2" xfId="20461" xr:uid="{00000000-0005-0000-0000-0000793C0000}"/>
    <cellStyle name="Input Cell 3 2 2 12 2 2" xfId="20462" xr:uid="{00000000-0005-0000-0000-00007A3C0000}"/>
    <cellStyle name="Input Cell 3 2 2 12 2 3" xfId="20463" xr:uid="{00000000-0005-0000-0000-00007B3C0000}"/>
    <cellStyle name="Input Cell 3 2 2 12 2 4" xfId="20464" xr:uid="{00000000-0005-0000-0000-00007C3C0000}"/>
    <cellStyle name="Input Cell 3 2 2 12 3" xfId="20465" xr:uid="{00000000-0005-0000-0000-00007D3C0000}"/>
    <cellStyle name="Input Cell 3 2 2 12 4" xfId="20466" xr:uid="{00000000-0005-0000-0000-00007E3C0000}"/>
    <cellStyle name="Input Cell 3 2 2 12 5" xfId="20467" xr:uid="{00000000-0005-0000-0000-00007F3C0000}"/>
    <cellStyle name="Input Cell 3 2 2 13" xfId="2294" xr:uid="{00000000-0005-0000-0000-0000803C0000}"/>
    <cellStyle name="Input Cell 3 2 2 13 2" xfId="20468" xr:uid="{00000000-0005-0000-0000-0000813C0000}"/>
    <cellStyle name="Input Cell 3 2 2 13 2 2" xfId="20469" xr:uid="{00000000-0005-0000-0000-0000823C0000}"/>
    <cellStyle name="Input Cell 3 2 2 13 2 3" xfId="20470" xr:uid="{00000000-0005-0000-0000-0000833C0000}"/>
    <cellStyle name="Input Cell 3 2 2 13 2 4" xfId="20471" xr:uid="{00000000-0005-0000-0000-0000843C0000}"/>
    <cellStyle name="Input Cell 3 2 2 13 3" xfId="20472" xr:uid="{00000000-0005-0000-0000-0000853C0000}"/>
    <cellStyle name="Input Cell 3 2 2 13 4" xfId="20473" xr:uid="{00000000-0005-0000-0000-0000863C0000}"/>
    <cellStyle name="Input Cell 3 2 2 13 5" xfId="20474" xr:uid="{00000000-0005-0000-0000-0000873C0000}"/>
    <cellStyle name="Input Cell 3 2 2 14" xfId="2295" xr:uid="{00000000-0005-0000-0000-0000883C0000}"/>
    <cellStyle name="Input Cell 3 2 2 14 2" xfId="20475" xr:uid="{00000000-0005-0000-0000-0000893C0000}"/>
    <cellStyle name="Input Cell 3 2 2 14 2 2" xfId="20476" xr:uid="{00000000-0005-0000-0000-00008A3C0000}"/>
    <cellStyle name="Input Cell 3 2 2 14 2 3" xfId="20477" xr:uid="{00000000-0005-0000-0000-00008B3C0000}"/>
    <cellStyle name="Input Cell 3 2 2 14 2 4" xfId="20478" xr:uid="{00000000-0005-0000-0000-00008C3C0000}"/>
    <cellStyle name="Input Cell 3 2 2 14 3" xfId="20479" xr:uid="{00000000-0005-0000-0000-00008D3C0000}"/>
    <cellStyle name="Input Cell 3 2 2 14 4" xfId="20480" xr:uid="{00000000-0005-0000-0000-00008E3C0000}"/>
    <cellStyle name="Input Cell 3 2 2 14 5" xfId="20481" xr:uid="{00000000-0005-0000-0000-00008F3C0000}"/>
    <cellStyle name="Input Cell 3 2 2 15" xfId="2296" xr:uid="{00000000-0005-0000-0000-0000903C0000}"/>
    <cellStyle name="Input Cell 3 2 2 15 2" xfId="20482" xr:uid="{00000000-0005-0000-0000-0000913C0000}"/>
    <cellStyle name="Input Cell 3 2 2 15 2 2" xfId="20483" xr:uid="{00000000-0005-0000-0000-0000923C0000}"/>
    <cellStyle name="Input Cell 3 2 2 15 2 3" xfId="20484" xr:uid="{00000000-0005-0000-0000-0000933C0000}"/>
    <cellStyle name="Input Cell 3 2 2 15 2 4" xfId="20485" xr:uid="{00000000-0005-0000-0000-0000943C0000}"/>
    <cellStyle name="Input Cell 3 2 2 15 3" xfId="20486" xr:uid="{00000000-0005-0000-0000-0000953C0000}"/>
    <cellStyle name="Input Cell 3 2 2 15 4" xfId="20487" xr:uid="{00000000-0005-0000-0000-0000963C0000}"/>
    <cellStyle name="Input Cell 3 2 2 15 5" xfId="20488" xr:uid="{00000000-0005-0000-0000-0000973C0000}"/>
    <cellStyle name="Input Cell 3 2 2 16" xfId="2297" xr:uid="{00000000-0005-0000-0000-0000983C0000}"/>
    <cellStyle name="Input Cell 3 2 2 16 2" xfId="20489" xr:uid="{00000000-0005-0000-0000-0000993C0000}"/>
    <cellStyle name="Input Cell 3 2 2 16 2 2" xfId="20490" xr:uid="{00000000-0005-0000-0000-00009A3C0000}"/>
    <cellStyle name="Input Cell 3 2 2 16 2 3" xfId="20491" xr:uid="{00000000-0005-0000-0000-00009B3C0000}"/>
    <cellStyle name="Input Cell 3 2 2 16 2 4" xfId="20492" xr:uid="{00000000-0005-0000-0000-00009C3C0000}"/>
    <cellStyle name="Input Cell 3 2 2 16 3" xfId="20493" xr:uid="{00000000-0005-0000-0000-00009D3C0000}"/>
    <cellStyle name="Input Cell 3 2 2 16 4" xfId="20494" xr:uid="{00000000-0005-0000-0000-00009E3C0000}"/>
    <cellStyle name="Input Cell 3 2 2 16 5" xfId="20495" xr:uid="{00000000-0005-0000-0000-00009F3C0000}"/>
    <cellStyle name="Input Cell 3 2 2 17" xfId="2298" xr:uid="{00000000-0005-0000-0000-0000A03C0000}"/>
    <cellStyle name="Input Cell 3 2 2 17 2" xfId="20496" xr:uid="{00000000-0005-0000-0000-0000A13C0000}"/>
    <cellStyle name="Input Cell 3 2 2 17 2 2" xfId="20497" xr:uid="{00000000-0005-0000-0000-0000A23C0000}"/>
    <cellStyle name="Input Cell 3 2 2 17 2 3" xfId="20498" xr:uid="{00000000-0005-0000-0000-0000A33C0000}"/>
    <cellStyle name="Input Cell 3 2 2 17 2 4" xfId="20499" xr:uid="{00000000-0005-0000-0000-0000A43C0000}"/>
    <cellStyle name="Input Cell 3 2 2 17 3" xfId="20500" xr:uid="{00000000-0005-0000-0000-0000A53C0000}"/>
    <cellStyle name="Input Cell 3 2 2 17 4" xfId="20501" xr:uid="{00000000-0005-0000-0000-0000A63C0000}"/>
    <cellStyle name="Input Cell 3 2 2 17 5" xfId="20502" xr:uid="{00000000-0005-0000-0000-0000A73C0000}"/>
    <cellStyle name="Input Cell 3 2 2 18" xfId="2299" xr:uid="{00000000-0005-0000-0000-0000A83C0000}"/>
    <cellStyle name="Input Cell 3 2 2 18 2" xfId="20503" xr:uid="{00000000-0005-0000-0000-0000A93C0000}"/>
    <cellStyle name="Input Cell 3 2 2 18 2 2" xfId="20504" xr:uid="{00000000-0005-0000-0000-0000AA3C0000}"/>
    <cellStyle name="Input Cell 3 2 2 18 2 3" xfId="20505" xr:uid="{00000000-0005-0000-0000-0000AB3C0000}"/>
    <cellStyle name="Input Cell 3 2 2 18 2 4" xfId="20506" xr:uid="{00000000-0005-0000-0000-0000AC3C0000}"/>
    <cellStyle name="Input Cell 3 2 2 18 3" xfId="20507" xr:uid="{00000000-0005-0000-0000-0000AD3C0000}"/>
    <cellStyle name="Input Cell 3 2 2 18 4" xfId="20508" xr:uid="{00000000-0005-0000-0000-0000AE3C0000}"/>
    <cellStyle name="Input Cell 3 2 2 18 5" xfId="20509" xr:uid="{00000000-0005-0000-0000-0000AF3C0000}"/>
    <cellStyle name="Input Cell 3 2 2 19" xfId="2300" xr:uid="{00000000-0005-0000-0000-0000B03C0000}"/>
    <cellStyle name="Input Cell 3 2 2 19 2" xfId="20510" xr:uid="{00000000-0005-0000-0000-0000B13C0000}"/>
    <cellStyle name="Input Cell 3 2 2 19 2 2" xfId="20511" xr:uid="{00000000-0005-0000-0000-0000B23C0000}"/>
    <cellStyle name="Input Cell 3 2 2 19 2 3" xfId="20512" xr:uid="{00000000-0005-0000-0000-0000B33C0000}"/>
    <cellStyle name="Input Cell 3 2 2 19 2 4" xfId="20513" xr:uid="{00000000-0005-0000-0000-0000B43C0000}"/>
    <cellStyle name="Input Cell 3 2 2 19 3" xfId="20514" xr:uid="{00000000-0005-0000-0000-0000B53C0000}"/>
    <cellStyle name="Input Cell 3 2 2 19 4" xfId="20515" xr:uid="{00000000-0005-0000-0000-0000B63C0000}"/>
    <cellStyle name="Input Cell 3 2 2 19 5" xfId="20516" xr:uid="{00000000-0005-0000-0000-0000B73C0000}"/>
    <cellStyle name="Input Cell 3 2 2 2" xfId="2301" xr:uid="{00000000-0005-0000-0000-0000B83C0000}"/>
    <cellStyle name="Input Cell 3 2 2 2 2" xfId="20517" xr:uid="{00000000-0005-0000-0000-0000B93C0000}"/>
    <cellStyle name="Input Cell 3 2 2 2 2 2" xfId="20518" xr:uid="{00000000-0005-0000-0000-0000BA3C0000}"/>
    <cellStyle name="Input Cell 3 2 2 2 2 3" xfId="20519" xr:uid="{00000000-0005-0000-0000-0000BB3C0000}"/>
    <cellStyle name="Input Cell 3 2 2 2 2 4" xfId="20520" xr:uid="{00000000-0005-0000-0000-0000BC3C0000}"/>
    <cellStyle name="Input Cell 3 2 2 2 3" xfId="20521" xr:uid="{00000000-0005-0000-0000-0000BD3C0000}"/>
    <cellStyle name="Input Cell 3 2 2 2 4" xfId="20522" xr:uid="{00000000-0005-0000-0000-0000BE3C0000}"/>
    <cellStyle name="Input Cell 3 2 2 2 5" xfId="20523" xr:uid="{00000000-0005-0000-0000-0000BF3C0000}"/>
    <cellStyle name="Input Cell 3 2 2 20" xfId="2302" xr:uid="{00000000-0005-0000-0000-0000C03C0000}"/>
    <cellStyle name="Input Cell 3 2 2 20 2" xfId="20524" xr:uid="{00000000-0005-0000-0000-0000C13C0000}"/>
    <cellStyle name="Input Cell 3 2 2 20 2 2" xfId="20525" xr:uid="{00000000-0005-0000-0000-0000C23C0000}"/>
    <cellStyle name="Input Cell 3 2 2 20 2 3" xfId="20526" xr:uid="{00000000-0005-0000-0000-0000C33C0000}"/>
    <cellStyle name="Input Cell 3 2 2 20 2 4" xfId="20527" xr:uid="{00000000-0005-0000-0000-0000C43C0000}"/>
    <cellStyle name="Input Cell 3 2 2 20 3" xfId="20528" xr:uid="{00000000-0005-0000-0000-0000C53C0000}"/>
    <cellStyle name="Input Cell 3 2 2 20 4" xfId="20529" xr:uid="{00000000-0005-0000-0000-0000C63C0000}"/>
    <cellStyle name="Input Cell 3 2 2 20 5" xfId="20530" xr:uid="{00000000-0005-0000-0000-0000C73C0000}"/>
    <cellStyle name="Input Cell 3 2 2 21" xfId="2303" xr:uid="{00000000-0005-0000-0000-0000C83C0000}"/>
    <cellStyle name="Input Cell 3 2 2 21 2" xfId="20531" xr:uid="{00000000-0005-0000-0000-0000C93C0000}"/>
    <cellStyle name="Input Cell 3 2 2 21 2 2" xfId="20532" xr:uid="{00000000-0005-0000-0000-0000CA3C0000}"/>
    <cellStyle name="Input Cell 3 2 2 21 2 3" xfId="20533" xr:uid="{00000000-0005-0000-0000-0000CB3C0000}"/>
    <cellStyle name="Input Cell 3 2 2 21 2 4" xfId="20534" xr:uid="{00000000-0005-0000-0000-0000CC3C0000}"/>
    <cellStyle name="Input Cell 3 2 2 21 3" xfId="20535" xr:uid="{00000000-0005-0000-0000-0000CD3C0000}"/>
    <cellStyle name="Input Cell 3 2 2 21 4" xfId="20536" xr:uid="{00000000-0005-0000-0000-0000CE3C0000}"/>
    <cellStyle name="Input Cell 3 2 2 21 5" xfId="20537" xr:uid="{00000000-0005-0000-0000-0000CF3C0000}"/>
    <cellStyle name="Input Cell 3 2 2 22" xfId="2304" xr:uid="{00000000-0005-0000-0000-0000D03C0000}"/>
    <cellStyle name="Input Cell 3 2 2 22 2" xfId="20538" xr:uid="{00000000-0005-0000-0000-0000D13C0000}"/>
    <cellStyle name="Input Cell 3 2 2 22 2 2" xfId="20539" xr:uid="{00000000-0005-0000-0000-0000D23C0000}"/>
    <cellStyle name="Input Cell 3 2 2 22 2 3" xfId="20540" xr:uid="{00000000-0005-0000-0000-0000D33C0000}"/>
    <cellStyle name="Input Cell 3 2 2 22 2 4" xfId="20541" xr:uid="{00000000-0005-0000-0000-0000D43C0000}"/>
    <cellStyle name="Input Cell 3 2 2 22 3" xfId="20542" xr:uid="{00000000-0005-0000-0000-0000D53C0000}"/>
    <cellStyle name="Input Cell 3 2 2 22 4" xfId="20543" xr:uid="{00000000-0005-0000-0000-0000D63C0000}"/>
    <cellStyle name="Input Cell 3 2 2 22 5" xfId="20544" xr:uid="{00000000-0005-0000-0000-0000D73C0000}"/>
    <cellStyle name="Input Cell 3 2 2 23" xfId="2305" xr:uid="{00000000-0005-0000-0000-0000D83C0000}"/>
    <cellStyle name="Input Cell 3 2 2 23 2" xfId="20545" xr:uid="{00000000-0005-0000-0000-0000D93C0000}"/>
    <cellStyle name="Input Cell 3 2 2 23 2 2" xfId="20546" xr:uid="{00000000-0005-0000-0000-0000DA3C0000}"/>
    <cellStyle name="Input Cell 3 2 2 23 2 3" xfId="20547" xr:uid="{00000000-0005-0000-0000-0000DB3C0000}"/>
    <cellStyle name="Input Cell 3 2 2 23 2 4" xfId="20548" xr:uid="{00000000-0005-0000-0000-0000DC3C0000}"/>
    <cellStyle name="Input Cell 3 2 2 23 3" xfId="20549" xr:uid="{00000000-0005-0000-0000-0000DD3C0000}"/>
    <cellStyle name="Input Cell 3 2 2 23 4" xfId="20550" xr:uid="{00000000-0005-0000-0000-0000DE3C0000}"/>
    <cellStyle name="Input Cell 3 2 2 23 5" xfId="20551" xr:uid="{00000000-0005-0000-0000-0000DF3C0000}"/>
    <cellStyle name="Input Cell 3 2 2 24" xfId="2306" xr:uid="{00000000-0005-0000-0000-0000E03C0000}"/>
    <cellStyle name="Input Cell 3 2 2 24 2" xfId="20552" xr:uid="{00000000-0005-0000-0000-0000E13C0000}"/>
    <cellStyle name="Input Cell 3 2 2 24 2 2" xfId="20553" xr:uid="{00000000-0005-0000-0000-0000E23C0000}"/>
    <cellStyle name="Input Cell 3 2 2 24 2 3" xfId="20554" xr:uid="{00000000-0005-0000-0000-0000E33C0000}"/>
    <cellStyle name="Input Cell 3 2 2 24 2 4" xfId="20555" xr:uid="{00000000-0005-0000-0000-0000E43C0000}"/>
    <cellStyle name="Input Cell 3 2 2 24 3" xfId="20556" xr:uid="{00000000-0005-0000-0000-0000E53C0000}"/>
    <cellStyle name="Input Cell 3 2 2 24 4" xfId="20557" xr:uid="{00000000-0005-0000-0000-0000E63C0000}"/>
    <cellStyle name="Input Cell 3 2 2 24 5" xfId="20558" xr:uid="{00000000-0005-0000-0000-0000E73C0000}"/>
    <cellStyle name="Input Cell 3 2 2 25" xfId="2307" xr:uid="{00000000-0005-0000-0000-0000E83C0000}"/>
    <cellStyle name="Input Cell 3 2 2 25 2" xfId="20559" xr:uid="{00000000-0005-0000-0000-0000E93C0000}"/>
    <cellStyle name="Input Cell 3 2 2 25 2 2" xfId="20560" xr:uid="{00000000-0005-0000-0000-0000EA3C0000}"/>
    <cellStyle name="Input Cell 3 2 2 25 2 3" xfId="20561" xr:uid="{00000000-0005-0000-0000-0000EB3C0000}"/>
    <cellStyle name="Input Cell 3 2 2 25 2 4" xfId="20562" xr:uid="{00000000-0005-0000-0000-0000EC3C0000}"/>
    <cellStyle name="Input Cell 3 2 2 25 3" xfId="20563" xr:uid="{00000000-0005-0000-0000-0000ED3C0000}"/>
    <cellStyle name="Input Cell 3 2 2 25 4" xfId="20564" xr:uid="{00000000-0005-0000-0000-0000EE3C0000}"/>
    <cellStyle name="Input Cell 3 2 2 25 5" xfId="20565" xr:uid="{00000000-0005-0000-0000-0000EF3C0000}"/>
    <cellStyle name="Input Cell 3 2 2 26" xfId="2308" xr:uid="{00000000-0005-0000-0000-0000F03C0000}"/>
    <cellStyle name="Input Cell 3 2 2 26 2" xfId="20566" xr:uid="{00000000-0005-0000-0000-0000F13C0000}"/>
    <cellStyle name="Input Cell 3 2 2 26 2 2" xfId="20567" xr:uid="{00000000-0005-0000-0000-0000F23C0000}"/>
    <cellStyle name="Input Cell 3 2 2 26 2 3" xfId="20568" xr:uid="{00000000-0005-0000-0000-0000F33C0000}"/>
    <cellStyle name="Input Cell 3 2 2 26 2 4" xfId="20569" xr:uid="{00000000-0005-0000-0000-0000F43C0000}"/>
    <cellStyle name="Input Cell 3 2 2 26 3" xfId="20570" xr:uid="{00000000-0005-0000-0000-0000F53C0000}"/>
    <cellStyle name="Input Cell 3 2 2 26 4" xfId="20571" xr:uid="{00000000-0005-0000-0000-0000F63C0000}"/>
    <cellStyle name="Input Cell 3 2 2 26 5" xfId="20572" xr:uid="{00000000-0005-0000-0000-0000F73C0000}"/>
    <cellStyle name="Input Cell 3 2 2 27" xfId="2309" xr:uid="{00000000-0005-0000-0000-0000F83C0000}"/>
    <cellStyle name="Input Cell 3 2 2 27 2" xfId="20573" xr:uid="{00000000-0005-0000-0000-0000F93C0000}"/>
    <cellStyle name="Input Cell 3 2 2 27 2 2" xfId="20574" xr:uid="{00000000-0005-0000-0000-0000FA3C0000}"/>
    <cellStyle name="Input Cell 3 2 2 27 2 3" xfId="20575" xr:uid="{00000000-0005-0000-0000-0000FB3C0000}"/>
    <cellStyle name="Input Cell 3 2 2 27 2 4" xfId="20576" xr:uid="{00000000-0005-0000-0000-0000FC3C0000}"/>
    <cellStyle name="Input Cell 3 2 2 27 3" xfId="20577" xr:uid="{00000000-0005-0000-0000-0000FD3C0000}"/>
    <cellStyle name="Input Cell 3 2 2 27 4" xfId="20578" xr:uid="{00000000-0005-0000-0000-0000FE3C0000}"/>
    <cellStyle name="Input Cell 3 2 2 27 5" xfId="20579" xr:uid="{00000000-0005-0000-0000-0000FF3C0000}"/>
    <cellStyle name="Input Cell 3 2 2 28" xfId="2310" xr:uid="{00000000-0005-0000-0000-0000003D0000}"/>
    <cellStyle name="Input Cell 3 2 2 28 2" xfId="20580" xr:uid="{00000000-0005-0000-0000-0000013D0000}"/>
    <cellStyle name="Input Cell 3 2 2 28 2 2" xfId="20581" xr:uid="{00000000-0005-0000-0000-0000023D0000}"/>
    <cellStyle name="Input Cell 3 2 2 28 2 3" xfId="20582" xr:uid="{00000000-0005-0000-0000-0000033D0000}"/>
    <cellStyle name="Input Cell 3 2 2 28 2 4" xfId="20583" xr:uid="{00000000-0005-0000-0000-0000043D0000}"/>
    <cellStyle name="Input Cell 3 2 2 28 3" xfId="20584" xr:uid="{00000000-0005-0000-0000-0000053D0000}"/>
    <cellStyle name="Input Cell 3 2 2 28 4" xfId="20585" xr:uid="{00000000-0005-0000-0000-0000063D0000}"/>
    <cellStyle name="Input Cell 3 2 2 28 5" xfId="20586" xr:uid="{00000000-0005-0000-0000-0000073D0000}"/>
    <cellStyle name="Input Cell 3 2 2 29" xfId="2311" xr:uid="{00000000-0005-0000-0000-0000083D0000}"/>
    <cellStyle name="Input Cell 3 2 2 29 2" xfId="20587" xr:uid="{00000000-0005-0000-0000-0000093D0000}"/>
    <cellStyle name="Input Cell 3 2 2 29 2 2" xfId="20588" xr:uid="{00000000-0005-0000-0000-00000A3D0000}"/>
    <cellStyle name="Input Cell 3 2 2 29 2 3" xfId="20589" xr:uid="{00000000-0005-0000-0000-00000B3D0000}"/>
    <cellStyle name="Input Cell 3 2 2 29 2 4" xfId="20590" xr:uid="{00000000-0005-0000-0000-00000C3D0000}"/>
    <cellStyle name="Input Cell 3 2 2 29 3" xfId="20591" xr:uid="{00000000-0005-0000-0000-00000D3D0000}"/>
    <cellStyle name="Input Cell 3 2 2 29 4" xfId="20592" xr:uid="{00000000-0005-0000-0000-00000E3D0000}"/>
    <cellStyle name="Input Cell 3 2 2 29 5" xfId="20593" xr:uid="{00000000-0005-0000-0000-00000F3D0000}"/>
    <cellStyle name="Input Cell 3 2 2 3" xfId="2312" xr:uid="{00000000-0005-0000-0000-0000103D0000}"/>
    <cellStyle name="Input Cell 3 2 2 3 2" xfId="20594" xr:uid="{00000000-0005-0000-0000-0000113D0000}"/>
    <cellStyle name="Input Cell 3 2 2 3 2 2" xfId="20595" xr:uid="{00000000-0005-0000-0000-0000123D0000}"/>
    <cellStyle name="Input Cell 3 2 2 3 2 3" xfId="20596" xr:uid="{00000000-0005-0000-0000-0000133D0000}"/>
    <cellStyle name="Input Cell 3 2 2 3 2 4" xfId="20597" xr:uid="{00000000-0005-0000-0000-0000143D0000}"/>
    <cellStyle name="Input Cell 3 2 2 3 3" xfId="20598" xr:uid="{00000000-0005-0000-0000-0000153D0000}"/>
    <cellStyle name="Input Cell 3 2 2 3 4" xfId="20599" xr:uid="{00000000-0005-0000-0000-0000163D0000}"/>
    <cellStyle name="Input Cell 3 2 2 3 5" xfId="20600" xr:uid="{00000000-0005-0000-0000-0000173D0000}"/>
    <cellStyle name="Input Cell 3 2 2 30" xfId="2313" xr:uid="{00000000-0005-0000-0000-0000183D0000}"/>
    <cellStyle name="Input Cell 3 2 2 30 2" xfId="20601" xr:uid="{00000000-0005-0000-0000-0000193D0000}"/>
    <cellStyle name="Input Cell 3 2 2 30 2 2" xfId="20602" xr:uid="{00000000-0005-0000-0000-00001A3D0000}"/>
    <cellStyle name="Input Cell 3 2 2 30 2 3" xfId="20603" xr:uid="{00000000-0005-0000-0000-00001B3D0000}"/>
    <cellStyle name="Input Cell 3 2 2 30 2 4" xfId="20604" xr:uid="{00000000-0005-0000-0000-00001C3D0000}"/>
    <cellStyle name="Input Cell 3 2 2 30 3" xfId="20605" xr:uid="{00000000-0005-0000-0000-00001D3D0000}"/>
    <cellStyle name="Input Cell 3 2 2 30 4" xfId="20606" xr:uid="{00000000-0005-0000-0000-00001E3D0000}"/>
    <cellStyle name="Input Cell 3 2 2 30 5" xfId="20607" xr:uid="{00000000-0005-0000-0000-00001F3D0000}"/>
    <cellStyle name="Input Cell 3 2 2 31" xfId="2314" xr:uid="{00000000-0005-0000-0000-0000203D0000}"/>
    <cellStyle name="Input Cell 3 2 2 31 2" xfId="20608" xr:uid="{00000000-0005-0000-0000-0000213D0000}"/>
    <cellStyle name="Input Cell 3 2 2 31 2 2" xfId="20609" xr:uid="{00000000-0005-0000-0000-0000223D0000}"/>
    <cellStyle name="Input Cell 3 2 2 31 2 3" xfId="20610" xr:uid="{00000000-0005-0000-0000-0000233D0000}"/>
    <cellStyle name="Input Cell 3 2 2 31 2 4" xfId="20611" xr:uid="{00000000-0005-0000-0000-0000243D0000}"/>
    <cellStyle name="Input Cell 3 2 2 31 3" xfId="20612" xr:uid="{00000000-0005-0000-0000-0000253D0000}"/>
    <cellStyle name="Input Cell 3 2 2 31 4" xfId="20613" xr:uid="{00000000-0005-0000-0000-0000263D0000}"/>
    <cellStyle name="Input Cell 3 2 2 31 5" xfId="20614" xr:uid="{00000000-0005-0000-0000-0000273D0000}"/>
    <cellStyle name="Input Cell 3 2 2 32" xfId="2315" xr:uid="{00000000-0005-0000-0000-0000283D0000}"/>
    <cellStyle name="Input Cell 3 2 2 32 2" xfId="20615" xr:uid="{00000000-0005-0000-0000-0000293D0000}"/>
    <cellStyle name="Input Cell 3 2 2 32 2 2" xfId="20616" xr:uid="{00000000-0005-0000-0000-00002A3D0000}"/>
    <cellStyle name="Input Cell 3 2 2 32 2 3" xfId="20617" xr:uid="{00000000-0005-0000-0000-00002B3D0000}"/>
    <cellStyle name="Input Cell 3 2 2 32 2 4" xfId="20618" xr:uid="{00000000-0005-0000-0000-00002C3D0000}"/>
    <cellStyle name="Input Cell 3 2 2 32 3" xfId="20619" xr:uid="{00000000-0005-0000-0000-00002D3D0000}"/>
    <cellStyle name="Input Cell 3 2 2 32 4" xfId="20620" xr:uid="{00000000-0005-0000-0000-00002E3D0000}"/>
    <cellStyle name="Input Cell 3 2 2 32 5" xfId="20621" xr:uid="{00000000-0005-0000-0000-00002F3D0000}"/>
    <cellStyle name="Input Cell 3 2 2 33" xfId="2316" xr:uid="{00000000-0005-0000-0000-0000303D0000}"/>
    <cellStyle name="Input Cell 3 2 2 33 2" xfId="20622" xr:uid="{00000000-0005-0000-0000-0000313D0000}"/>
    <cellStyle name="Input Cell 3 2 2 33 2 2" xfId="20623" xr:uid="{00000000-0005-0000-0000-0000323D0000}"/>
    <cellStyle name="Input Cell 3 2 2 33 2 3" xfId="20624" xr:uid="{00000000-0005-0000-0000-0000333D0000}"/>
    <cellStyle name="Input Cell 3 2 2 33 2 4" xfId="20625" xr:uid="{00000000-0005-0000-0000-0000343D0000}"/>
    <cellStyle name="Input Cell 3 2 2 33 3" xfId="20626" xr:uid="{00000000-0005-0000-0000-0000353D0000}"/>
    <cellStyle name="Input Cell 3 2 2 33 4" xfId="20627" xr:uid="{00000000-0005-0000-0000-0000363D0000}"/>
    <cellStyle name="Input Cell 3 2 2 33 5" xfId="20628" xr:uid="{00000000-0005-0000-0000-0000373D0000}"/>
    <cellStyle name="Input Cell 3 2 2 34" xfId="2317" xr:uid="{00000000-0005-0000-0000-0000383D0000}"/>
    <cellStyle name="Input Cell 3 2 2 34 2" xfId="20629" xr:uid="{00000000-0005-0000-0000-0000393D0000}"/>
    <cellStyle name="Input Cell 3 2 2 34 2 2" xfId="20630" xr:uid="{00000000-0005-0000-0000-00003A3D0000}"/>
    <cellStyle name="Input Cell 3 2 2 34 2 3" xfId="20631" xr:uid="{00000000-0005-0000-0000-00003B3D0000}"/>
    <cellStyle name="Input Cell 3 2 2 34 2 4" xfId="20632" xr:uid="{00000000-0005-0000-0000-00003C3D0000}"/>
    <cellStyle name="Input Cell 3 2 2 34 3" xfId="20633" xr:uid="{00000000-0005-0000-0000-00003D3D0000}"/>
    <cellStyle name="Input Cell 3 2 2 34 4" xfId="20634" xr:uid="{00000000-0005-0000-0000-00003E3D0000}"/>
    <cellStyle name="Input Cell 3 2 2 34 5" xfId="20635" xr:uid="{00000000-0005-0000-0000-00003F3D0000}"/>
    <cellStyle name="Input Cell 3 2 2 35" xfId="2318" xr:uid="{00000000-0005-0000-0000-0000403D0000}"/>
    <cellStyle name="Input Cell 3 2 2 35 2" xfId="20636" xr:uid="{00000000-0005-0000-0000-0000413D0000}"/>
    <cellStyle name="Input Cell 3 2 2 35 2 2" xfId="20637" xr:uid="{00000000-0005-0000-0000-0000423D0000}"/>
    <cellStyle name="Input Cell 3 2 2 35 2 3" xfId="20638" xr:uid="{00000000-0005-0000-0000-0000433D0000}"/>
    <cellStyle name="Input Cell 3 2 2 35 2 4" xfId="20639" xr:uid="{00000000-0005-0000-0000-0000443D0000}"/>
    <cellStyle name="Input Cell 3 2 2 35 3" xfId="20640" xr:uid="{00000000-0005-0000-0000-0000453D0000}"/>
    <cellStyle name="Input Cell 3 2 2 35 4" xfId="20641" xr:uid="{00000000-0005-0000-0000-0000463D0000}"/>
    <cellStyle name="Input Cell 3 2 2 35 5" xfId="20642" xr:uid="{00000000-0005-0000-0000-0000473D0000}"/>
    <cellStyle name="Input Cell 3 2 2 36" xfId="2319" xr:uid="{00000000-0005-0000-0000-0000483D0000}"/>
    <cellStyle name="Input Cell 3 2 2 36 2" xfId="20643" xr:uid="{00000000-0005-0000-0000-0000493D0000}"/>
    <cellStyle name="Input Cell 3 2 2 36 2 2" xfId="20644" xr:uid="{00000000-0005-0000-0000-00004A3D0000}"/>
    <cellStyle name="Input Cell 3 2 2 36 2 3" xfId="20645" xr:uid="{00000000-0005-0000-0000-00004B3D0000}"/>
    <cellStyle name="Input Cell 3 2 2 36 2 4" xfId="20646" xr:uid="{00000000-0005-0000-0000-00004C3D0000}"/>
    <cellStyle name="Input Cell 3 2 2 36 3" xfId="20647" xr:uid="{00000000-0005-0000-0000-00004D3D0000}"/>
    <cellStyle name="Input Cell 3 2 2 36 4" xfId="20648" xr:uid="{00000000-0005-0000-0000-00004E3D0000}"/>
    <cellStyle name="Input Cell 3 2 2 36 5" xfId="20649" xr:uid="{00000000-0005-0000-0000-00004F3D0000}"/>
    <cellStyle name="Input Cell 3 2 2 37" xfId="2320" xr:uid="{00000000-0005-0000-0000-0000503D0000}"/>
    <cellStyle name="Input Cell 3 2 2 37 2" xfId="20650" xr:uid="{00000000-0005-0000-0000-0000513D0000}"/>
    <cellStyle name="Input Cell 3 2 2 37 2 2" xfId="20651" xr:uid="{00000000-0005-0000-0000-0000523D0000}"/>
    <cellStyle name="Input Cell 3 2 2 37 2 3" xfId="20652" xr:uid="{00000000-0005-0000-0000-0000533D0000}"/>
    <cellStyle name="Input Cell 3 2 2 37 2 4" xfId="20653" xr:uid="{00000000-0005-0000-0000-0000543D0000}"/>
    <cellStyle name="Input Cell 3 2 2 37 3" xfId="20654" xr:uid="{00000000-0005-0000-0000-0000553D0000}"/>
    <cellStyle name="Input Cell 3 2 2 37 4" xfId="20655" xr:uid="{00000000-0005-0000-0000-0000563D0000}"/>
    <cellStyle name="Input Cell 3 2 2 37 5" xfId="20656" xr:uid="{00000000-0005-0000-0000-0000573D0000}"/>
    <cellStyle name="Input Cell 3 2 2 38" xfId="2321" xr:uid="{00000000-0005-0000-0000-0000583D0000}"/>
    <cellStyle name="Input Cell 3 2 2 38 2" xfId="20657" xr:uid="{00000000-0005-0000-0000-0000593D0000}"/>
    <cellStyle name="Input Cell 3 2 2 38 2 2" xfId="20658" xr:uid="{00000000-0005-0000-0000-00005A3D0000}"/>
    <cellStyle name="Input Cell 3 2 2 38 2 3" xfId="20659" xr:uid="{00000000-0005-0000-0000-00005B3D0000}"/>
    <cellStyle name="Input Cell 3 2 2 38 2 4" xfId="20660" xr:uid="{00000000-0005-0000-0000-00005C3D0000}"/>
    <cellStyle name="Input Cell 3 2 2 38 3" xfId="20661" xr:uid="{00000000-0005-0000-0000-00005D3D0000}"/>
    <cellStyle name="Input Cell 3 2 2 38 4" xfId="20662" xr:uid="{00000000-0005-0000-0000-00005E3D0000}"/>
    <cellStyle name="Input Cell 3 2 2 38 5" xfId="20663" xr:uid="{00000000-0005-0000-0000-00005F3D0000}"/>
    <cellStyle name="Input Cell 3 2 2 39" xfId="2322" xr:uid="{00000000-0005-0000-0000-0000603D0000}"/>
    <cellStyle name="Input Cell 3 2 2 39 2" xfId="20664" xr:uid="{00000000-0005-0000-0000-0000613D0000}"/>
    <cellStyle name="Input Cell 3 2 2 39 2 2" xfId="20665" xr:uid="{00000000-0005-0000-0000-0000623D0000}"/>
    <cellStyle name="Input Cell 3 2 2 39 2 3" xfId="20666" xr:uid="{00000000-0005-0000-0000-0000633D0000}"/>
    <cellStyle name="Input Cell 3 2 2 39 2 4" xfId="20667" xr:uid="{00000000-0005-0000-0000-0000643D0000}"/>
    <cellStyle name="Input Cell 3 2 2 39 3" xfId="20668" xr:uid="{00000000-0005-0000-0000-0000653D0000}"/>
    <cellStyle name="Input Cell 3 2 2 39 4" xfId="20669" xr:uid="{00000000-0005-0000-0000-0000663D0000}"/>
    <cellStyle name="Input Cell 3 2 2 39 5" xfId="20670" xr:uid="{00000000-0005-0000-0000-0000673D0000}"/>
    <cellStyle name="Input Cell 3 2 2 4" xfId="2323" xr:uid="{00000000-0005-0000-0000-0000683D0000}"/>
    <cellStyle name="Input Cell 3 2 2 4 2" xfId="20671" xr:uid="{00000000-0005-0000-0000-0000693D0000}"/>
    <cellStyle name="Input Cell 3 2 2 4 2 2" xfId="20672" xr:uid="{00000000-0005-0000-0000-00006A3D0000}"/>
    <cellStyle name="Input Cell 3 2 2 4 2 3" xfId="20673" xr:uid="{00000000-0005-0000-0000-00006B3D0000}"/>
    <cellStyle name="Input Cell 3 2 2 4 2 4" xfId="20674" xr:uid="{00000000-0005-0000-0000-00006C3D0000}"/>
    <cellStyle name="Input Cell 3 2 2 4 3" xfId="20675" xr:uid="{00000000-0005-0000-0000-00006D3D0000}"/>
    <cellStyle name="Input Cell 3 2 2 4 4" xfId="20676" xr:uid="{00000000-0005-0000-0000-00006E3D0000}"/>
    <cellStyle name="Input Cell 3 2 2 4 5" xfId="20677" xr:uid="{00000000-0005-0000-0000-00006F3D0000}"/>
    <cellStyle name="Input Cell 3 2 2 40" xfId="2324" xr:uid="{00000000-0005-0000-0000-0000703D0000}"/>
    <cellStyle name="Input Cell 3 2 2 40 2" xfId="20678" xr:uid="{00000000-0005-0000-0000-0000713D0000}"/>
    <cellStyle name="Input Cell 3 2 2 40 2 2" xfId="20679" xr:uid="{00000000-0005-0000-0000-0000723D0000}"/>
    <cellStyle name="Input Cell 3 2 2 40 2 3" xfId="20680" xr:uid="{00000000-0005-0000-0000-0000733D0000}"/>
    <cellStyle name="Input Cell 3 2 2 40 2 4" xfId="20681" xr:uid="{00000000-0005-0000-0000-0000743D0000}"/>
    <cellStyle name="Input Cell 3 2 2 40 3" xfId="20682" xr:uid="{00000000-0005-0000-0000-0000753D0000}"/>
    <cellStyle name="Input Cell 3 2 2 40 4" xfId="20683" xr:uid="{00000000-0005-0000-0000-0000763D0000}"/>
    <cellStyle name="Input Cell 3 2 2 40 5" xfId="20684" xr:uid="{00000000-0005-0000-0000-0000773D0000}"/>
    <cellStyle name="Input Cell 3 2 2 41" xfId="2325" xr:uid="{00000000-0005-0000-0000-0000783D0000}"/>
    <cellStyle name="Input Cell 3 2 2 41 2" xfId="20685" xr:uid="{00000000-0005-0000-0000-0000793D0000}"/>
    <cellStyle name="Input Cell 3 2 2 41 2 2" xfId="20686" xr:uid="{00000000-0005-0000-0000-00007A3D0000}"/>
    <cellStyle name="Input Cell 3 2 2 41 2 3" xfId="20687" xr:uid="{00000000-0005-0000-0000-00007B3D0000}"/>
    <cellStyle name="Input Cell 3 2 2 41 2 4" xfId="20688" xr:uid="{00000000-0005-0000-0000-00007C3D0000}"/>
    <cellStyle name="Input Cell 3 2 2 41 3" xfId="20689" xr:uid="{00000000-0005-0000-0000-00007D3D0000}"/>
    <cellStyle name="Input Cell 3 2 2 41 4" xfId="20690" xr:uid="{00000000-0005-0000-0000-00007E3D0000}"/>
    <cellStyle name="Input Cell 3 2 2 41 5" xfId="20691" xr:uid="{00000000-0005-0000-0000-00007F3D0000}"/>
    <cellStyle name="Input Cell 3 2 2 42" xfId="2326" xr:uid="{00000000-0005-0000-0000-0000803D0000}"/>
    <cellStyle name="Input Cell 3 2 2 42 2" xfId="20692" xr:uid="{00000000-0005-0000-0000-0000813D0000}"/>
    <cellStyle name="Input Cell 3 2 2 42 2 2" xfId="20693" xr:uid="{00000000-0005-0000-0000-0000823D0000}"/>
    <cellStyle name="Input Cell 3 2 2 42 2 3" xfId="20694" xr:uid="{00000000-0005-0000-0000-0000833D0000}"/>
    <cellStyle name="Input Cell 3 2 2 42 2 4" xfId="20695" xr:uid="{00000000-0005-0000-0000-0000843D0000}"/>
    <cellStyle name="Input Cell 3 2 2 42 3" xfId="20696" xr:uid="{00000000-0005-0000-0000-0000853D0000}"/>
    <cellStyle name="Input Cell 3 2 2 42 4" xfId="20697" xr:uid="{00000000-0005-0000-0000-0000863D0000}"/>
    <cellStyle name="Input Cell 3 2 2 42 5" xfId="20698" xr:uid="{00000000-0005-0000-0000-0000873D0000}"/>
    <cellStyle name="Input Cell 3 2 2 43" xfId="2327" xr:uid="{00000000-0005-0000-0000-0000883D0000}"/>
    <cellStyle name="Input Cell 3 2 2 43 2" xfId="20699" xr:uid="{00000000-0005-0000-0000-0000893D0000}"/>
    <cellStyle name="Input Cell 3 2 2 43 2 2" xfId="20700" xr:uid="{00000000-0005-0000-0000-00008A3D0000}"/>
    <cellStyle name="Input Cell 3 2 2 43 2 3" xfId="20701" xr:uid="{00000000-0005-0000-0000-00008B3D0000}"/>
    <cellStyle name="Input Cell 3 2 2 43 2 4" xfId="20702" xr:uid="{00000000-0005-0000-0000-00008C3D0000}"/>
    <cellStyle name="Input Cell 3 2 2 43 3" xfId="20703" xr:uid="{00000000-0005-0000-0000-00008D3D0000}"/>
    <cellStyle name="Input Cell 3 2 2 43 4" xfId="20704" xr:uid="{00000000-0005-0000-0000-00008E3D0000}"/>
    <cellStyle name="Input Cell 3 2 2 43 5" xfId="20705" xr:uid="{00000000-0005-0000-0000-00008F3D0000}"/>
    <cellStyle name="Input Cell 3 2 2 44" xfId="2328" xr:uid="{00000000-0005-0000-0000-0000903D0000}"/>
    <cellStyle name="Input Cell 3 2 2 44 2" xfId="20706" xr:uid="{00000000-0005-0000-0000-0000913D0000}"/>
    <cellStyle name="Input Cell 3 2 2 44 2 2" xfId="20707" xr:uid="{00000000-0005-0000-0000-0000923D0000}"/>
    <cellStyle name="Input Cell 3 2 2 44 2 3" xfId="20708" xr:uid="{00000000-0005-0000-0000-0000933D0000}"/>
    <cellStyle name="Input Cell 3 2 2 44 2 4" xfId="20709" xr:uid="{00000000-0005-0000-0000-0000943D0000}"/>
    <cellStyle name="Input Cell 3 2 2 44 3" xfId="20710" xr:uid="{00000000-0005-0000-0000-0000953D0000}"/>
    <cellStyle name="Input Cell 3 2 2 44 4" xfId="20711" xr:uid="{00000000-0005-0000-0000-0000963D0000}"/>
    <cellStyle name="Input Cell 3 2 2 44 5" xfId="20712" xr:uid="{00000000-0005-0000-0000-0000973D0000}"/>
    <cellStyle name="Input Cell 3 2 2 45" xfId="20713" xr:uid="{00000000-0005-0000-0000-0000983D0000}"/>
    <cellStyle name="Input Cell 3 2 2 45 2" xfId="20714" xr:uid="{00000000-0005-0000-0000-0000993D0000}"/>
    <cellStyle name="Input Cell 3 2 2 45 3" xfId="20715" xr:uid="{00000000-0005-0000-0000-00009A3D0000}"/>
    <cellStyle name="Input Cell 3 2 2 45 4" xfId="20716" xr:uid="{00000000-0005-0000-0000-00009B3D0000}"/>
    <cellStyle name="Input Cell 3 2 2 46" xfId="20717" xr:uid="{00000000-0005-0000-0000-00009C3D0000}"/>
    <cellStyle name="Input Cell 3 2 2 46 2" xfId="20718" xr:uid="{00000000-0005-0000-0000-00009D3D0000}"/>
    <cellStyle name="Input Cell 3 2 2 46 3" xfId="20719" xr:uid="{00000000-0005-0000-0000-00009E3D0000}"/>
    <cellStyle name="Input Cell 3 2 2 46 4" xfId="20720" xr:uid="{00000000-0005-0000-0000-00009F3D0000}"/>
    <cellStyle name="Input Cell 3 2 2 47" xfId="20721" xr:uid="{00000000-0005-0000-0000-0000A03D0000}"/>
    <cellStyle name="Input Cell 3 2 2 48" xfId="20722" xr:uid="{00000000-0005-0000-0000-0000A13D0000}"/>
    <cellStyle name="Input Cell 3 2 2 5" xfId="2329" xr:uid="{00000000-0005-0000-0000-0000A23D0000}"/>
    <cellStyle name="Input Cell 3 2 2 5 2" xfId="20723" xr:uid="{00000000-0005-0000-0000-0000A33D0000}"/>
    <cellStyle name="Input Cell 3 2 2 5 2 2" xfId="20724" xr:uid="{00000000-0005-0000-0000-0000A43D0000}"/>
    <cellStyle name="Input Cell 3 2 2 5 2 3" xfId="20725" xr:uid="{00000000-0005-0000-0000-0000A53D0000}"/>
    <cellStyle name="Input Cell 3 2 2 5 2 4" xfId="20726" xr:uid="{00000000-0005-0000-0000-0000A63D0000}"/>
    <cellStyle name="Input Cell 3 2 2 5 3" xfId="20727" xr:uid="{00000000-0005-0000-0000-0000A73D0000}"/>
    <cellStyle name="Input Cell 3 2 2 5 4" xfId="20728" xr:uid="{00000000-0005-0000-0000-0000A83D0000}"/>
    <cellStyle name="Input Cell 3 2 2 5 5" xfId="20729" xr:uid="{00000000-0005-0000-0000-0000A93D0000}"/>
    <cellStyle name="Input Cell 3 2 2 6" xfId="2330" xr:uid="{00000000-0005-0000-0000-0000AA3D0000}"/>
    <cellStyle name="Input Cell 3 2 2 6 2" xfId="20730" xr:uid="{00000000-0005-0000-0000-0000AB3D0000}"/>
    <cellStyle name="Input Cell 3 2 2 6 2 2" xfId="20731" xr:uid="{00000000-0005-0000-0000-0000AC3D0000}"/>
    <cellStyle name="Input Cell 3 2 2 6 2 3" xfId="20732" xr:uid="{00000000-0005-0000-0000-0000AD3D0000}"/>
    <cellStyle name="Input Cell 3 2 2 6 2 4" xfId="20733" xr:uid="{00000000-0005-0000-0000-0000AE3D0000}"/>
    <cellStyle name="Input Cell 3 2 2 6 3" xfId="20734" xr:uid="{00000000-0005-0000-0000-0000AF3D0000}"/>
    <cellStyle name="Input Cell 3 2 2 6 4" xfId="20735" xr:uid="{00000000-0005-0000-0000-0000B03D0000}"/>
    <cellStyle name="Input Cell 3 2 2 6 5" xfId="20736" xr:uid="{00000000-0005-0000-0000-0000B13D0000}"/>
    <cellStyle name="Input Cell 3 2 2 7" xfId="2331" xr:uid="{00000000-0005-0000-0000-0000B23D0000}"/>
    <cellStyle name="Input Cell 3 2 2 7 2" xfId="20737" xr:uid="{00000000-0005-0000-0000-0000B33D0000}"/>
    <cellStyle name="Input Cell 3 2 2 7 2 2" xfId="20738" xr:uid="{00000000-0005-0000-0000-0000B43D0000}"/>
    <cellStyle name="Input Cell 3 2 2 7 2 3" xfId="20739" xr:uid="{00000000-0005-0000-0000-0000B53D0000}"/>
    <cellStyle name="Input Cell 3 2 2 7 2 4" xfId="20740" xr:uid="{00000000-0005-0000-0000-0000B63D0000}"/>
    <cellStyle name="Input Cell 3 2 2 7 3" xfId="20741" xr:uid="{00000000-0005-0000-0000-0000B73D0000}"/>
    <cellStyle name="Input Cell 3 2 2 7 4" xfId="20742" xr:uid="{00000000-0005-0000-0000-0000B83D0000}"/>
    <cellStyle name="Input Cell 3 2 2 7 5" xfId="20743" xr:uid="{00000000-0005-0000-0000-0000B93D0000}"/>
    <cellStyle name="Input Cell 3 2 2 8" xfId="2332" xr:uid="{00000000-0005-0000-0000-0000BA3D0000}"/>
    <cellStyle name="Input Cell 3 2 2 8 2" xfId="20744" xr:uid="{00000000-0005-0000-0000-0000BB3D0000}"/>
    <cellStyle name="Input Cell 3 2 2 8 2 2" xfId="20745" xr:uid="{00000000-0005-0000-0000-0000BC3D0000}"/>
    <cellStyle name="Input Cell 3 2 2 8 2 3" xfId="20746" xr:uid="{00000000-0005-0000-0000-0000BD3D0000}"/>
    <cellStyle name="Input Cell 3 2 2 8 2 4" xfId="20747" xr:uid="{00000000-0005-0000-0000-0000BE3D0000}"/>
    <cellStyle name="Input Cell 3 2 2 8 3" xfId="20748" xr:uid="{00000000-0005-0000-0000-0000BF3D0000}"/>
    <cellStyle name="Input Cell 3 2 2 8 4" xfId="20749" xr:uid="{00000000-0005-0000-0000-0000C03D0000}"/>
    <cellStyle name="Input Cell 3 2 2 8 5" xfId="20750" xr:uid="{00000000-0005-0000-0000-0000C13D0000}"/>
    <cellStyle name="Input Cell 3 2 2 9" xfId="2333" xr:uid="{00000000-0005-0000-0000-0000C23D0000}"/>
    <cellStyle name="Input Cell 3 2 2 9 2" xfId="20751" xr:uid="{00000000-0005-0000-0000-0000C33D0000}"/>
    <cellStyle name="Input Cell 3 2 2 9 2 2" xfId="20752" xr:uid="{00000000-0005-0000-0000-0000C43D0000}"/>
    <cellStyle name="Input Cell 3 2 2 9 2 3" xfId="20753" xr:uid="{00000000-0005-0000-0000-0000C53D0000}"/>
    <cellStyle name="Input Cell 3 2 2 9 2 4" xfId="20754" xr:uid="{00000000-0005-0000-0000-0000C63D0000}"/>
    <cellStyle name="Input Cell 3 2 2 9 3" xfId="20755" xr:uid="{00000000-0005-0000-0000-0000C73D0000}"/>
    <cellStyle name="Input Cell 3 2 2 9 4" xfId="20756" xr:uid="{00000000-0005-0000-0000-0000C83D0000}"/>
    <cellStyle name="Input Cell 3 2 2 9 5" xfId="20757" xr:uid="{00000000-0005-0000-0000-0000C93D0000}"/>
    <cellStyle name="Input Cell 3 2 20" xfId="2334" xr:uid="{00000000-0005-0000-0000-0000CA3D0000}"/>
    <cellStyle name="Input Cell 3 2 20 2" xfId="20758" xr:uid="{00000000-0005-0000-0000-0000CB3D0000}"/>
    <cellStyle name="Input Cell 3 2 20 2 2" xfId="20759" xr:uid="{00000000-0005-0000-0000-0000CC3D0000}"/>
    <cellStyle name="Input Cell 3 2 20 2 3" xfId="20760" xr:uid="{00000000-0005-0000-0000-0000CD3D0000}"/>
    <cellStyle name="Input Cell 3 2 20 2 4" xfId="20761" xr:uid="{00000000-0005-0000-0000-0000CE3D0000}"/>
    <cellStyle name="Input Cell 3 2 20 3" xfId="20762" xr:uid="{00000000-0005-0000-0000-0000CF3D0000}"/>
    <cellStyle name="Input Cell 3 2 20 4" xfId="20763" xr:uid="{00000000-0005-0000-0000-0000D03D0000}"/>
    <cellStyle name="Input Cell 3 2 20 5" xfId="20764" xr:uid="{00000000-0005-0000-0000-0000D13D0000}"/>
    <cellStyle name="Input Cell 3 2 21" xfId="2335" xr:uid="{00000000-0005-0000-0000-0000D23D0000}"/>
    <cellStyle name="Input Cell 3 2 21 2" xfId="20765" xr:uid="{00000000-0005-0000-0000-0000D33D0000}"/>
    <cellStyle name="Input Cell 3 2 21 2 2" xfId="20766" xr:uid="{00000000-0005-0000-0000-0000D43D0000}"/>
    <cellStyle name="Input Cell 3 2 21 2 3" xfId="20767" xr:uid="{00000000-0005-0000-0000-0000D53D0000}"/>
    <cellStyle name="Input Cell 3 2 21 2 4" xfId="20768" xr:uid="{00000000-0005-0000-0000-0000D63D0000}"/>
    <cellStyle name="Input Cell 3 2 21 3" xfId="20769" xr:uid="{00000000-0005-0000-0000-0000D73D0000}"/>
    <cellStyle name="Input Cell 3 2 21 4" xfId="20770" xr:uid="{00000000-0005-0000-0000-0000D83D0000}"/>
    <cellStyle name="Input Cell 3 2 21 5" xfId="20771" xr:uid="{00000000-0005-0000-0000-0000D93D0000}"/>
    <cellStyle name="Input Cell 3 2 22" xfId="2336" xr:uid="{00000000-0005-0000-0000-0000DA3D0000}"/>
    <cellStyle name="Input Cell 3 2 22 2" xfId="20772" xr:uid="{00000000-0005-0000-0000-0000DB3D0000}"/>
    <cellStyle name="Input Cell 3 2 22 2 2" xfId="20773" xr:uid="{00000000-0005-0000-0000-0000DC3D0000}"/>
    <cellStyle name="Input Cell 3 2 22 2 3" xfId="20774" xr:uid="{00000000-0005-0000-0000-0000DD3D0000}"/>
    <cellStyle name="Input Cell 3 2 22 2 4" xfId="20775" xr:uid="{00000000-0005-0000-0000-0000DE3D0000}"/>
    <cellStyle name="Input Cell 3 2 22 3" xfId="20776" xr:uid="{00000000-0005-0000-0000-0000DF3D0000}"/>
    <cellStyle name="Input Cell 3 2 22 4" xfId="20777" xr:uid="{00000000-0005-0000-0000-0000E03D0000}"/>
    <cellStyle name="Input Cell 3 2 22 5" xfId="20778" xr:uid="{00000000-0005-0000-0000-0000E13D0000}"/>
    <cellStyle name="Input Cell 3 2 23" xfId="2337" xr:uid="{00000000-0005-0000-0000-0000E23D0000}"/>
    <cellStyle name="Input Cell 3 2 23 2" xfId="20779" xr:uid="{00000000-0005-0000-0000-0000E33D0000}"/>
    <cellStyle name="Input Cell 3 2 23 2 2" xfId="20780" xr:uid="{00000000-0005-0000-0000-0000E43D0000}"/>
    <cellStyle name="Input Cell 3 2 23 2 3" xfId="20781" xr:uid="{00000000-0005-0000-0000-0000E53D0000}"/>
    <cellStyle name="Input Cell 3 2 23 2 4" xfId="20782" xr:uid="{00000000-0005-0000-0000-0000E63D0000}"/>
    <cellStyle name="Input Cell 3 2 23 3" xfId="20783" xr:uid="{00000000-0005-0000-0000-0000E73D0000}"/>
    <cellStyle name="Input Cell 3 2 23 4" xfId="20784" xr:uid="{00000000-0005-0000-0000-0000E83D0000}"/>
    <cellStyle name="Input Cell 3 2 23 5" xfId="20785" xr:uid="{00000000-0005-0000-0000-0000E93D0000}"/>
    <cellStyle name="Input Cell 3 2 24" xfId="2338" xr:uid="{00000000-0005-0000-0000-0000EA3D0000}"/>
    <cellStyle name="Input Cell 3 2 24 2" xfId="20786" xr:uid="{00000000-0005-0000-0000-0000EB3D0000}"/>
    <cellStyle name="Input Cell 3 2 24 2 2" xfId="20787" xr:uid="{00000000-0005-0000-0000-0000EC3D0000}"/>
    <cellStyle name="Input Cell 3 2 24 2 3" xfId="20788" xr:uid="{00000000-0005-0000-0000-0000ED3D0000}"/>
    <cellStyle name="Input Cell 3 2 24 2 4" xfId="20789" xr:uid="{00000000-0005-0000-0000-0000EE3D0000}"/>
    <cellStyle name="Input Cell 3 2 24 3" xfId="20790" xr:uid="{00000000-0005-0000-0000-0000EF3D0000}"/>
    <cellStyle name="Input Cell 3 2 24 4" xfId="20791" xr:uid="{00000000-0005-0000-0000-0000F03D0000}"/>
    <cellStyle name="Input Cell 3 2 24 5" xfId="20792" xr:uid="{00000000-0005-0000-0000-0000F13D0000}"/>
    <cellStyle name="Input Cell 3 2 25" xfId="2339" xr:uid="{00000000-0005-0000-0000-0000F23D0000}"/>
    <cellStyle name="Input Cell 3 2 25 2" xfId="20793" xr:uid="{00000000-0005-0000-0000-0000F33D0000}"/>
    <cellStyle name="Input Cell 3 2 25 2 2" xfId="20794" xr:uid="{00000000-0005-0000-0000-0000F43D0000}"/>
    <cellStyle name="Input Cell 3 2 25 2 3" xfId="20795" xr:uid="{00000000-0005-0000-0000-0000F53D0000}"/>
    <cellStyle name="Input Cell 3 2 25 2 4" xfId="20796" xr:uid="{00000000-0005-0000-0000-0000F63D0000}"/>
    <cellStyle name="Input Cell 3 2 25 3" xfId="20797" xr:uid="{00000000-0005-0000-0000-0000F73D0000}"/>
    <cellStyle name="Input Cell 3 2 25 4" xfId="20798" xr:uid="{00000000-0005-0000-0000-0000F83D0000}"/>
    <cellStyle name="Input Cell 3 2 25 5" xfId="20799" xr:uid="{00000000-0005-0000-0000-0000F93D0000}"/>
    <cellStyle name="Input Cell 3 2 26" xfId="2340" xr:uid="{00000000-0005-0000-0000-0000FA3D0000}"/>
    <cellStyle name="Input Cell 3 2 26 2" xfId="20800" xr:uid="{00000000-0005-0000-0000-0000FB3D0000}"/>
    <cellStyle name="Input Cell 3 2 26 2 2" xfId="20801" xr:uid="{00000000-0005-0000-0000-0000FC3D0000}"/>
    <cellStyle name="Input Cell 3 2 26 2 3" xfId="20802" xr:uid="{00000000-0005-0000-0000-0000FD3D0000}"/>
    <cellStyle name="Input Cell 3 2 26 2 4" xfId="20803" xr:uid="{00000000-0005-0000-0000-0000FE3D0000}"/>
    <cellStyle name="Input Cell 3 2 26 3" xfId="20804" xr:uid="{00000000-0005-0000-0000-0000FF3D0000}"/>
    <cellStyle name="Input Cell 3 2 26 4" xfId="20805" xr:uid="{00000000-0005-0000-0000-0000003E0000}"/>
    <cellStyle name="Input Cell 3 2 26 5" xfId="20806" xr:uid="{00000000-0005-0000-0000-0000013E0000}"/>
    <cellStyle name="Input Cell 3 2 27" xfId="2341" xr:uid="{00000000-0005-0000-0000-0000023E0000}"/>
    <cellStyle name="Input Cell 3 2 27 2" xfId="20807" xr:uid="{00000000-0005-0000-0000-0000033E0000}"/>
    <cellStyle name="Input Cell 3 2 27 2 2" xfId="20808" xr:uid="{00000000-0005-0000-0000-0000043E0000}"/>
    <cellStyle name="Input Cell 3 2 27 2 3" xfId="20809" xr:uid="{00000000-0005-0000-0000-0000053E0000}"/>
    <cellStyle name="Input Cell 3 2 27 2 4" xfId="20810" xr:uid="{00000000-0005-0000-0000-0000063E0000}"/>
    <cellStyle name="Input Cell 3 2 27 3" xfId="20811" xr:uid="{00000000-0005-0000-0000-0000073E0000}"/>
    <cellStyle name="Input Cell 3 2 27 4" xfId="20812" xr:uid="{00000000-0005-0000-0000-0000083E0000}"/>
    <cellStyle name="Input Cell 3 2 27 5" xfId="20813" xr:uid="{00000000-0005-0000-0000-0000093E0000}"/>
    <cellStyle name="Input Cell 3 2 28" xfId="2342" xr:uid="{00000000-0005-0000-0000-00000A3E0000}"/>
    <cellStyle name="Input Cell 3 2 28 2" xfId="20814" xr:uid="{00000000-0005-0000-0000-00000B3E0000}"/>
    <cellStyle name="Input Cell 3 2 28 2 2" xfId="20815" xr:uid="{00000000-0005-0000-0000-00000C3E0000}"/>
    <cellStyle name="Input Cell 3 2 28 2 3" xfId="20816" xr:uid="{00000000-0005-0000-0000-00000D3E0000}"/>
    <cellStyle name="Input Cell 3 2 28 2 4" xfId="20817" xr:uid="{00000000-0005-0000-0000-00000E3E0000}"/>
    <cellStyle name="Input Cell 3 2 28 3" xfId="20818" xr:uid="{00000000-0005-0000-0000-00000F3E0000}"/>
    <cellStyle name="Input Cell 3 2 28 4" xfId="20819" xr:uid="{00000000-0005-0000-0000-0000103E0000}"/>
    <cellStyle name="Input Cell 3 2 28 5" xfId="20820" xr:uid="{00000000-0005-0000-0000-0000113E0000}"/>
    <cellStyle name="Input Cell 3 2 29" xfId="2343" xr:uid="{00000000-0005-0000-0000-0000123E0000}"/>
    <cellStyle name="Input Cell 3 2 29 2" xfId="20821" xr:uid="{00000000-0005-0000-0000-0000133E0000}"/>
    <cellStyle name="Input Cell 3 2 29 2 2" xfId="20822" xr:uid="{00000000-0005-0000-0000-0000143E0000}"/>
    <cellStyle name="Input Cell 3 2 29 2 3" xfId="20823" xr:uid="{00000000-0005-0000-0000-0000153E0000}"/>
    <cellStyle name="Input Cell 3 2 29 2 4" xfId="20824" xr:uid="{00000000-0005-0000-0000-0000163E0000}"/>
    <cellStyle name="Input Cell 3 2 29 3" xfId="20825" xr:uid="{00000000-0005-0000-0000-0000173E0000}"/>
    <cellStyle name="Input Cell 3 2 29 4" xfId="20826" xr:uid="{00000000-0005-0000-0000-0000183E0000}"/>
    <cellStyle name="Input Cell 3 2 29 5" xfId="20827" xr:uid="{00000000-0005-0000-0000-0000193E0000}"/>
    <cellStyle name="Input Cell 3 2 3" xfId="2344" xr:uid="{00000000-0005-0000-0000-00001A3E0000}"/>
    <cellStyle name="Input Cell 3 2 3 2" xfId="20828" xr:uid="{00000000-0005-0000-0000-00001B3E0000}"/>
    <cellStyle name="Input Cell 3 2 3 2 2" xfId="20829" xr:uid="{00000000-0005-0000-0000-00001C3E0000}"/>
    <cellStyle name="Input Cell 3 2 3 2 3" xfId="20830" xr:uid="{00000000-0005-0000-0000-00001D3E0000}"/>
    <cellStyle name="Input Cell 3 2 3 2 4" xfId="20831" xr:uid="{00000000-0005-0000-0000-00001E3E0000}"/>
    <cellStyle name="Input Cell 3 2 3 3" xfId="20832" xr:uid="{00000000-0005-0000-0000-00001F3E0000}"/>
    <cellStyle name="Input Cell 3 2 3 4" xfId="20833" xr:uid="{00000000-0005-0000-0000-0000203E0000}"/>
    <cellStyle name="Input Cell 3 2 3 5" xfId="20834" xr:uid="{00000000-0005-0000-0000-0000213E0000}"/>
    <cellStyle name="Input Cell 3 2 30" xfId="2345" xr:uid="{00000000-0005-0000-0000-0000223E0000}"/>
    <cellStyle name="Input Cell 3 2 30 2" xfId="20835" xr:uid="{00000000-0005-0000-0000-0000233E0000}"/>
    <cellStyle name="Input Cell 3 2 30 2 2" xfId="20836" xr:uid="{00000000-0005-0000-0000-0000243E0000}"/>
    <cellStyle name="Input Cell 3 2 30 2 3" xfId="20837" xr:uid="{00000000-0005-0000-0000-0000253E0000}"/>
    <cellStyle name="Input Cell 3 2 30 2 4" xfId="20838" xr:uid="{00000000-0005-0000-0000-0000263E0000}"/>
    <cellStyle name="Input Cell 3 2 30 3" xfId="20839" xr:uid="{00000000-0005-0000-0000-0000273E0000}"/>
    <cellStyle name="Input Cell 3 2 30 4" xfId="20840" xr:uid="{00000000-0005-0000-0000-0000283E0000}"/>
    <cellStyle name="Input Cell 3 2 30 5" xfId="20841" xr:uid="{00000000-0005-0000-0000-0000293E0000}"/>
    <cellStyle name="Input Cell 3 2 31" xfId="2346" xr:uid="{00000000-0005-0000-0000-00002A3E0000}"/>
    <cellStyle name="Input Cell 3 2 31 2" xfId="20842" xr:uid="{00000000-0005-0000-0000-00002B3E0000}"/>
    <cellStyle name="Input Cell 3 2 31 2 2" xfId="20843" xr:uid="{00000000-0005-0000-0000-00002C3E0000}"/>
    <cellStyle name="Input Cell 3 2 31 2 3" xfId="20844" xr:uid="{00000000-0005-0000-0000-00002D3E0000}"/>
    <cellStyle name="Input Cell 3 2 31 2 4" xfId="20845" xr:uid="{00000000-0005-0000-0000-00002E3E0000}"/>
    <cellStyle name="Input Cell 3 2 31 3" xfId="20846" xr:uid="{00000000-0005-0000-0000-00002F3E0000}"/>
    <cellStyle name="Input Cell 3 2 31 4" xfId="20847" xr:uid="{00000000-0005-0000-0000-0000303E0000}"/>
    <cellStyle name="Input Cell 3 2 31 5" xfId="20848" xr:uid="{00000000-0005-0000-0000-0000313E0000}"/>
    <cellStyle name="Input Cell 3 2 32" xfId="2347" xr:uid="{00000000-0005-0000-0000-0000323E0000}"/>
    <cellStyle name="Input Cell 3 2 32 2" xfId="20849" xr:uid="{00000000-0005-0000-0000-0000333E0000}"/>
    <cellStyle name="Input Cell 3 2 32 2 2" xfId="20850" xr:uid="{00000000-0005-0000-0000-0000343E0000}"/>
    <cellStyle name="Input Cell 3 2 32 2 3" xfId="20851" xr:uid="{00000000-0005-0000-0000-0000353E0000}"/>
    <cellStyle name="Input Cell 3 2 32 2 4" xfId="20852" xr:uid="{00000000-0005-0000-0000-0000363E0000}"/>
    <cellStyle name="Input Cell 3 2 32 3" xfId="20853" xr:uid="{00000000-0005-0000-0000-0000373E0000}"/>
    <cellStyle name="Input Cell 3 2 32 4" xfId="20854" xr:uid="{00000000-0005-0000-0000-0000383E0000}"/>
    <cellStyle name="Input Cell 3 2 32 5" xfId="20855" xr:uid="{00000000-0005-0000-0000-0000393E0000}"/>
    <cellStyle name="Input Cell 3 2 33" xfId="2348" xr:uid="{00000000-0005-0000-0000-00003A3E0000}"/>
    <cellStyle name="Input Cell 3 2 33 2" xfId="20856" xr:uid="{00000000-0005-0000-0000-00003B3E0000}"/>
    <cellStyle name="Input Cell 3 2 33 2 2" xfId="20857" xr:uid="{00000000-0005-0000-0000-00003C3E0000}"/>
    <cellStyle name="Input Cell 3 2 33 2 3" xfId="20858" xr:uid="{00000000-0005-0000-0000-00003D3E0000}"/>
    <cellStyle name="Input Cell 3 2 33 2 4" xfId="20859" xr:uid="{00000000-0005-0000-0000-00003E3E0000}"/>
    <cellStyle name="Input Cell 3 2 33 3" xfId="20860" xr:uid="{00000000-0005-0000-0000-00003F3E0000}"/>
    <cellStyle name="Input Cell 3 2 33 4" xfId="20861" xr:uid="{00000000-0005-0000-0000-0000403E0000}"/>
    <cellStyle name="Input Cell 3 2 33 5" xfId="20862" xr:uid="{00000000-0005-0000-0000-0000413E0000}"/>
    <cellStyle name="Input Cell 3 2 34" xfId="2349" xr:uid="{00000000-0005-0000-0000-0000423E0000}"/>
    <cellStyle name="Input Cell 3 2 34 2" xfId="20863" xr:uid="{00000000-0005-0000-0000-0000433E0000}"/>
    <cellStyle name="Input Cell 3 2 34 2 2" xfId="20864" xr:uid="{00000000-0005-0000-0000-0000443E0000}"/>
    <cellStyle name="Input Cell 3 2 34 2 3" xfId="20865" xr:uid="{00000000-0005-0000-0000-0000453E0000}"/>
    <cellStyle name="Input Cell 3 2 34 2 4" xfId="20866" xr:uid="{00000000-0005-0000-0000-0000463E0000}"/>
    <cellStyle name="Input Cell 3 2 34 3" xfId="20867" xr:uid="{00000000-0005-0000-0000-0000473E0000}"/>
    <cellStyle name="Input Cell 3 2 34 4" xfId="20868" xr:uid="{00000000-0005-0000-0000-0000483E0000}"/>
    <cellStyle name="Input Cell 3 2 34 5" xfId="20869" xr:uid="{00000000-0005-0000-0000-0000493E0000}"/>
    <cellStyle name="Input Cell 3 2 35" xfId="2350" xr:uid="{00000000-0005-0000-0000-00004A3E0000}"/>
    <cellStyle name="Input Cell 3 2 35 2" xfId="20870" xr:uid="{00000000-0005-0000-0000-00004B3E0000}"/>
    <cellStyle name="Input Cell 3 2 35 2 2" xfId="20871" xr:uid="{00000000-0005-0000-0000-00004C3E0000}"/>
    <cellStyle name="Input Cell 3 2 35 2 3" xfId="20872" xr:uid="{00000000-0005-0000-0000-00004D3E0000}"/>
    <cellStyle name="Input Cell 3 2 35 2 4" xfId="20873" xr:uid="{00000000-0005-0000-0000-00004E3E0000}"/>
    <cellStyle name="Input Cell 3 2 35 3" xfId="20874" xr:uid="{00000000-0005-0000-0000-00004F3E0000}"/>
    <cellStyle name="Input Cell 3 2 35 4" xfId="20875" xr:uid="{00000000-0005-0000-0000-0000503E0000}"/>
    <cellStyle name="Input Cell 3 2 35 5" xfId="20876" xr:uid="{00000000-0005-0000-0000-0000513E0000}"/>
    <cellStyle name="Input Cell 3 2 36" xfId="2351" xr:uid="{00000000-0005-0000-0000-0000523E0000}"/>
    <cellStyle name="Input Cell 3 2 36 2" xfId="20877" xr:uid="{00000000-0005-0000-0000-0000533E0000}"/>
    <cellStyle name="Input Cell 3 2 36 2 2" xfId="20878" xr:uid="{00000000-0005-0000-0000-0000543E0000}"/>
    <cellStyle name="Input Cell 3 2 36 2 3" xfId="20879" xr:uid="{00000000-0005-0000-0000-0000553E0000}"/>
    <cellStyle name="Input Cell 3 2 36 2 4" xfId="20880" xr:uid="{00000000-0005-0000-0000-0000563E0000}"/>
    <cellStyle name="Input Cell 3 2 36 3" xfId="20881" xr:uid="{00000000-0005-0000-0000-0000573E0000}"/>
    <cellStyle name="Input Cell 3 2 36 4" xfId="20882" xr:uid="{00000000-0005-0000-0000-0000583E0000}"/>
    <cellStyle name="Input Cell 3 2 36 5" xfId="20883" xr:uid="{00000000-0005-0000-0000-0000593E0000}"/>
    <cellStyle name="Input Cell 3 2 37" xfId="2352" xr:uid="{00000000-0005-0000-0000-00005A3E0000}"/>
    <cellStyle name="Input Cell 3 2 37 2" xfId="20884" xr:uid="{00000000-0005-0000-0000-00005B3E0000}"/>
    <cellStyle name="Input Cell 3 2 37 2 2" xfId="20885" xr:uid="{00000000-0005-0000-0000-00005C3E0000}"/>
    <cellStyle name="Input Cell 3 2 37 2 3" xfId="20886" xr:uid="{00000000-0005-0000-0000-00005D3E0000}"/>
    <cellStyle name="Input Cell 3 2 37 2 4" xfId="20887" xr:uid="{00000000-0005-0000-0000-00005E3E0000}"/>
    <cellStyle name="Input Cell 3 2 37 3" xfId="20888" xr:uid="{00000000-0005-0000-0000-00005F3E0000}"/>
    <cellStyle name="Input Cell 3 2 37 4" xfId="20889" xr:uid="{00000000-0005-0000-0000-0000603E0000}"/>
    <cellStyle name="Input Cell 3 2 37 5" xfId="20890" xr:uid="{00000000-0005-0000-0000-0000613E0000}"/>
    <cellStyle name="Input Cell 3 2 38" xfId="2353" xr:uid="{00000000-0005-0000-0000-0000623E0000}"/>
    <cellStyle name="Input Cell 3 2 38 2" xfId="20891" xr:uid="{00000000-0005-0000-0000-0000633E0000}"/>
    <cellStyle name="Input Cell 3 2 38 2 2" xfId="20892" xr:uid="{00000000-0005-0000-0000-0000643E0000}"/>
    <cellStyle name="Input Cell 3 2 38 2 3" xfId="20893" xr:uid="{00000000-0005-0000-0000-0000653E0000}"/>
    <cellStyle name="Input Cell 3 2 38 2 4" xfId="20894" xr:uid="{00000000-0005-0000-0000-0000663E0000}"/>
    <cellStyle name="Input Cell 3 2 38 3" xfId="20895" xr:uid="{00000000-0005-0000-0000-0000673E0000}"/>
    <cellStyle name="Input Cell 3 2 38 4" xfId="20896" xr:uid="{00000000-0005-0000-0000-0000683E0000}"/>
    <cellStyle name="Input Cell 3 2 38 5" xfId="20897" xr:uid="{00000000-0005-0000-0000-0000693E0000}"/>
    <cellStyle name="Input Cell 3 2 39" xfId="2354" xr:uid="{00000000-0005-0000-0000-00006A3E0000}"/>
    <cellStyle name="Input Cell 3 2 39 2" xfId="20898" xr:uid="{00000000-0005-0000-0000-00006B3E0000}"/>
    <cellStyle name="Input Cell 3 2 39 2 2" xfId="20899" xr:uid="{00000000-0005-0000-0000-00006C3E0000}"/>
    <cellStyle name="Input Cell 3 2 39 2 3" xfId="20900" xr:uid="{00000000-0005-0000-0000-00006D3E0000}"/>
    <cellStyle name="Input Cell 3 2 39 2 4" xfId="20901" xr:uid="{00000000-0005-0000-0000-00006E3E0000}"/>
    <cellStyle name="Input Cell 3 2 39 3" xfId="20902" xr:uid="{00000000-0005-0000-0000-00006F3E0000}"/>
    <cellStyle name="Input Cell 3 2 39 4" xfId="20903" xr:uid="{00000000-0005-0000-0000-0000703E0000}"/>
    <cellStyle name="Input Cell 3 2 39 5" xfId="20904" xr:uid="{00000000-0005-0000-0000-0000713E0000}"/>
    <cellStyle name="Input Cell 3 2 4" xfId="2355" xr:uid="{00000000-0005-0000-0000-0000723E0000}"/>
    <cellStyle name="Input Cell 3 2 4 2" xfId="20905" xr:uid="{00000000-0005-0000-0000-0000733E0000}"/>
    <cellStyle name="Input Cell 3 2 4 2 2" xfId="20906" xr:uid="{00000000-0005-0000-0000-0000743E0000}"/>
    <cellStyle name="Input Cell 3 2 4 2 3" xfId="20907" xr:uid="{00000000-0005-0000-0000-0000753E0000}"/>
    <cellStyle name="Input Cell 3 2 4 2 4" xfId="20908" xr:uid="{00000000-0005-0000-0000-0000763E0000}"/>
    <cellStyle name="Input Cell 3 2 4 3" xfId="20909" xr:uid="{00000000-0005-0000-0000-0000773E0000}"/>
    <cellStyle name="Input Cell 3 2 4 4" xfId="20910" xr:uid="{00000000-0005-0000-0000-0000783E0000}"/>
    <cellStyle name="Input Cell 3 2 4 5" xfId="20911" xr:uid="{00000000-0005-0000-0000-0000793E0000}"/>
    <cellStyle name="Input Cell 3 2 40" xfId="2356" xr:uid="{00000000-0005-0000-0000-00007A3E0000}"/>
    <cellStyle name="Input Cell 3 2 40 2" xfId="20912" xr:uid="{00000000-0005-0000-0000-00007B3E0000}"/>
    <cellStyle name="Input Cell 3 2 40 2 2" xfId="20913" xr:uid="{00000000-0005-0000-0000-00007C3E0000}"/>
    <cellStyle name="Input Cell 3 2 40 2 3" xfId="20914" xr:uid="{00000000-0005-0000-0000-00007D3E0000}"/>
    <cellStyle name="Input Cell 3 2 40 2 4" xfId="20915" xr:uid="{00000000-0005-0000-0000-00007E3E0000}"/>
    <cellStyle name="Input Cell 3 2 40 3" xfId="20916" xr:uid="{00000000-0005-0000-0000-00007F3E0000}"/>
    <cellStyle name="Input Cell 3 2 40 4" xfId="20917" xr:uid="{00000000-0005-0000-0000-0000803E0000}"/>
    <cellStyle name="Input Cell 3 2 40 5" xfId="20918" xr:uid="{00000000-0005-0000-0000-0000813E0000}"/>
    <cellStyle name="Input Cell 3 2 41" xfId="2357" xr:uid="{00000000-0005-0000-0000-0000823E0000}"/>
    <cellStyle name="Input Cell 3 2 41 2" xfId="20919" xr:uid="{00000000-0005-0000-0000-0000833E0000}"/>
    <cellStyle name="Input Cell 3 2 41 2 2" xfId="20920" xr:uid="{00000000-0005-0000-0000-0000843E0000}"/>
    <cellStyle name="Input Cell 3 2 41 2 3" xfId="20921" xr:uid="{00000000-0005-0000-0000-0000853E0000}"/>
    <cellStyle name="Input Cell 3 2 41 2 4" xfId="20922" xr:uid="{00000000-0005-0000-0000-0000863E0000}"/>
    <cellStyle name="Input Cell 3 2 41 3" xfId="20923" xr:uid="{00000000-0005-0000-0000-0000873E0000}"/>
    <cellStyle name="Input Cell 3 2 41 4" xfId="20924" xr:uid="{00000000-0005-0000-0000-0000883E0000}"/>
    <cellStyle name="Input Cell 3 2 41 5" xfId="20925" xr:uid="{00000000-0005-0000-0000-0000893E0000}"/>
    <cellStyle name="Input Cell 3 2 42" xfId="2358" xr:uid="{00000000-0005-0000-0000-00008A3E0000}"/>
    <cellStyle name="Input Cell 3 2 42 2" xfId="20926" xr:uid="{00000000-0005-0000-0000-00008B3E0000}"/>
    <cellStyle name="Input Cell 3 2 42 2 2" xfId="20927" xr:uid="{00000000-0005-0000-0000-00008C3E0000}"/>
    <cellStyle name="Input Cell 3 2 42 2 3" xfId="20928" xr:uid="{00000000-0005-0000-0000-00008D3E0000}"/>
    <cellStyle name="Input Cell 3 2 42 2 4" xfId="20929" xr:uid="{00000000-0005-0000-0000-00008E3E0000}"/>
    <cellStyle name="Input Cell 3 2 42 3" xfId="20930" xr:uid="{00000000-0005-0000-0000-00008F3E0000}"/>
    <cellStyle name="Input Cell 3 2 42 4" xfId="20931" xr:uid="{00000000-0005-0000-0000-0000903E0000}"/>
    <cellStyle name="Input Cell 3 2 42 5" xfId="20932" xr:uid="{00000000-0005-0000-0000-0000913E0000}"/>
    <cellStyle name="Input Cell 3 2 43" xfId="2359" xr:uid="{00000000-0005-0000-0000-0000923E0000}"/>
    <cellStyle name="Input Cell 3 2 43 2" xfId="20933" xr:uid="{00000000-0005-0000-0000-0000933E0000}"/>
    <cellStyle name="Input Cell 3 2 43 2 2" xfId="20934" xr:uid="{00000000-0005-0000-0000-0000943E0000}"/>
    <cellStyle name="Input Cell 3 2 43 2 3" xfId="20935" xr:uid="{00000000-0005-0000-0000-0000953E0000}"/>
    <cellStyle name="Input Cell 3 2 43 2 4" xfId="20936" xr:uid="{00000000-0005-0000-0000-0000963E0000}"/>
    <cellStyle name="Input Cell 3 2 43 3" xfId="20937" xr:uid="{00000000-0005-0000-0000-0000973E0000}"/>
    <cellStyle name="Input Cell 3 2 43 4" xfId="20938" xr:uid="{00000000-0005-0000-0000-0000983E0000}"/>
    <cellStyle name="Input Cell 3 2 43 5" xfId="20939" xr:uid="{00000000-0005-0000-0000-0000993E0000}"/>
    <cellStyle name="Input Cell 3 2 44" xfId="2360" xr:uid="{00000000-0005-0000-0000-00009A3E0000}"/>
    <cellStyle name="Input Cell 3 2 44 2" xfId="20940" xr:uid="{00000000-0005-0000-0000-00009B3E0000}"/>
    <cellStyle name="Input Cell 3 2 44 2 2" xfId="20941" xr:uid="{00000000-0005-0000-0000-00009C3E0000}"/>
    <cellStyle name="Input Cell 3 2 44 2 3" xfId="20942" xr:uid="{00000000-0005-0000-0000-00009D3E0000}"/>
    <cellStyle name="Input Cell 3 2 44 2 4" xfId="20943" xr:uid="{00000000-0005-0000-0000-00009E3E0000}"/>
    <cellStyle name="Input Cell 3 2 44 3" xfId="20944" xr:uid="{00000000-0005-0000-0000-00009F3E0000}"/>
    <cellStyle name="Input Cell 3 2 44 4" xfId="20945" xr:uid="{00000000-0005-0000-0000-0000A03E0000}"/>
    <cellStyle name="Input Cell 3 2 44 5" xfId="20946" xr:uid="{00000000-0005-0000-0000-0000A13E0000}"/>
    <cellStyle name="Input Cell 3 2 45" xfId="2361" xr:uid="{00000000-0005-0000-0000-0000A23E0000}"/>
    <cellStyle name="Input Cell 3 2 45 2" xfId="20947" xr:uid="{00000000-0005-0000-0000-0000A33E0000}"/>
    <cellStyle name="Input Cell 3 2 45 2 2" xfId="20948" xr:uid="{00000000-0005-0000-0000-0000A43E0000}"/>
    <cellStyle name="Input Cell 3 2 45 2 3" xfId="20949" xr:uid="{00000000-0005-0000-0000-0000A53E0000}"/>
    <cellStyle name="Input Cell 3 2 45 2 4" xfId="20950" xr:uid="{00000000-0005-0000-0000-0000A63E0000}"/>
    <cellStyle name="Input Cell 3 2 45 3" xfId="20951" xr:uid="{00000000-0005-0000-0000-0000A73E0000}"/>
    <cellStyle name="Input Cell 3 2 45 4" xfId="20952" xr:uid="{00000000-0005-0000-0000-0000A83E0000}"/>
    <cellStyle name="Input Cell 3 2 45 5" xfId="20953" xr:uid="{00000000-0005-0000-0000-0000A93E0000}"/>
    <cellStyle name="Input Cell 3 2 46" xfId="20954" xr:uid="{00000000-0005-0000-0000-0000AA3E0000}"/>
    <cellStyle name="Input Cell 3 2 46 2" xfId="20955" xr:uid="{00000000-0005-0000-0000-0000AB3E0000}"/>
    <cellStyle name="Input Cell 3 2 46 3" xfId="20956" xr:uid="{00000000-0005-0000-0000-0000AC3E0000}"/>
    <cellStyle name="Input Cell 3 2 46 4" xfId="20957" xr:uid="{00000000-0005-0000-0000-0000AD3E0000}"/>
    <cellStyle name="Input Cell 3 2 47" xfId="20958" xr:uid="{00000000-0005-0000-0000-0000AE3E0000}"/>
    <cellStyle name="Input Cell 3 2 47 2" xfId="20959" xr:uid="{00000000-0005-0000-0000-0000AF3E0000}"/>
    <cellStyle name="Input Cell 3 2 47 3" xfId="20960" xr:uid="{00000000-0005-0000-0000-0000B03E0000}"/>
    <cellStyle name="Input Cell 3 2 47 4" xfId="20961" xr:uid="{00000000-0005-0000-0000-0000B13E0000}"/>
    <cellStyle name="Input Cell 3 2 48" xfId="20962" xr:uid="{00000000-0005-0000-0000-0000B23E0000}"/>
    <cellStyle name="Input Cell 3 2 49" xfId="20963" xr:uid="{00000000-0005-0000-0000-0000B33E0000}"/>
    <cellStyle name="Input Cell 3 2 5" xfId="2362" xr:uid="{00000000-0005-0000-0000-0000B43E0000}"/>
    <cellStyle name="Input Cell 3 2 5 2" xfId="20964" xr:uid="{00000000-0005-0000-0000-0000B53E0000}"/>
    <cellStyle name="Input Cell 3 2 5 2 2" xfId="20965" xr:uid="{00000000-0005-0000-0000-0000B63E0000}"/>
    <cellStyle name="Input Cell 3 2 5 2 3" xfId="20966" xr:uid="{00000000-0005-0000-0000-0000B73E0000}"/>
    <cellStyle name="Input Cell 3 2 5 2 4" xfId="20967" xr:uid="{00000000-0005-0000-0000-0000B83E0000}"/>
    <cellStyle name="Input Cell 3 2 5 3" xfId="20968" xr:uid="{00000000-0005-0000-0000-0000B93E0000}"/>
    <cellStyle name="Input Cell 3 2 5 4" xfId="20969" xr:uid="{00000000-0005-0000-0000-0000BA3E0000}"/>
    <cellStyle name="Input Cell 3 2 5 5" xfId="20970" xr:uid="{00000000-0005-0000-0000-0000BB3E0000}"/>
    <cellStyle name="Input Cell 3 2 6" xfId="2363" xr:uid="{00000000-0005-0000-0000-0000BC3E0000}"/>
    <cellStyle name="Input Cell 3 2 6 2" xfId="20971" xr:uid="{00000000-0005-0000-0000-0000BD3E0000}"/>
    <cellStyle name="Input Cell 3 2 6 2 2" xfId="20972" xr:uid="{00000000-0005-0000-0000-0000BE3E0000}"/>
    <cellStyle name="Input Cell 3 2 6 2 3" xfId="20973" xr:uid="{00000000-0005-0000-0000-0000BF3E0000}"/>
    <cellStyle name="Input Cell 3 2 6 2 4" xfId="20974" xr:uid="{00000000-0005-0000-0000-0000C03E0000}"/>
    <cellStyle name="Input Cell 3 2 6 3" xfId="20975" xr:uid="{00000000-0005-0000-0000-0000C13E0000}"/>
    <cellStyle name="Input Cell 3 2 6 4" xfId="20976" xr:uid="{00000000-0005-0000-0000-0000C23E0000}"/>
    <cellStyle name="Input Cell 3 2 6 5" xfId="20977" xr:uid="{00000000-0005-0000-0000-0000C33E0000}"/>
    <cellStyle name="Input Cell 3 2 7" xfId="2364" xr:uid="{00000000-0005-0000-0000-0000C43E0000}"/>
    <cellStyle name="Input Cell 3 2 7 2" xfId="20978" xr:uid="{00000000-0005-0000-0000-0000C53E0000}"/>
    <cellStyle name="Input Cell 3 2 7 2 2" xfId="20979" xr:uid="{00000000-0005-0000-0000-0000C63E0000}"/>
    <cellStyle name="Input Cell 3 2 7 2 3" xfId="20980" xr:uid="{00000000-0005-0000-0000-0000C73E0000}"/>
    <cellStyle name="Input Cell 3 2 7 2 4" xfId="20981" xr:uid="{00000000-0005-0000-0000-0000C83E0000}"/>
    <cellStyle name="Input Cell 3 2 7 3" xfId="20982" xr:uid="{00000000-0005-0000-0000-0000C93E0000}"/>
    <cellStyle name="Input Cell 3 2 7 4" xfId="20983" xr:uid="{00000000-0005-0000-0000-0000CA3E0000}"/>
    <cellStyle name="Input Cell 3 2 7 5" xfId="20984" xr:uid="{00000000-0005-0000-0000-0000CB3E0000}"/>
    <cellStyle name="Input Cell 3 2 8" xfId="2365" xr:uid="{00000000-0005-0000-0000-0000CC3E0000}"/>
    <cellStyle name="Input Cell 3 2 8 2" xfId="20985" xr:uid="{00000000-0005-0000-0000-0000CD3E0000}"/>
    <cellStyle name="Input Cell 3 2 8 2 2" xfId="20986" xr:uid="{00000000-0005-0000-0000-0000CE3E0000}"/>
    <cellStyle name="Input Cell 3 2 8 2 3" xfId="20987" xr:uid="{00000000-0005-0000-0000-0000CF3E0000}"/>
    <cellStyle name="Input Cell 3 2 8 2 4" xfId="20988" xr:uid="{00000000-0005-0000-0000-0000D03E0000}"/>
    <cellStyle name="Input Cell 3 2 8 3" xfId="20989" xr:uid="{00000000-0005-0000-0000-0000D13E0000}"/>
    <cellStyle name="Input Cell 3 2 8 4" xfId="20990" xr:uid="{00000000-0005-0000-0000-0000D23E0000}"/>
    <cellStyle name="Input Cell 3 2 8 5" xfId="20991" xr:uid="{00000000-0005-0000-0000-0000D33E0000}"/>
    <cellStyle name="Input Cell 3 2 9" xfId="2366" xr:uid="{00000000-0005-0000-0000-0000D43E0000}"/>
    <cellStyle name="Input Cell 3 2 9 2" xfId="20992" xr:uid="{00000000-0005-0000-0000-0000D53E0000}"/>
    <cellStyle name="Input Cell 3 2 9 2 2" xfId="20993" xr:uid="{00000000-0005-0000-0000-0000D63E0000}"/>
    <cellStyle name="Input Cell 3 2 9 2 3" xfId="20994" xr:uid="{00000000-0005-0000-0000-0000D73E0000}"/>
    <cellStyle name="Input Cell 3 2 9 2 4" xfId="20995" xr:uid="{00000000-0005-0000-0000-0000D83E0000}"/>
    <cellStyle name="Input Cell 3 2 9 3" xfId="20996" xr:uid="{00000000-0005-0000-0000-0000D93E0000}"/>
    <cellStyle name="Input Cell 3 2 9 4" xfId="20997" xr:uid="{00000000-0005-0000-0000-0000DA3E0000}"/>
    <cellStyle name="Input Cell 3 2 9 5" xfId="20998" xr:uid="{00000000-0005-0000-0000-0000DB3E0000}"/>
    <cellStyle name="Input Cell 3 3" xfId="2367" xr:uid="{00000000-0005-0000-0000-0000DC3E0000}"/>
    <cellStyle name="Input Cell 3 3 10" xfId="2368" xr:uid="{00000000-0005-0000-0000-0000DD3E0000}"/>
    <cellStyle name="Input Cell 3 3 10 2" xfId="20999" xr:uid="{00000000-0005-0000-0000-0000DE3E0000}"/>
    <cellStyle name="Input Cell 3 3 10 2 2" xfId="21000" xr:uid="{00000000-0005-0000-0000-0000DF3E0000}"/>
    <cellStyle name="Input Cell 3 3 10 2 3" xfId="21001" xr:uid="{00000000-0005-0000-0000-0000E03E0000}"/>
    <cellStyle name="Input Cell 3 3 10 2 4" xfId="21002" xr:uid="{00000000-0005-0000-0000-0000E13E0000}"/>
    <cellStyle name="Input Cell 3 3 10 3" xfId="21003" xr:uid="{00000000-0005-0000-0000-0000E23E0000}"/>
    <cellStyle name="Input Cell 3 3 10 4" xfId="21004" xr:uid="{00000000-0005-0000-0000-0000E33E0000}"/>
    <cellStyle name="Input Cell 3 3 10 5" xfId="21005" xr:uid="{00000000-0005-0000-0000-0000E43E0000}"/>
    <cellStyle name="Input Cell 3 3 11" xfId="2369" xr:uid="{00000000-0005-0000-0000-0000E53E0000}"/>
    <cellStyle name="Input Cell 3 3 11 2" xfId="21006" xr:uid="{00000000-0005-0000-0000-0000E63E0000}"/>
    <cellStyle name="Input Cell 3 3 11 2 2" xfId="21007" xr:uid="{00000000-0005-0000-0000-0000E73E0000}"/>
    <cellStyle name="Input Cell 3 3 11 2 3" xfId="21008" xr:uid="{00000000-0005-0000-0000-0000E83E0000}"/>
    <cellStyle name="Input Cell 3 3 11 2 4" xfId="21009" xr:uid="{00000000-0005-0000-0000-0000E93E0000}"/>
    <cellStyle name="Input Cell 3 3 11 3" xfId="21010" xr:uid="{00000000-0005-0000-0000-0000EA3E0000}"/>
    <cellStyle name="Input Cell 3 3 11 4" xfId="21011" xr:uid="{00000000-0005-0000-0000-0000EB3E0000}"/>
    <cellStyle name="Input Cell 3 3 11 5" xfId="21012" xr:uid="{00000000-0005-0000-0000-0000EC3E0000}"/>
    <cellStyle name="Input Cell 3 3 12" xfId="2370" xr:uid="{00000000-0005-0000-0000-0000ED3E0000}"/>
    <cellStyle name="Input Cell 3 3 12 2" xfId="21013" xr:uid="{00000000-0005-0000-0000-0000EE3E0000}"/>
    <cellStyle name="Input Cell 3 3 12 2 2" xfId="21014" xr:uid="{00000000-0005-0000-0000-0000EF3E0000}"/>
    <cellStyle name="Input Cell 3 3 12 2 3" xfId="21015" xr:uid="{00000000-0005-0000-0000-0000F03E0000}"/>
    <cellStyle name="Input Cell 3 3 12 2 4" xfId="21016" xr:uid="{00000000-0005-0000-0000-0000F13E0000}"/>
    <cellStyle name="Input Cell 3 3 12 3" xfId="21017" xr:uid="{00000000-0005-0000-0000-0000F23E0000}"/>
    <cellStyle name="Input Cell 3 3 12 4" xfId="21018" xr:uid="{00000000-0005-0000-0000-0000F33E0000}"/>
    <cellStyle name="Input Cell 3 3 12 5" xfId="21019" xr:uid="{00000000-0005-0000-0000-0000F43E0000}"/>
    <cellStyle name="Input Cell 3 3 13" xfId="2371" xr:uid="{00000000-0005-0000-0000-0000F53E0000}"/>
    <cellStyle name="Input Cell 3 3 13 2" xfId="21020" xr:uid="{00000000-0005-0000-0000-0000F63E0000}"/>
    <cellStyle name="Input Cell 3 3 13 2 2" xfId="21021" xr:uid="{00000000-0005-0000-0000-0000F73E0000}"/>
    <cellStyle name="Input Cell 3 3 13 2 3" xfId="21022" xr:uid="{00000000-0005-0000-0000-0000F83E0000}"/>
    <cellStyle name="Input Cell 3 3 13 2 4" xfId="21023" xr:uid="{00000000-0005-0000-0000-0000F93E0000}"/>
    <cellStyle name="Input Cell 3 3 13 3" xfId="21024" xr:uid="{00000000-0005-0000-0000-0000FA3E0000}"/>
    <cellStyle name="Input Cell 3 3 13 4" xfId="21025" xr:uid="{00000000-0005-0000-0000-0000FB3E0000}"/>
    <cellStyle name="Input Cell 3 3 13 5" xfId="21026" xr:uid="{00000000-0005-0000-0000-0000FC3E0000}"/>
    <cellStyle name="Input Cell 3 3 14" xfId="2372" xr:uid="{00000000-0005-0000-0000-0000FD3E0000}"/>
    <cellStyle name="Input Cell 3 3 14 2" xfId="21027" xr:uid="{00000000-0005-0000-0000-0000FE3E0000}"/>
    <cellStyle name="Input Cell 3 3 14 2 2" xfId="21028" xr:uid="{00000000-0005-0000-0000-0000FF3E0000}"/>
    <cellStyle name="Input Cell 3 3 14 2 3" xfId="21029" xr:uid="{00000000-0005-0000-0000-0000003F0000}"/>
    <cellStyle name="Input Cell 3 3 14 2 4" xfId="21030" xr:uid="{00000000-0005-0000-0000-0000013F0000}"/>
    <cellStyle name="Input Cell 3 3 14 3" xfId="21031" xr:uid="{00000000-0005-0000-0000-0000023F0000}"/>
    <cellStyle name="Input Cell 3 3 14 4" xfId="21032" xr:uid="{00000000-0005-0000-0000-0000033F0000}"/>
    <cellStyle name="Input Cell 3 3 14 5" xfId="21033" xr:uid="{00000000-0005-0000-0000-0000043F0000}"/>
    <cellStyle name="Input Cell 3 3 15" xfId="2373" xr:uid="{00000000-0005-0000-0000-0000053F0000}"/>
    <cellStyle name="Input Cell 3 3 15 2" xfId="21034" xr:uid="{00000000-0005-0000-0000-0000063F0000}"/>
    <cellStyle name="Input Cell 3 3 15 2 2" xfId="21035" xr:uid="{00000000-0005-0000-0000-0000073F0000}"/>
    <cellStyle name="Input Cell 3 3 15 2 3" xfId="21036" xr:uid="{00000000-0005-0000-0000-0000083F0000}"/>
    <cellStyle name="Input Cell 3 3 15 2 4" xfId="21037" xr:uid="{00000000-0005-0000-0000-0000093F0000}"/>
    <cellStyle name="Input Cell 3 3 15 3" xfId="21038" xr:uid="{00000000-0005-0000-0000-00000A3F0000}"/>
    <cellStyle name="Input Cell 3 3 15 4" xfId="21039" xr:uid="{00000000-0005-0000-0000-00000B3F0000}"/>
    <cellStyle name="Input Cell 3 3 15 5" xfId="21040" xr:uid="{00000000-0005-0000-0000-00000C3F0000}"/>
    <cellStyle name="Input Cell 3 3 16" xfId="2374" xr:uid="{00000000-0005-0000-0000-00000D3F0000}"/>
    <cellStyle name="Input Cell 3 3 16 2" xfId="21041" xr:uid="{00000000-0005-0000-0000-00000E3F0000}"/>
    <cellStyle name="Input Cell 3 3 16 2 2" xfId="21042" xr:uid="{00000000-0005-0000-0000-00000F3F0000}"/>
    <cellStyle name="Input Cell 3 3 16 2 3" xfId="21043" xr:uid="{00000000-0005-0000-0000-0000103F0000}"/>
    <cellStyle name="Input Cell 3 3 16 2 4" xfId="21044" xr:uid="{00000000-0005-0000-0000-0000113F0000}"/>
    <cellStyle name="Input Cell 3 3 16 3" xfId="21045" xr:uid="{00000000-0005-0000-0000-0000123F0000}"/>
    <cellStyle name="Input Cell 3 3 16 4" xfId="21046" xr:uid="{00000000-0005-0000-0000-0000133F0000}"/>
    <cellStyle name="Input Cell 3 3 16 5" xfId="21047" xr:uid="{00000000-0005-0000-0000-0000143F0000}"/>
    <cellStyle name="Input Cell 3 3 17" xfId="2375" xr:uid="{00000000-0005-0000-0000-0000153F0000}"/>
    <cellStyle name="Input Cell 3 3 17 2" xfId="21048" xr:uid="{00000000-0005-0000-0000-0000163F0000}"/>
    <cellStyle name="Input Cell 3 3 17 2 2" xfId="21049" xr:uid="{00000000-0005-0000-0000-0000173F0000}"/>
    <cellStyle name="Input Cell 3 3 17 2 3" xfId="21050" xr:uid="{00000000-0005-0000-0000-0000183F0000}"/>
    <cellStyle name="Input Cell 3 3 17 2 4" xfId="21051" xr:uid="{00000000-0005-0000-0000-0000193F0000}"/>
    <cellStyle name="Input Cell 3 3 17 3" xfId="21052" xr:uid="{00000000-0005-0000-0000-00001A3F0000}"/>
    <cellStyle name="Input Cell 3 3 17 4" xfId="21053" xr:uid="{00000000-0005-0000-0000-00001B3F0000}"/>
    <cellStyle name="Input Cell 3 3 17 5" xfId="21054" xr:uid="{00000000-0005-0000-0000-00001C3F0000}"/>
    <cellStyle name="Input Cell 3 3 18" xfId="2376" xr:uid="{00000000-0005-0000-0000-00001D3F0000}"/>
    <cellStyle name="Input Cell 3 3 18 2" xfId="21055" xr:uid="{00000000-0005-0000-0000-00001E3F0000}"/>
    <cellStyle name="Input Cell 3 3 18 2 2" xfId="21056" xr:uid="{00000000-0005-0000-0000-00001F3F0000}"/>
    <cellStyle name="Input Cell 3 3 18 2 3" xfId="21057" xr:uid="{00000000-0005-0000-0000-0000203F0000}"/>
    <cellStyle name="Input Cell 3 3 18 2 4" xfId="21058" xr:uid="{00000000-0005-0000-0000-0000213F0000}"/>
    <cellStyle name="Input Cell 3 3 18 3" xfId="21059" xr:uid="{00000000-0005-0000-0000-0000223F0000}"/>
    <cellStyle name="Input Cell 3 3 18 4" xfId="21060" xr:uid="{00000000-0005-0000-0000-0000233F0000}"/>
    <cellStyle name="Input Cell 3 3 18 5" xfId="21061" xr:uid="{00000000-0005-0000-0000-0000243F0000}"/>
    <cellStyle name="Input Cell 3 3 19" xfId="2377" xr:uid="{00000000-0005-0000-0000-0000253F0000}"/>
    <cellStyle name="Input Cell 3 3 19 2" xfId="21062" xr:uid="{00000000-0005-0000-0000-0000263F0000}"/>
    <cellStyle name="Input Cell 3 3 19 2 2" xfId="21063" xr:uid="{00000000-0005-0000-0000-0000273F0000}"/>
    <cellStyle name="Input Cell 3 3 19 2 3" xfId="21064" xr:uid="{00000000-0005-0000-0000-0000283F0000}"/>
    <cellStyle name="Input Cell 3 3 19 2 4" xfId="21065" xr:uid="{00000000-0005-0000-0000-0000293F0000}"/>
    <cellStyle name="Input Cell 3 3 19 3" xfId="21066" xr:uid="{00000000-0005-0000-0000-00002A3F0000}"/>
    <cellStyle name="Input Cell 3 3 19 4" xfId="21067" xr:uid="{00000000-0005-0000-0000-00002B3F0000}"/>
    <cellStyle name="Input Cell 3 3 19 5" xfId="21068" xr:uid="{00000000-0005-0000-0000-00002C3F0000}"/>
    <cellStyle name="Input Cell 3 3 2" xfId="2378" xr:uid="{00000000-0005-0000-0000-00002D3F0000}"/>
    <cellStyle name="Input Cell 3 3 2 10" xfId="2379" xr:uid="{00000000-0005-0000-0000-00002E3F0000}"/>
    <cellStyle name="Input Cell 3 3 2 10 2" xfId="21069" xr:uid="{00000000-0005-0000-0000-00002F3F0000}"/>
    <cellStyle name="Input Cell 3 3 2 10 2 2" xfId="21070" xr:uid="{00000000-0005-0000-0000-0000303F0000}"/>
    <cellStyle name="Input Cell 3 3 2 10 2 3" xfId="21071" xr:uid="{00000000-0005-0000-0000-0000313F0000}"/>
    <cellStyle name="Input Cell 3 3 2 10 2 4" xfId="21072" xr:uid="{00000000-0005-0000-0000-0000323F0000}"/>
    <cellStyle name="Input Cell 3 3 2 10 3" xfId="21073" xr:uid="{00000000-0005-0000-0000-0000333F0000}"/>
    <cellStyle name="Input Cell 3 3 2 10 4" xfId="21074" xr:uid="{00000000-0005-0000-0000-0000343F0000}"/>
    <cellStyle name="Input Cell 3 3 2 10 5" xfId="21075" xr:uid="{00000000-0005-0000-0000-0000353F0000}"/>
    <cellStyle name="Input Cell 3 3 2 11" xfId="2380" xr:uid="{00000000-0005-0000-0000-0000363F0000}"/>
    <cellStyle name="Input Cell 3 3 2 11 2" xfId="21076" xr:uid="{00000000-0005-0000-0000-0000373F0000}"/>
    <cellStyle name="Input Cell 3 3 2 11 2 2" xfId="21077" xr:uid="{00000000-0005-0000-0000-0000383F0000}"/>
    <cellStyle name="Input Cell 3 3 2 11 2 3" xfId="21078" xr:uid="{00000000-0005-0000-0000-0000393F0000}"/>
    <cellStyle name="Input Cell 3 3 2 11 2 4" xfId="21079" xr:uid="{00000000-0005-0000-0000-00003A3F0000}"/>
    <cellStyle name="Input Cell 3 3 2 11 3" xfId="21080" xr:uid="{00000000-0005-0000-0000-00003B3F0000}"/>
    <cellStyle name="Input Cell 3 3 2 11 4" xfId="21081" xr:uid="{00000000-0005-0000-0000-00003C3F0000}"/>
    <cellStyle name="Input Cell 3 3 2 11 5" xfId="21082" xr:uid="{00000000-0005-0000-0000-00003D3F0000}"/>
    <cellStyle name="Input Cell 3 3 2 12" xfId="2381" xr:uid="{00000000-0005-0000-0000-00003E3F0000}"/>
    <cellStyle name="Input Cell 3 3 2 12 2" xfId="21083" xr:uid="{00000000-0005-0000-0000-00003F3F0000}"/>
    <cellStyle name="Input Cell 3 3 2 12 2 2" xfId="21084" xr:uid="{00000000-0005-0000-0000-0000403F0000}"/>
    <cellStyle name="Input Cell 3 3 2 12 2 3" xfId="21085" xr:uid="{00000000-0005-0000-0000-0000413F0000}"/>
    <cellStyle name="Input Cell 3 3 2 12 2 4" xfId="21086" xr:uid="{00000000-0005-0000-0000-0000423F0000}"/>
    <cellStyle name="Input Cell 3 3 2 12 3" xfId="21087" xr:uid="{00000000-0005-0000-0000-0000433F0000}"/>
    <cellStyle name="Input Cell 3 3 2 12 4" xfId="21088" xr:uid="{00000000-0005-0000-0000-0000443F0000}"/>
    <cellStyle name="Input Cell 3 3 2 12 5" xfId="21089" xr:uid="{00000000-0005-0000-0000-0000453F0000}"/>
    <cellStyle name="Input Cell 3 3 2 13" xfId="2382" xr:uid="{00000000-0005-0000-0000-0000463F0000}"/>
    <cellStyle name="Input Cell 3 3 2 13 2" xfId="21090" xr:uid="{00000000-0005-0000-0000-0000473F0000}"/>
    <cellStyle name="Input Cell 3 3 2 13 2 2" xfId="21091" xr:uid="{00000000-0005-0000-0000-0000483F0000}"/>
    <cellStyle name="Input Cell 3 3 2 13 2 3" xfId="21092" xr:uid="{00000000-0005-0000-0000-0000493F0000}"/>
    <cellStyle name="Input Cell 3 3 2 13 2 4" xfId="21093" xr:uid="{00000000-0005-0000-0000-00004A3F0000}"/>
    <cellStyle name="Input Cell 3 3 2 13 3" xfId="21094" xr:uid="{00000000-0005-0000-0000-00004B3F0000}"/>
    <cellStyle name="Input Cell 3 3 2 13 4" xfId="21095" xr:uid="{00000000-0005-0000-0000-00004C3F0000}"/>
    <cellStyle name="Input Cell 3 3 2 13 5" xfId="21096" xr:uid="{00000000-0005-0000-0000-00004D3F0000}"/>
    <cellStyle name="Input Cell 3 3 2 14" xfId="2383" xr:uid="{00000000-0005-0000-0000-00004E3F0000}"/>
    <cellStyle name="Input Cell 3 3 2 14 2" xfId="21097" xr:uid="{00000000-0005-0000-0000-00004F3F0000}"/>
    <cellStyle name="Input Cell 3 3 2 14 2 2" xfId="21098" xr:uid="{00000000-0005-0000-0000-0000503F0000}"/>
    <cellStyle name="Input Cell 3 3 2 14 2 3" xfId="21099" xr:uid="{00000000-0005-0000-0000-0000513F0000}"/>
    <cellStyle name="Input Cell 3 3 2 14 2 4" xfId="21100" xr:uid="{00000000-0005-0000-0000-0000523F0000}"/>
    <cellStyle name="Input Cell 3 3 2 14 3" xfId="21101" xr:uid="{00000000-0005-0000-0000-0000533F0000}"/>
    <cellStyle name="Input Cell 3 3 2 14 4" xfId="21102" xr:uid="{00000000-0005-0000-0000-0000543F0000}"/>
    <cellStyle name="Input Cell 3 3 2 14 5" xfId="21103" xr:uid="{00000000-0005-0000-0000-0000553F0000}"/>
    <cellStyle name="Input Cell 3 3 2 15" xfId="2384" xr:uid="{00000000-0005-0000-0000-0000563F0000}"/>
    <cellStyle name="Input Cell 3 3 2 15 2" xfId="21104" xr:uid="{00000000-0005-0000-0000-0000573F0000}"/>
    <cellStyle name="Input Cell 3 3 2 15 2 2" xfId="21105" xr:uid="{00000000-0005-0000-0000-0000583F0000}"/>
    <cellStyle name="Input Cell 3 3 2 15 2 3" xfId="21106" xr:uid="{00000000-0005-0000-0000-0000593F0000}"/>
    <cellStyle name="Input Cell 3 3 2 15 2 4" xfId="21107" xr:uid="{00000000-0005-0000-0000-00005A3F0000}"/>
    <cellStyle name="Input Cell 3 3 2 15 3" xfId="21108" xr:uid="{00000000-0005-0000-0000-00005B3F0000}"/>
    <cellStyle name="Input Cell 3 3 2 15 4" xfId="21109" xr:uid="{00000000-0005-0000-0000-00005C3F0000}"/>
    <cellStyle name="Input Cell 3 3 2 15 5" xfId="21110" xr:uid="{00000000-0005-0000-0000-00005D3F0000}"/>
    <cellStyle name="Input Cell 3 3 2 16" xfId="2385" xr:uid="{00000000-0005-0000-0000-00005E3F0000}"/>
    <cellStyle name="Input Cell 3 3 2 16 2" xfId="21111" xr:uid="{00000000-0005-0000-0000-00005F3F0000}"/>
    <cellStyle name="Input Cell 3 3 2 16 2 2" xfId="21112" xr:uid="{00000000-0005-0000-0000-0000603F0000}"/>
    <cellStyle name="Input Cell 3 3 2 16 2 3" xfId="21113" xr:uid="{00000000-0005-0000-0000-0000613F0000}"/>
    <cellStyle name="Input Cell 3 3 2 16 2 4" xfId="21114" xr:uid="{00000000-0005-0000-0000-0000623F0000}"/>
    <cellStyle name="Input Cell 3 3 2 16 3" xfId="21115" xr:uid="{00000000-0005-0000-0000-0000633F0000}"/>
    <cellStyle name="Input Cell 3 3 2 16 4" xfId="21116" xr:uid="{00000000-0005-0000-0000-0000643F0000}"/>
    <cellStyle name="Input Cell 3 3 2 16 5" xfId="21117" xr:uid="{00000000-0005-0000-0000-0000653F0000}"/>
    <cellStyle name="Input Cell 3 3 2 17" xfId="2386" xr:uid="{00000000-0005-0000-0000-0000663F0000}"/>
    <cellStyle name="Input Cell 3 3 2 17 2" xfId="21118" xr:uid="{00000000-0005-0000-0000-0000673F0000}"/>
    <cellStyle name="Input Cell 3 3 2 17 2 2" xfId="21119" xr:uid="{00000000-0005-0000-0000-0000683F0000}"/>
    <cellStyle name="Input Cell 3 3 2 17 2 3" xfId="21120" xr:uid="{00000000-0005-0000-0000-0000693F0000}"/>
    <cellStyle name="Input Cell 3 3 2 17 2 4" xfId="21121" xr:uid="{00000000-0005-0000-0000-00006A3F0000}"/>
    <cellStyle name="Input Cell 3 3 2 17 3" xfId="21122" xr:uid="{00000000-0005-0000-0000-00006B3F0000}"/>
    <cellStyle name="Input Cell 3 3 2 17 4" xfId="21123" xr:uid="{00000000-0005-0000-0000-00006C3F0000}"/>
    <cellStyle name="Input Cell 3 3 2 17 5" xfId="21124" xr:uid="{00000000-0005-0000-0000-00006D3F0000}"/>
    <cellStyle name="Input Cell 3 3 2 18" xfId="2387" xr:uid="{00000000-0005-0000-0000-00006E3F0000}"/>
    <cellStyle name="Input Cell 3 3 2 18 2" xfId="21125" xr:uid="{00000000-0005-0000-0000-00006F3F0000}"/>
    <cellStyle name="Input Cell 3 3 2 18 2 2" xfId="21126" xr:uid="{00000000-0005-0000-0000-0000703F0000}"/>
    <cellStyle name="Input Cell 3 3 2 18 2 3" xfId="21127" xr:uid="{00000000-0005-0000-0000-0000713F0000}"/>
    <cellStyle name="Input Cell 3 3 2 18 2 4" xfId="21128" xr:uid="{00000000-0005-0000-0000-0000723F0000}"/>
    <cellStyle name="Input Cell 3 3 2 18 3" xfId="21129" xr:uid="{00000000-0005-0000-0000-0000733F0000}"/>
    <cellStyle name="Input Cell 3 3 2 18 4" xfId="21130" xr:uid="{00000000-0005-0000-0000-0000743F0000}"/>
    <cellStyle name="Input Cell 3 3 2 18 5" xfId="21131" xr:uid="{00000000-0005-0000-0000-0000753F0000}"/>
    <cellStyle name="Input Cell 3 3 2 19" xfId="2388" xr:uid="{00000000-0005-0000-0000-0000763F0000}"/>
    <cellStyle name="Input Cell 3 3 2 19 2" xfId="21132" xr:uid="{00000000-0005-0000-0000-0000773F0000}"/>
    <cellStyle name="Input Cell 3 3 2 19 2 2" xfId="21133" xr:uid="{00000000-0005-0000-0000-0000783F0000}"/>
    <cellStyle name="Input Cell 3 3 2 19 2 3" xfId="21134" xr:uid="{00000000-0005-0000-0000-0000793F0000}"/>
    <cellStyle name="Input Cell 3 3 2 19 2 4" xfId="21135" xr:uid="{00000000-0005-0000-0000-00007A3F0000}"/>
    <cellStyle name="Input Cell 3 3 2 19 3" xfId="21136" xr:uid="{00000000-0005-0000-0000-00007B3F0000}"/>
    <cellStyle name="Input Cell 3 3 2 19 4" xfId="21137" xr:uid="{00000000-0005-0000-0000-00007C3F0000}"/>
    <cellStyle name="Input Cell 3 3 2 19 5" xfId="21138" xr:uid="{00000000-0005-0000-0000-00007D3F0000}"/>
    <cellStyle name="Input Cell 3 3 2 2" xfId="2389" xr:uid="{00000000-0005-0000-0000-00007E3F0000}"/>
    <cellStyle name="Input Cell 3 3 2 2 2" xfId="21139" xr:uid="{00000000-0005-0000-0000-00007F3F0000}"/>
    <cellStyle name="Input Cell 3 3 2 2 2 2" xfId="21140" xr:uid="{00000000-0005-0000-0000-0000803F0000}"/>
    <cellStyle name="Input Cell 3 3 2 2 2 3" xfId="21141" xr:uid="{00000000-0005-0000-0000-0000813F0000}"/>
    <cellStyle name="Input Cell 3 3 2 2 2 4" xfId="21142" xr:uid="{00000000-0005-0000-0000-0000823F0000}"/>
    <cellStyle name="Input Cell 3 3 2 2 3" xfId="21143" xr:uid="{00000000-0005-0000-0000-0000833F0000}"/>
    <cellStyle name="Input Cell 3 3 2 2 4" xfId="21144" xr:uid="{00000000-0005-0000-0000-0000843F0000}"/>
    <cellStyle name="Input Cell 3 3 2 2 5" xfId="21145" xr:uid="{00000000-0005-0000-0000-0000853F0000}"/>
    <cellStyle name="Input Cell 3 3 2 20" xfId="2390" xr:uid="{00000000-0005-0000-0000-0000863F0000}"/>
    <cellStyle name="Input Cell 3 3 2 20 2" xfId="21146" xr:uid="{00000000-0005-0000-0000-0000873F0000}"/>
    <cellStyle name="Input Cell 3 3 2 20 2 2" xfId="21147" xr:uid="{00000000-0005-0000-0000-0000883F0000}"/>
    <cellStyle name="Input Cell 3 3 2 20 2 3" xfId="21148" xr:uid="{00000000-0005-0000-0000-0000893F0000}"/>
    <cellStyle name="Input Cell 3 3 2 20 2 4" xfId="21149" xr:uid="{00000000-0005-0000-0000-00008A3F0000}"/>
    <cellStyle name="Input Cell 3 3 2 20 3" xfId="21150" xr:uid="{00000000-0005-0000-0000-00008B3F0000}"/>
    <cellStyle name="Input Cell 3 3 2 20 4" xfId="21151" xr:uid="{00000000-0005-0000-0000-00008C3F0000}"/>
    <cellStyle name="Input Cell 3 3 2 20 5" xfId="21152" xr:uid="{00000000-0005-0000-0000-00008D3F0000}"/>
    <cellStyle name="Input Cell 3 3 2 21" xfId="2391" xr:uid="{00000000-0005-0000-0000-00008E3F0000}"/>
    <cellStyle name="Input Cell 3 3 2 21 2" xfId="21153" xr:uid="{00000000-0005-0000-0000-00008F3F0000}"/>
    <cellStyle name="Input Cell 3 3 2 21 2 2" xfId="21154" xr:uid="{00000000-0005-0000-0000-0000903F0000}"/>
    <cellStyle name="Input Cell 3 3 2 21 2 3" xfId="21155" xr:uid="{00000000-0005-0000-0000-0000913F0000}"/>
    <cellStyle name="Input Cell 3 3 2 21 2 4" xfId="21156" xr:uid="{00000000-0005-0000-0000-0000923F0000}"/>
    <cellStyle name="Input Cell 3 3 2 21 3" xfId="21157" xr:uid="{00000000-0005-0000-0000-0000933F0000}"/>
    <cellStyle name="Input Cell 3 3 2 21 4" xfId="21158" xr:uid="{00000000-0005-0000-0000-0000943F0000}"/>
    <cellStyle name="Input Cell 3 3 2 21 5" xfId="21159" xr:uid="{00000000-0005-0000-0000-0000953F0000}"/>
    <cellStyle name="Input Cell 3 3 2 22" xfId="2392" xr:uid="{00000000-0005-0000-0000-0000963F0000}"/>
    <cellStyle name="Input Cell 3 3 2 22 2" xfId="21160" xr:uid="{00000000-0005-0000-0000-0000973F0000}"/>
    <cellStyle name="Input Cell 3 3 2 22 2 2" xfId="21161" xr:uid="{00000000-0005-0000-0000-0000983F0000}"/>
    <cellStyle name="Input Cell 3 3 2 22 2 3" xfId="21162" xr:uid="{00000000-0005-0000-0000-0000993F0000}"/>
    <cellStyle name="Input Cell 3 3 2 22 2 4" xfId="21163" xr:uid="{00000000-0005-0000-0000-00009A3F0000}"/>
    <cellStyle name="Input Cell 3 3 2 22 3" xfId="21164" xr:uid="{00000000-0005-0000-0000-00009B3F0000}"/>
    <cellStyle name="Input Cell 3 3 2 22 4" xfId="21165" xr:uid="{00000000-0005-0000-0000-00009C3F0000}"/>
    <cellStyle name="Input Cell 3 3 2 22 5" xfId="21166" xr:uid="{00000000-0005-0000-0000-00009D3F0000}"/>
    <cellStyle name="Input Cell 3 3 2 23" xfId="2393" xr:uid="{00000000-0005-0000-0000-00009E3F0000}"/>
    <cellStyle name="Input Cell 3 3 2 23 2" xfId="21167" xr:uid="{00000000-0005-0000-0000-00009F3F0000}"/>
    <cellStyle name="Input Cell 3 3 2 23 2 2" xfId="21168" xr:uid="{00000000-0005-0000-0000-0000A03F0000}"/>
    <cellStyle name="Input Cell 3 3 2 23 2 3" xfId="21169" xr:uid="{00000000-0005-0000-0000-0000A13F0000}"/>
    <cellStyle name="Input Cell 3 3 2 23 2 4" xfId="21170" xr:uid="{00000000-0005-0000-0000-0000A23F0000}"/>
    <cellStyle name="Input Cell 3 3 2 23 3" xfId="21171" xr:uid="{00000000-0005-0000-0000-0000A33F0000}"/>
    <cellStyle name="Input Cell 3 3 2 23 4" xfId="21172" xr:uid="{00000000-0005-0000-0000-0000A43F0000}"/>
    <cellStyle name="Input Cell 3 3 2 23 5" xfId="21173" xr:uid="{00000000-0005-0000-0000-0000A53F0000}"/>
    <cellStyle name="Input Cell 3 3 2 24" xfId="2394" xr:uid="{00000000-0005-0000-0000-0000A63F0000}"/>
    <cellStyle name="Input Cell 3 3 2 24 2" xfId="21174" xr:uid="{00000000-0005-0000-0000-0000A73F0000}"/>
    <cellStyle name="Input Cell 3 3 2 24 2 2" xfId="21175" xr:uid="{00000000-0005-0000-0000-0000A83F0000}"/>
    <cellStyle name="Input Cell 3 3 2 24 2 3" xfId="21176" xr:uid="{00000000-0005-0000-0000-0000A93F0000}"/>
    <cellStyle name="Input Cell 3 3 2 24 2 4" xfId="21177" xr:uid="{00000000-0005-0000-0000-0000AA3F0000}"/>
    <cellStyle name="Input Cell 3 3 2 24 3" xfId="21178" xr:uid="{00000000-0005-0000-0000-0000AB3F0000}"/>
    <cellStyle name="Input Cell 3 3 2 24 4" xfId="21179" xr:uid="{00000000-0005-0000-0000-0000AC3F0000}"/>
    <cellStyle name="Input Cell 3 3 2 24 5" xfId="21180" xr:uid="{00000000-0005-0000-0000-0000AD3F0000}"/>
    <cellStyle name="Input Cell 3 3 2 25" xfId="2395" xr:uid="{00000000-0005-0000-0000-0000AE3F0000}"/>
    <cellStyle name="Input Cell 3 3 2 25 2" xfId="21181" xr:uid="{00000000-0005-0000-0000-0000AF3F0000}"/>
    <cellStyle name="Input Cell 3 3 2 25 2 2" xfId="21182" xr:uid="{00000000-0005-0000-0000-0000B03F0000}"/>
    <cellStyle name="Input Cell 3 3 2 25 2 3" xfId="21183" xr:uid="{00000000-0005-0000-0000-0000B13F0000}"/>
    <cellStyle name="Input Cell 3 3 2 25 2 4" xfId="21184" xr:uid="{00000000-0005-0000-0000-0000B23F0000}"/>
    <cellStyle name="Input Cell 3 3 2 25 3" xfId="21185" xr:uid="{00000000-0005-0000-0000-0000B33F0000}"/>
    <cellStyle name="Input Cell 3 3 2 25 4" xfId="21186" xr:uid="{00000000-0005-0000-0000-0000B43F0000}"/>
    <cellStyle name="Input Cell 3 3 2 25 5" xfId="21187" xr:uid="{00000000-0005-0000-0000-0000B53F0000}"/>
    <cellStyle name="Input Cell 3 3 2 26" xfId="2396" xr:uid="{00000000-0005-0000-0000-0000B63F0000}"/>
    <cellStyle name="Input Cell 3 3 2 26 2" xfId="21188" xr:uid="{00000000-0005-0000-0000-0000B73F0000}"/>
    <cellStyle name="Input Cell 3 3 2 26 2 2" xfId="21189" xr:uid="{00000000-0005-0000-0000-0000B83F0000}"/>
    <cellStyle name="Input Cell 3 3 2 26 2 3" xfId="21190" xr:uid="{00000000-0005-0000-0000-0000B93F0000}"/>
    <cellStyle name="Input Cell 3 3 2 26 2 4" xfId="21191" xr:uid="{00000000-0005-0000-0000-0000BA3F0000}"/>
    <cellStyle name="Input Cell 3 3 2 26 3" xfId="21192" xr:uid="{00000000-0005-0000-0000-0000BB3F0000}"/>
    <cellStyle name="Input Cell 3 3 2 26 4" xfId="21193" xr:uid="{00000000-0005-0000-0000-0000BC3F0000}"/>
    <cellStyle name="Input Cell 3 3 2 26 5" xfId="21194" xr:uid="{00000000-0005-0000-0000-0000BD3F0000}"/>
    <cellStyle name="Input Cell 3 3 2 27" xfId="2397" xr:uid="{00000000-0005-0000-0000-0000BE3F0000}"/>
    <cellStyle name="Input Cell 3 3 2 27 2" xfId="21195" xr:uid="{00000000-0005-0000-0000-0000BF3F0000}"/>
    <cellStyle name="Input Cell 3 3 2 27 2 2" xfId="21196" xr:uid="{00000000-0005-0000-0000-0000C03F0000}"/>
    <cellStyle name="Input Cell 3 3 2 27 2 3" xfId="21197" xr:uid="{00000000-0005-0000-0000-0000C13F0000}"/>
    <cellStyle name="Input Cell 3 3 2 27 2 4" xfId="21198" xr:uid="{00000000-0005-0000-0000-0000C23F0000}"/>
    <cellStyle name="Input Cell 3 3 2 27 3" xfId="21199" xr:uid="{00000000-0005-0000-0000-0000C33F0000}"/>
    <cellStyle name="Input Cell 3 3 2 27 4" xfId="21200" xr:uid="{00000000-0005-0000-0000-0000C43F0000}"/>
    <cellStyle name="Input Cell 3 3 2 27 5" xfId="21201" xr:uid="{00000000-0005-0000-0000-0000C53F0000}"/>
    <cellStyle name="Input Cell 3 3 2 28" xfId="2398" xr:uid="{00000000-0005-0000-0000-0000C63F0000}"/>
    <cellStyle name="Input Cell 3 3 2 28 2" xfId="21202" xr:uid="{00000000-0005-0000-0000-0000C73F0000}"/>
    <cellStyle name="Input Cell 3 3 2 28 2 2" xfId="21203" xr:uid="{00000000-0005-0000-0000-0000C83F0000}"/>
    <cellStyle name="Input Cell 3 3 2 28 2 3" xfId="21204" xr:uid="{00000000-0005-0000-0000-0000C93F0000}"/>
    <cellStyle name="Input Cell 3 3 2 28 2 4" xfId="21205" xr:uid="{00000000-0005-0000-0000-0000CA3F0000}"/>
    <cellStyle name="Input Cell 3 3 2 28 3" xfId="21206" xr:uid="{00000000-0005-0000-0000-0000CB3F0000}"/>
    <cellStyle name="Input Cell 3 3 2 28 4" xfId="21207" xr:uid="{00000000-0005-0000-0000-0000CC3F0000}"/>
    <cellStyle name="Input Cell 3 3 2 28 5" xfId="21208" xr:uid="{00000000-0005-0000-0000-0000CD3F0000}"/>
    <cellStyle name="Input Cell 3 3 2 29" xfId="2399" xr:uid="{00000000-0005-0000-0000-0000CE3F0000}"/>
    <cellStyle name="Input Cell 3 3 2 29 2" xfId="21209" xr:uid="{00000000-0005-0000-0000-0000CF3F0000}"/>
    <cellStyle name="Input Cell 3 3 2 29 2 2" xfId="21210" xr:uid="{00000000-0005-0000-0000-0000D03F0000}"/>
    <cellStyle name="Input Cell 3 3 2 29 2 3" xfId="21211" xr:uid="{00000000-0005-0000-0000-0000D13F0000}"/>
    <cellStyle name="Input Cell 3 3 2 29 2 4" xfId="21212" xr:uid="{00000000-0005-0000-0000-0000D23F0000}"/>
    <cellStyle name="Input Cell 3 3 2 29 3" xfId="21213" xr:uid="{00000000-0005-0000-0000-0000D33F0000}"/>
    <cellStyle name="Input Cell 3 3 2 29 4" xfId="21214" xr:uid="{00000000-0005-0000-0000-0000D43F0000}"/>
    <cellStyle name="Input Cell 3 3 2 29 5" xfId="21215" xr:uid="{00000000-0005-0000-0000-0000D53F0000}"/>
    <cellStyle name="Input Cell 3 3 2 3" xfId="2400" xr:uid="{00000000-0005-0000-0000-0000D63F0000}"/>
    <cellStyle name="Input Cell 3 3 2 3 2" xfId="21216" xr:uid="{00000000-0005-0000-0000-0000D73F0000}"/>
    <cellStyle name="Input Cell 3 3 2 3 2 2" xfId="21217" xr:uid="{00000000-0005-0000-0000-0000D83F0000}"/>
    <cellStyle name="Input Cell 3 3 2 3 2 3" xfId="21218" xr:uid="{00000000-0005-0000-0000-0000D93F0000}"/>
    <cellStyle name="Input Cell 3 3 2 3 2 4" xfId="21219" xr:uid="{00000000-0005-0000-0000-0000DA3F0000}"/>
    <cellStyle name="Input Cell 3 3 2 3 3" xfId="21220" xr:uid="{00000000-0005-0000-0000-0000DB3F0000}"/>
    <cellStyle name="Input Cell 3 3 2 3 4" xfId="21221" xr:uid="{00000000-0005-0000-0000-0000DC3F0000}"/>
    <cellStyle name="Input Cell 3 3 2 3 5" xfId="21222" xr:uid="{00000000-0005-0000-0000-0000DD3F0000}"/>
    <cellStyle name="Input Cell 3 3 2 30" xfId="2401" xr:uid="{00000000-0005-0000-0000-0000DE3F0000}"/>
    <cellStyle name="Input Cell 3 3 2 30 2" xfId="21223" xr:uid="{00000000-0005-0000-0000-0000DF3F0000}"/>
    <cellStyle name="Input Cell 3 3 2 30 2 2" xfId="21224" xr:uid="{00000000-0005-0000-0000-0000E03F0000}"/>
    <cellStyle name="Input Cell 3 3 2 30 2 3" xfId="21225" xr:uid="{00000000-0005-0000-0000-0000E13F0000}"/>
    <cellStyle name="Input Cell 3 3 2 30 2 4" xfId="21226" xr:uid="{00000000-0005-0000-0000-0000E23F0000}"/>
    <cellStyle name="Input Cell 3 3 2 30 3" xfId="21227" xr:uid="{00000000-0005-0000-0000-0000E33F0000}"/>
    <cellStyle name="Input Cell 3 3 2 30 4" xfId="21228" xr:uid="{00000000-0005-0000-0000-0000E43F0000}"/>
    <cellStyle name="Input Cell 3 3 2 30 5" xfId="21229" xr:uid="{00000000-0005-0000-0000-0000E53F0000}"/>
    <cellStyle name="Input Cell 3 3 2 31" xfId="2402" xr:uid="{00000000-0005-0000-0000-0000E63F0000}"/>
    <cellStyle name="Input Cell 3 3 2 31 2" xfId="21230" xr:uid="{00000000-0005-0000-0000-0000E73F0000}"/>
    <cellStyle name="Input Cell 3 3 2 31 2 2" xfId="21231" xr:uid="{00000000-0005-0000-0000-0000E83F0000}"/>
    <cellStyle name="Input Cell 3 3 2 31 2 3" xfId="21232" xr:uid="{00000000-0005-0000-0000-0000E93F0000}"/>
    <cellStyle name="Input Cell 3 3 2 31 2 4" xfId="21233" xr:uid="{00000000-0005-0000-0000-0000EA3F0000}"/>
    <cellStyle name="Input Cell 3 3 2 31 3" xfId="21234" xr:uid="{00000000-0005-0000-0000-0000EB3F0000}"/>
    <cellStyle name="Input Cell 3 3 2 31 4" xfId="21235" xr:uid="{00000000-0005-0000-0000-0000EC3F0000}"/>
    <cellStyle name="Input Cell 3 3 2 31 5" xfId="21236" xr:uid="{00000000-0005-0000-0000-0000ED3F0000}"/>
    <cellStyle name="Input Cell 3 3 2 32" xfId="2403" xr:uid="{00000000-0005-0000-0000-0000EE3F0000}"/>
    <cellStyle name="Input Cell 3 3 2 32 2" xfId="21237" xr:uid="{00000000-0005-0000-0000-0000EF3F0000}"/>
    <cellStyle name="Input Cell 3 3 2 32 2 2" xfId="21238" xr:uid="{00000000-0005-0000-0000-0000F03F0000}"/>
    <cellStyle name="Input Cell 3 3 2 32 2 3" xfId="21239" xr:uid="{00000000-0005-0000-0000-0000F13F0000}"/>
    <cellStyle name="Input Cell 3 3 2 32 2 4" xfId="21240" xr:uid="{00000000-0005-0000-0000-0000F23F0000}"/>
    <cellStyle name="Input Cell 3 3 2 32 3" xfId="21241" xr:uid="{00000000-0005-0000-0000-0000F33F0000}"/>
    <cellStyle name="Input Cell 3 3 2 32 4" xfId="21242" xr:uid="{00000000-0005-0000-0000-0000F43F0000}"/>
    <cellStyle name="Input Cell 3 3 2 32 5" xfId="21243" xr:uid="{00000000-0005-0000-0000-0000F53F0000}"/>
    <cellStyle name="Input Cell 3 3 2 33" xfId="2404" xr:uid="{00000000-0005-0000-0000-0000F63F0000}"/>
    <cellStyle name="Input Cell 3 3 2 33 2" xfId="21244" xr:uid="{00000000-0005-0000-0000-0000F73F0000}"/>
    <cellStyle name="Input Cell 3 3 2 33 2 2" xfId="21245" xr:uid="{00000000-0005-0000-0000-0000F83F0000}"/>
    <cellStyle name="Input Cell 3 3 2 33 2 3" xfId="21246" xr:uid="{00000000-0005-0000-0000-0000F93F0000}"/>
    <cellStyle name="Input Cell 3 3 2 33 2 4" xfId="21247" xr:uid="{00000000-0005-0000-0000-0000FA3F0000}"/>
    <cellStyle name="Input Cell 3 3 2 33 3" xfId="21248" xr:uid="{00000000-0005-0000-0000-0000FB3F0000}"/>
    <cellStyle name="Input Cell 3 3 2 33 4" xfId="21249" xr:uid="{00000000-0005-0000-0000-0000FC3F0000}"/>
    <cellStyle name="Input Cell 3 3 2 33 5" xfId="21250" xr:uid="{00000000-0005-0000-0000-0000FD3F0000}"/>
    <cellStyle name="Input Cell 3 3 2 34" xfId="2405" xr:uid="{00000000-0005-0000-0000-0000FE3F0000}"/>
    <cellStyle name="Input Cell 3 3 2 34 2" xfId="21251" xr:uid="{00000000-0005-0000-0000-0000FF3F0000}"/>
    <cellStyle name="Input Cell 3 3 2 34 2 2" xfId="21252" xr:uid="{00000000-0005-0000-0000-000000400000}"/>
    <cellStyle name="Input Cell 3 3 2 34 2 3" xfId="21253" xr:uid="{00000000-0005-0000-0000-000001400000}"/>
    <cellStyle name="Input Cell 3 3 2 34 2 4" xfId="21254" xr:uid="{00000000-0005-0000-0000-000002400000}"/>
    <cellStyle name="Input Cell 3 3 2 34 3" xfId="21255" xr:uid="{00000000-0005-0000-0000-000003400000}"/>
    <cellStyle name="Input Cell 3 3 2 34 4" xfId="21256" xr:uid="{00000000-0005-0000-0000-000004400000}"/>
    <cellStyle name="Input Cell 3 3 2 34 5" xfId="21257" xr:uid="{00000000-0005-0000-0000-000005400000}"/>
    <cellStyle name="Input Cell 3 3 2 35" xfId="2406" xr:uid="{00000000-0005-0000-0000-000006400000}"/>
    <cellStyle name="Input Cell 3 3 2 35 2" xfId="21258" xr:uid="{00000000-0005-0000-0000-000007400000}"/>
    <cellStyle name="Input Cell 3 3 2 35 2 2" xfId="21259" xr:uid="{00000000-0005-0000-0000-000008400000}"/>
    <cellStyle name="Input Cell 3 3 2 35 2 3" xfId="21260" xr:uid="{00000000-0005-0000-0000-000009400000}"/>
    <cellStyle name="Input Cell 3 3 2 35 2 4" xfId="21261" xr:uid="{00000000-0005-0000-0000-00000A400000}"/>
    <cellStyle name="Input Cell 3 3 2 35 3" xfId="21262" xr:uid="{00000000-0005-0000-0000-00000B400000}"/>
    <cellStyle name="Input Cell 3 3 2 35 4" xfId="21263" xr:uid="{00000000-0005-0000-0000-00000C400000}"/>
    <cellStyle name="Input Cell 3 3 2 35 5" xfId="21264" xr:uid="{00000000-0005-0000-0000-00000D400000}"/>
    <cellStyle name="Input Cell 3 3 2 36" xfId="2407" xr:uid="{00000000-0005-0000-0000-00000E400000}"/>
    <cellStyle name="Input Cell 3 3 2 36 2" xfId="21265" xr:uid="{00000000-0005-0000-0000-00000F400000}"/>
    <cellStyle name="Input Cell 3 3 2 36 2 2" xfId="21266" xr:uid="{00000000-0005-0000-0000-000010400000}"/>
    <cellStyle name="Input Cell 3 3 2 36 2 3" xfId="21267" xr:uid="{00000000-0005-0000-0000-000011400000}"/>
    <cellStyle name="Input Cell 3 3 2 36 2 4" xfId="21268" xr:uid="{00000000-0005-0000-0000-000012400000}"/>
    <cellStyle name="Input Cell 3 3 2 36 3" xfId="21269" xr:uid="{00000000-0005-0000-0000-000013400000}"/>
    <cellStyle name="Input Cell 3 3 2 36 4" xfId="21270" xr:uid="{00000000-0005-0000-0000-000014400000}"/>
    <cellStyle name="Input Cell 3 3 2 36 5" xfId="21271" xr:uid="{00000000-0005-0000-0000-000015400000}"/>
    <cellStyle name="Input Cell 3 3 2 37" xfId="2408" xr:uid="{00000000-0005-0000-0000-000016400000}"/>
    <cellStyle name="Input Cell 3 3 2 37 2" xfId="21272" xr:uid="{00000000-0005-0000-0000-000017400000}"/>
    <cellStyle name="Input Cell 3 3 2 37 2 2" xfId="21273" xr:uid="{00000000-0005-0000-0000-000018400000}"/>
    <cellStyle name="Input Cell 3 3 2 37 2 3" xfId="21274" xr:uid="{00000000-0005-0000-0000-000019400000}"/>
    <cellStyle name="Input Cell 3 3 2 37 2 4" xfId="21275" xr:uid="{00000000-0005-0000-0000-00001A400000}"/>
    <cellStyle name="Input Cell 3 3 2 37 3" xfId="21276" xr:uid="{00000000-0005-0000-0000-00001B400000}"/>
    <cellStyle name="Input Cell 3 3 2 37 4" xfId="21277" xr:uid="{00000000-0005-0000-0000-00001C400000}"/>
    <cellStyle name="Input Cell 3 3 2 37 5" xfId="21278" xr:uid="{00000000-0005-0000-0000-00001D400000}"/>
    <cellStyle name="Input Cell 3 3 2 38" xfId="2409" xr:uid="{00000000-0005-0000-0000-00001E400000}"/>
    <cellStyle name="Input Cell 3 3 2 38 2" xfId="21279" xr:uid="{00000000-0005-0000-0000-00001F400000}"/>
    <cellStyle name="Input Cell 3 3 2 38 2 2" xfId="21280" xr:uid="{00000000-0005-0000-0000-000020400000}"/>
    <cellStyle name="Input Cell 3 3 2 38 2 3" xfId="21281" xr:uid="{00000000-0005-0000-0000-000021400000}"/>
    <cellStyle name="Input Cell 3 3 2 38 2 4" xfId="21282" xr:uid="{00000000-0005-0000-0000-000022400000}"/>
    <cellStyle name="Input Cell 3 3 2 38 3" xfId="21283" xr:uid="{00000000-0005-0000-0000-000023400000}"/>
    <cellStyle name="Input Cell 3 3 2 38 4" xfId="21284" xr:uid="{00000000-0005-0000-0000-000024400000}"/>
    <cellStyle name="Input Cell 3 3 2 38 5" xfId="21285" xr:uid="{00000000-0005-0000-0000-000025400000}"/>
    <cellStyle name="Input Cell 3 3 2 39" xfId="2410" xr:uid="{00000000-0005-0000-0000-000026400000}"/>
    <cellStyle name="Input Cell 3 3 2 39 2" xfId="21286" xr:uid="{00000000-0005-0000-0000-000027400000}"/>
    <cellStyle name="Input Cell 3 3 2 39 2 2" xfId="21287" xr:uid="{00000000-0005-0000-0000-000028400000}"/>
    <cellStyle name="Input Cell 3 3 2 39 2 3" xfId="21288" xr:uid="{00000000-0005-0000-0000-000029400000}"/>
    <cellStyle name="Input Cell 3 3 2 39 2 4" xfId="21289" xr:uid="{00000000-0005-0000-0000-00002A400000}"/>
    <cellStyle name="Input Cell 3 3 2 39 3" xfId="21290" xr:uid="{00000000-0005-0000-0000-00002B400000}"/>
    <cellStyle name="Input Cell 3 3 2 39 4" xfId="21291" xr:uid="{00000000-0005-0000-0000-00002C400000}"/>
    <cellStyle name="Input Cell 3 3 2 39 5" xfId="21292" xr:uid="{00000000-0005-0000-0000-00002D400000}"/>
    <cellStyle name="Input Cell 3 3 2 4" xfId="2411" xr:uid="{00000000-0005-0000-0000-00002E400000}"/>
    <cellStyle name="Input Cell 3 3 2 4 2" xfId="21293" xr:uid="{00000000-0005-0000-0000-00002F400000}"/>
    <cellStyle name="Input Cell 3 3 2 4 2 2" xfId="21294" xr:uid="{00000000-0005-0000-0000-000030400000}"/>
    <cellStyle name="Input Cell 3 3 2 4 2 3" xfId="21295" xr:uid="{00000000-0005-0000-0000-000031400000}"/>
    <cellStyle name="Input Cell 3 3 2 4 2 4" xfId="21296" xr:uid="{00000000-0005-0000-0000-000032400000}"/>
    <cellStyle name="Input Cell 3 3 2 4 3" xfId="21297" xr:uid="{00000000-0005-0000-0000-000033400000}"/>
    <cellStyle name="Input Cell 3 3 2 4 4" xfId="21298" xr:uid="{00000000-0005-0000-0000-000034400000}"/>
    <cellStyle name="Input Cell 3 3 2 4 5" xfId="21299" xr:uid="{00000000-0005-0000-0000-000035400000}"/>
    <cellStyle name="Input Cell 3 3 2 40" xfId="2412" xr:uid="{00000000-0005-0000-0000-000036400000}"/>
    <cellStyle name="Input Cell 3 3 2 40 2" xfId="21300" xr:uid="{00000000-0005-0000-0000-000037400000}"/>
    <cellStyle name="Input Cell 3 3 2 40 2 2" xfId="21301" xr:uid="{00000000-0005-0000-0000-000038400000}"/>
    <cellStyle name="Input Cell 3 3 2 40 2 3" xfId="21302" xr:uid="{00000000-0005-0000-0000-000039400000}"/>
    <cellStyle name="Input Cell 3 3 2 40 2 4" xfId="21303" xr:uid="{00000000-0005-0000-0000-00003A400000}"/>
    <cellStyle name="Input Cell 3 3 2 40 3" xfId="21304" xr:uid="{00000000-0005-0000-0000-00003B400000}"/>
    <cellStyle name="Input Cell 3 3 2 40 4" xfId="21305" xr:uid="{00000000-0005-0000-0000-00003C400000}"/>
    <cellStyle name="Input Cell 3 3 2 40 5" xfId="21306" xr:uid="{00000000-0005-0000-0000-00003D400000}"/>
    <cellStyle name="Input Cell 3 3 2 41" xfId="2413" xr:uid="{00000000-0005-0000-0000-00003E400000}"/>
    <cellStyle name="Input Cell 3 3 2 41 2" xfId="21307" xr:uid="{00000000-0005-0000-0000-00003F400000}"/>
    <cellStyle name="Input Cell 3 3 2 41 2 2" xfId="21308" xr:uid="{00000000-0005-0000-0000-000040400000}"/>
    <cellStyle name="Input Cell 3 3 2 41 2 3" xfId="21309" xr:uid="{00000000-0005-0000-0000-000041400000}"/>
    <cellStyle name="Input Cell 3 3 2 41 2 4" xfId="21310" xr:uid="{00000000-0005-0000-0000-000042400000}"/>
    <cellStyle name="Input Cell 3 3 2 41 3" xfId="21311" xr:uid="{00000000-0005-0000-0000-000043400000}"/>
    <cellStyle name="Input Cell 3 3 2 41 4" xfId="21312" xr:uid="{00000000-0005-0000-0000-000044400000}"/>
    <cellStyle name="Input Cell 3 3 2 41 5" xfId="21313" xr:uid="{00000000-0005-0000-0000-000045400000}"/>
    <cellStyle name="Input Cell 3 3 2 42" xfId="2414" xr:uid="{00000000-0005-0000-0000-000046400000}"/>
    <cellStyle name="Input Cell 3 3 2 42 2" xfId="21314" xr:uid="{00000000-0005-0000-0000-000047400000}"/>
    <cellStyle name="Input Cell 3 3 2 42 2 2" xfId="21315" xr:uid="{00000000-0005-0000-0000-000048400000}"/>
    <cellStyle name="Input Cell 3 3 2 42 2 3" xfId="21316" xr:uid="{00000000-0005-0000-0000-000049400000}"/>
    <cellStyle name="Input Cell 3 3 2 42 2 4" xfId="21317" xr:uid="{00000000-0005-0000-0000-00004A400000}"/>
    <cellStyle name="Input Cell 3 3 2 42 3" xfId="21318" xr:uid="{00000000-0005-0000-0000-00004B400000}"/>
    <cellStyle name="Input Cell 3 3 2 42 4" xfId="21319" xr:uid="{00000000-0005-0000-0000-00004C400000}"/>
    <cellStyle name="Input Cell 3 3 2 42 5" xfId="21320" xr:uid="{00000000-0005-0000-0000-00004D400000}"/>
    <cellStyle name="Input Cell 3 3 2 43" xfId="2415" xr:uid="{00000000-0005-0000-0000-00004E400000}"/>
    <cellStyle name="Input Cell 3 3 2 43 2" xfId="21321" xr:uid="{00000000-0005-0000-0000-00004F400000}"/>
    <cellStyle name="Input Cell 3 3 2 43 2 2" xfId="21322" xr:uid="{00000000-0005-0000-0000-000050400000}"/>
    <cellStyle name="Input Cell 3 3 2 43 2 3" xfId="21323" xr:uid="{00000000-0005-0000-0000-000051400000}"/>
    <cellStyle name="Input Cell 3 3 2 43 2 4" xfId="21324" xr:uid="{00000000-0005-0000-0000-000052400000}"/>
    <cellStyle name="Input Cell 3 3 2 43 3" xfId="21325" xr:uid="{00000000-0005-0000-0000-000053400000}"/>
    <cellStyle name="Input Cell 3 3 2 43 4" xfId="21326" xr:uid="{00000000-0005-0000-0000-000054400000}"/>
    <cellStyle name="Input Cell 3 3 2 43 5" xfId="21327" xr:uid="{00000000-0005-0000-0000-000055400000}"/>
    <cellStyle name="Input Cell 3 3 2 44" xfId="2416" xr:uid="{00000000-0005-0000-0000-000056400000}"/>
    <cellStyle name="Input Cell 3 3 2 44 2" xfId="21328" xr:uid="{00000000-0005-0000-0000-000057400000}"/>
    <cellStyle name="Input Cell 3 3 2 44 2 2" xfId="21329" xr:uid="{00000000-0005-0000-0000-000058400000}"/>
    <cellStyle name="Input Cell 3 3 2 44 2 3" xfId="21330" xr:uid="{00000000-0005-0000-0000-000059400000}"/>
    <cellStyle name="Input Cell 3 3 2 44 2 4" xfId="21331" xr:uid="{00000000-0005-0000-0000-00005A400000}"/>
    <cellStyle name="Input Cell 3 3 2 44 3" xfId="21332" xr:uid="{00000000-0005-0000-0000-00005B400000}"/>
    <cellStyle name="Input Cell 3 3 2 44 4" xfId="21333" xr:uid="{00000000-0005-0000-0000-00005C400000}"/>
    <cellStyle name="Input Cell 3 3 2 44 5" xfId="21334" xr:uid="{00000000-0005-0000-0000-00005D400000}"/>
    <cellStyle name="Input Cell 3 3 2 45" xfId="21335" xr:uid="{00000000-0005-0000-0000-00005E400000}"/>
    <cellStyle name="Input Cell 3 3 2 45 2" xfId="21336" xr:uid="{00000000-0005-0000-0000-00005F400000}"/>
    <cellStyle name="Input Cell 3 3 2 45 3" xfId="21337" xr:uid="{00000000-0005-0000-0000-000060400000}"/>
    <cellStyle name="Input Cell 3 3 2 45 4" xfId="21338" xr:uid="{00000000-0005-0000-0000-000061400000}"/>
    <cellStyle name="Input Cell 3 3 2 46" xfId="21339" xr:uid="{00000000-0005-0000-0000-000062400000}"/>
    <cellStyle name="Input Cell 3 3 2 46 2" xfId="21340" xr:uid="{00000000-0005-0000-0000-000063400000}"/>
    <cellStyle name="Input Cell 3 3 2 46 3" xfId="21341" xr:uid="{00000000-0005-0000-0000-000064400000}"/>
    <cellStyle name="Input Cell 3 3 2 46 4" xfId="21342" xr:uid="{00000000-0005-0000-0000-000065400000}"/>
    <cellStyle name="Input Cell 3 3 2 47" xfId="21343" xr:uid="{00000000-0005-0000-0000-000066400000}"/>
    <cellStyle name="Input Cell 3 3 2 48" xfId="21344" xr:uid="{00000000-0005-0000-0000-000067400000}"/>
    <cellStyle name="Input Cell 3 3 2 49" xfId="21345" xr:uid="{00000000-0005-0000-0000-000068400000}"/>
    <cellStyle name="Input Cell 3 3 2 5" xfId="2417" xr:uid="{00000000-0005-0000-0000-000069400000}"/>
    <cellStyle name="Input Cell 3 3 2 5 2" xfId="21346" xr:uid="{00000000-0005-0000-0000-00006A400000}"/>
    <cellStyle name="Input Cell 3 3 2 5 2 2" xfId="21347" xr:uid="{00000000-0005-0000-0000-00006B400000}"/>
    <cellStyle name="Input Cell 3 3 2 5 2 3" xfId="21348" xr:uid="{00000000-0005-0000-0000-00006C400000}"/>
    <cellStyle name="Input Cell 3 3 2 5 2 4" xfId="21349" xr:uid="{00000000-0005-0000-0000-00006D400000}"/>
    <cellStyle name="Input Cell 3 3 2 5 3" xfId="21350" xr:uid="{00000000-0005-0000-0000-00006E400000}"/>
    <cellStyle name="Input Cell 3 3 2 5 4" xfId="21351" xr:uid="{00000000-0005-0000-0000-00006F400000}"/>
    <cellStyle name="Input Cell 3 3 2 5 5" xfId="21352" xr:uid="{00000000-0005-0000-0000-000070400000}"/>
    <cellStyle name="Input Cell 3 3 2 6" xfId="2418" xr:uid="{00000000-0005-0000-0000-000071400000}"/>
    <cellStyle name="Input Cell 3 3 2 6 2" xfId="21353" xr:uid="{00000000-0005-0000-0000-000072400000}"/>
    <cellStyle name="Input Cell 3 3 2 6 2 2" xfId="21354" xr:uid="{00000000-0005-0000-0000-000073400000}"/>
    <cellStyle name="Input Cell 3 3 2 6 2 3" xfId="21355" xr:uid="{00000000-0005-0000-0000-000074400000}"/>
    <cellStyle name="Input Cell 3 3 2 6 2 4" xfId="21356" xr:uid="{00000000-0005-0000-0000-000075400000}"/>
    <cellStyle name="Input Cell 3 3 2 6 3" xfId="21357" xr:uid="{00000000-0005-0000-0000-000076400000}"/>
    <cellStyle name="Input Cell 3 3 2 6 4" xfId="21358" xr:uid="{00000000-0005-0000-0000-000077400000}"/>
    <cellStyle name="Input Cell 3 3 2 6 5" xfId="21359" xr:uid="{00000000-0005-0000-0000-000078400000}"/>
    <cellStyle name="Input Cell 3 3 2 7" xfId="2419" xr:uid="{00000000-0005-0000-0000-000079400000}"/>
    <cellStyle name="Input Cell 3 3 2 7 2" xfId="21360" xr:uid="{00000000-0005-0000-0000-00007A400000}"/>
    <cellStyle name="Input Cell 3 3 2 7 2 2" xfId="21361" xr:uid="{00000000-0005-0000-0000-00007B400000}"/>
    <cellStyle name="Input Cell 3 3 2 7 2 3" xfId="21362" xr:uid="{00000000-0005-0000-0000-00007C400000}"/>
    <cellStyle name="Input Cell 3 3 2 7 2 4" xfId="21363" xr:uid="{00000000-0005-0000-0000-00007D400000}"/>
    <cellStyle name="Input Cell 3 3 2 7 3" xfId="21364" xr:uid="{00000000-0005-0000-0000-00007E400000}"/>
    <cellStyle name="Input Cell 3 3 2 7 4" xfId="21365" xr:uid="{00000000-0005-0000-0000-00007F400000}"/>
    <cellStyle name="Input Cell 3 3 2 7 5" xfId="21366" xr:uid="{00000000-0005-0000-0000-000080400000}"/>
    <cellStyle name="Input Cell 3 3 2 8" xfId="2420" xr:uid="{00000000-0005-0000-0000-000081400000}"/>
    <cellStyle name="Input Cell 3 3 2 8 2" xfId="21367" xr:uid="{00000000-0005-0000-0000-000082400000}"/>
    <cellStyle name="Input Cell 3 3 2 8 2 2" xfId="21368" xr:uid="{00000000-0005-0000-0000-000083400000}"/>
    <cellStyle name="Input Cell 3 3 2 8 2 3" xfId="21369" xr:uid="{00000000-0005-0000-0000-000084400000}"/>
    <cellStyle name="Input Cell 3 3 2 8 2 4" xfId="21370" xr:uid="{00000000-0005-0000-0000-000085400000}"/>
    <cellStyle name="Input Cell 3 3 2 8 3" xfId="21371" xr:uid="{00000000-0005-0000-0000-000086400000}"/>
    <cellStyle name="Input Cell 3 3 2 8 4" xfId="21372" xr:uid="{00000000-0005-0000-0000-000087400000}"/>
    <cellStyle name="Input Cell 3 3 2 8 5" xfId="21373" xr:uid="{00000000-0005-0000-0000-000088400000}"/>
    <cellStyle name="Input Cell 3 3 2 9" xfId="2421" xr:uid="{00000000-0005-0000-0000-000089400000}"/>
    <cellStyle name="Input Cell 3 3 2 9 2" xfId="21374" xr:uid="{00000000-0005-0000-0000-00008A400000}"/>
    <cellStyle name="Input Cell 3 3 2 9 2 2" xfId="21375" xr:uid="{00000000-0005-0000-0000-00008B400000}"/>
    <cellStyle name="Input Cell 3 3 2 9 2 3" xfId="21376" xr:uid="{00000000-0005-0000-0000-00008C400000}"/>
    <cellStyle name="Input Cell 3 3 2 9 2 4" xfId="21377" xr:uid="{00000000-0005-0000-0000-00008D400000}"/>
    <cellStyle name="Input Cell 3 3 2 9 3" xfId="21378" xr:uid="{00000000-0005-0000-0000-00008E400000}"/>
    <cellStyle name="Input Cell 3 3 2 9 4" xfId="21379" xr:uid="{00000000-0005-0000-0000-00008F400000}"/>
    <cellStyle name="Input Cell 3 3 2 9 5" xfId="21380" xr:uid="{00000000-0005-0000-0000-000090400000}"/>
    <cellStyle name="Input Cell 3 3 20" xfId="2422" xr:uid="{00000000-0005-0000-0000-000091400000}"/>
    <cellStyle name="Input Cell 3 3 20 2" xfId="21381" xr:uid="{00000000-0005-0000-0000-000092400000}"/>
    <cellStyle name="Input Cell 3 3 20 2 2" xfId="21382" xr:uid="{00000000-0005-0000-0000-000093400000}"/>
    <cellStyle name="Input Cell 3 3 20 2 3" xfId="21383" xr:uid="{00000000-0005-0000-0000-000094400000}"/>
    <cellStyle name="Input Cell 3 3 20 2 4" xfId="21384" xr:uid="{00000000-0005-0000-0000-000095400000}"/>
    <cellStyle name="Input Cell 3 3 20 3" xfId="21385" xr:uid="{00000000-0005-0000-0000-000096400000}"/>
    <cellStyle name="Input Cell 3 3 20 4" xfId="21386" xr:uid="{00000000-0005-0000-0000-000097400000}"/>
    <cellStyle name="Input Cell 3 3 20 5" xfId="21387" xr:uid="{00000000-0005-0000-0000-000098400000}"/>
    <cellStyle name="Input Cell 3 3 21" xfId="2423" xr:uid="{00000000-0005-0000-0000-000099400000}"/>
    <cellStyle name="Input Cell 3 3 21 2" xfId="21388" xr:uid="{00000000-0005-0000-0000-00009A400000}"/>
    <cellStyle name="Input Cell 3 3 21 2 2" xfId="21389" xr:uid="{00000000-0005-0000-0000-00009B400000}"/>
    <cellStyle name="Input Cell 3 3 21 2 3" xfId="21390" xr:uid="{00000000-0005-0000-0000-00009C400000}"/>
    <cellStyle name="Input Cell 3 3 21 2 4" xfId="21391" xr:uid="{00000000-0005-0000-0000-00009D400000}"/>
    <cellStyle name="Input Cell 3 3 21 3" xfId="21392" xr:uid="{00000000-0005-0000-0000-00009E400000}"/>
    <cellStyle name="Input Cell 3 3 21 4" xfId="21393" xr:uid="{00000000-0005-0000-0000-00009F400000}"/>
    <cellStyle name="Input Cell 3 3 21 5" xfId="21394" xr:uid="{00000000-0005-0000-0000-0000A0400000}"/>
    <cellStyle name="Input Cell 3 3 22" xfId="2424" xr:uid="{00000000-0005-0000-0000-0000A1400000}"/>
    <cellStyle name="Input Cell 3 3 22 2" xfId="21395" xr:uid="{00000000-0005-0000-0000-0000A2400000}"/>
    <cellStyle name="Input Cell 3 3 22 2 2" xfId="21396" xr:uid="{00000000-0005-0000-0000-0000A3400000}"/>
    <cellStyle name="Input Cell 3 3 22 2 3" xfId="21397" xr:uid="{00000000-0005-0000-0000-0000A4400000}"/>
    <cellStyle name="Input Cell 3 3 22 2 4" xfId="21398" xr:uid="{00000000-0005-0000-0000-0000A5400000}"/>
    <cellStyle name="Input Cell 3 3 22 3" xfId="21399" xr:uid="{00000000-0005-0000-0000-0000A6400000}"/>
    <cellStyle name="Input Cell 3 3 22 4" xfId="21400" xr:uid="{00000000-0005-0000-0000-0000A7400000}"/>
    <cellStyle name="Input Cell 3 3 22 5" xfId="21401" xr:uid="{00000000-0005-0000-0000-0000A8400000}"/>
    <cellStyle name="Input Cell 3 3 23" xfId="2425" xr:uid="{00000000-0005-0000-0000-0000A9400000}"/>
    <cellStyle name="Input Cell 3 3 23 2" xfId="21402" xr:uid="{00000000-0005-0000-0000-0000AA400000}"/>
    <cellStyle name="Input Cell 3 3 23 2 2" xfId="21403" xr:uid="{00000000-0005-0000-0000-0000AB400000}"/>
    <cellStyle name="Input Cell 3 3 23 2 3" xfId="21404" xr:uid="{00000000-0005-0000-0000-0000AC400000}"/>
    <cellStyle name="Input Cell 3 3 23 2 4" xfId="21405" xr:uid="{00000000-0005-0000-0000-0000AD400000}"/>
    <cellStyle name="Input Cell 3 3 23 3" xfId="21406" xr:uid="{00000000-0005-0000-0000-0000AE400000}"/>
    <cellStyle name="Input Cell 3 3 23 4" xfId="21407" xr:uid="{00000000-0005-0000-0000-0000AF400000}"/>
    <cellStyle name="Input Cell 3 3 23 5" xfId="21408" xr:uid="{00000000-0005-0000-0000-0000B0400000}"/>
    <cellStyle name="Input Cell 3 3 24" xfId="2426" xr:uid="{00000000-0005-0000-0000-0000B1400000}"/>
    <cellStyle name="Input Cell 3 3 24 2" xfId="21409" xr:uid="{00000000-0005-0000-0000-0000B2400000}"/>
    <cellStyle name="Input Cell 3 3 24 2 2" xfId="21410" xr:uid="{00000000-0005-0000-0000-0000B3400000}"/>
    <cellStyle name="Input Cell 3 3 24 2 3" xfId="21411" xr:uid="{00000000-0005-0000-0000-0000B4400000}"/>
    <cellStyle name="Input Cell 3 3 24 2 4" xfId="21412" xr:uid="{00000000-0005-0000-0000-0000B5400000}"/>
    <cellStyle name="Input Cell 3 3 24 3" xfId="21413" xr:uid="{00000000-0005-0000-0000-0000B6400000}"/>
    <cellStyle name="Input Cell 3 3 24 4" xfId="21414" xr:uid="{00000000-0005-0000-0000-0000B7400000}"/>
    <cellStyle name="Input Cell 3 3 24 5" xfId="21415" xr:uid="{00000000-0005-0000-0000-0000B8400000}"/>
    <cellStyle name="Input Cell 3 3 25" xfId="2427" xr:uid="{00000000-0005-0000-0000-0000B9400000}"/>
    <cellStyle name="Input Cell 3 3 25 2" xfId="21416" xr:uid="{00000000-0005-0000-0000-0000BA400000}"/>
    <cellStyle name="Input Cell 3 3 25 2 2" xfId="21417" xr:uid="{00000000-0005-0000-0000-0000BB400000}"/>
    <cellStyle name="Input Cell 3 3 25 2 3" xfId="21418" xr:uid="{00000000-0005-0000-0000-0000BC400000}"/>
    <cellStyle name="Input Cell 3 3 25 2 4" xfId="21419" xr:uid="{00000000-0005-0000-0000-0000BD400000}"/>
    <cellStyle name="Input Cell 3 3 25 3" xfId="21420" xr:uid="{00000000-0005-0000-0000-0000BE400000}"/>
    <cellStyle name="Input Cell 3 3 25 4" xfId="21421" xr:uid="{00000000-0005-0000-0000-0000BF400000}"/>
    <cellStyle name="Input Cell 3 3 25 5" xfId="21422" xr:uid="{00000000-0005-0000-0000-0000C0400000}"/>
    <cellStyle name="Input Cell 3 3 26" xfId="2428" xr:uid="{00000000-0005-0000-0000-0000C1400000}"/>
    <cellStyle name="Input Cell 3 3 26 2" xfId="21423" xr:uid="{00000000-0005-0000-0000-0000C2400000}"/>
    <cellStyle name="Input Cell 3 3 26 2 2" xfId="21424" xr:uid="{00000000-0005-0000-0000-0000C3400000}"/>
    <cellStyle name="Input Cell 3 3 26 2 3" xfId="21425" xr:uid="{00000000-0005-0000-0000-0000C4400000}"/>
    <cellStyle name="Input Cell 3 3 26 2 4" xfId="21426" xr:uid="{00000000-0005-0000-0000-0000C5400000}"/>
    <cellStyle name="Input Cell 3 3 26 3" xfId="21427" xr:uid="{00000000-0005-0000-0000-0000C6400000}"/>
    <cellStyle name="Input Cell 3 3 26 4" xfId="21428" xr:uid="{00000000-0005-0000-0000-0000C7400000}"/>
    <cellStyle name="Input Cell 3 3 26 5" xfId="21429" xr:uid="{00000000-0005-0000-0000-0000C8400000}"/>
    <cellStyle name="Input Cell 3 3 27" xfId="2429" xr:uid="{00000000-0005-0000-0000-0000C9400000}"/>
    <cellStyle name="Input Cell 3 3 27 2" xfId="21430" xr:uid="{00000000-0005-0000-0000-0000CA400000}"/>
    <cellStyle name="Input Cell 3 3 27 2 2" xfId="21431" xr:uid="{00000000-0005-0000-0000-0000CB400000}"/>
    <cellStyle name="Input Cell 3 3 27 2 3" xfId="21432" xr:uid="{00000000-0005-0000-0000-0000CC400000}"/>
    <cellStyle name="Input Cell 3 3 27 2 4" xfId="21433" xr:uid="{00000000-0005-0000-0000-0000CD400000}"/>
    <cellStyle name="Input Cell 3 3 27 3" xfId="21434" xr:uid="{00000000-0005-0000-0000-0000CE400000}"/>
    <cellStyle name="Input Cell 3 3 27 4" xfId="21435" xr:uid="{00000000-0005-0000-0000-0000CF400000}"/>
    <cellStyle name="Input Cell 3 3 27 5" xfId="21436" xr:uid="{00000000-0005-0000-0000-0000D0400000}"/>
    <cellStyle name="Input Cell 3 3 28" xfId="2430" xr:uid="{00000000-0005-0000-0000-0000D1400000}"/>
    <cellStyle name="Input Cell 3 3 28 2" xfId="21437" xr:uid="{00000000-0005-0000-0000-0000D2400000}"/>
    <cellStyle name="Input Cell 3 3 28 2 2" xfId="21438" xr:uid="{00000000-0005-0000-0000-0000D3400000}"/>
    <cellStyle name="Input Cell 3 3 28 2 3" xfId="21439" xr:uid="{00000000-0005-0000-0000-0000D4400000}"/>
    <cellStyle name="Input Cell 3 3 28 2 4" xfId="21440" xr:uid="{00000000-0005-0000-0000-0000D5400000}"/>
    <cellStyle name="Input Cell 3 3 28 3" xfId="21441" xr:uid="{00000000-0005-0000-0000-0000D6400000}"/>
    <cellStyle name="Input Cell 3 3 28 4" xfId="21442" xr:uid="{00000000-0005-0000-0000-0000D7400000}"/>
    <cellStyle name="Input Cell 3 3 28 5" xfId="21443" xr:uid="{00000000-0005-0000-0000-0000D8400000}"/>
    <cellStyle name="Input Cell 3 3 29" xfId="2431" xr:uid="{00000000-0005-0000-0000-0000D9400000}"/>
    <cellStyle name="Input Cell 3 3 29 2" xfId="21444" xr:uid="{00000000-0005-0000-0000-0000DA400000}"/>
    <cellStyle name="Input Cell 3 3 29 2 2" xfId="21445" xr:uid="{00000000-0005-0000-0000-0000DB400000}"/>
    <cellStyle name="Input Cell 3 3 29 2 3" xfId="21446" xr:uid="{00000000-0005-0000-0000-0000DC400000}"/>
    <cellStyle name="Input Cell 3 3 29 2 4" xfId="21447" xr:uid="{00000000-0005-0000-0000-0000DD400000}"/>
    <cellStyle name="Input Cell 3 3 29 3" xfId="21448" xr:uid="{00000000-0005-0000-0000-0000DE400000}"/>
    <cellStyle name="Input Cell 3 3 29 4" xfId="21449" xr:uid="{00000000-0005-0000-0000-0000DF400000}"/>
    <cellStyle name="Input Cell 3 3 29 5" xfId="21450" xr:uid="{00000000-0005-0000-0000-0000E0400000}"/>
    <cellStyle name="Input Cell 3 3 3" xfId="2432" xr:uid="{00000000-0005-0000-0000-0000E1400000}"/>
    <cellStyle name="Input Cell 3 3 3 2" xfId="21451" xr:uid="{00000000-0005-0000-0000-0000E2400000}"/>
    <cellStyle name="Input Cell 3 3 3 2 2" xfId="21452" xr:uid="{00000000-0005-0000-0000-0000E3400000}"/>
    <cellStyle name="Input Cell 3 3 3 2 3" xfId="21453" xr:uid="{00000000-0005-0000-0000-0000E4400000}"/>
    <cellStyle name="Input Cell 3 3 3 2 4" xfId="21454" xr:uid="{00000000-0005-0000-0000-0000E5400000}"/>
    <cellStyle name="Input Cell 3 3 3 3" xfId="21455" xr:uid="{00000000-0005-0000-0000-0000E6400000}"/>
    <cellStyle name="Input Cell 3 3 3 4" xfId="21456" xr:uid="{00000000-0005-0000-0000-0000E7400000}"/>
    <cellStyle name="Input Cell 3 3 3 5" xfId="21457" xr:uid="{00000000-0005-0000-0000-0000E8400000}"/>
    <cellStyle name="Input Cell 3 3 30" xfId="2433" xr:uid="{00000000-0005-0000-0000-0000E9400000}"/>
    <cellStyle name="Input Cell 3 3 30 2" xfId="21458" xr:uid="{00000000-0005-0000-0000-0000EA400000}"/>
    <cellStyle name="Input Cell 3 3 30 2 2" xfId="21459" xr:uid="{00000000-0005-0000-0000-0000EB400000}"/>
    <cellStyle name="Input Cell 3 3 30 2 3" xfId="21460" xr:uid="{00000000-0005-0000-0000-0000EC400000}"/>
    <cellStyle name="Input Cell 3 3 30 2 4" xfId="21461" xr:uid="{00000000-0005-0000-0000-0000ED400000}"/>
    <cellStyle name="Input Cell 3 3 30 3" xfId="21462" xr:uid="{00000000-0005-0000-0000-0000EE400000}"/>
    <cellStyle name="Input Cell 3 3 30 4" xfId="21463" xr:uid="{00000000-0005-0000-0000-0000EF400000}"/>
    <cellStyle name="Input Cell 3 3 30 5" xfId="21464" xr:uid="{00000000-0005-0000-0000-0000F0400000}"/>
    <cellStyle name="Input Cell 3 3 31" xfId="2434" xr:uid="{00000000-0005-0000-0000-0000F1400000}"/>
    <cellStyle name="Input Cell 3 3 31 2" xfId="21465" xr:uid="{00000000-0005-0000-0000-0000F2400000}"/>
    <cellStyle name="Input Cell 3 3 31 2 2" xfId="21466" xr:uid="{00000000-0005-0000-0000-0000F3400000}"/>
    <cellStyle name="Input Cell 3 3 31 2 3" xfId="21467" xr:uid="{00000000-0005-0000-0000-0000F4400000}"/>
    <cellStyle name="Input Cell 3 3 31 2 4" xfId="21468" xr:uid="{00000000-0005-0000-0000-0000F5400000}"/>
    <cellStyle name="Input Cell 3 3 31 3" xfId="21469" xr:uid="{00000000-0005-0000-0000-0000F6400000}"/>
    <cellStyle name="Input Cell 3 3 31 4" xfId="21470" xr:uid="{00000000-0005-0000-0000-0000F7400000}"/>
    <cellStyle name="Input Cell 3 3 31 5" xfId="21471" xr:uid="{00000000-0005-0000-0000-0000F8400000}"/>
    <cellStyle name="Input Cell 3 3 32" xfId="2435" xr:uid="{00000000-0005-0000-0000-0000F9400000}"/>
    <cellStyle name="Input Cell 3 3 32 2" xfId="21472" xr:uid="{00000000-0005-0000-0000-0000FA400000}"/>
    <cellStyle name="Input Cell 3 3 32 2 2" xfId="21473" xr:uid="{00000000-0005-0000-0000-0000FB400000}"/>
    <cellStyle name="Input Cell 3 3 32 2 3" xfId="21474" xr:uid="{00000000-0005-0000-0000-0000FC400000}"/>
    <cellStyle name="Input Cell 3 3 32 2 4" xfId="21475" xr:uid="{00000000-0005-0000-0000-0000FD400000}"/>
    <cellStyle name="Input Cell 3 3 32 3" xfId="21476" xr:uid="{00000000-0005-0000-0000-0000FE400000}"/>
    <cellStyle name="Input Cell 3 3 32 4" xfId="21477" xr:uid="{00000000-0005-0000-0000-0000FF400000}"/>
    <cellStyle name="Input Cell 3 3 32 5" xfId="21478" xr:uid="{00000000-0005-0000-0000-000000410000}"/>
    <cellStyle name="Input Cell 3 3 33" xfId="2436" xr:uid="{00000000-0005-0000-0000-000001410000}"/>
    <cellStyle name="Input Cell 3 3 33 2" xfId="21479" xr:uid="{00000000-0005-0000-0000-000002410000}"/>
    <cellStyle name="Input Cell 3 3 33 2 2" xfId="21480" xr:uid="{00000000-0005-0000-0000-000003410000}"/>
    <cellStyle name="Input Cell 3 3 33 2 3" xfId="21481" xr:uid="{00000000-0005-0000-0000-000004410000}"/>
    <cellStyle name="Input Cell 3 3 33 2 4" xfId="21482" xr:uid="{00000000-0005-0000-0000-000005410000}"/>
    <cellStyle name="Input Cell 3 3 33 3" xfId="21483" xr:uid="{00000000-0005-0000-0000-000006410000}"/>
    <cellStyle name="Input Cell 3 3 33 4" xfId="21484" xr:uid="{00000000-0005-0000-0000-000007410000}"/>
    <cellStyle name="Input Cell 3 3 33 5" xfId="21485" xr:uid="{00000000-0005-0000-0000-000008410000}"/>
    <cellStyle name="Input Cell 3 3 34" xfId="2437" xr:uid="{00000000-0005-0000-0000-000009410000}"/>
    <cellStyle name="Input Cell 3 3 34 2" xfId="21486" xr:uid="{00000000-0005-0000-0000-00000A410000}"/>
    <cellStyle name="Input Cell 3 3 34 2 2" xfId="21487" xr:uid="{00000000-0005-0000-0000-00000B410000}"/>
    <cellStyle name="Input Cell 3 3 34 2 3" xfId="21488" xr:uid="{00000000-0005-0000-0000-00000C410000}"/>
    <cellStyle name="Input Cell 3 3 34 2 4" xfId="21489" xr:uid="{00000000-0005-0000-0000-00000D410000}"/>
    <cellStyle name="Input Cell 3 3 34 3" xfId="21490" xr:uid="{00000000-0005-0000-0000-00000E410000}"/>
    <cellStyle name="Input Cell 3 3 34 4" xfId="21491" xr:uid="{00000000-0005-0000-0000-00000F410000}"/>
    <cellStyle name="Input Cell 3 3 34 5" xfId="21492" xr:uid="{00000000-0005-0000-0000-000010410000}"/>
    <cellStyle name="Input Cell 3 3 35" xfId="2438" xr:uid="{00000000-0005-0000-0000-000011410000}"/>
    <cellStyle name="Input Cell 3 3 35 2" xfId="21493" xr:uid="{00000000-0005-0000-0000-000012410000}"/>
    <cellStyle name="Input Cell 3 3 35 2 2" xfId="21494" xr:uid="{00000000-0005-0000-0000-000013410000}"/>
    <cellStyle name="Input Cell 3 3 35 2 3" xfId="21495" xr:uid="{00000000-0005-0000-0000-000014410000}"/>
    <cellStyle name="Input Cell 3 3 35 2 4" xfId="21496" xr:uid="{00000000-0005-0000-0000-000015410000}"/>
    <cellStyle name="Input Cell 3 3 35 3" xfId="21497" xr:uid="{00000000-0005-0000-0000-000016410000}"/>
    <cellStyle name="Input Cell 3 3 35 4" xfId="21498" xr:uid="{00000000-0005-0000-0000-000017410000}"/>
    <cellStyle name="Input Cell 3 3 35 5" xfId="21499" xr:uid="{00000000-0005-0000-0000-000018410000}"/>
    <cellStyle name="Input Cell 3 3 36" xfId="2439" xr:uid="{00000000-0005-0000-0000-000019410000}"/>
    <cellStyle name="Input Cell 3 3 36 2" xfId="21500" xr:uid="{00000000-0005-0000-0000-00001A410000}"/>
    <cellStyle name="Input Cell 3 3 36 2 2" xfId="21501" xr:uid="{00000000-0005-0000-0000-00001B410000}"/>
    <cellStyle name="Input Cell 3 3 36 2 3" xfId="21502" xr:uid="{00000000-0005-0000-0000-00001C410000}"/>
    <cellStyle name="Input Cell 3 3 36 2 4" xfId="21503" xr:uid="{00000000-0005-0000-0000-00001D410000}"/>
    <cellStyle name="Input Cell 3 3 36 3" xfId="21504" xr:uid="{00000000-0005-0000-0000-00001E410000}"/>
    <cellStyle name="Input Cell 3 3 36 4" xfId="21505" xr:uid="{00000000-0005-0000-0000-00001F410000}"/>
    <cellStyle name="Input Cell 3 3 36 5" xfId="21506" xr:uid="{00000000-0005-0000-0000-000020410000}"/>
    <cellStyle name="Input Cell 3 3 37" xfId="2440" xr:uid="{00000000-0005-0000-0000-000021410000}"/>
    <cellStyle name="Input Cell 3 3 37 2" xfId="21507" xr:uid="{00000000-0005-0000-0000-000022410000}"/>
    <cellStyle name="Input Cell 3 3 37 2 2" xfId="21508" xr:uid="{00000000-0005-0000-0000-000023410000}"/>
    <cellStyle name="Input Cell 3 3 37 2 3" xfId="21509" xr:uid="{00000000-0005-0000-0000-000024410000}"/>
    <cellStyle name="Input Cell 3 3 37 2 4" xfId="21510" xr:uid="{00000000-0005-0000-0000-000025410000}"/>
    <cellStyle name="Input Cell 3 3 37 3" xfId="21511" xr:uid="{00000000-0005-0000-0000-000026410000}"/>
    <cellStyle name="Input Cell 3 3 37 4" xfId="21512" xr:uid="{00000000-0005-0000-0000-000027410000}"/>
    <cellStyle name="Input Cell 3 3 37 5" xfId="21513" xr:uid="{00000000-0005-0000-0000-000028410000}"/>
    <cellStyle name="Input Cell 3 3 38" xfId="2441" xr:uid="{00000000-0005-0000-0000-000029410000}"/>
    <cellStyle name="Input Cell 3 3 38 2" xfId="21514" xr:uid="{00000000-0005-0000-0000-00002A410000}"/>
    <cellStyle name="Input Cell 3 3 38 2 2" xfId="21515" xr:uid="{00000000-0005-0000-0000-00002B410000}"/>
    <cellStyle name="Input Cell 3 3 38 2 3" xfId="21516" xr:uid="{00000000-0005-0000-0000-00002C410000}"/>
    <cellStyle name="Input Cell 3 3 38 2 4" xfId="21517" xr:uid="{00000000-0005-0000-0000-00002D410000}"/>
    <cellStyle name="Input Cell 3 3 38 3" xfId="21518" xr:uid="{00000000-0005-0000-0000-00002E410000}"/>
    <cellStyle name="Input Cell 3 3 38 4" xfId="21519" xr:uid="{00000000-0005-0000-0000-00002F410000}"/>
    <cellStyle name="Input Cell 3 3 38 5" xfId="21520" xr:uid="{00000000-0005-0000-0000-000030410000}"/>
    <cellStyle name="Input Cell 3 3 39" xfId="2442" xr:uid="{00000000-0005-0000-0000-000031410000}"/>
    <cellStyle name="Input Cell 3 3 39 2" xfId="21521" xr:uid="{00000000-0005-0000-0000-000032410000}"/>
    <cellStyle name="Input Cell 3 3 39 2 2" xfId="21522" xr:uid="{00000000-0005-0000-0000-000033410000}"/>
    <cellStyle name="Input Cell 3 3 39 2 3" xfId="21523" xr:uid="{00000000-0005-0000-0000-000034410000}"/>
    <cellStyle name="Input Cell 3 3 39 2 4" xfId="21524" xr:uid="{00000000-0005-0000-0000-000035410000}"/>
    <cellStyle name="Input Cell 3 3 39 3" xfId="21525" xr:uid="{00000000-0005-0000-0000-000036410000}"/>
    <cellStyle name="Input Cell 3 3 39 4" xfId="21526" xr:uid="{00000000-0005-0000-0000-000037410000}"/>
    <cellStyle name="Input Cell 3 3 39 5" xfId="21527" xr:uid="{00000000-0005-0000-0000-000038410000}"/>
    <cellStyle name="Input Cell 3 3 4" xfId="2443" xr:uid="{00000000-0005-0000-0000-000039410000}"/>
    <cellStyle name="Input Cell 3 3 4 2" xfId="21528" xr:uid="{00000000-0005-0000-0000-00003A410000}"/>
    <cellStyle name="Input Cell 3 3 4 2 2" xfId="21529" xr:uid="{00000000-0005-0000-0000-00003B410000}"/>
    <cellStyle name="Input Cell 3 3 4 2 3" xfId="21530" xr:uid="{00000000-0005-0000-0000-00003C410000}"/>
    <cellStyle name="Input Cell 3 3 4 2 4" xfId="21531" xr:uid="{00000000-0005-0000-0000-00003D410000}"/>
    <cellStyle name="Input Cell 3 3 4 3" xfId="21532" xr:uid="{00000000-0005-0000-0000-00003E410000}"/>
    <cellStyle name="Input Cell 3 3 4 4" xfId="21533" xr:uid="{00000000-0005-0000-0000-00003F410000}"/>
    <cellStyle name="Input Cell 3 3 4 5" xfId="21534" xr:uid="{00000000-0005-0000-0000-000040410000}"/>
    <cellStyle name="Input Cell 3 3 40" xfId="2444" xr:uid="{00000000-0005-0000-0000-000041410000}"/>
    <cellStyle name="Input Cell 3 3 40 2" xfId="21535" xr:uid="{00000000-0005-0000-0000-000042410000}"/>
    <cellStyle name="Input Cell 3 3 40 2 2" xfId="21536" xr:uid="{00000000-0005-0000-0000-000043410000}"/>
    <cellStyle name="Input Cell 3 3 40 2 3" xfId="21537" xr:uid="{00000000-0005-0000-0000-000044410000}"/>
    <cellStyle name="Input Cell 3 3 40 2 4" xfId="21538" xr:uid="{00000000-0005-0000-0000-000045410000}"/>
    <cellStyle name="Input Cell 3 3 40 3" xfId="21539" xr:uid="{00000000-0005-0000-0000-000046410000}"/>
    <cellStyle name="Input Cell 3 3 40 4" xfId="21540" xr:uid="{00000000-0005-0000-0000-000047410000}"/>
    <cellStyle name="Input Cell 3 3 40 5" xfId="21541" xr:uid="{00000000-0005-0000-0000-000048410000}"/>
    <cellStyle name="Input Cell 3 3 41" xfId="2445" xr:uid="{00000000-0005-0000-0000-000049410000}"/>
    <cellStyle name="Input Cell 3 3 41 2" xfId="21542" xr:uid="{00000000-0005-0000-0000-00004A410000}"/>
    <cellStyle name="Input Cell 3 3 41 2 2" xfId="21543" xr:uid="{00000000-0005-0000-0000-00004B410000}"/>
    <cellStyle name="Input Cell 3 3 41 2 3" xfId="21544" xr:uid="{00000000-0005-0000-0000-00004C410000}"/>
    <cellStyle name="Input Cell 3 3 41 2 4" xfId="21545" xr:uid="{00000000-0005-0000-0000-00004D410000}"/>
    <cellStyle name="Input Cell 3 3 41 3" xfId="21546" xr:uid="{00000000-0005-0000-0000-00004E410000}"/>
    <cellStyle name="Input Cell 3 3 41 4" xfId="21547" xr:uid="{00000000-0005-0000-0000-00004F410000}"/>
    <cellStyle name="Input Cell 3 3 41 5" xfId="21548" xr:uid="{00000000-0005-0000-0000-000050410000}"/>
    <cellStyle name="Input Cell 3 3 42" xfId="2446" xr:uid="{00000000-0005-0000-0000-000051410000}"/>
    <cellStyle name="Input Cell 3 3 42 2" xfId="21549" xr:uid="{00000000-0005-0000-0000-000052410000}"/>
    <cellStyle name="Input Cell 3 3 42 2 2" xfId="21550" xr:uid="{00000000-0005-0000-0000-000053410000}"/>
    <cellStyle name="Input Cell 3 3 42 2 3" xfId="21551" xr:uid="{00000000-0005-0000-0000-000054410000}"/>
    <cellStyle name="Input Cell 3 3 42 2 4" xfId="21552" xr:uid="{00000000-0005-0000-0000-000055410000}"/>
    <cellStyle name="Input Cell 3 3 42 3" xfId="21553" xr:uid="{00000000-0005-0000-0000-000056410000}"/>
    <cellStyle name="Input Cell 3 3 42 4" xfId="21554" xr:uid="{00000000-0005-0000-0000-000057410000}"/>
    <cellStyle name="Input Cell 3 3 42 5" xfId="21555" xr:uid="{00000000-0005-0000-0000-000058410000}"/>
    <cellStyle name="Input Cell 3 3 43" xfId="2447" xr:uid="{00000000-0005-0000-0000-000059410000}"/>
    <cellStyle name="Input Cell 3 3 43 2" xfId="21556" xr:uid="{00000000-0005-0000-0000-00005A410000}"/>
    <cellStyle name="Input Cell 3 3 43 2 2" xfId="21557" xr:uid="{00000000-0005-0000-0000-00005B410000}"/>
    <cellStyle name="Input Cell 3 3 43 2 3" xfId="21558" xr:uid="{00000000-0005-0000-0000-00005C410000}"/>
    <cellStyle name="Input Cell 3 3 43 2 4" xfId="21559" xr:uid="{00000000-0005-0000-0000-00005D410000}"/>
    <cellStyle name="Input Cell 3 3 43 3" xfId="21560" xr:uid="{00000000-0005-0000-0000-00005E410000}"/>
    <cellStyle name="Input Cell 3 3 43 4" xfId="21561" xr:uid="{00000000-0005-0000-0000-00005F410000}"/>
    <cellStyle name="Input Cell 3 3 43 5" xfId="21562" xr:uid="{00000000-0005-0000-0000-000060410000}"/>
    <cellStyle name="Input Cell 3 3 44" xfId="2448" xr:uid="{00000000-0005-0000-0000-000061410000}"/>
    <cellStyle name="Input Cell 3 3 44 2" xfId="21563" xr:uid="{00000000-0005-0000-0000-000062410000}"/>
    <cellStyle name="Input Cell 3 3 44 2 2" xfId="21564" xr:uid="{00000000-0005-0000-0000-000063410000}"/>
    <cellStyle name="Input Cell 3 3 44 2 3" xfId="21565" xr:uid="{00000000-0005-0000-0000-000064410000}"/>
    <cellStyle name="Input Cell 3 3 44 2 4" xfId="21566" xr:uid="{00000000-0005-0000-0000-000065410000}"/>
    <cellStyle name="Input Cell 3 3 44 3" xfId="21567" xr:uid="{00000000-0005-0000-0000-000066410000}"/>
    <cellStyle name="Input Cell 3 3 44 4" xfId="21568" xr:uid="{00000000-0005-0000-0000-000067410000}"/>
    <cellStyle name="Input Cell 3 3 44 5" xfId="21569" xr:uid="{00000000-0005-0000-0000-000068410000}"/>
    <cellStyle name="Input Cell 3 3 45" xfId="2449" xr:uid="{00000000-0005-0000-0000-000069410000}"/>
    <cellStyle name="Input Cell 3 3 45 2" xfId="21570" xr:uid="{00000000-0005-0000-0000-00006A410000}"/>
    <cellStyle name="Input Cell 3 3 45 2 2" xfId="21571" xr:uid="{00000000-0005-0000-0000-00006B410000}"/>
    <cellStyle name="Input Cell 3 3 45 2 3" xfId="21572" xr:uid="{00000000-0005-0000-0000-00006C410000}"/>
    <cellStyle name="Input Cell 3 3 45 2 4" xfId="21573" xr:uid="{00000000-0005-0000-0000-00006D410000}"/>
    <cellStyle name="Input Cell 3 3 45 3" xfId="21574" xr:uid="{00000000-0005-0000-0000-00006E410000}"/>
    <cellStyle name="Input Cell 3 3 45 4" xfId="21575" xr:uid="{00000000-0005-0000-0000-00006F410000}"/>
    <cellStyle name="Input Cell 3 3 45 5" xfId="21576" xr:uid="{00000000-0005-0000-0000-000070410000}"/>
    <cellStyle name="Input Cell 3 3 46" xfId="21577" xr:uid="{00000000-0005-0000-0000-000071410000}"/>
    <cellStyle name="Input Cell 3 3 46 2" xfId="21578" xr:uid="{00000000-0005-0000-0000-000072410000}"/>
    <cellStyle name="Input Cell 3 3 46 3" xfId="21579" xr:uid="{00000000-0005-0000-0000-000073410000}"/>
    <cellStyle name="Input Cell 3 3 46 4" xfId="21580" xr:uid="{00000000-0005-0000-0000-000074410000}"/>
    <cellStyle name="Input Cell 3 3 47" xfId="21581" xr:uid="{00000000-0005-0000-0000-000075410000}"/>
    <cellStyle name="Input Cell 3 3 48" xfId="21582" xr:uid="{00000000-0005-0000-0000-000076410000}"/>
    <cellStyle name="Input Cell 3 3 49" xfId="21583" xr:uid="{00000000-0005-0000-0000-000077410000}"/>
    <cellStyle name="Input Cell 3 3 5" xfId="2450" xr:uid="{00000000-0005-0000-0000-000078410000}"/>
    <cellStyle name="Input Cell 3 3 5 2" xfId="21584" xr:uid="{00000000-0005-0000-0000-000079410000}"/>
    <cellStyle name="Input Cell 3 3 5 2 2" xfId="21585" xr:uid="{00000000-0005-0000-0000-00007A410000}"/>
    <cellStyle name="Input Cell 3 3 5 2 3" xfId="21586" xr:uid="{00000000-0005-0000-0000-00007B410000}"/>
    <cellStyle name="Input Cell 3 3 5 2 4" xfId="21587" xr:uid="{00000000-0005-0000-0000-00007C410000}"/>
    <cellStyle name="Input Cell 3 3 5 3" xfId="21588" xr:uid="{00000000-0005-0000-0000-00007D410000}"/>
    <cellStyle name="Input Cell 3 3 5 4" xfId="21589" xr:uid="{00000000-0005-0000-0000-00007E410000}"/>
    <cellStyle name="Input Cell 3 3 5 5" xfId="21590" xr:uid="{00000000-0005-0000-0000-00007F410000}"/>
    <cellStyle name="Input Cell 3 3 6" xfId="2451" xr:uid="{00000000-0005-0000-0000-000080410000}"/>
    <cellStyle name="Input Cell 3 3 6 2" xfId="21591" xr:uid="{00000000-0005-0000-0000-000081410000}"/>
    <cellStyle name="Input Cell 3 3 6 2 2" xfId="21592" xr:uid="{00000000-0005-0000-0000-000082410000}"/>
    <cellStyle name="Input Cell 3 3 6 2 3" xfId="21593" xr:uid="{00000000-0005-0000-0000-000083410000}"/>
    <cellStyle name="Input Cell 3 3 6 2 4" xfId="21594" xr:uid="{00000000-0005-0000-0000-000084410000}"/>
    <cellStyle name="Input Cell 3 3 6 3" xfId="21595" xr:uid="{00000000-0005-0000-0000-000085410000}"/>
    <cellStyle name="Input Cell 3 3 6 4" xfId="21596" xr:uid="{00000000-0005-0000-0000-000086410000}"/>
    <cellStyle name="Input Cell 3 3 6 5" xfId="21597" xr:uid="{00000000-0005-0000-0000-000087410000}"/>
    <cellStyle name="Input Cell 3 3 7" xfId="2452" xr:uid="{00000000-0005-0000-0000-000088410000}"/>
    <cellStyle name="Input Cell 3 3 7 2" xfId="21598" xr:uid="{00000000-0005-0000-0000-000089410000}"/>
    <cellStyle name="Input Cell 3 3 7 2 2" xfId="21599" xr:uid="{00000000-0005-0000-0000-00008A410000}"/>
    <cellStyle name="Input Cell 3 3 7 2 3" xfId="21600" xr:uid="{00000000-0005-0000-0000-00008B410000}"/>
    <cellStyle name="Input Cell 3 3 7 2 4" xfId="21601" xr:uid="{00000000-0005-0000-0000-00008C410000}"/>
    <cellStyle name="Input Cell 3 3 7 3" xfId="21602" xr:uid="{00000000-0005-0000-0000-00008D410000}"/>
    <cellStyle name="Input Cell 3 3 7 4" xfId="21603" xr:uid="{00000000-0005-0000-0000-00008E410000}"/>
    <cellStyle name="Input Cell 3 3 7 5" xfId="21604" xr:uid="{00000000-0005-0000-0000-00008F410000}"/>
    <cellStyle name="Input Cell 3 3 8" xfId="2453" xr:uid="{00000000-0005-0000-0000-000090410000}"/>
    <cellStyle name="Input Cell 3 3 8 2" xfId="21605" xr:uid="{00000000-0005-0000-0000-000091410000}"/>
    <cellStyle name="Input Cell 3 3 8 2 2" xfId="21606" xr:uid="{00000000-0005-0000-0000-000092410000}"/>
    <cellStyle name="Input Cell 3 3 8 2 3" xfId="21607" xr:uid="{00000000-0005-0000-0000-000093410000}"/>
    <cellStyle name="Input Cell 3 3 8 2 4" xfId="21608" xr:uid="{00000000-0005-0000-0000-000094410000}"/>
    <cellStyle name="Input Cell 3 3 8 3" xfId="21609" xr:uid="{00000000-0005-0000-0000-000095410000}"/>
    <cellStyle name="Input Cell 3 3 8 4" xfId="21610" xr:uid="{00000000-0005-0000-0000-000096410000}"/>
    <cellStyle name="Input Cell 3 3 8 5" xfId="21611" xr:uid="{00000000-0005-0000-0000-000097410000}"/>
    <cellStyle name="Input Cell 3 3 9" xfId="2454" xr:uid="{00000000-0005-0000-0000-000098410000}"/>
    <cellStyle name="Input Cell 3 3 9 2" xfId="21612" xr:uid="{00000000-0005-0000-0000-000099410000}"/>
    <cellStyle name="Input Cell 3 3 9 2 2" xfId="21613" xr:uid="{00000000-0005-0000-0000-00009A410000}"/>
    <cellStyle name="Input Cell 3 3 9 2 3" xfId="21614" xr:uid="{00000000-0005-0000-0000-00009B410000}"/>
    <cellStyle name="Input Cell 3 3 9 2 4" xfId="21615" xr:uid="{00000000-0005-0000-0000-00009C410000}"/>
    <cellStyle name="Input Cell 3 3 9 3" xfId="21616" xr:uid="{00000000-0005-0000-0000-00009D410000}"/>
    <cellStyle name="Input Cell 3 3 9 4" xfId="21617" xr:uid="{00000000-0005-0000-0000-00009E410000}"/>
    <cellStyle name="Input Cell 3 3 9 5" xfId="21618" xr:uid="{00000000-0005-0000-0000-00009F410000}"/>
    <cellStyle name="Input Cell 3 4" xfId="2455" xr:uid="{00000000-0005-0000-0000-0000A0410000}"/>
    <cellStyle name="Input Cell 3 4 10" xfId="2456" xr:uid="{00000000-0005-0000-0000-0000A1410000}"/>
    <cellStyle name="Input Cell 3 4 10 2" xfId="21619" xr:uid="{00000000-0005-0000-0000-0000A2410000}"/>
    <cellStyle name="Input Cell 3 4 10 2 2" xfId="21620" xr:uid="{00000000-0005-0000-0000-0000A3410000}"/>
    <cellStyle name="Input Cell 3 4 10 2 3" xfId="21621" xr:uid="{00000000-0005-0000-0000-0000A4410000}"/>
    <cellStyle name="Input Cell 3 4 10 2 4" xfId="21622" xr:uid="{00000000-0005-0000-0000-0000A5410000}"/>
    <cellStyle name="Input Cell 3 4 10 3" xfId="21623" xr:uid="{00000000-0005-0000-0000-0000A6410000}"/>
    <cellStyle name="Input Cell 3 4 10 4" xfId="21624" xr:uid="{00000000-0005-0000-0000-0000A7410000}"/>
    <cellStyle name="Input Cell 3 4 10 5" xfId="21625" xr:uid="{00000000-0005-0000-0000-0000A8410000}"/>
    <cellStyle name="Input Cell 3 4 11" xfId="2457" xr:uid="{00000000-0005-0000-0000-0000A9410000}"/>
    <cellStyle name="Input Cell 3 4 11 2" xfId="21626" xr:uid="{00000000-0005-0000-0000-0000AA410000}"/>
    <cellStyle name="Input Cell 3 4 11 2 2" xfId="21627" xr:uid="{00000000-0005-0000-0000-0000AB410000}"/>
    <cellStyle name="Input Cell 3 4 11 2 3" xfId="21628" xr:uid="{00000000-0005-0000-0000-0000AC410000}"/>
    <cellStyle name="Input Cell 3 4 11 2 4" xfId="21629" xr:uid="{00000000-0005-0000-0000-0000AD410000}"/>
    <cellStyle name="Input Cell 3 4 11 3" xfId="21630" xr:uid="{00000000-0005-0000-0000-0000AE410000}"/>
    <cellStyle name="Input Cell 3 4 11 4" xfId="21631" xr:uid="{00000000-0005-0000-0000-0000AF410000}"/>
    <cellStyle name="Input Cell 3 4 11 5" xfId="21632" xr:uid="{00000000-0005-0000-0000-0000B0410000}"/>
    <cellStyle name="Input Cell 3 4 12" xfId="2458" xr:uid="{00000000-0005-0000-0000-0000B1410000}"/>
    <cellStyle name="Input Cell 3 4 12 2" xfId="21633" xr:uid="{00000000-0005-0000-0000-0000B2410000}"/>
    <cellStyle name="Input Cell 3 4 12 2 2" xfId="21634" xr:uid="{00000000-0005-0000-0000-0000B3410000}"/>
    <cellStyle name="Input Cell 3 4 12 2 3" xfId="21635" xr:uid="{00000000-0005-0000-0000-0000B4410000}"/>
    <cellStyle name="Input Cell 3 4 12 2 4" xfId="21636" xr:uid="{00000000-0005-0000-0000-0000B5410000}"/>
    <cellStyle name="Input Cell 3 4 12 3" xfId="21637" xr:uid="{00000000-0005-0000-0000-0000B6410000}"/>
    <cellStyle name="Input Cell 3 4 12 4" xfId="21638" xr:uid="{00000000-0005-0000-0000-0000B7410000}"/>
    <cellStyle name="Input Cell 3 4 12 5" xfId="21639" xr:uid="{00000000-0005-0000-0000-0000B8410000}"/>
    <cellStyle name="Input Cell 3 4 13" xfId="2459" xr:uid="{00000000-0005-0000-0000-0000B9410000}"/>
    <cellStyle name="Input Cell 3 4 13 2" xfId="21640" xr:uid="{00000000-0005-0000-0000-0000BA410000}"/>
    <cellStyle name="Input Cell 3 4 13 2 2" xfId="21641" xr:uid="{00000000-0005-0000-0000-0000BB410000}"/>
    <cellStyle name="Input Cell 3 4 13 2 3" xfId="21642" xr:uid="{00000000-0005-0000-0000-0000BC410000}"/>
    <cellStyle name="Input Cell 3 4 13 2 4" xfId="21643" xr:uid="{00000000-0005-0000-0000-0000BD410000}"/>
    <cellStyle name="Input Cell 3 4 13 3" xfId="21644" xr:uid="{00000000-0005-0000-0000-0000BE410000}"/>
    <cellStyle name="Input Cell 3 4 13 4" xfId="21645" xr:uid="{00000000-0005-0000-0000-0000BF410000}"/>
    <cellStyle name="Input Cell 3 4 13 5" xfId="21646" xr:uid="{00000000-0005-0000-0000-0000C0410000}"/>
    <cellStyle name="Input Cell 3 4 14" xfId="2460" xr:uid="{00000000-0005-0000-0000-0000C1410000}"/>
    <cellStyle name="Input Cell 3 4 14 2" xfId="21647" xr:uid="{00000000-0005-0000-0000-0000C2410000}"/>
    <cellStyle name="Input Cell 3 4 14 2 2" xfId="21648" xr:uid="{00000000-0005-0000-0000-0000C3410000}"/>
    <cellStyle name="Input Cell 3 4 14 2 3" xfId="21649" xr:uid="{00000000-0005-0000-0000-0000C4410000}"/>
    <cellStyle name="Input Cell 3 4 14 2 4" xfId="21650" xr:uid="{00000000-0005-0000-0000-0000C5410000}"/>
    <cellStyle name="Input Cell 3 4 14 3" xfId="21651" xr:uid="{00000000-0005-0000-0000-0000C6410000}"/>
    <cellStyle name="Input Cell 3 4 14 4" xfId="21652" xr:uid="{00000000-0005-0000-0000-0000C7410000}"/>
    <cellStyle name="Input Cell 3 4 14 5" xfId="21653" xr:uid="{00000000-0005-0000-0000-0000C8410000}"/>
    <cellStyle name="Input Cell 3 4 15" xfId="2461" xr:uid="{00000000-0005-0000-0000-0000C9410000}"/>
    <cellStyle name="Input Cell 3 4 15 2" xfId="21654" xr:uid="{00000000-0005-0000-0000-0000CA410000}"/>
    <cellStyle name="Input Cell 3 4 15 2 2" xfId="21655" xr:uid="{00000000-0005-0000-0000-0000CB410000}"/>
    <cellStyle name="Input Cell 3 4 15 2 3" xfId="21656" xr:uid="{00000000-0005-0000-0000-0000CC410000}"/>
    <cellStyle name="Input Cell 3 4 15 2 4" xfId="21657" xr:uid="{00000000-0005-0000-0000-0000CD410000}"/>
    <cellStyle name="Input Cell 3 4 15 3" xfId="21658" xr:uid="{00000000-0005-0000-0000-0000CE410000}"/>
    <cellStyle name="Input Cell 3 4 15 4" xfId="21659" xr:uid="{00000000-0005-0000-0000-0000CF410000}"/>
    <cellStyle name="Input Cell 3 4 15 5" xfId="21660" xr:uid="{00000000-0005-0000-0000-0000D0410000}"/>
    <cellStyle name="Input Cell 3 4 16" xfId="2462" xr:uid="{00000000-0005-0000-0000-0000D1410000}"/>
    <cellStyle name="Input Cell 3 4 16 2" xfId="21661" xr:uid="{00000000-0005-0000-0000-0000D2410000}"/>
    <cellStyle name="Input Cell 3 4 16 2 2" xfId="21662" xr:uid="{00000000-0005-0000-0000-0000D3410000}"/>
    <cellStyle name="Input Cell 3 4 16 2 3" xfId="21663" xr:uid="{00000000-0005-0000-0000-0000D4410000}"/>
    <cellStyle name="Input Cell 3 4 16 2 4" xfId="21664" xr:uid="{00000000-0005-0000-0000-0000D5410000}"/>
    <cellStyle name="Input Cell 3 4 16 3" xfId="21665" xr:uid="{00000000-0005-0000-0000-0000D6410000}"/>
    <cellStyle name="Input Cell 3 4 16 4" xfId="21666" xr:uid="{00000000-0005-0000-0000-0000D7410000}"/>
    <cellStyle name="Input Cell 3 4 16 5" xfId="21667" xr:uid="{00000000-0005-0000-0000-0000D8410000}"/>
    <cellStyle name="Input Cell 3 4 17" xfId="2463" xr:uid="{00000000-0005-0000-0000-0000D9410000}"/>
    <cellStyle name="Input Cell 3 4 17 2" xfId="21668" xr:uid="{00000000-0005-0000-0000-0000DA410000}"/>
    <cellStyle name="Input Cell 3 4 17 2 2" xfId="21669" xr:uid="{00000000-0005-0000-0000-0000DB410000}"/>
    <cellStyle name="Input Cell 3 4 17 2 3" xfId="21670" xr:uid="{00000000-0005-0000-0000-0000DC410000}"/>
    <cellStyle name="Input Cell 3 4 17 2 4" xfId="21671" xr:uid="{00000000-0005-0000-0000-0000DD410000}"/>
    <cellStyle name="Input Cell 3 4 17 3" xfId="21672" xr:uid="{00000000-0005-0000-0000-0000DE410000}"/>
    <cellStyle name="Input Cell 3 4 17 4" xfId="21673" xr:uid="{00000000-0005-0000-0000-0000DF410000}"/>
    <cellStyle name="Input Cell 3 4 17 5" xfId="21674" xr:uid="{00000000-0005-0000-0000-0000E0410000}"/>
    <cellStyle name="Input Cell 3 4 18" xfId="2464" xr:uid="{00000000-0005-0000-0000-0000E1410000}"/>
    <cellStyle name="Input Cell 3 4 18 2" xfId="21675" xr:uid="{00000000-0005-0000-0000-0000E2410000}"/>
    <cellStyle name="Input Cell 3 4 18 2 2" xfId="21676" xr:uid="{00000000-0005-0000-0000-0000E3410000}"/>
    <cellStyle name="Input Cell 3 4 18 2 3" xfId="21677" xr:uid="{00000000-0005-0000-0000-0000E4410000}"/>
    <cellStyle name="Input Cell 3 4 18 2 4" xfId="21678" xr:uid="{00000000-0005-0000-0000-0000E5410000}"/>
    <cellStyle name="Input Cell 3 4 18 3" xfId="21679" xr:uid="{00000000-0005-0000-0000-0000E6410000}"/>
    <cellStyle name="Input Cell 3 4 18 4" xfId="21680" xr:uid="{00000000-0005-0000-0000-0000E7410000}"/>
    <cellStyle name="Input Cell 3 4 18 5" xfId="21681" xr:uid="{00000000-0005-0000-0000-0000E8410000}"/>
    <cellStyle name="Input Cell 3 4 19" xfId="2465" xr:uid="{00000000-0005-0000-0000-0000E9410000}"/>
    <cellStyle name="Input Cell 3 4 19 2" xfId="21682" xr:uid="{00000000-0005-0000-0000-0000EA410000}"/>
    <cellStyle name="Input Cell 3 4 19 2 2" xfId="21683" xr:uid="{00000000-0005-0000-0000-0000EB410000}"/>
    <cellStyle name="Input Cell 3 4 19 2 3" xfId="21684" xr:uid="{00000000-0005-0000-0000-0000EC410000}"/>
    <cellStyle name="Input Cell 3 4 19 2 4" xfId="21685" xr:uid="{00000000-0005-0000-0000-0000ED410000}"/>
    <cellStyle name="Input Cell 3 4 19 3" xfId="21686" xr:uid="{00000000-0005-0000-0000-0000EE410000}"/>
    <cellStyle name="Input Cell 3 4 19 4" xfId="21687" xr:uid="{00000000-0005-0000-0000-0000EF410000}"/>
    <cellStyle name="Input Cell 3 4 19 5" xfId="21688" xr:uid="{00000000-0005-0000-0000-0000F0410000}"/>
    <cellStyle name="Input Cell 3 4 2" xfId="2466" xr:uid="{00000000-0005-0000-0000-0000F1410000}"/>
    <cellStyle name="Input Cell 3 4 2 10" xfId="2467" xr:uid="{00000000-0005-0000-0000-0000F2410000}"/>
    <cellStyle name="Input Cell 3 4 2 10 2" xfId="21689" xr:uid="{00000000-0005-0000-0000-0000F3410000}"/>
    <cellStyle name="Input Cell 3 4 2 10 2 2" xfId="21690" xr:uid="{00000000-0005-0000-0000-0000F4410000}"/>
    <cellStyle name="Input Cell 3 4 2 10 2 3" xfId="21691" xr:uid="{00000000-0005-0000-0000-0000F5410000}"/>
    <cellStyle name="Input Cell 3 4 2 10 2 4" xfId="21692" xr:uid="{00000000-0005-0000-0000-0000F6410000}"/>
    <cellStyle name="Input Cell 3 4 2 10 3" xfId="21693" xr:uid="{00000000-0005-0000-0000-0000F7410000}"/>
    <cellStyle name="Input Cell 3 4 2 10 4" xfId="21694" xr:uid="{00000000-0005-0000-0000-0000F8410000}"/>
    <cellStyle name="Input Cell 3 4 2 10 5" xfId="21695" xr:uid="{00000000-0005-0000-0000-0000F9410000}"/>
    <cellStyle name="Input Cell 3 4 2 11" xfId="2468" xr:uid="{00000000-0005-0000-0000-0000FA410000}"/>
    <cellStyle name="Input Cell 3 4 2 11 2" xfId="21696" xr:uid="{00000000-0005-0000-0000-0000FB410000}"/>
    <cellStyle name="Input Cell 3 4 2 11 2 2" xfId="21697" xr:uid="{00000000-0005-0000-0000-0000FC410000}"/>
    <cellStyle name="Input Cell 3 4 2 11 2 3" xfId="21698" xr:uid="{00000000-0005-0000-0000-0000FD410000}"/>
    <cellStyle name="Input Cell 3 4 2 11 2 4" xfId="21699" xr:uid="{00000000-0005-0000-0000-0000FE410000}"/>
    <cellStyle name="Input Cell 3 4 2 11 3" xfId="21700" xr:uid="{00000000-0005-0000-0000-0000FF410000}"/>
    <cellStyle name="Input Cell 3 4 2 11 4" xfId="21701" xr:uid="{00000000-0005-0000-0000-000000420000}"/>
    <cellStyle name="Input Cell 3 4 2 11 5" xfId="21702" xr:uid="{00000000-0005-0000-0000-000001420000}"/>
    <cellStyle name="Input Cell 3 4 2 12" xfId="2469" xr:uid="{00000000-0005-0000-0000-000002420000}"/>
    <cellStyle name="Input Cell 3 4 2 12 2" xfId="21703" xr:uid="{00000000-0005-0000-0000-000003420000}"/>
    <cellStyle name="Input Cell 3 4 2 12 2 2" xfId="21704" xr:uid="{00000000-0005-0000-0000-000004420000}"/>
    <cellStyle name="Input Cell 3 4 2 12 2 3" xfId="21705" xr:uid="{00000000-0005-0000-0000-000005420000}"/>
    <cellStyle name="Input Cell 3 4 2 12 2 4" xfId="21706" xr:uid="{00000000-0005-0000-0000-000006420000}"/>
    <cellStyle name="Input Cell 3 4 2 12 3" xfId="21707" xr:uid="{00000000-0005-0000-0000-000007420000}"/>
    <cellStyle name="Input Cell 3 4 2 12 4" xfId="21708" xr:uid="{00000000-0005-0000-0000-000008420000}"/>
    <cellStyle name="Input Cell 3 4 2 12 5" xfId="21709" xr:uid="{00000000-0005-0000-0000-000009420000}"/>
    <cellStyle name="Input Cell 3 4 2 13" xfId="2470" xr:uid="{00000000-0005-0000-0000-00000A420000}"/>
    <cellStyle name="Input Cell 3 4 2 13 2" xfId="21710" xr:uid="{00000000-0005-0000-0000-00000B420000}"/>
    <cellStyle name="Input Cell 3 4 2 13 2 2" xfId="21711" xr:uid="{00000000-0005-0000-0000-00000C420000}"/>
    <cellStyle name="Input Cell 3 4 2 13 2 3" xfId="21712" xr:uid="{00000000-0005-0000-0000-00000D420000}"/>
    <cellStyle name="Input Cell 3 4 2 13 2 4" xfId="21713" xr:uid="{00000000-0005-0000-0000-00000E420000}"/>
    <cellStyle name="Input Cell 3 4 2 13 3" xfId="21714" xr:uid="{00000000-0005-0000-0000-00000F420000}"/>
    <cellStyle name="Input Cell 3 4 2 13 4" xfId="21715" xr:uid="{00000000-0005-0000-0000-000010420000}"/>
    <cellStyle name="Input Cell 3 4 2 13 5" xfId="21716" xr:uid="{00000000-0005-0000-0000-000011420000}"/>
    <cellStyle name="Input Cell 3 4 2 14" xfId="2471" xr:uid="{00000000-0005-0000-0000-000012420000}"/>
    <cellStyle name="Input Cell 3 4 2 14 2" xfId="21717" xr:uid="{00000000-0005-0000-0000-000013420000}"/>
    <cellStyle name="Input Cell 3 4 2 14 2 2" xfId="21718" xr:uid="{00000000-0005-0000-0000-000014420000}"/>
    <cellStyle name="Input Cell 3 4 2 14 2 3" xfId="21719" xr:uid="{00000000-0005-0000-0000-000015420000}"/>
    <cellStyle name="Input Cell 3 4 2 14 2 4" xfId="21720" xr:uid="{00000000-0005-0000-0000-000016420000}"/>
    <cellStyle name="Input Cell 3 4 2 14 3" xfId="21721" xr:uid="{00000000-0005-0000-0000-000017420000}"/>
    <cellStyle name="Input Cell 3 4 2 14 4" xfId="21722" xr:uid="{00000000-0005-0000-0000-000018420000}"/>
    <cellStyle name="Input Cell 3 4 2 14 5" xfId="21723" xr:uid="{00000000-0005-0000-0000-000019420000}"/>
    <cellStyle name="Input Cell 3 4 2 15" xfId="2472" xr:uid="{00000000-0005-0000-0000-00001A420000}"/>
    <cellStyle name="Input Cell 3 4 2 15 2" xfId="21724" xr:uid="{00000000-0005-0000-0000-00001B420000}"/>
    <cellStyle name="Input Cell 3 4 2 15 2 2" xfId="21725" xr:uid="{00000000-0005-0000-0000-00001C420000}"/>
    <cellStyle name="Input Cell 3 4 2 15 2 3" xfId="21726" xr:uid="{00000000-0005-0000-0000-00001D420000}"/>
    <cellStyle name="Input Cell 3 4 2 15 2 4" xfId="21727" xr:uid="{00000000-0005-0000-0000-00001E420000}"/>
    <cellStyle name="Input Cell 3 4 2 15 3" xfId="21728" xr:uid="{00000000-0005-0000-0000-00001F420000}"/>
    <cellStyle name="Input Cell 3 4 2 15 4" xfId="21729" xr:uid="{00000000-0005-0000-0000-000020420000}"/>
    <cellStyle name="Input Cell 3 4 2 15 5" xfId="21730" xr:uid="{00000000-0005-0000-0000-000021420000}"/>
    <cellStyle name="Input Cell 3 4 2 16" xfId="2473" xr:uid="{00000000-0005-0000-0000-000022420000}"/>
    <cellStyle name="Input Cell 3 4 2 16 2" xfId="21731" xr:uid="{00000000-0005-0000-0000-000023420000}"/>
    <cellStyle name="Input Cell 3 4 2 16 2 2" xfId="21732" xr:uid="{00000000-0005-0000-0000-000024420000}"/>
    <cellStyle name="Input Cell 3 4 2 16 2 3" xfId="21733" xr:uid="{00000000-0005-0000-0000-000025420000}"/>
    <cellStyle name="Input Cell 3 4 2 16 2 4" xfId="21734" xr:uid="{00000000-0005-0000-0000-000026420000}"/>
    <cellStyle name="Input Cell 3 4 2 16 3" xfId="21735" xr:uid="{00000000-0005-0000-0000-000027420000}"/>
    <cellStyle name="Input Cell 3 4 2 16 4" xfId="21736" xr:uid="{00000000-0005-0000-0000-000028420000}"/>
    <cellStyle name="Input Cell 3 4 2 16 5" xfId="21737" xr:uid="{00000000-0005-0000-0000-000029420000}"/>
    <cellStyle name="Input Cell 3 4 2 17" xfId="2474" xr:uid="{00000000-0005-0000-0000-00002A420000}"/>
    <cellStyle name="Input Cell 3 4 2 17 2" xfId="21738" xr:uid="{00000000-0005-0000-0000-00002B420000}"/>
    <cellStyle name="Input Cell 3 4 2 17 2 2" xfId="21739" xr:uid="{00000000-0005-0000-0000-00002C420000}"/>
    <cellStyle name="Input Cell 3 4 2 17 2 3" xfId="21740" xr:uid="{00000000-0005-0000-0000-00002D420000}"/>
    <cellStyle name="Input Cell 3 4 2 17 2 4" xfId="21741" xr:uid="{00000000-0005-0000-0000-00002E420000}"/>
    <cellStyle name="Input Cell 3 4 2 17 3" xfId="21742" xr:uid="{00000000-0005-0000-0000-00002F420000}"/>
    <cellStyle name="Input Cell 3 4 2 17 4" xfId="21743" xr:uid="{00000000-0005-0000-0000-000030420000}"/>
    <cellStyle name="Input Cell 3 4 2 17 5" xfId="21744" xr:uid="{00000000-0005-0000-0000-000031420000}"/>
    <cellStyle name="Input Cell 3 4 2 18" xfId="2475" xr:uid="{00000000-0005-0000-0000-000032420000}"/>
    <cellStyle name="Input Cell 3 4 2 18 2" xfId="21745" xr:uid="{00000000-0005-0000-0000-000033420000}"/>
    <cellStyle name="Input Cell 3 4 2 18 2 2" xfId="21746" xr:uid="{00000000-0005-0000-0000-000034420000}"/>
    <cellStyle name="Input Cell 3 4 2 18 2 3" xfId="21747" xr:uid="{00000000-0005-0000-0000-000035420000}"/>
    <cellStyle name="Input Cell 3 4 2 18 2 4" xfId="21748" xr:uid="{00000000-0005-0000-0000-000036420000}"/>
    <cellStyle name="Input Cell 3 4 2 18 3" xfId="21749" xr:uid="{00000000-0005-0000-0000-000037420000}"/>
    <cellStyle name="Input Cell 3 4 2 18 4" xfId="21750" xr:uid="{00000000-0005-0000-0000-000038420000}"/>
    <cellStyle name="Input Cell 3 4 2 18 5" xfId="21751" xr:uid="{00000000-0005-0000-0000-000039420000}"/>
    <cellStyle name="Input Cell 3 4 2 19" xfId="2476" xr:uid="{00000000-0005-0000-0000-00003A420000}"/>
    <cellStyle name="Input Cell 3 4 2 19 2" xfId="21752" xr:uid="{00000000-0005-0000-0000-00003B420000}"/>
    <cellStyle name="Input Cell 3 4 2 19 2 2" xfId="21753" xr:uid="{00000000-0005-0000-0000-00003C420000}"/>
    <cellStyle name="Input Cell 3 4 2 19 2 3" xfId="21754" xr:uid="{00000000-0005-0000-0000-00003D420000}"/>
    <cellStyle name="Input Cell 3 4 2 19 2 4" xfId="21755" xr:uid="{00000000-0005-0000-0000-00003E420000}"/>
    <cellStyle name="Input Cell 3 4 2 19 3" xfId="21756" xr:uid="{00000000-0005-0000-0000-00003F420000}"/>
    <cellStyle name="Input Cell 3 4 2 19 4" xfId="21757" xr:uid="{00000000-0005-0000-0000-000040420000}"/>
    <cellStyle name="Input Cell 3 4 2 19 5" xfId="21758" xr:uid="{00000000-0005-0000-0000-000041420000}"/>
    <cellStyle name="Input Cell 3 4 2 2" xfId="2477" xr:uid="{00000000-0005-0000-0000-000042420000}"/>
    <cellStyle name="Input Cell 3 4 2 2 2" xfId="21759" xr:uid="{00000000-0005-0000-0000-000043420000}"/>
    <cellStyle name="Input Cell 3 4 2 2 2 2" xfId="21760" xr:uid="{00000000-0005-0000-0000-000044420000}"/>
    <cellStyle name="Input Cell 3 4 2 2 2 3" xfId="21761" xr:uid="{00000000-0005-0000-0000-000045420000}"/>
    <cellStyle name="Input Cell 3 4 2 2 2 4" xfId="21762" xr:uid="{00000000-0005-0000-0000-000046420000}"/>
    <cellStyle name="Input Cell 3 4 2 2 3" xfId="21763" xr:uid="{00000000-0005-0000-0000-000047420000}"/>
    <cellStyle name="Input Cell 3 4 2 2 4" xfId="21764" xr:uid="{00000000-0005-0000-0000-000048420000}"/>
    <cellStyle name="Input Cell 3 4 2 2 5" xfId="21765" xr:uid="{00000000-0005-0000-0000-000049420000}"/>
    <cellStyle name="Input Cell 3 4 2 20" xfId="2478" xr:uid="{00000000-0005-0000-0000-00004A420000}"/>
    <cellStyle name="Input Cell 3 4 2 20 2" xfId="21766" xr:uid="{00000000-0005-0000-0000-00004B420000}"/>
    <cellStyle name="Input Cell 3 4 2 20 2 2" xfId="21767" xr:uid="{00000000-0005-0000-0000-00004C420000}"/>
    <cellStyle name="Input Cell 3 4 2 20 2 3" xfId="21768" xr:uid="{00000000-0005-0000-0000-00004D420000}"/>
    <cellStyle name="Input Cell 3 4 2 20 2 4" xfId="21769" xr:uid="{00000000-0005-0000-0000-00004E420000}"/>
    <cellStyle name="Input Cell 3 4 2 20 3" xfId="21770" xr:uid="{00000000-0005-0000-0000-00004F420000}"/>
    <cellStyle name="Input Cell 3 4 2 20 4" xfId="21771" xr:uid="{00000000-0005-0000-0000-000050420000}"/>
    <cellStyle name="Input Cell 3 4 2 20 5" xfId="21772" xr:uid="{00000000-0005-0000-0000-000051420000}"/>
    <cellStyle name="Input Cell 3 4 2 21" xfId="2479" xr:uid="{00000000-0005-0000-0000-000052420000}"/>
    <cellStyle name="Input Cell 3 4 2 21 2" xfId="21773" xr:uid="{00000000-0005-0000-0000-000053420000}"/>
    <cellStyle name="Input Cell 3 4 2 21 2 2" xfId="21774" xr:uid="{00000000-0005-0000-0000-000054420000}"/>
    <cellStyle name="Input Cell 3 4 2 21 2 3" xfId="21775" xr:uid="{00000000-0005-0000-0000-000055420000}"/>
    <cellStyle name="Input Cell 3 4 2 21 2 4" xfId="21776" xr:uid="{00000000-0005-0000-0000-000056420000}"/>
    <cellStyle name="Input Cell 3 4 2 21 3" xfId="21777" xr:uid="{00000000-0005-0000-0000-000057420000}"/>
    <cellStyle name="Input Cell 3 4 2 21 4" xfId="21778" xr:uid="{00000000-0005-0000-0000-000058420000}"/>
    <cellStyle name="Input Cell 3 4 2 21 5" xfId="21779" xr:uid="{00000000-0005-0000-0000-000059420000}"/>
    <cellStyle name="Input Cell 3 4 2 22" xfId="2480" xr:uid="{00000000-0005-0000-0000-00005A420000}"/>
    <cellStyle name="Input Cell 3 4 2 22 2" xfId="21780" xr:uid="{00000000-0005-0000-0000-00005B420000}"/>
    <cellStyle name="Input Cell 3 4 2 22 2 2" xfId="21781" xr:uid="{00000000-0005-0000-0000-00005C420000}"/>
    <cellStyle name="Input Cell 3 4 2 22 2 3" xfId="21782" xr:uid="{00000000-0005-0000-0000-00005D420000}"/>
    <cellStyle name="Input Cell 3 4 2 22 2 4" xfId="21783" xr:uid="{00000000-0005-0000-0000-00005E420000}"/>
    <cellStyle name="Input Cell 3 4 2 22 3" xfId="21784" xr:uid="{00000000-0005-0000-0000-00005F420000}"/>
    <cellStyle name="Input Cell 3 4 2 22 4" xfId="21785" xr:uid="{00000000-0005-0000-0000-000060420000}"/>
    <cellStyle name="Input Cell 3 4 2 22 5" xfId="21786" xr:uid="{00000000-0005-0000-0000-000061420000}"/>
    <cellStyle name="Input Cell 3 4 2 23" xfId="2481" xr:uid="{00000000-0005-0000-0000-000062420000}"/>
    <cellStyle name="Input Cell 3 4 2 23 2" xfId="21787" xr:uid="{00000000-0005-0000-0000-000063420000}"/>
    <cellStyle name="Input Cell 3 4 2 23 2 2" xfId="21788" xr:uid="{00000000-0005-0000-0000-000064420000}"/>
    <cellStyle name="Input Cell 3 4 2 23 2 3" xfId="21789" xr:uid="{00000000-0005-0000-0000-000065420000}"/>
    <cellStyle name="Input Cell 3 4 2 23 2 4" xfId="21790" xr:uid="{00000000-0005-0000-0000-000066420000}"/>
    <cellStyle name="Input Cell 3 4 2 23 3" xfId="21791" xr:uid="{00000000-0005-0000-0000-000067420000}"/>
    <cellStyle name="Input Cell 3 4 2 23 4" xfId="21792" xr:uid="{00000000-0005-0000-0000-000068420000}"/>
    <cellStyle name="Input Cell 3 4 2 23 5" xfId="21793" xr:uid="{00000000-0005-0000-0000-000069420000}"/>
    <cellStyle name="Input Cell 3 4 2 24" xfId="2482" xr:uid="{00000000-0005-0000-0000-00006A420000}"/>
    <cellStyle name="Input Cell 3 4 2 24 2" xfId="21794" xr:uid="{00000000-0005-0000-0000-00006B420000}"/>
    <cellStyle name="Input Cell 3 4 2 24 2 2" xfId="21795" xr:uid="{00000000-0005-0000-0000-00006C420000}"/>
    <cellStyle name="Input Cell 3 4 2 24 2 3" xfId="21796" xr:uid="{00000000-0005-0000-0000-00006D420000}"/>
    <cellStyle name="Input Cell 3 4 2 24 2 4" xfId="21797" xr:uid="{00000000-0005-0000-0000-00006E420000}"/>
    <cellStyle name="Input Cell 3 4 2 24 3" xfId="21798" xr:uid="{00000000-0005-0000-0000-00006F420000}"/>
    <cellStyle name="Input Cell 3 4 2 24 4" xfId="21799" xr:uid="{00000000-0005-0000-0000-000070420000}"/>
    <cellStyle name="Input Cell 3 4 2 24 5" xfId="21800" xr:uid="{00000000-0005-0000-0000-000071420000}"/>
    <cellStyle name="Input Cell 3 4 2 25" xfId="2483" xr:uid="{00000000-0005-0000-0000-000072420000}"/>
    <cellStyle name="Input Cell 3 4 2 25 2" xfId="21801" xr:uid="{00000000-0005-0000-0000-000073420000}"/>
    <cellStyle name="Input Cell 3 4 2 25 2 2" xfId="21802" xr:uid="{00000000-0005-0000-0000-000074420000}"/>
    <cellStyle name="Input Cell 3 4 2 25 2 3" xfId="21803" xr:uid="{00000000-0005-0000-0000-000075420000}"/>
    <cellStyle name="Input Cell 3 4 2 25 2 4" xfId="21804" xr:uid="{00000000-0005-0000-0000-000076420000}"/>
    <cellStyle name="Input Cell 3 4 2 25 3" xfId="21805" xr:uid="{00000000-0005-0000-0000-000077420000}"/>
    <cellStyle name="Input Cell 3 4 2 25 4" xfId="21806" xr:uid="{00000000-0005-0000-0000-000078420000}"/>
    <cellStyle name="Input Cell 3 4 2 25 5" xfId="21807" xr:uid="{00000000-0005-0000-0000-000079420000}"/>
    <cellStyle name="Input Cell 3 4 2 26" xfId="2484" xr:uid="{00000000-0005-0000-0000-00007A420000}"/>
    <cellStyle name="Input Cell 3 4 2 26 2" xfId="21808" xr:uid="{00000000-0005-0000-0000-00007B420000}"/>
    <cellStyle name="Input Cell 3 4 2 26 2 2" xfId="21809" xr:uid="{00000000-0005-0000-0000-00007C420000}"/>
    <cellStyle name="Input Cell 3 4 2 26 2 3" xfId="21810" xr:uid="{00000000-0005-0000-0000-00007D420000}"/>
    <cellStyle name="Input Cell 3 4 2 26 2 4" xfId="21811" xr:uid="{00000000-0005-0000-0000-00007E420000}"/>
    <cellStyle name="Input Cell 3 4 2 26 3" xfId="21812" xr:uid="{00000000-0005-0000-0000-00007F420000}"/>
    <cellStyle name="Input Cell 3 4 2 26 4" xfId="21813" xr:uid="{00000000-0005-0000-0000-000080420000}"/>
    <cellStyle name="Input Cell 3 4 2 26 5" xfId="21814" xr:uid="{00000000-0005-0000-0000-000081420000}"/>
    <cellStyle name="Input Cell 3 4 2 27" xfId="2485" xr:uid="{00000000-0005-0000-0000-000082420000}"/>
    <cellStyle name="Input Cell 3 4 2 27 2" xfId="21815" xr:uid="{00000000-0005-0000-0000-000083420000}"/>
    <cellStyle name="Input Cell 3 4 2 27 2 2" xfId="21816" xr:uid="{00000000-0005-0000-0000-000084420000}"/>
    <cellStyle name="Input Cell 3 4 2 27 2 3" xfId="21817" xr:uid="{00000000-0005-0000-0000-000085420000}"/>
    <cellStyle name="Input Cell 3 4 2 27 2 4" xfId="21818" xr:uid="{00000000-0005-0000-0000-000086420000}"/>
    <cellStyle name="Input Cell 3 4 2 27 3" xfId="21819" xr:uid="{00000000-0005-0000-0000-000087420000}"/>
    <cellStyle name="Input Cell 3 4 2 27 4" xfId="21820" xr:uid="{00000000-0005-0000-0000-000088420000}"/>
    <cellStyle name="Input Cell 3 4 2 27 5" xfId="21821" xr:uid="{00000000-0005-0000-0000-000089420000}"/>
    <cellStyle name="Input Cell 3 4 2 28" xfId="2486" xr:uid="{00000000-0005-0000-0000-00008A420000}"/>
    <cellStyle name="Input Cell 3 4 2 28 2" xfId="21822" xr:uid="{00000000-0005-0000-0000-00008B420000}"/>
    <cellStyle name="Input Cell 3 4 2 28 2 2" xfId="21823" xr:uid="{00000000-0005-0000-0000-00008C420000}"/>
    <cellStyle name="Input Cell 3 4 2 28 2 3" xfId="21824" xr:uid="{00000000-0005-0000-0000-00008D420000}"/>
    <cellStyle name="Input Cell 3 4 2 28 2 4" xfId="21825" xr:uid="{00000000-0005-0000-0000-00008E420000}"/>
    <cellStyle name="Input Cell 3 4 2 28 3" xfId="21826" xr:uid="{00000000-0005-0000-0000-00008F420000}"/>
    <cellStyle name="Input Cell 3 4 2 28 4" xfId="21827" xr:uid="{00000000-0005-0000-0000-000090420000}"/>
    <cellStyle name="Input Cell 3 4 2 28 5" xfId="21828" xr:uid="{00000000-0005-0000-0000-000091420000}"/>
    <cellStyle name="Input Cell 3 4 2 29" xfId="2487" xr:uid="{00000000-0005-0000-0000-000092420000}"/>
    <cellStyle name="Input Cell 3 4 2 29 2" xfId="21829" xr:uid="{00000000-0005-0000-0000-000093420000}"/>
    <cellStyle name="Input Cell 3 4 2 29 2 2" xfId="21830" xr:uid="{00000000-0005-0000-0000-000094420000}"/>
    <cellStyle name="Input Cell 3 4 2 29 2 3" xfId="21831" xr:uid="{00000000-0005-0000-0000-000095420000}"/>
    <cellStyle name="Input Cell 3 4 2 29 2 4" xfId="21832" xr:uid="{00000000-0005-0000-0000-000096420000}"/>
    <cellStyle name="Input Cell 3 4 2 29 3" xfId="21833" xr:uid="{00000000-0005-0000-0000-000097420000}"/>
    <cellStyle name="Input Cell 3 4 2 29 4" xfId="21834" xr:uid="{00000000-0005-0000-0000-000098420000}"/>
    <cellStyle name="Input Cell 3 4 2 29 5" xfId="21835" xr:uid="{00000000-0005-0000-0000-000099420000}"/>
    <cellStyle name="Input Cell 3 4 2 3" xfId="2488" xr:uid="{00000000-0005-0000-0000-00009A420000}"/>
    <cellStyle name="Input Cell 3 4 2 3 2" xfId="21836" xr:uid="{00000000-0005-0000-0000-00009B420000}"/>
    <cellStyle name="Input Cell 3 4 2 3 2 2" xfId="21837" xr:uid="{00000000-0005-0000-0000-00009C420000}"/>
    <cellStyle name="Input Cell 3 4 2 3 2 3" xfId="21838" xr:uid="{00000000-0005-0000-0000-00009D420000}"/>
    <cellStyle name="Input Cell 3 4 2 3 2 4" xfId="21839" xr:uid="{00000000-0005-0000-0000-00009E420000}"/>
    <cellStyle name="Input Cell 3 4 2 3 3" xfId="21840" xr:uid="{00000000-0005-0000-0000-00009F420000}"/>
    <cellStyle name="Input Cell 3 4 2 3 4" xfId="21841" xr:uid="{00000000-0005-0000-0000-0000A0420000}"/>
    <cellStyle name="Input Cell 3 4 2 3 5" xfId="21842" xr:uid="{00000000-0005-0000-0000-0000A1420000}"/>
    <cellStyle name="Input Cell 3 4 2 30" xfId="2489" xr:uid="{00000000-0005-0000-0000-0000A2420000}"/>
    <cellStyle name="Input Cell 3 4 2 30 2" xfId="21843" xr:uid="{00000000-0005-0000-0000-0000A3420000}"/>
    <cellStyle name="Input Cell 3 4 2 30 2 2" xfId="21844" xr:uid="{00000000-0005-0000-0000-0000A4420000}"/>
    <cellStyle name="Input Cell 3 4 2 30 2 3" xfId="21845" xr:uid="{00000000-0005-0000-0000-0000A5420000}"/>
    <cellStyle name="Input Cell 3 4 2 30 2 4" xfId="21846" xr:uid="{00000000-0005-0000-0000-0000A6420000}"/>
    <cellStyle name="Input Cell 3 4 2 30 3" xfId="21847" xr:uid="{00000000-0005-0000-0000-0000A7420000}"/>
    <cellStyle name="Input Cell 3 4 2 30 4" xfId="21848" xr:uid="{00000000-0005-0000-0000-0000A8420000}"/>
    <cellStyle name="Input Cell 3 4 2 30 5" xfId="21849" xr:uid="{00000000-0005-0000-0000-0000A9420000}"/>
    <cellStyle name="Input Cell 3 4 2 31" xfId="2490" xr:uid="{00000000-0005-0000-0000-0000AA420000}"/>
    <cellStyle name="Input Cell 3 4 2 31 2" xfId="21850" xr:uid="{00000000-0005-0000-0000-0000AB420000}"/>
    <cellStyle name="Input Cell 3 4 2 31 2 2" xfId="21851" xr:uid="{00000000-0005-0000-0000-0000AC420000}"/>
    <cellStyle name="Input Cell 3 4 2 31 2 3" xfId="21852" xr:uid="{00000000-0005-0000-0000-0000AD420000}"/>
    <cellStyle name="Input Cell 3 4 2 31 2 4" xfId="21853" xr:uid="{00000000-0005-0000-0000-0000AE420000}"/>
    <cellStyle name="Input Cell 3 4 2 31 3" xfId="21854" xr:uid="{00000000-0005-0000-0000-0000AF420000}"/>
    <cellStyle name="Input Cell 3 4 2 31 4" xfId="21855" xr:uid="{00000000-0005-0000-0000-0000B0420000}"/>
    <cellStyle name="Input Cell 3 4 2 31 5" xfId="21856" xr:uid="{00000000-0005-0000-0000-0000B1420000}"/>
    <cellStyle name="Input Cell 3 4 2 32" xfId="2491" xr:uid="{00000000-0005-0000-0000-0000B2420000}"/>
    <cellStyle name="Input Cell 3 4 2 32 2" xfId="21857" xr:uid="{00000000-0005-0000-0000-0000B3420000}"/>
    <cellStyle name="Input Cell 3 4 2 32 2 2" xfId="21858" xr:uid="{00000000-0005-0000-0000-0000B4420000}"/>
    <cellStyle name="Input Cell 3 4 2 32 2 3" xfId="21859" xr:uid="{00000000-0005-0000-0000-0000B5420000}"/>
    <cellStyle name="Input Cell 3 4 2 32 2 4" xfId="21860" xr:uid="{00000000-0005-0000-0000-0000B6420000}"/>
    <cellStyle name="Input Cell 3 4 2 32 3" xfId="21861" xr:uid="{00000000-0005-0000-0000-0000B7420000}"/>
    <cellStyle name="Input Cell 3 4 2 32 4" xfId="21862" xr:uid="{00000000-0005-0000-0000-0000B8420000}"/>
    <cellStyle name="Input Cell 3 4 2 32 5" xfId="21863" xr:uid="{00000000-0005-0000-0000-0000B9420000}"/>
    <cellStyle name="Input Cell 3 4 2 33" xfId="2492" xr:uid="{00000000-0005-0000-0000-0000BA420000}"/>
    <cellStyle name="Input Cell 3 4 2 33 2" xfId="21864" xr:uid="{00000000-0005-0000-0000-0000BB420000}"/>
    <cellStyle name="Input Cell 3 4 2 33 2 2" xfId="21865" xr:uid="{00000000-0005-0000-0000-0000BC420000}"/>
    <cellStyle name="Input Cell 3 4 2 33 2 3" xfId="21866" xr:uid="{00000000-0005-0000-0000-0000BD420000}"/>
    <cellStyle name="Input Cell 3 4 2 33 2 4" xfId="21867" xr:uid="{00000000-0005-0000-0000-0000BE420000}"/>
    <cellStyle name="Input Cell 3 4 2 33 3" xfId="21868" xr:uid="{00000000-0005-0000-0000-0000BF420000}"/>
    <cellStyle name="Input Cell 3 4 2 33 4" xfId="21869" xr:uid="{00000000-0005-0000-0000-0000C0420000}"/>
    <cellStyle name="Input Cell 3 4 2 33 5" xfId="21870" xr:uid="{00000000-0005-0000-0000-0000C1420000}"/>
    <cellStyle name="Input Cell 3 4 2 34" xfId="2493" xr:uid="{00000000-0005-0000-0000-0000C2420000}"/>
    <cellStyle name="Input Cell 3 4 2 34 2" xfId="21871" xr:uid="{00000000-0005-0000-0000-0000C3420000}"/>
    <cellStyle name="Input Cell 3 4 2 34 2 2" xfId="21872" xr:uid="{00000000-0005-0000-0000-0000C4420000}"/>
    <cellStyle name="Input Cell 3 4 2 34 2 3" xfId="21873" xr:uid="{00000000-0005-0000-0000-0000C5420000}"/>
    <cellStyle name="Input Cell 3 4 2 34 2 4" xfId="21874" xr:uid="{00000000-0005-0000-0000-0000C6420000}"/>
    <cellStyle name="Input Cell 3 4 2 34 3" xfId="21875" xr:uid="{00000000-0005-0000-0000-0000C7420000}"/>
    <cellStyle name="Input Cell 3 4 2 34 4" xfId="21876" xr:uid="{00000000-0005-0000-0000-0000C8420000}"/>
    <cellStyle name="Input Cell 3 4 2 34 5" xfId="21877" xr:uid="{00000000-0005-0000-0000-0000C9420000}"/>
    <cellStyle name="Input Cell 3 4 2 35" xfId="2494" xr:uid="{00000000-0005-0000-0000-0000CA420000}"/>
    <cellStyle name="Input Cell 3 4 2 35 2" xfId="21878" xr:uid="{00000000-0005-0000-0000-0000CB420000}"/>
    <cellStyle name="Input Cell 3 4 2 35 2 2" xfId="21879" xr:uid="{00000000-0005-0000-0000-0000CC420000}"/>
    <cellStyle name="Input Cell 3 4 2 35 2 3" xfId="21880" xr:uid="{00000000-0005-0000-0000-0000CD420000}"/>
    <cellStyle name="Input Cell 3 4 2 35 2 4" xfId="21881" xr:uid="{00000000-0005-0000-0000-0000CE420000}"/>
    <cellStyle name="Input Cell 3 4 2 35 3" xfId="21882" xr:uid="{00000000-0005-0000-0000-0000CF420000}"/>
    <cellStyle name="Input Cell 3 4 2 35 4" xfId="21883" xr:uid="{00000000-0005-0000-0000-0000D0420000}"/>
    <cellStyle name="Input Cell 3 4 2 35 5" xfId="21884" xr:uid="{00000000-0005-0000-0000-0000D1420000}"/>
    <cellStyle name="Input Cell 3 4 2 36" xfId="2495" xr:uid="{00000000-0005-0000-0000-0000D2420000}"/>
    <cellStyle name="Input Cell 3 4 2 36 2" xfId="21885" xr:uid="{00000000-0005-0000-0000-0000D3420000}"/>
    <cellStyle name="Input Cell 3 4 2 36 2 2" xfId="21886" xr:uid="{00000000-0005-0000-0000-0000D4420000}"/>
    <cellStyle name="Input Cell 3 4 2 36 2 3" xfId="21887" xr:uid="{00000000-0005-0000-0000-0000D5420000}"/>
    <cellStyle name="Input Cell 3 4 2 36 2 4" xfId="21888" xr:uid="{00000000-0005-0000-0000-0000D6420000}"/>
    <cellStyle name="Input Cell 3 4 2 36 3" xfId="21889" xr:uid="{00000000-0005-0000-0000-0000D7420000}"/>
    <cellStyle name="Input Cell 3 4 2 36 4" xfId="21890" xr:uid="{00000000-0005-0000-0000-0000D8420000}"/>
    <cellStyle name="Input Cell 3 4 2 36 5" xfId="21891" xr:uid="{00000000-0005-0000-0000-0000D9420000}"/>
    <cellStyle name="Input Cell 3 4 2 37" xfId="2496" xr:uid="{00000000-0005-0000-0000-0000DA420000}"/>
    <cellStyle name="Input Cell 3 4 2 37 2" xfId="21892" xr:uid="{00000000-0005-0000-0000-0000DB420000}"/>
    <cellStyle name="Input Cell 3 4 2 37 2 2" xfId="21893" xr:uid="{00000000-0005-0000-0000-0000DC420000}"/>
    <cellStyle name="Input Cell 3 4 2 37 2 3" xfId="21894" xr:uid="{00000000-0005-0000-0000-0000DD420000}"/>
    <cellStyle name="Input Cell 3 4 2 37 2 4" xfId="21895" xr:uid="{00000000-0005-0000-0000-0000DE420000}"/>
    <cellStyle name="Input Cell 3 4 2 37 3" xfId="21896" xr:uid="{00000000-0005-0000-0000-0000DF420000}"/>
    <cellStyle name="Input Cell 3 4 2 37 4" xfId="21897" xr:uid="{00000000-0005-0000-0000-0000E0420000}"/>
    <cellStyle name="Input Cell 3 4 2 37 5" xfId="21898" xr:uid="{00000000-0005-0000-0000-0000E1420000}"/>
    <cellStyle name="Input Cell 3 4 2 38" xfId="2497" xr:uid="{00000000-0005-0000-0000-0000E2420000}"/>
    <cellStyle name="Input Cell 3 4 2 38 2" xfId="21899" xr:uid="{00000000-0005-0000-0000-0000E3420000}"/>
    <cellStyle name="Input Cell 3 4 2 38 2 2" xfId="21900" xr:uid="{00000000-0005-0000-0000-0000E4420000}"/>
    <cellStyle name="Input Cell 3 4 2 38 2 3" xfId="21901" xr:uid="{00000000-0005-0000-0000-0000E5420000}"/>
    <cellStyle name="Input Cell 3 4 2 38 2 4" xfId="21902" xr:uid="{00000000-0005-0000-0000-0000E6420000}"/>
    <cellStyle name="Input Cell 3 4 2 38 3" xfId="21903" xr:uid="{00000000-0005-0000-0000-0000E7420000}"/>
    <cellStyle name="Input Cell 3 4 2 38 4" xfId="21904" xr:uid="{00000000-0005-0000-0000-0000E8420000}"/>
    <cellStyle name="Input Cell 3 4 2 38 5" xfId="21905" xr:uid="{00000000-0005-0000-0000-0000E9420000}"/>
    <cellStyle name="Input Cell 3 4 2 39" xfId="2498" xr:uid="{00000000-0005-0000-0000-0000EA420000}"/>
    <cellStyle name="Input Cell 3 4 2 39 2" xfId="21906" xr:uid="{00000000-0005-0000-0000-0000EB420000}"/>
    <cellStyle name="Input Cell 3 4 2 39 2 2" xfId="21907" xr:uid="{00000000-0005-0000-0000-0000EC420000}"/>
    <cellStyle name="Input Cell 3 4 2 39 2 3" xfId="21908" xr:uid="{00000000-0005-0000-0000-0000ED420000}"/>
    <cellStyle name="Input Cell 3 4 2 39 2 4" xfId="21909" xr:uid="{00000000-0005-0000-0000-0000EE420000}"/>
    <cellStyle name="Input Cell 3 4 2 39 3" xfId="21910" xr:uid="{00000000-0005-0000-0000-0000EF420000}"/>
    <cellStyle name="Input Cell 3 4 2 39 4" xfId="21911" xr:uid="{00000000-0005-0000-0000-0000F0420000}"/>
    <cellStyle name="Input Cell 3 4 2 39 5" xfId="21912" xr:uid="{00000000-0005-0000-0000-0000F1420000}"/>
    <cellStyle name="Input Cell 3 4 2 4" xfId="2499" xr:uid="{00000000-0005-0000-0000-0000F2420000}"/>
    <cellStyle name="Input Cell 3 4 2 4 2" xfId="21913" xr:uid="{00000000-0005-0000-0000-0000F3420000}"/>
    <cellStyle name="Input Cell 3 4 2 4 2 2" xfId="21914" xr:uid="{00000000-0005-0000-0000-0000F4420000}"/>
    <cellStyle name="Input Cell 3 4 2 4 2 3" xfId="21915" xr:uid="{00000000-0005-0000-0000-0000F5420000}"/>
    <cellStyle name="Input Cell 3 4 2 4 2 4" xfId="21916" xr:uid="{00000000-0005-0000-0000-0000F6420000}"/>
    <cellStyle name="Input Cell 3 4 2 4 3" xfId="21917" xr:uid="{00000000-0005-0000-0000-0000F7420000}"/>
    <cellStyle name="Input Cell 3 4 2 4 4" xfId="21918" xr:uid="{00000000-0005-0000-0000-0000F8420000}"/>
    <cellStyle name="Input Cell 3 4 2 4 5" xfId="21919" xr:uid="{00000000-0005-0000-0000-0000F9420000}"/>
    <cellStyle name="Input Cell 3 4 2 40" xfId="2500" xr:uid="{00000000-0005-0000-0000-0000FA420000}"/>
    <cellStyle name="Input Cell 3 4 2 40 2" xfId="21920" xr:uid="{00000000-0005-0000-0000-0000FB420000}"/>
    <cellStyle name="Input Cell 3 4 2 40 2 2" xfId="21921" xr:uid="{00000000-0005-0000-0000-0000FC420000}"/>
    <cellStyle name="Input Cell 3 4 2 40 2 3" xfId="21922" xr:uid="{00000000-0005-0000-0000-0000FD420000}"/>
    <cellStyle name="Input Cell 3 4 2 40 2 4" xfId="21923" xr:uid="{00000000-0005-0000-0000-0000FE420000}"/>
    <cellStyle name="Input Cell 3 4 2 40 3" xfId="21924" xr:uid="{00000000-0005-0000-0000-0000FF420000}"/>
    <cellStyle name="Input Cell 3 4 2 40 4" xfId="21925" xr:uid="{00000000-0005-0000-0000-000000430000}"/>
    <cellStyle name="Input Cell 3 4 2 40 5" xfId="21926" xr:uid="{00000000-0005-0000-0000-000001430000}"/>
    <cellStyle name="Input Cell 3 4 2 41" xfId="2501" xr:uid="{00000000-0005-0000-0000-000002430000}"/>
    <cellStyle name="Input Cell 3 4 2 41 2" xfId="21927" xr:uid="{00000000-0005-0000-0000-000003430000}"/>
    <cellStyle name="Input Cell 3 4 2 41 2 2" xfId="21928" xr:uid="{00000000-0005-0000-0000-000004430000}"/>
    <cellStyle name="Input Cell 3 4 2 41 2 3" xfId="21929" xr:uid="{00000000-0005-0000-0000-000005430000}"/>
    <cellStyle name="Input Cell 3 4 2 41 2 4" xfId="21930" xr:uid="{00000000-0005-0000-0000-000006430000}"/>
    <cellStyle name="Input Cell 3 4 2 41 3" xfId="21931" xr:uid="{00000000-0005-0000-0000-000007430000}"/>
    <cellStyle name="Input Cell 3 4 2 41 4" xfId="21932" xr:uid="{00000000-0005-0000-0000-000008430000}"/>
    <cellStyle name="Input Cell 3 4 2 41 5" xfId="21933" xr:uid="{00000000-0005-0000-0000-000009430000}"/>
    <cellStyle name="Input Cell 3 4 2 42" xfId="2502" xr:uid="{00000000-0005-0000-0000-00000A430000}"/>
    <cellStyle name="Input Cell 3 4 2 42 2" xfId="21934" xr:uid="{00000000-0005-0000-0000-00000B430000}"/>
    <cellStyle name="Input Cell 3 4 2 42 2 2" xfId="21935" xr:uid="{00000000-0005-0000-0000-00000C430000}"/>
    <cellStyle name="Input Cell 3 4 2 42 2 3" xfId="21936" xr:uid="{00000000-0005-0000-0000-00000D430000}"/>
    <cellStyle name="Input Cell 3 4 2 42 2 4" xfId="21937" xr:uid="{00000000-0005-0000-0000-00000E430000}"/>
    <cellStyle name="Input Cell 3 4 2 42 3" xfId="21938" xr:uid="{00000000-0005-0000-0000-00000F430000}"/>
    <cellStyle name="Input Cell 3 4 2 42 4" xfId="21939" xr:uid="{00000000-0005-0000-0000-000010430000}"/>
    <cellStyle name="Input Cell 3 4 2 42 5" xfId="21940" xr:uid="{00000000-0005-0000-0000-000011430000}"/>
    <cellStyle name="Input Cell 3 4 2 43" xfId="2503" xr:uid="{00000000-0005-0000-0000-000012430000}"/>
    <cellStyle name="Input Cell 3 4 2 43 2" xfId="21941" xr:uid="{00000000-0005-0000-0000-000013430000}"/>
    <cellStyle name="Input Cell 3 4 2 43 2 2" xfId="21942" xr:uid="{00000000-0005-0000-0000-000014430000}"/>
    <cellStyle name="Input Cell 3 4 2 43 2 3" xfId="21943" xr:uid="{00000000-0005-0000-0000-000015430000}"/>
    <cellStyle name="Input Cell 3 4 2 43 2 4" xfId="21944" xr:uid="{00000000-0005-0000-0000-000016430000}"/>
    <cellStyle name="Input Cell 3 4 2 43 3" xfId="21945" xr:uid="{00000000-0005-0000-0000-000017430000}"/>
    <cellStyle name="Input Cell 3 4 2 43 4" xfId="21946" xr:uid="{00000000-0005-0000-0000-000018430000}"/>
    <cellStyle name="Input Cell 3 4 2 43 5" xfId="21947" xr:uid="{00000000-0005-0000-0000-000019430000}"/>
    <cellStyle name="Input Cell 3 4 2 44" xfId="2504" xr:uid="{00000000-0005-0000-0000-00001A430000}"/>
    <cellStyle name="Input Cell 3 4 2 44 2" xfId="21948" xr:uid="{00000000-0005-0000-0000-00001B430000}"/>
    <cellStyle name="Input Cell 3 4 2 44 2 2" xfId="21949" xr:uid="{00000000-0005-0000-0000-00001C430000}"/>
    <cellStyle name="Input Cell 3 4 2 44 2 3" xfId="21950" xr:uid="{00000000-0005-0000-0000-00001D430000}"/>
    <cellStyle name="Input Cell 3 4 2 44 2 4" xfId="21951" xr:uid="{00000000-0005-0000-0000-00001E430000}"/>
    <cellStyle name="Input Cell 3 4 2 44 3" xfId="21952" xr:uid="{00000000-0005-0000-0000-00001F430000}"/>
    <cellStyle name="Input Cell 3 4 2 44 4" xfId="21953" xr:uid="{00000000-0005-0000-0000-000020430000}"/>
    <cellStyle name="Input Cell 3 4 2 44 5" xfId="21954" xr:uid="{00000000-0005-0000-0000-000021430000}"/>
    <cellStyle name="Input Cell 3 4 2 45" xfId="21955" xr:uid="{00000000-0005-0000-0000-000022430000}"/>
    <cellStyle name="Input Cell 3 4 2 45 2" xfId="21956" xr:uid="{00000000-0005-0000-0000-000023430000}"/>
    <cellStyle name="Input Cell 3 4 2 45 3" xfId="21957" xr:uid="{00000000-0005-0000-0000-000024430000}"/>
    <cellStyle name="Input Cell 3 4 2 45 4" xfId="21958" xr:uid="{00000000-0005-0000-0000-000025430000}"/>
    <cellStyle name="Input Cell 3 4 2 46" xfId="21959" xr:uid="{00000000-0005-0000-0000-000026430000}"/>
    <cellStyle name="Input Cell 3 4 2 46 2" xfId="21960" xr:uid="{00000000-0005-0000-0000-000027430000}"/>
    <cellStyle name="Input Cell 3 4 2 46 3" xfId="21961" xr:uid="{00000000-0005-0000-0000-000028430000}"/>
    <cellStyle name="Input Cell 3 4 2 46 4" xfId="21962" xr:uid="{00000000-0005-0000-0000-000029430000}"/>
    <cellStyle name="Input Cell 3 4 2 47" xfId="21963" xr:uid="{00000000-0005-0000-0000-00002A430000}"/>
    <cellStyle name="Input Cell 3 4 2 48" xfId="21964" xr:uid="{00000000-0005-0000-0000-00002B430000}"/>
    <cellStyle name="Input Cell 3 4 2 5" xfId="2505" xr:uid="{00000000-0005-0000-0000-00002C430000}"/>
    <cellStyle name="Input Cell 3 4 2 5 2" xfId="21965" xr:uid="{00000000-0005-0000-0000-00002D430000}"/>
    <cellStyle name="Input Cell 3 4 2 5 2 2" xfId="21966" xr:uid="{00000000-0005-0000-0000-00002E430000}"/>
    <cellStyle name="Input Cell 3 4 2 5 2 3" xfId="21967" xr:uid="{00000000-0005-0000-0000-00002F430000}"/>
    <cellStyle name="Input Cell 3 4 2 5 2 4" xfId="21968" xr:uid="{00000000-0005-0000-0000-000030430000}"/>
    <cellStyle name="Input Cell 3 4 2 5 3" xfId="21969" xr:uid="{00000000-0005-0000-0000-000031430000}"/>
    <cellStyle name="Input Cell 3 4 2 5 4" xfId="21970" xr:uid="{00000000-0005-0000-0000-000032430000}"/>
    <cellStyle name="Input Cell 3 4 2 5 5" xfId="21971" xr:uid="{00000000-0005-0000-0000-000033430000}"/>
    <cellStyle name="Input Cell 3 4 2 6" xfId="2506" xr:uid="{00000000-0005-0000-0000-000034430000}"/>
    <cellStyle name="Input Cell 3 4 2 6 2" xfId="21972" xr:uid="{00000000-0005-0000-0000-000035430000}"/>
    <cellStyle name="Input Cell 3 4 2 6 2 2" xfId="21973" xr:uid="{00000000-0005-0000-0000-000036430000}"/>
    <cellStyle name="Input Cell 3 4 2 6 2 3" xfId="21974" xr:uid="{00000000-0005-0000-0000-000037430000}"/>
    <cellStyle name="Input Cell 3 4 2 6 2 4" xfId="21975" xr:uid="{00000000-0005-0000-0000-000038430000}"/>
    <cellStyle name="Input Cell 3 4 2 6 3" xfId="21976" xr:uid="{00000000-0005-0000-0000-000039430000}"/>
    <cellStyle name="Input Cell 3 4 2 6 4" xfId="21977" xr:uid="{00000000-0005-0000-0000-00003A430000}"/>
    <cellStyle name="Input Cell 3 4 2 6 5" xfId="21978" xr:uid="{00000000-0005-0000-0000-00003B430000}"/>
    <cellStyle name="Input Cell 3 4 2 7" xfId="2507" xr:uid="{00000000-0005-0000-0000-00003C430000}"/>
    <cellStyle name="Input Cell 3 4 2 7 2" xfId="21979" xr:uid="{00000000-0005-0000-0000-00003D430000}"/>
    <cellStyle name="Input Cell 3 4 2 7 2 2" xfId="21980" xr:uid="{00000000-0005-0000-0000-00003E430000}"/>
    <cellStyle name="Input Cell 3 4 2 7 2 3" xfId="21981" xr:uid="{00000000-0005-0000-0000-00003F430000}"/>
    <cellStyle name="Input Cell 3 4 2 7 2 4" xfId="21982" xr:uid="{00000000-0005-0000-0000-000040430000}"/>
    <cellStyle name="Input Cell 3 4 2 7 3" xfId="21983" xr:uid="{00000000-0005-0000-0000-000041430000}"/>
    <cellStyle name="Input Cell 3 4 2 7 4" xfId="21984" xr:uid="{00000000-0005-0000-0000-000042430000}"/>
    <cellStyle name="Input Cell 3 4 2 7 5" xfId="21985" xr:uid="{00000000-0005-0000-0000-000043430000}"/>
    <cellStyle name="Input Cell 3 4 2 8" xfId="2508" xr:uid="{00000000-0005-0000-0000-000044430000}"/>
    <cellStyle name="Input Cell 3 4 2 8 2" xfId="21986" xr:uid="{00000000-0005-0000-0000-000045430000}"/>
    <cellStyle name="Input Cell 3 4 2 8 2 2" xfId="21987" xr:uid="{00000000-0005-0000-0000-000046430000}"/>
    <cellStyle name="Input Cell 3 4 2 8 2 3" xfId="21988" xr:uid="{00000000-0005-0000-0000-000047430000}"/>
    <cellStyle name="Input Cell 3 4 2 8 2 4" xfId="21989" xr:uid="{00000000-0005-0000-0000-000048430000}"/>
    <cellStyle name="Input Cell 3 4 2 8 3" xfId="21990" xr:uid="{00000000-0005-0000-0000-000049430000}"/>
    <cellStyle name="Input Cell 3 4 2 8 4" xfId="21991" xr:uid="{00000000-0005-0000-0000-00004A430000}"/>
    <cellStyle name="Input Cell 3 4 2 8 5" xfId="21992" xr:uid="{00000000-0005-0000-0000-00004B430000}"/>
    <cellStyle name="Input Cell 3 4 2 9" xfId="2509" xr:uid="{00000000-0005-0000-0000-00004C430000}"/>
    <cellStyle name="Input Cell 3 4 2 9 2" xfId="21993" xr:uid="{00000000-0005-0000-0000-00004D430000}"/>
    <cellStyle name="Input Cell 3 4 2 9 2 2" xfId="21994" xr:uid="{00000000-0005-0000-0000-00004E430000}"/>
    <cellStyle name="Input Cell 3 4 2 9 2 3" xfId="21995" xr:uid="{00000000-0005-0000-0000-00004F430000}"/>
    <cellStyle name="Input Cell 3 4 2 9 2 4" xfId="21996" xr:uid="{00000000-0005-0000-0000-000050430000}"/>
    <cellStyle name="Input Cell 3 4 2 9 3" xfId="21997" xr:uid="{00000000-0005-0000-0000-000051430000}"/>
    <cellStyle name="Input Cell 3 4 2 9 4" xfId="21998" xr:uid="{00000000-0005-0000-0000-000052430000}"/>
    <cellStyle name="Input Cell 3 4 2 9 5" xfId="21999" xr:uid="{00000000-0005-0000-0000-000053430000}"/>
    <cellStyle name="Input Cell 3 4 20" xfId="2510" xr:uid="{00000000-0005-0000-0000-000054430000}"/>
    <cellStyle name="Input Cell 3 4 20 2" xfId="22000" xr:uid="{00000000-0005-0000-0000-000055430000}"/>
    <cellStyle name="Input Cell 3 4 20 2 2" xfId="22001" xr:uid="{00000000-0005-0000-0000-000056430000}"/>
    <cellStyle name="Input Cell 3 4 20 2 3" xfId="22002" xr:uid="{00000000-0005-0000-0000-000057430000}"/>
    <cellStyle name="Input Cell 3 4 20 2 4" xfId="22003" xr:uid="{00000000-0005-0000-0000-000058430000}"/>
    <cellStyle name="Input Cell 3 4 20 3" xfId="22004" xr:uid="{00000000-0005-0000-0000-000059430000}"/>
    <cellStyle name="Input Cell 3 4 20 4" xfId="22005" xr:uid="{00000000-0005-0000-0000-00005A430000}"/>
    <cellStyle name="Input Cell 3 4 20 5" xfId="22006" xr:uid="{00000000-0005-0000-0000-00005B430000}"/>
    <cellStyle name="Input Cell 3 4 21" xfId="2511" xr:uid="{00000000-0005-0000-0000-00005C430000}"/>
    <cellStyle name="Input Cell 3 4 21 2" xfId="22007" xr:uid="{00000000-0005-0000-0000-00005D430000}"/>
    <cellStyle name="Input Cell 3 4 21 2 2" xfId="22008" xr:uid="{00000000-0005-0000-0000-00005E430000}"/>
    <cellStyle name="Input Cell 3 4 21 2 3" xfId="22009" xr:uid="{00000000-0005-0000-0000-00005F430000}"/>
    <cellStyle name="Input Cell 3 4 21 2 4" xfId="22010" xr:uid="{00000000-0005-0000-0000-000060430000}"/>
    <cellStyle name="Input Cell 3 4 21 3" xfId="22011" xr:uid="{00000000-0005-0000-0000-000061430000}"/>
    <cellStyle name="Input Cell 3 4 21 4" xfId="22012" xr:uid="{00000000-0005-0000-0000-000062430000}"/>
    <cellStyle name="Input Cell 3 4 21 5" xfId="22013" xr:uid="{00000000-0005-0000-0000-000063430000}"/>
    <cellStyle name="Input Cell 3 4 22" xfId="2512" xr:uid="{00000000-0005-0000-0000-000064430000}"/>
    <cellStyle name="Input Cell 3 4 22 2" xfId="22014" xr:uid="{00000000-0005-0000-0000-000065430000}"/>
    <cellStyle name="Input Cell 3 4 22 2 2" xfId="22015" xr:uid="{00000000-0005-0000-0000-000066430000}"/>
    <cellStyle name="Input Cell 3 4 22 2 3" xfId="22016" xr:uid="{00000000-0005-0000-0000-000067430000}"/>
    <cellStyle name="Input Cell 3 4 22 2 4" xfId="22017" xr:uid="{00000000-0005-0000-0000-000068430000}"/>
    <cellStyle name="Input Cell 3 4 22 3" xfId="22018" xr:uid="{00000000-0005-0000-0000-000069430000}"/>
    <cellStyle name="Input Cell 3 4 22 4" xfId="22019" xr:uid="{00000000-0005-0000-0000-00006A430000}"/>
    <cellStyle name="Input Cell 3 4 22 5" xfId="22020" xr:uid="{00000000-0005-0000-0000-00006B430000}"/>
    <cellStyle name="Input Cell 3 4 23" xfId="2513" xr:uid="{00000000-0005-0000-0000-00006C430000}"/>
    <cellStyle name="Input Cell 3 4 23 2" xfId="22021" xr:uid="{00000000-0005-0000-0000-00006D430000}"/>
    <cellStyle name="Input Cell 3 4 23 2 2" xfId="22022" xr:uid="{00000000-0005-0000-0000-00006E430000}"/>
    <cellStyle name="Input Cell 3 4 23 2 3" xfId="22023" xr:uid="{00000000-0005-0000-0000-00006F430000}"/>
    <cellStyle name="Input Cell 3 4 23 2 4" xfId="22024" xr:uid="{00000000-0005-0000-0000-000070430000}"/>
    <cellStyle name="Input Cell 3 4 23 3" xfId="22025" xr:uid="{00000000-0005-0000-0000-000071430000}"/>
    <cellStyle name="Input Cell 3 4 23 4" xfId="22026" xr:uid="{00000000-0005-0000-0000-000072430000}"/>
    <cellStyle name="Input Cell 3 4 23 5" xfId="22027" xr:uid="{00000000-0005-0000-0000-000073430000}"/>
    <cellStyle name="Input Cell 3 4 24" xfId="2514" xr:uid="{00000000-0005-0000-0000-000074430000}"/>
    <cellStyle name="Input Cell 3 4 24 2" xfId="22028" xr:uid="{00000000-0005-0000-0000-000075430000}"/>
    <cellStyle name="Input Cell 3 4 24 2 2" xfId="22029" xr:uid="{00000000-0005-0000-0000-000076430000}"/>
    <cellStyle name="Input Cell 3 4 24 2 3" xfId="22030" xr:uid="{00000000-0005-0000-0000-000077430000}"/>
    <cellStyle name="Input Cell 3 4 24 2 4" xfId="22031" xr:uid="{00000000-0005-0000-0000-000078430000}"/>
    <cellStyle name="Input Cell 3 4 24 3" xfId="22032" xr:uid="{00000000-0005-0000-0000-000079430000}"/>
    <cellStyle name="Input Cell 3 4 24 4" xfId="22033" xr:uid="{00000000-0005-0000-0000-00007A430000}"/>
    <cellStyle name="Input Cell 3 4 24 5" xfId="22034" xr:uid="{00000000-0005-0000-0000-00007B430000}"/>
    <cellStyle name="Input Cell 3 4 25" xfId="2515" xr:uid="{00000000-0005-0000-0000-00007C430000}"/>
    <cellStyle name="Input Cell 3 4 25 2" xfId="22035" xr:uid="{00000000-0005-0000-0000-00007D430000}"/>
    <cellStyle name="Input Cell 3 4 25 2 2" xfId="22036" xr:uid="{00000000-0005-0000-0000-00007E430000}"/>
    <cellStyle name="Input Cell 3 4 25 2 3" xfId="22037" xr:uid="{00000000-0005-0000-0000-00007F430000}"/>
    <cellStyle name="Input Cell 3 4 25 2 4" xfId="22038" xr:uid="{00000000-0005-0000-0000-000080430000}"/>
    <cellStyle name="Input Cell 3 4 25 3" xfId="22039" xr:uid="{00000000-0005-0000-0000-000081430000}"/>
    <cellStyle name="Input Cell 3 4 25 4" xfId="22040" xr:uid="{00000000-0005-0000-0000-000082430000}"/>
    <cellStyle name="Input Cell 3 4 25 5" xfId="22041" xr:uid="{00000000-0005-0000-0000-000083430000}"/>
    <cellStyle name="Input Cell 3 4 26" xfId="2516" xr:uid="{00000000-0005-0000-0000-000084430000}"/>
    <cellStyle name="Input Cell 3 4 26 2" xfId="22042" xr:uid="{00000000-0005-0000-0000-000085430000}"/>
    <cellStyle name="Input Cell 3 4 26 2 2" xfId="22043" xr:uid="{00000000-0005-0000-0000-000086430000}"/>
    <cellStyle name="Input Cell 3 4 26 2 3" xfId="22044" xr:uid="{00000000-0005-0000-0000-000087430000}"/>
    <cellStyle name="Input Cell 3 4 26 2 4" xfId="22045" xr:uid="{00000000-0005-0000-0000-000088430000}"/>
    <cellStyle name="Input Cell 3 4 26 3" xfId="22046" xr:uid="{00000000-0005-0000-0000-000089430000}"/>
    <cellStyle name="Input Cell 3 4 26 4" xfId="22047" xr:uid="{00000000-0005-0000-0000-00008A430000}"/>
    <cellStyle name="Input Cell 3 4 26 5" xfId="22048" xr:uid="{00000000-0005-0000-0000-00008B430000}"/>
    <cellStyle name="Input Cell 3 4 27" xfId="2517" xr:uid="{00000000-0005-0000-0000-00008C430000}"/>
    <cellStyle name="Input Cell 3 4 27 2" xfId="22049" xr:uid="{00000000-0005-0000-0000-00008D430000}"/>
    <cellStyle name="Input Cell 3 4 27 2 2" xfId="22050" xr:uid="{00000000-0005-0000-0000-00008E430000}"/>
    <cellStyle name="Input Cell 3 4 27 2 3" xfId="22051" xr:uid="{00000000-0005-0000-0000-00008F430000}"/>
    <cellStyle name="Input Cell 3 4 27 2 4" xfId="22052" xr:uid="{00000000-0005-0000-0000-000090430000}"/>
    <cellStyle name="Input Cell 3 4 27 3" xfId="22053" xr:uid="{00000000-0005-0000-0000-000091430000}"/>
    <cellStyle name="Input Cell 3 4 27 4" xfId="22054" xr:uid="{00000000-0005-0000-0000-000092430000}"/>
    <cellStyle name="Input Cell 3 4 27 5" xfId="22055" xr:uid="{00000000-0005-0000-0000-000093430000}"/>
    <cellStyle name="Input Cell 3 4 28" xfId="2518" xr:uid="{00000000-0005-0000-0000-000094430000}"/>
    <cellStyle name="Input Cell 3 4 28 2" xfId="22056" xr:uid="{00000000-0005-0000-0000-000095430000}"/>
    <cellStyle name="Input Cell 3 4 28 2 2" xfId="22057" xr:uid="{00000000-0005-0000-0000-000096430000}"/>
    <cellStyle name="Input Cell 3 4 28 2 3" xfId="22058" xr:uid="{00000000-0005-0000-0000-000097430000}"/>
    <cellStyle name="Input Cell 3 4 28 2 4" xfId="22059" xr:uid="{00000000-0005-0000-0000-000098430000}"/>
    <cellStyle name="Input Cell 3 4 28 3" xfId="22060" xr:uid="{00000000-0005-0000-0000-000099430000}"/>
    <cellStyle name="Input Cell 3 4 28 4" xfId="22061" xr:uid="{00000000-0005-0000-0000-00009A430000}"/>
    <cellStyle name="Input Cell 3 4 28 5" xfId="22062" xr:uid="{00000000-0005-0000-0000-00009B430000}"/>
    <cellStyle name="Input Cell 3 4 29" xfId="2519" xr:uid="{00000000-0005-0000-0000-00009C430000}"/>
    <cellStyle name="Input Cell 3 4 29 2" xfId="22063" xr:uid="{00000000-0005-0000-0000-00009D430000}"/>
    <cellStyle name="Input Cell 3 4 29 2 2" xfId="22064" xr:uid="{00000000-0005-0000-0000-00009E430000}"/>
    <cellStyle name="Input Cell 3 4 29 2 3" xfId="22065" xr:uid="{00000000-0005-0000-0000-00009F430000}"/>
    <cellStyle name="Input Cell 3 4 29 2 4" xfId="22066" xr:uid="{00000000-0005-0000-0000-0000A0430000}"/>
    <cellStyle name="Input Cell 3 4 29 3" xfId="22067" xr:uid="{00000000-0005-0000-0000-0000A1430000}"/>
    <cellStyle name="Input Cell 3 4 29 4" xfId="22068" xr:uid="{00000000-0005-0000-0000-0000A2430000}"/>
    <cellStyle name="Input Cell 3 4 29 5" xfId="22069" xr:uid="{00000000-0005-0000-0000-0000A3430000}"/>
    <cellStyle name="Input Cell 3 4 3" xfId="2520" xr:uid="{00000000-0005-0000-0000-0000A4430000}"/>
    <cellStyle name="Input Cell 3 4 3 2" xfId="22070" xr:uid="{00000000-0005-0000-0000-0000A5430000}"/>
    <cellStyle name="Input Cell 3 4 3 2 2" xfId="22071" xr:uid="{00000000-0005-0000-0000-0000A6430000}"/>
    <cellStyle name="Input Cell 3 4 3 2 3" xfId="22072" xr:uid="{00000000-0005-0000-0000-0000A7430000}"/>
    <cellStyle name="Input Cell 3 4 3 2 4" xfId="22073" xr:uid="{00000000-0005-0000-0000-0000A8430000}"/>
    <cellStyle name="Input Cell 3 4 3 3" xfId="22074" xr:uid="{00000000-0005-0000-0000-0000A9430000}"/>
    <cellStyle name="Input Cell 3 4 3 4" xfId="22075" xr:uid="{00000000-0005-0000-0000-0000AA430000}"/>
    <cellStyle name="Input Cell 3 4 3 5" xfId="22076" xr:uid="{00000000-0005-0000-0000-0000AB430000}"/>
    <cellStyle name="Input Cell 3 4 30" xfId="2521" xr:uid="{00000000-0005-0000-0000-0000AC430000}"/>
    <cellStyle name="Input Cell 3 4 30 2" xfId="22077" xr:uid="{00000000-0005-0000-0000-0000AD430000}"/>
    <cellStyle name="Input Cell 3 4 30 2 2" xfId="22078" xr:uid="{00000000-0005-0000-0000-0000AE430000}"/>
    <cellStyle name="Input Cell 3 4 30 2 3" xfId="22079" xr:uid="{00000000-0005-0000-0000-0000AF430000}"/>
    <cellStyle name="Input Cell 3 4 30 2 4" xfId="22080" xr:uid="{00000000-0005-0000-0000-0000B0430000}"/>
    <cellStyle name="Input Cell 3 4 30 3" xfId="22081" xr:uid="{00000000-0005-0000-0000-0000B1430000}"/>
    <cellStyle name="Input Cell 3 4 30 4" xfId="22082" xr:uid="{00000000-0005-0000-0000-0000B2430000}"/>
    <cellStyle name="Input Cell 3 4 30 5" xfId="22083" xr:uid="{00000000-0005-0000-0000-0000B3430000}"/>
    <cellStyle name="Input Cell 3 4 31" xfId="2522" xr:uid="{00000000-0005-0000-0000-0000B4430000}"/>
    <cellStyle name="Input Cell 3 4 31 2" xfId="22084" xr:uid="{00000000-0005-0000-0000-0000B5430000}"/>
    <cellStyle name="Input Cell 3 4 31 2 2" xfId="22085" xr:uid="{00000000-0005-0000-0000-0000B6430000}"/>
    <cellStyle name="Input Cell 3 4 31 2 3" xfId="22086" xr:uid="{00000000-0005-0000-0000-0000B7430000}"/>
    <cellStyle name="Input Cell 3 4 31 2 4" xfId="22087" xr:uid="{00000000-0005-0000-0000-0000B8430000}"/>
    <cellStyle name="Input Cell 3 4 31 3" xfId="22088" xr:uid="{00000000-0005-0000-0000-0000B9430000}"/>
    <cellStyle name="Input Cell 3 4 31 4" xfId="22089" xr:uid="{00000000-0005-0000-0000-0000BA430000}"/>
    <cellStyle name="Input Cell 3 4 31 5" xfId="22090" xr:uid="{00000000-0005-0000-0000-0000BB430000}"/>
    <cellStyle name="Input Cell 3 4 32" xfId="2523" xr:uid="{00000000-0005-0000-0000-0000BC430000}"/>
    <cellStyle name="Input Cell 3 4 32 2" xfId="22091" xr:uid="{00000000-0005-0000-0000-0000BD430000}"/>
    <cellStyle name="Input Cell 3 4 32 2 2" xfId="22092" xr:uid="{00000000-0005-0000-0000-0000BE430000}"/>
    <cellStyle name="Input Cell 3 4 32 2 3" xfId="22093" xr:uid="{00000000-0005-0000-0000-0000BF430000}"/>
    <cellStyle name="Input Cell 3 4 32 2 4" xfId="22094" xr:uid="{00000000-0005-0000-0000-0000C0430000}"/>
    <cellStyle name="Input Cell 3 4 32 3" xfId="22095" xr:uid="{00000000-0005-0000-0000-0000C1430000}"/>
    <cellStyle name="Input Cell 3 4 32 4" xfId="22096" xr:uid="{00000000-0005-0000-0000-0000C2430000}"/>
    <cellStyle name="Input Cell 3 4 32 5" xfId="22097" xr:uid="{00000000-0005-0000-0000-0000C3430000}"/>
    <cellStyle name="Input Cell 3 4 33" xfId="2524" xr:uid="{00000000-0005-0000-0000-0000C4430000}"/>
    <cellStyle name="Input Cell 3 4 33 2" xfId="22098" xr:uid="{00000000-0005-0000-0000-0000C5430000}"/>
    <cellStyle name="Input Cell 3 4 33 2 2" xfId="22099" xr:uid="{00000000-0005-0000-0000-0000C6430000}"/>
    <cellStyle name="Input Cell 3 4 33 2 3" xfId="22100" xr:uid="{00000000-0005-0000-0000-0000C7430000}"/>
    <cellStyle name="Input Cell 3 4 33 2 4" xfId="22101" xr:uid="{00000000-0005-0000-0000-0000C8430000}"/>
    <cellStyle name="Input Cell 3 4 33 3" xfId="22102" xr:uid="{00000000-0005-0000-0000-0000C9430000}"/>
    <cellStyle name="Input Cell 3 4 33 4" xfId="22103" xr:uid="{00000000-0005-0000-0000-0000CA430000}"/>
    <cellStyle name="Input Cell 3 4 33 5" xfId="22104" xr:uid="{00000000-0005-0000-0000-0000CB430000}"/>
    <cellStyle name="Input Cell 3 4 34" xfId="2525" xr:uid="{00000000-0005-0000-0000-0000CC430000}"/>
    <cellStyle name="Input Cell 3 4 34 2" xfId="22105" xr:uid="{00000000-0005-0000-0000-0000CD430000}"/>
    <cellStyle name="Input Cell 3 4 34 2 2" xfId="22106" xr:uid="{00000000-0005-0000-0000-0000CE430000}"/>
    <cellStyle name="Input Cell 3 4 34 2 3" xfId="22107" xr:uid="{00000000-0005-0000-0000-0000CF430000}"/>
    <cellStyle name="Input Cell 3 4 34 2 4" xfId="22108" xr:uid="{00000000-0005-0000-0000-0000D0430000}"/>
    <cellStyle name="Input Cell 3 4 34 3" xfId="22109" xr:uid="{00000000-0005-0000-0000-0000D1430000}"/>
    <cellStyle name="Input Cell 3 4 34 4" xfId="22110" xr:uid="{00000000-0005-0000-0000-0000D2430000}"/>
    <cellStyle name="Input Cell 3 4 34 5" xfId="22111" xr:uid="{00000000-0005-0000-0000-0000D3430000}"/>
    <cellStyle name="Input Cell 3 4 35" xfId="2526" xr:uid="{00000000-0005-0000-0000-0000D4430000}"/>
    <cellStyle name="Input Cell 3 4 35 2" xfId="22112" xr:uid="{00000000-0005-0000-0000-0000D5430000}"/>
    <cellStyle name="Input Cell 3 4 35 2 2" xfId="22113" xr:uid="{00000000-0005-0000-0000-0000D6430000}"/>
    <cellStyle name="Input Cell 3 4 35 2 3" xfId="22114" xr:uid="{00000000-0005-0000-0000-0000D7430000}"/>
    <cellStyle name="Input Cell 3 4 35 2 4" xfId="22115" xr:uid="{00000000-0005-0000-0000-0000D8430000}"/>
    <cellStyle name="Input Cell 3 4 35 3" xfId="22116" xr:uid="{00000000-0005-0000-0000-0000D9430000}"/>
    <cellStyle name="Input Cell 3 4 35 4" xfId="22117" xr:uid="{00000000-0005-0000-0000-0000DA430000}"/>
    <cellStyle name="Input Cell 3 4 35 5" xfId="22118" xr:uid="{00000000-0005-0000-0000-0000DB430000}"/>
    <cellStyle name="Input Cell 3 4 36" xfId="2527" xr:uid="{00000000-0005-0000-0000-0000DC430000}"/>
    <cellStyle name="Input Cell 3 4 36 2" xfId="22119" xr:uid="{00000000-0005-0000-0000-0000DD430000}"/>
    <cellStyle name="Input Cell 3 4 36 2 2" xfId="22120" xr:uid="{00000000-0005-0000-0000-0000DE430000}"/>
    <cellStyle name="Input Cell 3 4 36 2 3" xfId="22121" xr:uid="{00000000-0005-0000-0000-0000DF430000}"/>
    <cellStyle name="Input Cell 3 4 36 2 4" xfId="22122" xr:uid="{00000000-0005-0000-0000-0000E0430000}"/>
    <cellStyle name="Input Cell 3 4 36 3" xfId="22123" xr:uid="{00000000-0005-0000-0000-0000E1430000}"/>
    <cellStyle name="Input Cell 3 4 36 4" xfId="22124" xr:uid="{00000000-0005-0000-0000-0000E2430000}"/>
    <cellStyle name="Input Cell 3 4 36 5" xfId="22125" xr:uid="{00000000-0005-0000-0000-0000E3430000}"/>
    <cellStyle name="Input Cell 3 4 37" xfId="2528" xr:uid="{00000000-0005-0000-0000-0000E4430000}"/>
    <cellStyle name="Input Cell 3 4 37 2" xfId="22126" xr:uid="{00000000-0005-0000-0000-0000E5430000}"/>
    <cellStyle name="Input Cell 3 4 37 2 2" xfId="22127" xr:uid="{00000000-0005-0000-0000-0000E6430000}"/>
    <cellStyle name="Input Cell 3 4 37 2 3" xfId="22128" xr:uid="{00000000-0005-0000-0000-0000E7430000}"/>
    <cellStyle name="Input Cell 3 4 37 2 4" xfId="22129" xr:uid="{00000000-0005-0000-0000-0000E8430000}"/>
    <cellStyle name="Input Cell 3 4 37 3" xfId="22130" xr:uid="{00000000-0005-0000-0000-0000E9430000}"/>
    <cellStyle name="Input Cell 3 4 37 4" xfId="22131" xr:uid="{00000000-0005-0000-0000-0000EA430000}"/>
    <cellStyle name="Input Cell 3 4 37 5" xfId="22132" xr:uid="{00000000-0005-0000-0000-0000EB430000}"/>
    <cellStyle name="Input Cell 3 4 38" xfId="2529" xr:uid="{00000000-0005-0000-0000-0000EC430000}"/>
    <cellStyle name="Input Cell 3 4 38 2" xfId="22133" xr:uid="{00000000-0005-0000-0000-0000ED430000}"/>
    <cellStyle name="Input Cell 3 4 38 2 2" xfId="22134" xr:uid="{00000000-0005-0000-0000-0000EE430000}"/>
    <cellStyle name="Input Cell 3 4 38 2 3" xfId="22135" xr:uid="{00000000-0005-0000-0000-0000EF430000}"/>
    <cellStyle name="Input Cell 3 4 38 2 4" xfId="22136" xr:uid="{00000000-0005-0000-0000-0000F0430000}"/>
    <cellStyle name="Input Cell 3 4 38 3" xfId="22137" xr:uid="{00000000-0005-0000-0000-0000F1430000}"/>
    <cellStyle name="Input Cell 3 4 38 4" xfId="22138" xr:uid="{00000000-0005-0000-0000-0000F2430000}"/>
    <cellStyle name="Input Cell 3 4 38 5" xfId="22139" xr:uid="{00000000-0005-0000-0000-0000F3430000}"/>
    <cellStyle name="Input Cell 3 4 39" xfId="2530" xr:uid="{00000000-0005-0000-0000-0000F4430000}"/>
    <cellStyle name="Input Cell 3 4 39 2" xfId="22140" xr:uid="{00000000-0005-0000-0000-0000F5430000}"/>
    <cellStyle name="Input Cell 3 4 39 2 2" xfId="22141" xr:uid="{00000000-0005-0000-0000-0000F6430000}"/>
    <cellStyle name="Input Cell 3 4 39 2 3" xfId="22142" xr:uid="{00000000-0005-0000-0000-0000F7430000}"/>
    <cellStyle name="Input Cell 3 4 39 2 4" xfId="22143" xr:uid="{00000000-0005-0000-0000-0000F8430000}"/>
    <cellStyle name="Input Cell 3 4 39 3" xfId="22144" xr:uid="{00000000-0005-0000-0000-0000F9430000}"/>
    <cellStyle name="Input Cell 3 4 39 4" xfId="22145" xr:uid="{00000000-0005-0000-0000-0000FA430000}"/>
    <cellStyle name="Input Cell 3 4 39 5" xfId="22146" xr:uid="{00000000-0005-0000-0000-0000FB430000}"/>
    <cellStyle name="Input Cell 3 4 4" xfId="2531" xr:uid="{00000000-0005-0000-0000-0000FC430000}"/>
    <cellStyle name="Input Cell 3 4 4 2" xfId="22147" xr:uid="{00000000-0005-0000-0000-0000FD430000}"/>
    <cellStyle name="Input Cell 3 4 4 2 2" xfId="22148" xr:uid="{00000000-0005-0000-0000-0000FE430000}"/>
    <cellStyle name="Input Cell 3 4 4 2 3" xfId="22149" xr:uid="{00000000-0005-0000-0000-0000FF430000}"/>
    <cellStyle name="Input Cell 3 4 4 2 4" xfId="22150" xr:uid="{00000000-0005-0000-0000-000000440000}"/>
    <cellStyle name="Input Cell 3 4 4 3" xfId="22151" xr:uid="{00000000-0005-0000-0000-000001440000}"/>
    <cellStyle name="Input Cell 3 4 4 4" xfId="22152" xr:uid="{00000000-0005-0000-0000-000002440000}"/>
    <cellStyle name="Input Cell 3 4 4 5" xfId="22153" xr:uid="{00000000-0005-0000-0000-000003440000}"/>
    <cellStyle name="Input Cell 3 4 40" xfId="2532" xr:uid="{00000000-0005-0000-0000-000004440000}"/>
    <cellStyle name="Input Cell 3 4 40 2" xfId="22154" xr:uid="{00000000-0005-0000-0000-000005440000}"/>
    <cellStyle name="Input Cell 3 4 40 2 2" xfId="22155" xr:uid="{00000000-0005-0000-0000-000006440000}"/>
    <cellStyle name="Input Cell 3 4 40 2 3" xfId="22156" xr:uid="{00000000-0005-0000-0000-000007440000}"/>
    <cellStyle name="Input Cell 3 4 40 2 4" xfId="22157" xr:uid="{00000000-0005-0000-0000-000008440000}"/>
    <cellStyle name="Input Cell 3 4 40 3" xfId="22158" xr:uid="{00000000-0005-0000-0000-000009440000}"/>
    <cellStyle name="Input Cell 3 4 40 4" xfId="22159" xr:uid="{00000000-0005-0000-0000-00000A440000}"/>
    <cellStyle name="Input Cell 3 4 40 5" xfId="22160" xr:uid="{00000000-0005-0000-0000-00000B440000}"/>
    <cellStyle name="Input Cell 3 4 41" xfId="2533" xr:uid="{00000000-0005-0000-0000-00000C440000}"/>
    <cellStyle name="Input Cell 3 4 41 2" xfId="22161" xr:uid="{00000000-0005-0000-0000-00000D440000}"/>
    <cellStyle name="Input Cell 3 4 41 2 2" xfId="22162" xr:uid="{00000000-0005-0000-0000-00000E440000}"/>
    <cellStyle name="Input Cell 3 4 41 2 3" xfId="22163" xr:uid="{00000000-0005-0000-0000-00000F440000}"/>
    <cellStyle name="Input Cell 3 4 41 2 4" xfId="22164" xr:uid="{00000000-0005-0000-0000-000010440000}"/>
    <cellStyle name="Input Cell 3 4 41 3" xfId="22165" xr:uid="{00000000-0005-0000-0000-000011440000}"/>
    <cellStyle name="Input Cell 3 4 41 4" xfId="22166" xr:uid="{00000000-0005-0000-0000-000012440000}"/>
    <cellStyle name="Input Cell 3 4 41 5" xfId="22167" xr:uid="{00000000-0005-0000-0000-000013440000}"/>
    <cellStyle name="Input Cell 3 4 42" xfId="2534" xr:uid="{00000000-0005-0000-0000-000014440000}"/>
    <cellStyle name="Input Cell 3 4 42 2" xfId="22168" xr:uid="{00000000-0005-0000-0000-000015440000}"/>
    <cellStyle name="Input Cell 3 4 42 2 2" xfId="22169" xr:uid="{00000000-0005-0000-0000-000016440000}"/>
    <cellStyle name="Input Cell 3 4 42 2 3" xfId="22170" xr:uid="{00000000-0005-0000-0000-000017440000}"/>
    <cellStyle name="Input Cell 3 4 42 2 4" xfId="22171" xr:uid="{00000000-0005-0000-0000-000018440000}"/>
    <cellStyle name="Input Cell 3 4 42 3" xfId="22172" xr:uid="{00000000-0005-0000-0000-000019440000}"/>
    <cellStyle name="Input Cell 3 4 42 4" xfId="22173" xr:uid="{00000000-0005-0000-0000-00001A440000}"/>
    <cellStyle name="Input Cell 3 4 42 5" xfId="22174" xr:uid="{00000000-0005-0000-0000-00001B440000}"/>
    <cellStyle name="Input Cell 3 4 43" xfId="2535" xr:uid="{00000000-0005-0000-0000-00001C440000}"/>
    <cellStyle name="Input Cell 3 4 43 2" xfId="22175" xr:uid="{00000000-0005-0000-0000-00001D440000}"/>
    <cellStyle name="Input Cell 3 4 43 2 2" xfId="22176" xr:uid="{00000000-0005-0000-0000-00001E440000}"/>
    <cellStyle name="Input Cell 3 4 43 2 3" xfId="22177" xr:uid="{00000000-0005-0000-0000-00001F440000}"/>
    <cellStyle name="Input Cell 3 4 43 2 4" xfId="22178" xr:uid="{00000000-0005-0000-0000-000020440000}"/>
    <cellStyle name="Input Cell 3 4 43 3" xfId="22179" xr:uid="{00000000-0005-0000-0000-000021440000}"/>
    <cellStyle name="Input Cell 3 4 43 4" xfId="22180" xr:uid="{00000000-0005-0000-0000-000022440000}"/>
    <cellStyle name="Input Cell 3 4 43 5" xfId="22181" xr:uid="{00000000-0005-0000-0000-000023440000}"/>
    <cellStyle name="Input Cell 3 4 44" xfId="2536" xr:uid="{00000000-0005-0000-0000-000024440000}"/>
    <cellStyle name="Input Cell 3 4 44 2" xfId="22182" xr:uid="{00000000-0005-0000-0000-000025440000}"/>
    <cellStyle name="Input Cell 3 4 44 2 2" xfId="22183" xr:uid="{00000000-0005-0000-0000-000026440000}"/>
    <cellStyle name="Input Cell 3 4 44 2 3" xfId="22184" xr:uid="{00000000-0005-0000-0000-000027440000}"/>
    <cellStyle name="Input Cell 3 4 44 2 4" xfId="22185" xr:uid="{00000000-0005-0000-0000-000028440000}"/>
    <cellStyle name="Input Cell 3 4 44 3" xfId="22186" xr:uid="{00000000-0005-0000-0000-000029440000}"/>
    <cellStyle name="Input Cell 3 4 44 4" xfId="22187" xr:uid="{00000000-0005-0000-0000-00002A440000}"/>
    <cellStyle name="Input Cell 3 4 44 5" xfId="22188" xr:uid="{00000000-0005-0000-0000-00002B440000}"/>
    <cellStyle name="Input Cell 3 4 45" xfId="2537" xr:uid="{00000000-0005-0000-0000-00002C440000}"/>
    <cellStyle name="Input Cell 3 4 45 2" xfId="22189" xr:uid="{00000000-0005-0000-0000-00002D440000}"/>
    <cellStyle name="Input Cell 3 4 45 2 2" xfId="22190" xr:uid="{00000000-0005-0000-0000-00002E440000}"/>
    <cellStyle name="Input Cell 3 4 45 2 3" xfId="22191" xr:uid="{00000000-0005-0000-0000-00002F440000}"/>
    <cellStyle name="Input Cell 3 4 45 2 4" xfId="22192" xr:uid="{00000000-0005-0000-0000-000030440000}"/>
    <cellStyle name="Input Cell 3 4 45 3" xfId="22193" xr:uid="{00000000-0005-0000-0000-000031440000}"/>
    <cellStyle name="Input Cell 3 4 45 4" xfId="22194" xr:uid="{00000000-0005-0000-0000-000032440000}"/>
    <cellStyle name="Input Cell 3 4 45 5" xfId="22195" xr:uid="{00000000-0005-0000-0000-000033440000}"/>
    <cellStyle name="Input Cell 3 4 46" xfId="22196" xr:uid="{00000000-0005-0000-0000-000034440000}"/>
    <cellStyle name="Input Cell 3 4 46 2" xfId="22197" xr:uid="{00000000-0005-0000-0000-000035440000}"/>
    <cellStyle name="Input Cell 3 4 46 3" xfId="22198" xr:uid="{00000000-0005-0000-0000-000036440000}"/>
    <cellStyle name="Input Cell 3 4 46 4" xfId="22199" xr:uid="{00000000-0005-0000-0000-000037440000}"/>
    <cellStyle name="Input Cell 3 4 47" xfId="22200" xr:uid="{00000000-0005-0000-0000-000038440000}"/>
    <cellStyle name="Input Cell 3 4 48" xfId="22201" xr:uid="{00000000-0005-0000-0000-000039440000}"/>
    <cellStyle name="Input Cell 3 4 5" xfId="2538" xr:uid="{00000000-0005-0000-0000-00003A440000}"/>
    <cellStyle name="Input Cell 3 4 5 2" xfId="22202" xr:uid="{00000000-0005-0000-0000-00003B440000}"/>
    <cellStyle name="Input Cell 3 4 5 2 2" xfId="22203" xr:uid="{00000000-0005-0000-0000-00003C440000}"/>
    <cellStyle name="Input Cell 3 4 5 2 3" xfId="22204" xr:uid="{00000000-0005-0000-0000-00003D440000}"/>
    <cellStyle name="Input Cell 3 4 5 2 4" xfId="22205" xr:uid="{00000000-0005-0000-0000-00003E440000}"/>
    <cellStyle name="Input Cell 3 4 5 3" xfId="22206" xr:uid="{00000000-0005-0000-0000-00003F440000}"/>
    <cellStyle name="Input Cell 3 4 5 4" xfId="22207" xr:uid="{00000000-0005-0000-0000-000040440000}"/>
    <cellStyle name="Input Cell 3 4 5 5" xfId="22208" xr:uid="{00000000-0005-0000-0000-000041440000}"/>
    <cellStyle name="Input Cell 3 4 6" xfId="2539" xr:uid="{00000000-0005-0000-0000-000042440000}"/>
    <cellStyle name="Input Cell 3 4 6 2" xfId="22209" xr:uid="{00000000-0005-0000-0000-000043440000}"/>
    <cellStyle name="Input Cell 3 4 6 2 2" xfId="22210" xr:uid="{00000000-0005-0000-0000-000044440000}"/>
    <cellStyle name="Input Cell 3 4 6 2 3" xfId="22211" xr:uid="{00000000-0005-0000-0000-000045440000}"/>
    <cellStyle name="Input Cell 3 4 6 2 4" xfId="22212" xr:uid="{00000000-0005-0000-0000-000046440000}"/>
    <cellStyle name="Input Cell 3 4 6 3" xfId="22213" xr:uid="{00000000-0005-0000-0000-000047440000}"/>
    <cellStyle name="Input Cell 3 4 6 4" xfId="22214" xr:uid="{00000000-0005-0000-0000-000048440000}"/>
    <cellStyle name="Input Cell 3 4 6 5" xfId="22215" xr:uid="{00000000-0005-0000-0000-000049440000}"/>
    <cellStyle name="Input Cell 3 4 7" xfId="2540" xr:uid="{00000000-0005-0000-0000-00004A440000}"/>
    <cellStyle name="Input Cell 3 4 7 2" xfId="22216" xr:uid="{00000000-0005-0000-0000-00004B440000}"/>
    <cellStyle name="Input Cell 3 4 7 2 2" xfId="22217" xr:uid="{00000000-0005-0000-0000-00004C440000}"/>
    <cellStyle name="Input Cell 3 4 7 2 3" xfId="22218" xr:uid="{00000000-0005-0000-0000-00004D440000}"/>
    <cellStyle name="Input Cell 3 4 7 2 4" xfId="22219" xr:uid="{00000000-0005-0000-0000-00004E440000}"/>
    <cellStyle name="Input Cell 3 4 7 3" xfId="22220" xr:uid="{00000000-0005-0000-0000-00004F440000}"/>
    <cellStyle name="Input Cell 3 4 7 4" xfId="22221" xr:uid="{00000000-0005-0000-0000-000050440000}"/>
    <cellStyle name="Input Cell 3 4 7 5" xfId="22222" xr:uid="{00000000-0005-0000-0000-000051440000}"/>
    <cellStyle name="Input Cell 3 4 8" xfId="2541" xr:uid="{00000000-0005-0000-0000-000052440000}"/>
    <cellStyle name="Input Cell 3 4 8 2" xfId="22223" xr:uid="{00000000-0005-0000-0000-000053440000}"/>
    <cellStyle name="Input Cell 3 4 8 2 2" xfId="22224" xr:uid="{00000000-0005-0000-0000-000054440000}"/>
    <cellStyle name="Input Cell 3 4 8 2 3" xfId="22225" xr:uid="{00000000-0005-0000-0000-000055440000}"/>
    <cellStyle name="Input Cell 3 4 8 2 4" xfId="22226" xr:uid="{00000000-0005-0000-0000-000056440000}"/>
    <cellStyle name="Input Cell 3 4 8 3" xfId="22227" xr:uid="{00000000-0005-0000-0000-000057440000}"/>
    <cellStyle name="Input Cell 3 4 8 4" xfId="22228" xr:uid="{00000000-0005-0000-0000-000058440000}"/>
    <cellStyle name="Input Cell 3 4 8 5" xfId="22229" xr:uid="{00000000-0005-0000-0000-000059440000}"/>
    <cellStyle name="Input Cell 3 4 9" xfId="2542" xr:uid="{00000000-0005-0000-0000-00005A440000}"/>
    <cellStyle name="Input Cell 3 4 9 2" xfId="22230" xr:uid="{00000000-0005-0000-0000-00005B440000}"/>
    <cellStyle name="Input Cell 3 4 9 2 2" xfId="22231" xr:uid="{00000000-0005-0000-0000-00005C440000}"/>
    <cellStyle name="Input Cell 3 4 9 2 3" xfId="22232" xr:uid="{00000000-0005-0000-0000-00005D440000}"/>
    <cellStyle name="Input Cell 3 4 9 2 4" xfId="22233" xr:uid="{00000000-0005-0000-0000-00005E440000}"/>
    <cellStyle name="Input Cell 3 4 9 3" xfId="22234" xr:uid="{00000000-0005-0000-0000-00005F440000}"/>
    <cellStyle name="Input Cell 3 4 9 4" xfId="22235" xr:uid="{00000000-0005-0000-0000-000060440000}"/>
    <cellStyle name="Input Cell 3 4 9 5" xfId="22236" xr:uid="{00000000-0005-0000-0000-000061440000}"/>
    <cellStyle name="Input Cell 3 5" xfId="2543" xr:uid="{00000000-0005-0000-0000-000062440000}"/>
    <cellStyle name="Input Cell 3 5 10" xfId="2544" xr:uid="{00000000-0005-0000-0000-000063440000}"/>
    <cellStyle name="Input Cell 3 5 10 2" xfId="22237" xr:uid="{00000000-0005-0000-0000-000064440000}"/>
    <cellStyle name="Input Cell 3 5 10 2 2" xfId="22238" xr:uid="{00000000-0005-0000-0000-000065440000}"/>
    <cellStyle name="Input Cell 3 5 10 2 3" xfId="22239" xr:uid="{00000000-0005-0000-0000-000066440000}"/>
    <cellStyle name="Input Cell 3 5 10 2 4" xfId="22240" xr:uid="{00000000-0005-0000-0000-000067440000}"/>
    <cellStyle name="Input Cell 3 5 10 3" xfId="22241" xr:uid="{00000000-0005-0000-0000-000068440000}"/>
    <cellStyle name="Input Cell 3 5 10 4" xfId="22242" xr:uid="{00000000-0005-0000-0000-000069440000}"/>
    <cellStyle name="Input Cell 3 5 10 5" xfId="22243" xr:uid="{00000000-0005-0000-0000-00006A440000}"/>
    <cellStyle name="Input Cell 3 5 11" xfId="2545" xr:uid="{00000000-0005-0000-0000-00006B440000}"/>
    <cellStyle name="Input Cell 3 5 11 2" xfId="22244" xr:uid="{00000000-0005-0000-0000-00006C440000}"/>
    <cellStyle name="Input Cell 3 5 11 2 2" xfId="22245" xr:uid="{00000000-0005-0000-0000-00006D440000}"/>
    <cellStyle name="Input Cell 3 5 11 2 3" xfId="22246" xr:uid="{00000000-0005-0000-0000-00006E440000}"/>
    <cellStyle name="Input Cell 3 5 11 2 4" xfId="22247" xr:uid="{00000000-0005-0000-0000-00006F440000}"/>
    <cellStyle name="Input Cell 3 5 11 3" xfId="22248" xr:uid="{00000000-0005-0000-0000-000070440000}"/>
    <cellStyle name="Input Cell 3 5 11 4" xfId="22249" xr:uid="{00000000-0005-0000-0000-000071440000}"/>
    <cellStyle name="Input Cell 3 5 11 5" xfId="22250" xr:uid="{00000000-0005-0000-0000-000072440000}"/>
    <cellStyle name="Input Cell 3 5 12" xfId="2546" xr:uid="{00000000-0005-0000-0000-000073440000}"/>
    <cellStyle name="Input Cell 3 5 12 2" xfId="22251" xr:uid="{00000000-0005-0000-0000-000074440000}"/>
    <cellStyle name="Input Cell 3 5 12 2 2" xfId="22252" xr:uid="{00000000-0005-0000-0000-000075440000}"/>
    <cellStyle name="Input Cell 3 5 12 2 3" xfId="22253" xr:uid="{00000000-0005-0000-0000-000076440000}"/>
    <cellStyle name="Input Cell 3 5 12 2 4" xfId="22254" xr:uid="{00000000-0005-0000-0000-000077440000}"/>
    <cellStyle name="Input Cell 3 5 12 3" xfId="22255" xr:uid="{00000000-0005-0000-0000-000078440000}"/>
    <cellStyle name="Input Cell 3 5 12 4" xfId="22256" xr:uid="{00000000-0005-0000-0000-000079440000}"/>
    <cellStyle name="Input Cell 3 5 12 5" xfId="22257" xr:uid="{00000000-0005-0000-0000-00007A440000}"/>
    <cellStyle name="Input Cell 3 5 13" xfId="2547" xr:uid="{00000000-0005-0000-0000-00007B440000}"/>
    <cellStyle name="Input Cell 3 5 13 2" xfId="22258" xr:uid="{00000000-0005-0000-0000-00007C440000}"/>
    <cellStyle name="Input Cell 3 5 13 2 2" xfId="22259" xr:uid="{00000000-0005-0000-0000-00007D440000}"/>
    <cellStyle name="Input Cell 3 5 13 2 3" xfId="22260" xr:uid="{00000000-0005-0000-0000-00007E440000}"/>
    <cellStyle name="Input Cell 3 5 13 2 4" xfId="22261" xr:uid="{00000000-0005-0000-0000-00007F440000}"/>
    <cellStyle name="Input Cell 3 5 13 3" xfId="22262" xr:uid="{00000000-0005-0000-0000-000080440000}"/>
    <cellStyle name="Input Cell 3 5 13 4" xfId="22263" xr:uid="{00000000-0005-0000-0000-000081440000}"/>
    <cellStyle name="Input Cell 3 5 13 5" xfId="22264" xr:uid="{00000000-0005-0000-0000-000082440000}"/>
    <cellStyle name="Input Cell 3 5 14" xfId="2548" xr:uid="{00000000-0005-0000-0000-000083440000}"/>
    <cellStyle name="Input Cell 3 5 14 2" xfId="22265" xr:uid="{00000000-0005-0000-0000-000084440000}"/>
    <cellStyle name="Input Cell 3 5 14 2 2" xfId="22266" xr:uid="{00000000-0005-0000-0000-000085440000}"/>
    <cellStyle name="Input Cell 3 5 14 2 3" xfId="22267" xr:uid="{00000000-0005-0000-0000-000086440000}"/>
    <cellStyle name="Input Cell 3 5 14 2 4" xfId="22268" xr:uid="{00000000-0005-0000-0000-000087440000}"/>
    <cellStyle name="Input Cell 3 5 14 3" xfId="22269" xr:uid="{00000000-0005-0000-0000-000088440000}"/>
    <cellStyle name="Input Cell 3 5 14 4" xfId="22270" xr:uid="{00000000-0005-0000-0000-000089440000}"/>
    <cellStyle name="Input Cell 3 5 14 5" xfId="22271" xr:uid="{00000000-0005-0000-0000-00008A440000}"/>
    <cellStyle name="Input Cell 3 5 15" xfId="2549" xr:uid="{00000000-0005-0000-0000-00008B440000}"/>
    <cellStyle name="Input Cell 3 5 15 2" xfId="22272" xr:uid="{00000000-0005-0000-0000-00008C440000}"/>
    <cellStyle name="Input Cell 3 5 15 2 2" xfId="22273" xr:uid="{00000000-0005-0000-0000-00008D440000}"/>
    <cellStyle name="Input Cell 3 5 15 2 3" xfId="22274" xr:uid="{00000000-0005-0000-0000-00008E440000}"/>
    <cellStyle name="Input Cell 3 5 15 2 4" xfId="22275" xr:uid="{00000000-0005-0000-0000-00008F440000}"/>
    <cellStyle name="Input Cell 3 5 15 3" xfId="22276" xr:uid="{00000000-0005-0000-0000-000090440000}"/>
    <cellStyle name="Input Cell 3 5 15 4" xfId="22277" xr:uid="{00000000-0005-0000-0000-000091440000}"/>
    <cellStyle name="Input Cell 3 5 15 5" xfId="22278" xr:uid="{00000000-0005-0000-0000-000092440000}"/>
    <cellStyle name="Input Cell 3 5 16" xfId="2550" xr:uid="{00000000-0005-0000-0000-000093440000}"/>
    <cellStyle name="Input Cell 3 5 16 2" xfId="22279" xr:uid="{00000000-0005-0000-0000-000094440000}"/>
    <cellStyle name="Input Cell 3 5 16 2 2" xfId="22280" xr:uid="{00000000-0005-0000-0000-000095440000}"/>
    <cellStyle name="Input Cell 3 5 16 2 3" xfId="22281" xr:uid="{00000000-0005-0000-0000-000096440000}"/>
    <cellStyle name="Input Cell 3 5 16 2 4" xfId="22282" xr:uid="{00000000-0005-0000-0000-000097440000}"/>
    <cellStyle name="Input Cell 3 5 16 3" xfId="22283" xr:uid="{00000000-0005-0000-0000-000098440000}"/>
    <cellStyle name="Input Cell 3 5 16 4" xfId="22284" xr:uid="{00000000-0005-0000-0000-000099440000}"/>
    <cellStyle name="Input Cell 3 5 16 5" xfId="22285" xr:uid="{00000000-0005-0000-0000-00009A440000}"/>
    <cellStyle name="Input Cell 3 5 17" xfId="2551" xr:uid="{00000000-0005-0000-0000-00009B440000}"/>
    <cellStyle name="Input Cell 3 5 17 2" xfId="22286" xr:uid="{00000000-0005-0000-0000-00009C440000}"/>
    <cellStyle name="Input Cell 3 5 17 2 2" xfId="22287" xr:uid="{00000000-0005-0000-0000-00009D440000}"/>
    <cellStyle name="Input Cell 3 5 17 2 3" xfId="22288" xr:uid="{00000000-0005-0000-0000-00009E440000}"/>
    <cellStyle name="Input Cell 3 5 17 2 4" xfId="22289" xr:uid="{00000000-0005-0000-0000-00009F440000}"/>
    <cellStyle name="Input Cell 3 5 17 3" xfId="22290" xr:uid="{00000000-0005-0000-0000-0000A0440000}"/>
    <cellStyle name="Input Cell 3 5 17 4" xfId="22291" xr:uid="{00000000-0005-0000-0000-0000A1440000}"/>
    <cellStyle name="Input Cell 3 5 17 5" xfId="22292" xr:uid="{00000000-0005-0000-0000-0000A2440000}"/>
    <cellStyle name="Input Cell 3 5 18" xfId="2552" xr:uid="{00000000-0005-0000-0000-0000A3440000}"/>
    <cellStyle name="Input Cell 3 5 18 2" xfId="22293" xr:uid="{00000000-0005-0000-0000-0000A4440000}"/>
    <cellStyle name="Input Cell 3 5 18 2 2" xfId="22294" xr:uid="{00000000-0005-0000-0000-0000A5440000}"/>
    <cellStyle name="Input Cell 3 5 18 2 3" xfId="22295" xr:uid="{00000000-0005-0000-0000-0000A6440000}"/>
    <cellStyle name="Input Cell 3 5 18 2 4" xfId="22296" xr:uid="{00000000-0005-0000-0000-0000A7440000}"/>
    <cellStyle name="Input Cell 3 5 18 3" xfId="22297" xr:uid="{00000000-0005-0000-0000-0000A8440000}"/>
    <cellStyle name="Input Cell 3 5 18 4" xfId="22298" xr:uid="{00000000-0005-0000-0000-0000A9440000}"/>
    <cellStyle name="Input Cell 3 5 18 5" xfId="22299" xr:uid="{00000000-0005-0000-0000-0000AA440000}"/>
    <cellStyle name="Input Cell 3 5 19" xfId="2553" xr:uid="{00000000-0005-0000-0000-0000AB440000}"/>
    <cellStyle name="Input Cell 3 5 19 2" xfId="22300" xr:uid="{00000000-0005-0000-0000-0000AC440000}"/>
    <cellStyle name="Input Cell 3 5 19 2 2" xfId="22301" xr:uid="{00000000-0005-0000-0000-0000AD440000}"/>
    <cellStyle name="Input Cell 3 5 19 2 3" xfId="22302" xr:uid="{00000000-0005-0000-0000-0000AE440000}"/>
    <cellStyle name="Input Cell 3 5 19 2 4" xfId="22303" xr:uid="{00000000-0005-0000-0000-0000AF440000}"/>
    <cellStyle name="Input Cell 3 5 19 3" xfId="22304" xr:uid="{00000000-0005-0000-0000-0000B0440000}"/>
    <cellStyle name="Input Cell 3 5 19 4" xfId="22305" xr:uid="{00000000-0005-0000-0000-0000B1440000}"/>
    <cellStyle name="Input Cell 3 5 19 5" xfId="22306" xr:uid="{00000000-0005-0000-0000-0000B2440000}"/>
    <cellStyle name="Input Cell 3 5 2" xfId="2554" xr:uid="{00000000-0005-0000-0000-0000B3440000}"/>
    <cellStyle name="Input Cell 3 5 2 2" xfId="22307" xr:uid="{00000000-0005-0000-0000-0000B4440000}"/>
    <cellStyle name="Input Cell 3 5 2 2 2" xfId="22308" xr:uid="{00000000-0005-0000-0000-0000B5440000}"/>
    <cellStyle name="Input Cell 3 5 2 2 3" xfId="22309" xr:uid="{00000000-0005-0000-0000-0000B6440000}"/>
    <cellStyle name="Input Cell 3 5 2 2 4" xfId="22310" xr:uid="{00000000-0005-0000-0000-0000B7440000}"/>
    <cellStyle name="Input Cell 3 5 2 3" xfId="22311" xr:uid="{00000000-0005-0000-0000-0000B8440000}"/>
    <cellStyle name="Input Cell 3 5 2 4" xfId="22312" xr:uid="{00000000-0005-0000-0000-0000B9440000}"/>
    <cellStyle name="Input Cell 3 5 2 5" xfId="22313" xr:uid="{00000000-0005-0000-0000-0000BA440000}"/>
    <cellStyle name="Input Cell 3 5 20" xfId="2555" xr:uid="{00000000-0005-0000-0000-0000BB440000}"/>
    <cellStyle name="Input Cell 3 5 20 2" xfId="22314" xr:uid="{00000000-0005-0000-0000-0000BC440000}"/>
    <cellStyle name="Input Cell 3 5 20 2 2" xfId="22315" xr:uid="{00000000-0005-0000-0000-0000BD440000}"/>
    <cellStyle name="Input Cell 3 5 20 2 3" xfId="22316" xr:uid="{00000000-0005-0000-0000-0000BE440000}"/>
    <cellStyle name="Input Cell 3 5 20 2 4" xfId="22317" xr:uid="{00000000-0005-0000-0000-0000BF440000}"/>
    <cellStyle name="Input Cell 3 5 20 3" xfId="22318" xr:uid="{00000000-0005-0000-0000-0000C0440000}"/>
    <cellStyle name="Input Cell 3 5 20 4" xfId="22319" xr:uid="{00000000-0005-0000-0000-0000C1440000}"/>
    <cellStyle name="Input Cell 3 5 20 5" xfId="22320" xr:uid="{00000000-0005-0000-0000-0000C2440000}"/>
    <cellStyle name="Input Cell 3 5 21" xfId="2556" xr:uid="{00000000-0005-0000-0000-0000C3440000}"/>
    <cellStyle name="Input Cell 3 5 21 2" xfId="22321" xr:uid="{00000000-0005-0000-0000-0000C4440000}"/>
    <cellStyle name="Input Cell 3 5 21 2 2" xfId="22322" xr:uid="{00000000-0005-0000-0000-0000C5440000}"/>
    <cellStyle name="Input Cell 3 5 21 2 3" xfId="22323" xr:uid="{00000000-0005-0000-0000-0000C6440000}"/>
    <cellStyle name="Input Cell 3 5 21 2 4" xfId="22324" xr:uid="{00000000-0005-0000-0000-0000C7440000}"/>
    <cellStyle name="Input Cell 3 5 21 3" xfId="22325" xr:uid="{00000000-0005-0000-0000-0000C8440000}"/>
    <cellStyle name="Input Cell 3 5 21 4" xfId="22326" xr:uid="{00000000-0005-0000-0000-0000C9440000}"/>
    <cellStyle name="Input Cell 3 5 21 5" xfId="22327" xr:uid="{00000000-0005-0000-0000-0000CA440000}"/>
    <cellStyle name="Input Cell 3 5 22" xfId="2557" xr:uid="{00000000-0005-0000-0000-0000CB440000}"/>
    <cellStyle name="Input Cell 3 5 22 2" xfId="22328" xr:uid="{00000000-0005-0000-0000-0000CC440000}"/>
    <cellStyle name="Input Cell 3 5 22 2 2" xfId="22329" xr:uid="{00000000-0005-0000-0000-0000CD440000}"/>
    <cellStyle name="Input Cell 3 5 22 2 3" xfId="22330" xr:uid="{00000000-0005-0000-0000-0000CE440000}"/>
    <cellStyle name="Input Cell 3 5 22 2 4" xfId="22331" xr:uid="{00000000-0005-0000-0000-0000CF440000}"/>
    <cellStyle name="Input Cell 3 5 22 3" xfId="22332" xr:uid="{00000000-0005-0000-0000-0000D0440000}"/>
    <cellStyle name="Input Cell 3 5 22 4" xfId="22333" xr:uid="{00000000-0005-0000-0000-0000D1440000}"/>
    <cellStyle name="Input Cell 3 5 22 5" xfId="22334" xr:uid="{00000000-0005-0000-0000-0000D2440000}"/>
    <cellStyle name="Input Cell 3 5 23" xfId="2558" xr:uid="{00000000-0005-0000-0000-0000D3440000}"/>
    <cellStyle name="Input Cell 3 5 23 2" xfId="22335" xr:uid="{00000000-0005-0000-0000-0000D4440000}"/>
    <cellStyle name="Input Cell 3 5 23 2 2" xfId="22336" xr:uid="{00000000-0005-0000-0000-0000D5440000}"/>
    <cellStyle name="Input Cell 3 5 23 2 3" xfId="22337" xr:uid="{00000000-0005-0000-0000-0000D6440000}"/>
    <cellStyle name="Input Cell 3 5 23 2 4" xfId="22338" xr:uid="{00000000-0005-0000-0000-0000D7440000}"/>
    <cellStyle name="Input Cell 3 5 23 3" xfId="22339" xr:uid="{00000000-0005-0000-0000-0000D8440000}"/>
    <cellStyle name="Input Cell 3 5 23 4" xfId="22340" xr:uid="{00000000-0005-0000-0000-0000D9440000}"/>
    <cellStyle name="Input Cell 3 5 23 5" xfId="22341" xr:uid="{00000000-0005-0000-0000-0000DA440000}"/>
    <cellStyle name="Input Cell 3 5 24" xfId="2559" xr:uid="{00000000-0005-0000-0000-0000DB440000}"/>
    <cellStyle name="Input Cell 3 5 24 2" xfId="22342" xr:uid="{00000000-0005-0000-0000-0000DC440000}"/>
    <cellStyle name="Input Cell 3 5 24 2 2" xfId="22343" xr:uid="{00000000-0005-0000-0000-0000DD440000}"/>
    <cellStyle name="Input Cell 3 5 24 2 3" xfId="22344" xr:uid="{00000000-0005-0000-0000-0000DE440000}"/>
    <cellStyle name="Input Cell 3 5 24 2 4" xfId="22345" xr:uid="{00000000-0005-0000-0000-0000DF440000}"/>
    <cellStyle name="Input Cell 3 5 24 3" xfId="22346" xr:uid="{00000000-0005-0000-0000-0000E0440000}"/>
    <cellStyle name="Input Cell 3 5 24 4" xfId="22347" xr:uid="{00000000-0005-0000-0000-0000E1440000}"/>
    <cellStyle name="Input Cell 3 5 24 5" xfId="22348" xr:uid="{00000000-0005-0000-0000-0000E2440000}"/>
    <cellStyle name="Input Cell 3 5 25" xfId="2560" xr:uid="{00000000-0005-0000-0000-0000E3440000}"/>
    <cellStyle name="Input Cell 3 5 25 2" xfId="22349" xr:uid="{00000000-0005-0000-0000-0000E4440000}"/>
    <cellStyle name="Input Cell 3 5 25 2 2" xfId="22350" xr:uid="{00000000-0005-0000-0000-0000E5440000}"/>
    <cellStyle name="Input Cell 3 5 25 2 3" xfId="22351" xr:uid="{00000000-0005-0000-0000-0000E6440000}"/>
    <cellStyle name="Input Cell 3 5 25 2 4" xfId="22352" xr:uid="{00000000-0005-0000-0000-0000E7440000}"/>
    <cellStyle name="Input Cell 3 5 25 3" xfId="22353" xr:uid="{00000000-0005-0000-0000-0000E8440000}"/>
    <cellStyle name="Input Cell 3 5 25 4" xfId="22354" xr:uid="{00000000-0005-0000-0000-0000E9440000}"/>
    <cellStyle name="Input Cell 3 5 25 5" xfId="22355" xr:uid="{00000000-0005-0000-0000-0000EA440000}"/>
    <cellStyle name="Input Cell 3 5 26" xfId="2561" xr:uid="{00000000-0005-0000-0000-0000EB440000}"/>
    <cellStyle name="Input Cell 3 5 26 2" xfId="22356" xr:uid="{00000000-0005-0000-0000-0000EC440000}"/>
    <cellStyle name="Input Cell 3 5 26 2 2" xfId="22357" xr:uid="{00000000-0005-0000-0000-0000ED440000}"/>
    <cellStyle name="Input Cell 3 5 26 2 3" xfId="22358" xr:uid="{00000000-0005-0000-0000-0000EE440000}"/>
    <cellStyle name="Input Cell 3 5 26 2 4" xfId="22359" xr:uid="{00000000-0005-0000-0000-0000EF440000}"/>
    <cellStyle name="Input Cell 3 5 26 3" xfId="22360" xr:uid="{00000000-0005-0000-0000-0000F0440000}"/>
    <cellStyle name="Input Cell 3 5 26 4" xfId="22361" xr:uid="{00000000-0005-0000-0000-0000F1440000}"/>
    <cellStyle name="Input Cell 3 5 26 5" xfId="22362" xr:uid="{00000000-0005-0000-0000-0000F2440000}"/>
    <cellStyle name="Input Cell 3 5 27" xfId="2562" xr:uid="{00000000-0005-0000-0000-0000F3440000}"/>
    <cellStyle name="Input Cell 3 5 27 2" xfId="22363" xr:uid="{00000000-0005-0000-0000-0000F4440000}"/>
    <cellStyle name="Input Cell 3 5 27 2 2" xfId="22364" xr:uid="{00000000-0005-0000-0000-0000F5440000}"/>
    <cellStyle name="Input Cell 3 5 27 2 3" xfId="22365" xr:uid="{00000000-0005-0000-0000-0000F6440000}"/>
    <cellStyle name="Input Cell 3 5 27 2 4" xfId="22366" xr:uid="{00000000-0005-0000-0000-0000F7440000}"/>
    <cellStyle name="Input Cell 3 5 27 3" xfId="22367" xr:uid="{00000000-0005-0000-0000-0000F8440000}"/>
    <cellStyle name="Input Cell 3 5 27 4" xfId="22368" xr:uid="{00000000-0005-0000-0000-0000F9440000}"/>
    <cellStyle name="Input Cell 3 5 27 5" xfId="22369" xr:uid="{00000000-0005-0000-0000-0000FA440000}"/>
    <cellStyle name="Input Cell 3 5 28" xfId="2563" xr:uid="{00000000-0005-0000-0000-0000FB440000}"/>
    <cellStyle name="Input Cell 3 5 28 2" xfId="22370" xr:uid="{00000000-0005-0000-0000-0000FC440000}"/>
    <cellStyle name="Input Cell 3 5 28 2 2" xfId="22371" xr:uid="{00000000-0005-0000-0000-0000FD440000}"/>
    <cellStyle name="Input Cell 3 5 28 2 3" xfId="22372" xr:uid="{00000000-0005-0000-0000-0000FE440000}"/>
    <cellStyle name="Input Cell 3 5 28 2 4" xfId="22373" xr:uid="{00000000-0005-0000-0000-0000FF440000}"/>
    <cellStyle name="Input Cell 3 5 28 3" xfId="22374" xr:uid="{00000000-0005-0000-0000-000000450000}"/>
    <cellStyle name="Input Cell 3 5 28 4" xfId="22375" xr:uid="{00000000-0005-0000-0000-000001450000}"/>
    <cellStyle name="Input Cell 3 5 28 5" xfId="22376" xr:uid="{00000000-0005-0000-0000-000002450000}"/>
    <cellStyle name="Input Cell 3 5 29" xfId="2564" xr:uid="{00000000-0005-0000-0000-000003450000}"/>
    <cellStyle name="Input Cell 3 5 29 2" xfId="22377" xr:uid="{00000000-0005-0000-0000-000004450000}"/>
    <cellStyle name="Input Cell 3 5 29 2 2" xfId="22378" xr:uid="{00000000-0005-0000-0000-000005450000}"/>
    <cellStyle name="Input Cell 3 5 29 2 3" xfId="22379" xr:uid="{00000000-0005-0000-0000-000006450000}"/>
    <cellStyle name="Input Cell 3 5 29 2 4" xfId="22380" xr:uid="{00000000-0005-0000-0000-000007450000}"/>
    <cellStyle name="Input Cell 3 5 29 3" xfId="22381" xr:uid="{00000000-0005-0000-0000-000008450000}"/>
    <cellStyle name="Input Cell 3 5 29 4" xfId="22382" xr:uid="{00000000-0005-0000-0000-000009450000}"/>
    <cellStyle name="Input Cell 3 5 29 5" xfId="22383" xr:uid="{00000000-0005-0000-0000-00000A450000}"/>
    <cellStyle name="Input Cell 3 5 3" xfId="2565" xr:uid="{00000000-0005-0000-0000-00000B450000}"/>
    <cellStyle name="Input Cell 3 5 3 2" xfId="22384" xr:uid="{00000000-0005-0000-0000-00000C450000}"/>
    <cellStyle name="Input Cell 3 5 3 2 2" xfId="22385" xr:uid="{00000000-0005-0000-0000-00000D450000}"/>
    <cellStyle name="Input Cell 3 5 3 2 3" xfId="22386" xr:uid="{00000000-0005-0000-0000-00000E450000}"/>
    <cellStyle name="Input Cell 3 5 3 2 4" xfId="22387" xr:uid="{00000000-0005-0000-0000-00000F450000}"/>
    <cellStyle name="Input Cell 3 5 3 3" xfId="22388" xr:uid="{00000000-0005-0000-0000-000010450000}"/>
    <cellStyle name="Input Cell 3 5 3 4" xfId="22389" xr:uid="{00000000-0005-0000-0000-000011450000}"/>
    <cellStyle name="Input Cell 3 5 3 5" xfId="22390" xr:uid="{00000000-0005-0000-0000-000012450000}"/>
    <cellStyle name="Input Cell 3 5 30" xfId="2566" xr:uid="{00000000-0005-0000-0000-000013450000}"/>
    <cellStyle name="Input Cell 3 5 30 2" xfId="22391" xr:uid="{00000000-0005-0000-0000-000014450000}"/>
    <cellStyle name="Input Cell 3 5 30 2 2" xfId="22392" xr:uid="{00000000-0005-0000-0000-000015450000}"/>
    <cellStyle name="Input Cell 3 5 30 2 3" xfId="22393" xr:uid="{00000000-0005-0000-0000-000016450000}"/>
    <cellStyle name="Input Cell 3 5 30 2 4" xfId="22394" xr:uid="{00000000-0005-0000-0000-000017450000}"/>
    <cellStyle name="Input Cell 3 5 30 3" xfId="22395" xr:uid="{00000000-0005-0000-0000-000018450000}"/>
    <cellStyle name="Input Cell 3 5 30 4" xfId="22396" xr:uid="{00000000-0005-0000-0000-000019450000}"/>
    <cellStyle name="Input Cell 3 5 30 5" xfId="22397" xr:uid="{00000000-0005-0000-0000-00001A450000}"/>
    <cellStyle name="Input Cell 3 5 31" xfId="2567" xr:uid="{00000000-0005-0000-0000-00001B450000}"/>
    <cellStyle name="Input Cell 3 5 31 2" xfId="22398" xr:uid="{00000000-0005-0000-0000-00001C450000}"/>
    <cellStyle name="Input Cell 3 5 31 2 2" xfId="22399" xr:uid="{00000000-0005-0000-0000-00001D450000}"/>
    <cellStyle name="Input Cell 3 5 31 2 3" xfId="22400" xr:uid="{00000000-0005-0000-0000-00001E450000}"/>
    <cellStyle name="Input Cell 3 5 31 2 4" xfId="22401" xr:uid="{00000000-0005-0000-0000-00001F450000}"/>
    <cellStyle name="Input Cell 3 5 31 3" xfId="22402" xr:uid="{00000000-0005-0000-0000-000020450000}"/>
    <cellStyle name="Input Cell 3 5 31 4" xfId="22403" xr:uid="{00000000-0005-0000-0000-000021450000}"/>
    <cellStyle name="Input Cell 3 5 31 5" xfId="22404" xr:uid="{00000000-0005-0000-0000-000022450000}"/>
    <cellStyle name="Input Cell 3 5 32" xfId="2568" xr:uid="{00000000-0005-0000-0000-000023450000}"/>
    <cellStyle name="Input Cell 3 5 32 2" xfId="22405" xr:uid="{00000000-0005-0000-0000-000024450000}"/>
    <cellStyle name="Input Cell 3 5 32 2 2" xfId="22406" xr:uid="{00000000-0005-0000-0000-000025450000}"/>
    <cellStyle name="Input Cell 3 5 32 2 3" xfId="22407" xr:uid="{00000000-0005-0000-0000-000026450000}"/>
    <cellStyle name="Input Cell 3 5 32 2 4" xfId="22408" xr:uid="{00000000-0005-0000-0000-000027450000}"/>
    <cellStyle name="Input Cell 3 5 32 3" xfId="22409" xr:uid="{00000000-0005-0000-0000-000028450000}"/>
    <cellStyle name="Input Cell 3 5 32 4" xfId="22410" xr:uid="{00000000-0005-0000-0000-000029450000}"/>
    <cellStyle name="Input Cell 3 5 32 5" xfId="22411" xr:uid="{00000000-0005-0000-0000-00002A450000}"/>
    <cellStyle name="Input Cell 3 5 33" xfId="2569" xr:uid="{00000000-0005-0000-0000-00002B450000}"/>
    <cellStyle name="Input Cell 3 5 33 2" xfId="22412" xr:uid="{00000000-0005-0000-0000-00002C450000}"/>
    <cellStyle name="Input Cell 3 5 33 2 2" xfId="22413" xr:uid="{00000000-0005-0000-0000-00002D450000}"/>
    <cellStyle name="Input Cell 3 5 33 2 3" xfId="22414" xr:uid="{00000000-0005-0000-0000-00002E450000}"/>
    <cellStyle name="Input Cell 3 5 33 2 4" xfId="22415" xr:uid="{00000000-0005-0000-0000-00002F450000}"/>
    <cellStyle name="Input Cell 3 5 33 3" xfId="22416" xr:uid="{00000000-0005-0000-0000-000030450000}"/>
    <cellStyle name="Input Cell 3 5 33 4" xfId="22417" xr:uid="{00000000-0005-0000-0000-000031450000}"/>
    <cellStyle name="Input Cell 3 5 33 5" xfId="22418" xr:uid="{00000000-0005-0000-0000-000032450000}"/>
    <cellStyle name="Input Cell 3 5 34" xfId="2570" xr:uid="{00000000-0005-0000-0000-000033450000}"/>
    <cellStyle name="Input Cell 3 5 34 2" xfId="22419" xr:uid="{00000000-0005-0000-0000-000034450000}"/>
    <cellStyle name="Input Cell 3 5 34 2 2" xfId="22420" xr:uid="{00000000-0005-0000-0000-000035450000}"/>
    <cellStyle name="Input Cell 3 5 34 2 3" xfId="22421" xr:uid="{00000000-0005-0000-0000-000036450000}"/>
    <cellStyle name="Input Cell 3 5 34 2 4" xfId="22422" xr:uid="{00000000-0005-0000-0000-000037450000}"/>
    <cellStyle name="Input Cell 3 5 34 3" xfId="22423" xr:uid="{00000000-0005-0000-0000-000038450000}"/>
    <cellStyle name="Input Cell 3 5 34 4" xfId="22424" xr:uid="{00000000-0005-0000-0000-000039450000}"/>
    <cellStyle name="Input Cell 3 5 34 5" xfId="22425" xr:uid="{00000000-0005-0000-0000-00003A450000}"/>
    <cellStyle name="Input Cell 3 5 35" xfId="2571" xr:uid="{00000000-0005-0000-0000-00003B450000}"/>
    <cellStyle name="Input Cell 3 5 35 2" xfId="22426" xr:uid="{00000000-0005-0000-0000-00003C450000}"/>
    <cellStyle name="Input Cell 3 5 35 2 2" xfId="22427" xr:uid="{00000000-0005-0000-0000-00003D450000}"/>
    <cellStyle name="Input Cell 3 5 35 2 3" xfId="22428" xr:uid="{00000000-0005-0000-0000-00003E450000}"/>
    <cellStyle name="Input Cell 3 5 35 2 4" xfId="22429" xr:uid="{00000000-0005-0000-0000-00003F450000}"/>
    <cellStyle name="Input Cell 3 5 35 3" xfId="22430" xr:uid="{00000000-0005-0000-0000-000040450000}"/>
    <cellStyle name="Input Cell 3 5 35 4" xfId="22431" xr:uid="{00000000-0005-0000-0000-000041450000}"/>
    <cellStyle name="Input Cell 3 5 35 5" xfId="22432" xr:uid="{00000000-0005-0000-0000-000042450000}"/>
    <cellStyle name="Input Cell 3 5 36" xfId="2572" xr:uid="{00000000-0005-0000-0000-000043450000}"/>
    <cellStyle name="Input Cell 3 5 36 2" xfId="22433" xr:uid="{00000000-0005-0000-0000-000044450000}"/>
    <cellStyle name="Input Cell 3 5 36 2 2" xfId="22434" xr:uid="{00000000-0005-0000-0000-000045450000}"/>
    <cellStyle name="Input Cell 3 5 36 2 3" xfId="22435" xr:uid="{00000000-0005-0000-0000-000046450000}"/>
    <cellStyle name="Input Cell 3 5 36 2 4" xfId="22436" xr:uid="{00000000-0005-0000-0000-000047450000}"/>
    <cellStyle name="Input Cell 3 5 36 3" xfId="22437" xr:uid="{00000000-0005-0000-0000-000048450000}"/>
    <cellStyle name="Input Cell 3 5 36 4" xfId="22438" xr:uid="{00000000-0005-0000-0000-000049450000}"/>
    <cellStyle name="Input Cell 3 5 36 5" xfId="22439" xr:uid="{00000000-0005-0000-0000-00004A450000}"/>
    <cellStyle name="Input Cell 3 5 37" xfId="2573" xr:uid="{00000000-0005-0000-0000-00004B450000}"/>
    <cellStyle name="Input Cell 3 5 37 2" xfId="22440" xr:uid="{00000000-0005-0000-0000-00004C450000}"/>
    <cellStyle name="Input Cell 3 5 37 2 2" xfId="22441" xr:uid="{00000000-0005-0000-0000-00004D450000}"/>
    <cellStyle name="Input Cell 3 5 37 2 3" xfId="22442" xr:uid="{00000000-0005-0000-0000-00004E450000}"/>
    <cellStyle name="Input Cell 3 5 37 2 4" xfId="22443" xr:uid="{00000000-0005-0000-0000-00004F450000}"/>
    <cellStyle name="Input Cell 3 5 37 3" xfId="22444" xr:uid="{00000000-0005-0000-0000-000050450000}"/>
    <cellStyle name="Input Cell 3 5 37 4" xfId="22445" xr:uid="{00000000-0005-0000-0000-000051450000}"/>
    <cellStyle name="Input Cell 3 5 37 5" xfId="22446" xr:uid="{00000000-0005-0000-0000-000052450000}"/>
    <cellStyle name="Input Cell 3 5 38" xfId="2574" xr:uid="{00000000-0005-0000-0000-000053450000}"/>
    <cellStyle name="Input Cell 3 5 38 2" xfId="22447" xr:uid="{00000000-0005-0000-0000-000054450000}"/>
    <cellStyle name="Input Cell 3 5 38 2 2" xfId="22448" xr:uid="{00000000-0005-0000-0000-000055450000}"/>
    <cellStyle name="Input Cell 3 5 38 2 3" xfId="22449" xr:uid="{00000000-0005-0000-0000-000056450000}"/>
    <cellStyle name="Input Cell 3 5 38 2 4" xfId="22450" xr:uid="{00000000-0005-0000-0000-000057450000}"/>
    <cellStyle name="Input Cell 3 5 38 3" xfId="22451" xr:uid="{00000000-0005-0000-0000-000058450000}"/>
    <cellStyle name="Input Cell 3 5 38 4" xfId="22452" xr:uid="{00000000-0005-0000-0000-000059450000}"/>
    <cellStyle name="Input Cell 3 5 38 5" xfId="22453" xr:uid="{00000000-0005-0000-0000-00005A450000}"/>
    <cellStyle name="Input Cell 3 5 39" xfId="2575" xr:uid="{00000000-0005-0000-0000-00005B450000}"/>
    <cellStyle name="Input Cell 3 5 39 2" xfId="22454" xr:uid="{00000000-0005-0000-0000-00005C450000}"/>
    <cellStyle name="Input Cell 3 5 39 2 2" xfId="22455" xr:uid="{00000000-0005-0000-0000-00005D450000}"/>
    <cellStyle name="Input Cell 3 5 39 2 3" xfId="22456" xr:uid="{00000000-0005-0000-0000-00005E450000}"/>
    <cellStyle name="Input Cell 3 5 39 2 4" xfId="22457" xr:uid="{00000000-0005-0000-0000-00005F450000}"/>
    <cellStyle name="Input Cell 3 5 39 3" xfId="22458" xr:uid="{00000000-0005-0000-0000-000060450000}"/>
    <cellStyle name="Input Cell 3 5 39 4" xfId="22459" xr:uid="{00000000-0005-0000-0000-000061450000}"/>
    <cellStyle name="Input Cell 3 5 39 5" xfId="22460" xr:uid="{00000000-0005-0000-0000-000062450000}"/>
    <cellStyle name="Input Cell 3 5 4" xfId="2576" xr:uid="{00000000-0005-0000-0000-000063450000}"/>
    <cellStyle name="Input Cell 3 5 4 2" xfId="22461" xr:uid="{00000000-0005-0000-0000-000064450000}"/>
    <cellStyle name="Input Cell 3 5 4 2 2" xfId="22462" xr:uid="{00000000-0005-0000-0000-000065450000}"/>
    <cellStyle name="Input Cell 3 5 4 2 3" xfId="22463" xr:uid="{00000000-0005-0000-0000-000066450000}"/>
    <cellStyle name="Input Cell 3 5 4 2 4" xfId="22464" xr:uid="{00000000-0005-0000-0000-000067450000}"/>
    <cellStyle name="Input Cell 3 5 4 3" xfId="22465" xr:uid="{00000000-0005-0000-0000-000068450000}"/>
    <cellStyle name="Input Cell 3 5 4 4" xfId="22466" xr:uid="{00000000-0005-0000-0000-000069450000}"/>
    <cellStyle name="Input Cell 3 5 4 5" xfId="22467" xr:uid="{00000000-0005-0000-0000-00006A450000}"/>
    <cellStyle name="Input Cell 3 5 40" xfId="2577" xr:uid="{00000000-0005-0000-0000-00006B450000}"/>
    <cellStyle name="Input Cell 3 5 40 2" xfId="22468" xr:uid="{00000000-0005-0000-0000-00006C450000}"/>
    <cellStyle name="Input Cell 3 5 40 2 2" xfId="22469" xr:uid="{00000000-0005-0000-0000-00006D450000}"/>
    <cellStyle name="Input Cell 3 5 40 2 3" xfId="22470" xr:uid="{00000000-0005-0000-0000-00006E450000}"/>
    <cellStyle name="Input Cell 3 5 40 2 4" xfId="22471" xr:uid="{00000000-0005-0000-0000-00006F450000}"/>
    <cellStyle name="Input Cell 3 5 40 3" xfId="22472" xr:uid="{00000000-0005-0000-0000-000070450000}"/>
    <cellStyle name="Input Cell 3 5 40 4" xfId="22473" xr:uid="{00000000-0005-0000-0000-000071450000}"/>
    <cellStyle name="Input Cell 3 5 40 5" xfId="22474" xr:uid="{00000000-0005-0000-0000-000072450000}"/>
    <cellStyle name="Input Cell 3 5 41" xfId="2578" xr:uid="{00000000-0005-0000-0000-000073450000}"/>
    <cellStyle name="Input Cell 3 5 41 2" xfId="22475" xr:uid="{00000000-0005-0000-0000-000074450000}"/>
    <cellStyle name="Input Cell 3 5 41 2 2" xfId="22476" xr:uid="{00000000-0005-0000-0000-000075450000}"/>
    <cellStyle name="Input Cell 3 5 41 2 3" xfId="22477" xr:uid="{00000000-0005-0000-0000-000076450000}"/>
    <cellStyle name="Input Cell 3 5 41 2 4" xfId="22478" xr:uid="{00000000-0005-0000-0000-000077450000}"/>
    <cellStyle name="Input Cell 3 5 41 3" xfId="22479" xr:uid="{00000000-0005-0000-0000-000078450000}"/>
    <cellStyle name="Input Cell 3 5 41 4" xfId="22480" xr:uid="{00000000-0005-0000-0000-000079450000}"/>
    <cellStyle name="Input Cell 3 5 41 5" xfId="22481" xr:uid="{00000000-0005-0000-0000-00007A450000}"/>
    <cellStyle name="Input Cell 3 5 42" xfId="2579" xr:uid="{00000000-0005-0000-0000-00007B450000}"/>
    <cellStyle name="Input Cell 3 5 42 2" xfId="22482" xr:uid="{00000000-0005-0000-0000-00007C450000}"/>
    <cellStyle name="Input Cell 3 5 42 2 2" xfId="22483" xr:uid="{00000000-0005-0000-0000-00007D450000}"/>
    <cellStyle name="Input Cell 3 5 42 2 3" xfId="22484" xr:uid="{00000000-0005-0000-0000-00007E450000}"/>
    <cellStyle name="Input Cell 3 5 42 2 4" xfId="22485" xr:uid="{00000000-0005-0000-0000-00007F450000}"/>
    <cellStyle name="Input Cell 3 5 42 3" xfId="22486" xr:uid="{00000000-0005-0000-0000-000080450000}"/>
    <cellStyle name="Input Cell 3 5 42 4" xfId="22487" xr:uid="{00000000-0005-0000-0000-000081450000}"/>
    <cellStyle name="Input Cell 3 5 42 5" xfId="22488" xr:uid="{00000000-0005-0000-0000-000082450000}"/>
    <cellStyle name="Input Cell 3 5 43" xfId="2580" xr:uid="{00000000-0005-0000-0000-000083450000}"/>
    <cellStyle name="Input Cell 3 5 43 2" xfId="22489" xr:uid="{00000000-0005-0000-0000-000084450000}"/>
    <cellStyle name="Input Cell 3 5 43 2 2" xfId="22490" xr:uid="{00000000-0005-0000-0000-000085450000}"/>
    <cellStyle name="Input Cell 3 5 43 2 3" xfId="22491" xr:uid="{00000000-0005-0000-0000-000086450000}"/>
    <cellStyle name="Input Cell 3 5 43 2 4" xfId="22492" xr:uid="{00000000-0005-0000-0000-000087450000}"/>
    <cellStyle name="Input Cell 3 5 43 3" xfId="22493" xr:uid="{00000000-0005-0000-0000-000088450000}"/>
    <cellStyle name="Input Cell 3 5 43 4" xfId="22494" xr:uid="{00000000-0005-0000-0000-000089450000}"/>
    <cellStyle name="Input Cell 3 5 43 5" xfId="22495" xr:uid="{00000000-0005-0000-0000-00008A450000}"/>
    <cellStyle name="Input Cell 3 5 44" xfId="2581" xr:uid="{00000000-0005-0000-0000-00008B450000}"/>
    <cellStyle name="Input Cell 3 5 44 2" xfId="22496" xr:uid="{00000000-0005-0000-0000-00008C450000}"/>
    <cellStyle name="Input Cell 3 5 44 2 2" xfId="22497" xr:uid="{00000000-0005-0000-0000-00008D450000}"/>
    <cellStyle name="Input Cell 3 5 44 2 3" xfId="22498" xr:uid="{00000000-0005-0000-0000-00008E450000}"/>
    <cellStyle name="Input Cell 3 5 44 2 4" xfId="22499" xr:uid="{00000000-0005-0000-0000-00008F450000}"/>
    <cellStyle name="Input Cell 3 5 44 3" xfId="22500" xr:uid="{00000000-0005-0000-0000-000090450000}"/>
    <cellStyle name="Input Cell 3 5 44 4" xfId="22501" xr:uid="{00000000-0005-0000-0000-000091450000}"/>
    <cellStyle name="Input Cell 3 5 44 5" xfId="22502" xr:uid="{00000000-0005-0000-0000-000092450000}"/>
    <cellStyle name="Input Cell 3 5 45" xfId="22503" xr:uid="{00000000-0005-0000-0000-000093450000}"/>
    <cellStyle name="Input Cell 3 5 45 2" xfId="22504" xr:uid="{00000000-0005-0000-0000-000094450000}"/>
    <cellStyle name="Input Cell 3 5 45 3" xfId="22505" xr:uid="{00000000-0005-0000-0000-000095450000}"/>
    <cellStyle name="Input Cell 3 5 45 4" xfId="22506" xr:uid="{00000000-0005-0000-0000-000096450000}"/>
    <cellStyle name="Input Cell 3 5 46" xfId="22507" xr:uid="{00000000-0005-0000-0000-000097450000}"/>
    <cellStyle name="Input Cell 3 5 46 2" xfId="22508" xr:uid="{00000000-0005-0000-0000-000098450000}"/>
    <cellStyle name="Input Cell 3 5 46 3" xfId="22509" xr:uid="{00000000-0005-0000-0000-000099450000}"/>
    <cellStyle name="Input Cell 3 5 46 4" xfId="22510" xr:uid="{00000000-0005-0000-0000-00009A450000}"/>
    <cellStyle name="Input Cell 3 5 47" xfId="22511" xr:uid="{00000000-0005-0000-0000-00009B450000}"/>
    <cellStyle name="Input Cell 3 5 48" xfId="22512" xr:uid="{00000000-0005-0000-0000-00009C450000}"/>
    <cellStyle name="Input Cell 3 5 49" xfId="22513" xr:uid="{00000000-0005-0000-0000-00009D450000}"/>
    <cellStyle name="Input Cell 3 5 5" xfId="2582" xr:uid="{00000000-0005-0000-0000-00009E450000}"/>
    <cellStyle name="Input Cell 3 5 5 2" xfId="22514" xr:uid="{00000000-0005-0000-0000-00009F450000}"/>
    <cellStyle name="Input Cell 3 5 5 2 2" xfId="22515" xr:uid="{00000000-0005-0000-0000-0000A0450000}"/>
    <cellStyle name="Input Cell 3 5 5 2 3" xfId="22516" xr:uid="{00000000-0005-0000-0000-0000A1450000}"/>
    <cellStyle name="Input Cell 3 5 5 2 4" xfId="22517" xr:uid="{00000000-0005-0000-0000-0000A2450000}"/>
    <cellStyle name="Input Cell 3 5 5 3" xfId="22518" xr:uid="{00000000-0005-0000-0000-0000A3450000}"/>
    <cellStyle name="Input Cell 3 5 5 4" xfId="22519" xr:uid="{00000000-0005-0000-0000-0000A4450000}"/>
    <cellStyle name="Input Cell 3 5 5 5" xfId="22520" xr:uid="{00000000-0005-0000-0000-0000A5450000}"/>
    <cellStyle name="Input Cell 3 5 6" xfId="2583" xr:uid="{00000000-0005-0000-0000-0000A6450000}"/>
    <cellStyle name="Input Cell 3 5 6 2" xfId="22521" xr:uid="{00000000-0005-0000-0000-0000A7450000}"/>
    <cellStyle name="Input Cell 3 5 6 2 2" xfId="22522" xr:uid="{00000000-0005-0000-0000-0000A8450000}"/>
    <cellStyle name="Input Cell 3 5 6 2 3" xfId="22523" xr:uid="{00000000-0005-0000-0000-0000A9450000}"/>
    <cellStyle name="Input Cell 3 5 6 2 4" xfId="22524" xr:uid="{00000000-0005-0000-0000-0000AA450000}"/>
    <cellStyle name="Input Cell 3 5 6 3" xfId="22525" xr:uid="{00000000-0005-0000-0000-0000AB450000}"/>
    <cellStyle name="Input Cell 3 5 6 4" xfId="22526" xr:uid="{00000000-0005-0000-0000-0000AC450000}"/>
    <cellStyle name="Input Cell 3 5 6 5" xfId="22527" xr:uid="{00000000-0005-0000-0000-0000AD450000}"/>
    <cellStyle name="Input Cell 3 5 7" xfId="2584" xr:uid="{00000000-0005-0000-0000-0000AE450000}"/>
    <cellStyle name="Input Cell 3 5 7 2" xfId="22528" xr:uid="{00000000-0005-0000-0000-0000AF450000}"/>
    <cellStyle name="Input Cell 3 5 7 2 2" xfId="22529" xr:uid="{00000000-0005-0000-0000-0000B0450000}"/>
    <cellStyle name="Input Cell 3 5 7 2 3" xfId="22530" xr:uid="{00000000-0005-0000-0000-0000B1450000}"/>
    <cellStyle name="Input Cell 3 5 7 2 4" xfId="22531" xr:uid="{00000000-0005-0000-0000-0000B2450000}"/>
    <cellStyle name="Input Cell 3 5 7 3" xfId="22532" xr:uid="{00000000-0005-0000-0000-0000B3450000}"/>
    <cellStyle name="Input Cell 3 5 7 4" xfId="22533" xr:uid="{00000000-0005-0000-0000-0000B4450000}"/>
    <cellStyle name="Input Cell 3 5 7 5" xfId="22534" xr:uid="{00000000-0005-0000-0000-0000B5450000}"/>
    <cellStyle name="Input Cell 3 5 8" xfId="2585" xr:uid="{00000000-0005-0000-0000-0000B6450000}"/>
    <cellStyle name="Input Cell 3 5 8 2" xfId="22535" xr:uid="{00000000-0005-0000-0000-0000B7450000}"/>
    <cellStyle name="Input Cell 3 5 8 2 2" xfId="22536" xr:uid="{00000000-0005-0000-0000-0000B8450000}"/>
    <cellStyle name="Input Cell 3 5 8 2 3" xfId="22537" xr:uid="{00000000-0005-0000-0000-0000B9450000}"/>
    <cellStyle name="Input Cell 3 5 8 2 4" xfId="22538" xr:uid="{00000000-0005-0000-0000-0000BA450000}"/>
    <cellStyle name="Input Cell 3 5 8 3" xfId="22539" xr:uid="{00000000-0005-0000-0000-0000BB450000}"/>
    <cellStyle name="Input Cell 3 5 8 4" xfId="22540" xr:uid="{00000000-0005-0000-0000-0000BC450000}"/>
    <cellStyle name="Input Cell 3 5 8 5" xfId="22541" xr:uid="{00000000-0005-0000-0000-0000BD450000}"/>
    <cellStyle name="Input Cell 3 5 9" xfId="2586" xr:uid="{00000000-0005-0000-0000-0000BE450000}"/>
    <cellStyle name="Input Cell 3 5 9 2" xfId="22542" xr:uid="{00000000-0005-0000-0000-0000BF450000}"/>
    <cellStyle name="Input Cell 3 5 9 2 2" xfId="22543" xr:uid="{00000000-0005-0000-0000-0000C0450000}"/>
    <cellStyle name="Input Cell 3 5 9 2 3" xfId="22544" xr:uid="{00000000-0005-0000-0000-0000C1450000}"/>
    <cellStyle name="Input Cell 3 5 9 2 4" xfId="22545" xr:uid="{00000000-0005-0000-0000-0000C2450000}"/>
    <cellStyle name="Input Cell 3 5 9 3" xfId="22546" xr:uid="{00000000-0005-0000-0000-0000C3450000}"/>
    <cellStyle name="Input Cell 3 5 9 4" xfId="22547" xr:uid="{00000000-0005-0000-0000-0000C4450000}"/>
    <cellStyle name="Input Cell 3 5 9 5" xfId="22548" xr:uid="{00000000-0005-0000-0000-0000C5450000}"/>
    <cellStyle name="Input Cell 3 6" xfId="2587" xr:uid="{00000000-0005-0000-0000-0000C6450000}"/>
    <cellStyle name="Input Cell 3 6 2" xfId="22549" xr:uid="{00000000-0005-0000-0000-0000C7450000}"/>
    <cellStyle name="Input Cell 3 6 2 2" xfId="22550" xr:uid="{00000000-0005-0000-0000-0000C8450000}"/>
    <cellStyle name="Input Cell 3 6 2 3" xfId="22551" xr:uid="{00000000-0005-0000-0000-0000C9450000}"/>
    <cellStyle name="Input Cell 3 6 2 4" xfId="22552" xr:uid="{00000000-0005-0000-0000-0000CA450000}"/>
    <cellStyle name="Input Cell 3 6 3" xfId="22553" xr:uid="{00000000-0005-0000-0000-0000CB450000}"/>
    <cellStyle name="Input Cell 3 6 4" xfId="22554" xr:uid="{00000000-0005-0000-0000-0000CC450000}"/>
    <cellStyle name="Input Cell 3 6 5" xfId="22555" xr:uid="{00000000-0005-0000-0000-0000CD450000}"/>
    <cellStyle name="Input Cell 3 7" xfId="2588" xr:uid="{00000000-0005-0000-0000-0000CE450000}"/>
    <cellStyle name="Input Cell 3 7 2" xfId="22556" xr:uid="{00000000-0005-0000-0000-0000CF450000}"/>
    <cellStyle name="Input Cell 3 7 2 2" xfId="22557" xr:uid="{00000000-0005-0000-0000-0000D0450000}"/>
    <cellStyle name="Input Cell 3 7 2 3" xfId="22558" xr:uid="{00000000-0005-0000-0000-0000D1450000}"/>
    <cellStyle name="Input Cell 3 7 2 4" xfId="22559" xr:uid="{00000000-0005-0000-0000-0000D2450000}"/>
    <cellStyle name="Input Cell 3 7 3" xfId="22560" xr:uid="{00000000-0005-0000-0000-0000D3450000}"/>
    <cellStyle name="Input Cell 3 7 4" xfId="22561" xr:uid="{00000000-0005-0000-0000-0000D4450000}"/>
    <cellStyle name="Input Cell 3 7 5" xfId="22562" xr:uid="{00000000-0005-0000-0000-0000D5450000}"/>
    <cellStyle name="Input Cell 3 8" xfId="2589" xr:uid="{00000000-0005-0000-0000-0000D6450000}"/>
    <cellStyle name="Input Cell 3 8 2" xfId="22563" xr:uid="{00000000-0005-0000-0000-0000D7450000}"/>
    <cellStyle name="Input Cell 3 8 2 2" xfId="22564" xr:uid="{00000000-0005-0000-0000-0000D8450000}"/>
    <cellStyle name="Input Cell 3 8 2 3" xfId="22565" xr:uid="{00000000-0005-0000-0000-0000D9450000}"/>
    <cellStyle name="Input Cell 3 8 2 4" xfId="22566" xr:uid="{00000000-0005-0000-0000-0000DA450000}"/>
    <cellStyle name="Input Cell 3 8 3" xfId="22567" xr:uid="{00000000-0005-0000-0000-0000DB450000}"/>
    <cellStyle name="Input Cell 3 8 4" xfId="22568" xr:uid="{00000000-0005-0000-0000-0000DC450000}"/>
    <cellStyle name="Input Cell 3 8 5" xfId="22569" xr:uid="{00000000-0005-0000-0000-0000DD450000}"/>
    <cellStyle name="Input Cell 3 9" xfId="2590" xr:uid="{00000000-0005-0000-0000-0000DE450000}"/>
    <cellStyle name="Input Cell 3 9 2" xfId="22570" xr:uid="{00000000-0005-0000-0000-0000DF450000}"/>
    <cellStyle name="Input Cell 3 9 2 2" xfId="22571" xr:uid="{00000000-0005-0000-0000-0000E0450000}"/>
    <cellStyle name="Input Cell 3 9 2 3" xfId="22572" xr:uid="{00000000-0005-0000-0000-0000E1450000}"/>
    <cellStyle name="Input Cell 3 9 2 4" xfId="22573" xr:uid="{00000000-0005-0000-0000-0000E2450000}"/>
    <cellStyle name="Input Cell 3 9 3" xfId="22574" xr:uid="{00000000-0005-0000-0000-0000E3450000}"/>
    <cellStyle name="Input Cell 3 9 4" xfId="22575" xr:uid="{00000000-0005-0000-0000-0000E4450000}"/>
    <cellStyle name="Input Cell 3 9 5" xfId="22576" xr:uid="{00000000-0005-0000-0000-0000E5450000}"/>
    <cellStyle name="Input Cell 4" xfId="2591" xr:uid="{00000000-0005-0000-0000-0000E6450000}"/>
    <cellStyle name="Input Cell 4 10" xfId="2592" xr:uid="{00000000-0005-0000-0000-0000E7450000}"/>
    <cellStyle name="Input Cell 4 10 2" xfId="22577" xr:uid="{00000000-0005-0000-0000-0000E8450000}"/>
    <cellStyle name="Input Cell 4 10 2 2" xfId="22578" xr:uid="{00000000-0005-0000-0000-0000E9450000}"/>
    <cellStyle name="Input Cell 4 10 2 3" xfId="22579" xr:uid="{00000000-0005-0000-0000-0000EA450000}"/>
    <cellStyle name="Input Cell 4 10 2 4" xfId="22580" xr:uid="{00000000-0005-0000-0000-0000EB450000}"/>
    <cellStyle name="Input Cell 4 10 3" xfId="22581" xr:uid="{00000000-0005-0000-0000-0000EC450000}"/>
    <cellStyle name="Input Cell 4 10 4" xfId="22582" xr:uid="{00000000-0005-0000-0000-0000ED450000}"/>
    <cellStyle name="Input Cell 4 10 5" xfId="22583" xr:uid="{00000000-0005-0000-0000-0000EE450000}"/>
    <cellStyle name="Input Cell 4 11" xfId="2593" xr:uid="{00000000-0005-0000-0000-0000EF450000}"/>
    <cellStyle name="Input Cell 4 11 2" xfId="22584" xr:uid="{00000000-0005-0000-0000-0000F0450000}"/>
    <cellStyle name="Input Cell 4 11 2 2" xfId="22585" xr:uid="{00000000-0005-0000-0000-0000F1450000}"/>
    <cellStyle name="Input Cell 4 11 2 3" xfId="22586" xr:uid="{00000000-0005-0000-0000-0000F2450000}"/>
    <cellStyle name="Input Cell 4 11 2 4" xfId="22587" xr:uid="{00000000-0005-0000-0000-0000F3450000}"/>
    <cellStyle name="Input Cell 4 11 3" xfId="22588" xr:uid="{00000000-0005-0000-0000-0000F4450000}"/>
    <cellStyle name="Input Cell 4 11 4" xfId="22589" xr:uid="{00000000-0005-0000-0000-0000F5450000}"/>
    <cellStyle name="Input Cell 4 11 5" xfId="22590" xr:uid="{00000000-0005-0000-0000-0000F6450000}"/>
    <cellStyle name="Input Cell 4 12" xfId="2594" xr:uid="{00000000-0005-0000-0000-0000F7450000}"/>
    <cellStyle name="Input Cell 4 12 2" xfId="22591" xr:uid="{00000000-0005-0000-0000-0000F8450000}"/>
    <cellStyle name="Input Cell 4 12 2 2" xfId="22592" xr:uid="{00000000-0005-0000-0000-0000F9450000}"/>
    <cellStyle name="Input Cell 4 12 2 3" xfId="22593" xr:uid="{00000000-0005-0000-0000-0000FA450000}"/>
    <cellStyle name="Input Cell 4 12 2 4" xfId="22594" xr:uid="{00000000-0005-0000-0000-0000FB450000}"/>
    <cellStyle name="Input Cell 4 12 3" xfId="22595" xr:uid="{00000000-0005-0000-0000-0000FC450000}"/>
    <cellStyle name="Input Cell 4 12 4" xfId="22596" xr:uid="{00000000-0005-0000-0000-0000FD450000}"/>
    <cellStyle name="Input Cell 4 12 5" xfId="22597" xr:uid="{00000000-0005-0000-0000-0000FE450000}"/>
    <cellStyle name="Input Cell 4 13" xfId="2595" xr:uid="{00000000-0005-0000-0000-0000FF450000}"/>
    <cellStyle name="Input Cell 4 13 2" xfId="22598" xr:uid="{00000000-0005-0000-0000-000000460000}"/>
    <cellStyle name="Input Cell 4 13 2 2" xfId="22599" xr:uid="{00000000-0005-0000-0000-000001460000}"/>
    <cellStyle name="Input Cell 4 13 2 3" xfId="22600" xr:uid="{00000000-0005-0000-0000-000002460000}"/>
    <cellStyle name="Input Cell 4 13 2 4" xfId="22601" xr:uid="{00000000-0005-0000-0000-000003460000}"/>
    <cellStyle name="Input Cell 4 13 3" xfId="22602" xr:uid="{00000000-0005-0000-0000-000004460000}"/>
    <cellStyle name="Input Cell 4 13 4" xfId="22603" xr:uid="{00000000-0005-0000-0000-000005460000}"/>
    <cellStyle name="Input Cell 4 13 5" xfId="22604" xr:uid="{00000000-0005-0000-0000-000006460000}"/>
    <cellStyle name="Input Cell 4 14" xfId="2596" xr:uid="{00000000-0005-0000-0000-000007460000}"/>
    <cellStyle name="Input Cell 4 14 2" xfId="22605" xr:uid="{00000000-0005-0000-0000-000008460000}"/>
    <cellStyle name="Input Cell 4 14 2 2" xfId="22606" xr:uid="{00000000-0005-0000-0000-000009460000}"/>
    <cellStyle name="Input Cell 4 14 2 3" xfId="22607" xr:uid="{00000000-0005-0000-0000-00000A460000}"/>
    <cellStyle name="Input Cell 4 14 2 4" xfId="22608" xr:uid="{00000000-0005-0000-0000-00000B460000}"/>
    <cellStyle name="Input Cell 4 14 3" xfId="22609" xr:uid="{00000000-0005-0000-0000-00000C460000}"/>
    <cellStyle name="Input Cell 4 14 4" xfId="22610" xr:uid="{00000000-0005-0000-0000-00000D460000}"/>
    <cellStyle name="Input Cell 4 14 5" xfId="22611" xr:uid="{00000000-0005-0000-0000-00000E460000}"/>
    <cellStyle name="Input Cell 4 15" xfId="2597" xr:uid="{00000000-0005-0000-0000-00000F460000}"/>
    <cellStyle name="Input Cell 4 15 2" xfId="22612" xr:uid="{00000000-0005-0000-0000-000010460000}"/>
    <cellStyle name="Input Cell 4 15 2 2" xfId="22613" xr:uid="{00000000-0005-0000-0000-000011460000}"/>
    <cellStyle name="Input Cell 4 15 2 3" xfId="22614" xr:uid="{00000000-0005-0000-0000-000012460000}"/>
    <cellStyle name="Input Cell 4 15 2 4" xfId="22615" xr:uid="{00000000-0005-0000-0000-000013460000}"/>
    <cellStyle name="Input Cell 4 15 3" xfId="22616" xr:uid="{00000000-0005-0000-0000-000014460000}"/>
    <cellStyle name="Input Cell 4 15 4" xfId="22617" xr:uid="{00000000-0005-0000-0000-000015460000}"/>
    <cellStyle name="Input Cell 4 15 5" xfId="22618" xr:uid="{00000000-0005-0000-0000-000016460000}"/>
    <cellStyle name="Input Cell 4 16" xfId="2598" xr:uid="{00000000-0005-0000-0000-000017460000}"/>
    <cellStyle name="Input Cell 4 16 2" xfId="22619" xr:uid="{00000000-0005-0000-0000-000018460000}"/>
    <cellStyle name="Input Cell 4 16 2 2" xfId="22620" xr:uid="{00000000-0005-0000-0000-000019460000}"/>
    <cellStyle name="Input Cell 4 16 2 3" xfId="22621" xr:uid="{00000000-0005-0000-0000-00001A460000}"/>
    <cellStyle name="Input Cell 4 16 2 4" xfId="22622" xr:uid="{00000000-0005-0000-0000-00001B460000}"/>
    <cellStyle name="Input Cell 4 16 3" xfId="22623" xr:uid="{00000000-0005-0000-0000-00001C460000}"/>
    <cellStyle name="Input Cell 4 16 4" xfId="22624" xr:uid="{00000000-0005-0000-0000-00001D460000}"/>
    <cellStyle name="Input Cell 4 16 5" xfId="22625" xr:uid="{00000000-0005-0000-0000-00001E460000}"/>
    <cellStyle name="Input Cell 4 17" xfId="22626" xr:uid="{00000000-0005-0000-0000-00001F460000}"/>
    <cellStyle name="Input Cell 4 2" xfId="2599" xr:uid="{00000000-0005-0000-0000-000020460000}"/>
    <cellStyle name="Input Cell 4 2 10" xfId="2600" xr:uid="{00000000-0005-0000-0000-000021460000}"/>
    <cellStyle name="Input Cell 4 2 10 2" xfId="22627" xr:uid="{00000000-0005-0000-0000-000022460000}"/>
    <cellStyle name="Input Cell 4 2 10 2 2" xfId="22628" xr:uid="{00000000-0005-0000-0000-000023460000}"/>
    <cellStyle name="Input Cell 4 2 10 2 3" xfId="22629" xr:uid="{00000000-0005-0000-0000-000024460000}"/>
    <cellStyle name="Input Cell 4 2 10 2 4" xfId="22630" xr:uid="{00000000-0005-0000-0000-000025460000}"/>
    <cellStyle name="Input Cell 4 2 10 3" xfId="22631" xr:uid="{00000000-0005-0000-0000-000026460000}"/>
    <cellStyle name="Input Cell 4 2 10 4" xfId="22632" xr:uid="{00000000-0005-0000-0000-000027460000}"/>
    <cellStyle name="Input Cell 4 2 10 5" xfId="22633" xr:uid="{00000000-0005-0000-0000-000028460000}"/>
    <cellStyle name="Input Cell 4 2 11" xfId="2601" xr:uid="{00000000-0005-0000-0000-000029460000}"/>
    <cellStyle name="Input Cell 4 2 11 2" xfId="22634" xr:uid="{00000000-0005-0000-0000-00002A460000}"/>
    <cellStyle name="Input Cell 4 2 11 2 2" xfId="22635" xr:uid="{00000000-0005-0000-0000-00002B460000}"/>
    <cellStyle name="Input Cell 4 2 11 2 3" xfId="22636" xr:uid="{00000000-0005-0000-0000-00002C460000}"/>
    <cellStyle name="Input Cell 4 2 11 2 4" xfId="22637" xr:uid="{00000000-0005-0000-0000-00002D460000}"/>
    <cellStyle name="Input Cell 4 2 11 3" xfId="22638" xr:uid="{00000000-0005-0000-0000-00002E460000}"/>
    <cellStyle name="Input Cell 4 2 11 4" xfId="22639" xr:uid="{00000000-0005-0000-0000-00002F460000}"/>
    <cellStyle name="Input Cell 4 2 11 5" xfId="22640" xr:uid="{00000000-0005-0000-0000-000030460000}"/>
    <cellStyle name="Input Cell 4 2 12" xfId="2602" xr:uid="{00000000-0005-0000-0000-000031460000}"/>
    <cellStyle name="Input Cell 4 2 12 2" xfId="22641" xr:uid="{00000000-0005-0000-0000-000032460000}"/>
    <cellStyle name="Input Cell 4 2 12 2 2" xfId="22642" xr:uid="{00000000-0005-0000-0000-000033460000}"/>
    <cellStyle name="Input Cell 4 2 12 2 3" xfId="22643" xr:uid="{00000000-0005-0000-0000-000034460000}"/>
    <cellStyle name="Input Cell 4 2 12 2 4" xfId="22644" xr:uid="{00000000-0005-0000-0000-000035460000}"/>
    <cellStyle name="Input Cell 4 2 12 3" xfId="22645" xr:uid="{00000000-0005-0000-0000-000036460000}"/>
    <cellStyle name="Input Cell 4 2 12 4" xfId="22646" xr:uid="{00000000-0005-0000-0000-000037460000}"/>
    <cellStyle name="Input Cell 4 2 12 5" xfId="22647" xr:uid="{00000000-0005-0000-0000-000038460000}"/>
    <cellStyle name="Input Cell 4 2 13" xfId="2603" xr:uid="{00000000-0005-0000-0000-000039460000}"/>
    <cellStyle name="Input Cell 4 2 13 2" xfId="22648" xr:uid="{00000000-0005-0000-0000-00003A460000}"/>
    <cellStyle name="Input Cell 4 2 13 2 2" xfId="22649" xr:uid="{00000000-0005-0000-0000-00003B460000}"/>
    <cellStyle name="Input Cell 4 2 13 2 3" xfId="22650" xr:uid="{00000000-0005-0000-0000-00003C460000}"/>
    <cellStyle name="Input Cell 4 2 13 2 4" xfId="22651" xr:uid="{00000000-0005-0000-0000-00003D460000}"/>
    <cellStyle name="Input Cell 4 2 13 3" xfId="22652" xr:uid="{00000000-0005-0000-0000-00003E460000}"/>
    <cellStyle name="Input Cell 4 2 13 4" xfId="22653" xr:uid="{00000000-0005-0000-0000-00003F460000}"/>
    <cellStyle name="Input Cell 4 2 13 5" xfId="22654" xr:uid="{00000000-0005-0000-0000-000040460000}"/>
    <cellStyle name="Input Cell 4 2 14" xfId="2604" xr:uid="{00000000-0005-0000-0000-000041460000}"/>
    <cellStyle name="Input Cell 4 2 14 2" xfId="22655" xr:uid="{00000000-0005-0000-0000-000042460000}"/>
    <cellStyle name="Input Cell 4 2 14 2 2" xfId="22656" xr:uid="{00000000-0005-0000-0000-000043460000}"/>
    <cellStyle name="Input Cell 4 2 14 2 3" xfId="22657" xr:uid="{00000000-0005-0000-0000-000044460000}"/>
    <cellStyle name="Input Cell 4 2 14 2 4" xfId="22658" xr:uid="{00000000-0005-0000-0000-000045460000}"/>
    <cellStyle name="Input Cell 4 2 14 3" xfId="22659" xr:uid="{00000000-0005-0000-0000-000046460000}"/>
    <cellStyle name="Input Cell 4 2 14 4" xfId="22660" xr:uid="{00000000-0005-0000-0000-000047460000}"/>
    <cellStyle name="Input Cell 4 2 14 5" xfId="22661" xr:uid="{00000000-0005-0000-0000-000048460000}"/>
    <cellStyle name="Input Cell 4 2 15" xfId="2605" xr:uid="{00000000-0005-0000-0000-000049460000}"/>
    <cellStyle name="Input Cell 4 2 15 2" xfId="22662" xr:uid="{00000000-0005-0000-0000-00004A460000}"/>
    <cellStyle name="Input Cell 4 2 15 2 2" xfId="22663" xr:uid="{00000000-0005-0000-0000-00004B460000}"/>
    <cellStyle name="Input Cell 4 2 15 2 3" xfId="22664" xr:uid="{00000000-0005-0000-0000-00004C460000}"/>
    <cellStyle name="Input Cell 4 2 15 2 4" xfId="22665" xr:uid="{00000000-0005-0000-0000-00004D460000}"/>
    <cellStyle name="Input Cell 4 2 15 3" xfId="22666" xr:uid="{00000000-0005-0000-0000-00004E460000}"/>
    <cellStyle name="Input Cell 4 2 15 4" xfId="22667" xr:uid="{00000000-0005-0000-0000-00004F460000}"/>
    <cellStyle name="Input Cell 4 2 15 5" xfId="22668" xr:uid="{00000000-0005-0000-0000-000050460000}"/>
    <cellStyle name="Input Cell 4 2 16" xfId="2606" xr:uid="{00000000-0005-0000-0000-000051460000}"/>
    <cellStyle name="Input Cell 4 2 16 2" xfId="22669" xr:uid="{00000000-0005-0000-0000-000052460000}"/>
    <cellStyle name="Input Cell 4 2 16 2 2" xfId="22670" xr:uid="{00000000-0005-0000-0000-000053460000}"/>
    <cellStyle name="Input Cell 4 2 16 2 3" xfId="22671" xr:uid="{00000000-0005-0000-0000-000054460000}"/>
    <cellStyle name="Input Cell 4 2 16 2 4" xfId="22672" xr:uid="{00000000-0005-0000-0000-000055460000}"/>
    <cellStyle name="Input Cell 4 2 16 3" xfId="22673" xr:uid="{00000000-0005-0000-0000-000056460000}"/>
    <cellStyle name="Input Cell 4 2 16 4" xfId="22674" xr:uid="{00000000-0005-0000-0000-000057460000}"/>
    <cellStyle name="Input Cell 4 2 16 5" xfId="22675" xr:uid="{00000000-0005-0000-0000-000058460000}"/>
    <cellStyle name="Input Cell 4 2 17" xfId="2607" xr:uid="{00000000-0005-0000-0000-000059460000}"/>
    <cellStyle name="Input Cell 4 2 17 2" xfId="22676" xr:uid="{00000000-0005-0000-0000-00005A460000}"/>
    <cellStyle name="Input Cell 4 2 17 2 2" xfId="22677" xr:uid="{00000000-0005-0000-0000-00005B460000}"/>
    <cellStyle name="Input Cell 4 2 17 2 3" xfId="22678" xr:uid="{00000000-0005-0000-0000-00005C460000}"/>
    <cellStyle name="Input Cell 4 2 17 2 4" xfId="22679" xr:uid="{00000000-0005-0000-0000-00005D460000}"/>
    <cellStyle name="Input Cell 4 2 17 3" xfId="22680" xr:uid="{00000000-0005-0000-0000-00005E460000}"/>
    <cellStyle name="Input Cell 4 2 17 4" xfId="22681" xr:uid="{00000000-0005-0000-0000-00005F460000}"/>
    <cellStyle name="Input Cell 4 2 17 5" xfId="22682" xr:uid="{00000000-0005-0000-0000-000060460000}"/>
    <cellStyle name="Input Cell 4 2 18" xfId="2608" xr:uid="{00000000-0005-0000-0000-000061460000}"/>
    <cellStyle name="Input Cell 4 2 18 2" xfId="22683" xr:uid="{00000000-0005-0000-0000-000062460000}"/>
    <cellStyle name="Input Cell 4 2 18 2 2" xfId="22684" xr:uid="{00000000-0005-0000-0000-000063460000}"/>
    <cellStyle name="Input Cell 4 2 18 2 3" xfId="22685" xr:uid="{00000000-0005-0000-0000-000064460000}"/>
    <cellStyle name="Input Cell 4 2 18 2 4" xfId="22686" xr:uid="{00000000-0005-0000-0000-000065460000}"/>
    <cellStyle name="Input Cell 4 2 18 3" xfId="22687" xr:uid="{00000000-0005-0000-0000-000066460000}"/>
    <cellStyle name="Input Cell 4 2 18 4" xfId="22688" xr:uid="{00000000-0005-0000-0000-000067460000}"/>
    <cellStyle name="Input Cell 4 2 18 5" xfId="22689" xr:uid="{00000000-0005-0000-0000-000068460000}"/>
    <cellStyle name="Input Cell 4 2 19" xfId="2609" xr:uid="{00000000-0005-0000-0000-000069460000}"/>
    <cellStyle name="Input Cell 4 2 19 2" xfId="22690" xr:uid="{00000000-0005-0000-0000-00006A460000}"/>
    <cellStyle name="Input Cell 4 2 19 2 2" xfId="22691" xr:uid="{00000000-0005-0000-0000-00006B460000}"/>
    <cellStyle name="Input Cell 4 2 19 2 3" xfId="22692" xr:uid="{00000000-0005-0000-0000-00006C460000}"/>
    <cellStyle name="Input Cell 4 2 19 2 4" xfId="22693" xr:uid="{00000000-0005-0000-0000-00006D460000}"/>
    <cellStyle name="Input Cell 4 2 19 3" xfId="22694" xr:uid="{00000000-0005-0000-0000-00006E460000}"/>
    <cellStyle name="Input Cell 4 2 19 4" xfId="22695" xr:uid="{00000000-0005-0000-0000-00006F460000}"/>
    <cellStyle name="Input Cell 4 2 19 5" xfId="22696" xr:uid="{00000000-0005-0000-0000-000070460000}"/>
    <cellStyle name="Input Cell 4 2 2" xfId="2610" xr:uid="{00000000-0005-0000-0000-000071460000}"/>
    <cellStyle name="Input Cell 4 2 2 10" xfId="2611" xr:uid="{00000000-0005-0000-0000-000072460000}"/>
    <cellStyle name="Input Cell 4 2 2 10 2" xfId="22697" xr:uid="{00000000-0005-0000-0000-000073460000}"/>
    <cellStyle name="Input Cell 4 2 2 10 2 2" xfId="22698" xr:uid="{00000000-0005-0000-0000-000074460000}"/>
    <cellStyle name="Input Cell 4 2 2 10 2 3" xfId="22699" xr:uid="{00000000-0005-0000-0000-000075460000}"/>
    <cellStyle name="Input Cell 4 2 2 10 2 4" xfId="22700" xr:uid="{00000000-0005-0000-0000-000076460000}"/>
    <cellStyle name="Input Cell 4 2 2 10 3" xfId="22701" xr:uid="{00000000-0005-0000-0000-000077460000}"/>
    <cellStyle name="Input Cell 4 2 2 10 4" xfId="22702" xr:uid="{00000000-0005-0000-0000-000078460000}"/>
    <cellStyle name="Input Cell 4 2 2 10 5" xfId="22703" xr:uid="{00000000-0005-0000-0000-000079460000}"/>
    <cellStyle name="Input Cell 4 2 2 11" xfId="2612" xr:uid="{00000000-0005-0000-0000-00007A460000}"/>
    <cellStyle name="Input Cell 4 2 2 11 2" xfId="22704" xr:uid="{00000000-0005-0000-0000-00007B460000}"/>
    <cellStyle name="Input Cell 4 2 2 11 2 2" xfId="22705" xr:uid="{00000000-0005-0000-0000-00007C460000}"/>
    <cellStyle name="Input Cell 4 2 2 11 2 3" xfId="22706" xr:uid="{00000000-0005-0000-0000-00007D460000}"/>
    <cellStyle name="Input Cell 4 2 2 11 2 4" xfId="22707" xr:uid="{00000000-0005-0000-0000-00007E460000}"/>
    <cellStyle name="Input Cell 4 2 2 11 3" xfId="22708" xr:uid="{00000000-0005-0000-0000-00007F460000}"/>
    <cellStyle name="Input Cell 4 2 2 11 4" xfId="22709" xr:uid="{00000000-0005-0000-0000-000080460000}"/>
    <cellStyle name="Input Cell 4 2 2 11 5" xfId="22710" xr:uid="{00000000-0005-0000-0000-000081460000}"/>
    <cellStyle name="Input Cell 4 2 2 12" xfId="2613" xr:uid="{00000000-0005-0000-0000-000082460000}"/>
    <cellStyle name="Input Cell 4 2 2 12 2" xfId="22711" xr:uid="{00000000-0005-0000-0000-000083460000}"/>
    <cellStyle name="Input Cell 4 2 2 12 2 2" xfId="22712" xr:uid="{00000000-0005-0000-0000-000084460000}"/>
    <cellStyle name="Input Cell 4 2 2 12 2 3" xfId="22713" xr:uid="{00000000-0005-0000-0000-000085460000}"/>
    <cellStyle name="Input Cell 4 2 2 12 2 4" xfId="22714" xr:uid="{00000000-0005-0000-0000-000086460000}"/>
    <cellStyle name="Input Cell 4 2 2 12 3" xfId="22715" xr:uid="{00000000-0005-0000-0000-000087460000}"/>
    <cellStyle name="Input Cell 4 2 2 12 4" xfId="22716" xr:uid="{00000000-0005-0000-0000-000088460000}"/>
    <cellStyle name="Input Cell 4 2 2 12 5" xfId="22717" xr:uid="{00000000-0005-0000-0000-000089460000}"/>
    <cellStyle name="Input Cell 4 2 2 13" xfId="2614" xr:uid="{00000000-0005-0000-0000-00008A460000}"/>
    <cellStyle name="Input Cell 4 2 2 13 2" xfId="22718" xr:uid="{00000000-0005-0000-0000-00008B460000}"/>
    <cellStyle name="Input Cell 4 2 2 13 2 2" xfId="22719" xr:uid="{00000000-0005-0000-0000-00008C460000}"/>
    <cellStyle name="Input Cell 4 2 2 13 2 3" xfId="22720" xr:uid="{00000000-0005-0000-0000-00008D460000}"/>
    <cellStyle name="Input Cell 4 2 2 13 2 4" xfId="22721" xr:uid="{00000000-0005-0000-0000-00008E460000}"/>
    <cellStyle name="Input Cell 4 2 2 13 3" xfId="22722" xr:uid="{00000000-0005-0000-0000-00008F460000}"/>
    <cellStyle name="Input Cell 4 2 2 13 4" xfId="22723" xr:uid="{00000000-0005-0000-0000-000090460000}"/>
    <cellStyle name="Input Cell 4 2 2 13 5" xfId="22724" xr:uid="{00000000-0005-0000-0000-000091460000}"/>
    <cellStyle name="Input Cell 4 2 2 14" xfId="2615" xr:uid="{00000000-0005-0000-0000-000092460000}"/>
    <cellStyle name="Input Cell 4 2 2 14 2" xfId="22725" xr:uid="{00000000-0005-0000-0000-000093460000}"/>
    <cellStyle name="Input Cell 4 2 2 14 2 2" xfId="22726" xr:uid="{00000000-0005-0000-0000-000094460000}"/>
    <cellStyle name="Input Cell 4 2 2 14 2 3" xfId="22727" xr:uid="{00000000-0005-0000-0000-000095460000}"/>
    <cellStyle name="Input Cell 4 2 2 14 2 4" xfId="22728" xr:uid="{00000000-0005-0000-0000-000096460000}"/>
    <cellStyle name="Input Cell 4 2 2 14 3" xfId="22729" xr:uid="{00000000-0005-0000-0000-000097460000}"/>
    <cellStyle name="Input Cell 4 2 2 14 4" xfId="22730" xr:uid="{00000000-0005-0000-0000-000098460000}"/>
    <cellStyle name="Input Cell 4 2 2 14 5" xfId="22731" xr:uid="{00000000-0005-0000-0000-000099460000}"/>
    <cellStyle name="Input Cell 4 2 2 15" xfId="2616" xr:uid="{00000000-0005-0000-0000-00009A460000}"/>
    <cellStyle name="Input Cell 4 2 2 15 2" xfId="22732" xr:uid="{00000000-0005-0000-0000-00009B460000}"/>
    <cellStyle name="Input Cell 4 2 2 15 2 2" xfId="22733" xr:uid="{00000000-0005-0000-0000-00009C460000}"/>
    <cellStyle name="Input Cell 4 2 2 15 2 3" xfId="22734" xr:uid="{00000000-0005-0000-0000-00009D460000}"/>
    <cellStyle name="Input Cell 4 2 2 15 2 4" xfId="22735" xr:uid="{00000000-0005-0000-0000-00009E460000}"/>
    <cellStyle name="Input Cell 4 2 2 15 3" xfId="22736" xr:uid="{00000000-0005-0000-0000-00009F460000}"/>
    <cellStyle name="Input Cell 4 2 2 15 4" xfId="22737" xr:uid="{00000000-0005-0000-0000-0000A0460000}"/>
    <cellStyle name="Input Cell 4 2 2 15 5" xfId="22738" xr:uid="{00000000-0005-0000-0000-0000A1460000}"/>
    <cellStyle name="Input Cell 4 2 2 16" xfId="2617" xr:uid="{00000000-0005-0000-0000-0000A2460000}"/>
    <cellStyle name="Input Cell 4 2 2 16 2" xfId="22739" xr:uid="{00000000-0005-0000-0000-0000A3460000}"/>
    <cellStyle name="Input Cell 4 2 2 16 2 2" xfId="22740" xr:uid="{00000000-0005-0000-0000-0000A4460000}"/>
    <cellStyle name="Input Cell 4 2 2 16 2 3" xfId="22741" xr:uid="{00000000-0005-0000-0000-0000A5460000}"/>
    <cellStyle name="Input Cell 4 2 2 16 2 4" xfId="22742" xr:uid="{00000000-0005-0000-0000-0000A6460000}"/>
    <cellStyle name="Input Cell 4 2 2 16 3" xfId="22743" xr:uid="{00000000-0005-0000-0000-0000A7460000}"/>
    <cellStyle name="Input Cell 4 2 2 16 4" xfId="22744" xr:uid="{00000000-0005-0000-0000-0000A8460000}"/>
    <cellStyle name="Input Cell 4 2 2 16 5" xfId="22745" xr:uid="{00000000-0005-0000-0000-0000A9460000}"/>
    <cellStyle name="Input Cell 4 2 2 17" xfId="2618" xr:uid="{00000000-0005-0000-0000-0000AA460000}"/>
    <cellStyle name="Input Cell 4 2 2 17 2" xfId="22746" xr:uid="{00000000-0005-0000-0000-0000AB460000}"/>
    <cellStyle name="Input Cell 4 2 2 17 2 2" xfId="22747" xr:uid="{00000000-0005-0000-0000-0000AC460000}"/>
    <cellStyle name="Input Cell 4 2 2 17 2 3" xfId="22748" xr:uid="{00000000-0005-0000-0000-0000AD460000}"/>
    <cellStyle name="Input Cell 4 2 2 17 2 4" xfId="22749" xr:uid="{00000000-0005-0000-0000-0000AE460000}"/>
    <cellStyle name="Input Cell 4 2 2 17 3" xfId="22750" xr:uid="{00000000-0005-0000-0000-0000AF460000}"/>
    <cellStyle name="Input Cell 4 2 2 17 4" xfId="22751" xr:uid="{00000000-0005-0000-0000-0000B0460000}"/>
    <cellStyle name="Input Cell 4 2 2 17 5" xfId="22752" xr:uid="{00000000-0005-0000-0000-0000B1460000}"/>
    <cellStyle name="Input Cell 4 2 2 18" xfId="2619" xr:uid="{00000000-0005-0000-0000-0000B2460000}"/>
    <cellStyle name="Input Cell 4 2 2 18 2" xfId="22753" xr:uid="{00000000-0005-0000-0000-0000B3460000}"/>
    <cellStyle name="Input Cell 4 2 2 18 2 2" xfId="22754" xr:uid="{00000000-0005-0000-0000-0000B4460000}"/>
    <cellStyle name="Input Cell 4 2 2 18 2 3" xfId="22755" xr:uid="{00000000-0005-0000-0000-0000B5460000}"/>
    <cellStyle name="Input Cell 4 2 2 18 2 4" xfId="22756" xr:uid="{00000000-0005-0000-0000-0000B6460000}"/>
    <cellStyle name="Input Cell 4 2 2 18 3" xfId="22757" xr:uid="{00000000-0005-0000-0000-0000B7460000}"/>
    <cellStyle name="Input Cell 4 2 2 18 4" xfId="22758" xr:uid="{00000000-0005-0000-0000-0000B8460000}"/>
    <cellStyle name="Input Cell 4 2 2 18 5" xfId="22759" xr:uid="{00000000-0005-0000-0000-0000B9460000}"/>
    <cellStyle name="Input Cell 4 2 2 19" xfId="2620" xr:uid="{00000000-0005-0000-0000-0000BA460000}"/>
    <cellStyle name="Input Cell 4 2 2 19 2" xfId="22760" xr:uid="{00000000-0005-0000-0000-0000BB460000}"/>
    <cellStyle name="Input Cell 4 2 2 19 2 2" xfId="22761" xr:uid="{00000000-0005-0000-0000-0000BC460000}"/>
    <cellStyle name="Input Cell 4 2 2 19 2 3" xfId="22762" xr:uid="{00000000-0005-0000-0000-0000BD460000}"/>
    <cellStyle name="Input Cell 4 2 2 19 2 4" xfId="22763" xr:uid="{00000000-0005-0000-0000-0000BE460000}"/>
    <cellStyle name="Input Cell 4 2 2 19 3" xfId="22764" xr:uid="{00000000-0005-0000-0000-0000BF460000}"/>
    <cellStyle name="Input Cell 4 2 2 19 4" xfId="22765" xr:uid="{00000000-0005-0000-0000-0000C0460000}"/>
    <cellStyle name="Input Cell 4 2 2 19 5" xfId="22766" xr:uid="{00000000-0005-0000-0000-0000C1460000}"/>
    <cellStyle name="Input Cell 4 2 2 2" xfId="2621" xr:uid="{00000000-0005-0000-0000-0000C2460000}"/>
    <cellStyle name="Input Cell 4 2 2 2 2" xfId="22767" xr:uid="{00000000-0005-0000-0000-0000C3460000}"/>
    <cellStyle name="Input Cell 4 2 2 2 2 2" xfId="22768" xr:uid="{00000000-0005-0000-0000-0000C4460000}"/>
    <cellStyle name="Input Cell 4 2 2 2 2 3" xfId="22769" xr:uid="{00000000-0005-0000-0000-0000C5460000}"/>
    <cellStyle name="Input Cell 4 2 2 2 2 4" xfId="22770" xr:uid="{00000000-0005-0000-0000-0000C6460000}"/>
    <cellStyle name="Input Cell 4 2 2 2 3" xfId="22771" xr:uid="{00000000-0005-0000-0000-0000C7460000}"/>
    <cellStyle name="Input Cell 4 2 2 2 4" xfId="22772" xr:uid="{00000000-0005-0000-0000-0000C8460000}"/>
    <cellStyle name="Input Cell 4 2 2 2 5" xfId="22773" xr:uid="{00000000-0005-0000-0000-0000C9460000}"/>
    <cellStyle name="Input Cell 4 2 2 20" xfId="2622" xr:uid="{00000000-0005-0000-0000-0000CA460000}"/>
    <cellStyle name="Input Cell 4 2 2 20 2" xfId="22774" xr:uid="{00000000-0005-0000-0000-0000CB460000}"/>
    <cellStyle name="Input Cell 4 2 2 20 2 2" xfId="22775" xr:uid="{00000000-0005-0000-0000-0000CC460000}"/>
    <cellStyle name="Input Cell 4 2 2 20 2 3" xfId="22776" xr:uid="{00000000-0005-0000-0000-0000CD460000}"/>
    <cellStyle name="Input Cell 4 2 2 20 2 4" xfId="22777" xr:uid="{00000000-0005-0000-0000-0000CE460000}"/>
    <cellStyle name="Input Cell 4 2 2 20 3" xfId="22778" xr:uid="{00000000-0005-0000-0000-0000CF460000}"/>
    <cellStyle name="Input Cell 4 2 2 20 4" xfId="22779" xr:uid="{00000000-0005-0000-0000-0000D0460000}"/>
    <cellStyle name="Input Cell 4 2 2 20 5" xfId="22780" xr:uid="{00000000-0005-0000-0000-0000D1460000}"/>
    <cellStyle name="Input Cell 4 2 2 21" xfId="2623" xr:uid="{00000000-0005-0000-0000-0000D2460000}"/>
    <cellStyle name="Input Cell 4 2 2 21 2" xfId="22781" xr:uid="{00000000-0005-0000-0000-0000D3460000}"/>
    <cellStyle name="Input Cell 4 2 2 21 2 2" xfId="22782" xr:uid="{00000000-0005-0000-0000-0000D4460000}"/>
    <cellStyle name="Input Cell 4 2 2 21 2 3" xfId="22783" xr:uid="{00000000-0005-0000-0000-0000D5460000}"/>
    <cellStyle name="Input Cell 4 2 2 21 2 4" xfId="22784" xr:uid="{00000000-0005-0000-0000-0000D6460000}"/>
    <cellStyle name="Input Cell 4 2 2 21 3" xfId="22785" xr:uid="{00000000-0005-0000-0000-0000D7460000}"/>
    <cellStyle name="Input Cell 4 2 2 21 4" xfId="22786" xr:uid="{00000000-0005-0000-0000-0000D8460000}"/>
    <cellStyle name="Input Cell 4 2 2 21 5" xfId="22787" xr:uid="{00000000-0005-0000-0000-0000D9460000}"/>
    <cellStyle name="Input Cell 4 2 2 22" xfId="2624" xr:uid="{00000000-0005-0000-0000-0000DA460000}"/>
    <cellStyle name="Input Cell 4 2 2 22 2" xfId="22788" xr:uid="{00000000-0005-0000-0000-0000DB460000}"/>
    <cellStyle name="Input Cell 4 2 2 22 2 2" xfId="22789" xr:uid="{00000000-0005-0000-0000-0000DC460000}"/>
    <cellStyle name="Input Cell 4 2 2 22 2 3" xfId="22790" xr:uid="{00000000-0005-0000-0000-0000DD460000}"/>
    <cellStyle name="Input Cell 4 2 2 22 2 4" xfId="22791" xr:uid="{00000000-0005-0000-0000-0000DE460000}"/>
    <cellStyle name="Input Cell 4 2 2 22 3" xfId="22792" xr:uid="{00000000-0005-0000-0000-0000DF460000}"/>
    <cellStyle name="Input Cell 4 2 2 22 4" xfId="22793" xr:uid="{00000000-0005-0000-0000-0000E0460000}"/>
    <cellStyle name="Input Cell 4 2 2 22 5" xfId="22794" xr:uid="{00000000-0005-0000-0000-0000E1460000}"/>
    <cellStyle name="Input Cell 4 2 2 23" xfId="2625" xr:uid="{00000000-0005-0000-0000-0000E2460000}"/>
    <cellStyle name="Input Cell 4 2 2 23 2" xfId="22795" xr:uid="{00000000-0005-0000-0000-0000E3460000}"/>
    <cellStyle name="Input Cell 4 2 2 23 2 2" xfId="22796" xr:uid="{00000000-0005-0000-0000-0000E4460000}"/>
    <cellStyle name="Input Cell 4 2 2 23 2 3" xfId="22797" xr:uid="{00000000-0005-0000-0000-0000E5460000}"/>
    <cellStyle name="Input Cell 4 2 2 23 2 4" xfId="22798" xr:uid="{00000000-0005-0000-0000-0000E6460000}"/>
    <cellStyle name="Input Cell 4 2 2 23 3" xfId="22799" xr:uid="{00000000-0005-0000-0000-0000E7460000}"/>
    <cellStyle name="Input Cell 4 2 2 23 4" xfId="22800" xr:uid="{00000000-0005-0000-0000-0000E8460000}"/>
    <cellStyle name="Input Cell 4 2 2 23 5" xfId="22801" xr:uid="{00000000-0005-0000-0000-0000E9460000}"/>
    <cellStyle name="Input Cell 4 2 2 24" xfId="2626" xr:uid="{00000000-0005-0000-0000-0000EA460000}"/>
    <cellStyle name="Input Cell 4 2 2 24 2" xfId="22802" xr:uid="{00000000-0005-0000-0000-0000EB460000}"/>
    <cellStyle name="Input Cell 4 2 2 24 2 2" xfId="22803" xr:uid="{00000000-0005-0000-0000-0000EC460000}"/>
    <cellStyle name="Input Cell 4 2 2 24 2 3" xfId="22804" xr:uid="{00000000-0005-0000-0000-0000ED460000}"/>
    <cellStyle name="Input Cell 4 2 2 24 2 4" xfId="22805" xr:uid="{00000000-0005-0000-0000-0000EE460000}"/>
    <cellStyle name="Input Cell 4 2 2 24 3" xfId="22806" xr:uid="{00000000-0005-0000-0000-0000EF460000}"/>
    <cellStyle name="Input Cell 4 2 2 24 4" xfId="22807" xr:uid="{00000000-0005-0000-0000-0000F0460000}"/>
    <cellStyle name="Input Cell 4 2 2 24 5" xfId="22808" xr:uid="{00000000-0005-0000-0000-0000F1460000}"/>
    <cellStyle name="Input Cell 4 2 2 25" xfId="2627" xr:uid="{00000000-0005-0000-0000-0000F2460000}"/>
    <cellStyle name="Input Cell 4 2 2 25 2" xfId="22809" xr:uid="{00000000-0005-0000-0000-0000F3460000}"/>
    <cellStyle name="Input Cell 4 2 2 25 2 2" xfId="22810" xr:uid="{00000000-0005-0000-0000-0000F4460000}"/>
    <cellStyle name="Input Cell 4 2 2 25 2 3" xfId="22811" xr:uid="{00000000-0005-0000-0000-0000F5460000}"/>
    <cellStyle name="Input Cell 4 2 2 25 2 4" xfId="22812" xr:uid="{00000000-0005-0000-0000-0000F6460000}"/>
    <cellStyle name="Input Cell 4 2 2 25 3" xfId="22813" xr:uid="{00000000-0005-0000-0000-0000F7460000}"/>
    <cellStyle name="Input Cell 4 2 2 25 4" xfId="22814" xr:uid="{00000000-0005-0000-0000-0000F8460000}"/>
    <cellStyle name="Input Cell 4 2 2 25 5" xfId="22815" xr:uid="{00000000-0005-0000-0000-0000F9460000}"/>
    <cellStyle name="Input Cell 4 2 2 26" xfId="2628" xr:uid="{00000000-0005-0000-0000-0000FA460000}"/>
    <cellStyle name="Input Cell 4 2 2 26 2" xfId="22816" xr:uid="{00000000-0005-0000-0000-0000FB460000}"/>
    <cellStyle name="Input Cell 4 2 2 26 2 2" xfId="22817" xr:uid="{00000000-0005-0000-0000-0000FC460000}"/>
    <cellStyle name="Input Cell 4 2 2 26 2 3" xfId="22818" xr:uid="{00000000-0005-0000-0000-0000FD460000}"/>
    <cellStyle name="Input Cell 4 2 2 26 2 4" xfId="22819" xr:uid="{00000000-0005-0000-0000-0000FE460000}"/>
    <cellStyle name="Input Cell 4 2 2 26 3" xfId="22820" xr:uid="{00000000-0005-0000-0000-0000FF460000}"/>
    <cellStyle name="Input Cell 4 2 2 26 4" xfId="22821" xr:uid="{00000000-0005-0000-0000-000000470000}"/>
    <cellStyle name="Input Cell 4 2 2 26 5" xfId="22822" xr:uid="{00000000-0005-0000-0000-000001470000}"/>
    <cellStyle name="Input Cell 4 2 2 27" xfId="2629" xr:uid="{00000000-0005-0000-0000-000002470000}"/>
    <cellStyle name="Input Cell 4 2 2 27 2" xfId="22823" xr:uid="{00000000-0005-0000-0000-000003470000}"/>
    <cellStyle name="Input Cell 4 2 2 27 2 2" xfId="22824" xr:uid="{00000000-0005-0000-0000-000004470000}"/>
    <cellStyle name="Input Cell 4 2 2 27 2 3" xfId="22825" xr:uid="{00000000-0005-0000-0000-000005470000}"/>
    <cellStyle name="Input Cell 4 2 2 27 2 4" xfId="22826" xr:uid="{00000000-0005-0000-0000-000006470000}"/>
    <cellStyle name="Input Cell 4 2 2 27 3" xfId="22827" xr:uid="{00000000-0005-0000-0000-000007470000}"/>
    <cellStyle name="Input Cell 4 2 2 27 4" xfId="22828" xr:uid="{00000000-0005-0000-0000-000008470000}"/>
    <cellStyle name="Input Cell 4 2 2 27 5" xfId="22829" xr:uid="{00000000-0005-0000-0000-000009470000}"/>
    <cellStyle name="Input Cell 4 2 2 28" xfId="2630" xr:uid="{00000000-0005-0000-0000-00000A470000}"/>
    <cellStyle name="Input Cell 4 2 2 28 2" xfId="22830" xr:uid="{00000000-0005-0000-0000-00000B470000}"/>
    <cellStyle name="Input Cell 4 2 2 28 2 2" xfId="22831" xr:uid="{00000000-0005-0000-0000-00000C470000}"/>
    <cellStyle name="Input Cell 4 2 2 28 2 3" xfId="22832" xr:uid="{00000000-0005-0000-0000-00000D470000}"/>
    <cellStyle name="Input Cell 4 2 2 28 2 4" xfId="22833" xr:uid="{00000000-0005-0000-0000-00000E470000}"/>
    <cellStyle name="Input Cell 4 2 2 28 3" xfId="22834" xr:uid="{00000000-0005-0000-0000-00000F470000}"/>
    <cellStyle name="Input Cell 4 2 2 28 4" xfId="22835" xr:uid="{00000000-0005-0000-0000-000010470000}"/>
    <cellStyle name="Input Cell 4 2 2 28 5" xfId="22836" xr:uid="{00000000-0005-0000-0000-000011470000}"/>
    <cellStyle name="Input Cell 4 2 2 29" xfId="2631" xr:uid="{00000000-0005-0000-0000-000012470000}"/>
    <cellStyle name="Input Cell 4 2 2 29 2" xfId="22837" xr:uid="{00000000-0005-0000-0000-000013470000}"/>
    <cellStyle name="Input Cell 4 2 2 29 2 2" xfId="22838" xr:uid="{00000000-0005-0000-0000-000014470000}"/>
    <cellStyle name="Input Cell 4 2 2 29 2 3" xfId="22839" xr:uid="{00000000-0005-0000-0000-000015470000}"/>
    <cellStyle name="Input Cell 4 2 2 29 2 4" xfId="22840" xr:uid="{00000000-0005-0000-0000-000016470000}"/>
    <cellStyle name="Input Cell 4 2 2 29 3" xfId="22841" xr:uid="{00000000-0005-0000-0000-000017470000}"/>
    <cellStyle name="Input Cell 4 2 2 29 4" xfId="22842" xr:uid="{00000000-0005-0000-0000-000018470000}"/>
    <cellStyle name="Input Cell 4 2 2 29 5" xfId="22843" xr:uid="{00000000-0005-0000-0000-000019470000}"/>
    <cellStyle name="Input Cell 4 2 2 3" xfId="2632" xr:uid="{00000000-0005-0000-0000-00001A470000}"/>
    <cellStyle name="Input Cell 4 2 2 3 2" xfId="22844" xr:uid="{00000000-0005-0000-0000-00001B470000}"/>
    <cellStyle name="Input Cell 4 2 2 3 2 2" xfId="22845" xr:uid="{00000000-0005-0000-0000-00001C470000}"/>
    <cellStyle name="Input Cell 4 2 2 3 2 3" xfId="22846" xr:uid="{00000000-0005-0000-0000-00001D470000}"/>
    <cellStyle name="Input Cell 4 2 2 3 2 4" xfId="22847" xr:uid="{00000000-0005-0000-0000-00001E470000}"/>
    <cellStyle name="Input Cell 4 2 2 3 3" xfId="22848" xr:uid="{00000000-0005-0000-0000-00001F470000}"/>
    <cellStyle name="Input Cell 4 2 2 3 4" xfId="22849" xr:uid="{00000000-0005-0000-0000-000020470000}"/>
    <cellStyle name="Input Cell 4 2 2 3 5" xfId="22850" xr:uid="{00000000-0005-0000-0000-000021470000}"/>
    <cellStyle name="Input Cell 4 2 2 30" xfId="2633" xr:uid="{00000000-0005-0000-0000-000022470000}"/>
    <cellStyle name="Input Cell 4 2 2 30 2" xfId="22851" xr:uid="{00000000-0005-0000-0000-000023470000}"/>
    <cellStyle name="Input Cell 4 2 2 30 2 2" xfId="22852" xr:uid="{00000000-0005-0000-0000-000024470000}"/>
    <cellStyle name="Input Cell 4 2 2 30 2 3" xfId="22853" xr:uid="{00000000-0005-0000-0000-000025470000}"/>
    <cellStyle name="Input Cell 4 2 2 30 2 4" xfId="22854" xr:uid="{00000000-0005-0000-0000-000026470000}"/>
    <cellStyle name="Input Cell 4 2 2 30 3" xfId="22855" xr:uid="{00000000-0005-0000-0000-000027470000}"/>
    <cellStyle name="Input Cell 4 2 2 30 4" xfId="22856" xr:uid="{00000000-0005-0000-0000-000028470000}"/>
    <cellStyle name="Input Cell 4 2 2 30 5" xfId="22857" xr:uid="{00000000-0005-0000-0000-000029470000}"/>
    <cellStyle name="Input Cell 4 2 2 31" xfId="2634" xr:uid="{00000000-0005-0000-0000-00002A470000}"/>
    <cellStyle name="Input Cell 4 2 2 31 2" xfId="22858" xr:uid="{00000000-0005-0000-0000-00002B470000}"/>
    <cellStyle name="Input Cell 4 2 2 31 2 2" xfId="22859" xr:uid="{00000000-0005-0000-0000-00002C470000}"/>
    <cellStyle name="Input Cell 4 2 2 31 2 3" xfId="22860" xr:uid="{00000000-0005-0000-0000-00002D470000}"/>
    <cellStyle name="Input Cell 4 2 2 31 2 4" xfId="22861" xr:uid="{00000000-0005-0000-0000-00002E470000}"/>
    <cellStyle name="Input Cell 4 2 2 31 3" xfId="22862" xr:uid="{00000000-0005-0000-0000-00002F470000}"/>
    <cellStyle name="Input Cell 4 2 2 31 4" xfId="22863" xr:uid="{00000000-0005-0000-0000-000030470000}"/>
    <cellStyle name="Input Cell 4 2 2 31 5" xfId="22864" xr:uid="{00000000-0005-0000-0000-000031470000}"/>
    <cellStyle name="Input Cell 4 2 2 32" xfId="2635" xr:uid="{00000000-0005-0000-0000-000032470000}"/>
    <cellStyle name="Input Cell 4 2 2 32 2" xfId="22865" xr:uid="{00000000-0005-0000-0000-000033470000}"/>
    <cellStyle name="Input Cell 4 2 2 32 2 2" xfId="22866" xr:uid="{00000000-0005-0000-0000-000034470000}"/>
    <cellStyle name="Input Cell 4 2 2 32 2 3" xfId="22867" xr:uid="{00000000-0005-0000-0000-000035470000}"/>
    <cellStyle name="Input Cell 4 2 2 32 2 4" xfId="22868" xr:uid="{00000000-0005-0000-0000-000036470000}"/>
    <cellStyle name="Input Cell 4 2 2 32 3" xfId="22869" xr:uid="{00000000-0005-0000-0000-000037470000}"/>
    <cellStyle name="Input Cell 4 2 2 32 4" xfId="22870" xr:uid="{00000000-0005-0000-0000-000038470000}"/>
    <cellStyle name="Input Cell 4 2 2 32 5" xfId="22871" xr:uid="{00000000-0005-0000-0000-000039470000}"/>
    <cellStyle name="Input Cell 4 2 2 33" xfId="2636" xr:uid="{00000000-0005-0000-0000-00003A470000}"/>
    <cellStyle name="Input Cell 4 2 2 33 2" xfId="22872" xr:uid="{00000000-0005-0000-0000-00003B470000}"/>
    <cellStyle name="Input Cell 4 2 2 33 2 2" xfId="22873" xr:uid="{00000000-0005-0000-0000-00003C470000}"/>
    <cellStyle name="Input Cell 4 2 2 33 2 3" xfId="22874" xr:uid="{00000000-0005-0000-0000-00003D470000}"/>
    <cellStyle name="Input Cell 4 2 2 33 2 4" xfId="22875" xr:uid="{00000000-0005-0000-0000-00003E470000}"/>
    <cellStyle name="Input Cell 4 2 2 33 3" xfId="22876" xr:uid="{00000000-0005-0000-0000-00003F470000}"/>
    <cellStyle name="Input Cell 4 2 2 33 4" xfId="22877" xr:uid="{00000000-0005-0000-0000-000040470000}"/>
    <cellStyle name="Input Cell 4 2 2 33 5" xfId="22878" xr:uid="{00000000-0005-0000-0000-000041470000}"/>
    <cellStyle name="Input Cell 4 2 2 34" xfId="2637" xr:uid="{00000000-0005-0000-0000-000042470000}"/>
    <cellStyle name="Input Cell 4 2 2 34 2" xfId="22879" xr:uid="{00000000-0005-0000-0000-000043470000}"/>
    <cellStyle name="Input Cell 4 2 2 34 2 2" xfId="22880" xr:uid="{00000000-0005-0000-0000-000044470000}"/>
    <cellStyle name="Input Cell 4 2 2 34 2 3" xfId="22881" xr:uid="{00000000-0005-0000-0000-000045470000}"/>
    <cellStyle name="Input Cell 4 2 2 34 2 4" xfId="22882" xr:uid="{00000000-0005-0000-0000-000046470000}"/>
    <cellStyle name="Input Cell 4 2 2 34 3" xfId="22883" xr:uid="{00000000-0005-0000-0000-000047470000}"/>
    <cellStyle name="Input Cell 4 2 2 34 4" xfId="22884" xr:uid="{00000000-0005-0000-0000-000048470000}"/>
    <cellStyle name="Input Cell 4 2 2 34 5" xfId="22885" xr:uid="{00000000-0005-0000-0000-000049470000}"/>
    <cellStyle name="Input Cell 4 2 2 35" xfId="2638" xr:uid="{00000000-0005-0000-0000-00004A470000}"/>
    <cellStyle name="Input Cell 4 2 2 35 2" xfId="22886" xr:uid="{00000000-0005-0000-0000-00004B470000}"/>
    <cellStyle name="Input Cell 4 2 2 35 2 2" xfId="22887" xr:uid="{00000000-0005-0000-0000-00004C470000}"/>
    <cellStyle name="Input Cell 4 2 2 35 2 3" xfId="22888" xr:uid="{00000000-0005-0000-0000-00004D470000}"/>
    <cellStyle name="Input Cell 4 2 2 35 2 4" xfId="22889" xr:uid="{00000000-0005-0000-0000-00004E470000}"/>
    <cellStyle name="Input Cell 4 2 2 35 3" xfId="22890" xr:uid="{00000000-0005-0000-0000-00004F470000}"/>
    <cellStyle name="Input Cell 4 2 2 35 4" xfId="22891" xr:uid="{00000000-0005-0000-0000-000050470000}"/>
    <cellStyle name="Input Cell 4 2 2 35 5" xfId="22892" xr:uid="{00000000-0005-0000-0000-000051470000}"/>
    <cellStyle name="Input Cell 4 2 2 36" xfId="2639" xr:uid="{00000000-0005-0000-0000-000052470000}"/>
    <cellStyle name="Input Cell 4 2 2 36 2" xfId="22893" xr:uid="{00000000-0005-0000-0000-000053470000}"/>
    <cellStyle name="Input Cell 4 2 2 36 2 2" xfId="22894" xr:uid="{00000000-0005-0000-0000-000054470000}"/>
    <cellStyle name="Input Cell 4 2 2 36 2 3" xfId="22895" xr:uid="{00000000-0005-0000-0000-000055470000}"/>
    <cellStyle name="Input Cell 4 2 2 36 2 4" xfId="22896" xr:uid="{00000000-0005-0000-0000-000056470000}"/>
    <cellStyle name="Input Cell 4 2 2 36 3" xfId="22897" xr:uid="{00000000-0005-0000-0000-000057470000}"/>
    <cellStyle name="Input Cell 4 2 2 36 4" xfId="22898" xr:uid="{00000000-0005-0000-0000-000058470000}"/>
    <cellStyle name="Input Cell 4 2 2 36 5" xfId="22899" xr:uid="{00000000-0005-0000-0000-000059470000}"/>
    <cellStyle name="Input Cell 4 2 2 37" xfId="2640" xr:uid="{00000000-0005-0000-0000-00005A470000}"/>
    <cellStyle name="Input Cell 4 2 2 37 2" xfId="22900" xr:uid="{00000000-0005-0000-0000-00005B470000}"/>
    <cellStyle name="Input Cell 4 2 2 37 2 2" xfId="22901" xr:uid="{00000000-0005-0000-0000-00005C470000}"/>
    <cellStyle name="Input Cell 4 2 2 37 2 3" xfId="22902" xr:uid="{00000000-0005-0000-0000-00005D470000}"/>
    <cellStyle name="Input Cell 4 2 2 37 2 4" xfId="22903" xr:uid="{00000000-0005-0000-0000-00005E470000}"/>
    <cellStyle name="Input Cell 4 2 2 37 3" xfId="22904" xr:uid="{00000000-0005-0000-0000-00005F470000}"/>
    <cellStyle name="Input Cell 4 2 2 37 4" xfId="22905" xr:uid="{00000000-0005-0000-0000-000060470000}"/>
    <cellStyle name="Input Cell 4 2 2 37 5" xfId="22906" xr:uid="{00000000-0005-0000-0000-000061470000}"/>
    <cellStyle name="Input Cell 4 2 2 38" xfId="2641" xr:uid="{00000000-0005-0000-0000-000062470000}"/>
    <cellStyle name="Input Cell 4 2 2 38 2" xfId="22907" xr:uid="{00000000-0005-0000-0000-000063470000}"/>
    <cellStyle name="Input Cell 4 2 2 38 2 2" xfId="22908" xr:uid="{00000000-0005-0000-0000-000064470000}"/>
    <cellStyle name="Input Cell 4 2 2 38 2 3" xfId="22909" xr:uid="{00000000-0005-0000-0000-000065470000}"/>
    <cellStyle name="Input Cell 4 2 2 38 2 4" xfId="22910" xr:uid="{00000000-0005-0000-0000-000066470000}"/>
    <cellStyle name="Input Cell 4 2 2 38 3" xfId="22911" xr:uid="{00000000-0005-0000-0000-000067470000}"/>
    <cellStyle name="Input Cell 4 2 2 38 4" xfId="22912" xr:uid="{00000000-0005-0000-0000-000068470000}"/>
    <cellStyle name="Input Cell 4 2 2 38 5" xfId="22913" xr:uid="{00000000-0005-0000-0000-000069470000}"/>
    <cellStyle name="Input Cell 4 2 2 39" xfId="2642" xr:uid="{00000000-0005-0000-0000-00006A470000}"/>
    <cellStyle name="Input Cell 4 2 2 39 2" xfId="22914" xr:uid="{00000000-0005-0000-0000-00006B470000}"/>
    <cellStyle name="Input Cell 4 2 2 39 2 2" xfId="22915" xr:uid="{00000000-0005-0000-0000-00006C470000}"/>
    <cellStyle name="Input Cell 4 2 2 39 2 3" xfId="22916" xr:uid="{00000000-0005-0000-0000-00006D470000}"/>
    <cellStyle name="Input Cell 4 2 2 39 2 4" xfId="22917" xr:uid="{00000000-0005-0000-0000-00006E470000}"/>
    <cellStyle name="Input Cell 4 2 2 39 3" xfId="22918" xr:uid="{00000000-0005-0000-0000-00006F470000}"/>
    <cellStyle name="Input Cell 4 2 2 39 4" xfId="22919" xr:uid="{00000000-0005-0000-0000-000070470000}"/>
    <cellStyle name="Input Cell 4 2 2 39 5" xfId="22920" xr:uid="{00000000-0005-0000-0000-000071470000}"/>
    <cellStyle name="Input Cell 4 2 2 4" xfId="2643" xr:uid="{00000000-0005-0000-0000-000072470000}"/>
    <cellStyle name="Input Cell 4 2 2 4 2" xfId="22921" xr:uid="{00000000-0005-0000-0000-000073470000}"/>
    <cellStyle name="Input Cell 4 2 2 4 2 2" xfId="22922" xr:uid="{00000000-0005-0000-0000-000074470000}"/>
    <cellStyle name="Input Cell 4 2 2 4 2 3" xfId="22923" xr:uid="{00000000-0005-0000-0000-000075470000}"/>
    <cellStyle name="Input Cell 4 2 2 4 2 4" xfId="22924" xr:uid="{00000000-0005-0000-0000-000076470000}"/>
    <cellStyle name="Input Cell 4 2 2 4 3" xfId="22925" xr:uid="{00000000-0005-0000-0000-000077470000}"/>
    <cellStyle name="Input Cell 4 2 2 4 4" xfId="22926" xr:uid="{00000000-0005-0000-0000-000078470000}"/>
    <cellStyle name="Input Cell 4 2 2 4 5" xfId="22927" xr:uid="{00000000-0005-0000-0000-000079470000}"/>
    <cellStyle name="Input Cell 4 2 2 40" xfId="2644" xr:uid="{00000000-0005-0000-0000-00007A470000}"/>
    <cellStyle name="Input Cell 4 2 2 40 2" xfId="22928" xr:uid="{00000000-0005-0000-0000-00007B470000}"/>
    <cellStyle name="Input Cell 4 2 2 40 2 2" xfId="22929" xr:uid="{00000000-0005-0000-0000-00007C470000}"/>
    <cellStyle name="Input Cell 4 2 2 40 2 3" xfId="22930" xr:uid="{00000000-0005-0000-0000-00007D470000}"/>
    <cellStyle name="Input Cell 4 2 2 40 2 4" xfId="22931" xr:uid="{00000000-0005-0000-0000-00007E470000}"/>
    <cellStyle name="Input Cell 4 2 2 40 3" xfId="22932" xr:uid="{00000000-0005-0000-0000-00007F470000}"/>
    <cellStyle name="Input Cell 4 2 2 40 4" xfId="22933" xr:uid="{00000000-0005-0000-0000-000080470000}"/>
    <cellStyle name="Input Cell 4 2 2 40 5" xfId="22934" xr:uid="{00000000-0005-0000-0000-000081470000}"/>
    <cellStyle name="Input Cell 4 2 2 41" xfId="2645" xr:uid="{00000000-0005-0000-0000-000082470000}"/>
    <cellStyle name="Input Cell 4 2 2 41 2" xfId="22935" xr:uid="{00000000-0005-0000-0000-000083470000}"/>
    <cellStyle name="Input Cell 4 2 2 41 2 2" xfId="22936" xr:uid="{00000000-0005-0000-0000-000084470000}"/>
    <cellStyle name="Input Cell 4 2 2 41 2 3" xfId="22937" xr:uid="{00000000-0005-0000-0000-000085470000}"/>
    <cellStyle name="Input Cell 4 2 2 41 2 4" xfId="22938" xr:uid="{00000000-0005-0000-0000-000086470000}"/>
    <cellStyle name="Input Cell 4 2 2 41 3" xfId="22939" xr:uid="{00000000-0005-0000-0000-000087470000}"/>
    <cellStyle name="Input Cell 4 2 2 41 4" xfId="22940" xr:uid="{00000000-0005-0000-0000-000088470000}"/>
    <cellStyle name="Input Cell 4 2 2 41 5" xfId="22941" xr:uid="{00000000-0005-0000-0000-000089470000}"/>
    <cellStyle name="Input Cell 4 2 2 42" xfId="2646" xr:uid="{00000000-0005-0000-0000-00008A470000}"/>
    <cellStyle name="Input Cell 4 2 2 42 2" xfId="22942" xr:uid="{00000000-0005-0000-0000-00008B470000}"/>
    <cellStyle name="Input Cell 4 2 2 42 2 2" xfId="22943" xr:uid="{00000000-0005-0000-0000-00008C470000}"/>
    <cellStyle name="Input Cell 4 2 2 42 2 3" xfId="22944" xr:uid="{00000000-0005-0000-0000-00008D470000}"/>
    <cellStyle name="Input Cell 4 2 2 42 2 4" xfId="22945" xr:uid="{00000000-0005-0000-0000-00008E470000}"/>
    <cellStyle name="Input Cell 4 2 2 42 3" xfId="22946" xr:uid="{00000000-0005-0000-0000-00008F470000}"/>
    <cellStyle name="Input Cell 4 2 2 42 4" xfId="22947" xr:uid="{00000000-0005-0000-0000-000090470000}"/>
    <cellStyle name="Input Cell 4 2 2 42 5" xfId="22948" xr:uid="{00000000-0005-0000-0000-000091470000}"/>
    <cellStyle name="Input Cell 4 2 2 43" xfId="2647" xr:uid="{00000000-0005-0000-0000-000092470000}"/>
    <cellStyle name="Input Cell 4 2 2 43 2" xfId="22949" xr:uid="{00000000-0005-0000-0000-000093470000}"/>
    <cellStyle name="Input Cell 4 2 2 43 2 2" xfId="22950" xr:uid="{00000000-0005-0000-0000-000094470000}"/>
    <cellStyle name="Input Cell 4 2 2 43 2 3" xfId="22951" xr:uid="{00000000-0005-0000-0000-000095470000}"/>
    <cellStyle name="Input Cell 4 2 2 43 2 4" xfId="22952" xr:uid="{00000000-0005-0000-0000-000096470000}"/>
    <cellStyle name="Input Cell 4 2 2 43 3" xfId="22953" xr:uid="{00000000-0005-0000-0000-000097470000}"/>
    <cellStyle name="Input Cell 4 2 2 43 4" xfId="22954" xr:uid="{00000000-0005-0000-0000-000098470000}"/>
    <cellStyle name="Input Cell 4 2 2 43 5" xfId="22955" xr:uid="{00000000-0005-0000-0000-000099470000}"/>
    <cellStyle name="Input Cell 4 2 2 44" xfId="2648" xr:uid="{00000000-0005-0000-0000-00009A470000}"/>
    <cellStyle name="Input Cell 4 2 2 44 2" xfId="22956" xr:uid="{00000000-0005-0000-0000-00009B470000}"/>
    <cellStyle name="Input Cell 4 2 2 44 2 2" xfId="22957" xr:uid="{00000000-0005-0000-0000-00009C470000}"/>
    <cellStyle name="Input Cell 4 2 2 44 2 3" xfId="22958" xr:uid="{00000000-0005-0000-0000-00009D470000}"/>
    <cellStyle name="Input Cell 4 2 2 44 2 4" xfId="22959" xr:uid="{00000000-0005-0000-0000-00009E470000}"/>
    <cellStyle name="Input Cell 4 2 2 44 3" xfId="22960" xr:uid="{00000000-0005-0000-0000-00009F470000}"/>
    <cellStyle name="Input Cell 4 2 2 44 4" xfId="22961" xr:uid="{00000000-0005-0000-0000-0000A0470000}"/>
    <cellStyle name="Input Cell 4 2 2 44 5" xfId="22962" xr:uid="{00000000-0005-0000-0000-0000A1470000}"/>
    <cellStyle name="Input Cell 4 2 2 45" xfId="22963" xr:uid="{00000000-0005-0000-0000-0000A2470000}"/>
    <cellStyle name="Input Cell 4 2 2 45 2" xfId="22964" xr:uid="{00000000-0005-0000-0000-0000A3470000}"/>
    <cellStyle name="Input Cell 4 2 2 45 3" xfId="22965" xr:uid="{00000000-0005-0000-0000-0000A4470000}"/>
    <cellStyle name="Input Cell 4 2 2 45 4" xfId="22966" xr:uid="{00000000-0005-0000-0000-0000A5470000}"/>
    <cellStyle name="Input Cell 4 2 2 46" xfId="22967" xr:uid="{00000000-0005-0000-0000-0000A6470000}"/>
    <cellStyle name="Input Cell 4 2 2 46 2" xfId="22968" xr:uid="{00000000-0005-0000-0000-0000A7470000}"/>
    <cellStyle name="Input Cell 4 2 2 46 3" xfId="22969" xr:uid="{00000000-0005-0000-0000-0000A8470000}"/>
    <cellStyle name="Input Cell 4 2 2 46 4" xfId="22970" xr:uid="{00000000-0005-0000-0000-0000A9470000}"/>
    <cellStyle name="Input Cell 4 2 2 47" xfId="22971" xr:uid="{00000000-0005-0000-0000-0000AA470000}"/>
    <cellStyle name="Input Cell 4 2 2 48" xfId="22972" xr:uid="{00000000-0005-0000-0000-0000AB470000}"/>
    <cellStyle name="Input Cell 4 2 2 5" xfId="2649" xr:uid="{00000000-0005-0000-0000-0000AC470000}"/>
    <cellStyle name="Input Cell 4 2 2 5 2" xfId="22973" xr:uid="{00000000-0005-0000-0000-0000AD470000}"/>
    <cellStyle name="Input Cell 4 2 2 5 2 2" xfId="22974" xr:uid="{00000000-0005-0000-0000-0000AE470000}"/>
    <cellStyle name="Input Cell 4 2 2 5 2 3" xfId="22975" xr:uid="{00000000-0005-0000-0000-0000AF470000}"/>
    <cellStyle name="Input Cell 4 2 2 5 2 4" xfId="22976" xr:uid="{00000000-0005-0000-0000-0000B0470000}"/>
    <cellStyle name="Input Cell 4 2 2 5 3" xfId="22977" xr:uid="{00000000-0005-0000-0000-0000B1470000}"/>
    <cellStyle name="Input Cell 4 2 2 5 4" xfId="22978" xr:uid="{00000000-0005-0000-0000-0000B2470000}"/>
    <cellStyle name="Input Cell 4 2 2 5 5" xfId="22979" xr:uid="{00000000-0005-0000-0000-0000B3470000}"/>
    <cellStyle name="Input Cell 4 2 2 6" xfId="2650" xr:uid="{00000000-0005-0000-0000-0000B4470000}"/>
    <cellStyle name="Input Cell 4 2 2 6 2" xfId="22980" xr:uid="{00000000-0005-0000-0000-0000B5470000}"/>
    <cellStyle name="Input Cell 4 2 2 6 2 2" xfId="22981" xr:uid="{00000000-0005-0000-0000-0000B6470000}"/>
    <cellStyle name="Input Cell 4 2 2 6 2 3" xfId="22982" xr:uid="{00000000-0005-0000-0000-0000B7470000}"/>
    <cellStyle name="Input Cell 4 2 2 6 2 4" xfId="22983" xr:uid="{00000000-0005-0000-0000-0000B8470000}"/>
    <cellStyle name="Input Cell 4 2 2 6 3" xfId="22984" xr:uid="{00000000-0005-0000-0000-0000B9470000}"/>
    <cellStyle name="Input Cell 4 2 2 6 4" xfId="22985" xr:uid="{00000000-0005-0000-0000-0000BA470000}"/>
    <cellStyle name="Input Cell 4 2 2 6 5" xfId="22986" xr:uid="{00000000-0005-0000-0000-0000BB470000}"/>
    <cellStyle name="Input Cell 4 2 2 7" xfId="2651" xr:uid="{00000000-0005-0000-0000-0000BC470000}"/>
    <cellStyle name="Input Cell 4 2 2 7 2" xfId="22987" xr:uid="{00000000-0005-0000-0000-0000BD470000}"/>
    <cellStyle name="Input Cell 4 2 2 7 2 2" xfId="22988" xr:uid="{00000000-0005-0000-0000-0000BE470000}"/>
    <cellStyle name="Input Cell 4 2 2 7 2 3" xfId="22989" xr:uid="{00000000-0005-0000-0000-0000BF470000}"/>
    <cellStyle name="Input Cell 4 2 2 7 2 4" xfId="22990" xr:uid="{00000000-0005-0000-0000-0000C0470000}"/>
    <cellStyle name="Input Cell 4 2 2 7 3" xfId="22991" xr:uid="{00000000-0005-0000-0000-0000C1470000}"/>
    <cellStyle name="Input Cell 4 2 2 7 4" xfId="22992" xr:uid="{00000000-0005-0000-0000-0000C2470000}"/>
    <cellStyle name="Input Cell 4 2 2 7 5" xfId="22993" xr:uid="{00000000-0005-0000-0000-0000C3470000}"/>
    <cellStyle name="Input Cell 4 2 2 8" xfId="2652" xr:uid="{00000000-0005-0000-0000-0000C4470000}"/>
    <cellStyle name="Input Cell 4 2 2 8 2" xfId="22994" xr:uid="{00000000-0005-0000-0000-0000C5470000}"/>
    <cellStyle name="Input Cell 4 2 2 8 2 2" xfId="22995" xr:uid="{00000000-0005-0000-0000-0000C6470000}"/>
    <cellStyle name="Input Cell 4 2 2 8 2 3" xfId="22996" xr:uid="{00000000-0005-0000-0000-0000C7470000}"/>
    <cellStyle name="Input Cell 4 2 2 8 2 4" xfId="22997" xr:uid="{00000000-0005-0000-0000-0000C8470000}"/>
    <cellStyle name="Input Cell 4 2 2 8 3" xfId="22998" xr:uid="{00000000-0005-0000-0000-0000C9470000}"/>
    <cellStyle name="Input Cell 4 2 2 8 4" xfId="22999" xr:uid="{00000000-0005-0000-0000-0000CA470000}"/>
    <cellStyle name="Input Cell 4 2 2 8 5" xfId="23000" xr:uid="{00000000-0005-0000-0000-0000CB470000}"/>
    <cellStyle name="Input Cell 4 2 2 9" xfId="2653" xr:uid="{00000000-0005-0000-0000-0000CC470000}"/>
    <cellStyle name="Input Cell 4 2 2 9 2" xfId="23001" xr:uid="{00000000-0005-0000-0000-0000CD470000}"/>
    <cellStyle name="Input Cell 4 2 2 9 2 2" xfId="23002" xr:uid="{00000000-0005-0000-0000-0000CE470000}"/>
    <cellStyle name="Input Cell 4 2 2 9 2 3" xfId="23003" xr:uid="{00000000-0005-0000-0000-0000CF470000}"/>
    <cellStyle name="Input Cell 4 2 2 9 2 4" xfId="23004" xr:uid="{00000000-0005-0000-0000-0000D0470000}"/>
    <cellStyle name="Input Cell 4 2 2 9 3" xfId="23005" xr:uid="{00000000-0005-0000-0000-0000D1470000}"/>
    <cellStyle name="Input Cell 4 2 2 9 4" xfId="23006" xr:uid="{00000000-0005-0000-0000-0000D2470000}"/>
    <cellStyle name="Input Cell 4 2 2 9 5" xfId="23007" xr:uid="{00000000-0005-0000-0000-0000D3470000}"/>
    <cellStyle name="Input Cell 4 2 20" xfId="2654" xr:uid="{00000000-0005-0000-0000-0000D4470000}"/>
    <cellStyle name="Input Cell 4 2 20 2" xfId="23008" xr:uid="{00000000-0005-0000-0000-0000D5470000}"/>
    <cellStyle name="Input Cell 4 2 20 2 2" xfId="23009" xr:uid="{00000000-0005-0000-0000-0000D6470000}"/>
    <cellStyle name="Input Cell 4 2 20 2 3" xfId="23010" xr:uid="{00000000-0005-0000-0000-0000D7470000}"/>
    <cellStyle name="Input Cell 4 2 20 2 4" xfId="23011" xr:uid="{00000000-0005-0000-0000-0000D8470000}"/>
    <cellStyle name="Input Cell 4 2 20 3" xfId="23012" xr:uid="{00000000-0005-0000-0000-0000D9470000}"/>
    <cellStyle name="Input Cell 4 2 20 4" xfId="23013" xr:uid="{00000000-0005-0000-0000-0000DA470000}"/>
    <cellStyle name="Input Cell 4 2 20 5" xfId="23014" xr:uid="{00000000-0005-0000-0000-0000DB470000}"/>
    <cellStyle name="Input Cell 4 2 21" xfId="2655" xr:uid="{00000000-0005-0000-0000-0000DC470000}"/>
    <cellStyle name="Input Cell 4 2 21 2" xfId="23015" xr:uid="{00000000-0005-0000-0000-0000DD470000}"/>
    <cellStyle name="Input Cell 4 2 21 2 2" xfId="23016" xr:uid="{00000000-0005-0000-0000-0000DE470000}"/>
    <cellStyle name="Input Cell 4 2 21 2 3" xfId="23017" xr:uid="{00000000-0005-0000-0000-0000DF470000}"/>
    <cellStyle name="Input Cell 4 2 21 2 4" xfId="23018" xr:uid="{00000000-0005-0000-0000-0000E0470000}"/>
    <cellStyle name="Input Cell 4 2 21 3" xfId="23019" xr:uid="{00000000-0005-0000-0000-0000E1470000}"/>
    <cellStyle name="Input Cell 4 2 21 4" xfId="23020" xr:uid="{00000000-0005-0000-0000-0000E2470000}"/>
    <cellStyle name="Input Cell 4 2 21 5" xfId="23021" xr:uid="{00000000-0005-0000-0000-0000E3470000}"/>
    <cellStyle name="Input Cell 4 2 22" xfId="2656" xr:uid="{00000000-0005-0000-0000-0000E4470000}"/>
    <cellStyle name="Input Cell 4 2 22 2" xfId="23022" xr:uid="{00000000-0005-0000-0000-0000E5470000}"/>
    <cellStyle name="Input Cell 4 2 22 2 2" xfId="23023" xr:uid="{00000000-0005-0000-0000-0000E6470000}"/>
    <cellStyle name="Input Cell 4 2 22 2 3" xfId="23024" xr:uid="{00000000-0005-0000-0000-0000E7470000}"/>
    <cellStyle name="Input Cell 4 2 22 2 4" xfId="23025" xr:uid="{00000000-0005-0000-0000-0000E8470000}"/>
    <cellStyle name="Input Cell 4 2 22 3" xfId="23026" xr:uid="{00000000-0005-0000-0000-0000E9470000}"/>
    <cellStyle name="Input Cell 4 2 22 4" xfId="23027" xr:uid="{00000000-0005-0000-0000-0000EA470000}"/>
    <cellStyle name="Input Cell 4 2 22 5" xfId="23028" xr:uid="{00000000-0005-0000-0000-0000EB470000}"/>
    <cellStyle name="Input Cell 4 2 23" xfId="2657" xr:uid="{00000000-0005-0000-0000-0000EC470000}"/>
    <cellStyle name="Input Cell 4 2 23 2" xfId="23029" xr:uid="{00000000-0005-0000-0000-0000ED470000}"/>
    <cellStyle name="Input Cell 4 2 23 2 2" xfId="23030" xr:uid="{00000000-0005-0000-0000-0000EE470000}"/>
    <cellStyle name="Input Cell 4 2 23 2 3" xfId="23031" xr:uid="{00000000-0005-0000-0000-0000EF470000}"/>
    <cellStyle name="Input Cell 4 2 23 2 4" xfId="23032" xr:uid="{00000000-0005-0000-0000-0000F0470000}"/>
    <cellStyle name="Input Cell 4 2 23 3" xfId="23033" xr:uid="{00000000-0005-0000-0000-0000F1470000}"/>
    <cellStyle name="Input Cell 4 2 23 4" xfId="23034" xr:uid="{00000000-0005-0000-0000-0000F2470000}"/>
    <cellStyle name="Input Cell 4 2 23 5" xfId="23035" xr:uid="{00000000-0005-0000-0000-0000F3470000}"/>
    <cellStyle name="Input Cell 4 2 24" xfId="2658" xr:uid="{00000000-0005-0000-0000-0000F4470000}"/>
    <cellStyle name="Input Cell 4 2 24 2" xfId="23036" xr:uid="{00000000-0005-0000-0000-0000F5470000}"/>
    <cellStyle name="Input Cell 4 2 24 2 2" xfId="23037" xr:uid="{00000000-0005-0000-0000-0000F6470000}"/>
    <cellStyle name="Input Cell 4 2 24 2 3" xfId="23038" xr:uid="{00000000-0005-0000-0000-0000F7470000}"/>
    <cellStyle name="Input Cell 4 2 24 2 4" xfId="23039" xr:uid="{00000000-0005-0000-0000-0000F8470000}"/>
    <cellStyle name="Input Cell 4 2 24 3" xfId="23040" xr:uid="{00000000-0005-0000-0000-0000F9470000}"/>
    <cellStyle name="Input Cell 4 2 24 4" xfId="23041" xr:uid="{00000000-0005-0000-0000-0000FA470000}"/>
    <cellStyle name="Input Cell 4 2 24 5" xfId="23042" xr:uid="{00000000-0005-0000-0000-0000FB470000}"/>
    <cellStyle name="Input Cell 4 2 25" xfId="2659" xr:uid="{00000000-0005-0000-0000-0000FC470000}"/>
    <cellStyle name="Input Cell 4 2 25 2" xfId="23043" xr:uid="{00000000-0005-0000-0000-0000FD470000}"/>
    <cellStyle name="Input Cell 4 2 25 2 2" xfId="23044" xr:uid="{00000000-0005-0000-0000-0000FE470000}"/>
    <cellStyle name="Input Cell 4 2 25 2 3" xfId="23045" xr:uid="{00000000-0005-0000-0000-0000FF470000}"/>
    <cellStyle name="Input Cell 4 2 25 2 4" xfId="23046" xr:uid="{00000000-0005-0000-0000-000000480000}"/>
    <cellStyle name="Input Cell 4 2 25 3" xfId="23047" xr:uid="{00000000-0005-0000-0000-000001480000}"/>
    <cellStyle name="Input Cell 4 2 25 4" xfId="23048" xr:uid="{00000000-0005-0000-0000-000002480000}"/>
    <cellStyle name="Input Cell 4 2 25 5" xfId="23049" xr:uid="{00000000-0005-0000-0000-000003480000}"/>
    <cellStyle name="Input Cell 4 2 26" xfId="2660" xr:uid="{00000000-0005-0000-0000-000004480000}"/>
    <cellStyle name="Input Cell 4 2 26 2" xfId="23050" xr:uid="{00000000-0005-0000-0000-000005480000}"/>
    <cellStyle name="Input Cell 4 2 26 2 2" xfId="23051" xr:uid="{00000000-0005-0000-0000-000006480000}"/>
    <cellStyle name="Input Cell 4 2 26 2 3" xfId="23052" xr:uid="{00000000-0005-0000-0000-000007480000}"/>
    <cellStyle name="Input Cell 4 2 26 2 4" xfId="23053" xr:uid="{00000000-0005-0000-0000-000008480000}"/>
    <cellStyle name="Input Cell 4 2 26 3" xfId="23054" xr:uid="{00000000-0005-0000-0000-000009480000}"/>
    <cellStyle name="Input Cell 4 2 26 4" xfId="23055" xr:uid="{00000000-0005-0000-0000-00000A480000}"/>
    <cellStyle name="Input Cell 4 2 26 5" xfId="23056" xr:uid="{00000000-0005-0000-0000-00000B480000}"/>
    <cellStyle name="Input Cell 4 2 27" xfId="2661" xr:uid="{00000000-0005-0000-0000-00000C480000}"/>
    <cellStyle name="Input Cell 4 2 27 2" xfId="23057" xr:uid="{00000000-0005-0000-0000-00000D480000}"/>
    <cellStyle name="Input Cell 4 2 27 2 2" xfId="23058" xr:uid="{00000000-0005-0000-0000-00000E480000}"/>
    <cellStyle name="Input Cell 4 2 27 2 3" xfId="23059" xr:uid="{00000000-0005-0000-0000-00000F480000}"/>
    <cellStyle name="Input Cell 4 2 27 2 4" xfId="23060" xr:uid="{00000000-0005-0000-0000-000010480000}"/>
    <cellStyle name="Input Cell 4 2 27 3" xfId="23061" xr:uid="{00000000-0005-0000-0000-000011480000}"/>
    <cellStyle name="Input Cell 4 2 27 4" xfId="23062" xr:uid="{00000000-0005-0000-0000-000012480000}"/>
    <cellStyle name="Input Cell 4 2 27 5" xfId="23063" xr:uid="{00000000-0005-0000-0000-000013480000}"/>
    <cellStyle name="Input Cell 4 2 28" xfId="2662" xr:uid="{00000000-0005-0000-0000-000014480000}"/>
    <cellStyle name="Input Cell 4 2 28 2" xfId="23064" xr:uid="{00000000-0005-0000-0000-000015480000}"/>
    <cellStyle name="Input Cell 4 2 28 2 2" xfId="23065" xr:uid="{00000000-0005-0000-0000-000016480000}"/>
    <cellStyle name="Input Cell 4 2 28 2 3" xfId="23066" xr:uid="{00000000-0005-0000-0000-000017480000}"/>
    <cellStyle name="Input Cell 4 2 28 2 4" xfId="23067" xr:uid="{00000000-0005-0000-0000-000018480000}"/>
    <cellStyle name="Input Cell 4 2 28 3" xfId="23068" xr:uid="{00000000-0005-0000-0000-000019480000}"/>
    <cellStyle name="Input Cell 4 2 28 4" xfId="23069" xr:uid="{00000000-0005-0000-0000-00001A480000}"/>
    <cellStyle name="Input Cell 4 2 28 5" xfId="23070" xr:uid="{00000000-0005-0000-0000-00001B480000}"/>
    <cellStyle name="Input Cell 4 2 29" xfId="2663" xr:uid="{00000000-0005-0000-0000-00001C480000}"/>
    <cellStyle name="Input Cell 4 2 29 2" xfId="23071" xr:uid="{00000000-0005-0000-0000-00001D480000}"/>
    <cellStyle name="Input Cell 4 2 29 2 2" xfId="23072" xr:uid="{00000000-0005-0000-0000-00001E480000}"/>
    <cellStyle name="Input Cell 4 2 29 2 3" xfId="23073" xr:uid="{00000000-0005-0000-0000-00001F480000}"/>
    <cellStyle name="Input Cell 4 2 29 2 4" xfId="23074" xr:uid="{00000000-0005-0000-0000-000020480000}"/>
    <cellStyle name="Input Cell 4 2 29 3" xfId="23075" xr:uid="{00000000-0005-0000-0000-000021480000}"/>
    <cellStyle name="Input Cell 4 2 29 4" xfId="23076" xr:uid="{00000000-0005-0000-0000-000022480000}"/>
    <cellStyle name="Input Cell 4 2 29 5" xfId="23077" xr:uid="{00000000-0005-0000-0000-000023480000}"/>
    <cellStyle name="Input Cell 4 2 3" xfId="2664" xr:uid="{00000000-0005-0000-0000-000024480000}"/>
    <cellStyle name="Input Cell 4 2 3 2" xfId="23078" xr:uid="{00000000-0005-0000-0000-000025480000}"/>
    <cellStyle name="Input Cell 4 2 3 2 2" xfId="23079" xr:uid="{00000000-0005-0000-0000-000026480000}"/>
    <cellStyle name="Input Cell 4 2 3 2 3" xfId="23080" xr:uid="{00000000-0005-0000-0000-000027480000}"/>
    <cellStyle name="Input Cell 4 2 3 2 4" xfId="23081" xr:uid="{00000000-0005-0000-0000-000028480000}"/>
    <cellStyle name="Input Cell 4 2 3 3" xfId="23082" xr:uid="{00000000-0005-0000-0000-000029480000}"/>
    <cellStyle name="Input Cell 4 2 3 4" xfId="23083" xr:uid="{00000000-0005-0000-0000-00002A480000}"/>
    <cellStyle name="Input Cell 4 2 3 5" xfId="23084" xr:uid="{00000000-0005-0000-0000-00002B480000}"/>
    <cellStyle name="Input Cell 4 2 30" xfId="2665" xr:uid="{00000000-0005-0000-0000-00002C480000}"/>
    <cellStyle name="Input Cell 4 2 30 2" xfId="23085" xr:uid="{00000000-0005-0000-0000-00002D480000}"/>
    <cellStyle name="Input Cell 4 2 30 2 2" xfId="23086" xr:uid="{00000000-0005-0000-0000-00002E480000}"/>
    <cellStyle name="Input Cell 4 2 30 2 3" xfId="23087" xr:uid="{00000000-0005-0000-0000-00002F480000}"/>
    <cellStyle name="Input Cell 4 2 30 2 4" xfId="23088" xr:uid="{00000000-0005-0000-0000-000030480000}"/>
    <cellStyle name="Input Cell 4 2 30 3" xfId="23089" xr:uid="{00000000-0005-0000-0000-000031480000}"/>
    <cellStyle name="Input Cell 4 2 30 4" xfId="23090" xr:uid="{00000000-0005-0000-0000-000032480000}"/>
    <cellStyle name="Input Cell 4 2 30 5" xfId="23091" xr:uid="{00000000-0005-0000-0000-000033480000}"/>
    <cellStyle name="Input Cell 4 2 31" xfId="2666" xr:uid="{00000000-0005-0000-0000-000034480000}"/>
    <cellStyle name="Input Cell 4 2 31 2" xfId="23092" xr:uid="{00000000-0005-0000-0000-000035480000}"/>
    <cellStyle name="Input Cell 4 2 31 2 2" xfId="23093" xr:uid="{00000000-0005-0000-0000-000036480000}"/>
    <cellStyle name="Input Cell 4 2 31 2 3" xfId="23094" xr:uid="{00000000-0005-0000-0000-000037480000}"/>
    <cellStyle name="Input Cell 4 2 31 2 4" xfId="23095" xr:uid="{00000000-0005-0000-0000-000038480000}"/>
    <cellStyle name="Input Cell 4 2 31 3" xfId="23096" xr:uid="{00000000-0005-0000-0000-000039480000}"/>
    <cellStyle name="Input Cell 4 2 31 4" xfId="23097" xr:uid="{00000000-0005-0000-0000-00003A480000}"/>
    <cellStyle name="Input Cell 4 2 31 5" xfId="23098" xr:uid="{00000000-0005-0000-0000-00003B480000}"/>
    <cellStyle name="Input Cell 4 2 32" xfId="2667" xr:uid="{00000000-0005-0000-0000-00003C480000}"/>
    <cellStyle name="Input Cell 4 2 32 2" xfId="23099" xr:uid="{00000000-0005-0000-0000-00003D480000}"/>
    <cellStyle name="Input Cell 4 2 32 2 2" xfId="23100" xr:uid="{00000000-0005-0000-0000-00003E480000}"/>
    <cellStyle name="Input Cell 4 2 32 2 3" xfId="23101" xr:uid="{00000000-0005-0000-0000-00003F480000}"/>
    <cellStyle name="Input Cell 4 2 32 2 4" xfId="23102" xr:uid="{00000000-0005-0000-0000-000040480000}"/>
    <cellStyle name="Input Cell 4 2 32 3" xfId="23103" xr:uid="{00000000-0005-0000-0000-000041480000}"/>
    <cellStyle name="Input Cell 4 2 32 4" xfId="23104" xr:uid="{00000000-0005-0000-0000-000042480000}"/>
    <cellStyle name="Input Cell 4 2 32 5" xfId="23105" xr:uid="{00000000-0005-0000-0000-000043480000}"/>
    <cellStyle name="Input Cell 4 2 33" xfId="2668" xr:uid="{00000000-0005-0000-0000-000044480000}"/>
    <cellStyle name="Input Cell 4 2 33 2" xfId="23106" xr:uid="{00000000-0005-0000-0000-000045480000}"/>
    <cellStyle name="Input Cell 4 2 33 2 2" xfId="23107" xr:uid="{00000000-0005-0000-0000-000046480000}"/>
    <cellStyle name="Input Cell 4 2 33 2 3" xfId="23108" xr:uid="{00000000-0005-0000-0000-000047480000}"/>
    <cellStyle name="Input Cell 4 2 33 2 4" xfId="23109" xr:uid="{00000000-0005-0000-0000-000048480000}"/>
    <cellStyle name="Input Cell 4 2 33 3" xfId="23110" xr:uid="{00000000-0005-0000-0000-000049480000}"/>
    <cellStyle name="Input Cell 4 2 33 4" xfId="23111" xr:uid="{00000000-0005-0000-0000-00004A480000}"/>
    <cellStyle name="Input Cell 4 2 33 5" xfId="23112" xr:uid="{00000000-0005-0000-0000-00004B480000}"/>
    <cellStyle name="Input Cell 4 2 34" xfId="2669" xr:uid="{00000000-0005-0000-0000-00004C480000}"/>
    <cellStyle name="Input Cell 4 2 34 2" xfId="23113" xr:uid="{00000000-0005-0000-0000-00004D480000}"/>
    <cellStyle name="Input Cell 4 2 34 2 2" xfId="23114" xr:uid="{00000000-0005-0000-0000-00004E480000}"/>
    <cellStyle name="Input Cell 4 2 34 2 3" xfId="23115" xr:uid="{00000000-0005-0000-0000-00004F480000}"/>
    <cellStyle name="Input Cell 4 2 34 2 4" xfId="23116" xr:uid="{00000000-0005-0000-0000-000050480000}"/>
    <cellStyle name="Input Cell 4 2 34 3" xfId="23117" xr:uid="{00000000-0005-0000-0000-000051480000}"/>
    <cellStyle name="Input Cell 4 2 34 4" xfId="23118" xr:uid="{00000000-0005-0000-0000-000052480000}"/>
    <cellStyle name="Input Cell 4 2 34 5" xfId="23119" xr:uid="{00000000-0005-0000-0000-000053480000}"/>
    <cellStyle name="Input Cell 4 2 35" xfId="2670" xr:uid="{00000000-0005-0000-0000-000054480000}"/>
    <cellStyle name="Input Cell 4 2 35 2" xfId="23120" xr:uid="{00000000-0005-0000-0000-000055480000}"/>
    <cellStyle name="Input Cell 4 2 35 2 2" xfId="23121" xr:uid="{00000000-0005-0000-0000-000056480000}"/>
    <cellStyle name="Input Cell 4 2 35 2 3" xfId="23122" xr:uid="{00000000-0005-0000-0000-000057480000}"/>
    <cellStyle name="Input Cell 4 2 35 2 4" xfId="23123" xr:uid="{00000000-0005-0000-0000-000058480000}"/>
    <cellStyle name="Input Cell 4 2 35 3" xfId="23124" xr:uid="{00000000-0005-0000-0000-000059480000}"/>
    <cellStyle name="Input Cell 4 2 35 4" xfId="23125" xr:uid="{00000000-0005-0000-0000-00005A480000}"/>
    <cellStyle name="Input Cell 4 2 35 5" xfId="23126" xr:uid="{00000000-0005-0000-0000-00005B480000}"/>
    <cellStyle name="Input Cell 4 2 36" xfId="2671" xr:uid="{00000000-0005-0000-0000-00005C480000}"/>
    <cellStyle name="Input Cell 4 2 36 2" xfId="23127" xr:uid="{00000000-0005-0000-0000-00005D480000}"/>
    <cellStyle name="Input Cell 4 2 36 2 2" xfId="23128" xr:uid="{00000000-0005-0000-0000-00005E480000}"/>
    <cellStyle name="Input Cell 4 2 36 2 3" xfId="23129" xr:uid="{00000000-0005-0000-0000-00005F480000}"/>
    <cellStyle name="Input Cell 4 2 36 2 4" xfId="23130" xr:uid="{00000000-0005-0000-0000-000060480000}"/>
    <cellStyle name="Input Cell 4 2 36 3" xfId="23131" xr:uid="{00000000-0005-0000-0000-000061480000}"/>
    <cellStyle name="Input Cell 4 2 36 4" xfId="23132" xr:uid="{00000000-0005-0000-0000-000062480000}"/>
    <cellStyle name="Input Cell 4 2 36 5" xfId="23133" xr:uid="{00000000-0005-0000-0000-000063480000}"/>
    <cellStyle name="Input Cell 4 2 37" xfId="2672" xr:uid="{00000000-0005-0000-0000-000064480000}"/>
    <cellStyle name="Input Cell 4 2 37 2" xfId="23134" xr:uid="{00000000-0005-0000-0000-000065480000}"/>
    <cellStyle name="Input Cell 4 2 37 2 2" xfId="23135" xr:uid="{00000000-0005-0000-0000-000066480000}"/>
    <cellStyle name="Input Cell 4 2 37 2 3" xfId="23136" xr:uid="{00000000-0005-0000-0000-000067480000}"/>
    <cellStyle name="Input Cell 4 2 37 2 4" xfId="23137" xr:uid="{00000000-0005-0000-0000-000068480000}"/>
    <cellStyle name="Input Cell 4 2 37 3" xfId="23138" xr:uid="{00000000-0005-0000-0000-000069480000}"/>
    <cellStyle name="Input Cell 4 2 37 4" xfId="23139" xr:uid="{00000000-0005-0000-0000-00006A480000}"/>
    <cellStyle name="Input Cell 4 2 37 5" xfId="23140" xr:uid="{00000000-0005-0000-0000-00006B480000}"/>
    <cellStyle name="Input Cell 4 2 38" xfId="2673" xr:uid="{00000000-0005-0000-0000-00006C480000}"/>
    <cellStyle name="Input Cell 4 2 38 2" xfId="23141" xr:uid="{00000000-0005-0000-0000-00006D480000}"/>
    <cellStyle name="Input Cell 4 2 38 2 2" xfId="23142" xr:uid="{00000000-0005-0000-0000-00006E480000}"/>
    <cellStyle name="Input Cell 4 2 38 2 3" xfId="23143" xr:uid="{00000000-0005-0000-0000-00006F480000}"/>
    <cellStyle name="Input Cell 4 2 38 2 4" xfId="23144" xr:uid="{00000000-0005-0000-0000-000070480000}"/>
    <cellStyle name="Input Cell 4 2 38 3" xfId="23145" xr:uid="{00000000-0005-0000-0000-000071480000}"/>
    <cellStyle name="Input Cell 4 2 38 4" xfId="23146" xr:uid="{00000000-0005-0000-0000-000072480000}"/>
    <cellStyle name="Input Cell 4 2 38 5" xfId="23147" xr:uid="{00000000-0005-0000-0000-000073480000}"/>
    <cellStyle name="Input Cell 4 2 39" xfId="2674" xr:uid="{00000000-0005-0000-0000-000074480000}"/>
    <cellStyle name="Input Cell 4 2 39 2" xfId="23148" xr:uid="{00000000-0005-0000-0000-000075480000}"/>
    <cellStyle name="Input Cell 4 2 39 2 2" xfId="23149" xr:uid="{00000000-0005-0000-0000-000076480000}"/>
    <cellStyle name="Input Cell 4 2 39 2 3" xfId="23150" xr:uid="{00000000-0005-0000-0000-000077480000}"/>
    <cellStyle name="Input Cell 4 2 39 2 4" xfId="23151" xr:uid="{00000000-0005-0000-0000-000078480000}"/>
    <cellStyle name="Input Cell 4 2 39 3" xfId="23152" xr:uid="{00000000-0005-0000-0000-000079480000}"/>
    <cellStyle name="Input Cell 4 2 39 4" xfId="23153" xr:uid="{00000000-0005-0000-0000-00007A480000}"/>
    <cellStyle name="Input Cell 4 2 39 5" xfId="23154" xr:uid="{00000000-0005-0000-0000-00007B480000}"/>
    <cellStyle name="Input Cell 4 2 4" xfId="2675" xr:uid="{00000000-0005-0000-0000-00007C480000}"/>
    <cellStyle name="Input Cell 4 2 4 2" xfId="23155" xr:uid="{00000000-0005-0000-0000-00007D480000}"/>
    <cellStyle name="Input Cell 4 2 4 2 2" xfId="23156" xr:uid="{00000000-0005-0000-0000-00007E480000}"/>
    <cellStyle name="Input Cell 4 2 4 2 3" xfId="23157" xr:uid="{00000000-0005-0000-0000-00007F480000}"/>
    <cellStyle name="Input Cell 4 2 4 2 4" xfId="23158" xr:uid="{00000000-0005-0000-0000-000080480000}"/>
    <cellStyle name="Input Cell 4 2 4 3" xfId="23159" xr:uid="{00000000-0005-0000-0000-000081480000}"/>
    <cellStyle name="Input Cell 4 2 4 4" xfId="23160" xr:uid="{00000000-0005-0000-0000-000082480000}"/>
    <cellStyle name="Input Cell 4 2 4 5" xfId="23161" xr:uid="{00000000-0005-0000-0000-000083480000}"/>
    <cellStyle name="Input Cell 4 2 40" xfId="2676" xr:uid="{00000000-0005-0000-0000-000084480000}"/>
    <cellStyle name="Input Cell 4 2 40 2" xfId="23162" xr:uid="{00000000-0005-0000-0000-000085480000}"/>
    <cellStyle name="Input Cell 4 2 40 2 2" xfId="23163" xr:uid="{00000000-0005-0000-0000-000086480000}"/>
    <cellStyle name="Input Cell 4 2 40 2 3" xfId="23164" xr:uid="{00000000-0005-0000-0000-000087480000}"/>
    <cellStyle name="Input Cell 4 2 40 2 4" xfId="23165" xr:uid="{00000000-0005-0000-0000-000088480000}"/>
    <cellStyle name="Input Cell 4 2 40 3" xfId="23166" xr:uid="{00000000-0005-0000-0000-000089480000}"/>
    <cellStyle name="Input Cell 4 2 40 4" xfId="23167" xr:uid="{00000000-0005-0000-0000-00008A480000}"/>
    <cellStyle name="Input Cell 4 2 40 5" xfId="23168" xr:uid="{00000000-0005-0000-0000-00008B480000}"/>
    <cellStyle name="Input Cell 4 2 41" xfId="2677" xr:uid="{00000000-0005-0000-0000-00008C480000}"/>
    <cellStyle name="Input Cell 4 2 41 2" xfId="23169" xr:uid="{00000000-0005-0000-0000-00008D480000}"/>
    <cellStyle name="Input Cell 4 2 41 2 2" xfId="23170" xr:uid="{00000000-0005-0000-0000-00008E480000}"/>
    <cellStyle name="Input Cell 4 2 41 2 3" xfId="23171" xr:uid="{00000000-0005-0000-0000-00008F480000}"/>
    <cellStyle name="Input Cell 4 2 41 2 4" xfId="23172" xr:uid="{00000000-0005-0000-0000-000090480000}"/>
    <cellStyle name="Input Cell 4 2 41 3" xfId="23173" xr:uid="{00000000-0005-0000-0000-000091480000}"/>
    <cellStyle name="Input Cell 4 2 41 4" xfId="23174" xr:uid="{00000000-0005-0000-0000-000092480000}"/>
    <cellStyle name="Input Cell 4 2 41 5" xfId="23175" xr:uid="{00000000-0005-0000-0000-000093480000}"/>
    <cellStyle name="Input Cell 4 2 42" xfId="2678" xr:uid="{00000000-0005-0000-0000-000094480000}"/>
    <cellStyle name="Input Cell 4 2 42 2" xfId="23176" xr:uid="{00000000-0005-0000-0000-000095480000}"/>
    <cellStyle name="Input Cell 4 2 42 2 2" xfId="23177" xr:uid="{00000000-0005-0000-0000-000096480000}"/>
    <cellStyle name="Input Cell 4 2 42 2 3" xfId="23178" xr:uid="{00000000-0005-0000-0000-000097480000}"/>
    <cellStyle name="Input Cell 4 2 42 2 4" xfId="23179" xr:uid="{00000000-0005-0000-0000-000098480000}"/>
    <cellStyle name="Input Cell 4 2 42 3" xfId="23180" xr:uid="{00000000-0005-0000-0000-000099480000}"/>
    <cellStyle name="Input Cell 4 2 42 4" xfId="23181" xr:uid="{00000000-0005-0000-0000-00009A480000}"/>
    <cellStyle name="Input Cell 4 2 42 5" xfId="23182" xr:uid="{00000000-0005-0000-0000-00009B480000}"/>
    <cellStyle name="Input Cell 4 2 43" xfId="2679" xr:uid="{00000000-0005-0000-0000-00009C480000}"/>
    <cellStyle name="Input Cell 4 2 43 2" xfId="23183" xr:uid="{00000000-0005-0000-0000-00009D480000}"/>
    <cellStyle name="Input Cell 4 2 43 2 2" xfId="23184" xr:uid="{00000000-0005-0000-0000-00009E480000}"/>
    <cellStyle name="Input Cell 4 2 43 2 3" xfId="23185" xr:uid="{00000000-0005-0000-0000-00009F480000}"/>
    <cellStyle name="Input Cell 4 2 43 2 4" xfId="23186" xr:uid="{00000000-0005-0000-0000-0000A0480000}"/>
    <cellStyle name="Input Cell 4 2 43 3" xfId="23187" xr:uid="{00000000-0005-0000-0000-0000A1480000}"/>
    <cellStyle name="Input Cell 4 2 43 4" xfId="23188" xr:uid="{00000000-0005-0000-0000-0000A2480000}"/>
    <cellStyle name="Input Cell 4 2 43 5" xfId="23189" xr:uid="{00000000-0005-0000-0000-0000A3480000}"/>
    <cellStyle name="Input Cell 4 2 44" xfId="2680" xr:uid="{00000000-0005-0000-0000-0000A4480000}"/>
    <cellStyle name="Input Cell 4 2 44 2" xfId="23190" xr:uid="{00000000-0005-0000-0000-0000A5480000}"/>
    <cellStyle name="Input Cell 4 2 44 2 2" xfId="23191" xr:uid="{00000000-0005-0000-0000-0000A6480000}"/>
    <cellStyle name="Input Cell 4 2 44 2 3" xfId="23192" xr:uid="{00000000-0005-0000-0000-0000A7480000}"/>
    <cellStyle name="Input Cell 4 2 44 2 4" xfId="23193" xr:uid="{00000000-0005-0000-0000-0000A8480000}"/>
    <cellStyle name="Input Cell 4 2 44 3" xfId="23194" xr:uid="{00000000-0005-0000-0000-0000A9480000}"/>
    <cellStyle name="Input Cell 4 2 44 4" xfId="23195" xr:uid="{00000000-0005-0000-0000-0000AA480000}"/>
    <cellStyle name="Input Cell 4 2 44 5" xfId="23196" xr:uid="{00000000-0005-0000-0000-0000AB480000}"/>
    <cellStyle name="Input Cell 4 2 45" xfId="2681" xr:uid="{00000000-0005-0000-0000-0000AC480000}"/>
    <cellStyle name="Input Cell 4 2 45 2" xfId="23197" xr:uid="{00000000-0005-0000-0000-0000AD480000}"/>
    <cellStyle name="Input Cell 4 2 45 2 2" xfId="23198" xr:uid="{00000000-0005-0000-0000-0000AE480000}"/>
    <cellStyle name="Input Cell 4 2 45 2 3" xfId="23199" xr:uid="{00000000-0005-0000-0000-0000AF480000}"/>
    <cellStyle name="Input Cell 4 2 45 2 4" xfId="23200" xr:uid="{00000000-0005-0000-0000-0000B0480000}"/>
    <cellStyle name="Input Cell 4 2 45 3" xfId="23201" xr:uid="{00000000-0005-0000-0000-0000B1480000}"/>
    <cellStyle name="Input Cell 4 2 45 4" xfId="23202" xr:uid="{00000000-0005-0000-0000-0000B2480000}"/>
    <cellStyle name="Input Cell 4 2 45 5" xfId="23203" xr:uid="{00000000-0005-0000-0000-0000B3480000}"/>
    <cellStyle name="Input Cell 4 2 46" xfId="23204" xr:uid="{00000000-0005-0000-0000-0000B4480000}"/>
    <cellStyle name="Input Cell 4 2 46 2" xfId="23205" xr:uid="{00000000-0005-0000-0000-0000B5480000}"/>
    <cellStyle name="Input Cell 4 2 46 3" xfId="23206" xr:uid="{00000000-0005-0000-0000-0000B6480000}"/>
    <cellStyle name="Input Cell 4 2 46 4" xfId="23207" xr:uid="{00000000-0005-0000-0000-0000B7480000}"/>
    <cellStyle name="Input Cell 4 2 47" xfId="23208" xr:uid="{00000000-0005-0000-0000-0000B8480000}"/>
    <cellStyle name="Input Cell 4 2 47 2" xfId="23209" xr:uid="{00000000-0005-0000-0000-0000B9480000}"/>
    <cellStyle name="Input Cell 4 2 47 3" xfId="23210" xr:uid="{00000000-0005-0000-0000-0000BA480000}"/>
    <cellStyle name="Input Cell 4 2 47 4" xfId="23211" xr:uid="{00000000-0005-0000-0000-0000BB480000}"/>
    <cellStyle name="Input Cell 4 2 48" xfId="23212" xr:uid="{00000000-0005-0000-0000-0000BC480000}"/>
    <cellStyle name="Input Cell 4 2 49" xfId="23213" xr:uid="{00000000-0005-0000-0000-0000BD480000}"/>
    <cellStyle name="Input Cell 4 2 5" xfId="2682" xr:uid="{00000000-0005-0000-0000-0000BE480000}"/>
    <cellStyle name="Input Cell 4 2 5 2" xfId="23214" xr:uid="{00000000-0005-0000-0000-0000BF480000}"/>
    <cellStyle name="Input Cell 4 2 5 2 2" xfId="23215" xr:uid="{00000000-0005-0000-0000-0000C0480000}"/>
    <cellStyle name="Input Cell 4 2 5 2 3" xfId="23216" xr:uid="{00000000-0005-0000-0000-0000C1480000}"/>
    <cellStyle name="Input Cell 4 2 5 2 4" xfId="23217" xr:uid="{00000000-0005-0000-0000-0000C2480000}"/>
    <cellStyle name="Input Cell 4 2 5 3" xfId="23218" xr:uid="{00000000-0005-0000-0000-0000C3480000}"/>
    <cellStyle name="Input Cell 4 2 5 4" xfId="23219" xr:uid="{00000000-0005-0000-0000-0000C4480000}"/>
    <cellStyle name="Input Cell 4 2 5 5" xfId="23220" xr:uid="{00000000-0005-0000-0000-0000C5480000}"/>
    <cellStyle name="Input Cell 4 2 6" xfId="2683" xr:uid="{00000000-0005-0000-0000-0000C6480000}"/>
    <cellStyle name="Input Cell 4 2 6 2" xfId="23221" xr:uid="{00000000-0005-0000-0000-0000C7480000}"/>
    <cellStyle name="Input Cell 4 2 6 2 2" xfId="23222" xr:uid="{00000000-0005-0000-0000-0000C8480000}"/>
    <cellStyle name="Input Cell 4 2 6 2 3" xfId="23223" xr:uid="{00000000-0005-0000-0000-0000C9480000}"/>
    <cellStyle name="Input Cell 4 2 6 2 4" xfId="23224" xr:uid="{00000000-0005-0000-0000-0000CA480000}"/>
    <cellStyle name="Input Cell 4 2 6 3" xfId="23225" xr:uid="{00000000-0005-0000-0000-0000CB480000}"/>
    <cellStyle name="Input Cell 4 2 6 4" xfId="23226" xr:uid="{00000000-0005-0000-0000-0000CC480000}"/>
    <cellStyle name="Input Cell 4 2 6 5" xfId="23227" xr:uid="{00000000-0005-0000-0000-0000CD480000}"/>
    <cellStyle name="Input Cell 4 2 7" xfId="2684" xr:uid="{00000000-0005-0000-0000-0000CE480000}"/>
    <cellStyle name="Input Cell 4 2 7 2" xfId="23228" xr:uid="{00000000-0005-0000-0000-0000CF480000}"/>
    <cellStyle name="Input Cell 4 2 7 2 2" xfId="23229" xr:uid="{00000000-0005-0000-0000-0000D0480000}"/>
    <cellStyle name="Input Cell 4 2 7 2 3" xfId="23230" xr:uid="{00000000-0005-0000-0000-0000D1480000}"/>
    <cellStyle name="Input Cell 4 2 7 2 4" xfId="23231" xr:uid="{00000000-0005-0000-0000-0000D2480000}"/>
    <cellStyle name="Input Cell 4 2 7 3" xfId="23232" xr:uid="{00000000-0005-0000-0000-0000D3480000}"/>
    <cellStyle name="Input Cell 4 2 7 4" xfId="23233" xr:uid="{00000000-0005-0000-0000-0000D4480000}"/>
    <cellStyle name="Input Cell 4 2 7 5" xfId="23234" xr:uid="{00000000-0005-0000-0000-0000D5480000}"/>
    <cellStyle name="Input Cell 4 2 8" xfId="2685" xr:uid="{00000000-0005-0000-0000-0000D6480000}"/>
    <cellStyle name="Input Cell 4 2 8 2" xfId="23235" xr:uid="{00000000-0005-0000-0000-0000D7480000}"/>
    <cellStyle name="Input Cell 4 2 8 2 2" xfId="23236" xr:uid="{00000000-0005-0000-0000-0000D8480000}"/>
    <cellStyle name="Input Cell 4 2 8 2 3" xfId="23237" xr:uid="{00000000-0005-0000-0000-0000D9480000}"/>
    <cellStyle name="Input Cell 4 2 8 2 4" xfId="23238" xr:uid="{00000000-0005-0000-0000-0000DA480000}"/>
    <cellStyle name="Input Cell 4 2 8 3" xfId="23239" xr:uid="{00000000-0005-0000-0000-0000DB480000}"/>
    <cellStyle name="Input Cell 4 2 8 4" xfId="23240" xr:uid="{00000000-0005-0000-0000-0000DC480000}"/>
    <cellStyle name="Input Cell 4 2 8 5" xfId="23241" xr:uid="{00000000-0005-0000-0000-0000DD480000}"/>
    <cellStyle name="Input Cell 4 2 9" xfId="2686" xr:uid="{00000000-0005-0000-0000-0000DE480000}"/>
    <cellStyle name="Input Cell 4 2 9 2" xfId="23242" xr:uid="{00000000-0005-0000-0000-0000DF480000}"/>
    <cellStyle name="Input Cell 4 2 9 2 2" xfId="23243" xr:uid="{00000000-0005-0000-0000-0000E0480000}"/>
    <cellStyle name="Input Cell 4 2 9 2 3" xfId="23244" xr:uid="{00000000-0005-0000-0000-0000E1480000}"/>
    <cellStyle name="Input Cell 4 2 9 2 4" xfId="23245" xr:uid="{00000000-0005-0000-0000-0000E2480000}"/>
    <cellStyle name="Input Cell 4 2 9 3" xfId="23246" xr:uid="{00000000-0005-0000-0000-0000E3480000}"/>
    <cellStyle name="Input Cell 4 2 9 4" xfId="23247" xr:uid="{00000000-0005-0000-0000-0000E4480000}"/>
    <cellStyle name="Input Cell 4 2 9 5" xfId="23248" xr:uid="{00000000-0005-0000-0000-0000E5480000}"/>
    <cellStyle name="Input Cell 4 3" xfId="2687" xr:uid="{00000000-0005-0000-0000-0000E6480000}"/>
    <cellStyle name="Input Cell 4 3 10" xfId="2688" xr:uid="{00000000-0005-0000-0000-0000E7480000}"/>
    <cellStyle name="Input Cell 4 3 10 2" xfId="23249" xr:uid="{00000000-0005-0000-0000-0000E8480000}"/>
    <cellStyle name="Input Cell 4 3 10 2 2" xfId="23250" xr:uid="{00000000-0005-0000-0000-0000E9480000}"/>
    <cellStyle name="Input Cell 4 3 10 2 3" xfId="23251" xr:uid="{00000000-0005-0000-0000-0000EA480000}"/>
    <cellStyle name="Input Cell 4 3 10 2 4" xfId="23252" xr:uid="{00000000-0005-0000-0000-0000EB480000}"/>
    <cellStyle name="Input Cell 4 3 10 3" xfId="23253" xr:uid="{00000000-0005-0000-0000-0000EC480000}"/>
    <cellStyle name="Input Cell 4 3 10 4" xfId="23254" xr:uid="{00000000-0005-0000-0000-0000ED480000}"/>
    <cellStyle name="Input Cell 4 3 10 5" xfId="23255" xr:uid="{00000000-0005-0000-0000-0000EE480000}"/>
    <cellStyle name="Input Cell 4 3 11" xfId="2689" xr:uid="{00000000-0005-0000-0000-0000EF480000}"/>
    <cellStyle name="Input Cell 4 3 11 2" xfId="23256" xr:uid="{00000000-0005-0000-0000-0000F0480000}"/>
    <cellStyle name="Input Cell 4 3 11 2 2" xfId="23257" xr:uid="{00000000-0005-0000-0000-0000F1480000}"/>
    <cellStyle name="Input Cell 4 3 11 2 3" xfId="23258" xr:uid="{00000000-0005-0000-0000-0000F2480000}"/>
    <cellStyle name="Input Cell 4 3 11 2 4" xfId="23259" xr:uid="{00000000-0005-0000-0000-0000F3480000}"/>
    <cellStyle name="Input Cell 4 3 11 3" xfId="23260" xr:uid="{00000000-0005-0000-0000-0000F4480000}"/>
    <cellStyle name="Input Cell 4 3 11 4" xfId="23261" xr:uid="{00000000-0005-0000-0000-0000F5480000}"/>
    <cellStyle name="Input Cell 4 3 11 5" xfId="23262" xr:uid="{00000000-0005-0000-0000-0000F6480000}"/>
    <cellStyle name="Input Cell 4 3 12" xfId="2690" xr:uid="{00000000-0005-0000-0000-0000F7480000}"/>
    <cellStyle name="Input Cell 4 3 12 2" xfId="23263" xr:uid="{00000000-0005-0000-0000-0000F8480000}"/>
    <cellStyle name="Input Cell 4 3 12 2 2" xfId="23264" xr:uid="{00000000-0005-0000-0000-0000F9480000}"/>
    <cellStyle name="Input Cell 4 3 12 2 3" xfId="23265" xr:uid="{00000000-0005-0000-0000-0000FA480000}"/>
    <cellStyle name="Input Cell 4 3 12 2 4" xfId="23266" xr:uid="{00000000-0005-0000-0000-0000FB480000}"/>
    <cellStyle name="Input Cell 4 3 12 3" xfId="23267" xr:uid="{00000000-0005-0000-0000-0000FC480000}"/>
    <cellStyle name="Input Cell 4 3 12 4" xfId="23268" xr:uid="{00000000-0005-0000-0000-0000FD480000}"/>
    <cellStyle name="Input Cell 4 3 12 5" xfId="23269" xr:uid="{00000000-0005-0000-0000-0000FE480000}"/>
    <cellStyle name="Input Cell 4 3 13" xfId="2691" xr:uid="{00000000-0005-0000-0000-0000FF480000}"/>
    <cellStyle name="Input Cell 4 3 13 2" xfId="23270" xr:uid="{00000000-0005-0000-0000-000000490000}"/>
    <cellStyle name="Input Cell 4 3 13 2 2" xfId="23271" xr:uid="{00000000-0005-0000-0000-000001490000}"/>
    <cellStyle name="Input Cell 4 3 13 2 3" xfId="23272" xr:uid="{00000000-0005-0000-0000-000002490000}"/>
    <cellStyle name="Input Cell 4 3 13 2 4" xfId="23273" xr:uid="{00000000-0005-0000-0000-000003490000}"/>
    <cellStyle name="Input Cell 4 3 13 3" xfId="23274" xr:uid="{00000000-0005-0000-0000-000004490000}"/>
    <cellStyle name="Input Cell 4 3 13 4" xfId="23275" xr:uid="{00000000-0005-0000-0000-000005490000}"/>
    <cellStyle name="Input Cell 4 3 13 5" xfId="23276" xr:uid="{00000000-0005-0000-0000-000006490000}"/>
    <cellStyle name="Input Cell 4 3 14" xfId="2692" xr:uid="{00000000-0005-0000-0000-000007490000}"/>
    <cellStyle name="Input Cell 4 3 14 2" xfId="23277" xr:uid="{00000000-0005-0000-0000-000008490000}"/>
    <cellStyle name="Input Cell 4 3 14 2 2" xfId="23278" xr:uid="{00000000-0005-0000-0000-000009490000}"/>
    <cellStyle name="Input Cell 4 3 14 2 3" xfId="23279" xr:uid="{00000000-0005-0000-0000-00000A490000}"/>
    <cellStyle name="Input Cell 4 3 14 2 4" xfId="23280" xr:uid="{00000000-0005-0000-0000-00000B490000}"/>
    <cellStyle name="Input Cell 4 3 14 3" xfId="23281" xr:uid="{00000000-0005-0000-0000-00000C490000}"/>
    <cellStyle name="Input Cell 4 3 14 4" xfId="23282" xr:uid="{00000000-0005-0000-0000-00000D490000}"/>
    <cellStyle name="Input Cell 4 3 14 5" xfId="23283" xr:uid="{00000000-0005-0000-0000-00000E490000}"/>
    <cellStyle name="Input Cell 4 3 15" xfId="2693" xr:uid="{00000000-0005-0000-0000-00000F490000}"/>
    <cellStyle name="Input Cell 4 3 15 2" xfId="23284" xr:uid="{00000000-0005-0000-0000-000010490000}"/>
    <cellStyle name="Input Cell 4 3 15 2 2" xfId="23285" xr:uid="{00000000-0005-0000-0000-000011490000}"/>
    <cellStyle name="Input Cell 4 3 15 2 3" xfId="23286" xr:uid="{00000000-0005-0000-0000-000012490000}"/>
    <cellStyle name="Input Cell 4 3 15 2 4" xfId="23287" xr:uid="{00000000-0005-0000-0000-000013490000}"/>
    <cellStyle name="Input Cell 4 3 15 3" xfId="23288" xr:uid="{00000000-0005-0000-0000-000014490000}"/>
    <cellStyle name="Input Cell 4 3 15 4" xfId="23289" xr:uid="{00000000-0005-0000-0000-000015490000}"/>
    <cellStyle name="Input Cell 4 3 15 5" xfId="23290" xr:uid="{00000000-0005-0000-0000-000016490000}"/>
    <cellStyle name="Input Cell 4 3 16" xfId="2694" xr:uid="{00000000-0005-0000-0000-000017490000}"/>
    <cellStyle name="Input Cell 4 3 16 2" xfId="23291" xr:uid="{00000000-0005-0000-0000-000018490000}"/>
    <cellStyle name="Input Cell 4 3 16 2 2" xfId="23292" xr:uid="{00000000-0005-0000-0000-000019490000}"/>
    <cellStyle name="Input Cell 4 3 16 2 3" xfId="23293" xr:uid="{00000000-0005-0000-0000-00001A490000}"/>
    <cellStyle name="Input Cell 4 3 16 2 4" xfId="23294" xr:uid="{00000000-0005-0000-0000-00001B490000}"/>
    <cellStyle name="Input Cell 4 3 16 3" xfId="23295" xr:uid="{00000000-0005-0000-0000-00001C490000}"/>
    <cellStyle name="Input Cell 4 3 16 4" xfId="23296" xr:uid="{00000000-0005-0000-0000-00001D490000}"/>
    <cellStyle name="Input Cell 4 3 16 5" xfId="23297" xr:uid="{00000000-0005-0000-0000-00001E490000}"/>
    <cellStyle name="Input Cell 4 3 17" xfId="2695" xr:uid="{00000000-0005-0000-0000-00001F490000}"/>
    <cellStyle name="Input Cell 4 3 17 2" xfId="23298" xr:uid="{00000000-0005-0000-0000-000020490000}"/>
    <cellStyle name="Input Cell 4 3 17 2 2" xfId="23299" xr:uid="{00000000-0005-0000-0000-000021490000}"/>
    <cellStyle name="Input Cell 4 3 17 2 3" xfId="23300" xr:uid="{00000000-0005-0000-0000-000022490000}"/>
    <cellStyle name="Input Cell 4 3 17 2 4" xfId="23301" xr:uid="{00000000-0005-0000-0000-000023490000}"/>
    <cellStyle name="Input Cell 4 3 17 3" xfId="23302" xr:uid="{00000000-0005-0000-0000-000024490000}"/>
    <cellStyle name="Input Cell 4 3 17 4" xfId="23303" xr:uid="{00000000-0005-0000-0000-000025490000}"/>
    <cellStyle name="Input Cell 4 3 17 5" xfId="23304" xr:uid="{00000000-0005-0000-0000-000026490000}"/>
    <cellStyle name="Input Cell 4 3 18" xfId="2696" xr:uid="{00000000-0005-0000-0000-000027490000}"/>
    <cellStyle name="Input Cell 4 3 18 2" xfId="23305" xr:uid="{00000000-0005-0000-0000-000028490000}"/>
    <cellStyle name="Input Cell 4 3 18 2 2" xfId="23306" xr:uid="{00000000-0005-0000-0000-000029490000}"/>
    <cellStyle name="Input Cell 4 3 18 2 3" xfId="23307" xr:uid="{00000000-0005-0000-0000-00002A490000}"/>
    <cellStyle name="Input Cell 4 3 18 2 4" xfId="23308" xr:uid="{00000000-0005-0000-0000-00002B490000}"/>
    <cellStyle name="Input Cell 4 3 18 3" xfId="23309" xr:uid="{00000000-0005-0000-0000-00002C490000}"/>
    <cellStyle name="Input Cell 4 3 18 4" xfId="23310" xr:uid="{00000000-0005-0000-0000-00002D490000}"/>
    <cellStyle name="Input Cell 4 3 18 5" xfId="23311" xr:uid="{00000000-0005-0000-0000-00002E490000}"/>
    <cellStyle name="Input Cell 4 3 19" xfId="2697" xr:uid="{00000000-0005-0000-0000-00002F490000}"/>
    <cellStyle name="Input Cell 4 3 19 2" xfId="23312" xr:uid="{00000000-0005-0000-0000-000030490000}"/>
    <cellStyle name="Input Cell 4 3 19 2 2" xfId="23313" xr:uid="{00000000-0005-0000-0000-000031490000}"/>
    <cellStyle name="Input Cell 4 3 19 2 3" xfId="23314" xr:uid="{00000000-0005-0000-0000-000032490000}"/>
    <cellStyle name="Input Cell 4 3 19 2 4" xfId="23315" xr:uid="{00000000-0005-0000-0000-000033490000}"/>
    <cellStyle name="Input Cell 4 3 19 3" xfId="23316" xr:uid="{00000000-0005-0000-0000-000034490000}"/>
    <cellStyle name="Input Cell 4 3 19 4" xfId="23317" xr:uid="{00000000-0005-0000-0000-000035490000}"/>
    <cellStyle name="Input Cell 4 3 19 5" xfId="23318" xr:uid="{00000000-0005-0000-0000-000036490000}"/>
    <cellStyle name="Input Cell 4 3 2" xfId="2698" xr:uid="{00000000-0005-0000-0000-000037490000}"/>
    <cellStyle name="Input Cell 4 3 2 10" xfId="2699" xr:uid="{00000000-0005-0000-0000-000038490000}"/>
    <cellStyle name="Input Cell 4 3 2 10 2" xfId="23319" xr:uid="{00000000-0005-0000-0000-000039490000}"/>
    <cellStyle name="Input Cell 4 3 2 10 2 2" xfId="23320" xr:uid="{00000000-0005-0000-0000-00003A490000}"/>
    <cellStyle name="Input Cell 4 3 2 10 2 3" xfId="23321" xr:uid="{00000000-0005-0000-0000-00003B490000}"/>
    <cellStyle name="Input Cell 4 3 2 10 2 4" xfId="23322" xr:uid="{00000000-0005-0000-0000-00003C490000}"/>
    <cellStyle name="Input Cell 4 3 2 10 3" xfId="23323" xr:uid="{00000000-0005-0000-0000-00003D490000}"/>
    <cellStyle name="Input Cell 4 3 2 10 4" xfId="23324" xr:uid="{00000000-0005-0000-0000-00003E490000}"/>
    <cellStyle name="Input Cell 4 3 2 10 5" xfId="23325" xr:uid="{00000000-0005-0000-0000-00003F490000}"/>
    <cellStyle name="Input Cell 4 3 2 11" xfId="2700" xr:uid="{00000000-0005-0000-0000-000040490000}"/>
    <cellStyle name="Input Cell 4 3 2 11 2" xfId="23326" xr:uid="{00000000-0005-0000-0000-000041490000}"/>
    <cellStyle name="Input Cell 4 3 2 11 2 2" xfId="23327" xr:uid="{00000000-0005-0000-0000-000042490000}"/>
    <cellStyle name="Input Cell 4 3 2 11 2 3" xfId="23328" xr:uid="{00000000-0005-0000-0000-000043490000}"/>
    <cellStyle name="Input Cell 4 3 2 11 2 4" xfId="23329" xr:uid="{00000000-0005-0000-0000-000044490000}"/>
    <cellStyle name="Input Cell 4 3 2 11 3" xfId="23330" xr:uid="{00000000-0005-0000-0000-000045490000}"/>
    <cellStyle name="Input Cell 4 3 2 11 4" xfId="23331" xr:uid="{00000000-0005-0000-0000-000046490000}"/>
    <cellStyle name="Input Cell 4 3 2 11 5" xfId="23332" xr:uid="{00000000-0005-0000-0000-000047490000}"/>
    <cellStyle name="Input Cell 4 3 2 12" xfId="2701" xr:uid="{00000000-0005-0000-0000-000048490000}"/>
    <cellStyle name="Input Cell 4 3 2 12 2" xfId="23333" xr:uid="{00000000-0005-0000-0000-000049490000}"/>
    <cellStyle name="Input Cell 4 3 2 12 2 2" xfId="23334" xr:uid="{00000000-0005-0000-0000-00004A490000}"/>
    <cellStyle name="Input Cell 4 3 2 12 2 3" xfId="23335" xr:uid="{00000000-0005-0000-0000-00004B490000}"/>
    <cellStyle name="Input Cell 4 3 2 12 2 4" xfId="23336" xr:uid="{00000000-0005-0000-0000-00004C490000}"/>
    <cellStyle name="Input Cell 4 3 2 12 3" xfId="23337" xr:uid="{00000000-0005-0000-0000-00004D490000}"/>
    <cellStyle name="Input Cell 4 3 2 12 4" xfId="23338" xr:uid="{00000000-0005-0000-0000-00004E490000}"/>
    <cellStyle name="Input Cell 4 3 2 12 5" xfId="23339" xr:uid="{00000000-0005-0000-0000-00004F490000}"/>
    <cellStyle name="Input Cell 4 3 2 13" xfId="2702" xr:uid="{00000000-0005-0000-0000-000050490000}"/>
    <cellStyle name="Input Cell 4 3 2 13 2" xfId="23340" xr:uid="{00000000-0005-0000-0000-000051490000}"/>
    <cellStyle name="Input Cell 4 3 2 13 2 2" xfId="23341" xr:uid="{00000000-0005-0000-0000-000052490000}"/>
    <cellStyle name="Input Cell 4 3 2 13 2 3" xfId="23342" xr:uid="{00000000-0005-0000-0000-000053490000}"/>
    <cellStyle name="Input Cell 4 3 2 13 2 4" xfId="23343" xr:uid="{00000000-0005-0000-0000-000054490000}"/>
    <cellStyle name="Input Cell 4 3 2 13 3" xfId="23344" xr:uid="{00000000-0005-0000-0000-000055490000}"/>
    <cellStyle name="Input Cell 4 3 2 13 4" xfId="23345" xr:uid="{00000000-0005-0000-0000-000056490000}"/>
    <cellStyle name="Input Cell 4 3 2 13 5" xfId="23346" xr:uid="{00000000-0005-0000-0000-000057490000}"/>
    <cellStyle name="Input Cell 4 3 2 14" xfId="2703" xr:uid="{00000000-0005-0000-0000-000058490000}"/>
    <cellStyle name="Input Cell 4 3 2 14 2" xfId="23347" xr:uid="{00000000-0005-0000-0000-000059490000}"/>
    <cellStyle name="Input Cell 4 3 2 14 2 2" xfId="23348" xr:uid="{00000000-0005-0000-0000-00005A490000}"/>
    <cellStyle name="Input Cell 4 3 2 14 2 3" xfId="23349" xr:uid="{00000000-0005-0000-0000-00005B490000}"/>
    <cellStyle name="Input Cell 4 3 2 14 2 4" xfId="23350" xr:uid="{00000000-0005-0000-0000-00005C490000}"/>
    <cellStyle name="Input Cell 4 3 2 14 3" xfId="23351" xr:uid="{00000000-0005-0000-0000-00005D490000}"/>
    <cellStyle name="Input Cell 4 3 2 14 4" xfId="23352" xr:uid="{00000000-0005-0000-0000-00005E490000}"/>
    <cellStyle name="Input Cell 4 3 2 14 5" xfId="23353" xr:uid="{00000000-0005-0000-0000-00005F490000}"/>
    <cellStyle name="Input Cell 4 3 2 15" xfId="2704" xr:uid="{00000000-0005-0000-0000-000060490000}"/>
    <cellStyle name="Input Cell 4 3 2 15 2" xfId="23354" xr:uid="{00000000-0005-0000-0000-000061490000}"/>
    <cellStyle name="Input Cell 4 3 2 15 2 2" xfId="23355" xr:uid="{00000000-0005-0000-0000-000062490000}"/>
    <cellStyle name="Input Cell 4 3 2 15 2 3" xfId="23356" xr:uid="{00000000-0005-0000-0000-000063490000}"/>
    <cellStyle name="Input Cell 4 3 2 15 2 4" xfId="23357" xr:uid="{00000000-0005-0000-0000-000064490000}"/>
    <cellStyle name="Input Cell 4 3 2 15 3" xfId="23358" xr:uid="{00000000-0005-0000-0000-000065490000}"/>
    <cellStyle name="Input Cell 4 3 2 15 4" xfId="23359" xr:uid="{00000000-0005-0000-0000-000066490000}"/>
    <cellStyle name="Input Cell 4 3 2 15 5" xfId="23360" xr:uid="{00000000-0005-0000-0000-000067490000}"/>
    <cellStyle name="Input Cell 4 3 2 16" xfId="2705" xr:uid="{00000000-0005-0000-0000-000068490000}"/>
    <cellStyle name="Input Cell 4 3 2 16 2" xfId="23361" xr:uid="{00000000-0005-0000-0000-000069490000}"/>
    <cellStyle name="Input Cell 4 3 2 16 2 2" xfId="23362" xr:uid="{00000000-0005-0000-0000-00006A490000}"/>
    <cellStyle name="Input Cell 4 3 2 16 2 3" xfId="23363" xr:uid="{00000000-0005-0000-0000-00006B490000}"/>
    <cellStyle name="Input Cell 4 3 2 16 2 4" xfId="23364" xr:uid="{00000000-0005-0000-0000-00006C490000}"/>
    <cellStyle name="Input Cell 4 3 2 16 3" xfId="23365" xr:uid="{00000000-0005-0000-0000-00006D490000}"/>
    <cellStyle name="Input Cell 4 3 2 16 4" xfId="23366" xr:uid="{00000000-0005-0000-0000-00006E490000}"/>
    <cellStyle name="Input Cell 4 3 2 16 5" xfId="23367" xr:uid="{00000000-0005-0000-0000-00006F490000}"/>
    <cellStyle name="Input Cell 4 3 2 17" xfId="2706" xr:uid="{00000000-0005-0000-0000-000070490000}"/>
    <cellStyle name="Input Cell 4 3 2 17 2" xfId="23368" xr:uid="{00000000-0005-0000-0000-000071490000}"/>
    <cellStyle name="Input Cell 4 3 2 17 2 2" xfId="23369" xr:uid="{00000000-0005-0000-0000-000072490000}"/>
    <cellStyle name="Input Cell 4 3 2 17 2 3" xfId="23370" xr:uid="{00000000-0005-0000-0000-000073490000}"/>
    <cellStyle name="Input Cell 4 3 2 17 2 4" xfId="23371" xr:uid="{00000000-0005-0000-0000-000074490000}"/>
    <cellStyle name="Input Cell 4 3 2 17 3" xfId="23372" xr:uid="{00000000-0005-0000-0000-000075490000}"/>
    <cellStyle name="Input Cell 4 3 2 17 4" xfId="23373" xr:uid="{00000000-0005-0000-0000-000076490000}"/>
    <cellStyle name="Input Cell 4 3 2 17 5" xfId="23374" xr:uid="{00000000-0005-0000-0000-000077490000}"/>
    <cellStyle name="Input Cell 4 3 2 18" xfId="2707" xr:uid="{00000000-0005-0000-0000-000078490000}"/>
    <cellStyle name="Input Cell 4 3 2 18 2" xfId="23375" xr:uid="{00000000-0005-0000-0000-000079490000}"/>
    <cellStyle name="Input Cell 4 3 2 18 2 2" xfId="23376" xr:uid="{00000000-0005-0000-0000-00007A490000}"/>
    <cellStyle name="Input Cell 4 3 2 18 2 3" xfId="23377" xr:uid="{00000000-0005-0000-0000-00007B490000}"/>
    <cellStyle name="Input Cell 4 3 2 18 2 4" xfId="23378" xr:uid="{00000000-0005-0000-0000-00007C490000}"/>
    <cellStyle name="Input Cell 4 3 2 18 3" xfId="23379" xr:uid="{00000000-0005-0000-0000-00007D490000}"/>
    <cellStyle name="Input Cell 4 3 2 18 4" xfId="23380" xr:uid="{00000000-0005-0000-0000-00007E490000}"/>
    <cellStyle name="Input Cell 4 3 2 18 5" xfId="23381" xr:uid="{00000000-0005-0000-0000-00007F490000}"/>
    <cellStyle name="Input Cell 4 3 2 19" xfId="2708" xr:uid="{00000000-0005-0000-0000-000080490000}"/>
    <cellStyle name="Input Cell 4 3 2 19 2" xfId="23382" xr:uid="{00000000-0005-0000-0000-000081490000}"/>
    <cellStyle name="Input Cell 4 3 2 19 2 2" xfId="23383" xr:uid="{00000000-0005-0000-0000-000082490000}"/>
    <cellStyle name="Input Cell 4 3 2 19 2 3" xfId="23384" xr:uid="{00000000-0005-0000-0000-000083490000}"/>
    <cellStyle name="Input Cell 4 3 2 19 2 4" xfId="23385" xr:uid="{00000000-0005-0000-0000-000084490000}"/>
    <cellStyle name="Input Cell 4 3 2 19 3" xfId="23386" xr:uid="{00000000-0005-0000-0000-000085490000}"/>
    <cellStyle name="Input Cell 4 3 2 19 4" xfId="23387" xr:uid="{00000000-0005-0000-0000-000086490000}"/>
    <cellStyle name="Input Cell 4 3 2 19 5" xfId="23388" xr:uid="{00000000-0005-0000-0000-000087490000}"/>
    <cellStyle name="Input Cell 4 3 2 2" xfId="2709" xr:uid="{00000000-0005-0000-0000-000088490000}"/>
    <cellStyle name="Input Cell 4 3 2 2 2" xfId="23389" xr:uid="{00000000-0005-0000-0000-000089490000}"/>
    <cellStyle name="Input Cell 4 3 2 2 2 2" xfId="23390" xr:uid="{00000000-0005-0000-0000-00008A490000}"/>
    <cellStyle name="Input Cell 4 3 2 2 2 3" xfId="23391" xr:uid="{00000000-0005-0000-0000-00008B490000}"/>
    <cellStyle name="Input Cell 4 3 2 2 2 4" xfId="23392" xr:uid="{00000000-0005-0000-0000-00008C490000}"/>
    <cellStyle name="Input Cell 4 3 2 2 3" xfId="23393" xr:uid="{00000000-0005-0000-0000-00008D490000}"/>
    <cellStyle name="Input Cell 4 3 2 2 4" xfId="23394" xr:uid="{00000000-0005-0000-0000-00008E490000}"/>
    <cellStyle name="Input Cell 4 3 2 2 5" xfId="23395" xr:uid="{00000000-0005-0000-0000-00008F490000}"/>
    <cellStyle name="Input Cell 4 3 2 20" xfId="2710" xr:uid="{00000000-0005-0000-0000-000090490000}"/>
    <cellStyle name="Input Cell 4 3 2 20 2" xfId="23396" xr:uid="{00000000-0005-0000-0000-000091490000}"/>
    <cellStyle name="Input Cell 4 3 2 20 2 2" xfId="23397" xr:uid="{00000000-0005-0000-0000-000092490000}"/>
    <cellStyle name="Input Cell 4 3 2 20 2 3" xfId="23398" xr:uid="{00000000-0005-0000-0000-000093490000}"/>
    <cellStyle name="Input Cell 4 3 2 20 2 4" xfId="23399" xr:uid="{00000000-0005-0000-0000-000094490000}"/>
    <cellStyle name="Input Cell 4 3 2 20 3" xfId="23400" xr:uid="{00000000-0005-0000-0000-000095490000}"/>
    <cellStyle name="Input Cell 4 3 2 20 4" xfId="23401" xr:uid="{00000000-0005-0000-0000-000096490000}"/>
    <cellStyle name="Input Cell 4 3 2 20 5" xfId="23402" xr:uid="{00000000-0005-0000-0000-000097490000}"/>
    <cellStyle name="Input Cell 4 3 2 21" xfId="2711" xr:uid="{00000000-0005-0000-0000-000098490000}"/>
    <cellStyle name="Input Cell 4 3 2 21 2" xfId="23403" xr:uid="{00000000-0005-0000-0000-000099490000}"/>
    <cellStyle name="Input Cell 4 3 2 21 2 2" xfId="23404" xr:uid="{00000000-0005-0000-0000-00009A490000}"/>
    <cellStyle name="Input Cell 4 3 2 21 2 3" xfId="23405" xr:uid="{00000000-0005-0000-0000-00009B490000}"/>
    <cellStyle name="Input Cell 4 3 2 21 2 4" xfId="23406" xr:uid="{00000000-0005-0000-0000-00009C490000}"/>
    <cellStyle name="Input Cell 4 3 2 21 3" xfId="23407" xr:uid="{00000000-0005-0000-0000-00009D490000}"/>
    <cellStyle name="Input Cell 4 3 2 21 4" xfId="23408" xr:uid="{00000000-0005-0000-0000-00009E490000}"/>
    <cellStyle name="Input Cell 4 3 2 21 5" xfId="23409" xr:uid="{00000000-0005-0000-0000-00009F490000}"/>
    <cellStyle name="Input Cell 4 3 2 22" xfId="2712" xr:uid="{00000000-0005-0000-0000-0000A0490000}"/>
    <cellStyle name="Input Cell 4 3 2 22 2" xfId="23410" xr:uid="{00000000-0005-0000-0000-0000A1490000}"/>
    <cellStyle name="Input Cell 4 3 2 22 2 2" xfId="23411" xr:uid="{00000000-0005-0000-0000-0000A2490000}"/>
    <cellStyle name="Input Cell 4 3 2 22 2 3" xfId="23412" xr:uid="{00000000-0005-0000-0000-0000A3490000}"/>
    <cellStyle name="Input Cell 4 3 2 22 2 4" xfId="23413" xr:uid="{00000000-0005-0000-0000-0000A4490000}"/>
    <cellStyle name="Input Cell 4 3 2 22 3" xfId="23414" xr:uid="{00000000-0005-0000-0000-0000A5490000}"/>
    <cellStyle name="Input Cell 4 3 2 22 4" xfId="23415" xr:uid="{00000000-0005-0000-0000-0000A6490000}"/>
    <cellStyle name="Input Cell 4 3 2 22 5" xfId="23416" xr:uid="{00000000-0005-0000-0000-0000A7490000}"/>
    <cellStyle name="Input Cell 4 3 2 23" xfId="2713" xr:uid="{00000000-0005-0000-0000-0000A8490000}"/>
    <cellStyle name="Input Cell 4 3 2 23 2" xfId="23417" xr:uid="{00000000-0005-0000-0000-0000A9490000}"/>
    <cellStyle name="Input Cell 4 3 2 23 2 2" xfId="23418" xr:uid="{00000000-0005-0000-0000-0000AA490000}"/>
    <cellStyle name="Input Cell 4 3 2 23 2 3" xfId="23419" xr:uid="{00000000-0005-0000-0000-0000AB490000}"/>
    <cellStyle name="Input Cell 4 3 2 23 2 4" xfId="23420" xr:uid="{00000000-0005-0000-0000-0000AC490000}"/>
    <cellStyle name="Input Cell 4 3 2 23 3" xfId="23421" xr:uid="{00000000-0005-0000-0000-0000AD490000}"/>
    <cellStyle name="Input Cell 4 3 2 23 4" xfId="23422" xr:uid="{00000000-0005-0000-0000-0000AE490000}"/>
    <cellStyle name="Input Cell 4 3 2 23 5" xfId="23423" xr:uid="{00000000-0005-0000-0000-0000AF490000}"/>
    <cellStyle name="Input Cell 4 3 2 24" xfId="2714" xr:uid="{00000000-0005-0000-0000-0000B0490000}"/>
    <cellStyle name="Input Cell 4 3 2 24 2" xfId="23424" xr:uid="{00000000-0005-0000-0000-0000B1490000}"/>
    <cellStyle name="Input Cell 4 3 2 24 2 2" xfId="23425" xr:uid="{00000000-0005-0000-0000-0000B2490000}"/>
    <cellStyle name="Input Cell 4 3 2 24 2 3" xfId="23426" xr:uid="{00000000-0005-0000-0000-0000B3490000}"/>
    <cellStyle name="Input Cell 4 3 2 24 2 4" xfId="23427" xr:uid="{00000000-0005-0000-0000-0000B4490000}"/>
    <cellStyle name="Input Cell 4 3 2 24 3" xfId="23428" xr:uid="{00000000-0005-0000-0000-0000B5490000}"/>
    <cellStyle name="Input Cell 4 3 2 24 4" xfId="23429" xr:uid="{00000000-0005-0000-0000-0000B6490000}"/>
    <cellStyle name="Input Cell 4 3 2 24 5" xfId="23430" xr:uid="{00000000-0005-0000-0000-0000B7490000}"/>
    <cellStyle name="Input Cell 4 3 2 25" xfId="2715" xr:uid="{00000000-0005-0000-0000-0000B8490000}"/>
    <cellStyle name="Input Cell 4 3 2 25 2" xfId="23431" xr:uid="{00000000-0005-0000-0000-0000B9490000}"/>
    <cellStyle name="Input Cell 4 3 2 25 2 2" xfId="23432" xr:uid="{00000000-0005-0000-0000-0000BA490000}"/>
    <cellStyle name="Input Cell 4 3 2 25 2 3" xfId="23433" xr:uid="{00000000-0005-0000-0000-0000BB490000}"/>
    <cellStyle name="Input Cell 4 3 2 25 2 4" xfId="23434" xr:uid="{00000000-0005-0000-0000-0000BC490000}"/>
    <cellStyle name="Input Cell 4 3 2 25 3" xfId="23435" xr:uid="{00000000-0005-0000-0000-0000BD490000}"/>
    <cellStyle name="Input Cell 4 3 2 25 4" xfId="23436" xr:uid="{00000000-0005-0000-0000-0000BE490000}"/>
    <cellStyle name="Input Cell 4 3 2 25 5" xfId="23437" xr:uid="{00000000-0005-0000-0000-0000BF490000}"/>
    <cellStyle name="Input Cell 4 3 2 26" xfId="2716" xr:uid="{00000000-0005-0000-0000-0000C0490000}"/>
    <cellStyle name="Input Cell 4 3 2 26 2" xfId="23438" xr:uid="{00000000-0005-0000-0000-0000C1490000}"/>
    <cellStyle name="Input Cell 4 3 2 26 2 2" xfId="23439" xr:uid="{00000000-0005-0000-0000-0000C2490000}"/>
    <cellStyle name="Input Cell 4 3 2 26 2 3" xfId="23440" xr:uid="{00000000-0005-0000-0000-0000C3490000}"/>
    <cellStyle name="Input Cell 4 3 2 26 2 4" xfId="23441" xr:uid="{00000000-0005-0000-0000-0000C4490000}"/>
    <cellStyle name="Input Cell 4 3 2 26 3" xfId="23442" xr:uid="{00000000-0005-0000-0000-0000C5490000}"/>
    <cellStyle name="Input Cell 4 3 2 26 4" xfId="23443" xr:uid="{00000000-0005-0000-0000-0000C6490000}"/>
    <cellStyle name="Input Cell 4 3 2 26 5" xfId="23444" xr:uid="{00000000-0005-0000-0000-0000C7490000}"/>
    <cellStyle name="Input Cell 4 3 2 27" xfId="2717" xr:uid="{00000000-0005-0000-0000-0000C8490000}"/>
    <cellStyle name="Input Cell 4 3 2 27 2" xfId="23445" xr:uid="{00000000-0005-0000-0000-0000C9490000}"/>
    <cellStyle name="Input Cell 4 3 2 27 2 2" xfId="23446" xr:uid="{00000000-0005-0000-0000-0000CA490000}"/>
    <cellStyle name="Input Cell 4 3 2 27 2 3" xfId="23447" xr:uid="{00000000-0005-0000-0000-0000CB490000}"/>
    <cellStyle name="Input Cell 4 3 2 27 2 4" xfId="23448" xr:uid="{00000000-0005-0000-0000-0000CC490000}"/>
    <cellStyle name="Input Cell 4 3 2 27 3" xfId="23449" xr:uid="{00000000-0005-0000-0000-0000CD490000}"/>
    <cellStyle name="Input Cell 4 3 2 27 4" xfId="23450" xr:uid="{00000000-0005-0000-0000-0000CE490000}"/>
    <cellStyle name="Input Cell 4 3 2 27 5" xfId="23451" xr:uid="{00000000-0005-0000-0000-0000CF490000}"/>
    <cellStyle name="Input Cell 4 3 2 28" xfId="2718" xr:uid="{00000000-0005-0000-0000-0000D0490000}"/>
    <cellStyle name="Input Cell 4 3 2 28 2" xfId="23452" xr:uid="{00000000-0005-0000-0000-0000D1490000}"/>
    <cellStyle name="Input Cell 4 3 2 28 2 2" xfId="23453" xr:uid="{00000000-0005-0000-0000-0000D2490000}"/>
    <cellStyle name="Input Cell 4 3 2 28 2 3" xfId="23454" xr:uid="{00000000-0005-0000-0000-0000D3490000}"/>
    <cellStyle name="Input Cell 4 3 2 28 2 4" xfId="23455" xr:uid="{00000000-0005-0000-0000-0000D4490000}"/>
    <cellStyle name="Input Cell 4 3 2 28 3" xfId="23456" xr:uid="{00000000-0005-0000-0000-0000D5490000}"/>
    <cellStyle name="Input Cell 4 3 2 28 4" xfId="23457" xr:uid="{00000000-0005-0000-0000-0000D6490000}"/>
    <cellStyle name="Input Cell 4 3 2 28 5" xfId="23458" xr:uid="{00000000-0005-0000-0000-0000D7490000}"/>
    <cellStyle name="Input Cell 4 3 2 29" xfId="2719" xr:uid="{00000000-0005-0000-0000-0000D8490000}"/>
    <cellStyle name="Input Cell 4 3 2 29 2" xfId="23459" xr:uid="{00000000-0005-0000-0000-0000D9490000}"/>
    <cellStyle name="Input Cell 4 3 2 29 2 2" xfId="23460" xr:uid="{00000000-0005-0000-0000-0000DA490000}"/>
    <cellStyle name="Input Cell 4 3 2 29 2 3" xfId="23461" xr:uid="{00000000-0005-0000-0000-0000DB490000}"/>
    <cellStyle name="Input Cell 4 3 2 29 2 4" xfId="23462" xr:uid="{00000000-0005-0000-0000-0000DC490000}"/>
    <cellStyle name="Input Cell 4 3 2 29 3" xfId="23463" xr:uid="{00000000-0005-0000-0000-0000DD490000}"/>
    <cellStyle name="Input Cell 4 3 2 29 4" xfId="23464" xr:uid="{00000000-0005-0000-0000-0000DE490000}"/>
    <cellStyle name="Input Cell 4 3 2 29 5" xfId="23465" xr:uid="{00000000-0005-0000-0000-0000DF490000}"/>
    <cellStyle name="Input Cell 4 3 2 3" xfId="2720" xr:uid="{00000000-0005-0000-0000-0000E0490000}"/>
    <cellStyle name="Input Cell 4 3 2 3 2" xfId="23466" xr:uid="{00000000-0005-0000-0000-0000E1490000}"/>
    <cellStyle name="Input Cell 4 3 2 3 2 2" xfId="23467" xr:uid="{00000000-0005-0000-0000-0000E2490000}"/>
    <cellStyle name="Input Cell 4 3 2 3 2 3" xfId="23468" xr:uid="{00000000-0005-0000-0000-0000E3490000}"/>
    <cellStyle name="Input Cell 4 3 2 3 2 4" xfId="23469" xr:uid="{00000000-0005-0000-0000-0000E4490000}"/>
    <cellStyle name="Input Cell 4 3 2 3 3" xfId="23470" xr:uid="{00000000-0005-0000-0000-0000E5490000}"/>
    <cellStyle name="Input Cell 4 3 2 3 4" xfId="23471" xr:uid="{00000000-0005-0000-0000-0000E6490000}"/>
    <cellStyle name="Input Cell 4 3 2 3 5" xfId="23472" xr:uid="{00000000-0005-0000-0000-0000E7490000}"/>
    <cellStyle name="Input Cell 4 3 2 30" xfId="2721" xr:uid="{00000000-0005-0000-0000-0000E8490000}"/>
    <cellStyle name="Input Cell 4 3 2 30 2" xfId="23473" xr:uid="{00000000-0005-0000-0000-0000E9490000}"/>
    <cellStyle name="Input Cell 4 3 2 30 2 2" xfId="23474" xr:uid="{00000000-0005-0000-0000-0000EA490000}"/>
    <cellStyle name="Input Cell 4 3 2 30 2 3" xfId="23475" xr:uid="{00000000-0005-0000-0000-0000EB490000}"/>
    <cellStyle name="Input Cell 4 3 2 30 2 4" xfId="23476" xr:uid="{00000000-0005-0000-0000-0000EC490000}"/>
    <cellStyle name="Input Cell 4 3 2 30 3" xfId="23477" xr:uid="{00000000-0005-0000-0000-0000ED490000}"/>
    <cellStyle name="Input Cell 4 3 2 30 4" xfId="23478" xr:uid="{00000000-0005-0000-0000-0000EE490000}"/>
    <cellStyle name="Input Cell 4 3 2 30 5" xfId="23479" xr:uid="{00000000-0005-0000-0000-0000EF490000}"/>
    <cellStyle name="Input Cell 4 3 2 31" xfId="2722" xr:uid="{00000000-0005-0000-0000-0000F0490000}"/>
    <cellStyle name="Input Cell 4 3 2 31 2" xfId="23480" xr:uid="{00000000-0005-0000-0000-0000F1490000}"/>
    <cellStyle name="Input Cell 4 3 2 31 2 2" xfId="23481" xr:uid="{00000000-0005-0000-0000-0000F2490000}"/>
    <cellStyle name="Input Cell 4 3 2 31 2 3" xfId="23482" xr:uid="{00000000-0005-0000-0000-0000F3490000}"/>
    <cellStyle name="Input Cell 4 3 2 31 2 4" xfId="23483" xr:uid="{00000000-0005-0000-0000-0000F4490000}"/>
    <cellStyle name="Input Cell 4 3 2 31 3" xfId="23484" xr:uid="{00000000-0005-0000-0000-0000F5490000}"/>
    <cellStyle name="Input Cell 4 3 2 31 4" xfId="23485" xr:uid="{00000000-0005-0000-0000-0000F6490000}"/>
    <cellStyle name="Input Cell 4 3 2 31 5" xfId="23486" xr:uid="{00000000-0005-0000-0000-0000F7490000}"/>
    <cellStyle name="Input Cell 4 3 2 32" xfId="2723" xr:uid="{00000000-0005-0000-0000-0000F8490000}"/>
    <cellStyle name="Input Cell 4 3 2 32 2" xfId="23487" xr:uid="{00000000-0005-0000-0000-0000F9490000}"/>
    <cellStyle name="Input Cell 4 3 2 32 2 2" xfId="23488" xr:uid="{00000000-0005-0000-0000-0000FA490000}"/>
    <cellStyle name="Input Cell 4 3 2 32 2 3" xfId="23489" xr:uid="{00000000-0005-0000-0000-0000FB490000}"/>
    <cellStyle name="Input Cell 4 3 2 32 2 4" xfId="23490" xr:uid="{00000000-0005-0000-0000-0000FC490000}"/>
    <cellStyle name="Input Cell 4 3 2 32 3" xfId="23491" xr:uid="{00000000-0005-0000-0000-0000FD490000}"/>
    <cellStyle name="Input Cell 4 3 2 32 4" xfId="23492" xr:uid="{00000000-0005-0000-0000-0000FE490000}"/>
    <cellStyle name="Input Cell 4 3 2 32 5" xfId="23493" xr:uid="{00000000-0005-0000-0000-0000FF490000}"/>
    <cellStyle name="Input Cell 4 3 2 33" xfId="2724" xr:uid="{00000000-0005-0000-0000-0000004A0000}"/>
    <cellStyle name="Input Cell 4 3 2 33 2" xfId="23494" xr:uid="{00000000-0005-0000-0000-0000014A0000}"/>
    <cellStyle name="Input Cell 4 3 2 33 2 2" xfId="23495" xr:uid="{00000000-0005-0000-0000-0000024A0000}"/>
    <cellStyle name="Input Cell 4 3 2 33 2 3" xfId="23496" xr:uid="{00000000-0005-0000-0000-0000034A0000}"/>
    <cellStyle name="Input Cell 4 3 2 33 2 4" xfId="23497" xr:uid="{00000000-0005-0000-0000-0000044A0000}"/>
    <cellStyle name="Input Cell 4 3 2 33 3" xfId="23498" xr:uid="{00000000-0005-0000-0000-0000054A0000}"/>
    <cellStyle name="Input Cell 4 3 2 33 4" xfId="23499" xr:uid="{00000000-0005-0000-0000-0000064A0000}"/>
    <cellStyle name="Input Cell 4 3 2 33 5" xfId="23500" xr:uid="{00000000-0005-0000-0000-0000074A0000}"/>
    <cellStyle name="Input Cell 4 3 2 34" xfId="2725" xr:uid="{00000000-0005-0000-0000-0000084A0000}"/>
    <cellStyle name="Input Cell 4 3 2 34 2" xfId="23501" xr:uid="{00000000-0005-0000-0000-0000094A0000}"/>
    <cellStyle name="Input Cell 4 3 2 34 2 2" xfId="23502" xr:uid="{00000000-0005-0000-0000-00000A4A0000}"/>
    <cellStyle name="Input Cell 4 3 2 34 2 3" xfId="23503" xr:uid="{00000000-0005-0000-0000-00000B4A0000}"/>
    <cellStyle name="Input Cell 4 3 2 34 2 4" xfId="23504" xr:uid="{00000000-0005-0000-0000-00000C4A0000}"/>
    <cellStyle name="Input Cell 4 3 2 34 3" xfId="23505" xr:uid="{00000000-0005-0000-0000-00000D4A0000}"/>
    <cellStyle name="Input Cell 4 3 2 34 4" xfId="23506" xr:uid="{00000000-0005-0000-0000-00000E4A0000}"/>
    <cellStyle name="Input Cell 4 3 2 34 5" xfId="23507" xr:uid="{00000000-0005-0000-0000-00000F4A0000}"/>
    <cellStyle name="Input Cell 4 3 2 35" xfId="2726" xr:uid="{00000000-0005-0000-0000-0000104A0000}"/>
    <cellStyle name="Input Cell 4 3 2 35 2" xfId="23508" xr:uid="{00000000-0005-0000-0000-0000114A0000}"/>
    <cellStyle name="Input Cell 4 3 2 35 2 2" xfId="23509" xr:uid="{00000000-0005-0000-0000-0000124A0000}"/>
    <cellStyle name="Input Cell 4 3 2 35 2 3" xfId="23510" xr:uid="{00000000-0005-0000-0000-0000134A0000}"/>
    <cellStyle name="Input Cell 4 3 2 35 2 4" xfId="23511" xr:uid="{00000000-0005-0000-0000-0000144A0000}"/>
    <cellStyle name="Input Cell 4 3 2 35 3" xfId="23512" xr:uid="{00000000-0005-0000-0000-0000154A0000}"/>
    <cellStyle name="Input Cell 4 3 2 35 4" xfId="23513" xr:uid="{00000000-0005-0000-0000-0000164A0000}"/>
    <cellStyle name="Input Cell 4 3 2 35 5" xfId="23514" xr:uid="{00000000-0005-0000-0000-0000174A0000}"/>
    <cellStyle name="Input Cell 4 3 2 36" xfId="2727" xr:uid="{00000000-0005-0000-0000-0000184A0000}"/>
    <cellStyle name="Input Cell 4 3 2 36 2" xfId="23515" xr:uid="{00000000-0005-0000-0000-0000194A0000}"/>
    <cellStyle name="Input Cell 4 3 2 36 2 2" xfId="23516" xr:uid="{00000000-0005-0000-0000-00001A4A0000}"/>
    <cellStyle name="Input Cell 4 3 2 36 2 3" xfId="23517" xr:uid="{00000000-0005-0000-0000-00001B4A0000}"/>
    <cellStyle name="Input Cell 4 3 2 36 2 4" xfId="23518" xr:uid="{00000000-0005-0000-0000-00001C4A0000}"/>
    <cellStyle name="Input Cell 4 3 2 36 3" xfId="23519" xr:uid="{00000000-0005-0000-0000-00001D4A0000}"/>
    <cellStyle name="Input Cell 4 3 2 36 4" xfId="23520" xr:uid="{00000000-0005-0000-0000-00001E4A0000}"/>
    <cellStyle name="Input Cell 4 3 2 36 5" xfId="23521" xr:uid="{00000000-0005-0000-0000-00001F4A0000}"/>
    <cellStyle name="Input Cell 4 3 2 37" xfId="2728" xr:uid="{00000000-0005-0000-0000-0000204A0000}"/>
    <cellStyle name="Input Cell 4 3 2 37 2" xfId="23522" xr:uid="{00000000-0005-0000-0000-0000214A0000}"/>
    <cellStyle name="Input Cell 4 3 2 37 2 2" xfId="23523" xr:uid="{00000000-0005-0000-0000-0000224A0000}"/>
    <cellStyle name="Input Cell 4 3 2 37 2 3" xfId="23524" xr:uid="{00000000-0005-0000-0000-0000234A0000}"/>
    <cellStyle name="Input Cell 4 3 2 37 2 4" xfId="23525" xr:uid="{00000000-0005-0000-0000-0000244A0000}"/>
    <cellStyle name="Input Cell 4 3 2 37 3" xfId="23526" xr:uid="{00000000-0005-0000-0000-0000254A0000}"/>
    <cellStyle name="Input Cell 4 3 2 37 4" xfId="23527" xr:uid="{00000000-0005-0000-0000-0000264A0000}"/>
    <cellStyle name="Input Cell 4 3 2 37 5" xfId="23528" xr:uid="{00000000-0005-0000-0000-0000274A0000}"/>
    <cellStyle name="Input Cell 4 3 2 38" xfId="2729" xr:uid="{00000000-0005-0000-0000-0000284A0000}"/>
    <cellStyle name="Input Cell 4 3 2 38 2" xfId="23529" xr:uid="{00000000-0005-0000-0000-0000294A0000}"/>
    <cellStyle name="Input Cell 4 3 2 38 2 2" xfId="23530" xr:uid="{00000000-0005-0000-0000-00002A4A0000}"/>
    <cellStyle name="Input Cell 4 3 2 38 2 3" xfId="23531" xr:uid="{00000000-0005-0000-0000-00002B4A0000}"/>
    <cellStyle name="Input Cell 4 3 2 38 2 4" xfId="23532" xr:uid="{00000000-0005-0000-0000-00002C4A0000}"/>
    <cellStyle name="Input Cell 4 3 2 38 3" xfId="23533" xr:uid="{00000000-0005-0000-0000-00002D4A0000}"/>
    <cellStyle name="Input Cell 4 3 2 38 4" xfId="23534" xr:uid="{00000000-0005-0000-0000-00002E4A0000}"/>
    <cellStyle name="Input Cell 4 3 2 38 5" xfId="23535" xr:uid="{00000000-0005-0000-0000-00002F4A0000}"/>
    <cellStyle name="Input Cell 4 3 2 39" xfId="2730" xr:uid="{00000000-0005-0000-0000-0000304A0000}"/>
    <cellStyle name="Input Cell 4 3 2 39 2" xfId="23536" xr:uid="{00000000-0005-0000-0000-0000314A0000}"/>
    <cellStyle name="Input Cell 4 3 2 39 2 2" xfId="23537" xr:uid="{00000000-0005-0000-0000-0000324A0000}"/>
    <cellStyle name="Input Cell 4 3 2 39 2 3" xfId="23538" xr:uid="{00000000-0005-0000-0000-0000334A0000}"/>
    <cellStyle name="Input Cell 4 3 2 39 2 4" xfId="23539" xr:uid="{00000000-0005-0000-0000-0000344A0000}"/>
    <cellStyle name="Input Cell 4 3 2 39 3" xfId="23540" xr:uid="{00000000-0005-0000-0000-0000354A0000}"/>
    <cellStyle name="Input Cell 4 3 2 39 4" xfId="23541" xr:uid="{00000000-0005-0000-0000-0000364A0000}"/>
    <cellStyle name="Input Cell 4 3 2 39 5" xfId="23542" xr:uid="{00000000-0005-0000-0000-0000374A0000}"/>
    <cellStyle name="Input Cell 4 3 2 4" xfId="2731" xr:uid="{00000000-0005-0000-0000-0000384A0000}"/>
    <cellStyle name="Input Cell 4 3 2 4 2" xfId="23543" xr:uid="{00000000-0005-0000-0000-0000394A0000}"/>
    <cellStyle name="Input Cell 4 3 2 4 2 2" xfId="23544" xr:uid="{00000000-0005-0000-0000-00003A4A0000}"/>
    <cellStyle name="Input Cell 4 3 2 4 2 3" xfId="23545" xr:uid="{00000000-0005-0000-0000-00003B4A0000}"/>
    <cellStyle name="Input Cell 4 3 2 4 2 4" xfId="23546" xr:uid="{00000000-0005-0000-0000-00003C4A0000}"/>
    <cellStyle name="Input Cell 4 3 2 4 3" xfId="23547" xr:uid="{00000000-0005-0000-0000-00003D4A0000}"/>
    <cellStyle name="Input Cell 4 3 2 4 4" xfId="23548" xr:uid="{00000000-0005-0000-0000-00003E4A0000}"/>
    <cellStyle name="Input Cell 4 3 2 4 5" xfId="23549" xr:uid="{00000000-0005-0000-0000-00003F4A0000}"/>
    <cellStyle name="Input Cell 4 3 2 40" xfId="2732" xr:uid="{00000000-0005-0000-0000-0000404A0000}"/>
    <cellStyle name="Input Cell 4 3 2 40 2" xfId="23550" xr:uid="{00000000-0005-0000-0000-0000414A0000}"/>
    <cellStyle name="Input Cell 4 3 2 40 2 2" xfId="23551" xr:uid="{00000000-0005-0000-0000-0000424A0000}"/>
    <cellStyle name="Input Cell 4 3 2 40 2 3" xfId="23552" xr:uid="{00000000-0005-0000-0000-0000434A0000}"/>
    <cellStyle name="Input Cell 4 3 2 40 2 4" xfId="23553" xr:uid="{00000000-0005-0000-0000-0000444A0000}"/>
    <cellStyle name="Input Cell 4 3 2 40 3" xfId="23554" xr:uid="{00000000-0005-0000-0000-0000454A0000}"/>
    <cellStyle name="Input Cell 4 3 2 40 4" xfId="23555" xr:uid="{00000000-0005-0000-0000-0000464A0000}"/>
    <cellStyle name="Input Cell 4 3 2 40 5" xfId="23556" xr:uid="{00000000-0005-0000-0000-0000474A0000}"/>
    <cellStyle name="Input Cell 4 3 2 41" xfId="2733" xr:uid="{00000000-0005-0000-0000-0000484A0000}"/>
    <cellStyle name="Input Cell 4 3 2 41 2" xfId="23557" xr:uid="{00000000-0005-0000-0000-0000494A0000}"/>
    <cellStyle name="Input Cell 4 3 2 41 2 2" xfId="23558" xr:uid="{00000000-0005-0000-0000-00004A4A0000}"/>
    <cellStyle name="Input Cell 4 3 2 41 2 3" xfId="23559" xr:uid="{00000000-0005-0000-0000-00004B4A0000}"/>
    <cellStyle name="Input Cell 4 3 2 41 2 4" xfId="23560" xr:uid="{00000000-0005-0000-0000-00004C4A0000}"/>
    <cellStyle name="Input Cell 4 3 2 41 3" xfId="23561" xr:uid="{00000000-0005-0000-0000-00004D4A0000}"/>
    <cellStyle name="Input Cell 4 3 2 41 4" xfId="23562" xr:uid="{00000000-0005-0000-0000-00004E4A0000}"/>
    <cellStyle name="Input Cell 4 3 2 41 5" xfId="23563" xr:uid="{00000000-0005-0000-0000-00004F4A0000}"/>
    <cellStyle name="Input Cell 4 3 2 42" xfId="2734" xr:uid="{00000000-0005-0000-0000-0000504A0000}"/>
    <cellStyle name="Input Cell 4 3 2 42 2" xfId="23564" xr:uid="{00000000-0005-0000-0000-0000514A0000}"/>
    <cellStyle name="Input Cell 4 3 2 42 2 2" xfId="23565" xr:uid="{00000000-0005-0000-0000-0000524A0000}"/>
    <cellStyle name="Input Cell 4 3 2 42 2 3" xfId="23566" xr:uid="{00000000-0005-0000-0000-0000534A0000}"/>
    <cellStyle name="Input Cell 4 3 2 42 2 4" xfId="23567" xr:uid="{00000000-0005-0000-0000-0000544A0000}"/>
    <cellStyle name="Input Cell 4 3 2 42 3" xfId="23568" xr:uid="{00000000-0005-0000-0000-0000554A0000}"/>
    <cellStyle name="Input Cell 4 3 2 42 4" xfId="23569" xr:uid="{00000000-0005-0000-0000-0000564A0000}"/>
    <cellStyle name="Input Cell 4 3 2 42 5" xfId="23570" xr:uid="{00000000-0005-0000-0000-0000574A0000}"/>
    <cellStyle name="Input Cell 4 3 2 43" xfId="2735" xr:uid="{00000000-0005-0000-0000-0000584A0000}"/>
    <cellStyle name="Input Cell 4 3 2 43 2" xfId="23571" xr:uid="{00000000-0005-0000-0000-0000594A0000}"/>
    <cellStyle name="Input Cell 4 3 2 43 2 2" xfId="23572" xr:uid="{00000000-0005-0000-0000-00005A4A0000}"/>
    <cellStyle name="Input Cell 4 3 2 43 2 3" xfId="23573" xr:uid="{00000000-0005-0000-0000-00005B4A0000}"/>
    <cellStyle name="Input Cell 4 3 2 43 2 4" xfId="23574" xr:uid="{00000000-0005-0000-0000-00005C4A0000}"/>
    <cellStyle name="Input Cell 4 3 2 43 3" xfId="23575" xr:uid="{00000000-0005-0000-0000-00005D4A0000}"/>
    <cellStyle name="Input Cell 4 3 2 43 4" xfId="23576" xr:uid="{00000000-0005-0000-0000-00005E4A0000}"/>
    <cellStyle name="Input Cell 4 3 2 43 5" xfId="23577" xr:uid="{00000000-0005-0000-0000-00005F4A0000}"/>
    <cellStyle name="Input Cell 4 3 2 44" xfId="2736" xr:uid="{00000000-0005-0000-0000-0000604A0000}"/>
    <cellStyle name="Input Cell 4 3 2 44 2" xfId="23578" xr:uid="{00000000-0005-0000-0000-0000614A0000}"/>
    <cellStyle name="Input Cell 4 3 2 44 2 2" xfId="23579" xr:uid="{00000000-0005-0000-0000-0000624A0000}"/>
    <cellStyle name="Input Cell 4 3 2 44 2 3" xfId="23580" xr:uid="{00000000-0005-0000-0000-0000634A0000}"/>
    <cellStyle name="Input Cell 4 3 2 44 2 4" xfId="23581" xr:uid="{00000000-0005-0000-0000-0000644A0000}"/>
    <cellStyle name="Input Cell 4 3 2 44 3" xfId="23582" xr:uid="{00000000-0005-0000-0000-0000654A0000}"/>
    <cellStyle name="Input Cell 4 3 2 44 4" xfId="23583" xr:uid="{00000000-0005-0000-0000-0000664A0000}"/>
    <cellStyle name="Input Cell 4 3 2 44 5" xfId="23584" xr:uid="{00000000-0005-0000-0000-0000674A0000}"/>
    <cellStyle name="Input Cell 4 3 2 45" xfId="23585" xr:uid="{00000000-0005-0000-0000-0000684A0000}"/>
    <cellStyle name="Input Cell 4 3 2 45 2" xfId="23586" xr:uid="{00000000-0005-0000-0000-0000694A0000}"/>
    <cellStyle name="Input Cell 4 3 2 45 3" xfId="23587" xr:uid="{00000000-0005-0000-0000-00006A4A0000}"/>
    <cellStyle name="Input Cell 4 3 2 45 4" xfId="23588" xr:uid="{00000000-0005-0000-0000-00006B4A0000}"/>
    <cellStyle name="Input Cell 4 3 2 46" xfId="23589" xr:uid="{00000000-0005-0000-0000-00006C4A0000}"/>
    <cellStyle name="Input Cell 4 3 2 46 2" xfId="23590" xr:uid="{00000000-0005-0000-0000-00006D4A0000}"/>
    <cellStyle name="Input Cell 4 3 2 46 3" xfId="23591" xr:uid="{00000000-0005-0000-0000-00006E4A0000}"/>
    <cellStyle name="Input Cell 4 3 2 46 4" xfId="23592" xr:uid="{00000000-0005-0000-0000-00006F4A0000}"/>
    <cellStyle name="Input Cell 4 3 2 47" xfId="23593" xr:uid="{00000000-0005-0000-0000-0000704A0000}"/>
    <cellStyle name="Input Cell 4 3 2 48" xfId="23594" xr:uid="{00000000-0005-0000-0000-0000714A0000}"/>
    <cellStyle name="Input Cell 4 3 2 49" xfId="23595" xr:uid="{00000000-0005-0000-0000-0000724A0000}"/>
    <cellStyle name="Input Cell 4 3 2 5" xfId="2737" xr:uid="{00000000-0005-0000-0000-0000734A0000}"/>
    <cellStyle name="Input Cell 4 3 2 5 2" xfId="23596" xr:uid="{00000000-0005-0000-0000-0000744A0000}"/>
    <cellStyle name="Input Cell 4 3 2 5 2 2" xfId="23597" xr:uid="{00000000-0005-0000-0000-0000754A0000}"/>
    <cellStyle name="Input Cell 4 3 2 5 2 3" xfId="23598" xr:uid="{00000000-0005-0000-0000-0000764A0000}"/>
    <cellStyle name="Input Cell 4 3 2 5 2 4" xfId="23599" xr:uid="{00000000-0005-0000-0000-0000774A0000}"/>
    <cellStyle name="Input Cell 4 3 2 5 3" xfId="23600" xr:uid="{00000000-0005-0000-0000-0000784A0000}"/>
    <cellStyle name="Input Cell 4 3 2 5 4" xfId="23601" xr:uid="{00000000-0005-0000-0000-0000794A0000}"/>
    <cellStyle name="Input Cell 4 3 2 5 5" xfId="23602" xr:uid="{00000000-0005-0000-0000-00007A4A0000}"/>
    <cellStyle name="Input Cell 4 3 2 6" xfId="2738" xr:uid="{00000000-0005-0000-0000-00007B4A0000}"/>
    <cellStyle name="Input Cell 4 3 2 6 2" xfId="23603" xr:uid="{00000000-0005-0000-0000-00007C4A0000}"/>
    <cellStyle name="Input Cell 4 3 2 6 2 2" xfId="23604" xr:uid="{00000000-0005-0000-0000-00007D4A0000}"/>
    <cellStyle name="Input Cell 4 3 2 6 2 3" xfId="23605" xr:uid="{00000000-0005-0000-0000-00007E4A0000}"/>
    <cellStyle name="Input Cell 4 3 2 6 2 4" xfId="23606" xr:uid="{00000000-0005-0000-0000-00007F4A0000}"/>
    <cellStyle name="Input Cell 4 3 2 6 3" xfId="23607" xr:uid="{00000000-0005-0000-0000-0000804A0000}"/>
    <cellStyle name="Input Cell 4 3 2 6 4" xfId="23608" xr:uid="{00000000-0005-0000-0000-0000814A0000}"/>
    <cellStyle name="Input Cell 4 3 2 6 5" xfId="23609" xr:uid="{00000000-0005-0000-0000-0000824A0000}"/>
    <cellStyle name="Input Cell 4 3 2 7" xfId="2739" xr:uid="{00000000-0005-0000-0000-0000834A0000}"/>
    <cellStyle name="Input Cell 4 3 2 7 2" xfId="23610" xr:uid="{00000000-0005-0000-0000-0000844A0000}"/>
    <cellStyle name="Input Cell 4 3 2 7 2 2" xfId="23611" xr:uid="{00000000-0005-0000-0000-0000854A0000}"/>
    <cellStyle name="Input Cell 4 3 2 7 2 3" xfId="23612" xr:uid="{00000000-0005-0000-0000-0000864A0000}"/>
    <cellStyle name="Input Cell 4 3 2 7 2 4" xfId="23613" xr:uid="{00000000-0005-0000-0000-0000874A0000}"/>
    <cellStyle name="Input Cell 4 3 2 7 3" xfId="23614" xr:uid="{00000000-0005-0000-0000-0000884A0000}"/>
    <cellStyle name="Input Cell 4 3 2 7 4" xfId="23615" xr:uid="{00000000-0005-0000-0000-0000894A0000}"/>
    <cellStyle name="Input Cell 4 3 2 7 5" xfId="23616" xr:uid="{00000000-0005-0000-0000-00008A4A0000}"/>
    <cellStyle name="Input Cell 4 3 2 8" xfId="2740" xr:uid="{00000000-0005-0000-0000-00008B4A0000}"/>
    <cellStyle name="Input Cell 4 3 2 8 2" xfId="23617" xr:uid="{00000000-0005-0000-0000-00008C4A0000}"/>
    <cellStyle name="Input Cell 4 3 2 8 2 2" xfId="23618" xr:uid="{00000000-0005-0000-0000-00008D4A0000}"/>
    <cellStyle name="Input Cell 4 3 2 8 2 3" xfId="23619" xr:uid="{00000000-0005-0000-0000-00008E4A0000}"/>
    <cellStyle name="Input Cell 4 3 2 8 2 4" xfId="23620" xr:uid="{00000000-0005-0000-0000-00008F4A0000}"/>
    <cellStyle name="Input Cell 4 3 2 8 3" xfId="23621" xr:uid="{00000000-0005-0000-0000-0000904A0000}"/>
    <cellStyle name="Input Cell 4 3 2 8 4" xfId="23622" xr:uid="{00000000-0005-0000-0000-0000914A0000}"/>
    <cellStyle name="Input Cell 4 3 2 8 5" xfId="23623" xr:uid="{00000000-0005-0000-0000-0000924A0000}"/>
    <cellStyle name="Input Cell 4 3 2 9" xfId="2741" xr:uid="{00000000-0005-0000-0000-0000934A0000}"/>
    <cellStyle name="Input Cell 4 3 2 9 2" xfId="23624" xr:uid="{00000000-0005-0000-0000-0000944A0000}"/>
    <cellStyle name="Input Cell 4 3 2 9 2 2" xfId="23625" xr:uid="{00000000-0005-0000-0000-0000954A0000}"/>
    <cellStyle name="Input Cell 4 3 2 9 2 3" xfId="23626" xr:uid="{00000000-0005-0000-0000-0000964A0000}"/>
    <cellStyle name="Input Cell 4 3 2 9 2 4" xfId="23627" xr:uid="{00000000-0005-0000-0000-0000974A0000}"/>
    <cellStyle name="Input Cell 4 3 2 9 3" xfId="23628" xr:uid="{00000000-0005-0000-0000-0000984A0000}"/>
    <cellStyle name="Input Cell 4 3 2 9 4" xfId="23629" xr:uid="{00000000-0005-0000-0000-0000994A0000}"/>
    <cellStyle name="Input Cell 4 3 2 9 5" xfId="23630" xr:uid="{00000000-0005-0000-0000-00009A4A0000}"/>
    <cellStyle name="Input Cell 4 3 20" xfId="2742" xr:uid="{00000000-0005-0000-0000-00009B4A0000}"/>
    <cellStyle name="Input Cell 4 3 20 2" xfId="23631" xr:uid="{00000000-0005-0000-0000-00009C4A0000}"/>
    <cellStyle name="Input Cell 4 3 20 2 2" xfId="23632" xr:uid="{00000000-0005-0000-0000-00009D4A0000}"/>
    <cellStyle name="Input Cell 4 3 20 2 3" xfId="23633" xr:uid="{00000000-0005-0000-0000-00009E4A0000}"/>
    <cellStyle name="Input Cell 4 3 20 2 4" xfId="23634" xr:uid="{00000000-0005-0000-0000-00009F4A0000}"/>
    <cellStyle name="Input Cell 4 3 20 3" xfId="23635" xr:uid="{00000000-0005-0000-0000-0000A04A0000}"/>
    <cellStyle name="Input Cell 4 3 20 4" xfId="23636" xr:uid="{00000000-0005-0000-0000-0000A14A0000}"/>
    <cellStyle name="Input Cell 4 3 20 5" xfId="23637" xr:uid="{00000000-0005-0000-0000-0000A24A0000}"/>
    <cellStyle name="Input Cell 4 3 21" xfId="2743" xr:uid="{00000000-0005-0000-0000-0000A34A0000}"/>
    <cellStyle name="Input Cell 4 3 21 2" xfId="23638" xr:uid="{00000000-0005-0000-0000-0000A44A0000}"/>
    <cellStyle name="Input Cell 4 3 21 2 2" xfId="23639" xr:uid="{00000000-0005-0000-0000-0000A54A0000}"/>
    <cellStyle name="Input Cell 4 3 21 2 3" xfId="23640" xr:uid="{00000000-0005-0000-0000-0000A64A0000}"/>
    <cellStyle name="Input Cell 4 3 21 2 4" xfId="23641" xr:uid="{00000000-0005-0000-0000-0000A74A0000}"/>
    <cellStyle name="Input Cell 4 3 21 3" xfId="23642" xr:uid="{00000000-0005-0000-0000-0000A84A0000}"/>
    <cellStyle name="Input Cell 4 3 21 4" xfId="23643" xr:uid="{00000000-0005-0000-0000-0000A94A0000}"/>
    <cellStyle name="Input Cell 4 3 21 5" xfId="23644" xr:uid="{00000000-0005-0000-0000-0000AA4A0000}"/>
    <cellStyle name="Input Cell 4 3 22" xfId="2744" xr:uid="{00000000-0005-0000-0000-0000AB4A0000}"/>
    <cellStyle name="Input Cell 4 3 22 2" xfId="23645" xr:uid="{00000000-0005-0000-0000-0000AC4A0000}"/>
    <cellStyle name="Input Cell 4 3 22 2 2" xfId="23646" xr:uid="{00000000-0005-0000-0000-0000AD4A0000}"/>
    <cellStyle name="Input Cell 4 3 22 2 3" xfId="23647" xr:uid="{00000000-0005-0000-0000-0000AE4A0000}"/>
    <cellStyle name="Input Cell 4 3 22 2 4" xfId="23648" xr:uid="{00000000-0005-0000-0000-0000AF4A0000}"/>
    <cellStyle name="Input Cell 4 3 22 3" xfId="23649" xr:uid="{00000000-0005-0000-0000-0000B04A0000}"/>
    <cellStyle name="Input Cell 4 3 22 4" xfId="23650" xr:uid="{00000000-0005-0000-0000-0000B14A0000}"/>
    <cellStyle name="Input Cell 4 3 22 5" xfId="23651" xr:uid="{00000000-0005-0000-0000-0000B24A0000}"/>
    <cellStyle name="Input Cell 4 3 23" xfId="2745" xr:uid="{00000000-0005-0000-0000-0000B34A0000}"/>
    <cellStyle name="Input Cell 4 3 23 2" xfId="23652" xr:uid="{00000000-0005-0000-0000-0000B44A0000}"/>
    <cellStyle name="Input Cell 4 3 23 2 2" xfId="23653" xr:uid="{00000000-0005-0000-0000-0000B54A0000}"/>
    <cellStyle name="Input Cell 4 3 23 2 3" xfId="23654" xr:uid="{00000000-0005-0000-0000-0000B64A0000}"/>
    <cellStyle name="Input Cell 4 3 23 2 4" xfId="23655" xr:uid="{00000000-0005-0000-0000-0000B74A0000}"/>
    <cellStyle name="Input Cell 4 3 23 3" xfId="23656" xr:uid="{00000000-0005-0000-0000-0000B84A0000}"/>
    <cellStyle name="Input Cell 4 3 23 4" xfId="23657" xr:uid="{00000000-0005-0000-0000-0000B94A0000}"/>
    <cellStyle name="Input Cell 4 3 23 5" xfId="23658" xr:uid="{00000000-0005-0000-0000-0000BA4A0000}"/>
    <cellStyle name="Input Cell 4 3 24" xfId="2746" xr:uid="{00000000-0005-0000-0000-0000BB4A0000}"/>
    <cellStyle name="Input Cell 4 3 24 2" xfId="23659" xr:uid="{00000000-0005-0000-0000-0000BC4A0000}"/>
    <cellStyle name="Input Cell 4 3 24 2 2" xfId="23660" xr:uid="{00000000-0005-0000-0000-0000BD4A0000}"/>
    <cellStyle name="Input Cell 4 3 24 2 3" xfId="23661" xr:uid="{00000000-0005-0000-0000-0000BE4A0000}"/>
    <cellStyle name="Input Cell 4 3 24 2 4" xfId="23662" xr:uid="{00000000-0005-0000-0000-0000BF4A0000}"/>
    <cellStyle name="Input Cell 4 3 24 3" xfId="23663" xr:uid="{00000000-0005-0000-0000-0000C04A0000}"/>
    <cellStyle name="Input Cell 4 3 24 4" xfId="23664" xr:uid="{00000000-0005-0000-0000-0000C14A0000}"/>
    <cellStyle name="Input Cell 4 3 24 5" xfId="23665" xr:uid="{00000000-0005-0000-0000-0000C24A0000}"/>
    <cellStyle name="Input Cell 4 3 25" xfId="2747" xr:uid="{00000000-0005-0000-0000-0000C34A0000}"/>
    <cellStyle name="Input Cell 4 3 25 2" xfId="23666" xr:uid="{00000000-0005-0000-0000-0000C44A0000}"/>
    <cellStyle name="Input Cell 4 3 25 2 2" xfId="23667" xr:uid="{00000000-0005-0000-0000-0000C54A0000}"/>
    <cellStyle name="Input Cell 4 3 25 2 3" xfId="23668" xr:uid="{00000000-0005-0000-0000-0000C64A0000}"/>
    <cellStyle name="Input Cell 4 3 25 2 4" xfId="23669" xr:uid="{00000000-0005-0000-0000-0000C74A0000}"/>
    <cellStyle name="Input Cell 4 3 25 3" xfId="23670" xr:uid="{00000000-0005-0000-0000-0000C84A0000}"/>
    <cellStyle name="Input Cell 4 3 25 4" xfId="23671" xr:uid="{00000000-0005-0000-0000-0000C94A0000}"/>
    <cellStyle name="Input Cell 4 3 25 5" xfId="23672" xr:uid="{00000000-0005-0000-0000-0000CA4A0000}"/>
    <cellStyle name="Input Cell 4 3 26" xfId="2748" xr:uid="{00000000-0005-0000-0000-0000CB4A0000}"/>
    <cellStyle name="Input Cell 4 3 26 2" xfId="23673" xr:uid="{00000000-0005-0000-0000-0000CC4A0000}"/>
    <cellStyle name="Input Cell 4 3 26 2 2" xfId="23674" xr:uid="{00000000-0005-0000-0000-0000CD4A0000}"/>
    <cellStyle name="Input Cell 4 3 26 2 3" xfId="23675" xr:uid="{00000000-0005-0000-0000-0000CE4A0000}"/>
    <cellStyle name="Input Cell 4 3 26 2 4" xfId="23676" xr:uid="{00000000-0005-0000-0000-0000CF4A0000}"/>
    <cellStyle name="Input Cell 4 3 26 3" xfId="23677" xr:uid="{00000000-0005-0000-0000-0000D04A0000}"/>
    <cellStyle name="Input Cell 4 3 26 4" xfId="23678" xr:uid="{00000000-0005-0000-0000-0000D14A0000}"/>
    <cellStyle name="Input Cell 4 3 26 5" xfId="23679" xr:uid="{00000000-0005-0000-0000-0000D24A0000}"/>
    <cellStyle name="Input Cell 4 3 27" xfId="2749" xr:uid="{00000000-0005-0000-0000-0000D34A0000}"/>
    <cellStyle name="Input Cell 4 3 27 2" xfId="23680" xr:uid="{00000000-0005-0000-0000-0000D44A0000}"/>
    <cellStyle name="Input Cell 4 3 27 2 2" xfId="23681" xr:uid="{00000000-0005-0000-0000-0000D54A0000}"/>
    <cellStyle name="Input Cell 4 3 27 2 3" xfId="23682" xr:uid="{00000000-0005-0000-0000-0000D64A0000}"/>
    <cellStyle name="Input Cell 4 3 27 2 4" xfId="23683" xr:uid="{00000000-0005-0000-0000-0000D74A0000}"/>
    <cellStyle name="Input Cell 4 3 27 3" xfId="23684" xr:uid="{00000000-0005-0000-0000-0000D84A0000}"/>
    <cellStyle name="Input Cell 4 3 27 4" xfId="23685" xr:uid="{00000000-0005-0000-0000-0000D94A0000}"/>
    <cellStyle name="Input Cell 4 3 27 5" xfId="23686" xr:uid="{00000000-0005-0000-0000-0000DA4A0000}"/>
    <cellStyle name="Input Cell 4 3 28" xfId="2750" xr:uid="{00000000-0005-0000-0000-0000DB4A0000}"/>
    <cellStyle name="Input Cell 4 3 28 2" xfId="23687" xr:uid="{00000000-0005-0000-0000-0000DC4A0000}"/>
    <cellStyle name="Input Cell 4 3 28 2 2" xfId="23688" xr:uid="{00000000-0005-0000-0000-0000DD4A0000}"/>
    <cellStyle name="Input Cell 4 3 28 2 3" xfId="23689" xr:uid="{00000000-0005-0000-0000-0000DE4A0000}"/>
    <cellStyle name="Input Cell 4 3 28 2 4" xfId="23690" xr:uid="{00000000-0005-0000-0000-0000DF4A0000}"/>
    <cellStyle name="Input Cell 4 3 28 3" xfId="23691" xr:uid="{00000000-0005-0000-0000-0000E04A0000}"/>
    <cellStyle name="Input Cell 4 3 28 4" xfId="23692" xr:uid="{00000000-0005-0000-0000-0000E14A0000}"/>
    <cellStyle name="Input Cell 4 3 28 5" xfId="23693" xr:uid="{00000000-0005-0000-0000-0000E24A0000}"/>
    <cellStyle name="Input Cell 4 3 29" xfId="2751" xr:uid="{00000000-0005-0000-0000-0000E34A0000}"/>
    <cellStyle name="Input Cell 4 3 29 2" xfId="23694" xr:uid="{00000000-0005-0000-0000-0000E44A0000}"/>
    <cellStyle name="Input Cell 4 3 29 2 2" xfId="23695" xr:uid="{00000000-0005-0000-0000-0000E54A0000}"/>
    <cellStyle name="Input Cell 4 3 29 2 3" xfId="23696" xr:uid="{00000000-0005-0000-0000-0000E64A0000}"/>
    <cellStyle name="Input Cell 4 3 29 2 4" xfId="23697" xr:uid="{00000000-0005-0000-0000-0000E74A0000}"/>
    <cellStyle name="Input Cell 4 3 29 3" xfId="23698" xr:uid="{00000000-0005-0000-0000-0000E84A0000}"/>
    <cellStyle name="Input Cell 4 3 29 4" xfId="23699" xr:uid="{00000000-0005-0000-0000-0000E94A0000}"/>
    <cellStyle name="Input Cell 4 3 29 5" xfId="23700" xr:uid="{00000000-0005-0000-0000-0000EA4A0000}"/>
    <cellStyle name="Input Cell 4 3 3" xfId="2752" xr:uid="{00000000-0005-0000-0000-0000EB4A0000}"/>
    <cellStyle name="Input Cell 4 3 3 2" xfId="23701" xr:uid="{00000000-0005-0000-0000-0000EC4A0000}"/>
    <cellStyle name="Input Cell 4 3 3 2 2" xfId="23702" xr:uid="{00000000-0005-0000-0000-0000ED4A0000}"/>
    <cellStyle name="Input Cell 4 3 3 2 3" xfId="23703" xr:uid="{00000000-0005-0000-0000-0000EE4A0000}"/>
    <cellStyle name="Input Cell 4 3 3 2 4" xfId="23704" xr:uid="{00000000-0005-0000-0000-0000EF4A0000}"/>
    <cellStyle name="Input Cell 4 3 3 3" xfId="23705" xr:uid="{00000000-0005-0000-0000-0000F04A0000}"/>
    <cellStyle name="Input Cell 4 3 3 4" xfId="23706" xr:uid="{00000000-0005-0000-0000-0000F14A0000}"/>
    <cellStyle name="Input Cell 4 3 3 5" xfId="23707" xr:uid="{00000000-0005-0000-0000-0000F24A0000}"/>
    <cellStyle name="Input Cell 4 3 30" xfId="2753" xr:uid="{00000000-0005-0000-0000-0000F34A0000}"/>
    <cellStyle name="Input Cell 4 3 30 2" xfId="23708" xr:uid="{00000000-0005-0000-0000-0000F44A0000}"/>
    <cellStyle name="Input Cell 4 3 30 2 2" xfId="23709" xr:uid="{00000000-0005-0000-0000-0000F54A0000}"/>
    <cellStyle name="Input Cell 4 3 30 2 3" xfId="23710" xr:uid="{00000000-0005-0000-0000-0000F64A0000}"/>
    <cellStyle name="Input Cell 4 3 30 2 4" xfId="23711" xr:uid="{00000000-0005-0000-0000-0000F74A0000}"/>
    <cellStyle name="Input Cell 4 3 30 3" xfId="23712" xr:uid="{00000000-0005-0000-0000-0000F84A0000}"/>
    <cellStyle name="Input Cell 4 3 30 4" xfId="23713" xr:uid="{00000000-0005-0000-0000-0000F94A0000}"/>
    <cellStyle name="Input Cell 4 3 30 5" xfId="23714" xr:uid="{00000000-0005-0000-0000-0000FA4A0000}"/>
    <cellStyle name="Input Cell 4 3 31" xfId="2754" xr:uid="{00000000-0005-0000-0000-0000FB4A0000}"/>
    <cellStyle name="Input Cell 4 3 31 2" xfId="23715" xr:uid="{00000000-0005-0000-0000-0000FC4A0000}"/>
    <cellStyle name="Input Cell 4 3 31 2 2" xfId="23716" xr:uid="{00000000-0005-0000-0000-0000FD4A0000}"/>
    <cellStyle name="Input Cell 4 3 31 2 3" xfId="23717" xr:uid="{00000000-0005-0000-0000-0000FE4A0000}"/>
    <cellStyle name="Input Cell 4 3 31 2 4" xfId="23718" xr:uid="{00000000-0005-0000-0000-0000FF4A0000}"/>
    <cellStyle name="Input Cell 4 3 31 3" xfId="23719" xr:uid="{00000000-0005-0000-0000-0000004B0000}"/>
    <cellStyle name="Input Cell 4 3 31 4" xfId="23720" xr:uid="{00000000-0005-0000-0000-0000014B0000}"/>
    <cellStyle name="Input Cell 4 3 31 5" xfId="23721" xr:uid="{00000000-0005-0000-0000-0000024B0000}"/>
    <cellStyle name="Input Cell 4 3 32" xfId="2755" xr:uid="{00000000-0005-0000-0000-0000034B0000}"/>
    <cellStyle name="Input Cell 4 3 32 2" xfId="23722" xr:uid="{00000000-0005-0000-0000-0000044B0000}"/>
    <cellStyle name="Input Cell 4 3 32 2 2" xfId="23723" xr:uid="{00000000-0005-0000-0000-0000054B0000}"/>
    <cellStyle name="Input Cell 4 3 32 2 3" xfId="23724" xr:uid="{00000000-0005-0000-0000-0000064B0000}"/>
    <cellStyle name="Input Cell 4 3 32 2 4" xfId="23725" xr:uid="{00000000-0005-0000-0000-0000074B0000}"/>
    <cellStyle name="Input Cell 4 3 32 3" xfId="23726" xr:uid="{00000000-0005-0000-0000-0000084B0000}"/>
    <cellStyle name="Input Cell 4 3 32 4" xfId="23727" xr:uid="{00000000-0005-0000-0000-0000094B0000}"/>
    <cellStyle name="Input Cell 4 3 32 5" xfId="23728" xr:uid="{00000000-0005-0000-0000-00000A4B0000}"/>
    <cellStyle name="Input Cell 4 3 33" xfId="2756" xr:uid="{00000000-0005-0000-0000-00000B4B0000}"/>
    <cellStyle name="Input Cell 4 3 33 2" xfId="23729" xr:uid="{00000000-0005-0000-0000-00000C4B0000}"/>
    <cellStyle name="Input Cell 4 3 33 2 2" xfId="23730" xr:uid="{00000000-0005-0000-0000-00000D4B0000}"/>
    <cellStyle name="Input Cell 4 3 33 2 3" xfId="23731" xr:uid="{00000000-0005-0000-0000-00000E4B0000}"/>
    <cellStyle name="Input Cell 4 3 33 2 4" xfId="23732" xr:uid="{00000000-0005-0000-0000-00000F4B0000}"/>
    <cellStyle name="Input Cell 4 3 33 3" xfId="23733" xr:uid="{00000000-0005-0000-0000-0000104B0000}"/>
    <cellStyle name="Input Cell 4 3 33 4" xfId="23734" xr:uid="{00000000-0005-0000-0000-0000114B0000}"/>
    <cellStyle name="Input Cell 4 3 33 5" xfId="23735" xr:uid="{00000000-0005-0000-0000-0000124B0000}"/>
    <cellStyle name="Input Cell 4 3 34" xfId="2757" xr:uid="{00000000-0005-0000-0000-0000134B0000}"/>
    <cellStyle name="Input Cell 4 3 34 2" xfId="23736" xr:uid="{00000000-0005-0000-0000-0000144B0000}"/>
    <cellStyle name="Input Cell 4 3 34 2 2" xfId="23737" xr:uid="{00000000-0005-0000-0000-0000154B0000}"/>
    <cellStyle name="Input Cell 4 3 34 2 3" xfId="23738" xr:uid="{00000000-0005-0000-0000-0000164B0000}"/>
    <cellStyle name="Input Cell 4 3 34 2 4" xfId="23739" xr:uid="{00000000-0005-0000-0000-0000174B0000}"/>
    <cellStyle name="Input Cell 4 3 34 3" xfId="23740" xr:uid="{00000000-0005-0000-0000-0000184B0000}"/>
    <cellStyle name="Input Cell 4 3 34 4" xfId="23741" xr:uid="{00000000-0005-0000-0000-0000194B0000}"/>
    <cellStyle name="Input Cell 4 3 34 5" xfId="23742" xr:uid="{00000000-0005-0000-0000-00001A4B0000}"/>
    <cellStyle name="Input Cell 4 3 35" xfId="2758" xr:uid="{00000000-0005-0000-0000-00001B4B0000}"/>
    <cellStyle name="Input Cell 4 3 35 2" xfId="23743" xr:uid="{00000000-0005-0000-0000-00001C4B0000}"/>
    <cellStyle name="Input Cell 4 3 35 2 2" xfId="23744" xr:uid="{00000000-0005-0000-0000-00001D4B0000}"/>
    <cellStyle name="Input Cell 4 3 35 2 3" xfId="23745" xr:uid="{00000000-0005-0000-0000-00001E4B0000}"/>
    <cellStyle name="Input Cell 4 3 35 2 4" xfId="23746" xr:uid="{00000000-0005-0000-0000-00001F4B0000}"/>
    <cellStyle name="Input Cell 4 3 35 3" xfId="23747" xr:uid="{00000000-0005-0000-0000-0000204B0000}"/>
    <cellStyle name="Input Cell 4 3 35 4" xfId="23748" xr:uid="{00000000-0005-0000-0000-0000214B0000}"/>
    <cellStyle name="Input Cell 4 3 35 5" xfId="23749" xr:uid="{00000000-0005-0000-0000-0000224B0000}"/>
    <cellStyle name="Input Cell 4 3 36" xfId="2759" xr:uid="{00000000-0005-0000-0000-0000234B0000}"/>
    <cellStyle name="Input Cell 4 3 36 2" xfId="23750" xr:uid="{00000000-0005-0000-0000-0000244B0000}"/>
    <cellStyle name="Input Cell 4 3 36 2 2" xfId="23751" xr:uid="{00000000-0005-0000-0000-0000254B0000}"/>
    <cellStyle name="Input Cell 4 3 36 2 3" xfId="23752" xr:uid="{00000000-0005-0000-0000-0000264B0000}"/>
    <cellStyle name="Input Cell 4 3 36 2 4" xfId="23753" xr:uid="{00000000-0005-0000-0000-0000274B0000}"/>
    <cellStyle name="Input Cell 4 3 36 3" xfId="23754" xr:uid="{00000000-0005-0000-0000-0000284B0000}"/>
    <cellStyle name="Input Cell 4 3 36 4" xfId="23755" xr:uid="{00000000-0005-0000-0000-0000294B0000}"/>
    <cellStyle name="Input Cell 4 3 36 5" xfId="23756" xr:uid="{00000000-0005-0000-0000-00002A4B0000}"/>
    <cellStyle name="Input Cell 4 3 37" xfId="2760" xr:uid="{00000000-0005-0000-0000-00002B4B0000}"/>
    <cellStyle name="Input Cell 4 3 37 2" xfId="23757" xr:uid="{00000000-0005-0000-0000-00002C4B0000}"/>
    <cellStyle name="Input Cell 4 3 37 2 2" xfId="23758" xr:uid="{00000000-0005-0000-0000-00002D4B0000}"/>
    <cellStyle name="Input Cell 4 3 37 2 3" xfId="23759" xr:uid="{00000000-0005-0000-0000-00002E4B0000}"/>
    <cellStyle name="Input Cell 4 3 37 2 4" xfId="23760" xr:uid="{00000000-0005-0000-0000-00002F4B0000}"/>
    <cellStyle name="Input Cell 4 3 37 3" xfId="23761" xr:uid="{00000000-0005-0000-0000-0000304B0000}"/>
    <cellStyle name="Input Cell 4 3 37 4" xfId="23762" xr:uid="{00000000-0005-0000-0000-0000314B0000}"/>
    <cellStyle name="Input Cell 4 3 37 5" xfId="23763" xr:uid="{00000000-0005-0000-0000-0000324B0000}"/>
    <cellStyle name="Input Cell 4 3 38" xfId="2761" xr:uid="{00000000-0005-0000-0000-0000334B0000}"/>
    <cellStyle name="Input Cell 4 3 38 2" xfId="23764" xr:uid="{00000000-0005-0000-0000-0000344B0000}"/>
    <cellStyle name="Input Cell 4 3 38 2 2" xfId="23765" xr:uid="{00000000-0005-0000-0000-0000354B0000}"/>
    <cellStyle name="Input Cell 4 3 38 2 3" xfId="23766" xr:uid="{00000000-0005-0000-0000-0000364B0000}"/>
    <cellStyle name="Input Cell 4 3 38 2 4" xfId="23767" xr:uid="{00000000-0005-0000-0000-0000374B0000}"/>
    <cellStyle name="Input Cell 4 3 38 3" xfId="23768" xr:uid="{00000000-0005-0000-0000-0000384B0000}"/>
    <cellStyle name="Input Cell 4 3 38 4" xfId="23769" xr:uid="{00000000-0005-0000-0000-0000394B0000}"/>
    <cellStyle name="Input Cell 4 3 38 5" xfId="23770" xr:uid="{00000000-0005-0000-0000-00003A4B0000}"/>
    <cellStyle name="Input Cell 4 3 39" xfId="2762" xr:uid="{00000000-0005-0000-0000-00003B4B0000}"/>
    <cellStyle name="Input Cell 4 3 39 2" xfId="23771" xr:uid="{00000000-0005-0000-0000-00003C4B0000}"/>
    <cellStyle name="Input Cell 4 3 39 2 2" xfId="23772" xr:uid="{00000000-0005-0000-0000-00003D4B0000}"/>
    <cellStyle name="Input Cell 4 3 39 2 3" xfId="23773" xr:uid="{00000000-0005-0000-0000-00003E4B0000}"/>
    <cellStyle name="Input Cell 4 3 39 2 4" xfId="23774" xr:uid="{00000000-0005-0000-0000-00003F4B0000}"/>
    <cellStyle name="Input Cell 4 3 39 3" xfId="23775" xr:uid="{00000000-0005-0000-0000-0000404B0000}"/>
    <cellStyle name="Input Cell 4 3 39 4" xfId="23776" xr:uid="{00000000-0005-0000-0000-0000414B0000}"/>
    <cellStyle name="Input Cell 4 3 39 5" xfId="23777" xr:uid="{00000000-0005-0000-0000-0000424B0000}"/>
    <cellStyle name="Input Cell 4 3 4" xfId="2763" xr:uid="{00000000-0005-0000-0000-0000434B0000}"/>
    <cellStyle name="Input Cell 4 3 4 2" xfId="23778" xr:uid="{00000000-0005-0000-0000-0000444B0000}"/>
    <cellStyle name="Input Cell 4 3 4 2 2" xfId="23779" xr:uid="{00000000-0005-0000-0000-0000454B0000}"/>
    <cellStyle name="Input Cell 4 3 4 2 3" xfId="23780" xr:uid="{00000000-0005-0000-0000-0000464B0000}"/>
    <cellStyle name="Input Cell 4 3 4 2 4" xfId="23781" xr:uid="{00000000-0005-0000-0000-0000474B0000}"/>
    <cellStyle name="Input Cell 4 3 4 3" xfId="23782" xr:uid="{00000000-0005-0000-0000-0000484B0000}"/>
    <cellStyle name="Input Cell 4 3 4 4" xfId="23783" xr:uid="{00000000-0005-0000-0000-0000494B0000}"/>
    <cellStyle name="Input Cell 4 3 4 5" xfId="23784" xr:uid="{00000000-0005-0000-0000-00004A4B0000}"/>
    <cellStyle name="Input Cell 4 3 40" xfId="2764" xr:uid="{00000000-0005-0000-0000-00004B4B0000}"/>
    <cellStyle name="Input Cell 4 3 40 2" xfId="23785" xr:uid="{00000000-0005-0000-0000-00004C4B0000}"/>
    <cellStyle name="Input Cell 4 3 40 2 2" xfId="23786" xr:uid="{00000000-0005-0000-0000-00004D4B0000}"/>
    <cellStyle name="Input Cell 4 3 40 2 3" xfId="23787" xr:uid="{00000000-0005-0000-0000-00004E4B0000}"/>
    <cellStyle name="Input Cell 4 3 40 2 4" xfId="23788" xr:uid="{00000000-0005-0000-0000-00004F4B0000}"/>
    <cellStyle name="Input Cell 4 3 40 3" xfId="23789" xr:uid="{00000000-0005-0000-0000-0000504B0000}"/>
    <cellStyle name="Input Cell 4 3 40 4" xfId="23790" xr:uid="{00000000-0005-0000-0000-0000514B0000}"/>
    <cellStyle name="Input Cell 4 3 40 5" xfId="23791" xr:uid="{00000000-0005-0000-0000-0000524B0000}"/>
    <cellStyle name="Input Cell 4 3 41" xfId="2765" xr:uid="{00000000-0005-0000-0000-0000534B0000}"/>
    <cellStyle name="Input Cell 4 3 41 2" xfId="23792" xr:uid="{00000000-0005-0000-0000-0000544B0000}"/>
    <cellStyle name="Input Cell 4 3 41 2 2" xfId="23793" xr:uid="{00000000-0005-0000-0000-0000554B0000}"/>
    <cellStyle name="Input Cell 4 3 41 2 3" xfId="23794" xr:uid="{00000000-0005-0000-0000-0000564B0000}"/>
    <cellStyle name="Input Cell 4 3 41 2 4" xfId="23795" xr:uid="{00000000-0005-0000-0000-0000574B0000}"/>
    <cellStyle name="Input Cell 4 3 41 3" xfId="23796" xr:uid="{00000000-0005-0000-0000-0000584B0000}"/>
    <cellStyle name="Input Cell 4 3 41 4" xfId="23797" xr:uid="{00000000-0005-0000-0000-0000594B0000}"/>
    <cellStyle name="Input Cell 4 3 41 5" xfId="23798" xr:uid="{00000000-0005-0000-0000-00005A4B0000}"/>
    <cellStyle name="Input Cell 4 3 42" xfId="2766" xr:uid="{00000000-0005-0000-0000-00005B4B0000}"/>
    <cellStyle name="Input Cell 4 3 42 2" xfId="23799" xr:uid="{00000000-0005-0000-0000-00005C4B0000}"/>
    <cellStyle name="Input Cell 4 3 42 2 2" xfId="23800" xr:uid="{00000000-0005-0000-0000-00005D4B0000}"/>
    <cellStyle name="Input Cell 4 3 42 2 3" xfId="23801" xr:uid="{00000000-0005-0000-0000-00005E4B0000}"/>
    <cellStyle name="Input Cell 4 3 42 2 4" xfId="23802" xr:uid="{00000000-0005-0000-0000-00005F4B0000}"/>
    <cellStyle name="Input Cell 4 3 42 3" xfId="23803" xr:uid="{00000000-0005-0000-0000-0000604B0000}"/>
    <cellStyle name="Input Cell 4 3 42 4" xfId="23804" xr:uid="{00000000-0005-0000-0000-0000614B0000}"/>
    <cellStyle name="Input Cell 4 3 42 5" xfId="23805" xr:uid="{00000000-0005-0000-0000-0000624B0000}"/>
    <cellStyle name="Input Cell 4 3 43" xfId="2767" xr:uid="{00000000-0005-0000-0000-0000634B0000}"/>
    <cellStyle name="Input Cell 4 3 43 2" xfId="23806" xr:uid="{00000000-0005-0000-0000-0000644B0000}"/>
    <cellStyle name="Input Cell 4 3 43 2 2" xfId="23807" xr:uid="{00000000-0005-0000-0000-0000654B0000}"/>
    <cellStyle name="Input Cell 4 3 43 2 3" xfId="23808" xr:uid="{00000000-0005-0000-0000-0000664B0000}"/>
    <cellStyle name="Input Cell 4 3 43 2 4" xfId="23809" xr:uid="{00000000-0005-0000-0000-0000674B0000}"/>
    <cellStyle name="Input Cell 4 3 43 3" xfId="23810" xr:uid="{00000000-0005-0000-0000-0000684B0000}"/>
    <cellStyle name="Input Cell 4 3 43 4" xfId="23811" xr:uid="{00000000-0005-0000-0000-0000694B0000}"/>
    <cellStyle name="Input Cell 4 3 43 5" xfId="23812" xr:uid="{00000000-0005-0000-0000-00006A4B0000}"/>
    <cellStyle name="Input Cell 4 3 44" xfId="2768" xr:uid="{00000000-0005-0000-0000-00006B4B0000}"/>
    <cellStyle name="Input Cell 4 3 44 2" xfId="23813" xr:uid="{00000000-0005-0000-0000-00006C4B0000}"/>
    <cellStyle name="Input Cell 4 3 44 2 2" xfId="23814" xr:uid="{00000000-0005-0000-0000-00006D4B0000}"/>
    <cellStyle name="Input Cell 4 3 44 2 3" xfId="23815" xr:uid="{00000000-0005-0000-0000-00006E4B0000}"/>
    <cellStyle name="Input Cell 4 3 44 2 4" xfId="23816" xr:uid="{00000000-0005-0000-0000-00006F4B0000}"/>
    <cellStyle name="Input Cell 4 3 44 3" xfId="23817" xr:uid="{00000000-0005-0000-0000-0000704B0000}"/>
    <cellStyle name="Input Cell 4 3 44 4" xfId="23818" xr:uid="{00000000-0005-0000-0000-0000714B0000}"/>
    <cellStyle name="Input Cell 4 3 44 5" xfId="23819" xr:uid="{00000000-0005-0000-0000-0000724B0000}"/>
    <cellStyle name="Input Cell 4 3 45" xfId="2769" xr:uid="{00000000-0005-0000-0000-0000734B0000}"/>
    <cellStyle name="Input Cell 4 3 45 2" xfId="23820" xr:uid="{00000000-0005-0000-0000-0000744B0000}"/>
    <cellStyle name="Input Cell 4 3 45 2 2" xfId="23821" xr:uid="{00000000-0005-0000-0000-0000754B0000}"/>
    <cellStyle name="Input Cell 4 3 45 2 3" xfId="23822" xr:uid="{00000000-0005-0000-0000-0000764B0000}"/>
    <cellStyle name="Input Cell 4 3 45 2 4" xfId="23823" xr:uid="{00000000-0005-0000-0000-0000774B0000}"/>
    <cellStyle name="Input Cell 4 3 45 3" xfId="23824" xr:uid="{00000000-0005-0000-0000-0000784B0000}"/>
    <cellStyle name="Input Cell 4 3 45 4" xfId="23825" xr:uid="{00000000-0005-0000-0000-0000794B0000}"/>
    <cellStyle name="Input Cell 4 3 45 5" xfId="23826" xr:uid="{00000000-0005-0000-0000-00007A4B0000}"/>
    <cellStyle name="Input Cell 4 3 46" xfId="23827" xr:uid="{00000000-0005-0000-0000-00007B4B0000}"/>
    <cellStyle name="Input Cell 4 3 46 2" xfId="23828" xr:uid="{00000000-0005-0000-0000-00007C4B0000}"/>
    <cellStyle name="Input Cell 4 3 46 3" xfId="23829" xr:uid="{00000000-0005-0000-0000-00007D4B0000}"/>
    <cellStyle name="Input Cell 4 3 46 4" xfId="23830" xr:uid="{00000000-0005-0000-0000-00007E4B0000}"/>
    <cellStyle name="Input Cell 4 3 47" xfId="23831" xr:uid="{00000000-0005-0000-0000-00007F4B0000}"/>
    <cellStyle name="Input Cell 4 3 48" xfId="23832" xr:uid="{00000000-0005-0000-0000-0000804B0000}"/>
    <cellStyle name="Input Cell 4 3 49" xfId="23833" xr:uid="{00000000-0005-0000-0000-0000814B0000}"/>
    <cellStyle name="Input Cell 4 3 5" xfId="2770" xr:uid="{00000000-0005-0000-0000-0000824B0000}"/>
    <cellStyle name="Input Cell 4 3 5 2" xfId="23834" xr:uid="{00000000-0005-0000-0000-0000834B0000}"/>
    <cellStyle name="Input Cell 4 3 5 2 2" xfId="23835" xr:uid="{00000000-0005-0000-0000-0000844B0000}"/>
    <cellStyle name="Input Cell 4 3 5 2 3" xfId="23836" xr:uid="{00000000-0005-0000-0000-0000854B0000}"/>
    <cellStyle name="Input Cell 4 3 5 2 4" xfId="23837" xr:uid="{00000000-0005-0000-0000-0000864B0000}"/>
    <cellStyle name="Input Cell 4 3 5 3" xfId="23838" xr:uid="{00000000-0005-0000-0000-0000874B0000}"/>
    <cellStyle name="Input Cell 4 3 5 4" xfId="23839" xr:uid="{00000000-0005-0000-0000-0000884B0000}"/>
    <cellStyle name="Input Cell 4 3 5 5" xfId="23840" xr:uid="{00000000-0005-0000-0000-0000894B0000}"/>
    <cellStyle name="Input Cell 4 3 6" xfId="2771" xr:uid="{00000000-0005-0000-0000-00008A4B0000}"/>
    <cellStyle name="Input Cell 4 3 6 2" xfId="23841" xr:uid="{00000000-0005-0000-0000-00008B4B0000}"/>
    <cellStyle name="Input Cell 4 3 6 2 2" xfId="23842" xr:uid="{00000000-0005-0000-0000-00008C4B0000}"/>
    <cellStyle name="Input Cell 4 3 6 2 3" xfId="23843" xr:uid="{00000000-0005-0000-0000-00008D4B0000}"/>
    <cellStyle name="Input Cell 4 3 6 2 4" xfId="23844" xr:uid="{00000000-0005-0000-0000-00008E4B0000}"/>
    <cellStyle name="Input Cell 4 3 6 3" xfId="23845" xr:uid="{00000000-0005-0000-0000-00008F4B0000}"/>
    <cellStyle name="Input Cell 4 3 6 4" xfId="23846" xr:uid="{00000000-0005-0000-0000-0000904B0000}"/>
    <cellStyle name="Input Cell 4 3 6 5" xfId="23847" xr:uid="{00000000-0005-0000-0000-0000914B0000}"/>
    <cellStyle name="Input Cell 4 3 7" xfId="2772" xr:uid="{00000000-0005-0000-0000-0000924B0000}"/>
    <cellStyle name="Input Cell 4 3 7 2" xfId="23848" xr:uid="{00000000-0005-0000-0000-0000934B0000}"/>
    <cellStyle name="Input Cell 4 3 7 2 2" xfId="23849" xr:uid="{00000000-0005-0000-0000-0000944B0000}"/>
    <cellStyle name="Input Cell 4 3 7 2 3" xfId="23850" xr:uid="{00000000-0005-0000-0000-0000954B0000}"/>
    <cellStyle name="Input Cell 4 3 7 2 4" xfId="23851" xr:uid="{00000000-0005-0000-0000-0000964B0000}"/>
    <cellStyle name="Input Cell 4 3 7 3" xfId="23852" xr:uid="{00000000-0005-0000-0000-0000974B0000}"/>
    <cellStyle name="Input Cell 4 3 7 4" xfId="23853" xr:uid="{00000000-0005-0000-0000-0000984B0000}"/>
    <cellStyle name="Input Cell 4 3 7 5" xfId="23854" xr:uid="{00000000-0005-0000-0000-0000994B0000}"/>
    <cellStyle name="Input Cell 4 3 8" xfId="2773" xr:uid="{00000000-0005-0000-0000-00009A4B0000}"/>
    <cellStyle name="Input Cell 4 3 8 2" xfId="23855" xr:uid="{00000000-0005-0000-0000-00009B4B0000}"/>
    <cellStyle name="Input Cell 4 3 8 2 2" xfId="23856" xr:uid="{00000000-0005-0000-0000-00009C4B0000}"/>
    <cellStyle name="Input Cell 4 3 8 2 3" xfId="23857" xr:uid="{00000000-0005-0000-0000-00009D4B0000}"/>
    <cellStyle name="Input Cell 4 3 8 2 4" xfId="23858" xr:uid="{00000000-0005-0000-0000-00009E4B0000}"/>
    <cellStyle name="Input Cell 4 3 8 3" xfId="23859" xr:uid="{00000000-0005-0000-0000-00009F4B0000}"/>
    <cellStyle name="Input Cell 4 3 8 4" xfId="23860" xr:uid="{00000000-0005-0000-0000-0000A04B0000}"/>
    <cellStyle name="Input Cell 4 3 8 5" xfId="23861" xr:uid="{00000000-0005-0000-0000-0000A14B0000}"/>
    <cellStyle name="Input Cell 4 3 9" xfId="2774" xr:uid="{00000000-0005-0000-0000-0000A24B0000}"/>
    <cellStyle name="Input Cell 4 3 9 2" xfId="23862" xr:uid="{00000000-0005-0000-0000-0000A34B0000}"/>
    <cellStyle name="Input Cell 4 3 9 2 2" xfId="23863" xr:uid="{00000000-0005-0000-0000-0000A44B0000}"/>
    <cellStyle name="Input Cell 4 3 9 2 3" xfId="23864" xr:uid="{00000000-0005-0000-0000-0000A54B0000}"/>
    <cellStyle name="Input Cell 4 3 9 2 4" xfId="23865" xr:uid="{00000000-0005-0000-0000-0000A64B0000}"/>
    <cellStyle name="Input Cell 4 3 9 3" xfId="23866" xr:uid="{00000000-0005-0000-0000-0000A74B0000}"/>
    <cellStyle name="Input Cell 4 3 9 4" xfId="23867" xr:uid="{00000000-0005-0000-0000-0000A84B0000}"/>
    <cellStyle name="Input Cell 4 3 9 5" xfId="23868" xr:uid="{00000000-0005-0000-0000-0000A94B0000}"/>
    <cellStyle name="Input Cell 4 4" xfId="2775" xr:uid="{00000000-0005-0000-0000-0000AA4B0000}"/>
    <cellStyle name="Input Cell 4 4 10" xfId="2776" xr:uid="{00000000-0005-0000-0000-0000AB4B0000}"/>
    <cellStyle name="Input Cell 4 4 10 2" xfId="23869" xr:uid="{00000000-0005-0000-0000-0000AC4B0000}"/>
    <cellStyle name="Input Cell 4 4 10 2 2" xfId="23870" xr:uid="{00000000-0005-0000-0000-0000AD4B0000}"/>
    <cellStyle name="Input Cell 4 4 10 2 3" xfId="23871" xr:uid="{00000000-0005-0000-0000-0000AE4B0000}"/>
    <cellStyle name="Input Cell 4 4 10 2 4" xfId="23872" xr:uid="{00000000-0005-0000-0000-0000AF4B0000}"/>
    <cellStyle name="Input Cell 4 4 10 3" xfId="23873" xr:uid="{00000000-0005-0000-0000-0000B04B0000}"/>
    <cellStyle name="Input Cell 4 4 10 4" xfId="23874" xr:uid="{00000000-0005-0000-0000-0000B14B0000}"/>
    <cellStyle name="Input Cell 4 4 10 5" xfId="23875" xr:uid="{00000000-0005-0000-0000-0000B24B0000}"/>
    <cellStyle name="Input Cell 4 4 11" xfId="2777" xr:uid="{00000000-0005-0000-0000-0000B34B0000}"/>
    <cellStyle name="Input Cell 4 4 11 2" xfId="23876" xr:uid="{00000000-0005-0000-0000-0000B44B0000}"/>
    <cellStyle name="Input Cell 4 4 11 2 2" xfId="23877" xr:uid="{00000000-0005-0000-0000-0000B54B0000}"/>
    <cellStyle name="Input Cell 4 4 11 2 3" xfId="23878" xr:uid="{00000000-0005-0000-0000-0000B64B0000}"/>
    <cellStyle name="Input Cell 4 4 11 2 4" xfId="23879" xr:uid="{00000000-0005-0000-0000-0000B74B0000}"/>
    <cellStyle name="Input Cell 4 4 11 3" xfId="23880" xr:uid="{00000000-0005-0000-0000-0000B84B0000}"/>
    <cellStyle name="Input Cell 4 4 11 4" xfId="23881" xr:uid="{00000000-0005-0000-0000-0000B94B0000}"/>
    <cellStyle name="Input Cell 4 4 11 5" xfId="23882" xr:uid="{00000000-0005-0000-0000-0000BA4B0000}"/>
    <cellStyle name="Input Cell 4 4 12" xfId="2778" xr:uid="{00000000-0005-0000-0000-0000BB4B0000}"/>
    <cellStyle name="Input Cell 4 4 12 2" xfId="23883" xr:uid="{00000000-0005-0000-0000-0000BC4B0000}"/>
    <cellStyle name="Input Cell 4 4 12 2 2" xfId="23884" xr:uid="{00000000-0005-0000-0000-0000BD4B0000}"/>
    <cellStyle name="Input Cell 4 4 12 2 3" xfId="23885" xr:uid="{00000000-0005-0000-0000-0000BE4B0000}"/>
    <cellStyle name="Input Cell 4 4 12 2 4" xfId="23886" xr:uid="{00000000-0005-0000-0000-0000BF4B0000}"/>
    <cellStyle name="Input Cell 4 4 12 3" xfId="23887" xr:uid="{00000000-0005-0000-0000-0000C04B0000}"/>
    <cellStyle name="Input Cell 4 4 12 4" xfId="23888" xr:uid="{00000000-0005-0000-0000-0000C14B0000}"/>
    <cellStyle name="Input Cell 4 4 12 5" xfId="23889" xr:uid="{00000000-0005-0000-0000-0000C24B0000}"/>
    <cellStyle name="Input Cell 4 4 13" xfId="2779" xr:uid="{00000000-0005-0000-0000-0000C34B0000}"/>
    <cellStyle name="Input Cell 4 4 13 2" xfId="23890" xr:uid="{00000000-0005-0000-0000-0000C44B0000}"/>
    <cellStyle name="Input Cell 4 4 13 2 2" xfId="23891" xr:uid="{00000000-0005-0000-0000-0000C54B0000}"/>
    <cellStyle name="Input Cell 4 4 13 2 3" xfId="23892" xr:uid="{00000000-0005-0000-0000-0000C64B0000}"/>
    <cellStyle name="Input Cell 4 4 13 2 4" xfId="23893" xr:uid="{00000000-0005-0000-0000-0000C74B0000}"/>
    <cellStyle name="Input Cell 4 4 13 3" xfId="23894" xr:uid="{00000000-0005-0000-0000-0000C84B0000}"/>
    <cellStyle name="Input Cell 4 4 13 4" xfId="23895" xr:uid="{00000000-0005-0000-0000-0000C94B0000}"/>
    <cellStyle name="Input Cell 4 4 13 5" xfId="23896" xr:uid="{00000000-0005-0000-0000-0000CA4B0000}"/>
    <cellStyle name="Input Cell 4 4 14" xfId="2780" xr:uid="{00000000-0005-0000-0000-0000CB4B0000}"/>
    <cellStyle name="Input Cell 4 4 14 2" xfId="23897" xr:uid="{00000000-0005-0000-0000-0000CC4B0000}"/>
    <cellStyle name="Input Cell 4 4 14 2 2" xfId="23898" xr:uid="{00000000-0005-0000-0000-0000CD4B0000}"/>
    <cellStyle name="Input Cell 4 4 14 2 3" xfId="23899" xr:uid="{00000000-0005-0000-0000-0000CE4B0000}"/>
    <cellStyle name="Input Cell 4 4 14 2 4" xfId="23900" xr:uid="{00000000-0005-0000-0000-0000CF4B0000}"/>
    <cellStyle name="Input Cell 4 4 14 3" xfId="23901" xr:uid="{00000000-0005-0000-0000-0000D04B0000}"/>
    <cellStyle name="Input Cell 4 4 14 4" xfId="23902" xr:uid="{00000000-0005-0000-0000-0000D14B0000}"/>
    <cellStyle name="Input Cell 4 4 14 5" xfId="23903" xr:uid="{00000000-0005-0000-0000-0000D24B0000}"/>
    <cellStyle name="Input Cell 4 4 15" xfId="2781" xr:uid="{00000000-0005-0000-0000-0000D34B0000}"/>
    <cellStyle name="Input Cell 4 4 15 2" xfId="23904" xr:uid="{00000000-0005-0000-0000-0000D44B0000}"/>
    <cellStyle name="Input Cell 4 4 15 2 2" xfId="23905" xr:uid="{00000000-0005-0000-0000-0000D54B0000}"/>
    <cellStyle name="Input Cell 4 4 15 2 3" xfId="23906" xr:uid="{00000000-0005-0000-0000-0000D64B0000}"/>
    <cellStyle name="Input Cell 4 4 15 2 4" xfId="23907" xr:uid="{00000000-0005-0000-0000-0000D74B0000}"/>
    <cellStyle name="Input Cell 4 4 15 3" xfId="23908" xr:uid="{00000000-0005-0000-0000-0000D84B0000}"/>
    <cellStyle name="Input Cell 4 4 15 4" xfId="23909" xr:uid="{00000000-0005-0000-0000-0000D94B0000}"/>
    <cellStyle name="Input Cell 4 4 15 5" xfId="23910" xr:uid="{00000000-0005-0000-0000-0000DA4B0000}"/>
    <cellStyle name="Input Cell 4 4 16" xfId="2782" xr:uid="{00000000-0005-0000-0000-0000DB4B0000}"/>
    <cellStyle name="Input Cell 4 4 16 2" xfId="23911" xr:uid="{00000000-0005-0000-0000-0000DC4B0000}"/>
    <cellStyle name="Input Cell 4 4 16 2 2" xfId="23912" xr:uid="{00000000-0005-0000-0000-0000DD4B0000}"/>
    <cellStyle name="Input Cell 4 4 16 2 3" xfId="23913" xr:uid="{00000000-0005-0000-0000-0000DE4B0000}"/>
    <cellStyle name="Input Cell 4 4 16 2 4" xfId="23914" xr:uid="{00000000-0005-0000-0000-0000DF4B0000}"/>
    <cellStyle name="Input Cell 4 4 16 3" xfId="23915" xr:uid="{00000000-0005-0000-0000-0000E04B0000}"/>
    <cellStyle name="Input Cell 4 4 16 4" xfId="23916" xr:uid="{00000000-0005-0000-0000-0000E14B0000}"/>
    <cellStyle name="Input Cell 4 4 16 5" xfId="23917" xr:uid="{00000000-0005-0000-0000-0000E24B0000}"/>
    <cellStyle name="Input Cell 4 4 17" xfId="2783" xr:uid="{00000000-0005-0000-0000-0000E34B0000}"/>
    <cellStyle name="Input Cell 4 4 17 2" xfId="23918" xr:uid="{00000000-0005-0000-0000-0000E44B0000}"/>
    <cellStyle name="Input Cell 4 4 17 2 2" xfId="23919" xr:uid="{00000000-0005-0000-0000-0000E54B0000}"/>
    <cellStyle name="Input Cell 4 4 17 2 3" xfId="23920" xr:uid="{00000000-0005-0000-0000-0000E64B0000}"/>
    <cellStyle name="Input Cell 4 4 17 2 4" xfId="23921" xr:uid="{00000000-0005-0000-0000-0000E74B0000}"/>
    <cellStyle name="Input Cell 4 4 17 3" xfId="23922" xr:uid="{00000000-0005-0000-0000-0000E84B0000}"/>
    <cellStyle name="Input Cell 4 4 17 4" xfId="23923" xr:uid="{00000000-0005-0000-0000-0000E94B0000}"/>
    <cellStyle name="Input Cell 4 4 17 5" xfId="23924" xr:uid="{00000000-0005-0000-0000-0000EA4B0000}"/>
    <cellStyle name="Input Cell 4 4 18" xfId="2784" xr:uid="{00000000-0005-0000-0000-0000EB4B0000}"/>
    <cellStyle name="Input Cell 4 4 18 2" xfId="23925" xr:uid="{00000000-0005-0000-0000-0000EC4B0000}"/>
    <cellStyle name="Input Cell 4 4 18 2 2" xfId="23926" xr:uid="{00000000-0005-0000-0000-0000ED4B0000}"/>
    <cellStyle name="Input Cell 4 4 18 2 3" xfId="23927" xr:uid="{00000000-0005-0000-0000-0000EE4B0000}"/>
    <cellStyle name="Input Cell 4 4 18 2 4" xfId="23928" xr:uid="{00000000-0005-0000-0000-0000EF4B0000}"/>
    <cellStyle name="Input Cell 4 4 18 3" xfId="23929" xr:uid="{00000000-0005-0000-0000-0000F04B0000}"/>
    <cellStyle name="Input Cell 4 4 18 4" xfId="23930" xr:uid="{00000000-0005-0000-0000-0000F14B0000}"/>
    <cellStyle name="Input Cell 4 4 18 5" xfId="23931" xr:uid="{00000000-0005-0000-0000-0000F24B0000}"/>
    <cellStyle name="Input Cell 4 4 19" xfId="2785" xr:uid="{00000000-0005-0000-0000-0000F34B0000}"/>
    <cellStyle name="Input Cell 4 4 19 2" xfId="23932" xr:uid="{00000000-0005-0000-0000-0000F44B0000}"/>
    <cellStyle name="Input Cell 4 4 19 2 2" xfId="23933" xr:uid="{00000000-0005-0000-0000-0000F54B0000}"/>
    <cellStyle name="Input Cell 4 4 19 2 3" xfId="23934" xr:uid="{00000000-0005-0000-0000-0000F64B0000}"/>
    <cellStyle name="Input Cell 4 4 19 2 4" xfId="23935" xr:uid="{00000000-0005-0000-0000-0000F74B0000}"/>
    <cellStyle name="Input Cell 4 4 19 3" xfId="23936" xr:uid="{00000000-0005-0000-0000-0000F84B0000}"/>
    <cellStyle name="Input Cell 4 4 19 4" xfId="23937" xr:uid="{00000000-0005-0000-0000-0000F94B0000}"/>
    <cellStyle name="Input Cell 4 4 19 5" xfId="23938" xr:uid="{00000000-0005-0000-0000-0000FA4B0000}"/>
    <cellStyle name="Input Cell 4 4 2" xfId="2786" xr:uid="{00000000-0005-0000-0000-0000FB4B0000}"/>
    <cellStyle name="Input Cell 4 4 2 10" xfId="2787" xr:uid="{00000000-0005-0000-0000-0000FC4B0000}"/>
    <cellStyle name="Input Cell 4 4 2 10 2" xfId="23939" xr:uid="{00000000-0005-0000-0000-0000FD4B0000}"/>
    <cellStyle name="Input Cell 4 4 2 10 2 2" xfId="23940" xr:uid="{00000000-0005-0000-0000-0000FE4B0000}"/>
    <cellStyle name="Input Cell 4 4 2 10 2 3" xfId="23941" xr:uid="{00000000-0005-0000-0000-0000FF4B0000}"/>
    <cellStyle name="Input Cell 4 4 2 10 2 4" xfId="23942" xr:uid="{00000000-0005-0000-0000-0000004C0000}"/>
    <cellStyle name="Input Cell 4 4 2 10 3" xfId="23943" xr:uid="{00000000-0005-0000-0000-0000014C0000}"/>
    <cellStyle name="Input Cell 4 4 2 10 4" xfId="23944" xr:uid="{00000000-0005-0000-0000-0000024C0000}"/>
    <cellStyle name="Input Cell 4 4 2 10 5" xfId="23945" xr:uid="{00000000-0005-0000-0000-0000034C0000}"/>
    <cellStyle name="Input Cell 4 4 2 11" xfId="2788" xr:uid="{00000000-0005-0000-0000-0000044C0000}"/>
    <cellStyle name="Input Cell 4 4 2 11 2" xfId="23946" xr:uid="{00000000-0005-0000-0000-0000054C0000}"/>
    <cellStyle name="Input Cell 4 4 2 11 2 2" xfId="23947" xr:uid="{00000000-0005-0000-0000-0000064C0000}"/>
    <cellStyle name="Input Cell 4 4 2 11 2 3" xfId="23948" xr:uid="{00000000-0005-0000-0000-0000074C0000}"/>
    <cellStyle name="Input Cell 4 4 2 11 2 4" xfId="23949" xr:uid="{00000000-0005-0000-0000-0000084C0000}"/>
    <cellStyle name="Input Cell 4 4 2 11 3" xfId="23950" xr:uid="{00000000-0005-0000-0000-0000094C0000}"/>
    <cellStyle name="Input Cell 4 4 2 11 4" xfId="23951" xr:uid="{00000000-0005-0000-0000-00000A4C0000}"/>
    <cellStyle name="Input Cell 4 4 2 11 5" xfId="23952" xr:uid="{00000000-0005-0000-0000-00000B4C0000}"/>
    <cellStyle name="Input Cell 4 4 2 12" xfId="2789" xr:uid="{00000000-0005-0000-0000-00000C4C0000}"/>
    <cellStyle name="Input Cell 4 4 2 12 2" xfId="23953" xr:uid="{00000000-0005-0000-0000-00000D4C0000}"/>
    <cellStyle name="Input Cell 4 4 2 12 2 2" xfId="23954" xr:uid="{00000000-0005-0000-0000-00000E4C0000}"/>
    <cellStyle name="Input Cell 4 4 2 12 2 3" xfId="23955" xr:uid="{00000000-0005-0000-0000-00000F4C0000}"/>
    <cellStyle name="Input Cell 4 4 2 12 2 4" xfId="23956" xr:uid="{00000000-0005-0000-0000-0000104C0000}"/>
    <cellStyle name="Input Cell 4 4 2 12 3" xfId="23957" xr:uid="{00000000-0005-0000-0000-0000114C0000}"/>
    <cellStyle name="Input Cell 4 4 2 12 4" xfId="23958" xr:uid="{00000000-0005-0000-0000-0000124C0000}"/>
    <cellStyle name="Input Cell 4 4 2 12 5" xfId="23959" xr:uid="{00000000-0005-0000-0000-0000134C0000}"/>
    <cellStyle name="Input Cell 4 4 2 13" xfId="2790" xr:uid="{00000000-0005-0000-0000-0000144C0000}"/>
    <cellStyle name="Input Cell 4 4 2 13 2" xfId="23960" xr:uid="{00000000-0005-0000-0000-0000154C0000}"/>
    <cellStyle name="Input Cell 4 4 2 13 2 2" xfId="23961" xr:uid="{00000000-0005-0000-0000-0000164C0000}"/>
    <cellStyle name="Input Cell 4 4 2 13 2 3" xfId="23962" xr:uid="{00000000-0005-0000-0000-0000174C0000}"/>
    <cellStyle name="Input Cell 4 4 2 13 2 4" xfId="23963" xr:uid="{00000000-0005-0000-0000-0000184C0000}"/>
    <cellStyle name="Input Cell 4 4 2 13 3" xfId="23964" xr:uid="{00000000-0005-0000-0000-0000194C0000}"/>
    <cellStyle name="Input Cell 4 4 2 13 4" xfId="23965" xr:uid="{00000000-0005-0000-0000-00001A4C0000}"/>
    <cellStyle name="Input Cell 4 4 2 13 5" xfId="23966" xr:uid="{00000000-0005-0000-0000-00001B4C0000}"/>
    <cellStyle name="Input Cell 4 4 2 14" xfId="2791" xr:uid="{00000000-0005-0000-0000-00001C4C0000}"/>
    <cellStyle name="Input Cell 4 4 2 14 2" xfId="23967" xr:uid="{00000000-0005-0000-0000-00001D4C0000}"/>
    <cellStyle name="Input Cell 4 4 2 14 2 2" xfId="23968" xr:uid="{00000000-0005-0000-0000-00001E4C0000}"/>
    <cellStyle name="Input Cell 4 4 2 14 2 3" xfId="23969" xr:uid="{00000000-0005-0000-0000-00001F4C0000}"/>
    <cellStyle name="Input Cell 4 4 2 14 2 4" xfId="23970" xr:uid="{00000000-0005-0000-0000-0000204C0000}"/>
    <cellStyle name="Input Cell 4 4 2 14 3" xfId="23971" xr:uid="{00000000-0005-0000-0000-0000214C0000}"/>
    <cellStyle name="Input Cell 4 4 2 14 4" xfId="23972" xr:uid="{00000000-0005-0000-0000-0000224C0000}"/>
    <cellStyle name="Input Cell 4 4 2 14 5" xfId="23973" xr:uid="{00000000-0005-0000-0000-0000234C0000}"/>
    <cellStyle name="Input Cell 4 4 2 15" xfId="2792" xr:uid="{00000000-0005-0000-0000-0000244C0000}"/>
    <cellStyle name="Input Cell 4 4 2 15 2" xfId="23974" xr:uid="{00000000-0005-0000-0000-0000254C0000}"/>
    <cellStyle name="Input Cell 4 4 2 15 2 2" xfId="23975" xr:uid="{00000000-0005-0000-0000-0000264C0000}"/>
    <cellStyle name="Input Cell 4 4 2 15 2 3" xfId="23976" xr:uid="{00000000-0005-0000-0000-0000274C0000}"/>
    <cellStyle name="Input Cell 4 4 2 15 2 4" xfId="23977" xr:uid="{00000000-0005-0000-0000-0000284C0000}"/>
    <cellStyle name="Input Cell 4 4 2 15 3" xfId="23978" xr:uid="{00000000-0005-0000-0000-0000294C0000}"/>
    <cellStyle name="Input Cell 4 4 2 15 4" xfId="23979" xr:uid="{00000000-0005-0000-0000-00002A4C0000}"/>
    <cellStyle name="Input Cell 4 4 2 15 5" xfId="23980" xr:uid="{00000000-0005-0000-0000-00002B4C0000}"/>
    <cellStyle name="Input Cell 4 4 2 16" xfId="2793" xr:uid="{00000000-0005-0000-0000-00002C4C0000}"/>
    <cellStyle name="Input Cell 4 4 2 16 2" xfId="23981" xr:uid="{00000000-0005-0000-0000-00002D4C0000}"/>
    <cellStyle name="Input Cell 4 4 2 16 2 2" xfId="23982" xr:uid="{00000000-0005-0000-0000-00002E4C0000}"/>
    <cellStyle name="Input Cell 4 4 2 16 2 3" xfId="23983" xr:uid="{00000000-0005-0000-0000-00002F4C0000}"/>
    <cellStyle name="Input Cell 4 4 2 16 2 4" xfId="23984" xr:uid="{00000000-0005-0000-0000-0000304C0000}"/>
    <cellStyle name="Input Cell 4 4 2 16 3" xfId="23985" xr:uid="{00000000-0005-0000-0000-0000314C0000}"/>
    <cellStyle name="Input Cell 4 4 2 16 4" xfId="23986" xr:uid="{00000000-0005-0000-0000-0000324C0000}"/>
    <cellStyle name="Input Cell 4 4 2 16 5" xfId="23987" xr:uid="{00000000-0005-0000-0000-0000334C0000}"/>
    <cellStyle name="Input Cell 4 4 2 17" xfId="2794" xr:uid="{00000000-0005-0000-0000-0000344C0000}"/>
    <cellStyle name="Input Cell 4 4 2 17 2" xfId="23988" xr:uid="{00000000-0005-0000-0000-0000354C0000}"/>
    <cellStyle name="Input Cell 4 4 2 17 2 2" xfId="23989" xr:uid="{00000000-0005-0000-0000-0000364C0000}"/>
    <cellStyle name="Input Cell 4 4 2 17 2 3" xfId="23990" xr:uid="{00000000-0005-0000-0000-0000374C0000}"/>
    <cellStyle name="Input Cell 4 4 2 17 2 4" xfId="23991" xr:uid="{00000000-0005-0000-0000-0000384C0000}"/>
    <cellStyle name="Input Cell 4 4 2 17 3" xfId="23992" xr:uid="{00000000-0005-0000-0000-0000394C0000}"/>
    <cellStyle name="Input Cell 4 4 2 17 4" xfId="23993" xr:uid="{00000000-0005-0000-0000-00003A4C0000}"/>
    <cellStyle name="Input Cell 4 4 2 17 5" xfId="23994" xr:uid="{00000000-0005-0000-0000-00003B4C0000}"/>
    <cellStyle name="Input Cell 4 4 2 18" xfId="2795" xr:uid="{00000000-0005-0000-0000-00003C4C0000}"/>
    <cellStyle name="Input Cell 4 4 2 18 2" xfId="23995" xr:uid="{00000000-0005-0000-0000-00003D4C0000}"/>
    <cellStyle name="Input Cell 4 4 2 18 2 2" xfId="23996" xr:uid="{00000000-0005-0000-0000-00003E4C0000}"/>
    <cellStyle name="Input Cell 4 4 2 18 2 3" xfId="23997" xr:uid="{00000000-0005-0000-0000-00003F4C0000}"/>
    <cellStyle name="Input Cell 4 4 2 18 2 4" xfId="23998" xr:uid="{00000000-0005-0000-0000-0000404C0000}"/>
    <cellStyle name="Input Cell 4 4 2 18 3" xfId="23999" xr:uid="{00000000-0005-0000-0000-0000414C0000}"/>
    <cellStyle name="Input Cell 4 4 2 18 4" xfId="24000" xr:uid="{00000000-0005-0000-0000-0000424C0000}"/>
    <cellStyle name="Input Cell 4 4 2 18 5" xfId="24001" xr:uid="{00000000-0005-0000-0000-0000434C0000}"/>
    <cellStyle name="Input Cell 4 4 2 19" xfId="2796" xr:uid="{00000000-0005-0000-0000-0000444C0000}"/>
    <cellStyle name="Input Cell 4 4 2 19 2" xfId="24002" xr:uid="{00000000-0005-0000-0000-0000454C0000}"/>
    <cellStyle name="Input Cell 4 4 2 19 2 2" xfId="24003" xr:uid="{00000000-0005-0000-0000-0000464C0000}"/>
    <cellStyle name="Input Cell 4 4 2 19 2 3" xfId="24004" xr:uid="{00000000-0005-0000-0000-0000474C0000}"/>
    <cellStyle name="Input Cell 4 4 2 19 2 4" xfId="24005" xr:uid="{00000000-0005-0000-0000-0000484C0000}"/>
    <cellStyle name="Input Cell 4 4 2 19 3" xfId="24006" xr:uid="{00000000-0005-0000-0000-0000494C0000}"/>
    <cellStyle name="Input Cell 4 4 2 19 4" xfId="24007" xr:uid="{00000000-0005-0000-0000-00004A4C0000}"/>
    <cellStyle name="Input Cell 4 4 2 19 5" xfId="24008" xr:uid="{00000000-0005-0000-0000-00004B4C0000}"/>
    <cellStyle name="Input Cell 4 4 2 2" xfId="2797" xr:uid="{00000000-0005-0000-0000-00004C4C0000}"/>
    <cellStyle name="Input Cell 4 4 2 2 2" xfId="24009" xr:uid="{00000000-0005-0000-0000-00004D4C0000}"/>
    <cellStyle name="Input Cell 4 4 2 2 2 2" xfId="24010" xr:uid="{00000000-0005-0000-0000-00004E4C0000}"/>
    <cellStyle name="Input Cell 4 4 2 2 2 3" xfId="24011" xr:uid="{00000000-0005-0000-0000-00004F4C0000}"/>
    <cellStyle name="Input Cell 4 4 2 2 2 4" xfId="24012" xr:uid="{00000000-0005-0000-0000-0000504C0000}"/>
    <cellStyle name="Input Cell 4 4 2 2 3" xfId="24013" xr:uid="{00000000-0005-0000-0000-0000514C0000}"/>
    <cellStyle name="Input Cell 4 4 2 2 4" xfId="24014" xr:uid="{00000000-0005-0000-0000-0000524C0000}"/>
    <cellStyle name="Input Cell 4 4 2 2 5" xfId="24015" xr:uid="{00000000-0005-0000-0000-0000534C0000}"/>
    <cellStyle name="Input Cell 4 4 2 20" xfId="2798" xr:uid="{00000000-0005-0000-0000-0000544C0000}"/>
    <cellStyle name="Input Cell 4 4 2 20 2" xfId="24016" xr:uid="{00000000-0005-0000-0000-0000554C0000}"/>
    <cellStyle name="Input Cell 4 4 2 20 2 2" xfId="24017" xr:uid="{00000000-0005-0000-0000-0000564C0000}"/>
    <cellStyle name="Input Cell 4 4 2 20 2 3" xfId="24018" xr:uid="{00000000-0005-0000-0000-0000574C0000}"/>
    <cellStyle name="Input Cell 4 4 2 20 2 4" xfId="24019" xr:uid="{00000000-0005-0000-0000-0000584C0000}"/>
    <cellStyle name="Input Cell 4 4 2 20 3" xfId="24020" xr:uid="{00000000-0005-0000-0000-0000594C0000}"/>
    <cellStyle name="Input Cell 4 4 2 20 4" xfId="24021" xr:uid="{00000000-0005-0000-0000-00005A4C0000}"/>
    <cellStyle name="Input Cell 4 4 2 20 5" xfId="24022" xr:uid="{00000000-0005-0000-0000-00005B4C0000}"/>
    <cellStyle name="Input Cell 4 4 2 21" xfId="2799" xr:uid="{00000000-0005-0000-0000-00005C4C0000}"/>
    <cellStyle name="Input Cell 4 4 2 21 2" xfId="24023" xr:uid="{00000000-0005-0000-0000-00005D4C0000}"/>
    <cellStyle name="Input Cell 4 4 2 21 2 2" xfId="24024" xr:uid="{00000000-0005-0000-0000-00005E4C0000}"/>
    <cellStyle name="Input Cell 4 4 2 21 2 3" xfId="24025" xr:uid="{00000000-0005-0000-0000-00005F4C0000}"/>
    <cellStyle name="Input Cell 4 4 2 21 2 4" xfId="24026" xr:uid="{00000000-0005-0000-0000-0000604C0000}"/>
    <cellStyle name="Input Cell 4 4 2 21 3" xfId="24027" xr:uid="{00000000-0005-0000-0000-0000614C0000}"/>
    <cellStyle name="Input Cell 4 4 2 21 4" xfId="24028" xr:uid="{00000000-0005-0000-0000-0000624C0000}"/>
    <cellStyle name="Input Cell 4 4 2 21 5" xfId="24029" xr:uid="{00000000-0005-0000-0000-0000634C0000}"/>
    <cellStyle name="Input Cell 4 4 2 22" xfId="2800" xr:uid="{00000000-0005-0000-0000-0000644C0000}"/>
    <cellStyle name="Input Cell 4 4 2 22 2" xfId="24030" xr:uid="{00000000-0005-0000-0000-0000654C0000}"/>
    <cellStyle name="Input Cell 4 4 2 22 2 2" xfId="24031" xr:uid="{00000000-0005-0000-0000-0000664C0000}"/>
    <cellStyle name="Input Cell 4 4 2 22 2 3" xfId="24032" xr:uid="{00000000-0005-0000-0000-0000674C0000}"/>
    <cellStyle name="Input Cell 4 4 2 22 2 4" xfId="24033" xr:uid="{00000000-0005-0000-0000-0000684C0000}"/>
    <cellStyle name="Input Cell 4 4 2 22 3" xfId="24034" xr:uid="{00000000-0005-0000-0000-0000694C0000}"/>
    <cellStyle name="Input Cell 4 4 2 22 4" xfId="24035" xr:uid="{00000000-0005-0000-0000-00006A4C0000}"/>
    <cellStyle name="Input Cell 4 4 2 22 5" xfId="24036" xr:uid="{00000000-0005-0000-0000-00006B4C0000}"/>
    <cellStyle name="Input Cell 4 4 2 23" xfId="2801" xr:uid="{00000000-0005-0000-0000-00006C4C0000}"/>
    <cellStyle name="Input Cell 4 4 2 23 2" xfId="24037" xr:uid="{00000000-0005-0000-0000-00006D4C0000}"/>
    <cellStyle name="Input Cell 4 4 2 23 2 2" xfId="24038" xr:uid="{00000000-0005-0000-0000-00006E4C0000}"/>
    <cellStyle name="Input Cell 4 4 2 23 2 3" xfId="24039" xr:uid="{00000000-0005-0000-0000-00006F4C0000}"/>
    <cellStyle name="Input Cell 4 4 2 23 2 4" xfId="24040" xr:uid="{00000000-0005-0000-0000-0000704C0000}"/>
    <cellStyle name="Input Cell 4 4 2 23 3" xfId="24041" xr:uid="{00000000-0005-0000-0000-0000714C0000}"/>
    <cellStyle name="Input Cell 4 4 2 23 4" xfId="24042" xr:uid="{00000000-0005-0000-0000-0000724C0000}"/>
    <cellStyle name="Input Cell 4 4 2 23 5" xfId="24043" xr:uid="{00000000-0005-0000-0000-0000734C0000}"/>
    <cellStyle name="Input Cell 4 4 2 24" xfId="2802" xr:uid="{00000000-0005-0000-0000-0000744C0000}"/>
    <cellStyle name="Input Cell 4 4 2 24 2" xfId="24044" xr:uid="{00000000-0005-0000-0000-0000754C0000}"/>
    <cellStyle name="Input Cell 4 4 2 24 2 2" xfId="24045" xr:uid="{00000000-0005-0000-0000-0000764C0000}"/>
    <cellStyle name="Input Cell 4 4 2 24 2 3" xfId="24046" xr:uid="{00000000-0005-0000-0000-0000774C0000}"/>
    <cellStyle name="Input Cell 4 4 2 24 2 4" xfId="24047" xr:uid="{00000000-0005-0000-0000-0000784C0000}"/>
    <cellStyle name="Input Cell 4 4 2 24 3" xfId="24048" xr:uid="{00000000-0005-0000-0000-0000794C0000}"/>
    <cellStyle name="Input Cell 4 4 2 24 4" xfId="24049" xr:uid="{00000000-0005-0000-0000-00007A4C0000}"/>
    <cellStyle name="Input Cell 4 4 2 24 5" xfId="24050" xr:uid="{00000000-0005-0000-0000-00007B4C0000}"/>
    <cellStyle name="Input Cell 4 4 2 25" xfId="2803" xr:uid="{00000000-0005-0000-0000-00007C4C0000}"/>
    <cellStyle name="Input Cell 4 4 2 25 2" xfId="24051" xr:uid="{00000000-0005-0000-0000-00007D4C0000}"/>
    <cellStyle name="Input Cell 4 4 2 25 2 2" xfId="24052" xr:uid="{00000000-0005-0000-0000-00007E4C0000}"/>
    <cellStyle name="Input Cell 4 4 2 25 2 3" xfId="24053" xr:uid="{00000000-0005-0000-0000-00007F4C0000}"/>
    <cellStyle name="Input Cell 4 4 2 25 2 4" xfId="24054" xr:uid="{00000000-0005-0000-0000-0000804C0000}"/>
    <cellStyle name="Input Cell 4 4 2 25 3" xfId="24055" xr:uid="{00000000-0005-0000-0000-0000814C0000}"/>
    <cellStyle name="Input Cell 4 4 2 25 4" xfId="24056" xr:uid="{00000000-0005-0000-0000-0000824C0000}"/>
    <cellStyle name="Input Cell 4 4 2 25 5" xfId="24057" xr:uid="{00000000-0005-0000-0000-0000834C0000}"/>
    <cellStyle name="Input Cell 4 4 2 26" xfId="2804" xr:uid="{00000000-0005-0000-0000-0000844C0000}"/>
    <cellStyle name="Input Cell 4 4 2 26 2" xfId="24058" xr:uid="{00000000-0005-0000-0000-0000854C0000}"/>
    <cellStyle name="Input Cell 4 4 2 26 2 2" xfId="24059" xr:uid="{00000000-0005-0000-0000-0000864C0000}"/>
    <cellStyle name="Input Cell 4 4 2 26 2 3" xfId="24060" xr:uid="{00000000-0005-0000-0000-0000874C0000}"/>
    <cellStyle name="Input Cell 4 4 2 26 2 4" xfId="24061" xr:uid="{00000000-0005-0000-0000-0000884C0000}"/>
    <cellStyle name="Input Cell 4 4 2 26 3" xfId="24062" xr:uid="{00000000-0005-0000-0000-0000894C0000}"/>
    <cellStyle name="Input Cell 4 4 2 26 4" xfId="24063" xr:uid="{00000000-0005-0000-0000-00008A4C0000}"/>
    <cellStyle name="Input Cell 4 4 2 26 5" xfId="24064" xr:uid="{00000000-0005-0000-0000-00008B4C0000}"/>
    <cellStyle name="Input Cell 4 4 2 27" xfId="2805" xr:uid="{00000000-0005-0000-0000-00008C4C0000}"/>
    <cellStyle name="Input Cell 4 4 2 27 2" xfId="24065" xr:uid="{00000000-0005-0000-0000-00008D4C0000}"/>
    <cellStyle name="Input Cell 4 4 2 27 2 2" xfId="24066" xr:uid="{00000000-0005-0000-0000-00008E4C0000}"/>
    <cellStyle name="Input Cell 4 4 2 27 2 3" xfId="24067" xr:uid="{00000000-0005-0000-0000-00008F4C0000}"/>
    <cellStyle name="Input Cell 4 4 2 27 2 4" xfId="24068" xr:uid="{00000000-0005-0000-0000-0000904C0000}"/>
    <cellStyle name="Input Cell 4 4 2 27 3" xfId="24069" xr:uid="{00000000-0005-0000-0000-0000914C0000}"/>
    <cellStyle name="Input Cell 4 4 2 27 4" xfId="24070" xr:uid="{00000000-0005-0000-0000-0000924C0000}"/>
    <cellStyle name="Input Cell 4 4 2 27 5" xfId="24071" xr:uid="{00000000-0005-0000-0000-0000934C0000}"/>
    <cellStyle name="Input Cell 4 4 2 28" xfId="2806" xr:uid="{00000000-0005-0000-0000-0000944C0000}"/>
    <cellStyle name="Input Cell 4 4 2 28 2" xfId="24072" xr:uid="{00000000-0005-0000-0000-0000954C0000}"/>
    <cellStyle name="Input Cell 4 4 2 28 2 2" xfId="24073" xr:uid="{00000000-0005-0000-0000-0000964C0000}"/>
    <cellStyle name="Input Cell 4 4 2 28 2 3" xfId="24074" xr:uid="{00000000-0005-0000-0000-0000974C0000}"/>
    <cellStyle name="Input Cell 4 4 2 28 2 4" xfId="24075" xr:uid="{00000000-0005-0000-0000-0000984C0000}"/>
    <cellStyle name="Input Cell 4 4 2 28 3" xfId="24076" xr:uid="{00000000-0005-0000-0000-0000994C0000}"/>
    <cellStyle name="Input Cell 4 4 2 28 4" xfId="24077" xr:uid="{00000000-0005-0000-0000-00009A4C0000}"/>
    <cellStyle name="Input Cell 4 4 2 28 5" xfId="24078" xr:uid="{00000000-0005-0000-0000-00009B4C0000}"/>
    <cellStyle name="Input Cell 4 4 2 29" xfId="2807" xr:uid="{00000000-0005-0000-0000-00009C4C0000}"/>
    <cellStyle name="Input Cell 4 4 2 29 2" xfId="24079" xr:uid="{00000000-0005-0000-0000-00009D4C0000}"/>
    <cellStyle name="Input Cell 4 4 2 29 2 2" xfId="24080" xr:uid="{00000000-0005-0000-0000-00009E4C0000}"/>
    <cellStyle name="Input Cell 4 4 2 29 2 3" xfId="24081" xr:uid="{00000000-0005-0000-0000-00009F4C0000}"/>
    <cellStyle name="Input Cell 4 4 2 29 2 4" xfId="24082" xr:uid="{00000000-0005-0000-0000-0000A04C0000}"/>
    <cellStyle name="Input Cell 4 4 2 29 3" xfId="24083" xr:uid="{00000000-0005-0000-0000-0000A14C0000}"/>
    <cellStyle name="Input Cell 4 4 2 29 4" xfId="24084" xr:uid="{00000000-0005-0000-0000-0000A24C0000}"/>
    <cellStyle name="Input Cell 4 4 2 29 5" xfId="24085" xr:uid="{00000000-0005-0000-0000-0000A34C0000}"/>
    <cellStyle name="Input Cell 4 4 2 3" xfId="2808" xr:uid="{00000000-0005-0000-0000-0000A44C0000}"/>
    <cellStyle name="Input Cell 4 4 2 3 2" xfId="24086" xr:uid="{00000000-0005-0000-0000-0000A54C0000}"/>
    <cellStyle name="Input Cell 4 4 2 3 2 2" xfId="24087" xr:uid="{00000000-0005-0000-0000-0000A64C0000}"/>
    <cellStyle name="Input Cell 4 4 2 3 2 3" xfId="24088" xr:uid="{00000000-0005-0000-0000-0000A74C0000}"/>
    <cellStyle name="Input Cell 4 4 2 3 2 4" xfId="24089" xr:uid="{00000000-0005-0000-0000-0000A84C0000}"/>
    <cellStyle name="Input Cell 4 4 2 3 3" xfId="24090" xr:uid="{00000000-0005-0000-0000-0000A94C0000}"/>
    <cellStyle name="Input Cell 4 4 2 3 4" xfId="24091" xr:uid="{00000000-0005-0000-0000-0000AA4C0000}"/>
    <cellStyle name="Input Cell 4 4 2 3 5" xfId="24092" xr:uid="{00000000-0005-0000-0000-0000AB4C0000}"/>
    <cellStyle name="Input Cell 4 4 2 30" xfId="2809" xr:uid="{00000000-0005-0000-0000-0000AC4C0000}"/>
    <cellStyle name="Input Cell 4 4 2 30 2" xfId="24093" xr:uid="{00000000-0005-0000-0000-0000AD4C0000}"/>
    <cellStyle name="Input Cell 4 4 2 30 2 2" xfId="24094" xr:uid="{00000000-0005-0000-0000-0000AE4C0000}"/>
    <cellStyle name="Input Cell 4 4 2 30 2 3" xfId="24095" xr:uid="{00000000-0005-0000-0000-0000AF4C0000}"/>
    <cellStyle name="Input Cell 4 4 2 30 2 4" xfId="24096" xr:uid="{00000000-0005-0000-0000-0000B04C0000}"/>
    <cellStyle name="Input Cell 4 4 2 30 3" xfId="24097" xr:uid="{00000000-0005-0000-0000-0000B14C0000}"/>
    <cellStyle name="Input Cell 4 4 2 30 4" xfId="24098" xr:uid="{00000000-0005-0000-0000-0000B24C0000}"/>
    <cellStyle name="Input Cell 4 4 2 30 5" xfId="24099" xr:uid="{00000000-0005-0000-0000-0000B34C0000}"/>
    <cellStyle name="Input Cell 4 4 2 31" xfId="2810" xr:uid="{00000000-0005-0000-0000-0000B44C0000}"/>
    <cellStyle name="Input Cell 4 4 2 31 2" xfId="24100" xr:uid="{00000000-0005-0000-0000-0000B54C0000}"/>
    <cellStyle name="Input Cell 4 4 2 31 2 2" xfId="24101" xr:uid="{00000000-0005-0000-0000-0000B64C0000}"/>
    <cellStyle name="Input Cell 4 4 2 31 2 3" xfId="24102" xr:uid="{00000000-0005-0000-0000-0000B74C0000}"/>
    <cellStyle name="Input Cell 4 4 2 31 2 4" xfId="24103" xr:uid="{00000000-0005-0000-0000-0000B84C0000}"/>
    <cellStyle name="Input Cell 4 4 2 31 3" xfId="24104" xr:uid="{00000000-0005-0000-0000-0000B94C0000}"/>
    <cellStyle name="Input Cell 4 4 2 31 4" xfId="24105" xr:uid="{00000000-0005-0000-0000-0000BA4C0000}"/>
    <cellStyle name="Input Cell 4 4 2 31 5" xfId="24106" xr:uid="{00000000-0005-0000-0000-0000BB4C0000}"/>
    <cellStyle name="Input Cell 4 4 2 32" xfId="2811" xr:uid="{00000000-0005-0000-0000-0000BC4C0000}"/>
    <cellStyle name="Input Cell 4 4 2 32 2" xfId="24107" xr:uid="{00000000-0005-0000-0000-0000BD4C0000}"/>
    <cellStyle name="Input Cell 4 4 2 32 2 2" xfId="24108" xr:uid="{00000000-0005-0000-0000-0000BE4C0000}"/>
    <cellStyle name="Input Cell 4 4 2 32 2 3" xfId="24109" xr:uid="{00000000-0005-0000-0000-0000BF4C0000}"/>
    <cellStyle name="Input Cell 4 4 2 32 2 4" xfId="24110" xr:uid="{00000000-0005-0000-0000-0000C04C0000}"/>
    <cellStyle name="Input Cell 4 4 2 32 3" xfId="24111" xr:uid="{00000000-0005-0000-0000-0000C14C0000}"/>
    <cellStyle name="Input Cell 4 4 2 32 4" xfId="24112" xr:uid="{00000000-0005-0000-0000-0000C24C0000}"/>
    <cellStyle name="Input Cell 4 4 2 32 5" xfId="24113" xr:uid="{00000000-0005-0000-0000-0000C34C0000}"/>
    <cellStyle name="Input Cell 4 4 2 33" xfId="2812" xr:uid="{00000000-0005-0000-0000-0000C44C0000}"/>
    <cellStyle name="Input Cell 4 4 2 33 2" xfId="24114" xr:uid="{00000000-0005-0000-0000-0000C54C0000}"/>
    <cellStyle name="Input Cell 4 4 2 33 2 2" xfId="24115" xr:uid="{00000000-0005-0000-0000-0000C64C0000}"/>
    <cellStyle name="Input Cell 4 4 2 33 2 3" xfId="24116" xr:uid="{00000000-0005-0000-0000-0000C74C0000}"/>
    <cellStyle name="Input Cell 4 4 2 33 2 4" xfId="24117" xr:uid="{00000000-0005-0000-0000-0000C84C0000}"/>
    <cellStyle name="Input Cell 4 4 2 33 3" xfId="24118" xr:uid="{00000000-0005-0000-0000-0000C94C0000}"/>
    <cellStyle name="Input Cell 4 4 2 33 4" xfId="24119" xr:uid="{00000000-0005-0000-0000-0000CA4C0000}"/>
    <cellStyle name="Input Cell 4 4 2 33 5" xfId="24120" xr:uid="{00000000-0005-0000-0000-0000CB4C0000}"/>
    <cellStyle name="Input Cell 4 4 2 34" xfId="2813" xr:uid="{00000000-0005-0000-0000-0000CC4C0000}"/>
    <cellStyle name="Input Cell 4 4 2 34 2" xfId="24121" xr:uid="{00000000-0005-0000-0000-0000CD4C0000}"/>
    <cellStyle name="Input Cell 4 4 2 34 2 2" xfId="24122" xr:uid="{00000000-0005-0000-0000-0000CE4C0000}"/>
    <cellStyle name="Input Cell 4 4 2 34 2 3" xfId="24123" xr:uid="{00000000-0005-0000-0000-0000CF4C0000}"/>
    <cellStyle name="Input Cell 4 4 2 34 2 4" xfId="24124" xr:uid="{00000000-0005-0000-0000-0000D04C0000}"/>
    <cellStyle name="Input Cell 4 4 2 34 3" xfId="24125" xr:uid="{00000000-0005-0000-0000-0000D14C0000}"/>
    <cellStyle name="Input Cell 4 4 2 34 4" xfId="24126" xr:uid="{00000000-0005-0000-0000-0000D24C0000}"/>
    <cellStyle name="Input Cell 4 4 2 34 5" xfId="24127" xr:uid="{00000000-0005-0000-0000-0000D34C0000}"/>
    <cellStyle name="Input Cell 4 4 2 35" xfId="2814" xr:uid="{00000000-0005-0000-0000-0000D44C0000}"/>
    <cellStyle name="Input Cell 4 4 2 35 2" xfId="24128" xr:uid="{00000000-0005-0000-0000-0000D54C0000}"/>
    <cellStyle name="Input Cell 4 4 2 35 2 2" xfId="24129" xr:uid="{00000000-0005-0000-0000-0000D64C0000}"/>
    <cellStyle name="Input Cell 4 4 2 35 2 3" xfId="24130" xr:uid="{00000000-0005-0000-0000-0000D74C0000}"/>
    <cellStyle name="Input Cell 4 4 2 35 2 4" xfId="24131" xr:uid="{00000000-0005-0000-0000-0000D84C0000}"/>
    <cellStyle name="Input Cell 4 4 2 35 3" xfId="24132" xr:uid="{00000000-0005-0000-0000-0000D94C0000}"/>
    <cellStyle name="Input Cell 4 4 2 35 4" xfId="24133" xr:uid="{00000000-0005-0000-0000-0000DA4C0000}"/>
    <cellStyle name="Input Cell 4 4 2 35 5" xfId="24134" xr:uid="{00000000-0005-0000-0000-0000DB4C0000}"/>
    <cellStyle name="Input Cell 4 4 2 36" xfId="2815" xr:uid="{00000000-0005-0000-0000-0000DC4C0000}"/>
    <cellStyle name="Input Cell 4 4 2 36 2" xfId="24135" xr:uid="{00000000-0005-0000-0000-0000DD4C0000}"/>
    <cellStyle name="Input Cell 4 4 2 36 2 2" xfId="24136" xr:uid="{00000000-0005-0000-0000-0000DE4C0000}"/>
    <cellStyle name="Input Cell 4 4 2 36 2 3" xfId="24137" xr:uid="{00000000-0005-0000-0000-0000DF4C0000}"/>
    <cellStyle name="Input Cell 4 4 2 36 2 4" xfId="24138" xr:uid="{00000000-0005-0000-0000-0000E04C0000}"/>
    <cellStyle name="Input Cell 4 4 2 36 3" xfId="24139" xr:uid="{00000000-0005-0000-0000-0000E14C0000}"/>
    <cellStyle name="Input Cell 4 4 2 36 4" xfId="24140" xr:uid="{00000000-0005-0000-0000-0000E24C0000}"/>
    <cellStyle name="Input Cell 4 4 2 36 5" xfId="24141" xr:uid="{00000000-0005-0000-0000-0000E34C0000}"/>
    <cellStyle name="Input Cell 4 4 2 37" xfId="2816" xr:uid="{00000000-0005-0000-0000-0000E44C0000}"/>
    <cellStyle name="Input Cell 4 4 2 37 2" xfId="24142" xr:uid="{00000000-0005-0000-0000-0000E54C0000}"/>
    <cellStyle name="Input Cell 4 4 2 37 2 2" xfId="24143" xr:uid="{00000000-0005-0000-0000-0000E64C0000}"/>
    <cellStyle name="Input Cell 4 4 2 37 2 3" xfId="24144" xr:uid="{00000000-0005-0000-0000-0000E74C0000}"/>
    <cellStyle name="Input Cell 4 4 2 37 2 4" xfId="24145" xr:uid="{00000000-0005-0000-0000-0000E84C0000}"/>
    <cellStyle name="Input Cell 4 4 2 37 3" xfId="24146" xr:uid="{00000000-0005-0000-0000-0000E94C0000}"/>
    <cellStyle name="Input Cell 4 4 2 37 4" xfId="24147" xr:uid="{00000000-0005-0000-0000-0000EA4C0000}"/>
    <cellStyle name="Input Cell 4 4 2 37 5" xfId="24148" xr:uid="{00000000-0005-0000-0000-0000EB4C0000}"/>
    <cellStyle name="Input Cell 4 4 2 38" xfId="2817" xr:uid="{00000000-0005-0000-0000-0000EC4C0000}"/>
    <cellStyle name="Input Cell 4 4 2 38 2" xfId="24149" xr:uid="{00000000-0005-0000-0000-0000ED4C0000}"/>
    <cellStyle name="Input Cell 4 4 2 38 2 2" xfId="24150" xr:uid="{00000000-0005-0000-0000-0000EE4C0000}"/>
    <cellStyle name="Input Cell 4 4 2 38 2 3" xfId="24151" xr:uid="{00000000-0005-0000-0000-0000EF4C0000}"/>
    <cellStyle name="Input Cell 4 4 2 38 2 4" xfId="24152" xr:uid="{00000000-0005-0000-0000-0000F04C0000}"/>
    <cellStyle name="Input Cell 4 4 2 38 3" xfId="24153" xr:uid="{00000000-0005-0000-0000-0000F14C0000}"/>
    <cellStyle name="Input Cell 4 4 2 38 4" xfId="24154" xr:uid="{00000000-0005-0000-0000-0000F24C0000}"/>
    <cellStyle name="Input Cell 4 4 2 38 5" xfId="24155" xr:uid="{00000000-0005-0000-0000-0000F34C0000}"/>
    <cellStyle name="Input Cell 4 4 2 39" xfId="2818" xr:uid="{00000000-0005-0000-0000-0000F44C0000}"/>
    <cellStyle name="Input Cell 4 4 2 39 2" xfId="24156" xr:uid="{00000000-0005-0000-0000-0000F54C0000}"/>
    <cellStyle name="Input Cell 4 4 2 39 2 2" xfId="24157" xr:uid="{00000000-0005-0000-0000-0000F64C0000}"/>
    <cellStyle name="Input Cell 4 4 2 39 2 3" xfId="24158" xr:uid="{00000000-0005-0000-0000-0000F74C0000}"/>
    <cellStyle name="Input Cell 4 4 2 39 2 4" xfId="24159" xr:uid="{00000000-0005-0000-0000-0000F84C0000}"/>
    <cellStyle name="Input Cell 4 4 2 39 3" xfId="24160" xr:uid="{00000000-0005-0000-0000-0000F94C0000}"/>
    <cellStyle name="Input Cell 4 4 2 39 4" xfId="24161" xr:uid="{00000000-0005-0000-0000-0000FA4C0000}"/>
    <cellStyle name="Input Cell 4 4 2 39 5" xfId="24162" xr:uid="{00000000-0005-0000-0000-0000FB4C0000}"/>
    <cellStyle name="Input Cell 4 4 2 4" xfId="2819" xr:uid="{00000000-0005-0000-0000-0000FC4C0000}"/>
    <cellStyle name="Input Cell 4 4 2 4 2" xfId="24163" xr:uid="{00000000-0005-0000-0000-0000FD4C0000}"/>
    <cellStyle name="Input Cell 4 4 2 4 2 2" xfId="24164" xr:uid="{00000000-0005-0000-0000-0000FE4C0000}"/>
    <cellStyle name="Input Cell 4 4 2 4 2 3" xfId="24165" xr:uid="{00000000-0005-0000-0000-0000FF4C0000}"/>
    <cellStyle name="Input Cell 4 4 2 4 2 4" xfId="24166" xr:uid="{00000000-0005-0000-0000-0000004D0000}"/>
    <cellStyle name="Input Cell 4 4 2 4 3" xfId="24167" xr:uid="{00000000-0005-0000-0000-0000014D0000}"/>
    <cellStyle name="Input Cell 4 4 2 4 4" xfId="24168" xr:uid="{00000000-0005-0000-0000-0000024D0000}"/>
    <cellStyle name="Input Cell 4 4 2 4 5" xfId="24169" xr:uid="{00000000-0005-0000-0000-0000034D0000}"/>
    <cellStyle name="Input Cell 4 4 2 40" xfId="2820" xr:uid="{00000000-0005-0000-0000-0000044D0000}"/>
    <cellStyle name="Input Cell 4 4 2 40 2" xfId="24170" xr:uid="{00000000-0005-0000-0000-0000054D0000}"/>
    <cellStyle name="Input Cell 4 4 2 40 2 2" xfId="24171" xr:uid="{00000000-0005-0000-0000-0000064D0000}"/>
    <cellStyle name="Input Cell 4 4 2 40 2 3" xfId="24172" xr:uid="{00000000-0005-0000-0000-0000074D0000}"/>
    <cellStyle name="Input Cell 4 4 2 40 2 4" xfId="24173" xr:uid="{00000000-0005-0000-0000-0000084D0000}"/>
    <cellStyle name="Input Cell 4 4 2 40 3" xfId="24174" xr:uid="{00000000-0005-0000-0000-0000094D0000}"/>
    <cellStyle name="Input Cell 4 4 2 40 4" xfId="24175" xr:uid="{00000000-0005-0000-0000-00000A4D0000}"/>
    <cellStyle name="Input Cell 4 4 2 40 5" xfId="24176" xr:uid="{00000000-0005-0000-0000-00000B4D0000}"/>
    <cellStyle name="Input Cell 4 4 2 41" xfId="2821" xr:uid="{00000000-0005-0000-0000-00000C4D0000}"/>
    <cellStyle name="Input Cell 4 4 2 41 2" xfId="24177" xr:uid="{00000000-0005-0000-0000-00000D4D0000}"/>
    <cellStyle name="Input Cell 4 4 2 41 2 2" xfId="24178" xr:uid="{00000000-0005-0000-0000-00000E4D0000}"/>
    <cellStyle name="Input Cell 4 4 2 41 2 3" xfId="24179" xr:uid="{00000000-0005-0000-0000-00000F4D0000}"/>
    <cellStyle name="Input Cell 4 4 2 41 2 4" xfId="24180" xr:uid="{00000000-0005-0000-0000-0000104D0000}"/>
    <cellStyle name="Input Cell 4 4 2 41 3" xfId="24181" xr:uid="{00000000-0005-0000-0000-0000114D0000}"/>
    <cellStyle name="Input Cell 4 4 2 41 4" xfId="24182" xr:uid="{00000000-0005-0000-0000-0000124D0000}"/>
    <cellStyle name="Input Cell 4 4 2 41 5" xfId="24183" xr:uid="{00000000-0005-0000-0000-0000134D0000}"/>
    <cellStyle name="Input Cell 4 4 2 42" xfId="2822" xr:uid="{00000000-0005-0000-0000-0000144D0000}"/>
    <cellStyle name="Input Cell 4 4 2 42 2" xfId="24184" xr:uid="{00000000-0005-0000-0000-0000154D0000}"/>
    <cellStyle name="Input Cell 4 4 2 42 2 2" xfId="24185" xr:uid="{00000000-0005-0000-0000-0000164D0000}"/>
    <cellStyle name="Input Cell 4 4 2 42 2 3" xfId="24186" xr:uid="{00000000-0005-0000-0000-0000174D0000}"/>
    <cellStyle name="Input Cell 4 4 2 42 2 4" xfId="24187" xr:uid="{00000000-0005-0000-0000-0000184D0000}"/>
    <cellStyle name="Input Cell 4 4 2 42 3" xfId="24188" xr:uid="{00000000-0005-0000-0000-0000194D0000}"/>
    <cellStyle name="Input Cell 4 4 2 42 4" xfId="24189" xr:uid="{00000000-0005-0000-0000-00001A4D0000}"/>
    <cellStyle name="Input Cell 4 4 2 42 5" xfId="24190" xr:uid="{00000000-0005-0000-0000-00001B4D0000}"/>
    <cellStyle name="Input Cell 4 4 2 43" xfId="2823" xr:uid="{00000000-0005-0000-0000-00001C4D0000}"/>
    <cellStyle name="Input Cell 4 4 2 43 2" xfId="24191" xr:uid="{00000000-0005-0000-0000-00001D4D0000}"/>
    <cellStyle name="Input Cell 4 4 2 43 2 2" xfId="24192" xr:uid="{00000000-0005-0000-0000-00001E4D0000}"/>
    <cellStyle name="Input Cell 4 4 2 43 2 3" xfId="24193" xr:uid="{00000000-0005-0000-0000-00001F4D0000}"/>
    <cellStyle name="Input Cell 4 4 2 43 2 4" xfId="24194" xr:uid="{00000000-0005-0000-0000-0000204D0000}"/>
    <cellStyle name="Input Cell 4 4 2 43 3" xfId="24195" xr:uid="{00000000-0005-0000-0000-0000214D0000}"/>
    <cellStyle name="Input Cell 4 4 2 43 4" xfId="24196" xr:uid="{00000000-0005-0000-0000-0000224D0000}"/>
    <cellStyle name="Input Cell 4 4 2 43 5" xfId="24197" xr:uid="{00000000-0005-0000-0000-0000234D0000}"/>
    <cellStyle name="Input Cell 4 4 2 44" xfId="2824" xr:uid="{00000000-0005-0000-0000-0000244D0000}"/>
    <cellStyle name="Input Cell 4 4 2 44 2" xfId="24198" xr:uid="{00000000-0005-0000-0000-0000254D0000}"/>
    <cellStyle name="Input Cell 4 4 2 44 2 2" xfId="24199" xr:uid="{00000000-0005-0000-0000-0000264D0000}"/>
    <cellStyle name="Input Cell 4 4 2 44 2 3" xfId="24200" xr:uid="{00000000-0005-0000-0000-0000274D0000}"/>
    <cellStyle name="Input Cell 4 4 2 44 2 4" xfId="24201" xr:uid="{00000000-0005-0000-0000-0000284D0000}"/>
    <cellStyle name="Input Cell 4 4 2 44 3" xfId="24202" xr:uid="{00000000-0005-0000-0000-0000294D0000}"/>
    <cellStyle name="Input Cell 4 4 2 44 4" xfId="24203" xr:uid="{00000000-0005-0000-0000-00002A4D0000}"/>
    <cellStyle name="Input Cell 4 4 2 44 5" xfId="24204" xr:uid="{00000000-0005-0000-0000-00002B4D0000}"/>
    <cellStyle name="Input Cell 4 4 2 45" xfId="24205" xr:uid="{00000000-0005-0000-0000-00002C4D0000}"/>
    <cellStyle name="Input Cell 4 4 2 45 2" xfId="24206" xr:uid="{00000000-0005-0000-0000-00002D4D0000}"/>
    <cellStyle name="Input Cell 4 4 2 45 3" xfId="24207" xr:uid="{00000000-0005-0000-0000-00002E4D0000}"/>
    <cellStyle name="Input Cell 4 4 2 45 4" xfId="24208" xr:uid="{00000000-0005-0000-0000-00002F4D0000}"/>
    <cellStyle name="Input Cell 4 4 2 46" xfId="24209" xr:uid="{00000000-0005-0000-0000-0000304D0000}"/>
    <cellStyle name="Input Cell 4 4 2 46 2" xfId="24210" xr:uid="{00000000-0005-0000-0000-0000314D0000}"/>
    <cellStyle name="Input Cell 4 4 2 46 3" xfId="24211" xr:uid="{00000000-0005-0000-0000-0000324D0000}"/>
    <cellStyle name="Input Cell 4 4 2 46 4" xfId="24212" xr:uid="{00000000-0005-0000-0000-0000334D0000}"/>
    <cellStyle name="Input Cell 4 4 2 47" xfId="24213" xr:uid="{00000000-0005-0000-0000-0000344D0000}"/>
    <cellStyle name="Input Cell 4 4 2 48" xfId="24214" xr:uid="{00000000-0005-0000-0000-0000354D0000}"/>
    <cellStyle name="Input Cell 4 4 2 5" xfId="2825" xr:uid="{00000000-0005-0000-0000-0000364D0000}"/>
    <cellStyle name="Input Cell 4 4 2 5 2" xfId="24215" xr:uid="{00000000-0005-0000-0000-0000374D0000}"/>
    <cellStyle name="Input Cell 4 4 2 5 2 2" xfId="24216" xr:uid="{00000000-0005-0000-0000-0000384D0000}"/>
    <cellStyle name="Input Cell 4 4 2 5 2 3" xfId="24217" xr:uid="{00000000-0005-0000-0000-0000394D0000}"/>
    <cellStyle name="Input Cell 4 4 2 5 2 4" xfId="24218" xr:uid="{00000000-0005-0000-0000-00003A4D0000}"/>
    <cellStyle name="Input Cell 4 4 2 5 3" xfId="24219" xr:uid="{00000000-0005-0000-0000-00003B4D0000}"/>
    <cellStyle name="Input Cell 4 4 2 5 4" xfId="24220" xr:uid="{00000000-0005-0000-0000-00003C4D0000}"/>
    <cellStyle name="Input Cell 4 4 2 5 5" xfId="24221" xr:uid="{00000000-0005-0000-0000-00003D4D0000}"/>
    <cellStyle name="Input Cell 4 4 2 6" xfId="2826" xr:uid="{00000000-0005-0000-0000-00003E4D0000}"/>
    <cellStyle name="Input Cell 4 4 2 6 2" xfId="24222" xr:uid="{00000000-0005-0000-0000-00003F4D0000}"/>
    <cellStyle name="Input Cell 4 4 2 6 2 2" xfId="24223" xr:uid="{00000000-0005-0000-0000-0000404D0000}"/>
    <cellStyle name="Input Cell 4 4 2 6 2 3" xfId="24224" xr:uid="{00000000-0005-0000-0000-0000414D0000}"/>
    <cellStyle name="Input Cell 4 4 2 6 2 4" xfId="24225" xr:uid="{00000000-0005-0000-0000-0000424D0000}"/>
    <cellStyle name="Input Cell 4 4 2 6 3" xfId="24226" xr:uid="{00000000-0005-0000-0000-0000434D0000}"/>
    <cellStyle name="Input Cell 4 4 2 6 4" xfId="24227" xr:uid="{00000000-0005-0000-0000-0000444D0000}"/>
    <cellStyle name="Input Cell 4 4 2 6 5" xfId="24228" xr:uid="{00000000-0005-0000-0000-0000454D0000}"/>
    <cellStyle name="Input Cell 4 4 2 7" xfId="2827" xr:uid="{00000000-0005-0000-0000-0000464D0000}"/>
    <cellStyle name="Input Cell 4 4 2 7 2" xfId="24229" xr:uid="{00000000-0005-0000-0000-0000474D0000}"/>
    <cellStyle name="Input Cell 4 4 2 7 2 2" xfId="24230" xr:uid="{00000000-0005-0000-0000-0000484D0000}"/>
    <cellStyle name="Input Cell 4 4 2 7 2 3" xfId="24231" xr:uid="{00000000-0005-0000-0000-0000494D0000}"/>
    <cellStyle name="Input Cell 4 4 2 7 2 4" xfId="24232" xr:uid="{00000000-0005-0000-0000-00004A4D0000}"/>
    <cellStyle name="Input Cell 4 4 2 7 3" xfId="24233" xr:uid="{00000000-0005-0000-0000-00004B4D0000}"/>
    <cellStyle name="Input Cell 4 4 2 7 4" xfId="24234" xr:uid="{00000000-0005-0000-0000-00004C4D0000}"/>
    <cellStyle name="Input Cell 4 4 2 7 5" xfId="24235" xr:uid="{00000000-0005-0000-0000-00004D4D0000}"/>
    <cellStyle name="Input Cell 4 4 2 8" xfId="2828" xr:uid="{00000000-0005-0000-0000-00004E4D0000}"/>
    <cellStyle name="Input Cell 4 4 2 8 2" xfId="24236" xr:uid="{00000000-0005-0000-0000-00004F4D0000}"/>
    <cellStyle name="Input Cell 4 4 2 8 2 2" xfId="24237" xr:uid="{00000000-0005-0000-0000-0000504D0000}"/>
    <cellStyle name="Input Cell 4 4 2 8 2 3" xfId="24238" xr:uid="{00000000-0005-0000-0000-0000514D0000}"/>
    <cellStyle name="Input Cell 4 4 2 8 2 4" xfId="24239" xr:uid="{00000000-0005-0000-0000-0000524D0000}"/>
    <cellStyle name="Input Cell 4 4 2 8 3" xfId="24240" xr:uid="{00000000-0005-0000-0000-0000534D0000}"/>
    <cellStyle name="Input Cell 4 4 2 8 4" xfId="24241" xr:uid="{00000000-0005-0000-0000-0000544D0000}"/>
    <cellStyle name="Input Cell 4 4 2 8 5" xfId="24242" xr:uid="{00000000-0005-0000-0000-0000554D0000}"/>
    <cellStyle name="Input Cell 4 4 2 9" xfId="2829" xr:uid="{00000000-0005-0000-0000-0000564D0000}"/>
    <cellStyle name="Input Cell 4 4 2 9 2" xfId="24243" xr:uid="{00000000-0005-0000-0000-0000574D0000}"/>
    <cellStyle name="Input Cell 4 4 2 9 2 2" xfId="24244" xr:uid="{00000000-0005-0000-0000-0000584D0000}"/>
    <cellStyle name="Input Cell 4 4 2 9 2 3" xfId="24245" xr:uid="{00000000-0005-0000-0000-0000594D0000}"/>
    <cellStyle name="Input Cell 4 4 2 9 2 4" xfId="24246" xr:uid="{00000000-0005-0000-0000-00005A4D0000}"/>
    <cellStyle name="Input Cell 4 4 2 9 3" xfId="24247" xr:uid="{00000000-0005-0000-0000-00005B4D0000}"/>
    <cellStyle name="Input Cell 4 4 2 9 4" xfId="24248" xr:uid="{00000000-0005-0000-0000-00005C4D0000}"/>
    <cellStyle name="Input Cell 4 4 2 9 5" xfId="24249" xr:uid="{00000000-0005-0000-0000-00005D4D0000}"/>
    <cellStyle name="Input Cell 4 4 20" xfId="2830" xr:uid="{00000000-0005-0000-0000-00005E4D0000}"/>
    <cellStyle name="Input Cell 4 4 20 2" xfId="24250" xr:uid="{00000000-0005-0000-0000-00005F4D0000}"/>
    <cellStyle name="Input Cell 4 4 20 2 2" xfId="24251" xr:uid="{00000000-0005-0000-0000-0000604D0000}"/>
    <cellStyle name="Input Cell 4 4 20 2 3" xfId="24252" xr:uid="{00000000-0005-0000-0000-0000614D0000}"/>
    <cellStyle name="Input Cell 4 4 20 2 4" xfId="24253" xr:uid="{00000000-0005-0000-0000-0000624D0000}"/>
    <cellStyle name="Input Cell 4 4 20 3" xfId="24254" xr:uid="{00000000-0005-0000-0000-0000634D0000}"/>
    <cellStyle name="Input Cell 4 4 20 4" xfId="24255" xr:uid="{00000000-0005-0000-0000-0000644D0000}"/>
    <cellStyle name="Input Cell 4 4 20 5" xfId="24256" xr:uid="{00000000-0005-0000-0000-0000654D0000}"/>
    <cellStyle name="Input Cell 4 4 21" xfId="2831" xr:uid="{00000000-0005-0000-0000-0000664D0000}"/>
    <cellStyle name="Input Cell 4 4 21 2" xfId="24257" xr:uid="{00000000-0005-0000-0000-0000674D0000}"/>
    <cellStyle name="Input Cell 4 4 21 2 2" xfId="24258" xr:uid="{00000000-0005-0000-0000-0000684D0000}"/>
    <cellStyle name="Input Cell 4 4 21 2 3" xfId="24259" xr:uid="{00000000-0005-0000-0000-0000694D0000}"/>
    <cellStyle name="Input Cell 4 4 21 2 4" xfId="24260" xr:uid="{00000000-0005-0000-0000-00006A4D0000}"/>
    <cellStyle name="Input Cell 4 4 21 3" xfId="24261" xr:uid="{00000000-0005-0000-0000-00006B4D0000}"/>
    <cellStyle name="Input Cell 4 4 21 4" xfId="24262" xr:uid="{00000000-0005-0000-0000-00006C4D0000}"/>
    <cellStyle name="Input Cell 4 4 21 5" xfId="24263" xr:uid="{00000000-0005-0000-0000-00006D4D0000}"/>
    <cellStyle name="Input Cell 4 4 22" xfId="2832" xr:uid="{00000000-0005-0000-0000-00006E4D0000}"/>
    <cellStyle name="Input Cell 4 4 22 2" xfId="24264" xr:uid="{00000000-0005-0000-0000-00006F4D0000}"/>
    <cellStyle name="Input Cell 4 4 22 2 2" xfId="24265" xr:uid="{00000000-0005-0000-0000-0000704D0000}"/>
    <cellStyle name="Input Cell 4 4 22 2 3" xfId="24266" xr:uid="{00000000-0005-0000-0000-0000714D0000}"/>
    <cellStyle name="Input Cell 4 4 22 2 4" xfId="24267" xr:uid="{00000000-0005-0000-0000-0000724D0000}"/>
    <cellStyle name="Input Cell 4 4 22 3" xfId="24268" xr:uid="{00000000-0005-0000-0000-0000734D0000}"/>
    <cellStyle name="Input Cell 4 4 22 4" xfId="24269" xr:uid="{00000000-0005-0000-0000-0000744D0000}"/>
    <cellStyle name="Input Cell 4 4 22 5" xfId="24270" xr:uid="{00000000-0005-0000-0000-0000754D0000}"/>
    <cellStyle name="Input Cell 4 4 23" xfId="2833" xr:uid="{00000000-0005-0000-0000-0000764D0000}"/>
    <cellStyle name="Input Cell 4 4 23 2" xfId="24271" xr:uid="{00000000-0005-0000-0000-0000774D0000}"/>
    <cellStyle name="Input Cell 4 4 23 2 2" xfId="24272" xr:uid="{00000000-0005-0000-0000-0000784D0000}"/>
    <cellStyle name="Input Cell 4 4 23 2 3" xfId="24273" xr:uid="{00000000-0005-0000-0000-0000794D0000}"/>
    <cellStyle name="Input Cell 4 4 23 2 4" xfId="24274" xr:uid="{00000000-0005-0000-0000-00007A4D0000}"/>
    <cellStyle name="Input Cell 4 4 23 3" xfId="24275" xr:uid="{00000000-0005-0000-0000-00007B4D0000}"/>
    <cellStyle name="Input Cell 4 4 23 4" xfId="24276" xr:uid="{00000000-0005-0000-0000-00007C4D0000}"/>
    <cellStyle name="Input Cell 4 4 23 5" xfId="24277" xr:uid="{00000000-0005-0000-0000-00007D4D0000}"/>
    <cellStyle name="Input Cell 4 4 24" xfId="2834" xr:uid="{00000000-0005-0000-0000-00007E4D0000}"/>
    <cellStyle name="Input Cell 4 4 24 2" xfId="24278" xr:uid="{00000000-0005-0000-0000-00007F4D0000}"/>
    <cellStyle name="Input Cell 4 4 24 2 2" xfId="24279" xr:uid="{00000000-0005-0000-0000-0000804D0000}"/>
    <cellStyle name="Input Cell 4 4 24 2 3" xfId="24280" xr:uid="{00000000-0005-0000-0000-0000814D0000}"/>
    <cellStyle name="Input Cell 4 4 24 2 4" xfId="24281" xr:uid="{00000000-0005-0000-0000-0000824D0000}"/>
    <cellStyle name="Input Cell 4 4 24 3" xfId="24282" xr:uid="{00000000-0005-0000-0000-0000834D0000}"/>
    <cellStyle name="Input Cell 4 4 24 4" xfId="24283" xr:uid="{00000000-0005-0000-0000-0000844D0000}"/>
    <cellStyle name="Input Cell 4 4 24 5" xfId="24284" xr:uid="{00000000-0005-0000-0000-0000854D0000}"/>
    <cellStyle name="Input Cell 4 4 25" xfId="2835" xr:uid="{00000000-0005-0000-0000-0000864D0000}"/>
    <cellStyle name="Input Cell 4 4 25 2" xfId="24285" xr:uid="{00000000-0005-0000-0000-0000874D0000}"/>
    <cellStyle name="Input Cell 4 4 25 2 2" xfId="24286" xr:uid="{00000000-0005-0000-0000-0000884D0000}"/>
    <cellStyle name="Input Cell 4 4 25 2 3" xfId="24287" xr:uid="{00000000-0005-0000-0000-0000894D0000}"/>
    <cellStyle name="Input Cell 4 4 25 2 4" xfId="24288" xr:uid="{00000000-0005-0000-0000-00008A4D0000}"/>
    <cellStyle name="Input Cell 4 4 25 3" xfId="24289" xr:uid="{00000000-0005-0000-0000-00008B4D0000}"/>
    <cellStyle name="Input Cell 4 4 25 4" xfId="24290" xr:uid="{00000000-0005-0000-0000-00008C4D0000}"/>
    <cellStyle name="Input Cell 4 4 25 5" xfId="24291" xr:uid="{00000000-0005-0000-0000-00008D4D0000}"/>
    <cellStyle name="Input Cell 4 4 26" xfId="2836" xr:uid="{00000000-0005-0000-0000-00008E4D0000}"/>
    <cellStyle name="Input Cell 4 4 26 2" xfId="24292" xr:uid="{00000000-0005-0000-0000-00008F4D0000}"/>
    <cellStyle name="Input Cell 4 4 26 2 2" xfId="24293" xr:uid="{00000000-0005-0000-0000-0000904D0000}"/>
    <cellStyle name="Input Cell 4 4 26 2 3" xfId="24294" xr:uid="{00000000-0005-0000-0000-0000914D0000}"/>
    <cellStyle name="Input Cell 4 4 26 2 4" xfId="24295" xr:uid="{00000000-0005-0000-0000-0000924D0000}"/>
    <cellStyle name="Input Cell 4 4 26 3" xfId="24296" xr:uid="{00000000-0005-0000-0000-0000934D0000}"/>
    <cellStyle name="Input Cell 4 4 26 4" xfId="24297" xr:uid="{00000000-0005-0000-0000-0000944D0000}"/>
    <cellStyle name="Input Cell 4 4 26 5" xfId="24298" xr:uid="{00000000-0005-0000-0000-0000954D0000}"/>
    <cellStyle name="Input Cell 4 4 27" xfId="2837" xr:uid="{00000000-0005-0000-0000-0000964D0000}"/>
    <cellStyle name="Input Cell 4 4 27 2" xfId="24299" xr:uid="{00000000-0005-0000-0000-0000974D0000}"/>
    <cellStyle name="Input Cell 4 4 27 2 2" xfId="24300" xr:uid="{00000000-0005-0000-0000-0000984D0000}"/>
    <cellStyle name="Input Cell 4 4 27 2 3" xfId="24301" xr:uid="{00000000-0005-0000-0000-0000994D0000}"/>
    <cellStyle name="Input Cell 4 4 27 2 4" xfId="24302" xr:uid="{00000000-0005-0000-0000-00009A4D0000}"/>
    <cellStyle name="Input Cell 4 4 27 3" xfId="24303" xr:uid="{00000000-0005-0000-0000-00009B4D0000}"/>
    <cellStyle name="Input Cell 4 4 27 4" xfId="24304" xr:uid="{00000000-0005-0000-0000-00009C4D0000}"/>
    <cellStyle name="Input Cell 4 4 27 5" xfId="24305" xr:uid="{00000000-0005-0000-0000-00009D4D0000}"/>
    <cellStyle name="Input Cell 4 4 28" xfId="2838" xr:uid="{00000000-0005-0000-0000-00009E4D0000}"/>
    <cellStyle name="Input Cell 4 4 28 2" xfId="24306" xr:uid="{00000000-0005-0000-0000-00009F4D0000}"/>
    <cellStyle name="Input Cell 4 4 28 2 2" xfId="24307" xr:uid="{00000000-0005-0000-0000-0000A04D0000}"/>
    <cellStyle name="Input Cell 4 4 28 2 3" xfId="24308" xr:uid="{00000000-0005-0000-0000-0000A14D0000}"/>
    <cellStyle name="Input Cell 4 4 28 2 4" xfId="24309" xr:uid="{00000000-0005-0000-0000-0000A24D0000}"/>
    <cellStyle name="Input Cell 4 4 28 3" xfId="24310" xr:uid="{00000000-0005-0000-0000-0000A34D0000}"/>
    <cellStyle name="Input Cell 4 4 28 4" xfId="24311" xr:uid="{00000000-0005-0000-0000-0000A44D0000}"/>
    <cellStyle name="Input Cell 4 4 28 5" xfId="24312" xr:uid="{00000000-0005-0000-0000-0000A54D0000}"/>
    <cellStyle name="Input Cell 4 4 29" xfId="2839" xr:uid="{00000000-0005-0000-0000-0000A64D0000}"/>
    <cellStyle name="Input Cell 4 4 29 2" xfId="24313" xr:uid="{00000000-0005-0000-0000-0000A74D0000}"/>
    <cellStyle name="Input Cell 4 4 29 2 2" xfId="24314" xr:uid="{00000000-0005-0000-0000-0000A84D0000}"/>
    <cellStyle name="Input Cell 4 4 29 2 3" xfId="24315" xr:uid="{00000000-0005-0000-0000-0000A94D0000}"/>
    <cellStyle name="Input Cell 4 4 29 2 4" xfId="24316" xr:uid="{00000000-0005-0000-0000-0000AA4D0000}"/>
    <cellStyle name="Input Cell 4 4 29 3" xfId="24317" xr:uid="{00000000-0005-0000-0000-0000AB4D0000}"/>
    <cellStyle name="Input Cell 4 4 29 4" xfId="24318" xr:uid="{00000000-0005-0000-0000-0000AC4D0000}"/>
    <cellStyle name="Input Cell 4 4 29 5" xfId="24319" xr:uid="{00000000-0005-0000-0000-0000AD4D0000}"/>
    <cellStyle name="Input Cell 4 4 3" xfId="2840" xr:uid="{00000000-0005-0000-0000-0000AE4D0000}"/>
    <cellStyle name="Input Cell 4 4 3 2" xfId="24320" xr:uid="{00000000-0005-0000-0000-0000AF4D0000}"/>
    <cellStyle name="Input Cell 4 4 3 2 2" xfId="24321" xr:uid="{00000000-0005-0000-0000-0000B04D0000}"/>
    <cellStyle name="Input Cell 4 4 3 2 3" xfId="24322" xr:uid="{00000000-0005-0000-0000-0000B14D0000}"/>
    <cellStyle name="Input Cell 4 4 3 2 4" xfId="24323" xr:uid="{00000000-0005-0000-0000-0000B24D0000}"/>
    <cellStyle name="Input Cell 4 4 3 3" xfId="24324" xr:uid="{00000000-0005-0000-0000-0000B34D0000}"/>
    <cellStyle name="Input Cell 4 4 3 4" xfId="24325" xr:uid="{00000000-0005-0000-0000-0000B44D0000}"/>
    <cellStyle name="Input Cell 4 4 3 5" xfId="24326" xr:uid="{00000000-0005-0000-0000-0000B54D0000}"/>
    <cellStyle name="Input Cell 4 4 30" xfId="2841" xr:uid="{00000000-0005-0000-0000-0000B64D0000}"/>
    <cellStyle name="Input Cell 4 4 30 2" xfId="24327" xr:uid="{00000000-0005-0000-0000-0000B74D0000}"/>
    <cellStyle name="Input Cell 4 4 30 2 2" xfId="24328" xr:uid="{00000000-0005-0000-0000-0000B84D0000}"/>
    <cellStyle name="Input Cell 4 4 30 2 3" xfId="24329" xr:uid="{00000000-0005-0000-0000-0000B94D0000}"/>
    <cellStyle name="Input Cell 4 4 30 2 4" xfId="24330" xr:uid="{00000000-0005-0000-0000-0000BA4D0000}"/>
    <cellStyle name="Input Cell 4 4 30 3" xfId="24331" xr:uid="{00000000-0005-0000-0000-0000BB4D0000}"/>
    <cellStyle name="Input Cell 4 4 30 4" xfId="24332" xr:uid="{00000000-0005-0000-0000-0000BC4D0000}"/>
    <cellStyle name="Input Cell 4 4 30 5" xfId="24333" xr:uid="{00000000-0005-0000-0000-0000BD4D0000}"/>
    <cellStyle name="Input Cell 4 4 31" xfId="2842" xr:uid="{00000000-0005-0000-0000-0000BE4D0000}"/>
    <cellStyle name="Input Cell 4 4 31 2" xfId="24334" xr:uid="{00000000-0005-0000-0000-0000BF4D0000}"/>
    <cellStyle name="Input Cell 4 4 31 2 2" xfId="24335" xr:uid="{00000000-0005-0000-0000-0000C04D0000}"/>
    <cellStyle name="Input Cell 4 4 31 2 3" xfId="24336" xr:uid="{00000000-0005-0000-0000-0000C14D0000}"/>
    <cellStyle name="Input Cell 4 4 31 2 4" xfId="24337" xr:uid="{00000000-0005-0000-0000-0000C24D0000}"/>
    <cellStyle name="Input Cell 4 4 31 3" xfId="24338" xr:uid="{00000000-0005-0000-0000-0000C34D0000}"/>
    <cellStyle name="Input Cell 4 4 31 4" xfId="24339" xr:uid="{00000000-0005-0000-0000-0000C44D0000}"/>
    <cellStyle name="Input Cell 4 4 31 5" xfId="24340" xr:uid="{00000000-0005-0000-0000-0000C54D0000}"/>
    <cellStyle name="Input Cell 4 4 32" xfId="2843" xr:uid="{00000000-0005-0000-0000-0000C64D0000}"/>
    <cellStyle name="Input Cell 4 4 32 2" xfId="24341" xr:uid="{00000000-0005-0000-0000-0000C74D0000}"/>
    <cellStyle name="Input Cell 4 4 32 2 2" xfId="24342" xr:uid="{00000000-0005-0000-0000-0000C84D0000}"/>
    <cellStyle name="Input Cell 4 4 32 2 3" xfId="24343" xr:uid="{00000000-0005-0000-0000-0000C94D0000}"/>
    <cellStyle name="Input Cell 4 4 32 2 4" xfId="24344" xr:uid="{00000000-0005-0000-0000-0000CA4D0000}"/>
    <cellStyle name="Input Cell 4 4 32 3" xfId="24345" xr:uid="{00000000-0005-0000-0000-0000CB4D0000}"/>
    <cellStyle name="Input Cell 4 4 32 4" xfId="24346" xr:uid="{00000000-0005-0000-0000-0000CC4D0000}"/>
    <cellStyle name="Input Cell 4 4 32 5" xfId="24347" xr:uid="{00000000-0005-0000-0000-0000CD4D0000}"/>
    <cellStyle name="Input Cell 4 4 33" xfId="2844" xr:uid="{00000000-0005-0000-0000-0000CE4D0000}"/>
    <cellStyle name="Input Cell 4 4 33 2" xfId="24348" xr:uid="{00000000-0005-0000-0000-0000CF4D0000}"/>
    <cellStyle name="Input Cell 4 4 33 2 2" xfId="24349" xr:uid="{00000000-0005-0000-0000-0000D04D0000}"/>
    <cellStyle name="Input Cell 4 4 33 2 3" xfId="24350" xr:uid="{00000000-0005-0000-0000-0000D14D0000}"/>
    <cellStyle name="Input Cell 4 4 33 2 4" xfId="24351" xr:uid="{00000000-0005-0000-0000-0000D24D0000}"/>
    <cellStyle name="Input Cell 4 4 33 3" xfId="24352" xr:uid="{00000000-0005-0000-0000-0000D34D0000}"/>
    <cellStyle name="Input Cell 4 4 33 4" xfId="24353" xr:uid="{00000000-0005-0000-0000-0000D44D0000}"/>
    <cellStyle name="Input Cell 4 4 33 5" xfId="24354" xr:uid="{00000000-0005-0000-0000-0000D54D0000}"/>
    <cellStyle name="Input Cell 4 4 34" xfId="2845" xr:uid="{00000000-0005-0000-0000-0000D64D0000}"/>
    <cellStyle name="Input Cell 4 4 34 2" xfId="24355" xr:uid="{00000000-0005-0000-0000-0000D74D0000}"/>
    <cellStyle name="Input Cell 4 4 34 2 2" xfId="24356" xr:uid="{00000000-0005-0000-0000-0000D84D0000}"/>
    <cellStyle name="Input Cell 4 4 34 2 3" xfId="24357" xr:uid="{00000000-0005-0000-0000-0000D94D0000}"/>
    <cellStyle name="Input Cell 4 4 34 2 4" xfId="24358" xr:uid="{00000000-0005-0000-0000-0000DA4D0000}"/>
    <cellStyle name="Input Cell 4 4 34 3" xfId="24359" xr:uid="{00000000-0005-0000-0000-0000DB4D0000}"/>
    <cellStyle name="Input Cell 4 4 34 4" xfId="24360" xr:uid="{00000000-0005-0000-0000-0000DC4D0000}"/>
    <cellStyle name="Input Cell 4 4 34 5" xfId="24361" xr:uid="{00000000-0005-0000-0000-0000DD4D0000}"/>
    <cellStyle name="Input Cell 4 4 35" xfId="2846" xr:uid="{00000000-0005-0000-0000-0000DE4D0000}"/>
    <cellStyle name="Input Cell 4 4 35 2" xfId="24362" xr:uid="{00000000-0005-0000-0000-0000DF4D0000}"/>
    <cellStyle name="Input Cell 4 4 35 2 2" xfId="24363" xr:uid="{00000000-0005-0000-0000-0000E04D0000}"/>
    <cellStyle name="Input Cell 4 4 35 2 3" xfId="24364" xr:uid="{00000000-0005-0000-0000-0000E14D0000}"/>
    <cellStyle name="Input Cell 4 4 35 2 4" xfId="24365" xr:uid="{00000000-0005-0000-0000-0000E24D0000}"/>
    <cellStyle name="Input Cell 4 4 35 3" xfId="24366" xr:uid="{00000000-0005-0000-0000-0000E34D0000}"/>
    <cellStyle name="Input Cell 4 4 35 4" xfId="24367" xr:uid="{00000000-0005-0000-0000-0000E44D0000}"/>
    <cellStyle name="Input Cell 4 4 35 5" xfId="24368" xr:uid="{00000000-0005-0000-0000-0000E54D0000}"/>
    <cellStyle name="Input Cell 4 4 36" xfId="2847" xr:uid="{00000000-0005-0000-0000-0000E64D0000}"/>
    <cellStyle name="Input Cell 4 4 36 2" xfId="24369" xr:uid="{00000000-0005-0000-0000-0000E74D0000}"/>
    <cellStyle name="Input Cell 4 4 36 2 2" xfId="24370" xr:uid="{00000000-0005-0000-0000-0000E84D0000}"/>
    <cellStyle name="Input Cell 4 4 36 2 3" xfId="24371" xr:uid="{00000000-0005-0000-0000-0000E94D0000}"/>
    <cellStyle name="Input Cell 4 4 36 2 4" xfId="24372" xr:uid="{00000000-0005-0000-0000-0000EA4D0000}"/>
    <cellStyle name="Input Cell 4 4 36 3" xfId="24373" xr:uid="{00000000-0005-0000-0000-0000EB4D0000}"/>
    <cellStyle name="Input Cell 4 4 36 4" xfId="24374" xr:uid="{00000000-0005-0000-0000-0000EC4D0000}"/>
    <cellStyle name="Input Cell 4 4 36 5" xfId="24375" xr:uid="{00000000-0005-0000-0000-0000ED4D0000}"/>
    <cellStyle name="Input Cell 4 4 37" xfId="2848" xr:uid="{00000000-0005-0000-0000-0000EE4D0000}"/>
    <cellStyle name="Input Cell 4 4 37 2" xfId="24376" xr:uid="{00000000-0005-0000-0000-0000EF4D0000}"/>
    <cellStyle name="Input Cell 4 4 37 2 2" xfId="24377" xr:uid="{00000000-0005-0000-0000-0000F04D0000}"/>
    <cellStyle name="Input Cell 4 4 37 2 3" xfId="24378" xr:uid="{00000000-0005-0000-0000-0000F14D0000}"/>
    <cellStyle name="Input Cell 4 4 37 2 4" xfId="24379" xr:uid="{00000000-0005-0000-0000-0000F24D0000}"/>
    <cellStyle name="Input Cell 4 4 37 3" xfId="24380" xr:uid="{00000000-0005-0000-0000-0000F34D0000}"/>
    <cellStyle name="Input Cell 4 4 37 4" xfId="24381" xr:uid="{00000000-0005-0000-0000-0000F44D0000}"/>
    <cellStyle name="Input Cell 4 4 37 5" xfId="24382" xr:uid="{00000000-0005-0000-0000-0000F54D0000}"/>
    <cellStyle name="Input Cell 4 4 38" xfId="2849" xr:uid="{00000000-0005-0000-0000-0000F64D0000}"/>
    <cellStyle name="Input Cell 4 4 38 2" xfId="24383" xr:uid="{00000000-0005-0000-0000-0000F74D0000}"/>
    <cellStyle name="Input Cell 4 4 38 2 2" xfId="24384" xr:uid="{00000000-0005-0000-0000-0000F84D0000}"/>
    <cellStyle name="Input Cell 4 4 38 2 3" xfId="24385" xr:uid="{00000000-0005-0000-0000-0000F94D0000}"/>
    <cellStyle name="Input Cell 4 4 38 2 4" xfId="24386" xr:uid="{00000000-0005-0000-0000-0000FA4D0000}"/>
    <cellStyle name="Input Cell 4 4 38 3" xfId="24387" xr:uid="{00000000-0005-0000-0000-0000FB4D0000}"/>
    <cellStyle name="Input Cell 4 4 38 4" xfId="24388" xr:uid="{00000000-0005-0000-0000-0000FC4D0000}"/>
    <cellStyle name="Input Cell 4 4 38 5" xfId="24389" xr:uid="{00000000-0005-0000-0000-0000FD4D0000}"/>
    <cellStyle name="Input Cell 4 4 39" xfId="2850" xr:uid="{00000000-0005-0000-0000-0000FE4D0000}"/>
    <cellStyle name="Input Cell 4 4 39 2" xfId="24390" xr:uid="{00000000-0005-0000-0000-0000FF4D0000}"/>
    <cellStyle name="Input Cell 4 4 39 2 2" xfId="24391" xr:uid="{00000000-0005-0000-0000-0000004E0000}"/>
    <cellStyle name="Input Cell 4 4 39 2 3" xfId="24392" xr:uid="{00000000-0005-0000-0000-0000014E0000}"/>
    <cellStyle name="Input Cell 4 4 39 2 4" xfId="24393" xr:uid="{00000000-0005-0000-0000-0000024E0000}"/>
    <cellStyle name="Input Cell 4 4 39 3" xfId="24394" xr:uid="{00000000-0005-0000-0000-0000034E0000}"/>
    <cellStyle name="Input Cell 4 4 39 4" xfId="24395" xr:uid="{00000000-0005-0000-0000-0000044E0000}"/>
    <cellStyle name="Input Cell 4 4 39 5" xfId="24396" xr:uid="{00000000-0005-0000-0000-0000054E0000}"/>
    <cellStyle name="Input Cell 4 4 4" xfId="2851" xr:uid="{00000000-0005-0000-0000-0000064E0000}"/>
    <cellStyle name="Input Cell 4 4 4 2" xfId="24397" xr:uid="{00000000-0005-0000-0000-0000074E0000}"/>
    <cellStyle name="Input Cell 4 4 4 2 2" xfId="24398" xr:uid="{00000000-0005-0000-0000-0000084E0000}"/>
    <cellStyle name="Input Cell 4 4 4 2 3" xfId="24399" xr:uid="{00000000-0005-0000-0000-0000094E0000}"/>
    <cellStyle name="Input Cell 4 4 4 2 4" xfId="24400" xr:uid="{00000000-0005-0000-0000-00000A4E0000}"/>
    <cellStyle name="Input Cell 4 4 4 3" xfId="24401" xr:uid="{00000000-0005-0000-0000-00000B4E0000}"/>
    <cellStyle name="Input Cell 4 4 4 4" xfId="24402" xr:uid="{00000000-0005-0000-0000-00000C4E0000}"/>
    <cellStyle name="Input Cell 4 4 4 5" xfId="24403" xr:uid="{00000000-0005-0000-0000-00000D4E0000}"/>
    <cellStyle name="Input Cell 4 4 40" xfId="2852" xr:uid="{00000000-0005-0000-0000-00000E4E0000}"/>
    <cellStyle name="Input Cell 4 4 40 2" xfId="24404" xr:uid="{00000000-0005-0000-0000-00000F4E0000}"/>
    <cellStyle name="Input Cell 4 4 40 2 2" xfId="24405" xr:uid="{00000000-0005-0000-0000-0000104E0000}"/>
    <cellStyle name="Input Cell 4 4 40 2 3" xfId="24406" xr:uid="{00000000-0005-0000-0000-0000114E0000}"/>
    <cellStyle name="Input Cell 4 4 40 2 4" xfId="24407" xr:uid="{00000000-0005-0000-0000-0000124E0000}"/>
    <cellStyle name="Input Cell 4 4 40 3" xfId="24408" xr:uid="{00000000-0005-0000-0000-0000134E0000}"/>
    <cellStyle name="Input Cell 4 4 40 4" xfId="24409" xr:uid="{00000000-0005-0000-0000-0000144E0000}"/>
    <cellStyle name="Input Cell 4 4 40 5" xfId="24410" xr:uid="{00000000-0005-0000-0000-0000154E0000}"/>
    <cellStyle name="Input Cell 4 4 41" xfId="2853" xr:uid="{00000000-0005-0000-0000-0000164E0000}"/>
    <cellStyle name="Input Cell 4 4 41 2" xfId="24411" xr:uid="{00000000-0005-0000-0000-0000174E0000}"/>
    <cellStyle name="Input Cell 4 4 41 2 2" xfId="24412" xr:uid="{00000000-0005-0000-0000-0000184E0000}"/>
    <cellStyle name="Input Cell 4 4 41 2 3" xfId="24413" xr:uid="{00000000-0005-0000-0000-0000194E0000}"/>
    <cellStyle name="Input Cell 4 4 41 2 4" xfId="24414" xr:uid="{00000000-0005-0000-0000-00001A4E0000}"/>
    <cellStyle name="Input Cell 4 4 41 3" xfId="24415" xr:uid="{00000000-0005-0000-0000-00001B4E0000}"/>
    <cellStyle name="Input Cell 4 4 41 4" xfId="24416" xr:uid="{00000000-0005-0000-0000-00001C4E0000}"/>
    <cellStyle name="Input Cell 4 4 41 5" xfId="24417" xr:uid="{00000000-0005-0000-0000-00001D4E0000}"/>
    <cellStyle name="Input Cell 4 4 42" xfId="2854" xr:uid="{00000000-0005-0000-0000-00001E4E0000}"/>
    <cellStyle name="Input Cell 4 4 42 2" xfId="24418" xr:uid="{00000000-0005-0000-0000-00001F4E0000}"/>
    <cellStyle name="Input Cell 4 4 42 2 2" xfId="24419" xr:uid="{00000000-0005-0000-0000-0000204E0000}"/>
    <cellStyle name="Input Cell 4 4 42 2 3" xfId="24420" xr:uid="{00000000-0005-0000-0000-0000214E0000}"/>
    <cellStyle name="Input Cell 4 4 42 2 4" xfId="24421" xr:uid="{00000000-0005-0000-0000-0000224E0000}"/>
    <cellStyle name="Input Cell 4 4 42 3" xfId="24422" xr:uid="{00000000-0005-0000-0000-0000234E0000}"/>
    <cellStyle name="Input Cell 4 4 42 4" xfId="24423" xr:uid="{00000000-0005-0000-0000-0000244E0000}"/>
    <cellStyle name="Input Cell 4 4 42 5" xfId="24424" xr:uid="{00000000-0005-0000-0000-0000254E0000}"/>
    <cellStyle name="Input Cell 4 4 43" xfId="2855" xr:uid="{00000000-0005-0000-0000-0000264E0000}"/>
    <cellStyle name="Input Cell 4 4 43 2" xfId="24425" xr:uid="{00000000-0005-0000-0000-0000274E0000}"/>
    <cellStyle name="Input Cell 4 4 43 2 2" xfId="24426" xr:uid="{00000000-0005-0000-0000-0000284E0000}"/>
    <cellStyle name="Input Cell 4 4 43 2 3" xfId="24427" xr:uid="{00000000-0005-0000-0000-0000294E0000}"/>
    <cellStyle name="Input Cell 4 4 43 2 4" xfId="24428" xr:uid="{00000000-0005-0000-0000-00002A4E0000}"/>
    <cellStyle name="Input Cell 4 4 43 3" xfId="24429" xr:uid="{00000000-0005-0000-0000-00002B4E0000}"/>
    <cellStyle name="Input Cell 4 4 43 4" xfId="24430" xr:uid="{00000000-0005-0000-0000-00002C4E0000}"/>
    <cellStyle name="Input Cell 4 4 43 5" xfId="24431" xr:uid="{00000000-0005-0000-0000-00002D4E0000}"/>
    <cellStyle name="Input Cell 4 4 44" xfId="2856" xr:uid="{00000000-0005-0000-0000-00002E4E0000}"/>
    <cellStyle name="Input Cell 4 4 44 2" xfId="24432" xr:uid="{00000000-0005-0000-0000-00002F4E0000}"/>
    <cellStyle name="Input Cell 4 4 44 2 2" xfId="24433" xr:uid="{00000000-0005-0000-0000-0000304E0000}"/>
    <cellStyle name="Input Cell 4 4 44 2 3" xfId="24434" xr:uid="{00000000-0005-0000-0000-0000314E0000}"/>
    <cellStyle name="Input Cell 4 4 44 2 4" xfId="24435" xr:uid="{00000000-0005-0000-0000-0000324E0000}"/>
    <cellStyle name="Input Cell 4 4 44 3" xfId="24436" xr:uid="{00000000-0005-0000-0000-0000334E0000}"/>
    <cellStyle name="Input Cell 4 4 44 4" xfId="24437" xr:uid="{00000000-0005-0000-0000-0000344E0000}"/>
    <cellStyle name="Input Cell 4 4 44 5" xfId="24438" xr:uid="{00000000-0005-0000-0000-0000354E0000}"/>
    <cellStyle name="Input Cell 4 4 45" xfId="2857" xr:uid="{00000000-0005-0000-0000-0000364E0000}"/>
    <cellStyle name="Input Cell 4 4 45 2" xfId="24439" xr:uid="{00000000-0005-0000-0000-0000374E0000}"/>
    <cellStyle name="Input Cell 4 4 45 2 2" xfId="24440" xr:uid="{00000000-0005-0000-0000-0000384E0000}"/>
    <cellStyle name="Input Cell 4 4 45 2 3" xfId="24441" xr:uid="{00000000-0005-0000-0000-0000394E0000}"/>
    <cellStyle name="Input Cell 4 4 45 2 4" xfId="24442" xr:uid="{00000000-0005-0000-0000-00003A4E0000}"/>
    <cellStyle name="Input Cell 4 4 45 3" xfId="24443" xr:uid="{00000000-0005-0000-0000-00003B4E0000}"/>
    <cellStyle name="Input Cell 4 4 45 4" xfId="24444" xr:uid="{00000000-0005-0000-0000-00003C4E0000}"/>
    <cellStyle name="Input Cell 4 4 45 5" xfId="24445" xr:uid="{00000000-0005-0000-0000-00003D4E0000}"/>
    <cellStyle name="Input Cell 4 4 46" xfId="24446" xr:uid="{00000000-0005-0000-0000-00003E4E0000}"/>
    <cellStyle name="Input Cell 4 4 46 2" xfId="24447" xr:uid="{00000000-0005-0000-0000-00003F4E0000}"/>
    <cellStyle name="Input Cell 4 4 46 3" xfId="24448" xr:uid="{00000000-0005-0000-0000-0000404E0000}"/>
    <cellStyle name="Input Cell 4 4 46 4" xfId="24449" xr:uid="{00000000-0005-0000-0000-0000414E0000}"/>
    <cellStyle name="Input Cell 4 4 47" xfId="24450" xr:uid="{00000000-0005-0000-0000-0000424E0000}"/>
    <cellStyle name="Input Cell 4 4 48" xfId="24451" xr:uid="{00000000-0005-0000-0000-0000434E0000}"/>
    <cellStyle name="Input Cell 4 4 5" xfId="2858" xr:uid="{00000000-0005-0000-0000-0000444E0000}"/>
    <cellStyle name="Input Cell 4 4 5 2" xfId="24452" xr:uid="{00000000-0005-0000-0000-0000454E0000}"/>
    <cellStyle name="Input Cell 4 4 5 2 2" xfId="24453" xr:uid="{00000000-0005-0000-0000-0000464E0000}"/>
    <cellStyle name="Input Cell 4 4 5 2 3" xfId="24454" xr:uid="{00000000-0005-0000-0000-0000474E0000}"/>
    <cellStyle name="Input Cell 4 4 5 2 4" xfId="24455" xr:uid="{00000000-0005-0000-0000-0000484E0000}"/>
    <cellStyle name="Input Cell 4 4 5 3" xfId="24456" xr:uid="{00000000-0005-0000-0000-0000494E0000}"/>
    <cellStyle name="Input Cell 4 4 5 4" xfId="24457" xr:uid="{00000000-0005-0000-0000-00004A4E0000}"/>
    <cellStyle name="Input Cell 4 4 5 5" xfId="24458" xr:uid="{00000000-0005-0000-0000-00004B4E0000}"/>
    <cellStyle name="Input Cell 4 4 6" xfId="2859" xr:uid="{00000000-0005-0000-0000-00004C4E0000}"/>
    <cellStyle name="Input Cell 4 4 6 2" xfId="24459" xr:uid="{00000000-0005-0000-0000-00004D4E0000}"/>
    <cellStyle name="Input Cell 4 4 6 2 2" xfId="24460" xr:uid="{00000000-0005-0000-0000-00004E4E0000}"/>
    <cellStyle name="Input Cell 4 4 6 2 3" xfId="24461" xr:uid="{00000000-0005-0000-0000-00004F4E0000}"/>
    <cellStyle name="Input Cell 4 4 6 2 4" xfId="24462" xr:uid="{00000000-0005-0000-0000-0000504E0000}"/>
    <cellStyle name="Input Cell 4 4 6 3" xfId="24463" xr:uid="{00000000-0005-0000-0000-0000514E0000}"/>
    <cellStyle name="Input Cell 4 4 6 4" xfId="24464" xr:uid="{00000000-0005-0000-0000-0000524E0000}"/>
    <cellStyle name="Input Cell 4 4 6 5" xfId="24465" xr:uid="{00000000-0005-0000-0000-0000534E0000}"/>
    <cellStyle name="Input Cell 4 4 7" xfId="2860" xr:uid="{00000000-0005-0000-0000-0000544E0000}"/>
    <cellStyle name="Input Cell 4 4 7 2" xfId="24466" xr:uid="{00000000-0005-0000-0000-0000554E0000}"/>
    <cellStyle name="Input Cell 4 4 7 2 2" xfId="24467" xr:uid="{00000000-0005-0000-0000-0000564E0000}"/>
    <cellStyle name="Input Cell 4 4 7 2 3" xfId="24468" xr:uid="{00000000-0005-0000-0000-0000574E0000}"/>
    <cellStyle name="Input Cell 4 4 7 2 4" xfId="24469" xr:uid="{00000000-0005-0000-0000-0000584E0000}"/>
    <cellStyle name="Input Cell 4 4 7 3" xfId="24470" xr:uid="{00000000-0005-0000-0000-0000594E0000}"/>
    <cellStyle name="Input Cell 4 4 7 4" xfId="24471" xr:uid="{00000000-0005-0000-0000-00005A4E0000}"/>
    <cellStyle name="Input Cell 4 4 7 5" xfId="24472" xr:uid="{00000000-0005-0000-0000-00005B4E0000}"/>
    <cellStyle name="Input Cell 4 4 8" xfId="2861" xr:uid="{00000000-0005-0000-0000-00005C4E0000}"/>
    <cellStyle name="Input Cell 4 4 8 2" xfId="24473" xr:uid="{00000000-0005-0000-0000-00005D4E0000}"/>
    <cellStyle name="Input Cell 4 4 8 2 2" xfId="24474" xr:uid="{00000000-0005-0000-0000-00005E4E0000}"/>
    <cellStyle name="Input Cell 4 4 8 2 3" xfId="24475" xr:uid="{00000000-0005-0000-0000-00005F4E0000}"/>
    <cellStyle name="Input Cell 4 4 8 2 4" xfId="24476" xr:uid="{00000000-0005-0000-0000-0000604E0000}"/>
    <cellStyle name="Input Cell 4 4 8 3" xfId="24477" xr:uid="{00000000-0005-0000-0000-0000614E0000}"/>
    <cellStyle name="Input Cell 4 4 8 4" xfId="24478" xr:uid="{00000000-0005-0000-0000-0000624E0000}"/>
    <cellStyle name="Input Cell 4 4 8 5" xfId="24479" xr:uid="{00000000-0005-0000-0000-0000634E0000}"/>
    <cellStyle name="Input Cell 4 4 9" xfId="2862" xr:uid="{00000000-0005-0000-0000-0000644E0000}"/>
    <cellStyle name="Input Cell 4 4 9 2" xfId="24480" xr:uid="{00000000-0005-0000-0000-0000654E0000}"/>
    <cellStyle name="Input Cell 4 4 9 2 2" xfId="24481" xr:uid="{00000000-0005-0000-0000-0000664E0000}"/>
    <cellStyle name="Input Cell 4 4 9 2 3" xfId="24482" xr:uid="{00000000-0005-0000-0000-0000674E0000}"/>
    <cellStyle name="Input Cell 4 4 9 2 4" xfId="24483" xr:uid="{00000000-0005-0000-0000-0000684E0000}"/>
    <cellStyle name="Input Cell 4 4 9 3" xfId="24484" xr:uid="{00000000-0005-0000-0000-0000694E0000}"/>
    <cellStyle name="Input Cell 4 4 9 4" xfId="24485" xr:uid="{00000000-0005-0000-0000-00006A4E0000}"/>
    <cellStyle name="Input Cell 4 4 9 5" xfId="24486" xr:uid="{00000000-0005-0000-0000-00006B4E0000}"/>
    <cellStyle name="Input Cell 4 5" xfId="2863" xr:uid="{00000000-0005-0000-0000-00006C4E0000}"/>
    <cellStyle name="Input Cell 4 5 10" xfId="2864" xr:uid="{00000000-0005-0000-0000-00006D4E0000}"/>
    <cellStyle name="Input Cell 4 5 10 2" xfId="24487" xr:uid="{00000000-0005-0000-0000-00006E4E0000}"/>
    <cellStyle name="Input Cell 4 5 10 2 2" xfId="24488" xr:uid="{00000000-0005-0000-0000-00006F4E0000}"/>
    <cellStyle name="Input Cell 4 5 10 2 3" xfId="24489" xr:uid="{00000000-0005-0000-0000-0000704E0000}"/>
    <cellStyle name="Input Cell 4 5 10 2 4" xfId="24490" xr:uid="{00000000-0005-0000-0000-0000714E0000}"/>
    <cellStyle name="Input Cell 4 5 10 3" xfId="24491" xr:uid="{00000000-0005-0000-0000-0000724E0000}"/>
    <cellStyle name="Input Cell 4 5 10 4" xfId="24492" xr:uid="{00000000-0005-0000-0000-0000734E0000}"/>
    <cellStyle name="Input Cell 4 5 10 5" xfId="24493" xr:uid="{00000000-0005-0000-0000-0000744E0000}"/>
    <cellStyle name="Input Cell 4 5 11" xfId="2865" xr:uid="{00000000-0005-0000-0000-0000754E0000}"/>
    <cellStyle name="Input Cell 4 5 11 2" xfId="24494" xr:uid="{00000000-0005-0000-0000-0000764E0000}"/>
    <cellStyle name="Input Cell 4 5 11 2 2" xfId="24495" xr:uid="{00000000-0005-0000-0000-0000774E0000}"/>
    <cellStyle name="Input Cell 4 5 11 2 3" xfId="24496" xr:uid="{00000000-0005-0000-0000-0000784E0000}"/>
    <cellStyle name="Input Cell 4 5 11 2 4" xfId="24497" xr:uid="{00000000-0005-0000-0000-0000794E0000}"/>
    <cellStyle name="Input Cell 4 5 11 3" xfId="24498" xr:uid="{00000000-0005-0000-0000-00007A4E0000}"/>
    <cellStyle name="Input Cell 4 5 11 4" xfId="24499" xr:uid="{00000000-0005-0000-0000-00007B4E0000}"/>
    <cellStyle name="Input Cell 4 5 11 5" xfId="24500" xr:uid="{00000000-0005-0000-0000-00007C4E0000}"/>
    <cellStyle name="Input Cell 4 5 12" xfId="2866" xr:uid="{00000000-0005-0000-0000-00007D4E0000}"/>
    <cellStyle name="Input Cell 4 5 12 2" xfId="24501" xr:uid="{00000000-0005-0000-0000-00007E4E0000}"/>
    <cellStyle name="Input Cell 4 5 12 2 2" xfId="24502" xr:uid="{00000000-0005-0000-0000-00007F4E0000}"/>
    <cellStyle name="Input Cell 4 5 12 2 3" xfId="24503" xr:uid="{00000000-0005-0000-0000-0000804E0000}"/>
    <cellStyle name="Input Cell 4 5 12 2 4" xfId="24504" xr:uid="{00000000-0005-0000-0000-0000814E0000}"/>
    <cellStyle name="Input Cell 4 5 12 3" xfId="24505" xr:uid="{00000000-0005-0000-0000-0000824E0000}"/>
    <cellStyle name="Input Cell 4 5 12 4" xfId="24506" xr:uid="{00000000-0005-0000-0000-0000834E0000}"/>
    <cellStyle name="Input Cell 4 5 12 5" xfId="24507" xr:uid="{00000000-0005-0000-0000-0000844E0000}"/>
    <cellStyle name="Input Cell 4 5 13" xfId="2867" xr:uid="{00000000-0005-0000-0000-0000854E0000}"/>
    <cellStyle name="Input Cell 4 5 13 2" xfId="24508" xr:uid="{00000000-0005-0000-0000-0000864E0000}"/>
    <cellStyle name="Input Cell 4 5 13 2 2" xfId="24509" xr:uid="{00000000-0005-0000-0000-0000874E0000}"/>
    <cellStyle name="Input Cell 4 5 13 2 3" xfId="24510" xr:uid="{00000000-0005-0000-0000-0000884E0000}"/>
    <cellStyle name="Input Cell 4 5 13 2 4" xfId="24511" xr:uid="{00000000-0005-0000-0000-0000894E0000}"/>
    <cellStyle name="Input Cell 4 5 13 3" xfId="24512" xr:uid="{00000000-0005-0000-0000-00008A4E0000}"/>
    <cellStyle name="Input Cell 4 5 13 4" xfId="24513" xr:uid="{00000000-0005-0000-0000-00008B4E0000}"/>
    <cellStyle name="Input Cell 4 5 13 5" xfId="24514" xr:uid="{00000000-0005-0000-0000-00008C4E0000}"/>
    <cellStyle name="Input Cell 4 5 14" xfId="2868" xr:uid="{00000000-0005-0000-0000-00008D4E0000}"/>
    <cellStyle name="Input Cell 4 5 14 2" xfId="24515" xr:uid="{00000000-0005-0000-0000-00008E4E0000}"/>
    <cellStyle name="Input Cell 4 5 14 2 2" xfId="24516" xr:uid="{00000000-0005-0000-0000-00008F4E0000}"/>
    <cellStyle name="Input Cell 4 5 14 2 3" xfId="24517" xr:uid="{00000000-0005-0000-0000-0000904E0000}"/>
    <cellStyle name="Input Cell 4 5 14 2 4" xfId="24518" xr:uid="{00000000-0005-0000-0000-0000914E0000}"/>
    <cellStyle name="Input Cell 4 5 14 3" xfId="24519" xr:uid="{00000000-0005-0000-0000-0000924E0000}"/>
    <cellStyle name="Input Cell 4 5 14 4" xfId="24520" xr:uid="{00000000-0005-0000-0000-0000934E0000}"/>
    <cellStyle name="Input Cell 4 5 14 5" xfId="24521" xr:uid="{00000000-0005-0000-0000-0000944E0000}"/>
    <cellStyle name="Input Cell 4 5 15" xfId="2869" xr:uid="{00000000-0005-0000-0000-0000954E0000}"/>
    <cellStyle name="Input Cell 4 5 15 2" xfId="24522" xr:uid="{00000000-0005-0000-0000-0000964E0000}"/>
    <cellStyle name="Input Cell 4 5 15 2 2" xfId="24523" xr:uid="{00000000-0005-0000-0000-0000974E0000}"/>
    <cellStyle name="Input Cell 4 5 15 2 3" xfId="24524" xr:uid="{00000000-0005-0000-0000-0000984E0000}"/>
    <cellStyle name="Input Cell 4 5 15 2 4" xfId="24525" xr:uid="{00000000-0005-0000-0000-0000994E0000}"/>
    <cellStyle name="Input Cell 4 5 15 3" xfId="24526" xr:uid="{00000000-0005-0000-0000-00009A4E0000}"/>
    <cellStyle name="Input Cell 4 5 15 4" xfId="24527" xr:uid="{00000000-0005-0000-0000-00009B4E0000}"/>
    <cellStyle name="Input Cell 4 5 15 5" xfId="24528" xr:uid="{00000000-0005-0000-0000-00009C4E0000}"/>
    <cellStyle name="Input Cell 4 5 16" xfId="2870" xr:uid="{00000000-0005-0000-0000-00009D4E0000}"/>
    <cellStyle name="Input Cell 4 5 16 2" xfId="24529" xr:uid="{00000000-0005-0000-0000-00009E4E0000}"/>
    <cellStyle name="Input Cell 4 5 16 2 2" xfId="24530" xr:uid="{00000000-0005-0000-0000-00009F4E0000}"/>
    <cellStyle name="Input Cell 4 5 16 2 3" xfId="24531" xr:uid="{00000000-0005-0000-0000-0000A04E0000}"/>
    <cellStyle name="Input Cell 4 5 16 2 4" xfId="24532" xr:uid="{00000000-0005-0000-0000-0000A14E0000}"/>
    <cellStyle name="Input Cell 4 5 16 3" xfId="24533" xr:uid="{00000000-0005-0000-0000-0000A24E0000}"/>
    <cellStyle name="Input Cell 4 5 16 4" xfId="24534" xr:uid="{00000000-0005-0000-0000-0000A34E0000}"/>
    <cellStyle name="Input Cell 4 5 16 5" xfId="24535" xr:uid="{00000000-0005-0000-0000-0000A44E0000}"/>
    <cellStyle name="Input Cell 4 5 17" xfId="2871" xr:uid="{00000000-0005-0000-0000-0000A54E0000}"/>
    <cellStyle name="Input Cell 4 5 17 2" xfId="24536" xr:uid="{00000000-0005-0000-0000-0000A64E0000}"/>
    <cellStyle name="Input Cell 4 5 17 2 2" xfId="24537" xr:uid="{00000000-0005-0000-0000-0000A74E0000}"/>
    <cellStyle name="Input Cell 4 5 17 2 3" xfId="24538" xr:uid="{00000000-0005-0000-0000-0000A84E0000}"/>
    <cellStyle name="Input Cell 4 5 17 2 4" xfId="24539" xr:uid="{00000000-0005-0000-0000-0000A94E0000}"/>
    <cellStyle name="Input Cell 4 5 17 3" xfId="24540" xr:uid="{00000000-0005-0000-0000-0000AA4E0000}"/>
    <cellStyle name="Input Cell 4 5 17 4" xfId="24541" xr:uid="{00000000-0005-0000-0000-0000AB4E0000}"/>
    <cellStyle name="Input Cell 4 5 17 5" xfId="24542" xr:uid="{00000000-0005-0000-0000-0000AC4E0000}"/>
    <cellStyle name="Input Cell 4 5 18" xfId="2872" xr:uid="{00000000-0005-0000-0000-0000AD4E0000}"/>
    <cellStyle name="Input Cell 4 5 18 2" xfId="24543" xr:uid="{00000000-0005-0000-0000-0000AE4E0000}"/>
    <cellStyle name="Input Cell 4 5 18 2 2" xfId="24544" xr:uid="{00000000-0005-0000-0000-0000AF4E0000}"/>
    <cellStyle name="Input Cell 4 5 18 2 3" xfId="24545" xr:uid="{00000000-0005-0000-0000-0000B04E0000}"/>
    <cellStyle name="Input Cell 4 5 18 2 4" xfId="24546" xr:uid="{00000000-0005-0000-0000-0000B14E0000}"/>
    <cellStyle name="Input Cell 4 5 18 3" xfId="24547" xr:uid="{00000000-0005-0000-0000-0000B24E0000}"/>
    <cellStyle name="Input Cell 4 5 18 4" xfId="24548" xr:uid="{00000000-0005-0000-0000-0000B34E0000}"/>
    <cellStyle name="Input Cell 4 5 18 5" xfId="24549" xr:uid="{00000000-0005-0000-0000-0000B44E0000}"/>
    <cellStyle name="Input Cell 4 5 19" xfId="2873" xr:uid="{00000000-0005-0000-0000-0000B54E0000}"/>
    <cellStyle name="Input Cell 4 5 19 2" xfId="24550" xr:uid="{00000000-0005-0000-0000-0000B64E0000}"/>
    <cellStyle name="Input Cell 4 5 19 2 2" xfId="24551" xr:uid="{00000000-0005-0000-0000-0000B74E0000}"/>
    <cellStyle name="Input Cell 4 5 19 2 3" xfId="24552" xr:uid="{00000000-0005-0000-0000-0000B84E0000}"/>
    <cellStyle name="Input Cell 4 5 19 2 4" xfId="24553" xr:uid="{00000000-0005-0000-0000-0000B94E0000}"/>
    <cellStyle name="Input Cell 4 5 19 3" xfId="24554" xr:uid="{00000000-0005-0000-0000-0000BA4E0000}"/>
    <cellStyle name="Input Cell 4 5 19 4" xfId="24555" xr:uid="{00000000-0005-0000-0000-0000BB4E0000}"/>
    <cellStyle name="Input Cell 4 5 19 5" xfId="24556" xr:uid="{00000000-0005-0000-0000-0000BC4E0000}"/>
    <cellStyle name="Input Cell 4 5 2" xfId="2874" xr:uid="{00000000-0005-0000-0000-0000BD4E0000}"/>
    <cellStyle name="Input Cell 4 5 2 2" xfId="24557" xr:uid="{00000000-0005-0000-0000-0000BE4E0000}"/>
    <cellStyle name="Input Cell 4 5 2 2 2" xfId="24558" xr:uid="{00000000-0005-0000-0000-0000BF4E0000}"/>
    <cellStyle name="Input Cell 4 5 2 2 3" xfId="24559" xr:uid="{00000000-0005-0000-0000-0000C04E0000}"/>
    <cellStyle name="Input Cell 4 5 2 2 4" xfId="24560" xr:uid="{00000000-0005-0000-0000-0000C14E0000}"/>
    <cellStyle name="Input Cell 4 5 2 3" xfId="24561" xr:uid="{00000000-0005-0000-0000-0000C24E0000}"/>
    <cellStyle name="Input Cell 4 5 2 4" xfId="24562" xr:uid="{00000000-0005-0000-0000-0000C34E0000}"/>
    <cellStyle name="Input Cell 4 5 2 5" xfId="24563" xr:uid="{00000000-0005-0000-0000-0000C44E0000}"/>
    <cellStyle name="Input Cell 4 5 20" xfId="2875" xr:uid="{00000000-0005-0000-0000-0000C54E0000}"/>
    <cellStyle name="Input Cell 4 5 20 2" xfId="24564" xr:uid="{00000000-0005-0000-0000-0000C64E0000}"/>
    <cellStyle name="Input Cell 4 5 20 2 2" xfId="24565" xr:uid="{00000000-0005-0000-0000-0000C74E0000}"/>
    <cellStyle name="Input Cell 4 5 20 2 3" xfId="24566" xr:uid="{00000000-0005-0000-0000-0000C84E0000}"/>
    <cellStyle name="Input Cell 4 5 20 2 4" xfId="24567" xr:uid="{00000000-0005-0000-0000-0000C94E0000}"/>
    <cellStyle name="Input Cell 4 5 20 3" xfId="24568" xr:uid="{00000000-0005-0000-0000-0000CA4E0000}"/>
    <cellStyle name="Input Cell 4 5 20 4" xfId="24569" xr:uid="{00000000-0005-0000-0000-0000CB4E0000}"/>
    <cellStyle name="Input Cell 4 5 20 5" xfId="24570" xr:uid="{00000000-0005-0000-0000-0000CC4E0000}"/>
    <cellStyle name="Input Cell 4 5 21" xfId="2876" xr:uid="{00000000-0005-0000-0000-0000CD4E0000}"/>
    <cellStyle name="Input Cell 4 5 21 2" xfId="24571" xr:uid="{00000000-0005-0000-0000-0000CE4E0000}"/>
    <cellStyle name="Input Cell 4 5 21 2 2" xfId="24572" xr:uid="{00000000-0005-0000-0000-0000CF4E0000}"/>
    <cellStyle name="Input Cell 4 5 21 2 3" xfId="24573" xr:uid="{00000000-0005-0000-0000-0000D04E0000}"/>
    <cellStyle name="Input Cell 4 5 21 2 4" xfId="24574" xr:uid="{00000000-0005-0000-0000-0000D14E0000}"/>
    <cellStyle name="Input Cell 4 5 21 3" xfId="24575" xr:uid="{00000000-0005-0000-0000-0000D24E0000}"/>
    <cellStyle name="Input Cell 4 5 21 4" xfId="24576" xr:uid="{00000000-0005-0000-0000-0000D34E0000}"/>
    <cellStyle name="Input Cell 4 5 21 5" xfId="24577" xr:uid="{00000000-0005-0000-0000-0000D44E0000}"/>
    <cellStyle name="Input Cell 4 5 22" xfId="2877" xr:uid="{00000000-0005-0000-0000-0000D54E0000}"/>
    <cellStyle name="Input Cell 4 5 22 2" xfId="24578" xr:uid="{00000000-0005-0000-0000-0000D64E0000}"/>
    <cellStyle name="Input Cell 4 5 22 2 2" xfId="24579" xr:uid="{00000000-0005-0000-0000-0000D74E0000}"/>
    <cellStyle name="Input Cell 4 5 22 2 3" xfId="24580" xr:uid="{00000000-0005-0000-0000-0000D84E0000}"/>
    <cellStyle name="Input Cell 4 5 22 2 4" xfId="24581" xr:uid="{00000000-0005-0000-0000-0000D94E0000}"/>
    <cellStyle name="Input Cell 4 5 22 3" xfId="24582" xr:uid="{00000000-0005-0000-0000-0000DA4E0000}"/>
    <cellStyle name="Input Cell 4 5 22 4" xfId="24583" xr:uid="{00000000-0005-0000-0000-0000DB4E0000}"/>
    <cellStyle name="Input Cell 4 5 22 5" xfId="24584" xr:uid="{00000000-0005-0000-0000-0000DC4E0000}"/>
    <cellStyle name="Input Cell 4 5 23" xfId="2878" xr:uid="{00000000-0005-0000-0000-0000DD4E0000}"/>
    <cellStyle name="Input Cell 4 5 23 2" xfId="24585" xr:uid="{00000000-0005-0000-0000-0000DE4E0000}"/>
    <cellStyle name="Input Cell 4 5 23 2 2" xfId="24586" xr:uid="{00000000-0005-0000-0000-0000DF4E0000}"/>
    <cellStyle name="Input Cell 4 5 23 2 3" xfId="24587" xr:uid="{00000000-0005-0000-0000-0000E04E0000}"/>
    <cellStyle name="Input Cell 4 5 23 2 4" xfId="24588" xr:uid="{00000000-0005-0000-0000-0000E14E0000}"/>
    <cellStyle name="Input Cell 4 5 23 3" xfId="24589" xr:uid="{00000000-0005-0000-0000-0000E24E0000}"/>
    <cellStyle name="Input Cell 4 5 23 4" xfId="24590" xr:uid="{00000000-0005-0000-0000-0000E34E0000}"/>
    <cellStyle name="Input Cell 4 5 23 5" xfId="24591" xr:uid="{00000000-0005-0000-0000-0000E44E0000}"/>
    <cellStyle name="Input Cell 4 5 24" xfId="2879" xr:uid="{00000000-0005-0000-0000-0000E54E0000}"/>
    <cellStyle name="Input Cell 4 5 24 2" xfId="24592" xr:uid="{00000000-0005-0000-0000-0000E64E0000}"/>
    <cellStyle name="Input Cell 4 5 24 2 2" xfId="24593" xr:uid="{00000000-0005-0000-0000-0000E74E0000}"/>
    <cellStyle name="Input Cell 4 5 24 2 3" xfId="24594" xr:uid="{00000000-0005-0000-0000-0000E84E0000}"/>
    <cellStyle name="Input Cell 4 5 24 2 4" xfId="24595" xr:uid="{00000000-0005-0000-0000-0000E94E0000}"/>
    <cellStyle name="Input Cell 4 5 24 3" xfId="24596" xr:uid="{00000000-0005-0000-0000-0000EA4E0000}"/>
    <cellStyle name="Input Cell 4 5 24 4" xfId="24597" xr:uid="{00000000-0005-0000-0000-0000EB4E0000}"/>
    <cellStyle name="Input Cell 4 5 24 5" xfId="24598" xr:uid="{00000000-0005-0000-0000-0000EC4E0000}"/>
    <cellStyle name="Input Cell 4 5 25" xfId="2880" xr:uid="{00000000-0005-0000-0000-0000ED4E0000}"/>
    <cellStyle name="Input Cell 4 5 25 2" xfId="24599" xr:uid="{00000000-0005-0000-0000-0000EE4E0000}"/>
    <cellStyle name="Input Cell 4 5 25 2 2" xfId="24600" xr:uid="{00000000-0005-0000-0000-0000EF4E0000}"/>
    <cellStyle name="Input Cell 4 5 25 2 3" xfId="24601" xr:uid="{00000000-0005-0000-0000-0000F04E0000}"/>
    <cellStyle name="Input Cell 4 5 25 2 4" xfId="24602" xr:uid="{00000000-0005-0000-0000-0000F14E0000}"/>
    <cellStyle name="Input Cell 4 5 25 3" xfId="24603" xr:uid="{00000000-0005-0000-0000-0000F24E0000}"/>
    <cellStyle name="Input Cell 4 5 25 4" xfId="24604" xr:uid="{00000000-0005-0000-0000-0000F34E0000}"/>
    <cellStyle name="Input Cell 4 5 25 5" xfId="24605" xr:uid="{00000000-0005-0000-0000-0000F44E0000}"/>
    <cellStyle name="Input Cell 4 5 26" xfId="2881" xr:uid="{00000000-0005-0000-0000-0000F54E0000}"/>
    <cellStyle name="Input Cell 4 5 26 2" xfId="24606" xr:uid="{00000000-0005-0000-0000-0000F64E0000}"/>
    <cellStyle name="Input Cell 4 5 26 2 2" xfId="24607" xr:uid="{00000000-0005-0000-0000-0000F74E0000}"/>
    <cellStyle name="Input Cell 4 5 26 2 3" xfId="24608" xr:uid="{00000000-0005-0000-0000-0000F84E0000}"/>
    <cellStyle name="Input Cell 4 5 26 2 4" xfId="24609" xr:uid="{00000000-0005-0000-0000-0000F94E0000}"/>
    <cellStyle name="Input Cell 4 5 26 3" xfId="24610" xr:uid="{00000000-0005-0000-0000-0000FA4E0000}"/>
    <cellStyle name="Input Cell 4 5 26 4" xfId="24611" xr:uid="{00000000-0005-0000-0000-0000FB4E0000}"/>
    <cellStyle name="Input Cell 4 5 26 5" xfId="24612" xr:uid="{00000000-0005-0000-0000-0000FC4E0000}"/>
    <cellStyle name="Input Cell 4 5 27" xfId="2882" xr:uid="{00000000-0005-0000-0000-0000FD4E0000}"/>
    <cellStyle name="Input Cell 4 5 27 2" xfId="24613" xr:uid="{00000000-0005-0000-0000-0000FE4E0000}"/>
    <cellStyle name="Input Cell 4 5 27 2 2" xfId="24614" xr:uid="{00000000-0005-0000-0000-0000FF4E0000}"/>
    <cellStyle name="Input Cell 4 5 27 2 3" xfId="24615" xr:uid="{00000000-0005-0000-0000-0000004F0000}"/>
    <cellStyle name="Input Cell 4 5 27 2 4" xfId="24616" xr:uid="{00000000-0005-0000-0000-0000014F0000}"/>
    <cellStyle name="Input Cell 4 5 27 3" xfId="24617" xr:uid="{00000000-0005-0000-0000-0000024F0000}"/>
    <cellStyle name="Input Cell 4 5 27 4" xfId="24618" xr:uid="{00000000-0005-0000-0000-0000034F0000}"/>
    <cellStyle name="Input Cell 4 5 27 5" xfId="24619" xr:uid="{00000000-0005-0000-0000-0000044F0000}"/>
    <cellStyle name="Input Cell 4 5 28" xfId="2883" xr:uid="{00000000-0005-0000-0000-0000054F0000}"/>
    <cellStyle name="Input Cell 4 5 28 2" xfId="24620" xr:uid="{00000000-0005-0000-0000-0000064F0000}"/>
    <cellStyle name="Input Cell 4 5 28 2 2" xfId="24621" xr:uid="{00000000-0005-0000-0000-0000074F0000}"/>
    <cellStyle name="Input Cell 4 5 28 2 3" xfId="24622" xr:uid="{00000000-0005-0000-0000-0000084F0000}"/>
    <cellStyle name="Input Cell 4 5 28 2 4" xfId="24623" xr:uid="{00000000-0005-0000-0000-0000094F0000}"/>
    <cellStyle name="Input Cell 4 5 28 3" xfId="24624" xr:uid="{00000000-0005-0000-0000-00000A4F0000}"/>
    <cellStyle name="Input Cell 4 5 28 4" xfId="24625" xr:uid="{00000000-0005-0000-0000-00000B4F0000}"/>
    <cellStyle name="Input Cell 4 5 28 5" xfId="24626" xr:uid="{00000000-0005-0000-0000-00000C4F0000}"/>
    <cellStyle name="Input Cell 4 5 29" xfId="2884" xr:uid="{00000000-0005-0000-0000-00000D4F0000}"/>
    <cellStyle name="Input Cell 4 5 29 2" xfId="24627" xr:uid="{00000000-0005-0000-0000-00000E4F0000}"/>
    <cellStyle name="Input Cell 4 5 29 2 2" xfId="24628" xr:uid="{00000000-0005-0000-0000-00000F4F0000}"/>
    <cellStyle name="Input Cell 4 5 29 2 3" xfId="24629" xr:uid="{00000000-0005-0000-0000-0000104F0000}"/>
    <cellStyle name="Input Cell 4 5 29 2 4" xfId="24630" xr:uid="{00000000-0005-0000-0000-0000114F0000}"/>
    <cellStyle name="Input Cell 4 5 29 3" xfId="24631" xr:uid="{00000000-0005-0000-0000-0000124F0000}"/>
    <cellStyle name="Input Cell 4 5 29 4" xfId="24632" xr:uid="{00000000-0005-0000-0000-0000134F0000}"/>
    <cellStyle name="Input Cell 4 5 29 5" xfId="24633" xr:uid="{00000000-0005-0000-0000-0000144F0000}"/>
    <cellStyle name="Input Cell 4 5 3" xfId="2885" xr:uid="{00000000-0005-0000-0000-0000154F0000}"/>
    <cellStyle name="Input Cell 4 5 3 2" xfId="24634" xr:uid="{00000000-0005-0000-0000-0000164F0000}"/>
    <cellStyle name="Input Cell 4 5 3 2 2" xfId="24635" xr:uid="{00000000-0005-0000-0000-0000174F0000}"/>
    <cellStyle name="Input Cell 4 5 3 2 3" xfId="24636" xr:uid="{00000000-0005-0000-0000-0000184F0000}"/>
    <cellStyle name="Input Cell 4 5 3 2 4" xfId="24637" xr:uid="{00000000-0005-0000-0000-0000194F0000}"/>
    <cellStyle name="Input Cell 4 5 3 3" xfId="24638" xr:uid="{00000000-0005-0000-0000-00001A4F0000}"/>
    <cellStyle name="Input Cell 4 5 3 4" xfId="24639" xr:uid="{00000000-0005-0000-0000-00001B4F0000}"/>
    <cellStyle name="Input Cell 4 5 3 5" xfId="24640" xr:uid="{00000000-0005-0000-0000-00001C4F0000}"/>
    <cellStyle name="Input Cell 4 5 30" xfId="2886" xr:uid="{00000000-0005-0000-0000-00001D4F0000}"/>
    <cellStyle name="Input Cell 4 5 30 2" xfId="24641" xr:uid="{00000000-0005-0000-0000-00001E4F0000}"/>
    <cellStyle name="Input Cell 4 5 30 2 2" xfId="24642" xr:uid="{00000000-0005-0000-0000-00001F4F0000}"/>
    <cellStyle name="Input Cell 4 5 30 2 3" xfId="24643" xr:uid="{00000000-0005-0000-0000-0000204F0000}"/>
    <cellStyle name="Input Cell 4 5 30 2 4" xfId="24644" xr:uid="{00000000-0005-0000-0000-0000214F0000}"/>
    <cellStyle name="Input Cell 4 5 30 3" xfId="24645" xr:uid="{00000000-0005-0000-0000-0000224F0000}"/>
    <cellStyle name="Input Cell 4 5 30 4" xfId="24646" xr:uid="{00000000-0005-0000-0000-0000234F0000}"/>
    <cellStyle name="Input Cell 4 5 30 5" xfId="24647" xr:uid="{00000000-0005-0000-0000-0000244F0000}"/>
    <cellStyle name="Input Cell 4 5 31" xfId="2887" xr:uid="{00000000-0005-0000-0000-0000254F0000}"/>
    <cellStyle name="Input Cell 4 5 31 2" xfId="24648" xr:uid="{00000000-0005-0000-0000-0000264F0000}"/>
    <cellStyle name="Input Cell 4 5 31 2 2" xfId="24649" xr:uid="{00000000-0005-0000-0000-0000274F0000}"/>
    <cellStyle name="Input Cell 4 5 31 2 3" xfId="24650" xr:uid="{00000000-0005-0000-0000-0000284F0000}"/>
    <cellStyle name="Input Cell 4 5 31 2 4" xfId="24651" xr:uid="{00000000-0005-0000-0000-0000294F0000}"/>
    <cellStyle name="Input Cell 4 5 31 3" xfId="24652" xr:uid="{00000000-0005-0000-0000-00002A4F0000}"/>
    <cellStyle name="Input Cell 4 5 31 4" xfId="24653" xr:uid="{00000000-0005-0000-0000-00002B4F0000}"/>
    <cellStyle name="Input Cell 4 5 31 5" xfId="24654" xr:uid="{00000000-0005-0000-0000-00002C4F0000}"/>
    <cellStyle name="Input Cell 4 5 32" xfId="2888" xr:uid="{00000000-0005-0000-0000-00002D4F0000}"/>
    <cellStyle name="Input Cell 4 5 32 2" xfId="24655" xr:uid="{00000000-0005-0000-0000-00002E4F0000}"/>
    <cellStyle name="Input Cell 4 5 32 2 2" xfId="24656" xr:uid="{00000000-0005-0000-0000-00002F4F0000}"/>
    <cellStyle name="Input Cell 4 5 32 2 3" xfId="24657" xr:uid="{00000000-0005-0000-0000-0000304F0000}"/>
    <cellStyle name="Input Cell 4 5 32 2 4" xfId="24658" xr:uid="{00000000-0005-0000-0000-0000314F0000}"/>
    <cellStyle name="Input Cell 4 5 32 3" xfId="24659" xr:uid="{00000000-0005-0000-0000-0000324F0000}"/>
    <cellStyle name="Input Cell 4 5 32 4" xfId="24660" xr:uid="{00000000-0005-0000-0000-0000334F0000}"/>
    <cellStyle name="Input Cell 4 5 32 5" xfId="24661" xr:uid="{00000000-0005-0000-0000-0000344F0000}"/>
    <cellStyle name="Input Cell 4 5 33" xfId="2889" xr:uid="{00000000-0005-0000-0000-0000354F0000}"/>
    <cellStyle name="Input Cell 4 5 33 2" xfId="24662" xr:uid="{00000000-0005-0000-0000-0000364F0000}"/>
    <cellStyle name="Input Cell 4 5 33 2 2" xfId="24663" xr:uid="{00000000-0005-0000-0000-0000374F0000}"/>
    <cellStyle name="Input Cell 4 5 33 2 3" xfId="24664" xr:uid="{00000000-0005-0000-0000-0000384F0000}"/>
    <cellStyle name="Input Cell 4 5 33 2 4" xfId="24665" xr:uid="{00000000-0005-0000-0000-0000394F0000}"/>
    <cellStyle name="Input Cell 4 5 33 3" xfId="24666" xr:uid="{00000000-0005-0000-0000-00003A4F0000}"/>
    <cellStyle name="Input Cell 4 5 33 4" xfId="24667" xr:uid="{00000000-0005-0000-0000-00003B4F0000}"/>
    <cellStyle name="Input Cell 4 5 33 5" xfId="24668" xr:uid="{00000000-0005-0000-0000-00003C4F0000}"/>
    <cellStyle name="Input Cell 4 5 34" xfId="2890" xr:uid="{00000000-0005-0000-0000-00003D4F0000}"/>
    <cellStyle name="Input Cell 4 5 34 2" xfId="24669" xr:uid="{00000000-0005-0000-0000-00003E4F0000}"/>
    <cellStyle name="Input Cell 4 5 34 2 2" xfId="24670" xr:uid="{00000000-0005-0000-0000-00003F4F0000}"/>
    <cellStyle name="Input Cell 4 5 34 2 3" xfId="24671" xr:uid="{00000000-0005-0000-0000-0000404F0000}"/>
    <cellStyle name="Input Cell 4 5 34 2 4" xfId="24672" xr:uid="{00000000-0005-0000-0000-0000414F0000}"/>
    <cellStyle name="Input Cell 4 5 34 3" xfId="24673" xr:uid="{00000000-0005-0000-0000-0000424F0000}"/>
    <cellStyle name="Input Cell 4 5 34 4" xfId="24674" xr:uid="{00000000-0005-0000-0000-0000434F0000}"/>
    <cellStyle name="Input Cell 4 5 34 5" xfId="24675" xr:uid="{00000000-0005-0000-0000-0000444F0000}"/>
    <cellStyle name="Input Cell 4 5 35" xfId="2891" xr:uid="{00000000-0005-0000-0000-0000454F0000}"/>
    <cellStyle name="Input Cell 4 5 35 2" xfId="24676" xr:uid="{00000000-0005-0000-0000-0000464F0000}"/>
    <cellStyle name="Input Cell 4 5 35 2 2" xfId="24677" xr:uid="{00000000-0005-0000-0000-0000474F0000}"/>
    <cellStyle name="Input Cell 4 5 35 2 3" xfId="24678" xr:uid="{00000000-0005-0000-0000-0000484F0000}"/>
    <cellStyle name="Input Cell 4 5 35 2 4" xfId="24679" xr:uid="{00000000-0005-0000-0000-0000494F0000}"/>
    <cellStyle name="Input Cell 4 5 35 3" xfId="24680" xr:uid="{00000000-0005-0000-0000-00004A4F0000}"/>
    <cellStyle name="Input Cell 4 5 35 4" xfId="24681" xr:uid="{00000000-0005-0000-0000-00004B4F0000}"/>
    <cellStyle name="Input Cell 4 5 35 5" xfId="24682" xr:uid="{00000000-0005-0000-0000-00004C4F0000}"/>
    <cellStyle name="Input Cell 4 5 36" xfId="2892" xr:uid="{00000000-0005-0000-0000-00004D4F0000}"/>
    <cellStyle name="Input Cell 4 5 36 2" xfId="24683" xr:uid="{00000000-0005-0000-0000-00004E4F0000}"/>
    <cellStyle name="Input Cell 4 5 36 2 2" xfId="24684" xr:uid="{00000000-0005-0000-0000-00004F4F0000}"/>
    <cellStyle name="Input Cell 4 5 36 2 3" xfId="24685" xr:uid="{00000000-0005-0000-0000-0000504F0000}"/>
    <cellStyle name="Input Cell 4 5 36 2 4" xfId="24686" xr:uid="{00000000-0005-0000-0000-0000514F0000}"/>
    <cellStyle name="Input Cell 4 5 36 3" xfId="24687" xr:uid="{00000000-0005-0000-0000-0000524F0000}"/>
    <cellStyle name="Input Cell 4 5 36 4" xfId="24688" xr:uid="{00000000-0005-0000-0000-0000534F0000}"/>
    <cellStyle name="Input Cell 4 5 36 5" xfId="24689" xr:uid="{00000000-0005-0000-0000-0000544F0000}"/>
    <cellStyle name="Input Cell 4 5 37" xfId="2893" xr:uid="{00000000-0005-0000-0000-0000554F0000}"/>
    <cellStyle name="Input Cell 4 5 37 2" xfId="24690" xr:uid="{00000000-0005-0000-0000-0000564F0000}"/>
    <cellStyle name="Input Cell 4 5 37 2 2" xfId="24691" xr:uid="{00000000-0005-0000-0000-0000574F0000}"/>
    <cellStyle name="Input Cell 4 5 37 2 3" xfId="24692" xr:uid="{00000000-0005-0000-0000-0000584F0000}"/>
    <cellStyle name="Input Cell 4 5 37 2 4" xfId="24693" xr:uid="{00000000-0005-0000-0000-0000594F0000}"/>
    <cellStyle name="Input Cell 4 5 37 3" xfId="24694" xr:uid="{00000000-0005-0000-0000-00005A4F0000}"/>
    <cellStyle name="Input Cell 4 5 37 4" xfId="24695" xr:uid="{00000000-0005-0000-0000-00005B4F0000}"/>
    <cellStyle name="Input Cell 4 5 37 5" xfId="24696" xr:uid="{00000000-0005-0000-0000-00005C4F0000}"/>
    <cellStyle name="Input Cell 4 5 38" xfId="2894" xr:uid="{00000000-0005-0000-0000-00005D4F0000}"/>
    <cellStyle name="Input Cell 4 5 38 2" xfId="24697" xr:uid="{00000000-0005-0000-0000-00005E4F0000}"/>
    <cellStyle name="Input Cell 4 5 38 2 2" xfId="24698" xr:uid="{00000000-0005-0000-0000-00005F4F0000}"/>
    <cellStyle name="Input Cell 4 5 38 2 3" xfId="24699" xr:uid="{00000000-0005-0000-0000-0000604F0000}"/>
    <cellStyle name="Input Cell 4 5 38 2 4" xfId="24700" xr:uid="{00000000-0005-0000-0000-0000614F0000}"/>
    <cellStyle name="Input Cell 4 5 38 3" xfId="24701" xr:uid="{00000000-0005-0000-0000-0000624F0000}"/>
    <cellStyle name="Input Cell 4 5 38 4" xfId="24702" xr:uid="{00000000-0005-0000-0000-0000634F0000}"/>
    <cellStyle name="Input Cell 4 5 38 5" xfId="24703" xr:uid="{00000000-0005-0000-0000-0000644F0000}"/>
    <cellStyle name="Input Cell 4 5 39" xfId="2895" xr:uid="{00000000-0005-0000-0000-0000654F0000}"/>
    <cellStyle name="Input Cell 4 5 39 2" xfId="24704" xr:uid="{00000000-0005-0000-0000-0000664F0000}"/>
    <cellStyle name="Input Cell 4 5 39 2 2" xfId="24705" xr:uid="{00000000-0005-0000-0000-0000674F0000}"/>
    <cellStyle name="Input Cell 4 5 39 2 3" xfId="24706" xr:uid="{00000000-0005-0000-0000-0000684F0000}"/>
    <cellStyle name="Input Cell 4 5 39 2 4" xfId="24707" xr:uid="{00000000-0005-0000-0000-0000694F0000}"/>
    <cellStyle name="Input Cell 4 5 39 3" xfId="24708" xr:uid="{00000000-0005-0000-0000-00006A4F0000}"/>
    <cellStyle name="Input Cell 4 5 39 4" xfId="24709" xr:uid="{00000000-0005-0000-0000-00006B4F0000}"/>
    <cellStyle name="Input Cell 4 5 39 5" xfId="24710" xr:uid="{00000000-0005-0000-0000-00006C4F0000}"/>
    <cellStyle name="Input Cell 4 5 4" xfId="2896" xr:uid="{00000000-0005-0000-0000-00006D4F0000}"/>
    <cellStyle name="Input Cell 4 5 4 2" xfId="24711" xr:uid="{00000000-0005-0000-0000-00006E4F0000}"/>
    <cellStyle name="Input Cell 4 5 4 2 2" xfId="24712" xr:uid="{00000000-0005-0000-0000-00006F4F0000}"/>
    <cellStyle name="Input Cell 4 5 4 2 3" xfId="24713" xr:uid="{00000000-0005-0000-0000-0000704F0000}"/>
    <cellStyle name="Input Cell 4 5 4 2 4" xfId="24714" xr:uid="{00000000-0005-0000-0000-0000714F0000}"/>
    <cellStyle name="Input Cell 4 5 4 3" xfId="24715" xr:uid="{00000000-0005-0000-0000-0000724F0000}"/>
    <cellStyle name="Input Cell 4 5 4 4" xfId="24716" xr:uid="{00000000-0005-0000-0000-0000734F0000}"/>
    <cellStyle name="Input Cell 4 5 4 5" xfId="24717" xr:uid="{00000000-0005-0000-0000-0000744F0000}"/>
    <cellStyle name="Input Cell 4 5 40" xfId="2897" xr:uid="{00000000-0005-0000-0000-0000754F0000}"/>
    <cellStyle name="Input Cell 4 5 40 2" xfId="24718" xr:uid="{00000000-0005-0000-0000-0000764F0000}"/>
    <cellStyle name="Input Cell 4 5 40 2 2" xfId="24719" xr:uid="{00000000-0005-0000-0000-0000774F0000}"/>
    <cellStyle name="Input Cell 4 5 40 2 3" xfId="24720" xr:uid="{00000000-0005-0000-0000-0000784F0000}"/>
    <cellStyle name="Input Cell 4 5 40 2 4" xfId="24721" xr:uid="{00000000-0005-0000-0000-0000794F0000}"/>
    <cellStyle name="Input Cell 4 5 40 3" xfId="24722" xr:uid="{00000000-0005-0000-0000-00007A4F0000}"/>
    <cellStyle name="Input Cell 4 5 40 4" xfId="24723" xr:uid="{00000000-0005-0000-0000-00007B4F0000}"/>
    <cellStyle name="Input Cell 4 5 40 5" xfId="24724" xr:uid="{00000000-0005-0000-0000-00007C4F0000}"/>
    <cellStyle name="Input Cell 4 5 41" xfId="2898" xr:uid="{00000000-0005-0000-0000-00007D4F0000}"/>
    <cellStyle name="Input Cell 4 5 41 2" xfId="24725" xr:uid="{00000000-0005-0000-0000-00007E4F0000}"/>
    <cellStyle name="Input Cell 4 5 41 2 2" xfId="24726" xr:uid="{00000000-0005-0000-0000-00007F4F0000}"/>
    <cellStyle name="Input Cell 4 5 41 2 3" xfId="24727" xr:uid="{00000000-0005-0000-0000-0000804F0000}"/>
    <cellStyle name="Input Cell 4 5 41 2 4" xfId="24728" xr:uid="{00000000-0005-0000-0000-0000814F0000}"/>
    <cellStyle name="Input Cell 4 5 41 3" xfId="24729" xr:uid="{00000000-0005-0000-0000-0000824F0000}"/>
    <cellStyle name="Input Cell 4 5 41 4" xfId="24730" xr:uid="{00000000-0005-0000-0000-0000834F0000}"/>
    <cellStyle name="Input Cell 4 5 41 5" xfId="24731" xr:uid="{00000000-0005-0000-0000-0000844F0000}"/>
    <cellStyle name="Input Cell 4 5 42" xfId="2899" xr:uid="{00000000-0005-0000-0000-0000854F0000}"/>
    <cellStyle name="Input Cell 4 5 42 2" xfId="24732" xr:uid="{00000000-0005-0000-0000-0000864F0000}"/>
    <cellStyle name="Input Cell 4 5 42 2 2" xfId="24733" xr:uid="{00000000-0005-0000-0000-0000874F0000}"/>
    <cellStyle name="Input Cell 4 5 42 2 3" xfId="24734" xr:uid="{00000000-0005-0000-0000-0000884F0000}"/>
    <cellStyle name="Input Cell 4 5 42 2 4" xfId="24735" xr:uid="{00000000-0005-0000-0000-0000894F0000}"/>
    <cellStyle name="Input Cell 4 5 42 3" xfId="24736" xr:uid="{00000000-0005-0000-0000-00008A4F0000}"/>
    <cellStyle name="Input Cell 4 5 42 4" xfId="24737" xr:uid="{00000000-0005-0000-0000-00008B4F0000}"/>
    <cellStyle name="Input Cell 4 5 42 5" xfId="24738" xr:uid="{00000000-0005-0000-0000-00008C4F0000}"/>
    <cellStyle name="Input Cell 4 5 43" xfId="2900" xr:uid="{00000000-0005-0000-0000-00008D4F0000}"/>
    <cellStyle name="Input Cell 4 5 43 2" xfId="24739" xr:uid="{00000000-0005-0000-0000-00008E4F0000}"/>
    <cellStyle name="Input Cell 4 5 43 2 2" xfId="24740" xr:uid="{00000000-0005-0000-0000-00008F4F0000}"/>
    <cellStyle name="Input Cell 4 5 43 2 3" xfId="24741" xr:uid="{00000000-0005-0000-0000-0000904F0000}"/>
    <cellStyle name="Input Cell 4 5 43 2 4" xfId="24742" xr:uid="{00000000-0005-0000-0000-0000914F0000}"/>
    <cellStyle name="Input Cell 4 5 43 3" xfId="24743" xr:uid="{00000000-0005-0000-0000-0000924F0000}"/>
    <cellStyle name="Input Cell 4 5 43 4" xfId="24744" xr:uid="{00000000-0005-0000-0000-0000934F0000}"/>
    <cellStyle name="Input Cell 4 5 43 5" xfId="24745" xr:uid="{00000000-0005-0000-0000-0000944F0000}"/>
    <cellStyle name="Input Cell 4 5 44" xfId="2901" xr:uid="{00000000-0005-0000-0000-0000954F0000}"/>
    <cellStyle name="Input Cell 4 5 44 2" xfId="24746" xr:uid="{00000000-0005-0000-0000-0000964F0000}"/>
    <cellStyle name="Input Cell 4 5 44 2 2" xfId="24747" xr:uid="{00000000-0005-0000-0000-0000974F0000}"/>
    <cellStyle name="Input Cell 4 5 44 2 3" xfId="24748" xr:uid="{00000000-0005-0000-0000-0000984F0000}"/>
    <cellStyle name="Input Cell 4 5 44 2 4" xfId="24749" xr:uid="{00000000-0005-0000-0000-0000994F0000}"/>
    <cellStyle name="Input Cell 4 5 44 3" xfId="24750" xr:uid="{00000000-0005-0000-0000-00009A4F0000}"/>
    <cellStyle name="Input Cell 4 5 44 4" xfId="24751" xr:uid="{00000000-0005-0000-0000-00009B4F0000}"/>
    <cellStyle name="Input Cell 4 5 44 5" xfId="24752" xr:uid="{00000000-0005-0000-0000-00009C4F0000}"/>
    <cellStyle name="Input Cell 4 5 45" xfId="24753" xr:uid="{00000000-0005-0000-0000-00009D4F0000}"/>
    <cellStyle name="Input Cell 4 5 45 2" xfId="24754" xr:uid="{00000000-0005-0000-0000-00009E4F0000}"/>
    <cellStyle name="Input Cell 4 5 45 3" xfId="24755" xr:uid="{00000000-0005-0000-0000-00009F4F0000}"/>
    <cellStyle name="Input Cell 4 5 45 4" xfId="24756" xr:uid="{00000000-0005-0000-0000-0000A04F0000}"/>
    <cellStyle name="Input Cell 4 5 46" xfId="24757" xr:uid="{00000000-0005-0000-0000-0000A14F0000}"/>
    <cellStyle name="Input Cell 4 5 46 2" xfId="24758" xr:uid="{00000000-0005-0000-0000-0000A24F0000}"/>
    <cellStyle name="Input Cell 4 5 46 3" xfId="24759" xr:uid="{00000000-0005-0000-0000-0000A34F0000}"/>
    <cellStyle name="Input Cell 4 5 46 4" xfId="24760" xr:uid="{00000000-0005-0000-0000-0000A44F0000}"/>
    <cellStyle name="Input Cell 4 5 47" xfId="24761" xr:uid="{00000000-0005-0000-0000-0000A54F0000}"/>
    <cellStyle name="Input Cell 4 5 48" xfId="24762" xr:uid="{00000000-0005-0000-0000-0000A64F0000}"/>
    <cellStyle name="Input Cell 4 5 49" xfId="24763" xr:uid="{00000000-0005-0000-0000-0000A74F0000}"/>
    <cellStyle name="Input Cell 4 5 5" xfId="2902" xr:uid="{00000000-0005-0000-0000-0000A84F0000}"/>
    <cellStyle name="Input Cell 4 5 5 2" xfId="24764" xr:uid="{00000000-0005-0000-0000-0000A94F0000}"/>
    <cellStyle name="Input Cell 4 5 5 2 2" xfId="24765" xr:uid="{00000000-0005-0000-0000-0000AA4F0000}"/>
    <cellStyle name="Input Cell 4 5 5 2 3" xfId="24766" xr:uid="{00000000-0005-0000-0000-0000AB4F0000}"/>
    <cellStyle name="Input Cell 4 5 5 2 4" xfId="24767" xr:uid="{00000000-0005-0000-0000-0000AC4F0000}"/>
    <cellStyle name="Input Cell 4 5 5 3" xfId="24768" xr:uid="{00000000-0005-0000-0000-0000AD4F0000}"/>
    <cellStyle name="Input Cell 4 5 5 4" xfId="24769" xr:uid="{00000000-0005-0000-0000-0000AE4F0000}"/>
    <cellStyle name="Input Cell 4 5 5 5" xfId="24770" xr:uid="{00000000-0005-0000-0000-0000AF4F0000}"/>
    <cellStyle name="Input Cell 4 5 6" xfId="2903" xr:uid="{00000000-0005-0000-0000-0000B04F0000}"/>
    <cellStyle name="Input Cell 4 5 6 2" xfId="24771" xr:uid="{00000000-0005-0000-0000-0000B14F0000}"/>
    <cellStyle name="Input Cell 4 5 6 2 2" xfId="24772" xr:uid="{00000000-0005-0000-0000-0000B24F0000}"/>
    <cellStyle name="Input Cell 4 5 6 2 3" xfId="24773" xr:uid="{00000000-0005-0000-0000-0000B34F0000}"/>
    <cellStyle name="Input Cell 4 5 6 2 4" xfId="24774" xr:uid="{00000000-0005-0000-0000-0000B44F0000}"/>
    <cellStyle name="Input Cell 4 5 6 3" xfId="24775" xr:uid="{00000000-0005-0000-0000-0000B54F0000}"/>
    <cellStyle name="Input Cell 4 5 6 4" xfId="24776" xr:uid="{00000000-0005-0000-0000-0000B64F0000}"/>
    <cellStyle name="Input Cell 4 5 6 5" xfId="24777" xr:uid="{00000000-0005-0000-0000-0000B74F0000}"/>
    <cellStyle name="Input Cell 4 5 7" xfId="2904" xr:uid="{00000000-0005-0000-0000-0000B84F0000}"/>
    <cellStyle name="Input Cell 4 5 7 2" xfId="24778" xr:uid="{00000000-0005-0000-0000-0000B94F0000}"/>
    <cellStyle name="Input Cell 4 5 7 2 2" xfId="24779" xr:uid="{00000000-0005-0000-0000-0000BA4F0000}"/>
    <cellStyle name="Input Cell 4 5 7 2 3" xfId="24780" xr:uid="{00000000-0005-0000-0000-0000BB4F0000}"/>
    <cellStyle name="Input Cell 4 5 7 2 4" xfId="24781" xr:uid="{00000000-0005-0000-0000-0000BC4F0000}"/>
    <cellStyle name="Input Cell 4 5 7 3" xfId="24782" xr:uid="{00000000-0005-0000-0000-0000BD4F0000}"/>
    <cellStyle name="Input Cell 4 5 7 4" xfId="24783" xr:uid="{00000000-0005-0000-0000-0000BE4F0000}"/>
    <cellStyle name="Input Cell 4 5 7 5" xfId="24784" xr:uid="{00000000-0005-0000-0000-0000BF4F0000}"/>
    <cellStyle name="Input Cell 4 5 8" xfId="2905" xr:uid="{00000000-0005-0000-0000-0000C04F0000}"/>
    <cellStyle name="Input Cell 4 5 8 2" xfId="24785" xr:uid="{00000000-0005-0000-0000-0000C14F0000}"/>
    <cellStyle name="Input Cell 4 5 8 2 2" xfId="24786" xr:uid="{00000000-0005-0000-0000-0000C24F0000}"/>
    <cellStyle name="Input Cell 4 5 8 2 3" xfId="24787" xr:uid="{00000000-0005-0000-0000-0000C34F0000}"/>
    <cellStyle name="Input Cell 4 5 8 2 4" xfId="24788" xr:uid="{00000000-0005-0000-0000-0000C44F0000}"/>
    <cellStyle name="Input Cell 4 5 8 3" xfId="24789" xr:uid="{00000000-0005-0000-0000-0000C54F0000}"/>
    <cellStyle name="Input Cell 4 5 8 4" xfId="24790" xr:uid="{00000000-0005-0000-0000-0000C64F0000}"/>
    <cellStyle name="Input Cell 4 5 8 5" xfId="24791" xr:uid="{00000000-0005-0000-0000-0000C74F0000}"/>
    <cellStyle name="Input Cell 4 5 9" xfId="2906" xr:uid="{00000000-0005-0000-0000-0000C84F0000}"/>
    <cellStyle name="Input Cell 4 5 9 2" xfId="24792" xr:uid="{00000000-0005-0000-0000-0000C94F0000}"/>
    <cellStyle name="Input Cell 4 5 9 2 2" xfId="24793" xr:uid="{00000000-0005-0000-0000-0000CA4F0000}"/>
    <cellStyle name="Input Cell 4 5 9 2 3" xfId="24794" xr:uid="{00000000-0005-0000-0000-0000CB4F0000}"/>
    <cellStyle name="Input Cell 4 5 9 2 4" xfId="24795" xr:uid="{00000000-0005-0000-0000-0000CC4F0000}"/>
    <cellStyle name="Input Cell 4 5 9 3" xfId="24796" xr:uid="{00000000-0005-0000-0000-0000CD4F0000}"/>
    <cellStyle name="Input Cell 4 5 9 4" xfId="24797" xr:uid="{00000000-0005-0000-0000-0000CE4F0000}"/>
    <cellStyle name="Input Cell 4 5 9 5" xfId="24798" xr:uid="{00000000-0005-0000-0000-0000CF4F0000}"/>
    <cellStyle name="Input Cell 4 6" xfId="2907" xr:uid="{00000000-0005-0000-0000-0000D04F0000}"/>
    <cellStyle name="Input Cell 4 6 2" xfId="24799" xr:uid="{00000000-0005-0000-0000-0000D14F0000}"/>
    <cellStyle name="Input Cell 4 6 2 2" xfId="24800" xr:uid="{00000000-0005-0000-0000-0000D24F0000}"/>
    <cellStyle name="Input Cell 4 6 2 3" xfId="24801" xr:uid="{00000000-0005-0000-0000-0000D34F0000}"/>
    <cellStyle name="Input Cell 4 6 2 4" xfId="24802" xr:uid="{00000000-0005-0000-0000-0000D44F0000}"/>
    <cellStyle name="Input Cell 4 6 3" xfId="24803" xr:uid="{00000000-0005-0000-0000-0000D54F0000}"/>
    <cellStyle name="Input Cell 4 6 4" xfId="24804" xr:uid="{00000000-0005-0000-0000-0000D64F0000}"/>
    <cellStyle name="Input Cell 4 6 5" xfId="24805" xr:uid="{00000000-0005-0000-0000-0000D74F0000}"/>
    <cellStyle name="Input Cell 4 7" xfId="2908" xr:uid="{00000000-0005-0000-0000-0000D84F0000}"/>
    <cellStyle name="Input Cell 4 7 2" xfId="24806" xr:uid="{00000000-0005-0000-0000-0000D94F0000}"/>
    <cellStyle name="Input Cell 4 7 2 2" xfId="24807" xr:uid="{00000000-0005-0000-0000-0000DA4F0000}"/>
    <cellStyle name="Input Cell 4 7 2 3" xfId="24808" xr:uid="{00000000-0005-0000-0000-0000DB4F0000}"/>
    <cellStyle name="Input Cell 4 7 2 4" xfId="24809" xr:uid="{00000000-0005-0000-0000-0000DC4F0000}"/>
    <cellStyle name="Input Cell 4 7 3" xfId="24810" xr:uid="{00000000-0005-0000-0000-0000DD4F0000}"/>
    <cellStyle name="Input Cell 4 7 4" xfId="24811" xr:uid="{00000000-0005-0000-0000-0000DE4F0000}"/>
    <cellStyle name="Input Cell 4 7 5" xfId="24812" xr:uid="{00000000-0005-0000-0000-0000DF4F0000}"/>
    <cellStyle name="Input Cell 4 8" xfId="2909" xr:uid="{00000000-0005-0000-0000-0000E04F0000}"/>
    <cellStyle name="Input Cell 4 8 2" xfId="24813" xr:uid="{00000000-0005-0000-0000-0000E14F0000}"/>
    <cellStyle name="Input Cell 4 8 2 2" xfId="24814" xr:uid="{00000000-0005-0000-0000-0000E24F0000}"/>
    <cellStyle name="Input Cell 4 8 2 3" xfId="24815" xr:uid="{00000000-0005-0000-0000-0000E34F0000}"/>
    <cellStyle name="Input Cell 4 8 2 4" xfId="24816" xr:uid="{00000000-0005-0000-0000-0000E44F0000}"/>
    <cellStyle name="Input Cell 4 8 3" xfId="24817" xr:uid="{00000000-0005-0000-0000-0000E54F0000}"/>
    <cellStyle name="Input Cell 4 8 4" xfId="24818" xr:uid="{00000000-0005-0000-0000-0000E64F0000}"/>
    <cellStyle name="Input Cell 4 8 5" xfId="24819" xr:uid="{00000000-0005-0000-0000-0000E74F0000}"/>
    <cellStyle name="Input Cell 4 9" xfId="2910" xr:uid="{00000000-0005-0000-0000-0000E84F0000}"/>
    <cellStyle name="Input Cell 4 9 2" xfId="24820" xr:uid="{00000000-0005-0000-0000-0000E94F0000}"/>
    <cellStyle name="Input Cell 4 9 2 2" xfId="24821" xr:uid="{00000000-0005-0000-0000-0000EA4F0000}"/>
    <cellStyle name="Input Cell 4 9 2 3" xfId="24822" xr:uid="{00000000-0005-0000-0000-0000EB4F0000}"/>
    <cellStyle name="Input Cell 4 9 2 4" xfId="24823" xr:uid="{00000000-0005-0000-0000-0000EC4F0000}"/>
    <cellStyle name="Input Cell 4 9 3" xfId="24824" xr:uid="{00000000-0005-0000-0000-0000ED4F0000}"/>
    <cellStyle name="Input Cell 4 9 4" xfId="24825" xr:uid="{00000000-0005-0000-0000-0000EE4F0000}"/>
    <cellStyle name="Input Cell 4 9 5" xfId="24826" xr:uid="{00000000-0005-0000-0000-0000EF4F0000}"/>
    <cellStyle name="Input Cell 5" xfId="2911" xr:uid="{00000000-0005-0000-0000-0000F04F0000}"/>
    <cellStyle name="Input Cell 5 10" xfId="2912" xr:uid="{00000000-0005-0000-0000-0000F14F0000}"/>
    <cellStyle name="Input Cell 5 10 2" xfId="24827" xr:uid="{00000000-0005-0000-0000-0000F24F0000}"/>
    <cellStyle name="Input Cell 5 10 2 2" xfId="24828" xr:uid="{00000000-0005-0000-0000-0000F34F0000}"/>
    <cellStyle name="Input Cell 5 10 2 3" xfId="24829" xr:uid="{00000000-0005-0000-0000-0000F44F0000}"/>
    <cellStyle name="Input Cell 5 10 2 4" xfId="24830" xr:uid="{00000000-0005-0000-0000-0000F54F0000}"/>
    <cellStyle name="Input Cell 5 10 3" xfId="24831" xr:uid="{00000000-0005-0000-0000-0000F64F0000}"/>
    <cellStyle name="Input Cell 5 10 4" xfId="24832" xr:uid="{00000000-0005-0000-0000-0000F74F0000}"/>
    <cellStyle name="Input Cell 5 10 5" xfId="24833" xr:uid="{00000000-0005-0000-0000-0000F84F0000}"/>
    <cellStyle name="Input Cell 5 11" xfId="2913" xr:uid="{00000000-0005-0000-0000-0000F94F0000}"/>
    <cellStyle name="Input Cell 5 11 2" xfId="24834" xr:uid="{00000000-0005-0000-0000-0000FA4F0000}"/>
    <cellStyle name="Input Cell 5 11 2 2" xfId="24835" xr:uid="{00000000-0005-0000-0000-0000FB4F0000}"/>
    <cellStyle name="Input Cell 5 11 2 3" xfId="24836" xr:uid="{00000000-0005-0000-0000-0000FC4F0000}"/>
    <cellStyle name="Input Cell 5 11 2 4" xfId="24837" xr:uid="{00000000-0005-0000-0000-0000FD4F0000}"/>
    <cellStyle name="Input Cell 5 11 3" xfId="24838" xr:uid="{00000000-0005-0000-0000-0000FE4F0000}"/>
    <cellStyle name="Input Cell 5 11 4" xfId="24839" xr:uid="{00000000-0005-0000-0000-0000FF4F0000}"/>
    <cellStyle name="Input Cell 5 11 5" xfId="24840" xr:uid="{00000000-0005-0000-0000-000000500000}"/>
    <cellStyle name="Input Cell 5 12" xfId="2914" xr:uid="{00000000-0005-0000-0000-000001500000}"/>
    <cellStyle name="Input Cell 5 12 2" xfId="24841" xr:uid="{00000000-0005-0000-0000-000002500000}"/>
    <cellStyle name="Input Cell 5 12 2 2" xfId="24842" xr:uid="{00000000-0005-0000-0000-000003500000}"/>
    <cellStyle name="Input Cell 5 12 2 3" xfId="24843" xr:uid="{00000000-0005-0000-0000-000004500000}"/>
    <cellStyle name="Input Cell 5 12 2 4" xfId="24844" xr:uid="{00000000-0005-0000-0000-000005500000}"/>
    <cellStyle name="Input Cell 5 12 3" xfId="24845" xr:uid="{00000000-0005-0000-0000-000006500000}"/>
    <cellStyle name="Input Cell 5 12 4" xfId="24846" xr:uid="{00000000-0005-0000-0000-000007500000}"/>
    <cellStyle name="Input Cell 5 12 5" xfId="24847" xr:uid="{00000000-0005-0000-0000-000008500000}"/>
    <cellStyle name="Input Cell 5 13" xfId="2915" xr:uid="{00000000-0005-0000-0000-000009500000}"/>
    <cellStyle name="Input Cell 5 13 2" xfId="24848" xr:uid="{00000000-0005-0000-0000-00000A500000}"/>
    <cellStyle name="Input Cell 5 13 2 2" xfId="24849" xr:uid="{00000000-0005-0000-0000-00000B500000}"/>
    <cellStyle name="Input Cell 5 13 2 3" xfId="24850" xr:uid="{00000000-0005-0000-0000-00000C500000}"/>
    <cellStyle name="Input Cell 5 13 2 4" xfId="24851" xr:uid="{00000000-0005-0000-0000-00000D500000}"/>
    <cellStyle name="Input Cell 5 13 3" xfId="24852" xr:uid="{00000000-0005-0000-0000-00000E500000}"/>
    <cellStyle name="Input Cell 5 13 4" xfId="24853" xr:uid="{00000000-0005-0000-0000-00000F500000}"/>
    <cellStyle name="Input Cell 5 13 5" xfId="24854" xr:uid="{00000000-0005-0000-0000-000010500000}"/>
    <cellStyle name="Input Cell 5 14" xfId="2916" xr:uid="{00000000-0005-0000-0000-000011500000}"/>
    <cellStyle name="Input Cell 5 14 2" xfId="24855" xr:uid="{00000000-0005-0000-0000-000012500000}"/>
    <cellStyle name="Input Cell 5 14 2 2" xfId="24856" xr:uid="{00000000-0005-0000-0000-000013500000}"/>
    <cellStyle name="Input Cell 5 14 2 3" xfId="24857" xr:uid="{00000000-0005-0000-0000-000014500000}"/>
    <cellStyle name="Input Cell 5 14 2 4" xfId="24858" xr:uid="{00000000-0005-0000-0000-000015500000}"/>
    <cellStyle name="Input Cell 5 14 3" xfId="24859" xr:uid="{00000000-0005-0000-0000-000016500000}"/>
    <cellStyle name="Input Cell 5 14 4" xfId="24860" xr:uid="{00000000-0005-0000-0000-000017500000}"/>
    <cellStyle name="Input Cell 5 14 5" xfId="24861" xr:uid="{00000000-0005-0000-0000-000018500000}"/>
    <cellStyle name="Input Cell 5 15" xfId="2917" xr:uid="{00000000-0005-0000-0000-000019500000}"/>
    <cellStyle name="Input Cell 5 15 2" xfId="24862" xr:uid="{00000000-0005-0000-0000-00001A500000}"/>
    <cellStyle name="Input Cell 5 15 2 2" xfId="24863" xr:uid="{00000000-0005-0000-0000-00001B500000}"/>
    <cellStyle name="Input Cell 5 15 2 3" xfId="24864" xr:uid="{00000000-0005-0000-0000-00001C500000}"/>
    <cellStyle name="Input Cell 5 15 2 4" xfId="24865" xr:uid="{00000000-0005-0000-0000-00001D500000}"/>
    <cellStyle name="Input Cell 5 15 3" xfId="24866" xr:uid="{00000000-0005-0000-0000-00001E500000}"/>
    <cellStyle name="Input Cell 5 15 4" xfId="24867" xr:uid="{00000000-0005-0000-0000-00001F500000}"/>
    <cellStyle name="Input Cell 5 15 5" xfId="24868" xr:uid="{00000000-0005-0000-0000-000020500000}"/>
    <cellStyle name="Input Cell 5 16" xfId="2918" xr:uid="{00000000-0005-0000-0000-000021500000}"/>
    <cellStyle name="Input Cell 5 16 2" xfId="24869" xr:uid="{00000000-0005-0000-0000-000022500000}"/>
    <cellStyle name="Input Cell 5 16 2 2" xfId="24870" xr:uid="{00000000-0005-0000-0000-000023500000}"/>
    <cellStyle name="Input Cell 5 16 2 3" xfId="24871" xr:uid="{00000000-0005-0000-0000-000024500000}"/>
    <cellStyle name="Input Cell 5 16 2 4" xfId="24872" xr:uid="{00000000-0005-0000-0000-000025500000}"/>
    <cellStyle name="Input Cell 5 16 3" xfId="24873" xr:uid="{00000000-0005-0000-0000-000026500000}"/>
    <cellStyle name="Input Cell 5 16 4" xfId="24874" xr:uid="{00000000-0005-0000-0000-000027500000}"/>
    <cellStyle name="Input Cell 5 16 5" xfId="24875" xr:uid="{00000000-0005-0000-0000-000028500000}"/>
    <cellStyle name="Input Cell 5 17" xfId="2919" xr:uid="{00000000-0005-0000-0000-000029500000}"/>
    <cellStyle name="Input Cell 5 17 2" xfId="24876" xr:uid="{00000000-0005-0000-0000-00002A500000}"/>
    <cellStyle name="Input Cell 5 17 2 2" xfId="24877" xr:uid="{00000000-0005-0000-0000-00002B500000}"/>
    <cellStyle name="Input Cell 5 17 2 3" xfId="24878" xr:uid="{00000000-0005-0000-0000-00002C500000}"/>
    <cellStyle name="Input Cell 5 17 2 4" xfId="24879" xr:uid="{00000000-0005-0000-0000-00002D500000}"/>
    <cellStyle name="Input Cell 5 17 3" xfId="24880" xr:uid="{00000000-0005-0000-0000-00002E500000}"/>
    <cellStyle name="Input Cell 5 17 4" xfId="24881" xr:uid="{00000000-0005-0000-0000-00002F500000}"/>
    <cellStyle name="Input Cell 5 17 5" xfId="24882" xr:uid="{00000000-0005-0000-0000-000030500000}"/>
    <cellStyle name="Input Cell 5 18" xfId="2920" xr:uid="{00000000-0005-0000-0000-000031500000}"/>
    <cellStyle name="Input Cell 5 18 2" xfId="24883" xr:uid="{00000000-0005-0000-0000-000032500000}"/>
    <cellStyle name="Input Cell 5 18 2 2" xfId="24884" xr:uid="{00000000-0005-0000-0000-000033500000}"/>
    <cellStyle name="Input Cell 5 18 2 3" xfId="24885" xr:uid="{00000000-0005-0000-0000-000034500000}"/>
    <cellStyle name="Input Cell 5 18 2 4" xfId="24886" xr:uid="{00000000-0005-0000-0000-000035500000}"/>
    <cellStyle name="Input Cell 5 18 3" xfId="24887" xr:uid="{00000000-0005-0000-0000-000036500000}"/>
    <cellStyle name="Input Cell 5 18 4" xfId="24888" xr:uid="{00000000-0005-0000-0000-000037500000}"/>
    <cellStyle name="Input Cell 5 18 5" xfId="24889" xr:uid="{00000000-0005-0000-0000-000038500000}"/>
    <cellStyle name="Input Cell 5 19" xfId="2921" xr:uid="{00000000-0005-0000-0000-000039500000}"/>
    <cellStyle name="Input Cell 5 19 2" xfId="24890" xr:uid="{00000000-0005-0000-0000-00003A500000}"/>
    <cellStyle name="Input Cell 5 19 2 2" xfId="24891" xr:uid="{00000000-0005-0000-0000-00003B500000}"/>
    <cellStyle name="Input Cell 5 19 2 3" xfId="24892" xr:uid="{00000000-0005-0000-0000-00003C500000}"/>
    <cellStyle name="Input Cell 5 19 2 4" xfId="24893" xr:uid="{00000000-0005-0000-0000-00003D500000}"/>
    <cellStyle name="Input Cell 5 19 3" xfId="24894" xr:uid="{00000000-0005-0000-0000-00003E500000}"/>
    <cellStyle name="Input Cell 5 19 4" xfId="24895" xr:uid="{00000000-0005-0000-0000-00003F500000}"/>
    <cellStyle name="Input Cell 5 19 5" xfId="24896" xr:uid="{00000000-0005-0000-0000-000040500000}"/>
    <cellStyle name="Input Cell 5 2" xfId="2922" xr:uid="{00000000-0005-0000-0000-000041500000}"/>
    <cellStyle name="Input Cell 5 2 10" xfId="2923" xr:uid="{00000000-0005-0000-0000-000042500000}"/>
    <cellStyle name="Input Cell 5 2 10 2" xfId="24897" xr:uid="{00000000-0005-0000-0000-000043500000}"/>
    <cellStyle name="Input Cell 5 2 10 2 2" xfId="24898" xr:uid="{00000000-0005-0000-0000-000044500000}"/>
    <cellStyle name="Input Cell 5 2 10 2 3" xfId="24899" xr:uid="{00000000-0005-0000-0000-000045500000}"/>
    <cellStyle name="Input Cell 5 2 10 2 4" xfId="24900" xr:uid="{00000000-0005-0000-0000-000046500000}"/>
    <cellStyle name="Input Cell 5 2 10 3" xfId="24901" xr:uid="{00000000-0005-0000-0000-000047500000}"/>
    <cellStyle name="Input Cell 5 2 10 4" xfId="24902" xr:uid="{00000000-0005-0000-0000-000048500000}"/>
    <cellStyle name="Input Cell 5 2 10 5" xfId="24903" xr:uid="{00000000-0005-0000-0000-000049500000}"/>
    <cellStyle name="Input Cell 5 2 11" xfId="2924" xr:uid="{00000000-0005-0000-0000-00004A500000}"/>
    <cellStyle name="Input Cell 5 2 11 2" xfId="24904" xr:uid="{00000000-0005-0000-0000-00004B500000}"/>
    <cellStyle name="Input Cell 5 2 11 2 2" xfId="24905" xr:uid="{00000000-0005-0000-0000-00004C500000}"/>
    <cellStyle name="Input Cell 5 2 11 2 3" xfId="24906" xr:uid="{00000000-0005-0000-0000-00004D500000}"/>
    <cellStyle name="Input Cell 5 2 11 2 4" xfId="24907" xr:uid="{00000000-0005-0000-0000-00004E500000}"/>
    <cellStyle name="Input Cell 5 2 11 3" xfId="24908" xr:uid="{00000000-0005-0000-0000-00004F500000}"/>
    <cellStyle name="Input Cell 5 2 11 4" xfId="24909" xr:uid="{00000000-0005-0000-0000-000050500000}"/>
    <cellStyle name="Input Cell 5 2 11 5" xfId="24910" xr:uid="{00000000-0005-0000-0000-000051500000}"/>
    <cellStyle name="Input Cell 5 2 12" xfId="2925" xr:uid="{00000000-0005-0000-0000-000052500000}"/>
    <cellStyle name="Input Cell 5 2 12 2" xfId="24911" xr:uid="{00000000-0005-0000-0000-000053500000}"/>
    <cellStyle name="Input Cell 5 2 12 2 2" xfId="24912" xr:uid="{00000000-0005-0000-0000-000054500000}"/>
    <cellStyle name="Input Cell 5 2 12 2 3" xfId="24913" xr:uid="{00000000-0005-0000-0000-000055500000}"/>
    <cellStyle name="Input Cell 5 2 12 2 4" xfId="24914" xr:uid="{00000000-0005-0000-0000-000056500000}"/>
    <cellStyle name="Input Cell 5 2 12 3" xfId="24915" xr:uid="{00000000-0005-0000-0000-000057500000}"/>
    <cellStyle name="Input Cell 5 2 12 4" xfId="24916" xr:uid="{00000000-0005-0000-0000-000058500000}"/>
    <cellStyle name="Input Cell 5 2 12 5" xfId="24917" xr:uid="{00000000-0005-0000-0000-000059500000}"/>
    <cellStyle name="Input Cell 5 2 13" xfId="2926" xr:uid="{00000000-0005-0000-0000-00005A500000}"/>
    <cellStyle name="Input Cell 5 2 13 2" xfId="24918" xr:uid="{00000000-0005-0000-0000-00005B500000}"/>
    <cellStyle name="Input Cell 5 2 13 2 2" xfId="24919" xr:uid="{00000000-0005-0000-0000-00005C500000}"/>
    <cellStyle name="Input Cell 5 2 13 2 3" xfId="24920" xr:uid="{00000000-0005-0000-0000-00005D500000}"/>
    <cellStyle name="Input Cell 5 2 13 2 4" xfId="24921" xr:uid="{00000000-0005-0000-0000-00005E500000}"/>
    <cellStyle name="Input Cell 5 2 13 3" xfId="24922" xr:uid="{00000000-0005-0000-0000-00005F500000}"/>
    <cellStyle name="Input Cell 5 2 13 4" xfId="24923" xr:uid="{00000000-0005-0000-0000-000060500000}"/>
    <cellStyle name="Input Cell 5 2 13 5" xfId="24924" xr:uid="{00000000-0005-0000-0000-000061500000}"/>
    <cellStyle name="Input Cell 5 2 14" xfId="2927" xr:uid="{00000000-0005-0000-0000-000062500000}"/>
    <cellStyle name="Input Cell 5 2 14 2" xfId="24925" xr:uid="{00000000-0005-0000-0000-000063500000}"/>
    <cellStyle name="Input Cell 5 2 14 2 2" xfId="24926" xr:uid="{00000000-0005-0000-0000-000064500000}"/>
    <cellStyle name="Input Cell 5 2 14 2 3" xfId="24927" xr:uid="{00000000-0005-0000-0000-000065500000}"/>
    <cellStyle name="Input Cell 5 2 14 2 4" xfId="24928" xr:uid="{00000000-0005-0000-0000-000066500000}"/>
    <cellStyle name="Input Cell 5 2 14 3" xfId="24929" xr:uid="{00000000-0005-0000-0000-000067500000}"/>
    <cellStyle name="Input Cell 5 2 14 4" xfId="24930" xr:uid="{00000000-0005-0000-0000-000068500000}"/>
    <cellStyle name="Input Cell 5 2 14 5" xfId="24931" xr:uid="{00000000-0005-0000-0000-000069500000}"/>
    <cellStyle name="Input Cell 5 2 15" xfId="2928" xr:uid="{00000000-0005-0000-0000-00006A500000}"/>
    <cellStyle name="Input Cell 5 2 15 2" xfId="24932" xr:uid="{00000000-0005-0000-0000-00006B500000}"/>
    <cellStyle name="Input Cell 5 2 15 2 2" xfId="24933" xr:uid="{00000000-0005-0000-0000-00006C500000}"/>
    <cellStyle name="Input Cell 5 2 15 2 3" xfId="24934" xr:uid="{00000000-0005-0000-0000-00006D500000}"/>
    <cellStyle name="Input Cell 5 2 15 2 4" xfId="24935" xr:uid="{00000000-0005-0000-0000-00006E500000}"/>
    <cellStyle name="Input Cell 5 2 15 3" xfId="24936" xr:uid="{00000000-0005-0000-0000-00006F500000}"/>
    <cellStyle name="Input Cell 5 2 15 4" xfId="24937" xr:uid="{00000000-0005-0000-0000-000070500000}"/>
    <cellStyle name="Input Cell 5 2 15 5" xfId="24938" xr:uid="{00000000-0005-0000-0000-000071500000}"/>
    <cellStyle name="Input Cell 5 2 16" xfId="2929" xr:uid="{00000000-0005-0000-0000-000072500000}"/>
    <cellStyle name="Input Cell 5 2 16 2" xfId="24939" xr:uid="{00000000-0005-0000-0000-000073500000}"/>
    <cellStyle name="Input Cell 5 2 16 2 2" xfId="24940" xr:uid="{00000000-0005-0000-0000-000074500000}"/>
    <cellStyle name="Input Cell 5 2 16 2 3" xfId="24941" xr:uid="{00000000-0005-0000-0000-000075500000}"/>
    <cellStyle name="Input Cell 5 2 16 2 4" xfId="24942" xr:uid="{00000000-0005-0000-0000-000076500000}"/>
    <cellStyle name="Input Cell 5 2 16 3" xfId="24943" xr:uid="{00000000-0005-0000-0000-000077500000}"/>
    <cellStyle name="Input Cell 5 2 16 4" xfId="24944" xr:uid="{00000000-0005-0000-0000-000078500000}"/>
    <cellStyle name="Input Cell 5 2 16 5" xfId="24945" xr:uid="{00000000-0005-0000-0000-000079500000}"/>
    <cellStyle name="Input Cell 5 2 17" xfId="2930" xr:uid="{00000000-0005-0000-0000-00007A500000}"/>
    <cellStyle name="Input Cell 5 2 17 2" xfId="24946" xr:uid="{00000000-0005-0000-0000-00007B500000}"/>
    <cellStyle name="Input Cell 5 2 17 2 2" xfId="24947" xr:uid="{00000000-0005-0000-0000-00007C500000}"/>
    <cellStyle name="Input Cell 5 2 17 2 3" xfId="24948" xr:uid="{00000000-0005-0000-0000-00007D500000}"/>
    <cellStyle name="Input Cell 5 2 17 2 4" xfId="24949" xr:uid="{00000000-0005-0000-0000-00007E500000}"/>
    <cellStyle name="Input Cell 5 2 17 3" xfId="24950" xr:uid="{00000000-0005-0000-0000-00007F500000}"/>
    <cellStyle name="Input Cell 5 2 17 4" xfId="24951" xr:uid="{00000000-0005-0000-0000-000080500000}"/>
    <cellStyle name="Input Cell 5 2 17 5" xfId="24952" xr:uid="{00000000-0005-0000-0000-000081500000}"/>
    <cellStyle name="Input Cell 5 2 18" xfId="2931" xr:uid="{00000000-0005-0000-0000-000082500000}"/>
    <cellStyle name="Input Cell 5 2 18 2" xfId="24953" xr:uid="{00000000-0005-0000-0000-000083500000}"/>
    <cellStyle name="Input Cell 5 2 18 2 2" xfId="24954" xr:uid="{00000000-0005-0000-0000-000084500000}"/>
    <cellStyle name="Input Cell 5 2 18 2 3" xfId="24955" xr:uid="{00000000-0005-0000-0000-000085500000}"/>
    <cellStyle name="Input Cell 5 2 18 2 4" xfId="24956" xr:uid="{00000000-0005-0000-0000-000086500000}"/>
    <cellStyle name="Input Cell 5 2 18 3" xfId="24957" xr:uid="{00000000-0005-0000-0000-000087500000}"/>
    <cellStyle name="Input Cell 5 2 18 4" xfId="24958" xr:uid="{00000000-0005-0000-0000-000088500000}"/>
    <cellStyle name="Input Cell 5 2 18 5" xfId="24959" xr:uid="{00000000-0005-0000-0000-000089500000}"/>
    <cellStyle name="Input Cell 5 2 19" xfId="2932" xr:uid="{00000000-0005-0000-0000-00008A500000}"/>
    <cellStyle name="Input Cell 5 2 19 2" xfId="24960" xr:uid="{00000000-0005-0000-0000-00008B500000}"/>
    <cellStyle name="Input Cell 5 2 19 2 2" xfId="24961" xr:uid="{00000000-0005-0000-0000-00008C500000}"/>
    <cellStyle name="Input Cell 5 2 19 2 3" xfId="24962" xr:uid="{00000000-0005-0000-0000-00008D500000}"/>
    <cellStyle name="Input Cell 5 2 19 2 4" xfId="24963" xr:uid="{00000000-0005-0000-0000-00008E500000}"/>
    <cellStyle name="Input Cell 5 2 19 3" xfId="24964" xr:uid="{00000000-0005-0000-0000-00008F500000}"/>
    <cellStyle name="Input Cell 5 2 19 4" xfId="24965" xr:uid="{00000000-0005-0000-0000-000090500000}"/>
    <cellStyle name="Input Cell 5 2 19 5" xfId="24966" xr:uid="{00000000-0005-0000-0000-000091500000}"/>
    <cellStyle name="Input Cell 5 2 2" xfId="2933" xr:uid="{00000000-0005-0000-0000-000092500000}"/>
    <cellStyle name="Input Cell 5 2 2 2" xfId="24967" xr:uid="{00000000-0005-0000-0000-000093500000}"/>
    <cellStyle name="Input Cell 5 2 2 2 2" xfId="24968" xr:uid="{00000000-0005-0000-0000-000094500000}"/>
    <cellStyle name="Input Cell 5 2 2 2 3" xfId="24969" xr:uid="{00000000-0005-0000-0000-000095500000}"/>
    <cellStyle name="Input Cell 5 2 2 2 4" xfId="24970" xr:uid="{00000000-0005-0000-0000-000096500000}"/>
    <cellStyle name="Input Cell 5 2 2 3" xfId="24971" xr:uid="{00000000-0005-0000-0000-000097500000}"/>
    <cellStyle name="Input Cell 5 2 2 4" xfId="24972" xr:uid="{00000000-0005-0000-0000-000098500000}"/>
    <cellStyle name="Input Cell 5 2 2 5" xfId="24973" xr:uid="{00000000-0005-0000-0000-000099500000}"/>
    <cellStyle name="Input Cell 5 2 20" xfId="2934" xr:uid="{00000000-0005-0000-0000-00009A500000}"/>
    <cellStyle name="Input Cell 5 2 20 2" xfId="24974" xr:uid="{00000000-0005-0000-0000-00009B500000}"/>
    <cellStyle name="Input Cell 5 2 20 2 2" xfId="24975" xr:uid="{00000000-0005-0000-0000-00009C500000}"/>
    <cellStyle name="Input Cell 5 2 20 2 3" xfId="24976" xr:uid="{00000000-0005-0000-0000-00009D500000}"/>
    <cellStyle name="Input Cell 5 2 20 2 4" xfId="24977" xr:uid="{00000000-0005-0000-0000-00009E500000}"/>
    <cellStyle name="Input Cell 5 2 20 3" xfId="24978" xr:uid="{00000000-0005-0000-0000-00009F500000}"/>
    <cellStyle name="Input Cell 5 2 20 4" xfId="24979" xr:uid="{00000000-0005-0000-0000-0000A0500000}"/>
    <cellStyle name="Input Cell 5 2 20 5" xfId="24980" xr:uid="{00000000-0005-0000-0000-0000A1500000}"/>
    <cellStyle name="Input Cell 5 2 21" xfId="2935" xr:uid="{00000000-0005-0000-0000-0000A2500000}"/>
    <cellStyle name="Input Cell 5 2 21 2" xfId="24981" xr:uid="{00000000-0005-0000-0000-0000A3500000}"/>
    <cellStyle name="Input Cell 5 2 21 2 2" xfId="24982" xr:uid="{00000000-0005-0000-0000-0000A4500000}"/>
    <cellStyle name="Input Cell 5 2 21 2 3" xfId="24983" xr:uid="{00000000-0005-0000-0000-0000A5500000}"/>
    <cellStyle name="Input Cell 5 2 21 2 4" xfId="24984" xr:uid="{00000000-0005-0000-0000-0000A6500000}"/>
    <cellStyle name="Input Cell 5 2 21 3" xfId="24985" xr:uid="{00000000-0005-0000-0000-0000A7500000}"/>
    <cellStyle name="Input Cell 5 2 21 4" xfId="24986" xr:uid="{00000000-0005-0000-0000-0000A8500000}"/>
    <cellStyle name="Input Cell 5 2 21 5" xfId="24987" xr:uid="{00000000-0005-0000-0000-0000A9500000}"/>
    <cellStyle name="Input Cell 5 2 22" xfId="2936" xr:uid="{00000000-0005-0000-0000-0000AA500000}"/>
    <cellStyle name="Input Cell 5 2 22 2" xfId="24988" xr:uid="{00000000-0005-0000-0000-0000AB500000}"/>
    <cellStyle name="Input Cell 5 2 22 2 2" xfId="24989" xr:uid="{00000000-0005-0000-0000-0000AC500000}"/>
    <cellStyle name="Input Cell 5 2 22 2 3" xfId="24990" xr:uid="{00000000-0005-0000-0000-0000AD500000}"/>
    <cellStyle name="Input Cell 5 2 22 2 4" xfId="24991" xr:uid="{00000000-0005-0000-0000-0000AE500000}"/>
    <cellStyle name="Input Cell 5 2 22 3" xfId="24992" xr:uid="{00000000-0005-0000-0000-0000AF500000}"/>
    <cellStyle name="Input Cell 5 2 22 4" xfId="24993" xr:uid="{00000000-0005-0000-0000-0000B0500000}"/>
    <cellStyle name="Input Cell 5 2 22 5" xfId="24994" xr:uid="{00000000-0005-0000-0000-0000B1500000}"/>
    <cellStyle name="Input Cell 5 2 23" xfId="2937" xr:uid="{00000000-0005-0000-0000-0000B2500000}"/>
    <cellStyle name="Input Cell 5 2 23 2" xfId="24995" xr:uid="{00000000-0005-0000-0000-0000B3500000}"/>
    <cellStyle name="Input Cell 5 2 23 2 2" xfId="24996" xr:uid="{00000000-0005-0000-0000-0000B4500000}"/>
    <cellStyle name="Input Cell 5 2 23 2 3" xfId="24997" xr:uid="{00000000-0005-0000-0000-0000B5500000}"/>
    <cellStyle name="Input Cell 5 2 23 2 4" xfId="24998" xr:uid="{00000000-0005-0000-0000-0000B6500000}"/>
    <cellStyle name="Input Cell 5 2 23 3" xfId="24999" xr:uid="{00000000-0005-0000-0000-0000B7500000}"/>
    <cellStyle name="Input Cell 5 2 23 4" xfId="25000" xr:uid="{00000000-0005-0000-0000-0000B8500000}"/>
    <cellStyle name="Input Cell 5 2 23 5" xfId="25001" xr:uid="{00000000-0005-0000-0000-0000B9500000}"/>
    <cellStyle name="Input Cell 5 2 24" xfId="2938" xr:uid="{00000000-0005-0000-0000-0000BA500000}"/>
    <cellStyle name="Input Cell 5 2 24 2" xfId="25002" xr:uid="{00000000-0005-0000-0000-0000BB500000}"/>
    <cellStyle name="Input Cell 5 2 24 2 2" xfId="25003" xr:uid="{00000000-0005-0000-0000-0000BC500000}"/>
    <cellStyle name="Input Cell 5 2 24 2 3" xfId="25004" xr:uid="{00000000-0005-0000-0000-0000BD500000}"/>
    <cellStyle name="Input Cell 5 2 24 2 4" xfId="25005" xr:uid="{00000000-0005-0000-0000-0000BE500000}"/>
    <cellStyle name="Input Cell 5 2 24 3" xfId="25006" xr:uid="{00000000-0005-0000-0000-0000BF500000}"/>
    <cellStyle name="Input Cell 5 2 24 4" xfId="25007" xr:uid="{00000000-0005-0000-0000-0000C0500000}"/>
    <cellStyle name="Input Cell 5 2 24 5" xfId="25008" xr:uid="{00000000-0005-0000-0000-0000C1500000}"/>
    <cellStyle name="Input Cell 5 2 25" xfId="2939" xr:uid="{00000000-0005-0000-0000-0000C2500000}"/>
    <cellStyle name="Input Cell 5 2 25 2" xfId="25009" xr:uid="{00000000-0005-0000-0000-0000C3500000}"/>
    <cellStyle name="Input Cell 5 2 25 2 2" xfId="25010" xr:uid="{00000000-0005-0000-0000-0000C4500000}"/>
    <cellStyle name="Input Cell 5 2 25 2 3" xfId="25011" xr:uid="{00000000-0005-0000-0000-0000C5500000}"/>
    <cellStyle name="Input Cell 5 2 25 2 4" xfId="25012" xr:uid="{00000000-0005-0000-0000-0000C6500000}"/>
    <cellStyle name="Input Cell 5 2 25 3" xfId="25013" xr:uid="{00000000-0005-0000-0000-0000C7500000}"/>
    <cellStyle name="Input Cell 5 2 25 4" xfId="25014" xr:uid="{00000000-0005-0000-0000-0000C8500000}"/>
    <cellStyle name="Input Cell 5 2 25 5" xfId="25015" xr:uid="{00000000-0005-0000-0000-0000C9500000}"/>
    <cellStyle name="Input Cell 5 2 26" xfId="2940" xr:uid="{00000000-0005-0000-0000-0000CA500000}"/>
    <cellStyle name="Input Cell 5 2 26 2" xfId="25016" xr:uid="{00000000-0005-0000-0000-0000CB500000}"/>
    <cellStyle name="Input Cell 5 2 26 2 2" xfId="25017" xr:uid="{00000000-0005-0000-0000-0000CC500000}"/>
    <cellStyle name="Input Cell 5 2 26 2 3" xfId="25018" xr:uid="{00000000-0005-0000-0000-0000CD500000}"/>
    <cellStyle name="Input Cell 5 2 26 2 4" xfId="25019" xr:uid="{00000000-0005-0000-0000-0000CE500000}"/>
    <cellStyle name="Input Cell 5 2 26 3" xfId="25020" xr:uid="{00000000-0005-0000-0000-0000CF500000}"/>
    <cellStyle name="Input Cell 5 2 26 4" xfId="25021" xr:uid="{00000000-0005-0000-0000-0000D0500000}"/>
    <cellStyle name="Input Cell 5 2 26 5" xfId="25022" xr:uid="{00000000-0005-0000-0000-0000D1500000}"/>
    <cellStyle name="Input Cell 5 2 27" xfId="2941" xr:uid="{00000000-0005-0000-0000-0000D2500000}"/>
    <cellStyle name="Input Cell 5 2 27 2" xfId="25023" xr:uid="{00000000-0005-0000-0000-0000D3500000}"/>
    <cellStyle name="Input Cell 5 2 27 2 2" xfId="25024" xr:uid="{00000000-0005-0000-0000-0000D4500000}"/>
    <cellStyle name="Input Cell 5 2 27 2 3" xfId="25025" xr:uid="{00000000-0005-0000-0000-0000D5500000}"/>
    <cellStyle name="Input Cell 5 2 27 2 4" xfId="25026" xr:uid="{00000000-0005-0000-0000-0000D6500000}"/>
    <cellStyle name="Input Cell 5 2 27 3" xfId="25027" xr:uid="{00000000-0005-0000-0000-0000D7500000}"/>
    <cellStyle name="Input Cell 5 2 27 4" xfId="25028" xr:uid="{00000000-0005-0000-0000-0000D8500000}"/>
    <cellStyle name="Input Cell 5 2 27 5" xfId="25029" xr:uid="{00000000-0005-0000-0000-0000D9500000}"/>
    <cellStyle name="Input Cell 5 2 28" xfId="2942" xr:uid="{00000000-0005-0000-0000-0000DA500000}"/>
    <cellStyle name="Input Cell 5 2 28 2" xfId="25030" xr:uid="{00000000-0005-0000-0000-0000DB500000}"/>
    <cellStyle name="Input Cell 5 2 28 2 2" xfId="25031" xr:uid="{00000000-0005-0000-0000-0000DC500000}"/>
    <cellStyle name="Input Cell 5 2 28 2 3" xfId="25032" xr:uid="{00000000-0005-0000-0000-0000DD500000}"/>
    <cellStyle name="Input Cell 5 2 28 2 4" xfId="25033" xr:uid="{00000000-0005-0000-0000-0000DE500000}"/>
    <cellStyle name="Input Cell 5 2 28 3" xfId="25034" xr:uid="{00000000-0005-0000-0000-0000DF500000}"/>
    <cellStyle name="Input Cell 5 2 28 4" xfId="25035" xr:uid="{00000000-0005-0000-0000-0000E0500000}"/>
    <cellStyle name="Input Cell 5 2 28 5" xfId="25036" xr:uid="{00000000-0005-0000-0000-0000E1500000}"/>
    <cellStyle name="Input Cell 5 2 29" xfId="2943" xr:uid="{00000000-0005-0000-0000-0000E2500000}"/>
    <cellStyle name="Input Cell 5 2 29 2" xfId="25037" xr:uid="{00000000-0005-0000-0000-0000E3500000}"/>
    <cellStyle name="Input Cell 5 2 29 2 2" xfId="25038" xr:uid="{00000000-0005-0000-0000-0000E4500000}"/>
    <cellStyle name="Input Cell 5 2 29 2 3" xfId="25039" xr:uid="{00000000-0005-0000-0000-0000E5500000}"/>
    <cellStyle name="Input Cell 5 2 29 2 4" xfId="25040" xr:uid="{00000000-0005-0000-0000-0000E6500000}"/>
    <cellStyle name="Input Cell 5 2 29 3" xfId="25041" xr:uid="{00000000-0005-0000-0000-0000E7500000}"/>
    <cellStyle name="Input Cell 5 2 29 4" xfId="25042" xr:uid="{00000000-0005-0000-0000-0000E8500000}"/>
    <cellStyle name="Input Cell 5 2 29 5" xfId="25043" xr:uid="{00000000-0005-0000-0000-0000E9500000}"/>
    <cellStyle name="Input Cell 5 2 3" xfId="2944" xr:uid="{00000000-0005-0000-0000-0000EA500000}"/>
    <cellStyle name="Input Cell 5 2 3 2" xfId="25044" xr:uid="{00000000-0005-0000-0000-0000EB500000}"/>
    <cellStyle name="Input Cell 5 2 3 2 2" xfId="25045" xr:uid="{00000000-0005-0000-0000-0000EC500000}"/>
    <cellStyle name="Input Cell 5 2 3 2 3" xfId="25046" xr:uid="{00000000-0005-0000-0000-0000ED500000}"/>
    <cellStyle name="Input Cell 5 2 3 2 4" xfId="25047" xr:uid="{00000000-0005-0000-0000-0000EE500000}"/>
    <cellStyle name="Input Cell 5 2 3 3" xfId="25048" xr:uid="{00000000-0005-0000-0000-0000EF500000}"/>
    <cellStyle name="Input Cell 5 2 3 4" xfId="25049" xr:uid="{00000000-0005-0000-0000-0000F0500000}"/>
    <cellStyle name="Input Cell 5 2 3 5" xfId="25050" xr:uid="{00000000-0005-0000-0000-0000F1500000}"/>
    <cellStyle name="Input Cell 5 2 30" xfId="2945" xr:uid="{00000000-0005-0000-0000-0000F2500000}"/>
    <cellStyle name="Input Cell 5 2 30 2" xfId="25051" xr:uid="{00000000-0005-0000-0000-0000F3500000}"/>
    <cellStyle name="Input Cell 5 2 30 2 2" xfId="25052" xr:uid="{00000000-0005-0000-0000-0000F4500000}"/>
    <cellStyle name="Input Cell 5 2 30 2 3" xfId="25053" xr:uid="{00000000-0005-0000-0000-0000F5500000}"/>
    <cellStyle name="Input Cell 5 2 30 2 4" xfId="25054" xr:uid="{00000000-0005-0000-0000-0000F6500000}"/>
    <cellStyle name="Input Cell 5 2 30 3" xfId="25055" xr:uid="{00000000-0005-0000-0000-0000F7500000}"/>
    <cellStyle name="Input Cell 5 2 30 4" xfId="25056" xr:uid="{00000000-0005-0000-0000-0000F8500000}"/>
    <cellStyle name="Input Cell 5 2 30 5" xfId="25057" xr:uid="{00000000-0005-0000-0000-0000F9500000}"/>
    <cellStyle name="Input Cell 5 2 31" xfId="2946" xr:uid="{00000000-0005-0000-0000-0000FA500000}"/>
    <cellStyle name="Input Cell 5 2 31 2" xfId="25058" xr:uid="{00000000-0005-0000-0000-0000FB500000}"/>
    <cellStyle name="Input Cell 5 2 31 2 2" xfId="25059" xr:uid="{00000000-0005-0000-0000-0000FC500000}"/>
    <cellStyle name="Input Cell 5 2 31 2 3" xfId="25060" xr:uid="{00000000-0005-0000-0000-0000FD500000}"/>
    <cellStyle name="Input Cell 5 2 31 2 4" xfId="25061" xr:uid="{00000000-0005-0000-0000-0000FE500000}"/>
    <cellStyle name="Input Cell 5 2 31 3" xfId="25062" xr:uid="{00000000-0005-0000-0000-0000FF500000}"/>
    <cellStyle name="Input Cell 5 2 31 4" xfId="25063" xr:uid="{00000000-0005-0000-0000-000000510000}"/>
    <cellStyle name="Input Cell 5 2 31 5" xfId="25064" xr:uid="{00000000-0005-0000-0000-000001510000}"/>
    <cellStyle name="Input Cell 5 2 32" xfId="2947" xr:uid="{00000000-0005-0000-0000-000002510000}"/>
    <cellStyle name="Input Cell 5 2 32 2" xfId="25065" xr:uid="{00000000-0005-0000-0000-000003510000}"/>
    <cellStyle name="Input Cell 5 2 32 2 2" xfId="25066" xr:uid="{00000000-0005-0000-0000-000004510000}"/>
    <cellStyle name="Input Cell 5 2 32 2 3" xfId="25067" xr:uid="{00000000-0005-0000-0000-000005510000}"/>
    <cellStyle name="Input Cell 5 2 32 2 4" xfId="25068" xr:uid="{00000000-0005-0000-0000-000006510000}"/>
    <cellStyle name="Input Cell 5 2 32 3" xfId="25069" xr:uid="{00000000-0005-0000-0000-000007510000}"/>
    <cellStyle name="Input Cell 5 2 32 4" xfId="25070" xr:uid="{00000000-0005-0000-0000-000008510000}"/>
    <cellStyle name="Input Cell 5 2 32 5" xfId="25071" xr:uid="{00000000-0005-0000-0000-000009510000}"/>
    <cellStyle name="Input Cell 5 2 33" xfId="2948" xr:uid="{00000000-0005-0000-0000-00000A510000}"/>
    <cellStyle name="Input Cell 5 2 33 2" xfId="25072" xr:uid="{00000000-0005-0000-0000-00000B510000}"/>
    <cellStyle name="Input Cell 5 2 33 2 2" xfId="25073" xr:uid="{00000000-0005-0000-0000-00000C510000}"/>
    <cellStyle name="Input Cell 5 2 33 2 3" xfId="25074" xr:uid="{00000000-0005-0000-0000-00000D510000}"/>
    <cellStyle name="Input Cell 5 2 33 2 4" xfId="25075" xr:uid="{00000000-0005-0000-0000-00000E510000}"/>
    <cellStyle name="Input Cell 5 2 33 3" xfId="25076" xr:uid="{00000000-0005-0000-0000-00000F510000}"/>
    <cellStyle name="Input Cell 5 2 33 4" xfId="25077" xr:uid="{00000000-0005-0000-0000-000010510000}"/>
    <cellStyle name="Input Cell 5 2 33 5" xfId="25078" xr:uid="{00000000-0005-0000-0000-000011510000}"/>
    <cellStyle name="Input Cell 5 2 34" xfId="2949" xr:uid="{00000000-0005-0000-0000-000012510000}"/>
    <cellStyle name="Input Cell 5 2 34 2" xfId="25079" xr:uid="{00000000-0005-0000-0000-000013510000}"/>
    <cellStyle name="Input Cell 5 2 34 2 2" xfId="25080" xr:uid="{00000000-0005-0000-0000-000014510000}"/>
    <cellStyle name="Input Cell 5 2 34 2 3" xfId="25081" xr:uid="{00000000-0005-0000-0000-000015510000}"/>
    <cellStyle name="Input Cell 5 2 34 2 4" xfId="25082" xr:uid="{00000000-0005-0000-0000-000016510000}"/>
    <cellStyle name="Input Cell 5 2 34 3" xfId="25083" xr:uid="{00000000-0005-0000-0000-000017510000}"/>
    <cellStyle name="Input Cell 5 2 34 4" xfId="25084" xr:uid="{00000000-0005-0000-0000-000018510000}"/>
    <cellStyle name="Input Cell 5 2 34 5" xfId="25085" xr:uid="{00000000-0005-0000-0000-000019510000}"/>
    <cellStyle name="Input Cell 5 2 35" xfId="2950" xr:uid="{00000000-0005-0000-0000-00001A510000}"/>
    <cellStyle name="Input Cell 5 2 35 2" xfId="25086" xr:uid="{00000000-0005-0000-0000-00001B510000}"/>
    <cellStyle name="Input Cell 5 2 35 2 2" xfId="25087" xr:uid="{00000000-0005-0000-0000-00001C510000}"/>
    <cellStyle name="Input Cell 5 2 35 2 3" xfId="25088" xr:uid="{00000000-0005-0000-0000-00001D510000}"/>
    <cellStyle name="Input Cell 5 2 35 2 4" xfId="25089" xr:uid="{00000000-0005-0000-0000-00001E510000}"/>
    <cellStyle name="Input Cell 5 2 35 3" xfId="25090" xr:uid="{00000000-0005-0000-0000-00001F510000}"/>
    <cellStyle name="Input Cell 5 2 35 4" xfId="25091" xr:uid="{00000000-0005-0000-0000-000020510000}"/>
    <cellStyle name="Input Cell 5 2 35 5" xfId="25092" xr:uid="{00000000-0005-0000-0000-000021510000}"/>
    <cellStyle name="Input Cell 5 2 36" xfId="2951" xr:uid="{00000000-0005-0000-0000-000022510000}"/>
    <cellStyle name="Input Cell 5 2 36 2" xfId="25093" xr:uid="{00000000-0005-0000-0000-000023510000}"/>
    <cellStyle name="Input Cell 5 2 36 2 2" xfId="25094" xr:uid="{00000000-0005-0000-0000-000024510000}"/>
    <cellStyle name="Input Cell 5 2 36 2 3" xfId="25095" xr:uid="{00000000-0005-0000-0000-000025510000}"/>
    <cellStyle name="Input Cell 5 2 36 2 4" xfId="25096" xr:uid="{00000000-0005-0000-0000-000026510000}"/>
    <cellStyle name="Input Cell 5 2 36 3" xfId="25097" xr:uid="{00000000-0005-0000-0000-000027510000}"/>
    <cellStyle name="Input Cell 5 2 36 4" xfId="25098" xr:uid="{00000000-0005-0000-0000-000028510000}"/>
    <cellStyle name="Input Cell 5 2 36 5" xfId="25099" xr:uid="{00000000-0005-0000-0000-000029510000}"/>
    <cellStyle name="Input Cell 5 2 37" xfId="2952" xr:uid="{00000000-0005-0000-0000-00002A510000}"/>
    <cellStyle name="Input Cell 5 2 37 2" xfId="25100" xr:uid="{00000000-0005-0000-0000-00002B510000}"/>
    <cellStyle name="Input Cell 5 2 37 2 2" xfId="25101" xr:uid="{00000000-0005-0000-0000-00002C510000}"/>
    <cellStyle name="Input Cell 5 2 37 2 3" xfId="25102" xr:uid="{00000000-0005-0000-0000-00002D510000}"/>
    <cellStyle name="Input Cell 5 2 37 2 4" xfId="25103" xr:uid="{00000000-0005-0000-0000-00002E510000}"/>
    <cellStyle name="Input Cell 5 2 37 3" xfId="25104" xr:uid="{00000000-0005-0000-0000-00002F510000}"/>
    <cellStyle name="Input Cell 5 2 37 4" xfId="25105" xr:uid="{00000000-0005-0000-0000-000030510000}"/>
    <cellStyle name="Input Cell 5 2 37 5" xfId="25106" xr:uid="{00000000-0005-0000-0000-000031510000}"/>
    <cellStyle name="Input Cell 5 2 38" xfId="2953" xr:uid="{00000000-0005-0000-0000-000032510000}"/>
    <cellStyle name="Input Cell 5 2 38 2" xfId="25107" xr:uid="{00000000-0005-0000-0000-000033510000}"/>
    <cellStyle name="Input Cell 5 2 38 2 2" xfId="25108" xr:uid="{00000000-0005-0000-0000-000034510000}"/>
    <cellStyle name="Input Cell 5 2 38 2 3" xfId="25109" xr:uid="{00000000-0005-0000-0000-000035510000}"/>
    <cellStyle name="Input Cell 5 2 38 2 4" xfId="25110" xr:uid="{00000000-0005-0000-0000-000036510000}"/>
    <cellStyle name="Input Cell 5 2 38 3" xfId="25111" xr:uid="{00000000-0005-0000-0000-000037510000}"/>
    <cellStyle name="Input Cell 5 2 38 4" xfId="25112" xr:uid="{00000000-0005-0000-0000-000038510000}"/>
    <cellStyle name="Input Cell 5 2 38 5" xfId="25113" xr:uid="{00000000-0005-0000-0000-000039510000}"/>
    <cellStyle name="Input Cell 5 2 39" xfId="2954" xr:uid="{00000000-0005-0000-0000-00003A510000}"/>
    <cellStyle name="Input Cell 5 2 39 2" xfId="25114" xr:uid="{00000000-0005-0000-0000-00003B510000}"/>
    <cellStyle name="Input Cell 5 2 39 2 2" xfId="25115" xr:uid="{00000000-0005-0000-0000-00003C510000}"/>
    <cellStyle name="Input Cell 5 2 39 2 3" xfId="25116" xr:uid="{00000000-0005-0000-0000-00003D510000}"/>
    <cellStyle name="Input Cell 5 2 39 2 4" xfId="25117" xr:uid="{00000000-0005-0000-0000-00003E510000}"/>
    <cellStyle name="Input Cell 5 2 39 3" xfId="25118" xr:uid="{00000000-0005-0000-0000-00003F510000}"/>
    <cellStyle name="Input Cell 5 2 39 4" xfId="25119" xr:uid="{00000000-0005-0000-0000-000040510000}"/>
    <cellStyle name="Input Cell 5 2 39 5" xfId="25120" xr:uid="{00000000-0005-0000-0000-000041510000}"/>
    <cellStyle name="Input Cell 5 2 4" xfId="2955" xr:uid="{00000000-0005-0000-0000-000042510000}"/>
    <cellStyle name="Input Cell 5 2 4 2" xfId="25121" xr:uid="{00000000-0005-0000-0000-000043510000}"/>
    <cellStyle name="Input Cell 5 2 4 2 2" xfId="25122" xr:uid="{00000000-0005-0000-0000-000044510000}"/>
    <cellStyle name="Input Cell 5 2 4 2 3" xfId="25123" xr:uid="{00000000-0005-0000-0000-000045510000}"/>
    <cellStyle name="Input Cell 5 2 4 2 4" xfId="25124" xr:uid="{00000000-0005-0000-0000-000046510000}"/>
    <cellStyle name="Input Cell 5 2 4 3" xfId="25125" xr:uid="{00000000-0005-0000-0000-000047510000}"/>
    <cellStyle name="Input Cell 5 2 4 4" xfId="25126" xr:uid="{00000000-0005-0000-0000-000048510000}"/>
    <cellStyle name="Input Cell 5 2 4 5" xfId="25127" xr:uid="{00000000-0005-0000-0000-000049510000}"/>
    <cellStyle name="Input Cell 5 2 40" xfId="2956" xr:uid="{00000000-0005-0000-0000-00004A510000}"/>
    <cellStyle name="Input Cell 5 2 40 2" xfId="25128" xr:uid="{00000000-0005-0000-0000-00004B510000}"/>
    <cellStyle name="Input Cell 5 2 40 2 2" xfId="25129" xr:uid="{00000000-0005-0000-0000-00004C510000}"/>
    <cellStyle name="Input Cell 5 2 40 2 3" xfId="25130" xr:uid="{00000000-0005-0000-0000-00004D510000}"/>
    <cellStyle name="Input Cell 5 2 40 2 4" xfId="25131" xr:uid="{00000000-0005-0000-0000-00004E510000}"/>
    <cellStyle name="Input Cell 5 2 40 3" xfId="25132" xr:uid="{00000000-0005-0000-0000-00004F510000}"/>
    <cellStyle name="Input Cell 5 2 40 4" xfId="25133" xr:uid="{00000000-0005-0000-0000-000050510000}"/>
    <cellStyle name="Input Cell 5 2 40 5" xfId="25134" xr:uid="{00000000-0005-0000-0000-000051510000}"/>
    <cellStyle name="Input Cell 5 2 41" xfId="2957" xr:uid="{00000000-0005-0000-0000-000052510000}"/>
    <cellStyle name="Input Cell 5 2 41 2" xfId="25135" xr:uid="{00000000-0005-0000-0000-000053510000}"/>
    <cellStyle name="Input Cell 5 2 41 2 2" xfId="25136" xr:uid="{00000000-0005-0000-0000-000054510000}"/>
    <cellStyle name="Input Cell 5 2 41 2 3" xfId="25137" xr:uid="{00000000-0005-0000-0000-000055510000}"/>
    <cellStyle name="Input Cell 5 2 41 2 4" xfId="25138" xr:uid="{00000000-0005-0000-0000-000056510000}"/>
    <cellStyle name="Input Cell 5 2 41 3" xfId="25139" xr:uid="{00000000-0005-0000-0000-000057510000}"/>
    <cellStyle name="Input Cell 5 2 41 4" xfId="25140" xr:uid="{00000000-0005-0000-0000-000058510000}"/>
    <cellStyle name="Input Cell 5 2 41 5" xfId="25141" xr:uid="{00000000-0005-0000-0000-000059510000}"/>
    <cellStyle name="Input Cell 5 2 42" xfId="2958" xr:uid="{00000000-0005-0000-0000-00005A510000}"/>
    <cellStyle name="Input Cell 5 2 42 2" xfId="25142" xr:uid="{00000000-0005-0000-0000-00005B510000}"/>
    <cellStyle name="Input Cell 5 2 42 2 2" xfId="25143" xr:uid="{00000000-0005-0000-0000-00005C510000}"/>
    <cellStyle name="Input Cell 5 2 42 2 3" xfId="25144" xr:uid="{00000000-0005-0000-0000-00005D510000}"/>
    <cellStyle name="Input Cell 5 2 42 2 4" xfId="25145" xr:uid="{00000000-0005-0000-0000-00005E510000}"/>
    <cellStyle name="Input Cell 5 2 42 3" xfId="25146" xr:uid="{00000000-0005-0000-0000-00005F510000}"/>
    <cellStyle name="Input Cell 5 2 42 4" xfId="25147" xr:uid="{00000000-0005-0000-0000-000060510000}"/>
    <cellStyle name="Input Cell 5 2 42 5" xfId="25148" xr:uid="{00000000-0005-0000-0000-000061510000}"/>
    <cellStyle name="Input Cell 5 2 43" xfId="2959" xr:uid="{00000000-0005-0000-0000-000062510000}"/>
    <cellStyle name="Input Cell 5 2 43 2" xfId="25149" xr:uid="{00000000-0005-0000-0000-000063510000}"/>
    <cellStyle name="Input Cell 5 2 43 2 2" xfId="25150" xr:uid="{00000000-0005-0000-0000-000064510000}"/>
    <cellStyle name="Input Cell 5 2 43 2 3" xfId="25151" xr:uid="{00000000-0005-0000-0000-000065510000}"/>
    <cellStyle name="Input Cell 5 2 43 2 4" xfId="25152" xr:uid="{00000000-0005-0000-0000-000066510000}"/>
    <cellStyle name="Input Cell 5 2 43 3" xfId="25153" xr:uid="{00000000-0005-0000-0000-000067510000}"/>
    <cellStyle name="Input Cell 5 2 43 4" xfId="25154" xr:uid="{00000000-0005-0000-0000-000068510000}"/>
    <cellStyle name="Input Cell 5 2 43 5" xfId="25155" xr:uid="{00000000-0005-0000-0000-000069510000}"/>
    <cellStyle name="Input Cell 5 2 44" xfId="2960" xr:uid="{00000000-0005-0000-0000-00006A510000}"/>
    <cellStyle name="Input Cell 5 2 44 2" xfId="25156" xr:uid="{00000000-0005-0000-0000-00006B510000}"/>
    <cellStyle name="Input Cell 5 2 44 2 2" xfId="25157" xr:uid="{00000000-0005-0000-0000-00006C510000}"/>
    <cellStyle name="Input Cell 5 2 44 2 3" xfId="25158" xr:uid="{00000000-0005-0000-0000-00006D510000}"/>
    <cellStyle name="Input Cell 5 2 44 2 4" xfId="25159" xr:uid="{00000000-0005-0000-0000-00006E510000}"/>
    <cellStyle name="Input Cell 5 2 44 3" xfId="25160" xr:uid="{00000000-0005-0000-0000-00006F510000}"/>
    <cellStyle name="Input Cell 5 2 44 4" xfId="25161" xr:uid="{00000000-0005-0000-0000-000070510000}"/>
    <cellStyle name="Input Cell 5 2 44 5" xfId="25162" xr:uid="{00000000-0005-0000-0000-000071510000}"/>
    <cellStyle name="Input Cell 5 2 45" xfId="25163" xr:uid="{00000000-0005-0000-0000-000072510000}"/>
    <cellStyle name="Input Cell 5 2 45 2" xfId="25164" xr:uid="{00000000-0005-0000-0000-000073510000}"/>
    <cellStyle name="Input Cell 5 2 45 3" xfId="25165" xr:uid="{00000000-0005-0000-0000-000074510000}"/>
    <cellStyle name="Input Cell 5 2 45 4" xfId="25166" xr:uid="{00000000-0005-0000-0000-000075510000}"/>
    <cellStyle name="Input Cell 5 2 46" xfId="25167" xr:uid="{00000000-0005-0000-0000-000076510000}"/>
    <cellStyle name="Input Cell 5 2 46 2" xfId="25168" xr:uid="{00000000-0005-0000-0000-000077510000}"/>
    <cellStyle name="Input Cell 5 2 46 3" xfId="25169" xr:uid="{00000000-0005-0000-0000-000078510000}"/>
    <cellStyle name="Input Cell 5 2 46 4" xfId="25170" xr:uid="{00000000-0005-0000-0000-000079510000}"/>
    <cellStyle name="Input Cell 5 2 47" xfId="25171" xr:uid="{00000000-0005-0000-0000-00007A510000}"/>
    <cellStyle name="Input Cell 5 2 48" xfId="25172" xr:uid="{00000000-0005-0000-0000-00007B510000}"/>
    <cellStyle name="Input Cell 5 2 5" xfId="2961" xr:uid="{00000000-0005-0000-0000-00007C510000}"/>
    <cellStyle name="Input Cell 5 2 5 2" xfId="25173" xr:uid="{00000000-0005-0000-0000-00007D510000}"/>
    <cellStyle name="Input Cell 5 2 5 2 2" xfId="25174" xr:uid="{00000000-0005-0000-0000-00007E510000}"/>
    <cellStyle name="Input Cell 5 2 5 2 3" xfId="25175" xr:uid="{00000000-0005-0000-0000-00007F510000}"/>
    <cellStyle name="Input Cell 5 2 5 2 4" xfId="25176" xr:uid="{00000000-0005-0000-0000-000080510000}"/>
    <cellStyle name="Input Cell 5 2 5 3" xfId="25177" xr:uid="{00000000-0005-0000-0000-000081510000}"/>
    <cellStyle name="Input Cell 5 2 5 4" xfId="25178" xr:uid="{00000000-0005-0000-0000-000082510000}"/>
    <cellStyle name="Input Cell 5 2 5 5" xfId="25179" xr:uid="{00000000-0005-0000-0000-000083510000}"/>
    <cellStyle name="Input Cell 5 2 6" xfId="2962" xr:uid="{00000000-0005-0000-0000-000084510000}"/>
    <cellStyle name="Input Cell 5 2 6 2" xfId="25180" xr:uid="{00000000-0005-0000-0000-000085510000}"/>
    <cellStyle name="Input Cell 5 2 6 2 2" xfId="25181" xr:uid="{00000000-0005-0000-0000-000086510000}"/>
    <cellStyle name="Input Cell 5 2 6 2 3" xfId="25182" xr:uid="{00000000-0005-0000-0000-000087510000}"/>
    <cellStyle name="Input Cell 5 2 6 2 4" xfId="25183" xr:uid="{00000000-0005-0000-0000-000088510000}"/>
    <cellStyle name="Input Cell 5 2 6 3" xfId="25184" xr:uid="{00000000-0005-0000-0000-000089510000}"/>
    <cellStyle name="Input Cell 5 2 6 4" xfId="25185" xr:uid="{00000000-0005-0000-0000-00008A510000}"/>
    <cellStyle name="Input Cell 5 2 6 5" xfId="25186" xr:uid="{00000000-0005-0000-0000-00008B510000}"/>
    <cellStyle name="Input Cell 5 2 7" xfId="2963" xr:uid="{00000000-0005-0000-0000-00008C510000}"/>
    <cellStyle name="Input Cell 5 2 7 2" xfId="25187" xr:uid="{00000000-0005-0000-0000-00008D510000}"/>
    <cellStyle name="Input Cell 5 2 7 2 2" xfId="25188" xr:uid="{00000000-0005-0000-0000-00008E510000}"/>
    <cellStyle name="Input Cell 5 2 7 2 3" xfId="25189" xr:uid="{00000000-0005-0000-0000-00008F510000}"/>
    <cellStyle name="Input Cell 5 2 7 2 4" xfId="25190" xr:uid="{00000000-0005-0000-0000-000090510000}"/>
    <cellStyle name="Input Cell 5 2 7 3" xfId="25191" xr:uid="{00000000-0005-0000-0000-000091510000}"/>
    <cellStyle name="Input Cell 5 2 7 4" xfId="25192" xr:uid="{00000000-0005-0000-0000-000092510000}"/>
    <cellStyle name="Input Cell 5 2 7 5" xfId="25193" xr:uid="{00000000-0005-0000-0000-000093510000}"/>
    <cellStyle name="Input Cell 5 2 8" xfId="2964" xr:uid="{00000000-0005-0000-0000-000094510000}"/>
    <cellStyle name="Input Cell 5 2 8 2" xfId="25194" xr:uid="{00000000-0005-0000-0000-000095510000}"/>
    <cellStyle name="Input Cell 5 2 8 2 2" xfId="25195" xr:uid="{00000000-0005-0000-0000-000096510000}"/>
    <cellStyle name="Input Cell 5 2 8 2 3" xfId="25196" xr:uid="{00000000-0005-0000-0000-000097510000}"/>
    <cellStyle name="Input Cell 5 2 8 2 4" xfId="25197" xr:uid="{00000000-0005-0000-0000-000098510000}"/>
    <cellStyle name="Input Cell 5 2 8 3" xfId="25198" xr:uid="{00000000-0005-0000-0000-000099510000}"/>
    <cellStyle name="Input Cell 5 2 8 4" xfId="25199" xr:uid="{00000000-0005-0000-0000-00009A510000}"/>
    <cellStyle name="Input Cell 5 2 8 5" xfId="25200" xr:uid="{00000000-0005-0000-0000-00009B510000}"/>
    <cellStyle name="Input Cell 5 2 9" xfId="2965" xr:uid="{00000000-0005-0000-0000-00009C510000}"/>
    <cellStyle name="Input Cell 5 2 9 2" xfId="25201" xr:uid="{00000000-0005-0000-0000-00009D510000}"/>
    <cellStyle name="Input Cell 5 2 9 2 2" xfId="25202" xr:uid="{00000000-0005-0000-0000-00009E510000}"/>
    <cellStyle name="Input Cell 5 2 9 2 3" xfId="25203" xr:uid="{00000000-0005-0000-0000-00009F510000}"/>
    <cellStyle name="Input Cell 5 2 9 2 4" xfId="25204" xr:uid="{00000000-0005-0000-0000-0000A0510000}"/>
    <cellStyle name="Input Cell 5 2 9 3" xfId="25205" xr:uid="{00000000-0005-0000-0000-0000A1510000}"/>
    <cellStyle name="Input Cell 5 2 9 4" xfId="25206" xr:uid="{00000000-0005-0000-0000-0000A2510000}"/>
    <cellStyle name="Input Cell 5 2 9 5" xfId="25207" xr:uid="{00000000-0005-0000-0000-0000A3510000}"/>
    <cellStyle name="Input Cell 5 20" xfId="2966" xr:uid="{00000000-0005-0000-0000-0000A4510000}"/>
    <cellStyle name="Input Cell 5 20 2" xfId="25208" xr:uid="{00000000-0005-0000-0000-0000A5510000}"/>
    <cellStyle name="Input Cell 5 20 2 2" xfId="25209" xr:uid="{00000000-0005-0000-0000-0000A6510000}"/>
    <cellStyle name="Input Cell 5 20 2 3" xfId="25210" xr:uid="{00000000-0005-0000-0000-0000A7510000}"/>
    <cellStyle name="Input Cell 5 20 2 4" xfId="25211" xr:uid="{00000000-0005-0000-0000-0000A8510000}"/>
    <cellStyle name="Input Cell 5 20 3" xfId="25212" xr:uid="{00000000-0005-0000-0000-0000A9510000}"/>
    <cellStyle name="Input Cell 5 20 4" xfId="25213" xr:uid="{00000000-0005-0000-0000-0000AA510000}"/>
    <cellStyle name="Input Cell 5 20 5" xfId="25214" xr:uid="{00000000-0005-0000-0000-0000AB510000}"/>
    <cellStyle name="Input Cell 5 21" xfId="2967" xr:uid="{00000000-0005-0000-0000-0000AC510000}"/>
    <cellStyle name="Input Cell 5 21 2" xfId="25215" xr:uid="{00000000-0005-0000-0000-0000AD510000}"/>
    <cellStyle name="Input Cell 5 21 2 2" xfId="25216" xr:uid="{00000000-0005-0000-0000-0000AE510000}"/>
    <cellStyle name="Input Cell 5 21 2 3" xfId="25217" xr:uid="{00000000-0005-0000-0000-0000AF510000}"/>
    <cellStyle name="Input Cell 5 21 2 4" xfId="25218" xr:uid="{00000000-0005-0000-0000-0000B0510000}"/>
    <cellStyle name="Input Cell 5 21 3" xfId="25219" xr:uid="{00000000-0005-0000-0000-0000B1510000}"/>
    <cellStyle name="Input Cell 5 21 4" xfId="25220" xr:uid="{00000000-0005-0000-0000-0000B2510000}"/>
    <cellStyle name="Input Cell 5 21 5" xfId="25221" xr:uid="{00000000-0005-0000-0000-0000B3510000}"/>
    <cellStyle name="Input Cell 5 22" xfId="2968" xr:uid="{00000000-0005-0000-0000-0000B4510000}"/>
    <cellStyle name="Input Cell 5 22 2" xfId="25222" xr:uid="{00000000-0005-0000-0000-0000B5510000}"/>
    <cellStyle name="Input Cell 5 22 2 2" xfId="25223" xr:uid="{00000000-0005-0000-0000-0000B6510000}"/>
    <cellStyle name="Input Cell 5 22 2 3" xfId="25224" xr:uid="{00000000-0005-0000-0000-0000B7510000}"/>
    <cellStyle name="Input Cell 5 22 2 4" xfId="25225" xr:uid="{00000000-0005-0000-0000-0000B8510000}"/>
    <cellStyle name="Input Cell 5 22 3" xfId="25226" xr:uid="{00000000-0005-0000-0000-0000B9510000}"/>
    <cellStyle name="Input Cell 5 22 4" xfId="25227" xr:uid="{00000000-0005-0000-0000-0000BA510000}"/>
    <cellStyle name="Input Cell 5 22 5" xfId="25228" xr:uid="{00000000-0005-0000-0000-0000BB510000}"/>
    <cellStyle name="Input Cell 5 23" xfId="2969" xr:uid="{00000000-0005-0000-0000-0000BC510000}"/>
    <cellStyle name="Input Cell 5 23 2" xfId="25229" xr:uid="{00000000-0005-0000-0000-0000BD510000}"/>
    <cellStyle name="Input Cell 5 23 2 2" xfId="25230" xr:uid="{00000000-0005-0000-0000-0000BE510000}"/>
    <cellStyle name="Input Cell 5 23 2 3" xfId="25231" xr:uid="{00000000-0005-0000-0000-0000BF510000}"/>
    <cellStyle name="Input Cell 5 23 2 4" xfId="25232" xr:uid="{00000000-0005-0000-0000-0000C0510000}"/>
    <cellStyle name="Input Cell 5 23 3" xfId="25233" xr:uid="{00000000-0005-0000-0000-0000C1510000}"/>
    <cellStyle name="Input Cell 5 23 4" xfId="25234" xr:uid="{00000000-0005-0000-0000-0000C2510000}"/>
    <cellStyle name="Input Cell 5 23 5" xfId="25235" xr:uid="{00000000-0005-0000-0000-0000C3510000}"/>
    <cellStyle name="Input Cell 5 24" xfId="2970" xr:uid="{00000000-0005-0000-0000-0000C4510000}"/>
    <cellStyle name="Input Cell 5 24 2" xfId="25236" xr:uid="{00000000-0005-0000-0000-0000C5510000}"/>
    <cellStyle name="Input Cell 5 24 2 2" xfId="25237" xr:uid="{00000000-0005-0000-0000-0000C6510000}"/>
    <cellStyle name="Input Cell 5 24 2 3" xfId="25238" xr:uid="{00000000-0005-0000-0000-0000C7510000}"/>
    <cellStyle name="Input Cell 5 24 2 4" xfId="25239" xr:uid="{00000000-0005-0000-0000-0000C8510000}"/>
    <cellStyle name="Input Cell 5 24 3" xfId="25240" xr:uid="{00000000-0005-0000-0000-0000C9510000}"/>
    <cellStyle name="Input Cell 5 24 4" xfId="25241" xr:uid="{00000000-0005-0000-0000-0000CA510000}"/>
    <cellStyle name="Input Cell 5 24 5" xfId="25242" xr:uid="{00000000-0005-0000-0000-0000CB510000}"/>
    <cellStyle name="Input Cell 5 25" xfId="2971" xr:uid="{00000000-0005-0000-0000-0000CC510000}"/>
    <cellStyle name="Input Cell 5 25 2" xfId="25243" xr:uid="{00000000-0005-0000-0000-0000CD510000}"/>
    <cellStyle name="Input Cell 5 25 2 2" xfId="25244" xr:uid="{00000000-0005-0000-0000-0000CE510000}"/>
    <cellStyle name="Input Cell 5 25 2 3" xfId="25245" xr:uid="{00000000-0005-0000-0000-0000CF510000}"/>
    <cellStyle name="Input Cell 5 25 2 4" xfId="25246" xr:uid="{00000000-0005-0000-0000-0000D0510000}"/>
    <cellStyle name="Input Cell 5 25 3" xfId="25247" xr:uid="{00000000-0005-0000-0000-0000D1510000}"/>
    <cellStyle name="Input Cell 5 25 4" xfId="25248" xr:uid="{00000000-0005-0000-0000-0000D2510000}"/>
    <cellStyle name="Input Cell 5 25 5" xfId="25249" xr:uid="{00000000-0005-0000-0000-0000D3510000}"/>
    <cellStyle name="Input Cell 5 26" xfId="2972" xr:uid="{00000000-0005-0000-0000-0000D4510000}"/>
    <cellStyle name="Input Cell 5 26 2" xfId="25250" xr:uid="{00000000-0005-0000-0000-0000D5510000}"/>
    <cellStyle name="Input Cell 5 26 2 2" xfId="25251" xr:uid="{00000000-0005-0000-0000-0000D6510000}"/>
    <cellStyle name="Input Cell 5 26 2 3" xfId="25252" xr:uid="{00000000-0005-0000-0000-0000D7510000}"/>
    <cellStyle name="Input Cell 5 26 2 4" xfId="25253" xr:uid="{00000000-0005-0000-0000-0000D8510000}"/>
    <cellStyle name="Input Cell 5 26 3" xfId="25254" xr:uid="{00000000-0005-0000-0000-0000D9510000}"/>
    <cellStyle name="Input Cell 5 26 4" xfId="25255" xr:uid="{00000000-0005-0000-0000-0000DA510000}"/>
    <cellStyle name="Input Cell 5 26 5" xfId="25256" xr:uid="{00000000-0005-0000-0000-0000DB510000}"/>
    <cellStyle name="Input Cell 5 27" xfId="2973" xr:uid="{00000000-0005-0000-0000-0000DC510000}"/>
    <cellStyle name="Input Cell 5 27 2" xfId="25257" xr:uid="{00000000-0005-0000-0000-0000DD510000}"/>
    <cellStyle name="Input Cell 5 27 2 2" xfId="25258" xr:uid="{00000000-0005-0000-0000-0000DE510000}"/>
    <cellStyle name="Input Cell 5 27 2 3" xfId="25259" xr:uid="{00000000-0005-0000-0000-0000DF510000}"/>
    <cellStyle name="Input Cell 5 27 2 4" xfId="25260" xr:uid="{00000000-0005-0000-0000-0000E0510000}"/>
    <cellStyle name="Input Cell 5 27 3" xfId="25261" xr:uid="{00000000-0005-0000-0000-0000E1510000}"/>
    <cellStyle name="Input Cell 5 27 4" xfId="25262" xr:uid="{00000000-0005-0000-0000-0000E2510000}"/>
    <cellStyle name="Input Cell 5 27 5" xfId="25263" xr:uid="{00000000-0005-0000-0000-0000E3510000}"/>
    <cellStyle name="Input Cell 5 28" xfId="2974" xr:uid="{00000000-0005-0000-0000-0000E4510000}"/>
    <cellStyle name="Input Cell 5 28 2" xfId="25264" xr:uid="{00000000-0005-0000-0000-0000E5510000}"/>
    <cellStyle name="Input Cell 5 28 2 2" xfId="25265" xr:uid="{00000000-0005-0000-0000-0000E6510000}"/>
    <cellStyle name="Input Cell 5 28 2 3" xfId="25266" xr:uid="{00000000-0005-0000-0000-0000E7510000}"/>
    <cellStyle name="Input Cell 5 28 2 4" xfId="25267" xr:uid="{00000000-0005-0000-0000-0000E8510000}"/>
    <cellStyle name="Input Cell 5 28 3" xfId="25268" xr:uid="{00000000-0005-0000-0000-0000E9510000}"/>
    <cellStyle name="Input Cell 5 28 4" xfId="25269" xr:uid="{00000000-0005-0000-0000-0000EA510000}"/>
    <cellStyle name="Input Cell 5 28 5" xfId="25270" xr:uid="{00000000-0005-0000-0000-0000EB510000}"/>
    <cellStyle name="Input Cell 5 29" xfId="2975" xr:uid="{00000000-0005-0000-0000-0000EC510000}"/>
    <cellStyle name="Input Cell 5 29 2" xfId="25271" xr:uid="{00000000-0005-0000-0000-0000ED510000}"/>
    <cellStyle name="Input Cell 5 29 2 2" xfId="25272" xr:uid="{00000000-0005-0000-0000-0000EE510000}"/>
    <cellStyle name="Input Cell 5 29 2 3" xfId="25273" xr:uid="{00000000-0005-0000-0000-0000EF510000}"/>
    <cellStyle name="Input Cell 5 29 2 4" xfId="25274" xr:uid="{00000000-0005-0000-0000-0000F0510000}"/>
    <cellStyle name="Input Cell 5 29 3" xfId="25275" xr:uid="{00000000-0005-0000-0000-0000F1510000}"/>
    <cellStyle name="Input Cell 5 29 4" xfId="25276" xr:uid="{00000000-0005-0000-0000-0000F2510000}"/>
    <cellStyle name="Input Cell 5 29 5" xfId="25277" xr:uid="{00000000-0005-0000-0000-0000F3510000}"/>
    <cellStyle name="Input Cell 5 3" xfId="2976" xr:uid="{00000000-0005-0000-0000-0000F4510000}"/>
    <cellStyle name="Input Cell 5 3 2" xfId="25278" xr:uid="{00000000-0005-0000-0000-0000F5510000}"/>
    <cellStyle name="Input Cell 5 3 2 2" xfId="25279" xr:uid="{00000000-0005-0000-0000-0000F6510000}"/>
    <cellStyle name="Input Cell 5 3 2 3" xfId="25280" xr:uid="{00000000-0005-0000-0000-0000F7510000}"/>
    <cellStyle name="Input Cell 5 3 2 4" xfId="25281" xr:uid="{00000000-0005-0000-0000-0000F8510000}"/>
    <cellStyle name="Input Cell 5 3 3" xfId="25282" xr:uid="{00000000-0005-0000-0000-0000F9510000}"/>
    <cellStyle name="Input Cell 5 3 4" xfId="25283" xr:uid="{00000000-0005-0000-0000-0000FA510000}"/>
    <cellStyle name="Input Cell 5 3 5" xfId="25284" xr:uid="{00000000-0005-0000-0000-0000FB510000}"/>
    <cellStyle name="Input Cell 5 30" xfId="2977" xr:uid="{00000000-0005-0000-0000-0000FC510000}"/>
    <cellStyle name="Input Cell 5 30 2" xfId="25285" xr:uid="{00000000-0005-0000-0000-0000FD510000}"/>
    <cellStyle name="Input Cell 5 30 2 2" xfId="25286" xr:uid="{00000000-0005-0000-0000-0000FE510000}"/>
    <cellStyle name="Input Cell 5 30 2 3" xfId="25287" xr:uid="{00000000-0005-0000-0000-0000FF510000}"/>
    <cellStyle name="Input Cell 5 30 2 4" xfId="25288" xr:uid="{00000000-0005-0000-0000-000000520000}"/>
    <cellStyle name="Input Cell 5 30 3" xfId="25289" xr:uid="{00000000-0005-0000-0000-000001520000}"/>
    <cellStyle name="Input Cell 5 30 4" xfId="25290" xr:uid="{00000000-0005-0000-0000-000002520000}"/>
    <cellStyle name="Input Cell 5 30 5" xfId="25291" xr:uid="{00000000-0005-0000-0000-000003520000}"/>
    <cellStyle name="Input Cell 5 31" xfId="2978" xr:uid="{00000000-0005-0000-0000-000004520000}"/>
    <cellStyle name="Input Cell 5 31 2" xfId="25292" xr:uid="{00000000-0005-0000-0000-000005520000}"/>
    <cellStyle name="Input Cell 5 31 2 2" xfId="25293" xr:uid="{00000000-0005-0000-0000-000006520000}"/>
    <cellStyle name="Input Cell 5 31 2 3" xfId="25294" xr:uid="{00000000-0005-0000-0000-000007520000}"/>
    <cellStyle name="Input Cell 5 31 2 4" xfId="25295" xr:uid="{00000000-0005-0000-0000-000008520000}"/>
    <cellStyle name="Input Cell 5 31 3" xfId="25296" xr:uid="{00000000-0005-0000-0000-000009520000}"/>
    <cellStyle name="Input Cell 5 31 4" xfId="25297" xr:uid="{00000000-0005-0000-0000-00000A520000}"/>
    <cellStyle name="Input Cell 5 31 5" xfId="25298" xr:uid="{00000000-0005-0000-0000-00000B520000}"/>
    <cellStyle name="Input Cell 5 32" xfId="2979" xr:uid="{00000000-0005-0000-0000-00000C520000}"/>
    <cellStyle name="Input Cell 5 32 2" xfId="25299" xr:uid="{00000000-0005-0000-0000-00000D520000}"/>
    <cellStyle name="Input Cell 5 32 2 2" xfId="25300" xr:uid="{00000000-0005-0000-0000-00000E520000}"/>
    <cellStyle name="Input Cell 5 32 2 3" xfId="25301" xr:uid="{00000000-0005-0000-0000-00000F520000}"/>
    <cellStyle name="Input Cell 5 32 2 4" xfId="25302" xr:uid="{00000000-0005-0000-0000-000010520000}"/>
    <cellStyle name="Input Cell 5 32 3" xfId="25303" xr:uid="{00000000-0005-0000-0000-000011520000}"/>
    <cellStyle name="Input Cell 5 32 4" xfId="25304" xr:uid="{00000000-0005-0000-0000-000012520000}"/>
    <cellStyle name="Input Cell 5 32 5" xfId="25305" xr:uid="{00000000-0005-0000-0000-000013520000}"/>
    <cellStyle name="Input Cell 5 33" xfId="2980" xr:uid="{00000000-0005-0000-0000-000014520000}"/>
    <cellStyle name="Input Cell 5 33 2" xfId="25306" xr:uid="{00000000-0005-0000-0000-000015520000}"/>
    <cellStyle name="Input Cell 5 33 2 2" xfId="25307" xr:uid="{00000000-0005-0000-0000-000016520000}"/>
    <cellStyle name="Input Cell 5 33 2 3" xfId="25308" xr:uid="{00000000-0005-0000-0000-000017520000}"/>
    <cellStyle name="Input Cell 5 33 2 4" xfId="25309" xr:uid="{00000000-0005-0000-0000-000018520000}"/>
    <cellStyle name="Input Cell 5 33 3" xfId="25310" xr:uid="{00000000-0005-0000-0000-000019520000}"/>
    <cellStyle name="Input Cell 5 33 4" xfId="25311" xr:uid="{00000000-0005-0000-0000-00001A520000}"/>
    <cellStyle name="Input Cell 5 33 5" xfId="25312" xr:uid="{00000000-0005-0000-0000-00001B520000}"/>
    <cellStyle name="Input Cell 5 34" xfId="2981" xr:uid="{00000000-0005-0000-0000-00001C520000}"/>
    <cellStyle name="Input Cell 5 34 2" xfId="25313" xr:uid="{00000000-0005-0000-0000-00001D520000}"/>
    <cellStyle name="Input Cell 5 34 2 2" xfId="25314" xr:uid="{00000000-0005-0000-0000-00001E520000}"/>
    <cellStyle name="Input Cell 5 34 2 3" xfId="25315" xr:uid="{00000000-0005-0000-0000-00001F520000}"/>
    <cellStyle name="Input Cell 5 34 2 4" xfId="25316" xr:uid="{00000000-0005-0000-0000-000020520000}"/>
    <cellStyle name="Input Cell 5 34 3" xfId="25317" xr:uid="{00000000-0005-0000-0000-000021520000}"/>
    <cellStyle name="Input Cell 5 34 4" xfId="25318" xr:uid="{00000000-0005-0000-0000-000022520000}"/>
    <cellStyle name="Input Cell 5 34 5" xfId="25319" xr:uid="{00000000-0005-0000-0000-000023520000}"/>
    <cellStyle name="Input Cell 5 35" xfId="2982" xr:uid="{00000000-0005-0000-0000-000024520000}"/>
    <cellStyle name="Input Cell 5 35 2" xfId="25320" xr:uid="{00000000-0005-0000-0000-000025520000}"/>
    <cellStyle name="Input Cell 5 35 2 2" xfId="25321" xr:uid="{00000000-0005-0000-0000-000026520000}"/>
    <cellStyle name="Input Cell 5 35 2 3" xfId="25322" xr:uid="{00000000-0005-0000-0000-000027520000}"/>
    <cellStyle name="Input Cell 5 35 2 4" xfId="25323" xr:uid="{00000000-0005-0000-0000-000028520000}"/>
    <cellStyle name="Input Cell 5 35 3" xfId="25324" xr:uid="{00000000-0005-0000-0000-000029520000}"/>
    <cellStyle name="Input Cell 5 35 4" xfId="25325" xr:uid="{00000000-0005-0000-0000-00002A520000}"/>
    <cellStyle name="Input Cell 5 35 5" xfId="25326" xr:uid="{00000000-0005-0000-0000-00002B520000}"/>
    <cellStyle name="Input Cell 5 36" xfId="2983" xr:uid="{00000000-0005-0000-0000-00002C520000}"/>
    <cellStyle name="Input Cell 5 36 2" xfId="25327" xr:uid="{00000000-0005-0000-0000-00002D520000}"/>
    <cellStyle name="Input Cell 5 36 2 2" xfId="25328" xr:uid="{00000000-0005-0000-0000-00002E520000}"/>
    <cellStyle name="Input Cell 5 36 2 3" xfId="25329" xr:uid="{00000000-0005-0000-0000-00002F520000}"/>
    <cellStyle name="Input Cell 5 36 2 4" xfId="25330" xr:uid="{00000000-0005-0000-0000-000030520000}"/>
    <cellStyle name="Input Cell 5 36 3" xfId="25331" xr:uid="{00000000-0005-0000-0000-000031520000}"/>
    <cellStyle name="Input Cell 5 36 4" xfId="25332" xr:uid="{00000000-0005-0000-0000-000032520000}"/>
    <cellStyle name="Input Cell 5 36 5" xfId="25333" xr:uid="{00000000-0005-0000-0000-000033520000}"/>
    <cellStyle name="Input Cell 5 37" xfId="2984" xr:uid="{00000000-0005-0000-0000-000034520000}"/>
    <cellStyle name="Input Cell 5 37 2" xfId="25334" xr:uid="{00000000-0005-0000-0000-000035520000}"/>
    <cellStyle name="Input Cell 5 37 2 2" xfId="25335" xr:uid="{00000000-0005-0000-0000-000036520000}"/>
    <cellStyle name="Input Cell 5 37 2 3" xfId="25336" xr:uid="{00000000-0005-0000-0000-000037520000}"/>
    <cellStyle name="Input Cell 5 37 2 4" xfId="25337" xr:uid="{00000000-0005-0000-0000-000038520000}"/>
    <cellStyle name="Input Cell 5 37 3" xfId="25338" xr:uid="{00000000-0005-0000-0000-000039520000}"/>
    <cellStyle name="Input Cell 5 37 4" xfId="25339" xr:uid="{00000000-0005-0000-0000-00003A520000}"/>
    <cellStyle name="Input Cell 5 37 5" xfId="25340" xr:uid="{00000000-0005-0000-0000-00003B520000}"/>
    <cellStyle name="Input Cell 5 38" xfId="2985" xr:uid="{00000000-0005-0000-0000-00003C520000}"/>
    <cellStyle name="Input Cell 5 38 2" xfId="25341" xr:uid="{00000000-0005-0000-0000-00003D520000}"/>
    <cellStyle name="Input Cell 5 38 2 2" xfId="25342" xr:uid="{00000000-0005-0000-0000-00003E520000}"/>
    <cellStyle name="Input Cell 5 38 2 3" xfId="25343" xr:uid="{00000000-0005-0000-0000-00003F520000}"/>
    <cellStyle name="Input Cell 5 38 2 4" xfId="25344" xr:uid="{00000000-0005-0000-0000-000040520000}"/>
    <cellStyle name="Input Cell 5 38 3" xfId="25345" xr:uid="{00000000-0005-0000-0000-000041520000}"/>
    <cellStyle name="Input Cell 5 38 4" xfId="25346" xr:uid="{00000000-0005-0000-0000-000042520000}"/>
    <cellStyle name="Input Cell 5 38 5" xfId="25347" xr:uid="{00000000-0005-0000-0000-000043520000}"/>
    <cellStyle name="Input Cell 5 39" xfId="2986" xr:uid="{00000000-0005-0000-0000-000044520000}"/>
    <cellStyle name="Input Cell 5 39 2" xfId="25348" xr:uid="{00000000-0005-0000-0000-000045520000}"/>
    <cellStyle name="Input Cell 5 39 2 2" xfId="25349" xr:uid="{00000000-0005-0000-0000-000046520000}"/>
    <cellStyle name="Input Cell 5 39 2 3" xfId="25350" xr:uid="{00000000-0005-0000-0000-000047520000}"/>
    <cellStyle name="Input Cell 5 39 2 4" xfId="25351" xr:uid="{00000000-0005-0000-0000-000048520000}"/>
    <cellStyle name="Input Cell 5 39 3" xfId="25352" xr:uid="{00000000-0005-0000-0000-000049520000}"/>
    <cellStyle name="Input Cell 5 39 4" xfId="25353" xr:uid="{00000000-0005-0000-0000-00004A520000}"/>
    <cellStyle name="Input Cell 5 39 5" xfId="25354" xr:uid="{00000000-0005-0000-0000-00004B520000}"/>
    <cellStyle name="Input Cell 5 4" xfId="2987" xr:uid="{00000000-0005-0000-0000-00004C520000}"/>
    <cellStyle name="Input Cell 5 4 2" xfId="25355" xr:uid="{00000000-0005-0000-0000-00004D520000}"/>
    <cellStyle name="Input Cell 5 4 2 2" xfId="25356" xr:uid="{00000000-0005-0000-0000-00004E520000}"/>
    <cellStyle name="Input Cell 5 4 2 3" xfId="25357" xr:uid="{00000000-0005-0000-0000-00004F520000}"/>
    <cellStyle name="Input Cell 5 4 2 4" xfId="25358" xr:uid="{00000000-0005-0000-0000-000050520000}"/>
    <cellStyle name="Input Cell 5 4 3" xfId="25359" xr:uid="{00000000-0005-0000-0000-000051520000}"/>
    <cellStyle name="Input Cell 5 4 4" xfId="25360" xr:uid="{00000000-0005-0000-0000-000052520000}"/>
    <cellStyle name="Input Cell 5 4 5" xfId="25361" xr:uid="{00000000-0005-0000-0000-000053520000}"/>
    <cellStyle name="Input Cell 5 40" xfId="2988" xr:uid="{00000000-0005-0000-0000-000054520000}"/>
    <cellStyle name="Input Cell 5 40 2" xfId="25362" xr:uid="{00000000-0005-0000-0000-000055520000}"/>
    <cellStyle name="Input Cell 5 40 2 2" xfId="25363" xr:uid="{00000000-0005-0000-0000-000056520000}"/>
    <cellStyle name="Input Cell 5 40 2 3" xfId="25364" xr:uid="{00000000-0005-0000-0000-000057520000}"/>
    <cellStyle name="Input Cell 5 40 2 4" xfId="25365" xr:uid="{00000000-0005-0000-0000-000058520000}"/>
    <cellStyle name="Input Cell 5 40 3" xfId="25366" xr:uid="{00000000-0005-0000-0000-000059520000}"/>
    <cellStyle name="Input Cell 5 40 4" xfId="25367" xr:uid="{00000000-0005-0000-0000-00005A520000}"/>
    <cellStyle name="Input Cell 5 40 5" xfId="25368" xr:uid="{00000000-0005-0000-0000-00005B520000}"/>
    <cellStyle name="Input Cell 5 41" xfId="2989" xr:uid="{00000000-0005-0000-0000-00005C520000}"/>
    <cellStyle name="Input Cell 5 41 2" xfId="25369" xr:uid="{00000000-0005-0000-0000-00005D520000}"/>
    <cellStyle name="Input Cell 5 41 2 2" xfId="25370" xr:uid="{00000000-0005-0000-0000-00005E520000}"/>
    <cellStyle name="Input Cell 5 41 2 3" xfId="25371" xr:uid="{00000000-0005-0000-0000-00005F520000}"/>
    <cellStyle name="Input Cell 5 41 2 4" xfId="25372" xr:uid="{00000000-0005-0000-0000-000060520000}"/>
    <cellStyle name="Input Cell 5 41 3" xfId="25373" xr:uid="{00000000-0005-0000-0000-000061520000}"/>
    <cellStyle name="Input Cell 5 41 4" xfId="25374" xr:uid="{00000000-0005-0000-0000-000062520000}"/>
    <cellStyle name="Input Cell 5 41 5" xfId="25375" xr:uid="{00000000-0005-0000-0000-000063520000}"/>
    <cellStyle name="Input Cell 5 42" xfId="2990" xr:uid="{00000000-0005-0000-0000-000064520000}"/>
    <cellStyle name="Input Cell 5 42 2" xfId="25376" xr:uid="{00000000-0005-0000-0000-000065520000}"/>
    <cellStyle name="Input Cell 5 42 2 2" xfId="25377" xr:uid="{00000000-0005-0000-0000-000066520000}"/>
    <cellStyle name="Input Cell 5 42 2 3" xfId="25378" xr:uid="{00000000-0005-0000-0000-000067520000}"/>
    <cellStyle name="Input Cell 5 42 2 4" xfId="25379" xr:uid="{00000000-0005-0000-0000-000068520000}"/>
    <cellStyle name="Input Cell 5 42 3" xfId="25380" xr:uid="{00000000-0005-0000-0000-000069520000}"/>
    <cellStyle name="Input Cell 5 42 4" xfId="25381" xr:uid="{00000000-0005-0000-0000-00006A520000}"/>
    <cellStyle name="Input Cell 5 42 5" xfId="25382" xr:uid="{00000000-0005-0000-0000-00006B520000}"/>
    <cellStyle name="Input Cell 5 43" xfId="2991" xr:uid="{00000000-0005-0000-0000-00006C520000}"/>
    <cellStyle name="Input Cell 5 43 2" xfId="25383" xr:uid="{00000000-0005-0000-0000-00006D520000}"/>
    <cellStyle name="Input Cell 5 43 2 2" xfId="25384" xr:uid="{00000000-0005-0000-0000-00006E520000}"/>
    <cellStyle name="Input Cell 5 43 2 3" xfId="25385" xr:uid="{00000000-0005-0000-0000-00006F520000}"/>
    <cellStyle name="Input Cell 5 43 2 4" xfId="25386" xr:uid="{00000000-0005-0000-0000-000070520000}"/>
    <cellStyle name="Input Cell 5 43 3" xfId="25387" xr:uid="{00000000-0005-0000-0000-000071520000}"/>
    <cellStyle name="Input Cell 5 43 4" xfId="25388" xr:uid="{00000000-0005-0000-0000-000072520000}"/>
    <cellStyle name="Input Cell 5 43 5" xfId="25389" xr:uid="{00000000-0005-0000-0000-000073520000}"/>
    <cellStyle name="Input Cell 5 44" xfId="2992" xr:uid="{00000000-0005-0000-0000-000074520000}"/>
    <cellStyle name="Input Cell 5 44 2" xfId="25390" xr:uid="{00000000-0005-0000-0000-000075520000}"/>
    <cellStyle name="Input Cell 5 44 2 2" xfId="25391" xr:uid="{00000000-0005-0000-0000-000076520000}"/>
    <cellStyle name="Input Cell 5 44 2 3" xfId="25392" xr:uid="{00000000-0005-0000-0000-000077520000}"/>
    <cellStyle name="Input Cell 5 44 2 4" xfId="25393" xr:uid="{00000000-0005-0000-0000-000078520000}"/>
    <cellStyle name="Input Cell 5 44 3" xfId="25394" xr:uid="{00000000-0005-0000-0000-000079520000}"/>
    <cellStyle name="Input Cell 5 44 4" xfId="25395" xr:uid="{00000000-0005-0000-0000-00007A520000}"/>
    <cellStyle name="Input Cell 5 44 5" xfId="25396" xr:uid="{00000000-0005-0000-0000-00007B520000}"/>
    <cellStyle name="Input Cell 5 45" xfId="2993" xr:uid="{00000000-0005-0000-0000-00007C520000}"/>
    <cellStyle name="Input Cell 5 45 2" xfId="25397" xr:uid="{00000000-0005-0000-0000-00007D520000}"/>
    <cellStyle name="Input Cell 5 45 2 2" xfId="25398" xr:uid="{00000000-0005-0000-0000-00007E520000}"/>
    <cellStyle name="Input Cell 5 45 2 3" xfId="25399" xr:uid="{00000000-0005-0000-0000-00007F520000}"/>
    <cellStyle name="Input Cell 5 45 2 4" xfId="25400" xr:uid="{00000000-0005-0000-0000-000080520000}"/>
    <cellStyle name="Input Cell 5 45 3" xfId="25401" xr:uid="{00000000-0005-0000-0000-000081520000}"/>
    <cellStyle name="Input Cell 5 45 4" xfId="25402" xr:uid="{00000000-0005-0000-0000-000082520000}"/>
    <cellStyle name="Input Cell 5 45 5" xfId="25403" xr:uid="{00000000-0005-0000-0000-000083520000}"/>
    <cellStyle name="Input Cell 5 46" xfId="25404" xr:uid="{00000000-0005-0000-0000-000084520000}"/>
    <cellStyle name="Input Cell 5 46 2" xfId="25405" xr:uid="{00000000-0005-0000-0000-000085520000}"/>
    <cellStyle name="Input Cell 5 46 3" xfId="25406" xr:uid="{00000000-0005-0000-0000-000086520000}"/>
    <cellStyle name="Input Cell 5 46 4" xfId="25407" xr:uid="{00000000-0005-0000-0000-000087520000}"/>
    <cellStyle name="Input Cell 5 47" xfId="25408" xr:uid="{00000000-0005-0000-0000-000088520000}"/>
    <cellStyle name="Input Cell 5 47 2" xfId="25409" xr:uid="{00000000-0005-0000-0000-000089520000}"/>
    <cellStyle name="Input Cell 5 47 3" xfId="25410" xr:uid="{00000000-0005-0000-0000-00008A520000}"/>
    <cellStyle name="Input Cell 5 47 4" xfId="25411" xr:uid="{00000000-0005-0000-0000-00008B520000}"/>
    <cellStyle name="Input Cell 5 48" xfId="25412" xr:uid="{00000000-0005-0000-0000-00008C520000}"/>
    <cellStyle name="Input Cell 5 49" xfId="25413" xr:uid="{00000000-0005-0000-0000-00008D520000}"/>
    <cellStyle name="Input Cell 5 5" xfId="2994" xr:uid="{00000000-0005-0000-0000-00008E520000}"/>
    <cellStyle name="Input Cell 5 5 2" xfId="25414" xr:uid="{00000000-0005-0000-0000-00008F520000}"/>
    <cellStyle name="Input Cell 5 5 2 2" xfId="25415" xr:uid="{00000000-0005-0000-0000-000090520000}"/>
    <cellStyle name="Input Cell 5 5 2 3" xfId="25416" xr:uid="{00000000-0005-0000-0000-000091520000}"/>
    <cellStyle name="Input Cell 5 5 2 4" xfId="25417" xr:uid="{00000000-0005-0000-0000-000092520000}"/>
    <cellStyle name="Input Cell 5 5 3" xfId="25418" xr:uid="{00000000-0005-0000-0000-000093520000}"/>
    <cellStyle name="Input Cell 5 5 4" xfId="25419" xr:uid="{00000000-0005-0000-0000-000094520000}"/>
    <cellStyle name="Input Cell 5 5 5" xfId="25420" xr:uid="{00000000-0005-0000-0000-000095520000}"/>
    <cellStyle name="Input Cell 5 6" xfId="2995" xr:uid="{00000000-0005-0000-0000-000096520000}"/>
    <cellStyle name="Input Cell 5 6 2" xfId="25421" xr:uid="{00000000-0005-0000-0000-000097520000}"/>
    <cellStyle name="Input Cell 5 6 2 2" xfId="25422" xr:uid="{00000000-0005-0000-0000-000098520000}"/>
    <cellStyle name="Input Cell 5 6 2 3" xfId="25423" xr:uid="{00000000-0005-0000-0000-000099520000}"/>
    <cellStyle name="Input Cell 5 6 2 4" xfId="25424" xr:uid="{00000000-0005-0000-0000-00009A520000}"/>
    <cellStyle name="Input Cell 5 6 3" xfId="25425" xr:uid="{00000000-0005-0000-0000-00009B520000}"/>
    <cellStyle name="Input Cell 5 6 4" xfId="25426" xr:uid="{00000000-0005-0000-0000-00009C520000}"/>
    <cellStyle name="Input Cell 5 6 5" xfId="25427" xr:uid="{00000000-0005-0000-0000-00009D520000}"/>
    <cellStyle name="Input Cell 5 7" xfId="2996" xr:uid="{00000000-0005-0000-0000-00009E520000}"/>
    <cellStyle name="Input Cell 5 7 2" xfId="25428" xr:uid="{00000000-0005-0000-0000-00009F520000}"/>
    <cellStyle name="Input Cell 5 7 2 2" xfId="25429" xr:uid="{00000000-0005-0000-0000-0000A0520000}"/>
    <cellStyle name="Input Cell 5 7 2 3" xfId="25430" xr:uid="{00000000-0005-0000-0000-0000A1520000}"/>
    <cellStyle name="Input Cell 5 7 2 4" xfId="25431" xr:uid="{00000000-0005-0000-0000-0000A2520000}"/>
    <cellStyle name="Input Cell 5 7 3" xfId="25432" xr:uid="{00000000-0005-0000-0000-0000A3520000}"/>
    <cellStyle name="Input Cell 5 7 4" xfId="25433" xr:uid="{00000000-0005-0000-0000-0000A4520000}"/>
    <cellStyle name="Input Cell 5 7 5" xfId="25434" xr:uid="{00000000-0005-0000-0000-0000A5520000}"/>
    <cellStyle name="Input Cell 5 8" xfId="2997" xr:uid="{00000000-0005-0000-0000-0000A6520000}"/>
    <cellStyle name="Input Cell 5 8 2" xfId="25435" xr:uid="{00000000-0005-0000-0000-0000A7520000}"/>
    <cellStyle name="Input Cell 5 8 2 2" xfId="25436" xr:uid="{00000000-0005-0000-0000-0000A8520000}"/>
    <cellStyle name="Input Cell 5 8 2 3" xfId="25437" xr:uid="{00000000-0005-0000-0000-0000A9520000}"/>
    <cellStyle name="Input Cell 5 8 2 4" xfId="25438" xr:uid="{00000000-0005-0000-0000-0000AA520000}"/>
    <cellStyle name="Input Cell 5 8 3" xfId="25439" xr:uid="{00000000-0005-0000-0000-0000AB520000}"/>
    <cellStyle name="Input Cell 5 8 4" xfId="25440" xr:uid="{00000000-0005-0000-0000-0000AC520000}"/>
    <cellStyle name="Input Cell 5 8 5" xfId="25441" xr:uid="{00000000-0005-0000-0000-0000AD520000}"/>
    <cellStyle name="Input Cell 5 9" xfId="2998" xr:uid="{00000000-0005-0000-0000-0000AE520000}"/>
    <cellStyle name="Input Cell 5 9 2" xfId="25442" xr:uid="{00000000-0005-0000-0000-0000AF520000}"/>
    <cellStyle name="Input Cell 5 9 2 2" xfId="25443" xr:uid="{00000000-0005-0000-0000-0000B0520000}"/>
    <cellStyle name="Input Cell 5 9 2 3" xfId="25444" xr:uid="{00000000-0005-0000-0000-0000B1520000}"/>
    <cellStyle name="Input Cell 5 9 2 4" xfId="25445" xr:uid="{00000000-0005-0000-0000-0000B2520000}"/>
    <cellStyle name="Input Cell 5 9 3" xfId="25446" xr:uid="{00000000-0005-0000-0000-0000B3520000}"/>
    <cellStyle name="Input Cell 5 9 4" xfId="25447" xr:uid="{00000000-0005-0000-0000-0000B4520000}"/>
    <cellStyle name="Input Cell 5 9 5" xfId="25448" xr:uid="{00000000-0005-0000-0000-0000B5520000}"/>
    <cellStyle name="Input Cell 6" xfId="2999" xr:uid="{00000000-0005-0000-0000-0000B6520000}"/>
    <cellStyle name="Input Cell 6 10" xfId="3000" xr:uid="{00000000-0005-0000-0000-0000B7520000}"/>
    <cellStyle name="Input Cell 6 10 2" xfId="25449" xr:uid="{00000000-0005-0000-0000-0000B8520000}"/>
    <cellStyle name="Input Cell 6 10 2 2" xfId="25450" xr:uid="{00000000-0005-0000-0000-0000B9520000}"/>
    <cellStyle name="Input Cell 6 10 2 3" xfId="25451" xr:uid="{00000000-0005-0000-0000-0000BA520000}"/>
    <cellStyle name="Input Cell 6 10 2 4" xfId="25452" xr:uid="{00000000-0005-0000-0000-0000BB520000}"/>
    <cellStyle name="Input Cell 6 10 3" xfId="25453" xr:uid="{00000000-0005-0000-0000-0000BC520000}"/>
    <cellStyle name="Input Cell 6 10 4" xfId="25454" xr:uid="{00000000-0005-0000-0000-0000BD520000}"/>
    <cellStyle name="Input Cell 6 10 5" xfId="25455" xr:uid="{00000000-0005-0000-0000-0000BE520000}"/>
    <cellStyle name="Input Cell 6 11" xfId="3001" xr:uid="{00000000-0005-0000-0000-0000BF520000}"/>
    <cellStyle name="Input Cell 6 11 2" xfId="25456" xr:uid="{00000000-0005-0000-0000-0000C0520000}"/>
    <cellStyle name="Input Cell 6 11 2 2" xfId="25457" xr:uid="{00000000-0005-0000-0000-0000C1520000}"/>
    <cellStyle name="Input Cell 6 11 2 3" xfId="25458" xr:uid="{00000000-0005-0000-0000-0000C2520000}"/>
    <cellStyle name="Input Cell 6 11 2 4" xfId="25459" xr:uid="{00000000-0005-0000-0000-0000C3520000}"/>
    <cellStyle name="Input Cell 6 11 3" xfId="25460" xr:uid="{00000000-0005-0000-0000-0000C4520000}"/>
    <cellStyle name="Input Cell 6 11 4" xfId="25461" xr:uid="{00000000-0005-0000-0000-0000C5520000}"/>
    <cellStyle name="Input Cell 6 11 5" xfId="25462" xr:uid="{00000000-0005-0000-0000-0000C6520000}"/>
    <cellStyle name="Input Cell 6 12" xfId="3002" xr:uid="{00000000-0005-0000-0000-0000C7520000}"/>
    <cellStyle name="Input Cell 6 12 2" xfId="25463" xr:uid="{00000000-0005-0000-0000-0000C8520000}"/>
    <cellStyle name="Input Cell 6 12 2 2" xfId="25464" xr:uid="{00000000-0005-0000-0000-0000C9520000}"/>
    <cellStyle name="Input Cell 6 12 2 3" xfId="25465" xr:uid="{00000000-0005-0000-0000-0000CA520000}"/>
    <cellStyle name="Input Cell 6 12 2 4" xfId="25466" xr:uid="{00000000-0005-0000-0000-0000CB520000}"/>
    <cellStyle name="Input Cell 6 12 3" xfId="25467" xr:uid="{00000000-0005-0000-0000-0000CC520000}"/>
    <cellStyle name="Input Cell 6 12 4" xfId="25468" xr:uid="{00000000-0005-0000-0000-0000CD520000}"/>
    <cellStyle name="Input Cell 6 12 5" xfId="25469" xr:uid="{00000000-0005-0000-0000-0000CE520000}"/>
    <cellStyle name="Input Cell 6 13" xfId="3003" xr:uid="{00000000-0005-0000-0000-0000CF520000}"/>
    <cellStyle name="Input Cell 6 13 2" xfId="25470" xr:uid="{00000000-0005-0000-0000-0000D0520000}"/>
    <cellStyle name="Input Cell 6 13 2 2" xfId="25471" xr:uid="{00000000-0005-0000-0000-0000D1520000}"/>
    <cellStyle name="Input Cell 6 13 2 3" xfId="25472" xr:uid="{00000000-0005-0000-0000-0000D2520000}"/>
    <cellStyle name="Input Cell 6 13 2 4" xfId="25473" xr:uid="{00000000-0005-0000-0000-0000D3520000}"/>
    <cellStyle name="Input Cell 6 13 3" xfId="25474" xr:uid="{00000000-0005-0000-0000-0000D4520000}"/>
    <cellStyle name="Input Cell 6 13 4" xfId="25475" xr:uid="{00000000-0005-0000-0000-0000D5520000}"/>
    <cellStyle name="Input Cell 6 13 5" xfId="25476" xr:uid="{00000000-0005-0000-0000-0000D6520000}"/>
    <cellStyle name="Input Cell 6 14" xfId="3004" xr:uid="{00000000-0005-0000-0000-0000D7520000}"/>
    <cellStyle name="Input Cell 6 14 2" xfId="25477" xr:uid="{00000000-0005-0000-0000-0000D8520000}"/>
    <cellStyle name="Input Cell 6 14 2 2" xfId="25478" xr:uid="{00000000-0005-0000-0000-0000D9520000}"/>
    <cellStyle name="Input Cell 6 14 2 3" xfId="25479" xr:uid="{00000000-0005-0000-0000-0000DA520000}"/>
    <cellStyle name="Input Cell 6 14 2 4" xfId="25480" xr:uid="{00000000-0005-0000-0000-0000DB520000}"/>
    <cellStyle name="Input Cell 6 14 3" xfId="25481" xr:uid="{00000000-0005-0000-0000-0000DC520000}"/>
    <cellStyle name="Input Cell 6 14 4" xfId="25482" xr:uid="{00000000-0005-0000-0000-0000DD520000}"/>
    <cellStyle name="Input Cell 6 14 5" xfId="25483" xr:uid="{00000000-0005-0000-0000-0000DE520000}"/>
    <cellStyle name="Input Cell 6 15" xfId="3005" xr:uid="{00000000-0005-0000-0000-0000DF520000}"/>
    <cellStyle name="Input Cell 6 15 2" xfId="25484" xr:uid="{00000000-0005-0000-0000-0000E0520000}"/>
    <cellStyle name="Input Cell 6 15 2 2" xfId="25485" xr:uid="{00000000-0005-0000-0000-0000E1520000}"/>
    <cellStyle name="Input Cell 6 15 2 3" xfId="25486" xr:uid="{00000000-0005-0000-0000-0000E2520000}"/>
    <cellStyle name="Input Cell 6 15 2 4" xfId="25487" xr:uid="{00000000-0005-0000-0000-0000E3520000}"/>
    <cellStyle name="Input Cell 6 15 3" xfId="25488" xr:uid="{00000000-0005-0000-0000-0000E4520000}"/>
    <cellStyle name="Input Cell 6 15 4" xfId="25489" xr:uid="{00000000-0005-0000-0000-0000E5520000}"/>
    <cellStyle name="Input Cell 6 15 5" xfId="25490" xr:uid="{00000000-0005-0000-0000-0000E6520000}"/>
    <cellStyle name="Input Cell 6 16" xfId="3006" xr:uid="{00000000-0005-0000-0000-0000E7520000}"/>
    <cellStyle name="Input Cell 6 16 2" xfId="25491" xr:uid="{00000000-0005-0000-0000-0000E8520000}"/>
    <cellStyle name="Input Cell 6 16 2 2" xfId="25492" xr:uid="{00000000-0005-0000-0000-0000E9520000}"/>
    <cellStyle name="Input Cell 6 16 2 3" xfId="25493" xr:uid="{00000000-0005-0000-0000-0000EA520000}"/>
    <cellStyle name="Input Cell 6 16 2 4" xfId="25494" xr:uid="{00000000-0005-0000-0000-0000EB520000}"/>
    <cellStyle name="Input Cell 6 16 3" xfId="25495" xr:uid="{00000000-0005-0000-0000-0000EC520000}"/>
    <cellStyle name="Input Cell 6 16 4" xfId="25496" xr:uid="{00000000-0005-0000-0000-0000ED520000}"/>
    <cellStyle name="Input Cell 6 16 5" xfId="25497" xr:uid="{00000000-0005-0000-0000-0000EE520000}"/>
    <cellStyle name="Input Cell 6 17" xfId="3007" xr:uid="{00000000-0005-0000-0000-0000EF520000}"/>
    <cellStyle name="Input Cell 6 17 2" xfId="25498" xr:uid="{00000000-0005-0000-0000-0000F0520000}"/>
    <cellStyle name="Input Cell 6 17 2 2" xfId="25499" xr:uid="{00000000-0005-0000-0000-0000F1520000}"/>
    <cellStyle name="Input Cell 6 17 2 3" xfId="25500" xr:uid="{00000000-0005-0000-0000-0000F2520000}"/>
    <cellStyle name="Input Cell 6 17 2 4" xfId="25501" xr:uid="{00000000-0005-0000-0000-0000F3520000}"/>
    <cellStyle name="Input Cell 6 17 3" xfId="25502" xr:uid="{00000000-0005-0000-0000-0000F4520000}"/>
    <cellStyle name="Input Cell 6 17 4" xfId="25503" xr:uid="{00000000-0005-0000-0000-0000F5520000}"/>
    <cellStyle name="Input Cell 6 17 5" xfId="25504" xr:uid="{00000000-0005-0000-0000-0000F6520000}"/>
    <cellStyle name="Input Cell 6 18" xfId="3008" xr:uid="{00000000-0005-0000-0000-0000F7520000}"/>
    <cellStyle name="Input Cell 6 18 2" xfId="25505" xr:uid="{00000000-0005-0000-0000-0000F8520000}"/>
    <cellStyle name="Input Cell 6 18 2 2" xfId="25506" xr:uid="{00000000-0005-0000-0000-0000F9520000}"/>
    <cellStyle name="Input Cell 6 18 2 3" xfId="25507" xr:uid="{00000000-0005-0000-0000-0000FA520000}"/>
    <cellStyle name="Input Cell 6 18 2 4" xfId="25508" xr:uid="{00000000-0005-0000-0000-0000FB520000}"/>
    <cellStyle name="Input Cell 6 18 3" xfId="25509" xr:uid="{00000000-0005-0000-0000-0000FC520000}"/>
    <cellStyle name="Input Cell 6 18 4" xfId="25510" xr:uid="{00000000-0005-0000-0000-0000FD520000}"/>
    <cellStyle name="Input Cell 6 18 5" xfId="25511" xr:uid="{00000000-0005-0000-0000-0000FE520000}"/>
    <cellStyle name="Input Cell 6 19" xfId="3009" xr:uid="{00000000-0005-0000-0000-0000FF520000}"/>
    <cellStyle name="Input Cell 6 19 2" xfId="25512" xr:uid="{00000000-0005-0000-0000-000000530000}"/>
    <cellStyle name="Input Cell 6 19 2 2" xfId="25513" xr:uid="{00000000-0005-0000-0000-000001530000}"/>
    <cellStyle name="Input Cell 6 19 2 3" xfId="25514" xr:uid="{00000000-0005-0000-0000-000002530000}"/>
    <cellStyle name="Input Cell 6 19 2 4" xfId="25515" xr:uid="{00000000-0005-0000-0000-000003530000}"/>
    <cellStyle name="Input Cell 6 19 3" xfId="25516" xr:uid="{00000000-0005-0000-0000-000004530000}"/>
    <cellStyle name="Input Cell 6 19 4" xfId="25517" xr:uid="{00000000-0005-0000-0000-000005530000}"/>
    <cellStyle name="Input Cell 6 19 5" xfId="25518" xr:uid="{00000000-0005-0000-0000-000006530000}"/>
    <cellStyle name="Input Cell 6 2" xfId="3010" xr:uid="{00000000-0005-0000-0000-000007530000}"/>
    <cellStyle name="Input Cell 6 2 10" xfId="3011" xr:uid="{00000000-0005-0000-0000-000008530000}"/>
    <cellStyle name="Input Cell 6 2 10 2" xfId="25519" xr:uid="{00000000-0005-0000-0000-000009530000}"/>
    <cellStyle name="Input Cell 6 2 10 2 2" xfId="25520" xr:uid="{00000000-0005-0000-0000-00000A530000}"/>
    <cellStyle name="Input Cell 6 2 10 2 3" xfId="25521" xr:uid="{00000000-0005-0000-0000-00000B530000}"/>
    <cellStyle name="Input Cell 6 2 10 2 4" xfId="25522" xr:uid="{00000000-0005-0000-0000-00000C530000}"/>
    <cellStyle name="Input Cell 6 2 10 3" xfId="25523" xr:uid="{00000000-0005-0000-0000-00000D530000}"/>
    <cellStyle name="Input Cell 6 2 10 4" xfId="25524" xr:uid="{00000000-0005-0000-0000-00000E530000}"/>
    <cellStyle name="Input Cell 6 2 10 5" xfId="25525" xr:uid="{00000000-0005-0000-0000-00000F530000}"/>
    <cellStyle name="Input Cell 6 2 11" xfId="3012" xr:uid="{00000000-0005-0000-0000-000010530000}"/>
    <cellStyle name="Input Cell 6 2 11 2" xfId="25526" xr:uid="{00000000-0005-0000-0000-000011530000}"/>
    <cellStyle name="Input Cell 6 2 11 2 2" xfId="25527" xr:uid="{00000000-0005-0000-0000-000012530000}"/>
    <cellStyle name="Input Cell 6 2 11 2 3" xfId="25528" xr:uid="{00000000-0005-0000-0000-000013530000}"/>
    <cellStyle name="Input Cell 6 2 11 2 4" xfId="25529" xr:uid="{00000000-0005-0000-0000-000014530000}"/>
    <cellStyle name="Input Cell 6 2 11 3" xfId="25530" xr:uid="{00000000-0005-0000-0000-000015530000}"/>
    <cellStyle name="Input Cell 6 2 11 4" xfId="25531" xr:uid="{00000000-0005-0000-0000-000016530000}"/>
    <cellStyle name="Input Cell 6 2 11 5" xfId="25532" xr:uid="{00000000-0005-0000-0000-000017530000}"/>
    <cellStyle name="Input Cell 6 2 12" xfId="3013" xr:uid="{00000000-0005-0000-0000-000018530000}"/>
    <cellStyle name="Input Cell 6 2 12 2" xfId="25533" xr:uid="{00000000-0005-0000-0000-000019530000}"/>
    <cellStyle name="Input Cell 6 2 12 2 2" xfId="25534" xr:uid="{00000000-0005-0000-0000-00001A530000}"/>
    <cellStyle name="Input Cell 6 2 12 2 3" xfId="25535" xr:uid="{00000000-0005-0000-0000-00001B530000}"/>
    <cellStyle name="Input Cell 6 2 12 2 4" xfId="25536" xr:uid="{00000000-0005-0000-0000-00001C530000}"/>
    <cellStyle name="Input Cell 6 2 12 3" xfId="25537" xr:uid="{00000000-0005-0000-0000-00001D530000}"/>
    <cellStyle name="Input Cell 6 2 12 4" xfId="25538" xr:uid="{00000000-0005-0000-0000-00001E530000}"/>
    <cellStyle name="Input Cell 6 2 12 5" xfId="25539" xr:uid="{00000000-0005-0000-0000-00001F530000}"/>
    <cellStyle name="Input Cell 6 2 13" xfId="3014" xr:uid="{00000000-0005-0000-0000-000020530000}"/>
    <cellStyle name="Input Cell 6 2 13 2" xfId="25540" xr:uid="{00000000-0005-0000-0000-000021530000}"/>
    <cellStyle name="Input Cell 6 2 13 2 2" xfId="25541" xr:uid="{00000000-0005-0000-0000-000022530000}"/>
    <cellStyle name="Input Cell 6 2 13 2 3" xfId="25542" xr:uid="{00000000-0005-0000-0000-000023530000}"/>
    <cellStyle name="Input Cell 6 2 13 2 4" xfId="25543" xr:uid="{00000000-0005-0000-0000-000024530000}"/>
    <cellStyle name="Input Cell 6 2 13 3" xfId="25544" xr:uid="{00000000-0005-0000-0000-000025530000}"/>
    <cellStyle name="Input Cell 6 2 13 4" xfId="25545" xr:uid="{00000000-0005-0000-0000-000026530000}"/>
    <cellStyle name="Input Cell 6 2 13 5" xfId="25546" xr:uid="{00000000-0005-0000-0000-000027530000}"/>
    <cellStyle name="Input Cell 6 2 14" xfId="3015" xr:uid="{00000000-0005-0000-0000-000028530000}"/>
    <cellStyle name="Input Cell 6 2 14 2" xfId="25547" xr:uid="{00000000-0005-0000-0000-000029530000}"/>
    <cellStyle name="Input Cell 6 2 14 2 2" xfId="25548" xr:uid="{00000000-0005-0000-0000-00002A530000}"/>
    <cellStyle name="Input Cell 6 2 14 2 3" xfId="25549" xr:uid="{00000000-0005-0000-0000-00002B530000}"/>
    <cellStyle name="Input Cell 6 2 14 2 4" xfId="25550" xr:uid="{00000000-0005-0000-0000-00002C530000}"/>
    <cellStyle name="Input Cell 6 2 14 3" xfId="25551" xr:uid="{00000000-0005-0000-0000-00002D530000}"/>
    <cellStyle name="Input Cell 6 2 14 4" xfId="25552" xr:uid="{00000000-0005-0000-0000-00002E530000}"/>
    <cellStyle name="Input Cell 6 2 14 5" xfId="25553" xr:uid="{00000000-0005-0000-0000-00002F530000}"/>
    <cellStyle name="Input Cell 6 2 15" xfId="3016" xr:uid="{00000000-0005-0000-0000-000030530000}"/>
    <cellStyle name="Input Cell 6 2 15 2" xfId="25554" xr:uid="{00000000-0005-0000-0000-000031530000}"/>
    <cellStyle name="Input Cell 6 2 15 2 2" xfId="25555" xr:uid="{00000000-0005-0000-0000-000032530000}"/>
    <cellStyle name="Input Cell 6 2 15 2 3" xfId="25556" xr:uid="{00000000-0005-0000-0000-000033530000}"/>
    <cellStyle name="Input Cell 6 2 15 2 4" xfId="25557" xr:uid="{00000000-0005-0000-0000-000034530000}"/>
    <cellStyle name="Input Cell 6 2 15 3" xfId="25558" xr:uid="{00000000-0005-0000-0000-000035530000}"/>
    <cellStyle name="Input Cell 6 2 15 4" xfId="25559" xr:uid="{00000000-0005-0000-0000-000036530000}"/>
    <cellStyle name="Input Cell 6 2 15 5" xfId="25560" xr:uid="{00000000-0005-0000-0000-000037530000}"/>
    <cellStyle name="Input Cell 6 2 16" xfId="3017" xr:uid="{00000000-0005-0000-0000-000038530000}"/>
    <cellStyle name="Input Cell 6 2 16 2" xfId="25561" xr:uid="{00000000-0005-0000-0000-000039530000}"/>
    <cellStyle name="Input Cell 6 2 16 2 2" xfId="25562" xr:uid="{00000000-0005-0000-0000-00003A530000}"/>
    <cellStyle name="Input Cell 6 2 16 2 3" xfId="25563" xr:uid="{00000000-0005-0000-0000-00003B530000}"/>
    <cellStyle name="Input Cell 6 2 16 2 4" xfId="25564" xr:uid="{00000000-0005-0000-0000-00003C530000}"/>
    <cellStyle name="Input Cell 6 2 16 3" xfId="25565" xr:uid="{00000000-0005-0000-0000-00003D530000}"/>
    <cellStyle name="Input Cell 6 2 16 4" xfId="25566" xr:uid="{00000000-0005-0000-0000-00003E530000}"/>
    <cellStyle name="Input Cell 6 2 16 5" xfId="25567" xr:uid="{00000000-0005-0000-0000-00003F530000}"/>
    <cellStyle name="Input Cell 6 2 17" xfId="3018" xr:uid="{00000000-0005-0000-0000-000040530000}"/>
    <cellStyle name="Input Cell 6 2 17 2" xfId="25568" xr:uid="{00000000-0005-0000-0000-000041530000}"/>
    <cellStyle name="Input Cell 6 2 17 2 2" xfId="25569" xr:uid="{00000000-0005-0000-0000-000042530000}"/>
    <cellStyle name="Input Cell 6 2 17 2 3" xfId="25570" xr:uid="{00000000-0005-0000-0000-000043530000}"/>
    <cellStyle name="Input Cell 6 2 17 2 4" xfId="25571" xr:uid="{00000000-0005-0000-0000-000044530000}"/>
    <cellStyle name="Input Cell 6 2 17 3" xfId="25572" xr:uid="{00000000-0005-0000-0000-000045530000}"/>
    <cellStyle name="Input Cell 6 2 17 4" xfId="25573" xr:uid="{00000000-0005-0000-0000-000046530000}"/>
    <cellStyle name="Input Cell 6 2 17 5" xfId="25574" xr:uid="{00000000-0005-0000-0000-000047530000}"/>
    <cellStyle name="Input Cell 6 2 18" xfId="3019" xr:uid="{00000000-0005-0000-0000-000048530000}"/>
    <cellStyle name="Input Cell 6 2 18 2" xfId="25575" xr:uid="{00000000-0005-0000-0000-000049530000}"/>
    <cellStyle name="Input Cell 6 2 18 2 2" xfId="25576" xr:uid="{00000000-0005-0000-0000-00004A530000}"/>
    <cellStyle name="Input Cell 6 2 18 2 3" xfId="25577" xr:uid="{00000000-0005-0000-0000-00004B530000}"/>
    <cellStyle name="Input Cell 6 2 18 2 4" xfId="25578" xr:uid="{00000000-0005-0000-0000-00004C530000}"/>
    <cellStyle name="Input Cell 6 2 18 3" xfId="25579" xr:uid="{00000000-0005-0000-0000-00004D530000}"/>
    <cellStyle name="Input Cell 6 2 18 4" xfId="25580" xr:uid="{00000000-0005-0000-0000-00004E530000}"/>
    <cellStyle name="Input Cell 6 2 18 5" xfId="25581" xr:uid="{00000000-0005-0000-0000-00004F530000}"/>
    <cellStyle name="Input Cell 6 2 19" xfId="3020" xr:uid="{00000000-0005-0000-0000-000050530000}"/>
    <cellStyle name="Input Cell 6 2 19 2" xfId="25582" xr:uid="{00000000-0005-0000-0000-000051530000}"/>
    <cellStyle name="Input Cell 6 2 19 2 2" xfId="25583" xr:uid="{00000000-0005-0000-0000-000052530000}"/>
    <cellStyle name="Input Cell 6 2 19 2 3" xfId="25584" xr:uid="{00000000-0005-0000-0000-000053530000}"/>
    <cellStyle name="Input Cell 6 2 19 2 4" xfId="25585" xr:uid="{00000000-0005-0000-0000-000054530000}"/>
    <cellStyle name="Input Cell 6 2 19 3" xfId="25586" xr:uid="{00000000-0005-0000-0000-000055530000}"/>
    <cellStyle name="Input Cell 6 2 19 4" xfId="25587" xr:uid="{00000000-0005-0000-0000-000056530000}"/>
    <cellStyle name="Input Cell 6 2 19 5" xfId="25588" xr:uid="{00000000-0005-0000-0000-000057530000}"/>
    <cellStyle name="Input Cell 6 2 2" xfId="3021" xr:uid="{00000000-0005-0000-0000-000058530000}"/>
    <cellStyle name="Input Cell 6 2 2 2" xfId="25589" xr:uid="{00000000-0005-0000-0000-000059530000}"/>
    <cellStyle name="Input Cell 6 2 2 2 2" xfId="25590" xr:uid="{00000000-0005-0000-0000-00005A530000}"/>
    <cellStyle name="Input Cell 6 2 2 2 3" xfId="25591" xr:uid="{00000000-0005-0000-0000-00005B530000}"/>
    <cellStyle name="Input Cell 6 2 2 2 4" xfId="25592" xr:uid="{00000000-0005-0000-0000-00005C530000}"/>
    <cellStyle name="Input Cell 6 2 2 3" xfId="25593" xr:uid="{00000000-0005-0000-0000-00005D530000}"/>
    <cellStyle name="Input Cell 6 2 2 4" xfId="25594" xr:uid="{00000000-0005-0000-0000-00005E530000}"/>
    <cellStyle name="Input Cell 6 2 2 5" xfId="25595" xr:uid="{00000000-0005-0000-0000-00005F530000}"/>
    <cellStyle name="Input Cell 6 2 20" xfId="3022" xr:uid="{00000000-0005-0000-0000-000060530000}"/>
    <cellStyle name="Input Cell 6 2 20 2" xfId="25596" xr:uid="{00000000-0005-0000-0000-000061530000}"/>
    <cellStyle name="Input Cell 6 2 20 2 2" xfId="25597" xr:uid="{00000000-0005-0000-0000-000062530000}"/>
    <cellStyle name="Input Cell 6 2 20 2 3" xfId="25598" xr:uid="{00000000-0005-0000-0000-000063530000}"/>
    <cellStyle name="Input Cell 6 2 20 2 4" xfId="25599" xr:uid="{00000000-0005-0000-0000-000064530000}"/>
    <cellStyle name="Input Cell 6 2 20 3" xfId="25600" xr:uid="{00000000-0005-0000-0000-000065530000}"/>
    <cellStyle name="Input Cell 6 2 20 4" xfId="25601" xr:uid="{00000000-0005-0000-0000-000066530000}"/>
    <cellStyle name="Input Cell 6 2 20 5" xfId="25602" xr:uid="{00000000-0005-0000-0000-000067530000}"/>
    <cellStyle name="Input Cell 6 2 21" xfId="3023" xr:uid="{00000000-0005-0000-0000-000068530000}"/>
    <cellStyle name="Input Cell 6 2 21 2" xfId="25603" xr:uid="{00000000-0005-0000-0000-000069530000}"/>
    <cellStyle name="Input Cell 6 2 21 2 2" xfId="25604" xr:uid="{00000000-0005-0000-0000-00006A530000}"/>
    <cellStyle name="Input Cell 6 2 21 2 3" xfId="25605" xr:uid="{00000000-0005-0000-0000-00006B530000}"/>
    <cellStyle name="Input Cell 6 2 21 2 4" xfId="25606" xr:uid="{00000000-0005-0000-0000-00006C530000}"/>
    <cellStyle name="Input Cell 6 2 21 3" xfId="25607" xr:uid="{00000000-0005-0000-0000-00006D530000}"/>
    <cellStyle name="Input Cell 6 2 21 4" xfId="25608" xr:uid="{00000000-0005-0000-0000-00006E530000}"/>
    <cellStyle name="Input Cell 6 2 21 5" xfId="25609" xr:uid="{00000000-0005-0000-0000-00006F530000}"/>
    <cellStyle name="Input Cell 6 2 22" xfId="3024" xr:uid="{00000000-0005-0000-0000-000070530000}"/>
    <cellStyle name="Input Cell 6 2 22 2" xfId="25610" xr:uid="{00000000-0005-0000-0000-000071530000}"/>
    <cellStyle name="Input Cell 6 2 22 2 2" xfId="25611" xr:uid="{00000000-0005-0000-0000-000072530000}"/>
    <cellStyle name="Input Cell 6 2 22 2 3" xfId="25612" xr:uid="{00000000-0005-0000-0000-000073530000}"/>
    <cellStyle name="Input Cell 6 2 22 2 4" xfId="25613" xr:uid="{00000000-0005-0000-0000-000074530000}"/>
    <cellStyle name="Input Cell 6 2 22 3" xfId="25614" xr:uid="{00000000-0005-0000-0000-000075530000}"/>
    <cellStyle name="Input Cell 6 2 22 4" xfId="25615" xr:uid="{00000000-0005-0000-0000-000076530000}"/>
    <cellStyle name="Input Cell 6 2 22 5" xfId="25616" xr:uid="{00000000-0005-0000-0000-000077530000}"/>
    <cellStyle name="Input Cell 6 2 23" xfId="3025" xr:uid="{00000000-0005-0000-0000-000078530000}"/>
    <cellStyle name="Input Cell 6 2 23 2" xfId="25617" xr:uid="{00000000-0005-0000-0000-000079530000}"/>
    <cellStyle name="Input Cell 6 2 23 2 2" xfId="25618" xr:uid="{00000000-0005-0000-0000-00007A530000}"/>
    <cellStyle name="Input Cell 6 2 23 2 3" xfId="25619" xr:uid="{00000000-0005-0000-0000-00007B530000}"/>
    <cellStyle name="Input Cell 6 2 23 2 4" xfId="25620" xr:uid="{00000000-0005-0000-0000-00007C530000}"/>
    <cellStyle name="Input Cell 6 2 23 3" xfId="25621" xr:uid="{00000000-0005-0000-0000-00007D530000}"/>
    <cellStyle name="Input Cell 6 2 23 4" xfId="25622" xr:uid="{00000000-0005-0000-0000-00007E530000}"/>
    <cellStyle name="Input Cell 6 2 23 5" xfId="25623" xr:uid="{00000000-0005-0000-0000-00007F530000}"/>
    <cellStyle name="Input Cell 6 2 24" xfId="3026" xr:uid="{00000000-0005-0000-0000-000080530000}"/>
    <cellStyle name="Input Cell 6 2 24 2" xfId="25624" xr:uid="{00000000-0005-0000-0000-000081530000}"/>
    <cellStyle name="Input Cell 6 2 24 2 2" xfId="25625" xr:uid="{00000000-0005-0000-0000-000082530000}"/>
    <cellStyle name="Input Cell 6 2 24 2 3" xfId="25626" xr:uid="{00000000-0005-0000-0000-000083530000}"/>
    <cellStyle name="Input Cell 6 2 24 2 4" xfId="25627" xr:uid="{00000000-0005-0000-0000-000084530000}"/>
    <cellStyle name="Input Cell 6 2 24 3" xfId="25628" xr:uid="{00000000-0005-0000-0000-000085530000}"/>
    <cellStyle name="Input Cell 6 2 24 4" xfId="25629" xr:uid="{00000000-0005-0000-0000-000086530000}"/>
    <cellStyle name="Input Cell 6 2 24 5" xfId="25630" xr:uid="{00000000-0005-0000-0000-000087530000}"/>
    <cellStyle name="Input Cell 6 2 25" xfId="3027" xr:uid="{00000000-0005-0000-0000-000088530000}"/>
    <cellStyle name="Input Cell 6 2 25 2" xfId="25631" xr:uid="{00000000-0005-0000-0000-000089530000}"/>
    <cellStyle name="Input Cell 6 2 25 2 2" xfId="25632" xr:uid="{00000000-0005-0000-0000-00008A530000}"/>
    <cellStyle name="Input Cell 6 2 25 2 3" xfId="25633" xr:uid="{00000000-0005-0000-0000-00008B530000}"/>
    <cellStyle name="Input Cell 6 2 25 2 4" xfId="25634" xr:uid="{00000000-0005-0000-0000-00008C530000}"/>
    <cellStyle name="Input Cell 6 2 25 3" xfId="25635" xr:uid="{00000000-0005-0000-0000-00008D530000}"/>
    <cellStyle name="Input Cell 6 2 25 4" xfId="25636" xr:uid="{00000000-0005-0000-0000-00008E530000}"/>
    <cellStyle name="Input Cell 6 2 25 5" xfId="25637" xr:uid="{00000000-0005-0000-0000-00008F530000}"/>
    <cellStyle name="Input Cell 6 2 26" xfId="3028" xr:uid="{00000000-0005-0000-0000-000090530000}"/>
    <cellStyle name="Input Cell 6 2 26 2" xfId="25638" xr:uid="{00000000-0005-0000-0000-000091530000}"/>
    <cellStyle name="Input Cell 6 2 26 2 2" xfId="25639" xr:uid="{00000000-0005-0000-0000-000092530000}"/>
    <cellStyle name="Input Cell 6 2 26 2 3" xfId="25640" xr:uid="{00000000-0005-0000-0000-000093530000}"/>
    <cellStyle name="Input Cell 6 2 26 2 4" xfId="25641" xr:uid="{00000000-0005-0000-0000-000094530000}"/>
    <cellStyle name="Input Cell 6 2 26 3" xfId="25642" xr:uid="{00000000-0005-0000-0000-000095530000}"/>
    <cellStyle name="Input Cell 6 2 26 4" xfId="25643" xr:uid="{00000000-0005-0000-0000-000096530000}"/>
    <cellStyle name="Input Cell 6 2 26 5" xfId="25644" xr:uid="{00000000-0005-0000-0000-000097530000}"/>
    <cellStyle name="Input Cell 6 2 27" xfId="3029" xr:uid="{00000000-0005-0000-0000-000098530000}"/>
    <cellStyle name="Input Cell 6 2 27 2" xfId="25645" xr:uid="{00000000-0005-0000-0000-000099530000}"/>
    <cellStyle name="Input Cell 6 2 27 2 2" xfId="25646" xr:uid="{00000000-0005-0000-0000-00009A530000}"/>
    <cellStyle name="Input Cell 6 2 27 2 3" xfId="25647" xr:uid="{00000000-0005-0000-0000-00009B530000}"/>
    <cellStyle name="Input Cell 6 2 27 2 4" xfId="25648" xr:uid="{00000000-0005-0000-0000-00009C530000}"/>
    <cellStyle name="Input Cell 6 2 27 3" xfId="25649" xr:uid="{00000000-0005-0000-0000-00009D530000}"/>
    <cellStyle name="Input Cell 6 2 27 4" xfId="25650" xr:uid="{00000000-0005-0000-0000-00009E530000}"/>
    <cellStyle name="Input Cell 6 2 27 5" xfId="25651" xr:uid="{00000000-0005-0000-0000-00009F530000}"/>
    <cellStyle name="Input Cell 6 2 28" xfId="3030" xr:uid="{00000000-0005-0000-0000-0000A0530000}"/>
    <cellStyle name="Input Cell 6 2 28 2" xfId="25652" xr:uid="{00000000-0005-0000-0000-0000A1530000}"/>
    <cellStyle name="Input Cell 6 2 28 2 2" xfId="25653" xr:uid="{00000000-0005-0000-0000-0000A2530000}"/>
    <cellStyle name="Input Cell 6 2 28 2 3" xfId="25654" xr:uid="{00000000-0005-0000-0000-0000A3530000}"/>
    <cellStyle name="Input Cell 6 2 28 2 4" xfId="25655" xr:uid="{00000000-0005-0000-0000-0000A4530000}"/>
    <cellStyle name="Input Cell 6 2 28 3" xfId="25656" xr:uid="{00000000-0005-0000-0000-0000A5530000}"/>
    <cellStyle name="Input Cell 6 2 28 4" xfId="25657" xr:uid="{00000000-0005-0000-0000-0000A6530000}"/>
    <cellStyle name="Input Cell 6 2 28 5" xfId="25658" xr:uid="{00000000-0005-0000-0000-0000A7530000}"/>
    <cellStyle name="Input Cell 6 2 29" xfId="3031" xr:uid="{00000000-0005-0000-0000-0000A8530000}"/>
    <cellStyle name="Input Cell 6 2 29 2" xfId="25659" xr:uid="{00000000-0005-0000-0000-0000A9530000}"/>
    <cellStyle name="Input Cell 6 2 29 2 2" xfId="25660" xr:uid="{00000000-0005-0000-0000-0000AA530000}"/>
    <cellStyle name="Input Cell 6 2 29 2 3" xfId="25661" xr:uid="{00000000-0005-0000-0000-0000AB530000}"/>
    <cellStyle name="Input Cell 6 2 29 2 4" xfId="25662" xr:uid="{00000000-0005-0000-0000-0000AC530000}"/>
    <cellStyle name="Input Cell 6 2 29 3" xfId="25663" xr:uid="{00000000-0005-0000-0000-0000AD530000}"/>
    <cellStyle name="Input Cell 6 2 29 4" xfId="25664" xr:uid="{00000000-0005-0000-0000-0000AE530000}"/>
    <cellStyle name="Input Cell 6 2 29 5" xfId="25665" xr:uid="{00000000-0005-0000-0000-0000AF530000}"/>
    <cellStyle name="Input Cell 6 2 3" xfId="3032" xr:uid="{00000000-0005-0000-0000-0000B0530000}"/>
    <cellStyle name="Input Cell 6 2 3 2" xfId="25666" xr:uid="{00000000-0005-0000-0000-0000B1530000}"/>
    <cellStyle name="Input Cell 6 2 3 2 2" xfId="25667" xr:uid="{00000000-0005-0000-0000-0000B2530000}"/>
    <cellStyle name="Input Cell 6 2 3 2 3" xfId="25668" xr:uid="{00000000-0005-0000-0000-0000B3530000}"/>
    <cellStyle name="Input Cell 6 2 3 2 4" xfId="25669" xr:uid="{00000000-0005-0000-0000-0000B4530000}"/>
    <cellStyle name="Input Cell 6 2 3 3" xfId="25670" xr:uid="{00000000-0005-0000-0000-0000B5530000}"/>
    <cellStyle name="Input Cell 6 2 3 4" xfId="25671" xr:uid="{00000000-0005-0000-0000-0000B6530000}"/>
    <cellStyle name="Input Cell 6 2 3 5" xfId="25672" xr:uid="{00000000-0005-0000-0000-0000B7530000}"/>
    <cellStyle name="Input Cell 6 2 30" xfId="3033" xr:uid="{00000000-0005-0000-0000-0000B8530000}"/>
    <cellStyle name="Input Cell 6 2 30 2" xfId="25673" xr:uid="{00000000-0005-0000-0000-0000B9530000}"/>
    <cellStyle name="Input Cell 6 2 30 2 2" xfId="25674" xr:uid="{00000000-0005-0000-0000-0000BA530000}"/>
    <cellStyle name="Input Cell 6 2 30 2 3" xfId="25675" xr:uid="{00000000-0005-0000-0000-0000BB530000}"/>
    <cellStyle name="Input Cell 6 2 30 2 4" xfId="25676" xr:uid="{00000000-0005-0000-0000-0000BC530000}"/>
    <cellStyle name="Input Cell 6 2 30 3" xfId="25677" xr:uid="{00000000-0005-0000-0000-0000BD530000}"/>
    <cellStyle name="Input Cell 6 2 30 4" xfId="25678" xr:uid="{00000000-0005-0000-0000-0000BE530000}"/>
    <cellStyle name="Input Cell 6 2 30 5" xfId="25679" xr:uid="{00000000-0005-0000-0000-0000BF530000}"/>
    <cellStyle name="Input Cell 6 2 31" xfId="3034" xr:uid="{00000000-0005-0000-0000-0000C0530000}"/>
    <cellStyle name="Input Cell 6 2 31 2" xfId="25680" xr:uid="{00000000-0005-0000-0000-0000C1530000}"/>
    <cellStyle name="Input Cell 6 2 31 2 2" xfId="25681" xr:uid="{00000000-0005-0000-0000-0000C2530000}"/>
    <cellStyle name="Input Cell 6 2 31 2 3" xfId="25682" xr:uid="{00000000-0005-0000-0000-0000C3530000}"/>
    <cellStyle name="Input Cell 6 2 31 2 4" xfId="25683" xr:uid="{00000000-0005-0000-0000-0000C4530000}"/>
    <cellStyle name="Input Cell 6 2 31 3" xfId="25684" xr:uid="{00000000-0005-0000-0000-0000C5530000}"/>
    <cellStyle name="Input Cell 6 2 31 4" xfId="25685" xr:uid="{00000000-0005-0000-0000-0000C6530000}"/>
    <cellStyle name="Input Cell 6 2 31 5" xfId="25686" xr:uid="{00000000-0005-0000-0000-0000C7530000}"/>
    <cellStyle name="Input Cell 6 2 32" xfId="3035" xr:uid="{00000000-0005-0000-0000-0000C8530000}"/>
    <cellStyle name="Input Cell 6 2 32 2" xfId="25687" xr:uid="{00000000-0005-0000-0000-0000C9530000}"/>
    <cellStyle name="Input Cell 6 2 32 2 2" xfId="25688" xr:uid="{00000000-0005-0000-0000-0000CA530000}"/>
    <cellStyle name="Input Cell 6 2 32 2 3" xfId="25689" xr:uid="{00000000-0005-0000-0000-0000CB530000}"/>
    <cellStyle name="Input Cell 6 2 32 2 4" xfId="25690" xr:uid="{00000000-0005-0000-0000-0000CC530000}"/>
    <cellStyle name="Input Cell 6 2 32 3" xfId="25691" xr:uid="{00000000-0005-0000-0000-0000CD530000}"/>
    <cellStyle name="Input Cell 6 2 32 4" xfId="25692" xr:uid="{00000000-0005-0000-0000-0000CE530000}"/>
    <cellStyle name="Input Cell 6 2 32 5" xfId="25693" xr:uid="{00000000-0005-0000-0000-0000CF530000}"/>
    <cellStyle name="Input Cell 6 2 33" xfId="3036" xr:uid="{00000000-0005-0000-0000-0000D0530000}"/>
    <cellStyle name="Input Cell 6 2 33 2" xfId="25694" xr:uid="{00000000-0005-0000-0000-0000D1530000}"/>
    <cellStyle name="Input Cell 6 2 33 2 2" xfId="25695" xr:uid="{00000000-0005-0000-0000-0000D2530000}"/>
    <cellStyle name="Input Cell 6 2 33 2 3" xfId="25696" xr:uid="{00000000-0005-0000-0000-0000D3530000}"/>
    <cellStyle name="Input Cell 6 2 33 2 4" xfId="25697" xr:uid="{00000000-0005-0000-0000-0000D4530000}"/>
    <cellStyle name="Input Cell 6 2 33 3" xfId="25698" xr:uid="{00000000-0005-0000-0000-0000D5530000}"/>
    <cellStyle name="Input Cell 6 2 33 4" xfId="25699" xr:uid="{00000000-0005-0000-0000-0000D6530000}"/>
    <cellStyle name="Input Cell 6 2 33 5" xfId="25700" xr:uid="{00000000-0005-0000-0000-0000D7530000}"/>
    <cellStyle name="Input Cell 6 2 34" xfId="3037" xr:uid="{00000000-0005-0000-0000-0000D8530000}"/>
    <cellStyle name="Input Cell 6 2 34 2" xfId="25701" xr:uid="{00000000-0005-0000-0000-0000D9530000}"/>
    <cellStyle name="Input Cell 6 2 34 2 2" xfId="25702" xr:uid="{00000000-0005-0000-0000-0000DA530000}"/>
    <cellStyle name="Input Cell 6 2 34 2 3" xfId="25703" xr:uid="{00000000-0005-0000-0000-0000DB530000}"/>
    <cellStyle name="Input Cell 6 2 34 2 4" xfId="25704" xr:uid="{00000000-0005-0000-0000-0000DC530000}"/>
    <cellStyle name="Input Cell 6 2 34 3" xfId="25705" xr:uid="{00000000-0005-0000-0000-0000DD530000}"/>
    <cellStyle name="Input Cell 6 2 34 4" xfId="25706" xr:uid="{00000000-0005-0000-0000-0000DE530000}"/>
    <cellStyle name="Input Cell 6 2 34 5" xfId="25707" xr:uid="{00000000-0005-0000-0000-0000DF530000}"/>
    <cellStyle name="Input Cell 6 2 35" xfId="3038" xr:uid="{00000000-0005-0000-0000-0000E0530000}"/>
    <cellStyle name="Input Cell 6 2 35 2" xfId="25708" xr:uid="{00000000-0005-0000-0000-0000E1530000}"/>
    <cellStyle name="Input Cell 6 2 35 2 2" xfId="25709" xr:uid="{00000000-0005-0000-0000-0000E2530000}"/>
    <cellStyle name="Input Cell 6 2 35 2 3" xfId="25710" xr:uid="{00000000-0005-0000-0000-0000E3530000}"/>
    <cellStyle name="Input Cell 6 2 35 2 4" xfId="25711" xr:uid="{00000000-0005-0000-0000-0000E4530000}"/>
    <cellStyle name="Input Cell 6 2 35 3" xfId="25712" xr:uid="{00000000-0005-0000-0000-0000E5530000}"/>
    <cellStyle name="Input Cell 6 2 35 4" xfId="25713" xr:uid="{00000000-0005-0000-0000-0000E6530000}"/>
    <cellStyle name="Input Cell 6 2 35 5" xfId="25714" xr:uid="{00000000-0005-0000-0000-0000E7530000}"/>
    <cellStyle name="Input Cell 6 2 36" xfId="3039" xr:uid="{00000000-0005-0000-0000-0000E8530000}"/>
    <cellStyle name="Input Cell 6 2 36 2" xfId="25715" xr:uid="{00000000-0005-0000-0000-0000E9530000}"/>
    <cellStyle name="Input Cell 6 2 36 2 2" xfId="25716" xr:uid="{00000000-0005-0000-0000-0000EA530000}"/>
    <cellStyle name="Input Cell 6 2 36 2 3" xfId="25717" xr:uid="{00000000-0005-0000-0000-0000EB530000}"/>
    <cellStyle name="Input Cell 6 2 36 2 4" xfId="25718" xr:uid="{00000000-0005-0000-0000-0000EC530000}"/>
    <cellStyle name="Input Cell 6 2 36 3" xfId="25719" xr:uid="{00000000-0005-0000-0000-0000ED530000}"/>
    <cellStyle name="Input Cell 6 2 36 4" xfId="25720" xr:uid="{00000000-0005-0000-0000-0000EE530000}"/>
    <cellStyle name="Input Cell 6 2 36 5" xfId="25721" xr:uid="{00000000-0005-0000-0000-0000EF530000}"/>
    <cellStyle name="Input Cell 6 2 37" xfId="3040" xr:uid="{00000000-0005-0000-0000-0000F0530000}"/>
    <cellStyle name="Input Cell 6 2 37 2" xfId="25722" xr:uid="{00000000-0005-0000-0000-0000F1530000}"/>
    <cellStyle name="Input Cell 6 2 37 2 2" xfId="25723" xr:uid="{00000000-0005-0000-0000-0000F2530000}"/>
    <cellStyle name="Input Cell 6 2 37 2 3" xfId="25724" xr:uid="{00000000-0005-0000-0000-0000F3530000}"/>
    <cellStyle name="Input Cell 6 2 37 2 4" xfId="25725" xr:uid="{00000000-0005-0000-0000-0000F4530000}"/>
    <cellStyle name="Input Cell 6 2 37 3" xfId="25726" xr:uid="{00000000-0005-0000-0000-0000F5530000}"/>
    <cellStyle name="Input Cell 6 2 37 4" xfId="25727" xr:uid="{00000000-0005-0000-0000-0000F6530000}"/>
    <cellStyle name="Input Cell 6 2 37 5" xfId="25728" xr:uid="{00000000-0005-0000-0000-0000F7530000}"/>
    <cellStyle name="Input Cell 6 2 38" xfId="3041" xr:uid="{00000000-0005-0000-0000-0000F8530000}"/>
    <cellStyle name="Input Cell 6 2 38 2" xfId="25729" xr:uid="{00000000-0005-0000-0000-0000F9530000}"/>
    <cellStyle name="Input Cell 6 2 38 2 2" xfId="25730" xr:uid="{00000000-0005-0000-0000-0000FA530000}"/>
    <cellStyle name="Input Cell 6 2 38 2 3" xfId="25731" xr:uid="{00000000-0005-0000-0000-0000FB530000}"/>
    <cellStyle name="Input Cell 6 2 38 2 4" xfId="25732" xr:uid="{00000000-0005-0000-0000-0000FC530000}"/>
    <cellStyle name="Input Cell 6 2 38 3" xfId="25733" xr:uid="{00000000-0005-0000-0000-0000FD530000}"/>
    <cellStyle name="Input Cell 6 2 38 4" xfId="25734" xr:uid="{00000000-0005-0000-0000-0000FE530000}"/>
    <cellStyle name="Input Cell 6 2 38 5" xfId="25735" xr:uid="{00000000-0005-0000-0000-0000FF530000}"/>
    <cellStyle name="Input Cell 6 2 39" xfId="3042" xr:uid="{00000000-0005-0000-0000-000000540000}"/>
    <cellStyle name="Input Cell 6 2 39 2" xfId="25736" xr:uid="{00000000-0005-0000-0000-000001540000}"/>
    <cellStyle name="Input Cell 6 2 39 2 2" xfId="25737" xr:uid="{00000000-0005-0000-0000-000002540000}"/>
    <cellStyle name="Input Cell 6 2 39 2 3" xfId="25738" xr:uid="{00000000-0005-0000-0000-000003540000}"/>
    <cellStyle name="Input Cell 6 2 39 2 4" xfId="25739" xr:uid="{00000000-0005-0000-0000-000004540000}"/>
    <cellStyle name="Input Cell 6 2 39 3" xfId="25740" xr:uid="{00000000-0005-0000-0000-000005540000}"/>
    <cellStyle name="Input Cell 6 2 39 4" xfId="25741" xr:uid="{00000000-0005-0000-0000-000006540000}"/>
    <cellStyle name="Input Cell 6 2 39 5" xfId="25742" xr:uid="{00000000-0005-0000-0000-000007540000}"/>
    <cellStyle name="Input Cell 6 2 4" xfId="3043" xr:uid="{00000000-0005-0000-0000-000008540000}"/>
    <cellStyle name="Input Cell 6 2 4 2" xfId="25743" xr:uid="{00000000-0005-0000-0000-000009540000}"/>
    <cellStyle name="Input Cell 6 2 4 2 2" xfId="25744" xr:uid="{00000000-0005-0000-0000-00000A540000}"/>
    <cellStyle name="Input Cell 6 2 4 2 3" xfId="25745" xr:uid="{00000000-0005-0000-0000-00000B540000}"/>
    <cellStyle name="Input Cell 6 2 4 2 4" xfId="25746" xr:uid="{00000000-0005-0000-0000-00000C540000}"/>
    <cellStyle name="Input Cell 6 2 4 3" xfId="25747" xr:uid="{00000000-0005-0000-0000-00000D540000}"/>
    <cellStyle name="Input Cell 6 2 4 4" xfId="25748" xr:uid="{00000000-0005-0000-0000-00000E540000}"/>
    <cellStyle name="Input Cell 6 2 4 5" xfId="25749" xr:uid="{00000000-0005-0000-0000-00000F540000}"/>
    <cellStyle name="Input Cell 6 2 40" xfId="3044" xr:uid="{00000000-0005-0000-0000-000010540000}"/>
    <cellStyle name="Input Cell 6 2 40 2" xfId="25750" xr:uid="{00000000-0005-0000-0000-000011540000}"/>
    <cellStyle name="Input Cell 6 2 40 2 2" xfId="25751" xr:uid="{00000000-0005-0000-0000-000012540000}"/>
    <cellStyle name="Input Cell 6 2 40 2 3" xfId="25752" xr:uid="{00000000-0005-0000-0000-000013540000}"/>
    <cellStyle name="Input Cell 6 2 40 2 4" xfId="25753" xr:uid="{00000000-0005-0000-0000-000014540000}"/>
    <cellStyle name="Input Cell 6 2 40 3" xfId="25754" xr:uid="{00000000-0005-0000-0000-000015540000}"/>
    <cellStyle name="Input Cell 6 2 40 4" xfId="25755" xr:uid="{00000000-0005-0000-0000-000016540000}"/>
    <cellStyle name="Input Cell 6 2 40 5" xfId="25756" xr:uid="{00000000-0005-0000-0000-000017540000}"/>
    <cellStyle name="Input Cell 6 2 41" xfId="3045" xr:uid="{00000000-0005-0000-0000-000018540000}"/>
    <cellStyle name="Input Cell 6 2 41 2" xfId="25757" xr:uid="{00000000-0005-0000-0000-000019540000}"/>
    <cellStyle name="Input Cell 6 2 41 2 2" xfId="25758" xr:uid="{00000000-0005-0000-0000-00001A540000}"/>
    <cellStyle name="Input Cell 6 2 41 2 3" xfId="25759" xr:uid="{00000000-0005-0000-0000-00001B540000}"/>
    <cellStyle name="Input Cell 6 2 41 2 4" xfId="25760" xr:uid="{00000000-0005-0000-0000-00001C540000}"/>
    <cellStyle name="Input Cell 6 2 41 3" xfId="25761" xr:uid="{00000000-0005-0000-0000-00001D540000}"/>
    <cellStyle name="Input Cell 6 2 41 4" xfId="25762" xr:uid="{00000000-0005-0000-0000-00001E540000}"/>
    <cellStyle name="Input Cell 6 2 41 5" xfId="25763" xr:uid="{00000000-0005-0000-0000-00001F540000}"/>
    <cellStyle name="Input Cell 6 2 42" xfId="3046" xr:uid="{00000000-0005-0000-0000-000020540000}"/>
    <cellStyle name="Input Cell 6 2 42 2" xfId="25764" xr:uid="{00000000-0005-0000-0000-000021540000}"/>
    <cellStyle name="Input Cell 6 2 42 2 2" xfId="25765" xr:uid="{00000000-0005-0000-0000-000022540000}"/>
    <cellStyle name="Input Cell 6 2 42 2 3" xfId="25766" xr:uid="{00000000-0005-0000-0000-000023540000}"/>
    <cellStyle name="Input Cell 6 2 42 2 4" xfId="25767" xr:uid="{00000000-0005-0000-0000-000024540000}"/>
    <cellStyle name="Input Cell 6 2 42 3" xfId="25768" xr:uid="{00000000-0005-0000-0000-000025540000}"/>
    <cellStyle name="Input Cell 6 2 42 4" xfId="25769" xr:uid="{00000000-0005-0000-0000-000026540000}"/>
    <cellStyle name="Input Cell 6 2 42 5" xfId="25770" xr:uid="{00000000-0005-0000-0000-000027540000}"/>
    <cellStyle name="Input Cell 6 2 43" xfId="3047" xr:uid="{00000000-0005-0000-0000-000028540000}"/>
    <cellStyle name="Input Cell 6 2 43 2" xfId="25771" xr:uid="{00000000-0005-0000-0000-000029540000}"/>
    <cellStyle name="Input Cell 6 2 43 2 2" xfId="25772" xr:uid="{00000000-0005-0000-0000-00002A540000}"/>
    <cellStyle name="Input Cell 6 2 43 2 3" xfId="25773" xr:uid="{00000000-0005-0000-0000-00002B540000}"/>
    <cellStyle name="Input Cell 6 2 43 2 4" xfId="25774" xr:uid="{00000000-0005-0000-0000-00002C540000}"/>
    <cellStyle name="Input Cell 6 2 43 3" xfId="25775" xr:uid="{00000000-0005-0000-0000-00002D540000}"/>
    <cellStyle name="Input Cell 6 2 43 4" xfId="25776" xr:uid="{00000000-0005-0000-0000-00002E540000}"/>
    <cellStyle name="Input Cell 6 2 43 5" xfId="25777" xr:uid="{00000000-0005-0000-0000-00002F540000}"/>
    <cellStyle name="Input Cell 6 2 44" xfId="3048" xr:uid="{00000000-0005-0000-0000-000030540000}"/>
    <cellStyle name="Input Cell 6 2 44 2" xfId="25778" xr:uid="{00000000-0005-0000-0000-000031540000}"/>
    <cellStyle name="Input Cell 6 2 44 2 2" xfId="25779" xr:uid="{00000000-0005-0000-0000-000032540000}"/>
    <cellStyle name="Input Cell 6 2 44 2 3" xfId="25780" xr:uid="{00000000-0005-0000-0000-000033540000}"/>
    <cellStyle name="Input Cell 6 2 44 2 4" xfId="25781" xr:uid="{00000000-0005-0000-0000-000034540000}"/>
    <cellStyle name="Input Cell 6 2 44 3" xfId="25782" xr:uid="{00000000-0005-0000-0000-000035540000}"/>
    <cellStyle name="Input Cell 6 2 44 4" xfId="25783" xr:uid="{00000000-0005-0000-0000-000036540000}"/>
    <cellStyle name="Input Cell 6 2 44 5" xfId="25784" xr:uid="{00000000-0005-0000-0000-000037540000}"/>
    <cellStyle name="Input Cell 6 2 45" xfId="25785" xr:uid="{00000000-0005-0000-0000-000038540000}"/>
    <cellStyle name="Input Cell 6 2 45 2" xfId="25786" xr:uid="{00000000-0005-0000-0000-000039540000}"/>
    <cellStyle name="Input Cell 6 2 45 3" xfId="25787" xr:uid="{00000000-0005-0000-0000-00003A540000}"/>
    <cellStyle name="Input Cell 6 2 45 4" xfId="25788" xr:uid="{00000000-0005-0000-0000-00003B540000}"/>
    <cellStyle name="Input Cell 6 2 46" xfId="25789" xr:uid="{00000000-0005-0000-0000-00003C540000}"/>
    <cellStyle name="Input Cell 6 2 46 2" xfId="25790" xr:uid="{00000000-0005-0000-0000-00003D540000}"/>
    <cellStyle name="Input Cell 6 2 46 3" xfId="25791" xr:uid="{00000000-0005-0000-0000-00003E540000}"/>
    <cellStyle name="Input Cell 6 2 46 4" xfId="25792" xr:uid="{00000000-0005-0000-0000-00003F540000}"/>
    <cellStyle name="Input Cell 6 2 47" xfId="25793" xr:uid="{00000000-0005-0000-0000-000040540000}"/>
    <cellStyle name="Input Cell 6 2 48" xfId="25794" xr:uid="{00000000-0005-0000-0000-000041540000}"/>
    <cellStyle name="Input Cell 6 2 49" xfId="25795" xr:uid="{00000000-0005-0000-0000-000042540000}"/>
    <cellStyle name="Input Cell 6 2 5" xfId="3049" xr:uid="{00000000-0005-0000-0000-000043540000}"/>
    <cellStyle name="Input Cell 6 2 5 2" xfId="25796" xr:uid="{00000000-0005-0000-0000-000044540000}"/>
    <cellStyle name="Input Cell 6 2 5 2 2" xfId="25797" xr:uid="{00000000-0005-0000-0000-000045540000}"/>
    <cellStyle name="Input Cell 6 2 5 2 3" xfId="25798" xr:uid="{00000000-0005-0000-0000-000046540000}"/>
    <cellStyle name="Input Cell 6 2 5 2 4" xfId="25799" xr:uid="{00000000-0005-0000-0000-000047540000}"/>
    <cellStyle name="Input Cell 6 2 5 3" xfId="25800" xr:uid="{00000000-0005-0000-0000-000048540000}"/>
    <cellStyle name="Input Cell 6 2 5 4" xfId="25801" xr:uid="{00000000-0005-0000-0000-000049540000}"/>
    <cellStyle name="Input Cell 6 2 5 5" xfId="25802" xr:uid="{00000000-0005-0000-0000-00004A540000}"/>
    <cellStyle name="Input Cell 6 2 6" xfId="3050" xr:uid="{00000000-0005-0000-0000-00004B540000}"/>
    <cellStyle name="Input Cell 6 2 6 2" xfId="25803" xr:uid="{00000000-0005-0000-0000-00004C540000}"/>
    <cellStyle name="Input Cell 6 2 6 2 2" xfId="25804" xr:uid="{00000000-0005-0000-0000-00004D540000}"/>
    <cellStyle name="Input Cell 6 2 6 2 3" xfId="25805" xr:uid="{00000000-0005-0000-0000-00004E540000}"/>
    <cellStyle name="Input Cell 6 2 6 2 4" xfId="25806" xr:uid="{00000000-0005-0000-0000-00004F540000}"/>
    <cellStyle name="Input Cell 6 2 6 3" xfId="25807" xr:uid="{00000000-0005-0000-0000-000050540000}"/>
    <cellStyle name="Input Cell 6 2 6 4" xfId="25808" xr:uid="{00000000-0005-0000-0000-000051540000}"/>
    <cellStyle name="Input Cell 6 2 6 5" xfId="25809" xr:uid="{00000000-0005-0000-0000-000052540000}"/>
    <cellStyle name="Input Cell 6 2 7" xfId="3051" xr:uid="{00000000-0005-0000-0000-000053540000}"/>
    <cellStyle name="Input Cell 6 2 7 2" xfId="25810" xr:uid="{00000000-0005-0000-0000-000054540000}"/>
    <cellStyle name="Input Cell 6 2 7 2 2" xfId="25811" xr:uid="{00000000-0005-0000-0000-000055540000}"/>
    <cellStyle name="Input Cell 6 2 7 2 3" xfId="25812" xr:uid="{00000000-0005-0000-0000-000056540000}"/>
    <cellStyle name="Input Cell 6 2 7 2 4" xfId="25813" xr:uid="{00000000-0005-0000-0000-000057540000}"/>
    <cellStyle name="Input Cell 6 2 7 3" xfId="25814" xr:uid="{00000000-0005-0000-0000-000058540000}"/>
    <cellStyle name="Input Cell 6 2 7 4" xfId="25815" xr:uid="{00000000-0005-0000-0000-000059540000}"/>
    <cellStyle name="Input Cell 6 2 7 5" xfId="25816" xr:uid="{00000000-0005-0000-0000-00005A540000}"/>
    <cellStyle name="Input Cell 6 2 8" xfId="3052" xr:uid="{00000000-0005-0000-0000-00005B540000}"/>
    <cellStyle name="Input Cell 6 2 8 2" xfId="25817" xr:uid="{00000000-0005-0000-0000-00005C540000}"/>
    <cellStyle name="Input Cell 6 2 8 2 2" xfId="25818" xr:uid="{00000000-0005-0000-0000-00005D540000}"/>
    <cellStyle name="Input Cell 6 2 8 2 3" xfId="25819" xr:uid="{00000000-0005-0000-0000-00005E540000}"/>
    <cellStyle name="Input Cell 6 2 8 2 4" xfId="25820" xr:uid="{00000000-0005-0000-0000-00005F540000}"/>
    <cellStyle name="Input Cell 6 2 8 3" xfId="25821" xr:uid="{00000000-0005-0000-0000-000060540000}"/>
    <cellStyle name="Input Cell 6 2 8 4" xfId="25822" xr:uid="{00000000-0005-0000-0000-000061540000}"/>
    <cellStyle name="Input Cell 6 2 8 5" xfId="25823" xr:uid="{00000000-0005-0000-0000-000062540000}"/>
    <cellStyle name="Input Cell 6 2 9" xfId="3053" xr:uid="{00000000-0005-0000-0000-000063540000}"/>
    <cellStyle name="Input Cell 6 2 9 2" xfId="25824" xr:uid="{00000000-0005-0000-0000-000064540000}"/>
    <cellStyle name="Input Cell 6 2 9 2 2" xfId="25825" xr:uid="{00000000-0005-0000-0000-000065540000}"/>
    <cellStyle name="Input Cell 6 2 9 2 3" xfId="25826" xr:uid="{00000000-0005-0000-0000-000066540000}"/>
    <cellStyle name="Input Cell 6 2 9 2 4" xfId="25827" xr:uid="{00000000-0005-0000-0000-000067540000}"/>
    <cellStyle name="Input Cell 6 2 9 3" xfId="25828" xr:uid="{00000000-0005-0000-0000-000068540000}"/>
    <cellStyle name="Input Cell 6 2 9 4" xfId="25829" xr:uid="{00000000-0005-0000-0000-000069540000}"/>
    <cellStyle name="Input Cell 6 2 9 5" xfId="25830" xr:uid="{00000000-0005-0000-0000-00006A540000}"/>
    <cellStyle name="Input Cell 6 20" xfId="3054" xr:uid="{00000000-0005-0000-0000-00006B540000}"/>
    <cellStyle name="Input Cell 6 20 2" xfId="25831" xr:uid="{00000000-0005-0000-0000-00006C540000}"/>
    <cellStyle name="Input Cell 6 20 2 2" xfId="25832" xr:uid="{00000000-0005-0000-0000-00006D540000}"/>
    <cellStyle name="Input Cell 6 20 2 3" xfId="25833" xr:uid="{00000000-0005-0000-0000-00006E540000}"/>
    <cellStyle name="Input Cell 6 20 2 4" xfId="25834" xr:uid="{00000000-0005-0000-0000-00006F540000}"/>
    <cellStyle name="Input Cell 6 20 3" xfId="25835" xr:uid="{00000000-0005-0000-0000-000070540000}"/>
    <cellStyle name="Input Cell 6 20 4" xfId="25836" xr:uid="{00000000-0005-0000-0000-000071540000}"/>
    <cellStyle name="Input Cell 6 20 5" xfId="25837" xr:uid="{00000000-0005-0000-0000-000072540000}"/>
    <cellStyle name="Input Cell 6 21" xfId="3055" xr:uid="{00000000-0005-0000-0000-000073540000}"/>
    <cellStyle name="Input Cell 6 21 2" xfId="25838" xr:uid="{00000000-0005-0000-0000-000074540000}"/>
    <cellStyle name="Input Cell 6 21 2 2" xfId="25839" xr:uid="{00000000-0005-0000-0000-000075540000}"/>
    <cellStyle name="Input Cell 6 21 2 3" xfId="25840" xr:uid="{00000000-0005-0000-0000-000076540000}"/>
    <cellStyle name="Input Cell 6 21 2 4" xfId="25841" xr:uid="{00000000-0005-0000-0000-000077540000}"/>
    <cellStyle name="Input Cell 6 21 3" xfId="25842" xr:uid="{00000000-0005-0000-0000-000078540000}"/>
    <cellStyle name="Input Cell 6 21 4" xfId="25843" xr:uid="{00000000-0005-0000-0000-000079540000}"/>
    <cellStyle name="Input Cell 6 21 5" xfId="25844" xr:uid="{00000000-0005-0000-0000-00007A540000}"/>
    <cellStyle name="Input Cell 6 22" xfId="3056" xr:uid="{00000000-0005-0000-0000-00007B540000}"/>
    <cellStyle name="Input Cell 6 22 2" xfId="25845" xr:uid="{00000000-0005-0000-0000-00007C540000}"/>
    <cellStyle name="Input Cell 6 22 2 2" xfId="25846" xr:uid="{00000000-0005-0000-0000-00007D540000}"/>
    <cellStyle name="Input Cell 6 22 2 3" xfId="25847" xr:uid="{00000000-0005-0000-0000-00007E540000}"/>
    <cellStyle name="Input Cell 6 22 2 4" xfId="25848" xr:uid="{00000000-0005-0000-0000-00007F540000}"/>
    <cellStyle name="Input Cell 6 22 3" xfId="25849" xr:uid="{00000000-0005-0000-0000-000080540000}"/>
    <cellStyle name="Input Cell 6 22 4" xfId="25850" xr:uid="{00000000-0005-0000-0000-000081540000}"/>
    <cellStyle name="Input Cell 6 22 5" xfId="25851" xr:uid="{00000000-0005-0000-0000-000082540000}"/>
    <cellStyle name="Input Cell 6 23" xfId="3057" xr:uid="{00000000-0005-0000-0000-000083540000}"/>
    <cellStyle name="Input Cell 6 23 2" xfId="25852" xr:uid="{00000000-0005-0000-0000-000084540000}"/>
    <cellStyle name="Input Cell 6 23 2 2" xfId="25853" xr:uid="{00000000-0005-0000-0000-000085540000}"/>
    <cellStyle name="Input Cell 6 23 2 3" xfId="25854" xr:uid="{00000000-0005-0000-0000-000086540000}"/>
    <cellStyle name="Input Cell 6 23 2 4" xfId="25855" xr:uid="{00000000-0005-0000-0000-000087540000}"/>
    <cellStyle name="Input Cell 6 23 3" xfId="25856" xr:uid="{00000000-0005-0000-0000-000088540000}"/>
    <cellStyle name="Input Cell 6 23 4" xfId="25857" xr:uid="{00000000-0005-0000-0000-000089540000}"/>
    <cellStyle name="Input Cell 6 23 5" xfId="25858" xr:uid="{00000000-0005-0000-0000-00008A540000}"/>
    <cellStyle name="Input Cell 6 24" xfId="3058" xr:uid="{00000000-0005-0000-0000-00008B540000}"/>
    <cellStyle name="Input Cell 6 24 2" xfId="25859" xr:uid="{00000000-0005-0000-0000-00008C540000}"/>
    <cellStyle name="Input Cell 6 24 2 2" xfId="25860" xr:uid="{00000000-0005-0000-0000-00008D540000}"/>
    <cellStyle name="Input Cell 6 24 2 3" xfId="25861" xr:uid="{00000000-0005-0000-0000-00008E540000}"/>
    <cellStyle name="Input Cell 6 24 2 4" xfId="25862" xr:uid="{00000000-0005-0000-0000-00008F540000}"/>
    <cellStyle name="Input Cell 6 24 3" xfId="25863" xr:uid="{00000000-0005-0000-0000-000090540000}"/>
    <cellStyle name="Input Cell 6 24 4" xfId="25864" xr:uid="{00000000-0005-0000-0000-000091540000}"/>
    <cellStyle name="Input Cell 6 24 5" xfId="25865" xr:uid="{00000000-0005-0000-0000-000092540000}"/>
    <cellStyle name="Input Cell 6 25" xfId="3059" xr:uid="{00000000-0005-0000-0000-000093540000}"/>
    <cellStyle name="Input Cell 6 25 2" xfId="25866" xr:uid="{00000000-0005-0000-0000-000094540000}"/>
    <cellStyle name="Input Cell 6 25 2 2" xfId="25867" xr:uid="{00000000-0005-0000-0000-000095540000}"/>
    <cellStyle name="Input Cell 6 25 2 3" xfId="25868" xr:uid="{00000000-0005-0000-0000-000096540000}"/>
    <cellStyle name="Input Cell 6 25 2 4" xfId="25869" xr:uid="{00000000-0005-0000-0000-000097540000}"/>
    <cellStyle name="Input Cell 6 25 3" xfId="25870" xr:uid="{00000000-0005-0000-0000-000098540000}"/>
    <cellStyle name="Input Cell 6 25 4" xfId="25871" xr:uid="{00000000-0005-0000-0000-000099540000}"/>
    <cellStyle name="Input Cell 6 25 5" xfId="25872" xr:uid="{00000000-0005-0000-0000-00009A540000}"/>
    <cellStyle name="Input Cell 6 26" xfId="3060" xr:uid="{00000000-0005-0000-0000-00009B540000}"/>
    <cellStyle name="Input Cell 6 26 2" xfId="25873" xr:uid="{00000000-0005-0000-0000-00009C540000}"/>
    <cellStyle name="Input Cell 6 26 2 2" xfId="25874" xr:uid="{00000000-0005-0000-0000-00009D540000}"/>
    <cellStyle name="Input Cell 6 26 2 3" xfId="25875" xr:uid="{00000000-0005-0000-0000-00009E540000}"/>
    <cellStyle name="Input Cell 6 26 2 4" xfId="25876" xr:uid="{00000000-0005-0000-0000-00009F540000}"/>
    <cellStyle name="Input Cell 6 26 3" xfId="25877" xr:uid="{00000000-0005-0000-0000-0000A0540000}"/>
    <cellStyle name="Input Cell 6 26 4" xfId="25878" xr:uid="{00000000-0005-0000-0000-0000A1540000}"/>
    <cellStyle name="Input Cell 6 26 5" xfId="25879" xr:uid="{00000000-0005-0000-0000-0000A2540000}"/>
    <cellStyle name="Input Cell 6 27" xfId="3061" xr:uid="{00000000-0005-0000-0000-0000A3540000}"/>
    <cellStyle name="Input Cell 6 27 2" xfId="25880" xr:uid="{00000000-0005-0000-0000-0000A4540000}"/>
    <cellStyle name="Input Cell 6 27 2 2" xfId="25881" xr:uid="{00000000-0005-0000-0000-0000A5540000}"/>
    <cellStyle name="Input Cell 6 27 2 3" xfId="25882" xr:uid="{00000000-0005-0000-0000-0000A6540000}"/>
    <cellStyle name="Input Cell 6 27 2 4" xfId="25883" xr:uid="{00000000-0005-0000-0000-0000A7540000}"/>
    <cellStyle name="Input Cell 6 27 3" xfId="25884" xr:uid="{00000000-0005-0000-0000-0000A8540000}"/>
    <cellStyle name="Input Cell 6 27 4" xfId="25885" xr:uid="{00000000-0005-0000-0000-0000A9540000}"/>
    <cellStyle name="Input Cell 6 27 5" xfId="25886" xr:uid="{00000000-0005-0000-0000-0000AA540000}"/>
    <cellStyle name="Input Cell 6 28" xfId="3062" xr:uid="{00000000-0005-0000-0000-0000AB540000}"/>
    <cellStyle name="Input Cell 6 28 2" xfId="25887" xr:uid="{00000000-0005-0000-0000-0000AC540000}"/>
    <cellStyle name="Input Cell 6 28 2 2" xfId="25888" xr:uid="{00000000-0005-0000-0000-0000AD540000}"/>
    <cellStyle name="Input Cell 6 28 2 3" xfId="25889" xr:uid="{00000000-0005-0000-0000-0000AE540000}"/>
    <cellStyle name="Input Cell 6 28 2 4" xfId="25890" xr:uid="{00000000-0005-0000-0000-0000AF540000}"/>
    <cellStyle name="Input Cell 6 28 3" xfId="25891" xr:uid="{00000000-0005-0000-0000-0000B0540000}"/>
    <cellStyle name="Input Cell 6 28 4" xfId="25892" xr:uid="{00000000-0005-0000-0000-0000B1540000}"/>
    <cellStyle name="Input Cell 6 28 5" xfId="25893" xr:uid="{00000000-0005-0000-0000-0000B2540000}"/>
    <cellStyle name="Input Cell 6 29" xfId="3063" xr:uid="{00000000-0005-0000-0000-0000B3540000}"/>
    <cellStyle name="Input Cell 6 29 2" xfId="25894" xr:uid="{00000000-0005-0000-0000-0000B4540000}"/>
    <cellStyle name="Input Cell 6 29 2 2" xfId="25895" xr:uid="{00000000-0005-0000-0000-0000B5540000}"/>
    <cellStyle name="Input Cell 6 29 2 3" xfId="25896" xr:uid="{00000000-0005-0000-0000-0000B6540000}"/>
    <cellStyle name="Input Cell 6 29 2 4" xfId="25897" xr:uid="{00000000-0005-0000-0000-0000B7540000}"/>
    <cellStyle name="Input Cell 6 29 3" xfId="25898" xr:uid="{00000000-0005-0000-0000-0000B8540000}"/>
    <cellStyle name="Input Cell 6 29 4" xfId="25899" xr:uid="{00000000-0005-0000-0000-0000B9540000}"/>
    <cellStyle name="Input Cell 6 29 5" xfId="25900" xr:uid="{00000000-0005-0000-0000-0000BA540000}"/>
    <cellStyle name="Input Cell 6 3" xfId="3064" xr:uid="{00000000-0005-0000-0000-0000BB540000}"/>
    <cellStyle name="Input Cell 6 3 2" xfId="25901" xr:uid="{00000000-0005-0000-0000-0000BC540000}"/>
    <cellStyle name="Input Cell 6 3 2 2" xfId="25902" xr:uid="{00000000-0005-0000-0000-0000BD540000}"/>
    <cellStyle name="Input Cell 6 3 2 3" xfId="25903" xr:uid="{00000000-0005-0000-0000-0000BE540000}"/>
    <cellStyle name="Input Cell 6 3 2 4" xfId="25904" xr:uid="{00000000-0005-0000-0000-0000BF540000}"/>
    <cellStyle name="Input Cell 6 3 3" xfId="25905" xr:uid="{00000000-0005-0000-0000-0000C0540000}"/>
    <cellStyle name="Input Cell 6 3 4" xfId="25906" xr:uid="{00000000-0005-0000-0000-0000C1540000}"/>
    <cellStyle name="Input Cell 6 3 5" xfId="25907" xr:uid="{00000000-0005-0000-0000-0000C2540000}"/>
    <cellStyle name="Input Cell 6 30" xfId="3065" xr:uid="{00000000-0005-0000-0000-0000C3540000}"/>
    <cellStyle name="Input Cell 6 30 2" xfId="25908" xr:uid="{00000000-0005-0000-0000-0000C4540000}"/>
    <cellStyle name="Input Cell 6 30 2 2" xfId="25909" xr:uid="{00000000-0005-0000-0000-0000C5540000}"/>
    <cellStyle name="Input Cell 6 30 2 3" xfId="25910" xr:uid="{00000000-0005-0000-0000-0000C6540000}"/>
    <cellStyle name="Input Cell 6 30 2 4" xfId="25911" xr:uid="{00000000-0005-0000-0000-0000C7540000}"/>
    <cellStyle name="Input Cell 6 30 3" xfId="25912" xr:uid="{00000000-0005-0000-0000-0000C8540000}"/>
    <cellStyle name="Input Cell 6 30 4" xfId="25913" xr:uid="{00000000-0005-0000-0000-0000C9540000}"/>
    <cellStyle name="Input Cell 6 30 5" xfId="25914" xr:uid="{00000000-0005-0000-0000-0000CA540000}"/>
    <cellStyle name="Input Cell 6 31" xfId="3066" xr:uid="{00000000-0005-0000-0000-0000CB540000}"/>
    <cellStyle name="Input Cell 6 31 2" xfId="25915" xr:uid="{00000000-0005-0000-0000-0000CC540000}"/>
    <cellStyle name="Input Cell 6 31 2 2" xfId="25916" xr:uid="{00000000-0005-0000-0000-0000CD540000}"/>
    <cellStyle name="Input Cell 6 31 2 3" xfId="25917" xr:uid="{00000000-0005-0000-0000-0000CE540000}"/>
    <cellStyle name="Input Cell 6 31 2 4" xfId="25918" xr:uid="{00000000-0005-0000-0000-0000CF540000}"/>
    <cellStyle name="Input Cell 6 31 3" xfId="25919" xr:uid="{00000000-0005-0000-0000-0000D0540000}"/>
    <cellStyle name="Input Cell 6 31 4" xfId="25920" xr:uid="{00000000-0005-0000-0000-0000D1540000}"/>
    <cellStyle name="Input Cell 6 31 5" xfId="25921" xr:uid="{00000000-0005-0000-0000-0000D2540000}"/>
    <cellStyle name="Input Cell 6 32" xfId="3067" xr:uid="{00000000-0005-0000-0000-0000D3540000}"/>
    <cellStyle name="Input Cell 6 32 2" xfId="25922" xr:uid="{00000000-0005-0000-0000-0000D4540000}"/>
    <cellStyle name="Input Cell 6 32 2 2" xfId="25923" xr:uid="{00000000-0005-0000-0000-0000D5540000}"/>
    <cellStyle name="Input Cell 6 32 2 3" xfId="25924" xr:uid="{00000000-0005-0000-0000-0000D6540000}"/>
    <cellStyle name="Input Cell 6 32 2 4" xfId="25925" xr:uid="{00000000-0005-0000-0000-0000D7540000}"/>
    <cellStyle name="Input Cell 6 32 3" xfId="25926" xr:uid="{00000000-0005-0000-0000-0000D8540000}"/>
    <cellStyle name="Input Cell 6 32 4" xfId="25927" xr:uid="{00000000-0005-0000-0000-0000D9540000}"/>
    <cellStyle name="Input Cell 6 32 5" xfId="25928" xr:uid="{00000000-0005-0000-0000-0000DA540000}"/>
    <cellStyle name="Input Cell 6 33" xfId="3068" xr:uid="{00000000-0005-0000-0000-0000DB540000}"/>
    <cellStyle name="Input Cell 6 33 2" xfId="25929" xr:uid="{00000000-0005-0000-0000-0000DC540000}"/>
    <cellStyle name="Input Cell 6 33 2 2" xfId="25930" xr:uid="{00000000-0005-0000-0000-0000DD540000}"/>
    <cellStyle name="Input Cell 6 33 2 3" xfId="25931" xr:uid="{00000000-0005-0000-0000-0000DE540000}"/>
    <cellStyle name="Input Cell 6 33 2 4" xfId="25932" xr:uid="{00000000-0005-0000-0000-0000DF540000}"/>
    <cellStyle name="Input Cell 6 33 3" xfId="25933" xr:uid="{00000000-0005-0000-0000-0000E0540000}"/>
    <cellStyle name="Input Cell 6 33 4" xfId="25934" xr:uid="{00000000-0005-0000-0000-0000E1540000}"/>
    <cellStyle name="Input Cell 6 33 5" xfId="25935" xr:uid="{00000000-0005-0000-0000-0000E2540000}"/>
    <cellStyle name="Input Cell 6 34" xfId="3069" xr:uid="{00000000-0005-0000-0000-0000E3540000}"/>
    <cellStyle name="Input Cell 6 34 2" xfId="25936" xr:uid="{00000000-0005-0000-0000-0000E4540000}"/>
    <cellStyle name="Input Cell 6 34 2 2" xfId="25937" xr:uid="{00000000-0005-0000-0000-0000E5540000}"/>
    <cellStyle name="Input Cell 6 34 2 3" xfId="25938" xr:uid="{00000000-0005-0000-0000-0000E6540000}"/>
    <cellStyle name="Input Cell 6 34 2 4" xfId="25939" xr:uid="{00000000-0005-0000-0000-0000E7540000}"/>
    <cellStyle name="Input Cell 6 34 3" xfId="25940" xr:uid="{00000000-0005-0000-0000-0000E8540000}"/>
    <cellStyle name="Input Cell 6 34 4" xfId="25941" xr:uid="{00000000-0005-0000-0000-0000E9540000}"/>
    <cellStyle name="Input Cell 6 34 5" xfId="25942" xr:uid="{00000000-0005-0000-0000-0000EA540000}"/>
    <cellStyle name="Input Cell 6 35" xfId="3070" xr:uid="{00000000-0005-0000-0000-0000EB540000}"/>
    <cellStyle name="Input Cell 6 35 2" xfId="25943" xr:uid="{00000000-0005-0000-0000-0000EC540000}"/>
    <cellStyle name="Input Cell 6 35 2 2" xfId="25944" xr:uid="{00000000-0005-0000-0000-0000ED540000}"/>
    <cellStyle name="Input Cell 6 35 2 3" xfId="25945" xr:uid="{00000000-0005-0000-0000-0000EE540000}"/>
    <cellStyle name="Input Cell 6 35 2 4" xfId="25946" xr:uid="{00000000-0005-0000-0000-0000EF540000}"/>
    <cellStyle name="Input Cell 6 35 3" xfId="25947" xr:uid="{00000000-0005-0000-0000-0000F0540000}"/>
    <cellStyle name="Input Cell 6 35 4" xfId="25948" xr:uid="{00000000-0005-0000-0000-0000F1540000}"/>
    <cellStyle name="Input Cell 6 35 5" xfId="25949" xr:uid="{00000000-0005-0000-0000-0000F2540000}"/>
    <cellStyle name="Input Cell 6 36" xfId="3071" xr:uid="{00000000-0005-0000-0000-0000F3540000}"/>
    <cellStyle name="Input Cell 6 36 2" xfId="25950" xr:uid="{00000000-0005-0000-0000-0000F4540000}"/>
    <cellStyle name="Input Cell 6 36 2 2" xfId="25951" xr:uid="{00000000-0005-0000-0000-0000F5540000}"/>
    <cellStyle name="Input Cell 6 36 2 3" xfId="25952" xr:uid="{00000000-0005-0000-0000-0000F6540000}"/>
    <cellStyle name="Input Cell 6 36 2 4" xfId="25953" xr:uid="{00000000-0005-0000-0000-0000F7540000}"/>
    <cellStyle name="Input Cell 6 36 3" xfId="25954" xr:uid="{00000000-0005-0000-0000-0000F8540000}"/>
    <cellStyle name="Input Cell 6 36 4" xfId="25955" xr:uid="{00000000-0005-0000-0000-0000F9540000}"/>
    <cellStyle name="Input Cell 6 36 5" xfId="25956" xr:uid="{00000000-0005-0000-0000-0000FA540000}"/>
    <cellStyle name="Input Cell 6 37" xfId="3072" xr:uid="{00000000-0005-0000-0000-0000FB540000}"/>
    <cellStyle name="Input Cell 6 37 2" xfId="25957" xr:uid="{00000000-0005-0000-0000-0000FC540000}"/>
    <cellStyle name="Input Cell 6 37 2 2" xfId="25958" xr:uid="{00000000-0005-0000-0000-0000FD540000}"/>
    <cellStyle name="Input Cell 6 37 2 3" xfId="25959" xr:uid="{00000000-0005-0000-0000-0000FE540000}"/>
    <cellStyle name="Input Cell 6 37 2 4" xfId="25960" xr:uid="{00000000-0005-0000-0000-0000FF540000}"/>
    <cellStyle name="Input Cell 6 37 3" xfId="25961" xr:uid="{00000000-0005-0000-0000-000000550000}"/>
    <cellStyle name="Input Cell 6 37 4" xfId="25962" xr:uid="{00000000-0005-0000-0000-000001550000}"/>
    <cellStyle name="Input Cell 6 37 5" xfId="25963" xr:uid="{00000000-0005-0000-0000-000002550000}"/>
    <cellStyle name="Input Cell 6 38" xfId="3073" xr:uid="{00000000-0005-0000-0000-000003550000}"/>
    <cellStyle name="Input Cell 6 38 2" xfId="25964" xr:uid="{00000000-0005-0000-0000-000004550000}"/>
    <cellStyle name="Input Cell 6 38 2 2" xfId="25965" xr:uid="{00000000-0005-0000-0000-000005550000}"/>
    <cellStyle name="Input Cell 6 38 2 3" xfId="25966" xr:uid="{00000000-0005-0000-0000-000006550000}"/>
    <cellStyle name="Input Cell 6 38 2 4" xfId="25967" xr:uid="{00000000-0005-0000-0000-000007550000}"/>
    <cellStyle name="Input Cell 6 38 3" xfId="25968" xr:uid="{00000000-0005-0000-0000-000008550000}"/>
    <cellStyle name="Input Cell 6 38 4" xfId="25969" xr:uid="{00000000-0005-0000-0000-000009550000}"/>
    <cellStyle name="Input Cell 6 38 5" xfId="25970" xr:uid="{00000000-0005-0000-0000-00000A550000}"/>
    <cellStyle name="Input Cell 6 39" xfId="3074" xr:uid="{00000000-0005-0000-0000-00000B550000}"/>
    <cellStyle name="Input Cell 6 39 2" xfId="25971" xr:uid="{00000000-0005-0000-0000-00000C550000}"/>
    <cellStyle name="Input Cell 6 39 2 2" xfId="25972" xr:uid="{00000000-0005-0000-0000-00000D550000}"/>
    <cellStyle name="Input Cell 6 39 2 3" xfId="25973" xr:uid="{00000000-0005-0000-0000-00000E550000}"/>
    <cellStyle name="Input Cell 6 39 2 4" xfId="25974" xr:uid="{00000000-0005-0000-0000-00000F550000}"/>
    <cellStyle name="Input Cell 6 39 3" xfId="25975" xr:uid="{00000000-0005-0000-0000-000010550000}"/>
    <cellStyle name="Input Cell 6 39 4" xfId="25976" xr:uid="{00000000-0005-0000-0000-000011550000}"/>
    <cellStyle name="Input Cell 6 39 5" xfId="25977" xr:uid="{00000000-0005-0000-0000-000012550000}"/>
    <cellStyle name="Input Cell 6 4" xfId="3075" xr:uid="{00000000-0005-0000-0000-000013550000}"/>
    <cellStyle name="Input Cell 6 4 2" xfId="25978" xr:uid="{00000000-0005-0000-0000-000014550000}"/>
    <cellStyle name="Input Cell 6 4 2 2" xfId="25979" xr:uid="{00000000-0005-0000-0000-000015550000}"/>
    <cellStyle name="Input Cell 6 4 2 3" xfId="25980" xr:uid="{00000000-0005-0000-0000-000016550000}"/>
    <cellStyle name="Input Cell 6 4 2 4" xfId="25981" xr:uid="{00000000-0005-0000-0000-000017550000}"/>
    <cellStyle name="Input Cell 6 4 3" xfId="25982" xr:uid="{00000000-0005-0000-0000-000018550000}"/>
    <cellStyle name="Input Cell 6 4 4" xfId="25983" xr:uid="{00000000-0005-0000-0000-000019550000}"/>
    <cellStyle name="Input Cell 6 4 5" xfId="25984" xr:uid="{00000000-0005-0000-0000-00001A550000}"/>
    <cellStyle name="Input Cell 6 40" xfId="3076" xr:uid="{00000000-0005-0000-0000-00001B550000}"/>
    <cellStyle name="Input Cell 6 40 2" xfId="25985" xr:uid="{00000000-0005-0000-0000-00001C550000}"/>
    <cellStyle name="Input Cell 6 40 2 2" xfId="25986" xr:uid="{00000000-0005-0000-0000-00001D550000}"/>
    <cellStyle name="Input Cell 6 40 2 3" xfId="25987" xr:uid="{00000000-0005-0000-0000-00001E550000}"/>
    <cellStyle name="Input Cell 6 40 2 4" xfId="25988" xr:uid="{00000000-0005-0000-0000-00001F550000}"/>
    <cellStyle name="Input Cell 6 40 3" xfId="25989" xr:uid="{00000000-0005-0000-0000-000020550000}"/>
    <cellStyle name="Input Cell 6 40 4" xfId="25990" xr:uid="{00000000-0005-0000-0000-000021550000}"/>
    <cellStyle name="Input Cell 6 40 5" xfId="25991" xr:uid="{00000000-0005-0000-0000-000022550000}"/>
    <cellStyle name="Input Cell 6 41" xfId="3077" xr:uid="{00000000-0005-0000-0000-000023550000}"/>
    <cellStyle name="Input Cell 6 41 2" xfId="25992" xr:uid="{00000000-0005-0000-0000-000024550000}"/>
    <cellStyle name="Input Cell 6 41 2 2" xfId="25993" xr:uid="{00000000-0005-0000-0000-000025550000}"/>
    <cellStyle name="Input Cell 6 41 2 3" xfId="25994" xr:uid="{00000000-0005-0000-0000-000026550000}"/>
    <cellStyle name="Input Cell 6 41 2 4" xfId="25995" xr:uid="{00000000-0005-0000-0000-000027550000}"/>
    <cellStyle name="Input Cell 6 41 3" xfId="25996" xr:uid="{00000000-0005-0000-0000-000028550000}"/>
    <cellStyle name="Input Cell 6 41 4" xfId="25997" xr:uid="{00000000-0005-0000-0000-000029550000}"/>
    <cellStyle name="Input Cell 6 41 5" xfId="25998" xr:uid="{00000000-0005-0000-0000-00002A550000}"/>
    <cellStyle name="Input Cell 6 42" xfId="3078" xr:uid="{00000000-0005-0000-0000-00002B550000}"/>
    <cellStyle name="Input Cell 6 42 2" xfId="25999" xr:uid="{00000000-0005-0000-0000-00002C550000}"/>
    <cellStyle name="Input Cell 6 42 2 2" xfId="26000" xr:uid="{00000000-0005-0000-0000-00002D550000}"/>
    <cellStyle name="Input Cell 6 42 2 3" xfId="26001" xr:uid="{00000000-0005-0000-0000-00002E550000}"/>
    <cellStyle name="Input Cell 6 42 2 4" xfId="26002" xr:uid="{00000000-0005-0000-0000-00002F550000}"/>
    <cellStyle name="Input Cell 6 42 3" xfId="26003" xr:uid="{00000000-0005-0000-0000-000030550000}"/>
    <cellStyle name="Input Cell 6 42 4" xfId="26004" xr:uid="{00000000-0005-0000-0000-000031550000}"/>
    <cellStyle name="Input Cell 6 42 5" xfId="26005" xr:uid="{00000000-0005-0000-0000-000032550000}"/>
    <cellStyle name="Input Cell 6 43" xfId="3079" xr:uid="{00000000-0005-0000-0000-000033550000}"/>
    <cellStyle name="Input Cell 6 43 2" xfId="26006" xr:uid="{00000000-0005-0000-0000-000034550000}"/>
    <cellStyle name="Input Cell 6 43 2 2" xfId="26007" xr:uid="{00000000-0005-0000-0000-000035550000}"/>
    <cellStyle name="Input Cell 6 43 2 3" xfId="26008" xr:uid="{00000000-0005-0000-0000-000036550000}"/>
    <cellStyle name="Input Cell 6 43 2 4" xfId="26009" xr:uid="{00000000-0005-0000-0000-000037550000}"/>
    <cellStyle name="Input Cell 6 43 3" xfId="26010" xr:uid="{00000000-0005-0000-0000-000038550000}"/>
    <cellStyle name="Input Cell 6 43 4" xfId="26011" xr:uid="{00000000-0005-0000-0000-000039550000}"/>
    <cellStyle name="Input Cell 6 43 5" xfId="26012" xr:uid="{00000000-0005-0000-0000-00003A550000}"/>
    <cellStyle name="Input Cell 6 44" xfId="3080" xr:uid="{00000000-0005-0000-0000-00003B550000}"/>
    <cellStyle name="Input Cell 6 44 2" xfId="26013" xr:uid="{00000000-0005-0000-0000-00003C550000}"/>
    <cellStyle name="Input Cell 6 44 2 2" xfId="26014" xr:uid="{00000000-0005-0000-0000-00003D550000}"/>
    <cellStyle name="Input Cell 6 44 2 3" xfId="26015" xr:uid="{00000000-0005-0000-0000-00003E550000}"/>
    <cellStyle name="Input Cell 6 44 2 4" xfId="26016" xr:uid="{00000000-0005-0000-0000-00003F550000}"/>
    <cellStyle name="Input Cell 6 44 3" xfId="26017" xr:uid="{00000000-0005-0000-0000-000040550000}"/>
    <cellStyle name="Input Cell 6 44 4" xfId="26018" xr:uid="{00000000-0005-0000-0000-000041550000}"/>
    <cellStyle name="Input Cell 6 44 5" xfId="26019" xr:uid="{00000000-0005-0000-0000-000042550000}"/>
    <cellStyle name="Input Cell 6 45" xfId="3081" xr:uid="{00000000-0005-0000-0000-000043550000}"/>
    <cellStyle name="Input Cell 6 45 2" xfId="26020" xr:uid="{00000000-0005-0000-0000-000044550000}"/>
    <cellStyle name="Input Cell 6 45 2 2" xfId="26021" xr:uid="{00000000-0005-0000-0000-000045550000}"/>
    <cellStyle name="Input Cell 6 45 2 3" xfId="26022" xr:uid="{00000000-0005-0000-0000-000046550000}"/>
    <cellStyle name="Input Cell 6 45 2 4" xfId="26023" xr:uid="{00000000-0005-0000-0000-000047550000}"/>
    <cellStyle name="Input Cell 6 45 3" xfId="26024" xr:uid="{00000000-0005-0000-0000-000048550000}"/>
    <cellStyle name="Input Cell 6 45 4" xfId="26025" xr:uid="{00000000-0005-0000-0000-000049550000}"/>
    <cellStyle name="Input Cell 6 45 5" xfId="26026" xr:uid="{00000000-0005-0000-0000-00004A550000}"/>
    <cellStyle name="Input Cell 6 46" xfId="26027" xr:uid="{00000000-0005-0000-0000-00004B550000}"/>
    <cellStyle name="Input Cell 6 46 2" xfId="26028" xr:uid="{00000000-0005-0000-0000-00004C550000}"/>
    <cellStyle name="Input Cell 6 46 3" xfId="26029" xr:uid="{00000000-0005-0000-0000-00004D550000}"/>
    <cellStyle name="Input Cell 6 46 4" xfId="26030" xr:uid="{00000000-0005-0000-0000-00004E550000}"/>
    <cellStyle name="Input Cell 6 47" xfId="26031" xr:uid="{00000000-0005-0000-0000-00004F550000}"/>
    <cellStyle name="Input Cell 6 48" xfId="26032" xr:uid="{00000000-0005-0000-0000-000050550000}"/>
    <cellStyle name="Input Cell 6 49" xfId="26033" xr:uid="{00000000-0005-0000-0000-000051550000}"/>
    <cellStyle name="Input Cell 6 5" xfId="3082" xr:uid="{00000000-0005-0000-0000-000052550000}"/>
    <cellStyle name="Input Cell 6 5 2" xfId="26034" xr:uid="{00000000-0005-0000-0000-000053550000}"/>
    <cellStyle name="Input Cell 6 5 2 2" xfId="26035" xr:uid="{00000000-0005-0000-0000-000054550000}"/>
    <cellStyle name="Input Cell 6 5 2 3" xfId="26036" xr:uid="{00000000-0005-0000-0000-000055550000}"/>
    <cellStyle name="Input Cell 6 5 2 4" xfId="26037" xr:uid="{00000000-0005-0000-0000-000056550000}"/>
    <cellStyle name="Input Cell 6 5 3" xfId="26038" xr:uid="{00000000-0005-0000-0000-000057550000}"/>
    <cellStyle name="Input Cell 6 5 4" xfId="26039" xr:uid="{00000000-0005-0000-0000-000058550000}"/>
    <cellStyle name="Input Cell 6 5 5" xfId="26040" xr:uid="{00000000-0005-0000-0000-000059550000}"/>
    <cellStyle name="Input Cell 6 6" xfId="3083" xr:uid="{00000000-0005-0000-0000-00005A550000}"/>
    <cellStyle name="Input Cell 6 6 2" xfId="26041" xr:uid="{00000000-0005-0000-0000-00005B550000}"/>
    <cellStyle name="Input Cell 6 6 2 2" xfId="26042" xr:uid="{00000000-0005-0000-0000-00005C550000}"/>
    <cellStyle name="Input Cell 6 6 2 3" xfId="26043" xr:uid="{00000000-0005-0000-0000-00005D550000}"/>
    <cellStyle name="Input Cell 6 6 2 4" xfId="26044" xr:uid="{00000000-0005-0000-0000-00005E550000}"/>
    <cellStyle name="Input Cell 6 6 3" xfId="26045" xr:uid="{00000000-0005-0000-0000-00005F550000}"/>
    <cellStyle name="Input Cell 6 6 4" xfId="26046" xr:uid="{00000000-0005-0000-0000-000060550000}"/>
    <cellStyle name="Input Cell 6 6 5" xfId="26047" xr:uid="{00000000-0005-0000-0000-000061550000}"/>
    <cellStyle name="Input Cell 6 7" xfId="3084" xr:uid="{00000000-0005-0000-0000-000062550000}"/>
    <cellStyle name="Input Cell 6 7 2" xfId="26048" xr:uid="{00000000-0005-0000-0000-000063550000}"/>
    <cellStyle name="Input Cell 6 7 2 2" xfId="26049" xr:uid="{00000000-0005-0000-0000-000064550000}"/>
    <cellStyle name="Input Cell 6 7 2 3" xfId="26050" xr:uid="{00000000-0005-0000-0000-000065550000}"/>
    <cellStyle name="Input Cell 6 7 2 4" xfId="26051" xr:uid="{00000000-0005-0000-0000-000066550000}"/>
    <cellStyle name="Input Cell 6 7 3" xfId="26052" xr:uid="{00000000-0005-0000-0000-000067550000}"/>
    <cellStyle name="Input Cell 6 7 4" xfId="26053" xr:uid="{00000000-0005-0000-0000-000068550000}"/>
    <cellStyle name="Input Cell 6 7 5" xfId="26054" xr:uid="{00000000-0005-0000-0000-000069550000}"/>
    <cellStyle name="Input Cell 6 8" xfId="3085" xr:uid="{00000000-0005-0000-0000-00006A550000}"/>
    <cellStyle name="Input Cell 6 8 2" xfId="26055" xr:uid="{00000000-0005-0000-0000-00006B550000}"/>
    <cellStyle name="Input Cell 6 8 2 2" xfId="26056" xr:uid="{00000000-0005-0000-0000-00006C550000}"/>
    <cellStyle name="Input Cell 6 8 2 3" xfId="26057" xr:uid="{00000000-0005-0000-0000-00006D550000}"/>
    <cellStyle name="Input Cell 6 8 2 4" xfId="26058" xr:uid="{00000000-0005-0000-0000-00006E550000}"/>
    <cellStyle name="Input Cell 6 8 3" xfId="26059" xr:uid="{00000000-0005-0000-0000-00006F550000}"/>
    <cellStyle name="Input Cell 6 8 4" xfId="26060" xr:uid="{00000000-0005-0000-0000-000070550000}"/>
    <cellStyle name="Input Cell 6 8 5" xfId="26061" xr:uid="{00000000-0005-0000-0000-000071550000}"/>
    <cellStyle name="Input Cell 6 9" xfId="3086" xr:uid="{00000000-0005-0000-0000-000072550000}"/>
    <cellStyle name="Input Cell 6 9 2" xfId="26062" xr:uid="{00000000-0005-0000-0000-000073550000}"/>
    <cellStyle name="Input Cell 6 9 2 2" xfId="26063" xr:uid="{00000000-0005-0000-0000-000074550000}"/>
    <cellStyle name="Input Cell 6 9 2 3" xfId="26064" xr:uid="{00000000-0005-0000-0000-000075550000}"/>
    <cellStyle name="Input Cell 6 9 2 4" xfId="26065" xr:uid="{00000000-0005-0000-0000-000076550000}"/>
    <cellStyle name="Input Cell 6 9 3" xfId="26066" xr:uid="{00000000-0005-0000-0000-000077550000}"/>
    <cellStyle name="Input Cell 6 9 4" xfId="26067" xr:uid="{00000000-0005-0000-0000-000078550000}"/>
    <cellStyle name="Input Cell 6 9 5" xfId="26068" xr:uid="{00000000-0005-0000-0000-000079550000}"/>
    <cellStyle name="Input Cell 7" xfId="3087" xr:uid="{00000000-0005-0000-0000-00007A550000}"/>
    <cellStyle name="Input Cell 7 10" xfId="3088" xr:uid="{00000000-0005-0000-0000-00007B550000}"/>
    <cellStyle name="Input Cell 7 10 2" xfId="26069" xr:uid="{00000000-0005-0000-0000-00007C550000}"/>
    <cellStyle name="Input Cell 7 10 2 2" xfId="26070" xr:uid="{00000000-0005-0000-0000-00007D550000}"/>
    <cellStyle name="Input Cell 7 10 2 3" xfId="26071" xr:uid="{00000000-0005-0000-0000-00007E550000}"/>
    <cellStyle name="Input Cell 7 10 2 4" xfId="26072" xr:uid="{00000000-0005-0000-0000-00007F550000}"/>
    <cellStyle name="Input Cell 7 10 3" xfId="26073" xr:uid="{00000000-0005-0000-0000-000080550000}"/>
    <cellStyle name="Input Cell 7 10 4" xfId="26074" xr:uid="{00000000-0005-0000-0000-000081550000}"/>
    <cellStyle name="Input Cell 7 10 5" xfId="26075" xr:uid="{00000000-0005-0000-0000-000082550000}"/>
    <cellStyle name="Input Cell 7 11" xfId="3089" xr:uid="{00000000-0005-0000-0000-000083550000}"/>
    <cellStyle name="Input Cell 7 11 2" xfId="26076" xr:uid="{00000000-0005-0000-0000-000084550000}"/>
    <cellStyle name="Input Cell 7 11 2 2" xfId="26077" xr:uid="{00000000-0005-0000-0000-000085550000}"/>
    <cellStyle name="Input Cell 7 11 2 3" xfId="26078" xr:uid="{00000000-0005-0000-0000-000086550000}"/>
    <cellStyle name="Input Cell 7 11 2 4" xfId="26079" xr:uid="{00000000-0005-0000-0000-000087550000}"/>
    <cellStyle name="Input Cell 7 11 3" xfId="26080" xr:uid="{00000000-0005-0000-0000-000088550000}"/>
    <cellStyle name="Input Cell 7 11 4" xfId="26081" xr:uid="{00000000-0005-0000-0000-000089550000}"/>
    <cellStyle name="Input Cell 7 11 5" xfId="26082" xr:uid="{00000000-0005-0000-0000-00008A550000}"/>
    <cellStyle name="Input Cell 7 12" xfId="3090" xr:uid="{00000000-0005-0000-0000-00008B550000}"/>
    <cellStyle name="Input Cell 7 12 2" xfId="26083" xr:uid="{00000000-0005-0000-0000-00008C550000}"/>
    <cellStyle name="Input Cell 7 12 2 2" xfId="26084" xr:uid="{00000000-0005-0000-0000-00008D550000}"/>
    <cellStyle name="Input Cell 7 12 2 3" xfId="26085" xr:uid="{00000000-0005-0000-0000-00008E550000}"/>
    <cellStyle name="Input Cell 7 12 2 4" xfId="26086" xr:uid="{00000000-0005-0000-0000-00008F550000}"/>
    <cellStyle name="Input Cell 7 12 3" xfId="26087" xr:uid="{00000000-0005-0000-0000-000090550000}"/>
    <cellStyle name="Input Cell 7 12 4" xfId="26088" xr:uid="{00000000-0005-0000-0000-000091550000}"/>
    <cellStyle name="Input Cell 7 12 5" xfId="26089" xr:uid="{00000000-0005-0000-0000-000092550000}"/>
    <cellStyle name="Input Cell 7 13" xfId="3091" xr:uid="{00000000-0005-0000-0000-000093550000}"/>
    <cellStyle name="Input Cell 7 13 2" xfId="26090" xr:uid="{00000000-0005-0000-0000-000094550000}"/>
    <cellStyle name="Input Cell 7 13 2 2" xfId="26091" xr:uid="{00000000-0005-0000-0000-000095550000}"/>
    <cellStyle name="Input Cell 7 13 2 3" xfId="26092" xr:uid="{00000000-0005-0000-0000-000096550000}"/>
    <cellStyle name="Input Cell 7 13 2 4" xfId="26093" xr:uid="{00000000-0005-0000-0000-000097550000}"/>
    <cellStyle name="Input Cell 7 13 3" xfId="26094" xr:uid="{00000000-0005-0000-0000-000098550000}"/>
    <cellStyle name="Input Cell 7 13 4" xfId="26095" xr:uid="{00000000-0005-0000-0000-000099550000}"/>
    <cellStyle name="Input Cell 7 13 5" xfId="26096" xr:uid="{00000000-0005-0000-0000-00009A550000}"/>
    <cellStyle name="Input Cell 7 14" xfId="3092" xr:uid="{00000000-0005-0000-0000-00009B550000}"/>
    <cellStyle name="Input Cell 7 14 2" xfId="26097" xr:uid="{00000000-0005-0000-0000-00009C550000}"/>
    <cellStyle name="Input Cell 7 14 2 2" xfId="26098" xr:uid="{00000000-0005-0000-0000-00009D550000}"/>
    <cellStyle name="Input Cell 7 14 2 3" xfId="26099" xr:uid="{00000000-0005-0000-0000-00009E550000}"/>
    <cellStyle name="Input Cell 7 14 2 4" xfId="26100" xr:uid="{00000000-0005-0000-0000-00009F550000}"/>
    <cellStyle name="Input Cell 7 14 3" xfId="26101" xr:uid="{00000000-0005-0000-0000-0000A0550000}"/>
    <cellStyle name="Input Cell 7 14 4" xfId="26102" xr:uid="{00000000-0005-0000-0000-0000A1550000}"/>
    <cellStyle name="Input Cell 7 14 5" xfId="26103" xr:uid="{00000000-0005-0000-0000-0000A2550000}"/>
    <cellStyle name="Input Cell 7 15" xfId="3093" xr:uid="{00000000-0005-0000-0000-0000A3550000}"/>
    <cellStyle name="Input Cell 7 15 2" xfId="26104" xr:uid="{00000000-0005-0000-0000-0000A4550000}"/>
    <cellStyle name="Input Cell 7 15 2 2" xfId="26105" xr:uid="{00000000-0005-0000-0000-0000A5550000}"/>
    <cellStyle name="Input Cell 7 15 2 3" xfId="26106" xr:uid="{00000000-0005-0000-0000-0000A6550000}"/>
    <cellStyle name="Input Cell 7 15 2 4" xfId="26107" xr:uid="{00000000-0005-0000-0000-0000A7550000}"/>
    <cellStyle name="Input Cell 7 15 3" xfId="26108" xr:uid="{00000000-0005-0000-0000-0000A8550000}"/>
    <cellStyle name="Input Cell 7 15 4" xfId="26109" xr:uid="{00000000-0005-0000-0000-0000A9550000}"/>
    <cellStyle name="Input Cell 7 15 5" xfId="26110" xr:uid="{00000000-0005-0000-0000-0000AA550000}"/>
    <cellStyle name="Input Cell 7 16" xfId="3094" xr:uid="{00000000-0005-0000-0000-0000AB550000}"/>
    <cellStyle name="Input Cell 7 16 2" xfId="26111" xr:uid="{00000000-0005-0000-0000-0000AC550000}"/>
    <cellStyle name="Input Cell 7 16 2 2" xfId="26112" xr:uid="{00000000-0005-0000-0000-0000AD550000}"/>
    <cellStyle name="Input Cell 7 16 2 3" xfId="26113" xr:uid="{00000000-0005-0000-0000-0000AE550000}"/>
    <cellStyle name="Input Cell 7 16 2 4" xfId="26114" xr:uid="{00000000-0005-0000-0000-0000AF550000}"/>
    <cellStyle name="Input Cell 7 16 3" xfId="26115" xr:uid="{00000000-0005-0000-0000-0000B0550000}"/>
    <cellStyle name="Input Cell 7 16 4" xfId="26116" xr:uid="{00000000-0005-0000-0000-0000B1550000}"/>
    <cellStyle name="Input Cell 7 16 5" xfId="26117" xr:uid="{00000000-0005-0000-0000-0000B2550000}"/>
    <cellStyle name="Input Cell 7 17" xfId="3095" xr:uid="{00000000-0005-0000-0000-0000B3550000}"/>
    <cellStyle name="Input Cell 7 17 2" xfId="26118" xr:uid="{00000000-0005-0000-0000-0000B4550000}"/>
    <cellStyle name="Input Cell 7 17 2 2" xfId="26119" xr:uid="{00000000-0005-0000-0000-0000B5550000}"/>
    <cellStyle name="Input Cell 7 17 2 3" xfId="26120" xr:uid="{00000000-0005-0000-0000-0000B6550000}"/>
    <cellStyle name="Input Cell 7 17 2 4" xfId="26121" xr:uid="{00000000-0005-0000-0000-0000B7550000}"/>
    <cellStyle name="Input Cell 7 17 3" xfId="26122" xr:uid="{00000000-0005-0000-0000-0000B8550000}"/>
    <cellStyle name="Input Cell 7 17 4" xfId="26123" xr:uid="{00000000-0005-0000-0000-0000B9550000}"/>
    <cellStyle name="Input Cell 7 17 5" xfId="26124" xr:uid="{00000000-0005-0000-0000-0000BA550000}"/>
    <cellStyle name="Input Cell 7 18" xfId="3096" xr:uid="{00000000-0005-0000-0000-0000BB550000}"/>
    <cellStyle name="Input Cell 7 18 2" xfId="26125" xr:uid="{00000000-0005-0000-0000-0000BC550000}"/>
    <cellStyle name="Input Cell 7 18 2 2" xfId="26126" xr:uid="{00000000-0005-0000-0000-0000BD550000}"/>
    <cellStyle name="Input Cell 7 18 2 3" xfId="26127" xr:uid="{00000000-0005-0000-0000-0000BE550000}"/>
    <cellStyle name="Input Cell 7 18 2 4" xfId="26128" xr:uid="{00000000-0005-0000-0000-0000BF550000}"/>
    <cellStyle name="Input Cell 7 18 3" xfId="26129" xr:uid="{00000000-0005-0000-0000-0000C0550000}"/>
    <cellStyle name="Input Cell 7 18 4" xfId="26130" xr:uid="{00000000-0005-0000-0000-0000C1550000}"/>
    <cellStyle name="Input Cell 7 18 5" xfId="26131" xr:uid="{00000000-0005-0000-0000-0000C2550000}"/>
    <cellStyle name="Input Cell 7 19" xfId="3097" xr:uid="{00000000-0005-0000-0000-0000C3550000}"/>
    <cellStyle name="Input Cell 7 19 2" xfId="26132" xr:uid="{00000000-0005-0000-0000-0000C4550000}"/>
    <cellStyle name="Input Cell 7 19 2 2" xfId="26133" xr:uid="{00000000-0005-0000-0000-0000C5550000}"/>
    <cellStyle name="Input Cell 7 19 2 3" xfId="26134" xr:uid="{00000000-0005-0000-0000-0000C6550000}"/>
    <cellStyle name="Input Cell 7 19 2 4" xfId="26135" xr:uid="{00000000-0005-0000-0000-0000C7550000}"/>
    <cellStyle name="Input Cell 7 19 3" xfId="26136" xr:uid="{00000000-0005-0000-0000-0000C8550000}"/>
    <cellStyle name="Input Cell 7 19 4" xfId="26137" xr:uid="{00000000-0005-0000-0000-0000C9550000}"/>
    <cellStyle name="Input Cell 7 19 5" xfId="26138" xr:uid="{00000000-0005-0000-0000-0000CA550000}"/>
    <cellStyle name="Input Cell 7 2" xfId="3098" xr:uid="{00000000-0005-0000-0000-0000CB550000}"/>
    <cellStyle name="Input Cell 7 2 10" xfId="3099" xr:uid="{00000000-0005-0000-0000-0000CC550000}"/>
    <cellStyle name="Input Cell 7 2 10 2" xfId="26139" xr:uid="{00000000-0005-0000-0000-0000CD550000}"/>
    <cellStyle name="Input Cell 7 2 10 2 2" xfId="26140" xr:uid="{00000000-0005-0000-0000-0000CE550000}"/>
    <cellStyle name="Input Cell 7 2 10 2 3" xfId="26141" xr:uid="{00000000-0005-0000-0000-0000CF550000}"/>
    <cellStyle name="Input Cell 7 2 10 2 4" xfId="26142" xr:uid="{00000000-0005-0000-0000-0000D0550000}"/>
    <cellStyle name="Input Cell 7 2 10 3" xfId="26143" xr:uid="{00000000-0005-0000-0000-0000D1550000}"/>
    <cellStyle name="Input Cell 7 2 10 4" xfId="26144" xr:uid="{00000000-0005-0000-0000-0000D2550000}"/>
    <cellStyle name="Input Cell 7 2 10 5" xfId="26145" xr:uid="{00000000-0005-0000-0000-0000D3550000}"/>
    <cellStyle name="Input Cell 7 2 11" xfId="3100" xr:uid="{00000000-0005-0000-0000-0000D4550000}"/>
    <cellStyle name="Input Cell 7 2 11 2" xfId="26146" xr:uid="{00000000-0005-0000-0000-0000D5550000}"/>
    <cellStyle name="Input Cell 7 2 11 2 2" xfId="26147" xr:uid="{00000000-0005-0000-0000-0000D6550000}"/>
    <cellStyle name="Input Cell 7 2 11 2 3" xfId="26148" xr:uid="{00000000-0005-0000-0000-0000D7550000}"/>
    <cellStyle name="Input Cell 7 2 11 2 4" xfId="26149" xr:uid="{00000000-0005-0000-0000-0000D8550000}"/>
    <cellStyle name="Input Cell 7 2 11 3" xfId="26150" xr:uid="{00000000-0005-0000-0000-0000D9550000}"/>
    <cellStyle name="Input Cell 7 2 11 4" xfId="26151" xr:uid="{00000000-0005-0000-0000-0000DA550000}"/>
    <cellStyle name="Input Cell 7 2 11 5" xfId="26152" xr:uid="{00000000-0005-0000-0000-0000DB550000}"/>
    <cellStyle name="Input Cell 7 2 12" xfId="3101" xr:uid="{00000000-0005-0000-0000-0000DC550000}"/>
    <cellStyle name="Input Cell 7 2 12 2" xfId="26153" xr:uid="{00000000-0005-0000-0000-0000DD550000}"/>
    <cellStyle name="Input Cell 7 2 12 2 2" xfId="26154" xr:uid="{00000000-0005-0000-0000-0000DE550000}"/>
    <cellStyle name="Input Cell 7 2 12 2 3" xfId="26155" xr:uid="{00000000-0005-0000-0000-0000DF550000}"/>
    <cellStyle name="Input Cell 7 2 12 2 4" xfId="26156" xr:uid="{00000000-0005-0000-0000-0000E0550000}"/>
    <cellStyle name="Input Cell 7 2 12 3" xfId="26157" xr:uid="{00000000-0005-0000-0000-0000E1550000}"/>
    <cellStyle name="Input Cell 7 2 12 4" xfId="26158" xr:uid="{00000000-0005-0000-0000-0000E2550000}"/>
    <cellStyle name="Input Cell 7 2 12 5" xfId="26159" xr:uid="{00000000-0005-0000-0000-0000E3550000}"/>
    <cellStyle name="Input Cell 7 2 13" xfId="3102" xr:uid="{00000000-0005-0000-0000-0000E4550000}"/>
    <cellStyle name="Input Cell 7 2 13 2" xfId="26160" xr:uid="{00000000-0005-0000-0000-0000E5550000}"/>
    <cellStyle name="Input Cell 7 2 13 2 2" xfId="26161" xr:uid="{00000000-0005-0000-0000-0000E6550000}"/>
    <cellStyle name="Input Cell 7 2 13 2 3" xfId="26162" xr:uid="{00000000-0005-0000-0000-0000E7550000}"/>
    <cellStyle name="Input Cell 7 2 13 2 4" xfId="26163" xr:uid="{00000000-0005-0000-0000-0000E8550000}"/>
    <cellStyle name="Input Cell 7 2 13 3" xfId="26164" xr:uid="{00000000-0005-0000-0000-0000E9550000}"/>
    <cellStyle name="Input Cell 7 2 13 4" xfId="26165" xr:uid="{00000000-0005-0000-0000-0000EA550000}"/>
    <cellStyle name="Input Cell 7 2 13 5" xfId="26166" xr:uid="{00000000-0005-0000-0000-0000EB550000}"/>
    <cellStyle name="Input Cell 7 2 14" xfId="3103" xr:uid="{00000000-0005-0000-0000-0000EC550000}"/>
    <cellStyle name="Input Cell 7 2 14 2" xfId="26167" xr:uid="{00000000-0005-0000-0000-0000ED550000}"/>
    <cellStyle name="Input Cell 7 2 14 2 2" xfId="26168" xr:uid="{00000000-0005-0000-0000-0000EE550000}"/>
    <cellStyle name="Input Cell 7 2 14 2 3" xfId="26169" xr:uid="{00000000-0005-0000-0000-0000EF550000}"/>
    <cellStyle name="Input Cell 7 2 14 2 4" xfId="26170" xr:uid="{00000000-0005-0000-0000-0000F0550000}"/>
    <cellStyle name="Input Cell 7 2 14 3" xfId="26171" xr:uid="{00000000-0005-0000-0000-0000F1550000}"/>
    <cellStyle name="Input Cell 7 2 14 4" xfId="26172" xr:uid="{00000000-0005-0000-0000-0000F2550000}"/>
    <cellStyle name="Input Cell 7 2 14 5" xfId="26173" xr:uid="{00000000-0005-0000-0000-0000F3550000}"/>
    <cellStyle name="Input Cell 7 2 15" xfId="3104" xr:uid="{00000000-0005-0000-0000-0000F4550000}"/>
    <cellStyle name="Input Cell 7 2 15 2" xfId="26174" xr:uid="{00000000-0005-0000-0000-0000F5550000}"/>
    <cellStyle name="Input Cell 7 2 15 2 2" xfId="26175" xr:uid="{00000000-0005-0000-0000-0000F6550000}"/>
    <cellStyle name="Input Cell 7 2 15 2 3" xfId="26176" xr:uid="{00000000-0005-0000-0000-0000F7550000}"/>
    <cellStyle name="Input Cell 7 2 15 2 4" xfId="26177" xr:uid="{00000000-0005-0000-0000-0000F8550000}"/>
    <cellStyle name="Input Cell 7 2 15 3" xfId="26178" xr:uid="{00000000-0005-0000-0000-0000F9550000}"/>
    <cellStyle name="Input Cell 7 2 15 4" xfId="26179" xr:uid="{00000000-0005-0000-0000-0000FA550000}"/>
    <cellStyle name="Input Cell 7 2 15 5" xfId="26180" xr:uid="{00000000-0005-0000-0000-0000FB550000}"/>
    <cellStyle name="Input Cell 7 2 16" xfId="3105" xr:uid="{00000000-0005-0000-0000-0000FC550000}"/>
    <cellStyle name="Input Cell 7 2 16 2" xfId="26181" xr:uid="{00000000-0005-0000-0000-0000FD550000}"/>
    <cellStyle name="Input Cell 7 2 16 2 2" xfId="26182" xr:uid="{00000000-0005-0000-0000-0000FE550000}"/>
    <cellStyle name="Input Cell 7 2 16 2 3" xfId="26183" xr:uid="{00000000-0005-0000-0000-0000FF550000}"/>
    <cellStyle name="Input Cell 7 2 16 2 4" xfId="26184" xr:uid="{00000000-0005-0000-0000-000000560000}"/>
    <cellStyle name="Input Cell 7 2 16 3" xfId="26185" xr:uid="{00000000-0005-0000-0000-000001560000}"/>
    <cellStyle name="Input Cell 7 2 16 4" xfId="26186" xr:uid="{00000000-0005-0000-0000-000002560000}"/>
    <cellStyle name="Input Cell 7 2 16 5" xfId="26187" xr:uid="{00000000-0005-0000-0000-000003560000}"/>
    <cellStyle name="Input Cell 7 2 17" xfId="3106" xr:uid="{00000000-0005-0000-0000-000004560000}"/>
    <cellStyle name="Input Cell 7 2 17 2" xfId="26188" xr:uid="{00000000-0005-0000-0000-000005560000}"/>
    <cellStyle name="Input Cell 7 2 17 2 2" xfId="26189" xr:uid="{00000000-0005-0000-0000-000006560000}"/>
    <cellStyle name="Input Cell 7 2 17 2 3" xfId="26190" xr:uid="{00000000-0005-0000-0000-000007560000}"/>
    <cellStyle name="Input Cell 7 2 17 2 4" xfId="26191" xr:uid="{00000000-0005-0000-0000-000008560000}"/>
    <cellStyle name="Input Cell 7 2 17 3" xfId="26192" xr:uid="{00000000-0005-0000-0000-000009560000}"/>
    <cellStyle name="Input Cell 7 2 17 4" xfId="26193" xr:uid="{00000000-0005-0000-0000-00000A560000}"/>
    <cellStyle name="Input Cell 7 2 17 5" xfId="26194" xr:uid="{00000000-0005-0000-0000-00000B560000}"/>
    <cellStyle name="Input Cell 7 2 18" xfId="3107" xr:uid="{00000000-0005-0000-0000-00000C560000}"/>
    <cellStyle name="Input Cell 7 2 18 2" xfId="26195" xr:uid="{00000000-0005-0000-0000-00000D560000}"/>
    <cellStyle name="Input Cell 7 2 18 2 2" xfId="26196" xr:uid="{00000000-0005-0000-0000-00000E560000}"/>
    <cellStyle name="Input Cell 7 2 18 2 3" xfId="26197" xr:uid="{00000000-0005-0000-0000-00000F560000}"/>
    <cellStyle name="Input Cell 7 2 18 2 4" xfId="26198" xr:uid="{00000000-0005-0000-0000-000010560000}"/>
    <cellStyle name="Input Cell 7 2 18 3" xfId="26199" xr:uid="{00000000-0005-0000-0000-000011560000}"/>
    <cellStyle name="Input Cell 7 2 18 4" xfId="26200" xr:uid="{00000000-0005-0000-0000-000012560000}"/>
    <cellStyle name="Input Cell 7 2 18 5" xfId="26201" xr:uid="{00000000-0005-0000-0000-000013560000}"/>
    <cellStyle name="Input Cell 7 2 19" xfId="3108" xr:uid="{00000000-0005-0000-0000-000014560000}"/>
    <cellStyle name="Input Cell 7 2 19 2" xfId="26202" xr:uid="{00000000-0005-0000-0000-000015560000}"/>
    <cellStyle name="Input Cell 7 2 19 2 2" xfId="26203" xr:uid="{00000000-0005-0000-0000-000016560000}"/>
    <cellStyle name="Input Cell 7 2 19 2 3" xfId="26204" xr:uid="{00000000-0005-0000-0000-000017560000}"/>
    <cellStyle name="Input Cell 7 2 19 2 4" xfId="26205" xr:uid="{00000000-0005-0000-0000-000018560000}"/>
    <cellStyle name="Input Cell 7 2 19 3" xfId="26206" xr:uid="{00000000-0005-0000-0000-000019560000}"/>
    <cellStyle name="Input Cell 7 2 19 4" xfId="26207" xr:uid="{00000000-0005-0000-0000-00001A560000}"/>
    <cellStyle name="Input Cell 7 2 19 5" xfId="26208" xr:uid="{00000000-0005-0000-0000-00001B560000}"/>
    <cellStyle name="Input Cell 7 2 2" xfId="3109" xr:uid="{00000000-0005-0000-0000-00001C560000}"/>
    <cellStyle name="Input Cell 7 2 2 2" xfId="26209" xr:uid="{00000000-0005-0000-0000-00001D560000}"/>
    <cellStyle name="Input Cell 7 2 2 2 2" xfId="26210" xr:uid="{00000000-0005-0000-0000-00001E560000}"/>
    <cellStyle name="Input Cell 7 2 2 2 3" xfId="26211" xr:uid="{00000000-0005-0000-0000-00001F560000}"/>
    <cellStyle name="Input Cell 7 2 2 2 4" xfId="26212" xr:uid="{00000000-0005-0000-0000-000020560000}"/>
    <cellStyle name="Input Cell 7 2 2 3" xfId="26213" xr:uid="{00000000-0005-0000-0000-000021560000}"/>
    <cellStyle name="Input Cell 7 2 2 4" xfId="26214" xr:uid="{00000000-0005-0000-0000-000022560000}"/>
    <cellStyle name="Input Cell 7 2 2 5" xfId="26215" xr:uid="{00000000-0005-0000-0000-000023560000}"/>
    <cellStyle name="Input Cell 7 2 20" xfId="3110" xr:uid="{00000000-0005-0000-0000-000024560000}"/>
    <cellStyle name="Input Cell 7 2 20 2" xfId="26216" xr:uid="{00000000-0005-0000-0000-000025560000}"/>
    <cellStyle name="Input Cell 7 2 20 2 2" xfId="26217" xr:uid="{00000000-0005-0000-0000-000026560000}"/>
    <cellStyle name="Input Cell 7 2 20 2 3" xfId="26218" xr:uid="{00000000-0005-0000-0000-000027560000}"/>
    <cellStyle name="Input Cell 7 2 20 2 4" xfId="26219" xr:uid="{00000000-0005-0000-0000-000028560000}"/>
    <cellStyle name="Input Cell 7 2 20 3" xfId="26220" xr:uid="{00000000-0005-0000-0000-000029560000}"/>
    <cellStyle name="Input Cell 7 2 20 4" xfId="26221" xr:uid="{00000000-0005-0000-0000-00002A560000}"/>
    <cellStyle name="Input Cell 7 2 20 5" xfId="26222" xr:uid="{00000000-0005-0000-0000-00002B560000}"/>
    <cellStyle name="Input Cell 7 2 21" xfId="3111" xr:uid="{00000000-0005-0000-0000-00002C560000}"/>
    <cellStyle name="Input Cell 7 2 21 2" xfId="26223" xr:uid="{00000000-0005-0000-0000-00002D560000}"/>
    <cellStyle name="Input Cell 7 2 21 2 2" xfId="26224" xr:uid="{00000000-0005-0000-0000-00002E560000}"/>
    <cellStyle name="Input Cell 7 2 21 2 3" xfId="26225" xr:uid="{00000000-0005-0000-0000-00002F560000}"/>
    <cellStyle name="Input Cell 7 2 21 2 4" xfId="26226" xr:uid="{00000000-0005-0000-0000-000030560000}"/>
    <cellStyle name="Input Cell 7 2 21 3" xfId="26227" xr:uid="{00000000-0005-0000-0000-000031560000}"/>
    <cellStyle name="Input Cell 7 2 21 4" xfId="26228" xr:uid="{00000000-0005-0000-0000-000032560000}"/>
    <cellStyle name="Input Cell 7 2 21 5" xfId="26229" xr:uid="{00000000-0005-0000-0000-000033560000}"/>
    <cellStyle name="Input Cell 7 2 22" xfId="3112" xr:uid="{00000000-0005-0000-0000-000034560000}"/>
    <cellStyle name="Input Cell 7 2 22 2" xfId="26230" xr:uid="{00000000-0005-0000-0000-000035560000}"/>
    <cellStyle name="Input Cell 7 2 22 2 2" xfId="26231" xr:uid="{00000000-0005-0000-0000-000036560000}"/>
    <cellStyle name="Input Cell 7 2 22 2 3" xfId="26232" xr:uid="{00000000-0005-0000-0000-000037560000}"/>
    <cellStyle name="Input Cell 7 2 22 2 4" xfId="26233" xr:uid="{00000000-0005-0000-0000-000038560000}"/>
    <cellStyle name="Input Cell 7 2 22 3" xfId="26234" xr:uid="{00000000-0005-0000-0000-000039560000}"/>
    <cellStyle name="Input Cell 7 2 22 4" xfId="26235" xr:uid="{00000000-0005-0000-0000-00003A560000}"/>
    <cellStyle name="Input Cell 7 2 22 5" xfId="26236" xr:uid="{00000000-0005-0000-0000-00003B560000}"/>
    <cellStyle name="Input Cell 7 2 23" xfId="3113" xr:uid="{00000000-0005-0000-0000-00003C560000}"/>
    <cellStyle name="Input Cell 7 2 23 2" xfId="26237" xr:uid="{00000000-0005-0000-0000-00003D560000}"/>
    <cellStyle name="Input Cell 7 2 23 2 2" xfId="26238" xr:uid="{00000000-0005-0000-0000-00003E560000}"/>
    <cellStyle name="Input Cell 7 2 23 2 3" xfId="26239" xr:uid="{00000000-0005-0000-0000-00003F560000}"/>
    <cellStyle name="Input Cell 7 2 23 2 4" xfId="26240" xr:uid="{00000000-0005-0000-0000-000040560000}"/>
    <cellStyle name="Input Cell 7 2 23 3" xfId="26241" xr:uid="{00000000-0005-0000-0000-000041560000}"/>
    <cellStyle name="Input Cell 7 2 23 4" xfId="26242" xr:uid="{00000000-0005-0000-0000-000042560000}"/>
    <cellStyle name="Input Cell 7 2 23 5" xfId="26243" xr:uid="{00000000-0005-0000-0000-000043560000}"/>
    <cellStyle name="Input Cell 7 2 24" xfId="3114" xr:uid="{00000000-0005-0000-0000-000044560000}"/>
    <cellStyle name="Input Cell 7 2 24 2" xfId="26244" xr:uid="{00000000-0005-0000-0000-000045560000}"/>
    <cellStyle name="Input Cell 7 2 24 2 2" xfId="26245" xr:uid="{00000000-0005-0000-0000-000046560000}"/>
    <cellStyle name="Input Cell 7 2 24 2 3" xfId="26246" xr:uid="{00000000-0005-0000-0000-000047560000}"/>
    <cellStyle name="Input Cell 7 2 24 2 4" xfId="26247" xr:uid="{00000000-0005-0000-0000-000048560000}"/>
    <cellStyle name="Input Cell 7 2 24 3" xfId="26248" xr:uid="{00000000-0005-0000-0000-000049560000}"/>
    <cellStyle name="Input Cell 7 2 24 4" xfId="26249" xr:uid="{00000000-0005-0000-0000-00004A560000}"/>
    <cellStyle name="Input Cell 7 2 24 5" xfId="26250" xr:uid="{00000000-0005-0000-0000-00004B560000}"/>
    <cellStyle name="Input Cell 7 2 25" xfId="3115" xr:uid="{00000000-0005-0000-0000-00004C560000}"/>
    <cellStyle name="Input Cell 7 2 25 2" xfId="26251" xr:uid="{00000000-0005-0000-0000-00004D560000}"/>
    <cellStyle name="Input Cell 7 2 25 2 2" xfId="26252" xr:uid="{00000000-0005-0000-0000-00004E560000}"/>
    <cellStyle name="Input Cell 7 2 25 2 3" xfId="26253" xr:uid="{00000000-0005-0000-0000-00004F560000}"/>
    <cellStyle name="Input Cell 7 2 25 2 4" xfId="26254" xr:uid="{00000000-0005-0000-0000-000050560000}"/>
    <cellStyle name="Input Cell 7 2 25 3" xfId="26255" xr:uid="{00000000-0005-0000-0000-000051560000}"/>
    <cellStyle name="Input Cell 7 2 25 4" xfId="26256" xr:uid="{00000000-0005-0000-0000-000052560000}"/>
    <cellStyle name="Input Cell 7 2 25 5" xfId="26257" xr:uid="{00000000-0005-0000-0000-000053560000}"/>
    <cellStyle name="Input Cell 7 2 26" xfId="3116" xr:uid="{00000000-0005-0000-0000-000054560000}"/>
    <cellStyle name="Input Cell 7 2 26 2" xfId="26258" xr:uid="{00000000-0005-0000-0000-000055560000}"/>
    <cellStyle name="Input Cell 7 2 26 2 2" xfId="26259" xr:uid="{00000000-0005-0000-0000-000056560000}"/>
    <cellStyle name="Input Cell 7 2 26 2 3" xfId="26260" xr:uid="{00000000-0005-0000-0000-000057560000}"/>
    <cellStyle name="Input Cell 7 2 26 2 4" xfId="26261" xr:uid="{00000000-0005-0000-0000-000058560000}"/>
    <cellStyle name="Input Cell 7 2 26 3" xfId="26262" xr:uid="{00000000-0005-0000-0000-000059560000}"/>
    <cellStyle name="Input Cell 7 2 26 4" xfId="26263" xr:uid="{00000000-0005-0000-0000-00005A560000}"/>
    <cellStyle name="Input Cell 7 2 26 5" xfId="26264" xr:uid="{00000000-0005-0000-0000-00005B560000}"/>
    <cellStyle name="Input Cell 7 2 27" xfId="3117" xr:uid="{00000000-0005-0000-0000-00005C560000}"/>
    <cellStyle name="Input Cell 7 2 27 2" xfId="26265" xr:uid="{00000000-0005-0000-0000-00005D560000}"/>
    <cellStyle name="Input Cell 7 2 27 2 2" xfId="26266" xr:uid="{00000000-0005-0000-0000-00005E560000}"/>
    <cellStyle name="Input Cell 7 2 27 2 3" xfId="26267" xr:uid="{00000000-0005-0000-0000-00005F560000}"/>
    <cellStyle name="Input Cell 7 2 27 2 4" xfId="26268" xr:uid="{00000000-0005-0000-0000-000060560000}"/>
    <cellStyle name="Input Cell 7 2 27 3" xfId="26269" xr:uid="{00000000-0005-0000-0000-000061560000}"/>
    <cellStyle name="Input Cell 7 2 27 4" xfId="26270" xr:uid="{00000000-0005-0000-0000-000062560000}"/>
    <cellStyle name="Input Cell 7 2 27 5" xfId="26271" xr:uid="{00000000-0005-0000-0000-000063560000}"/>
    <cellStyle name="Input Cell 7 2 28" xfId="3118" xr:uid="{00000000-0005-0000-0000-000064560000}"/>
    <cellStyle name="Input Cell 7 2 28 2" xfId="26272" xr:uid="{00000000-0005-0000-0000-000065560000}"/>
    <cellStyle name="Input Cell 7 2 28 2 2" xfId="26273" xr:uid="{00000000-0005-0000-0000-000066560000}"/>
    <cellStyle name="Input Cell 7 2 28 2 3" xfId="26274" xr:uid="{00000000-0005-0000-0000-000067560000}"/>
    <cellStyle name="Input Cell 7 2 28 2 4" xfId="26275" xr:uid="{00000000-0005-0000-0000-000068560000}"/>
    <cellStyle name="Input Cell 7 2 28 3" xfId="26276" xr:uid="{00000000-0005-0000-0000-000069560000}"/>
    <cellStyle name="Input Cell 7 2 28 4" xfId="26277" xr:uid="{00000000-0005-0000-0000-00006A560000}"/>
    <cellStyle name="Input Cell 7 2 28 5" xfId="26278" xr:uid="{00000000-0005-0000-0000-00006B560000}"/>
    <cellStyle name="Input Cell 7 2 29" xfId="3119" xr:uid="{00000000-0005-0000-0000-00006C560000}"/>
    <cellStyle name="Input Cell 7 2 29 2" xfId="26279" xr:uid="{00000000-0005-0000-0000-00006D560000}"/>
    <cellStyle name="Input Cell 7 2 29 2 2" xfId="26280" xr:uid="{00000000-0005-0000-0000-00006E560000}"/>
    <cellStyle name="Input Cell 7 2 29 2 3" xfId="26281" xr:uid="{00000000-0005-0000-0000-00006F560000}"/>
    <cellStyle name="Input Cell 7 2 29 2 4" xfId="26282" xr:uid="{00000000-0005-0000-0000-000070560000}"/>
    <cellStyle name="Input Cell 7 2 29 3" xfId="26283" xr:uid="{00000000-0005-0000-0000-000071560000}"/>
    <cellStyle name="Input Cell 7 2 29 4" xfId="26284" xr:uid="{00000000-0005-0000-0000-000072560000}"/>
    <cellStyle name="Input Cell 7 2 29 5" xfId="26285" xr:uid="{00000000-0005-0000-0000-000073560000}"/>
    <cellStyle name="Input Cell 7 2 3" xfId="3120" xr:uid="{00000000-0005-0000-0000-000074560000}"/>
    <cellStyle name="Input Cell 7 2 3 2" xfId="26286" xr:uid="{00000000-0005-0000-0000-000075560000}"/>
    <cellStyle name="Input Cell 7 2 3 2 2" xfId="26287" xr:uid="{00000000-0005-0000-0000-000076560000}"/>
    <cellStyle name="Input Cell 7 2 3 2 3" xfId="26288" xr:uid="{00000000-0005-0000-0000-000077560000}"/>
    <cellStyle name="Input Cell 7 2 3 2 4" xfId="26289" xr:uid="{00000000-0005-0000-0000-000078560000}"/>
    <cellStyle name="Input Cell 7 2 3 3" xfId="26290" xr:uid="{00000000-0005-0000-0000-000079560000}"/>
    <cellStyle name="Input Cell 7 2 3 4" xfId="26291" xr:uid="{00000000-0005-0000-0000-00007A560000}"/>
    <cellStyle name="Input Cell 7 2 3 5" xfId="26292" xr:uid="{00000000-0005-0000-0000-00007B560000}"/>
    <cellStyle name="Input Cell 7 2 30" xfId="3121" xr:uid="{00000000-0005-0000-0000-00007C560000}"/>
    <cellStyle name="Input Cell 7 2 30 2" xfId="26293" xr:uid="{00000000-0005-0000-0000-00007D560000}"/>
    <cellStyle name="Input Cell 7 2 30 2 2" xfId="26294" xr:uid="{00000000-0005-0000-0000-00007E560000}"/>
    <cellStyle name="Input Cell 7 2 30 2 3" xfId="26295" xr:uid="{00000000-0005-0000-0000-00007F560000}"/>
    <cellStyle name="Input Cell 7 2 30 2 4" xfId="26296" xr:uid="{00000000-0005-0000-0000-000080560000}"/>
    <cellStyle name="Input Cell 7 2 30 3" xfId="26297" xr:uid="{00000000-0005-0000-0000-000081560000}"/>
    <cellStyle name="Input Cell 7 2 30 4" xfId="26298" xr:uid="{00000000-0005-0000-0000-000082560000}"/>
    <cellStyle name="Input Cell 7 2 30 5" xfId="26299" xr:uid="{00000000-0005-0000-0000-000083560000}"/>
    <cellStyle name="Input Cell 7 2 31" xfId="3122" xr:uid="{00000000-0005-0000-0000-000084560000}"/>
    <cellStyle name="Input Cell 7 2 31 2" xfId="26300" xr:uid="{00000000-0005-0000-0000-000085560000}"/>
    <cellStyle name="Input Cell 7 2 31 2 2" xfId="26301" xr:uid="{00000000-0005-0000-0000-000086560000}"/>
    <cellStyle name="Input Cell 7 2 31 2 3" xfId="26302" xr:uid="{00000000-0005-0000-0000-000087560000}"/>
    <cellStyle name="Input Cell 7 2 31 2 4" xfId="26303" xr:uid="{00000000-0005-0000-0000-000088560000}"/>
    <cellStyle name="Input Cell 7 2 31 3" xfId="26304" xr:uid="{00000000-0005-0000-0000-000089560000}"/>
    <cellStyle name="Input Cell 7 2 31 4" xfId="26305" xr:uid="{00000000-0005-0000-0000-00008A560000}"/>
    <cellStyle name="Input Cell 7 2 31 5" xfId="26306" xr:uid="{00000000-0005-0000-0000-00008B560000}"/>
    <cellStyle name="Input Cell 7 2 32" xfId="3123" xr:uid="{00000000-0005-0000-0000-00008C560000}"/>
    <cellStyle name="Input Cell 7 2 32 2" xfId="26307" xr:uid="{00000000-0005-0000-0000-00008D560000}"/>
    <cellStyle name="Input Cell 7 2 32 2 2" xfId="26308" xr:uid="{00000000-0005-0000-0000-00008E560000}"/>
    <cellStyle name="Input Cell 7 2 32 2 3" xfId="26309" xr:uid="{00000000-0005-0000-0000-00008F560000}"/>
    <cellStyle name="Input Cell 7 2 32 2 4" xfId="26310" xr:uid="{00000000-0005-0000-0000-000090560000}"/>
    <cellStyle name="Input Cell 7 2 32 3" xfId="26311" xr:uid="{00000000-0005-0000-0000-000091560000}"/>
    <cellStyle name="Input Cell 7 2 32 4" xfId="26312" xr:uid="{00000000-0005-0000-0000-000092560000}"/>
    <cellStyle name="Input Cell 7 2 32 5" xfId="26313" xr:uid="{00000000-0005-0000-0000-000093560000}"/>
    <cellStyle name="Input Cell 7 2 33" xfId="3124" xr:uid="{00000000-0005-0000-0000-000094560000}"/>
    <cellStyle name="Input Cell 7 2 33 2" xfId="26314" xr:uid="{00000000-0005-0000-0000-000095560000}"/>
    <cellStyle name="Input Cell 7 2 33 2 2" xfId="26315" xr:uid="{00000000-0005-0000-0000-000096560000}"/>
    <cellStyle name="Input Cell 7 2 33 2 3" xfId="26316" xr:uid="{00000000-0005-0000-0000-000097560000}"/>
    <cellStyle name="Input Cell 7 2 33 2 4" xfId="26317" xr:uid="{00000000-0005-0000-0000-000098560000}"/>
    <cellStyle name="Input Cell 7 2 33 3" xfId="26318" xr:uid="{00000000-0005-0000-0000-000099560000}"/>
    <cellStyle name="Input Cell 7 2 33 4" xfId="26319" xr:uid="{00000000-0005-0000-0000-00009A560000}"/>
    <cellStyle name="Input Cell 7 2 33 5" xfId="26320" xr:uid="{00000000-0005-0000-0000-00009B560000}"/>
    <cellStyle name="Input Cell 7 2 34" xfId="3125" xr:uid="{00000000-0005-0000-0000-00009C560000}"/>
    <cellStyle name="Input Cell 7 2 34 2" xfId="26321" xr:uid="{00000000-0005-0000-0000-00009D560000}"/>
    <cellStyle name="Input Cell 7 2 34 2 2" xfId="26322" xr:uid="{00000000-0005-0000-0000-00009E560000}"/>
    <cellStyle name="Input Cell 7 2 34 2 3" xfId="26323" xr:uid="{00000000-0005-0000-0000-00009F560000}"/>
    <cellStyle name="Input Cell 7 2 34 2 4" xfId="26324" xr:uid="{00000000-0005-0000-0000-0000A0560000}"/>
    <cellStyle name="Input Cell 7 2 34 3" xfId="26325" xr:uid="{00000000-0005-0000-0000-0000A1560000}"/>
    <cellStyle name="Input Cell 7 2 34 4" xfId="26326" xr:uid="{00000000-0005-0000-0000-0000A2560000}"/>
    <cellStyle name="Input Cell 7 2 34 5" xfId="26327" xr:uid="{00000000-0005-0000-0000-0000A3560000}"/>
    <cellStyle name="Input Cell 7 2 35" xfId="3126" xr:uid="{00000000-0005-0000-0000-0000A4560000}"/>
    <cellStyle name="Input Cell 7 2 35 2" xfId="26328" xr:uid="{00000000-0005-0000-0000-0000A5560000}"/>
    <cellStyle name="Input Cell 7 2 35 2 2" xfId="26329" xr:uid="{00000000-0005-0000-0000-0000A6560000}"/>
    <cellStyle name="Input Cell 7 2 35 2 3" xfId="26330" xr:uid="{00000000-0005-0000-0000-0000A7560000}"/>
    <cellStyle name="Input Cell 7 2 35 2 4" xfId="26331" xr:uid="{00000000-0005-0000-0000-0000A8560000}"/>
    <cellStyle name="Input Cell 7 2 35 3" xfId="26332" xr:uid="{00000000-0005-0000-0000-0000A9560000}"/>
    <cellStyle name="Input Cell 7 2 35 4" xfId="26333" xr:uid="{00000000-0005-0000-0000-0000AA560000}"/>
    <cellStyle name="Input Cell 7 2 35 5" xfId="26334" xr:uid="{00000000-0005-0000-0000-0000AB560000}"/>
    <cellStyle name="Input Cell 7 2 36" xfId="3127" xr:uid="{00000000-0005-0000-0000-0000AC560000}"/>
    <cellStyle name="Input Cell 7 2 36 2" xfId="26335" xr:uid="{00000000-0005-0000-0000-0000AD560000}"/>
    <cellStyle name="Input Cell 7 2 36 2 2" xfId="26336" xr:uid="{00000000-0005-0000-0000-0000AE560000}"/>
    <cellStyle name="Input Cell 7 2 36 2 3" xfId="26337" xr:uid="{00000000-0005-0000-0000-0000AF560000}"/>
    <cellStyle name="Input Cell 7 2 36 2 4" xfId="26338" xr:uid="{00000000-0005-0000-0000-0000B0560000}"/>
    <cellStyle name="Input Cell 7 2 36 3" xfId="26339" xr:uid="{00000000-0005-0000-0000-0000B1560000}"/>
    <cellStyle name="Input Cell 7 2 36 4" xfId="26340" xr:uid="{00000000-0005-0000-0000-0000B2560000}"/>
    <cellStyle name="Input Cell 7 2 36 5" xfId="26341" xr:uid="{00000000-0005-0000-0000-0000B3560000}"/>
    <cellStyle name="Input Cell 7 2 37" xfId="3128" xr:uid="{00000000-0005-0000-0000-0000B4560000}"/>
    <cellStyle name="Input Cell 7 2 37 2" xfId="26342" xr:uid="{00000000-0005-0000-0000-0000B5560000}"/>
    <cellStyle name="Input Cell 7 2 37 2 2" xfId="26343" xr:uid="{00000000-0005-0000-0000-0000B6560000}"/>
    <cellStyle name="Input Cell 7 2 37 2 3" xfId="26344" xr:uid="{00000000-0005-0000-0000-0000B7560000}"/>
    <cellStyle name="Input Cell 7 2 37 2 4" xfId="26345" xr:uid="{00000000-0005-0000-0000-0000B8560000}"/>
    <cellStyle name="Input Cell 7 2 37 3" xfId="26346" xr:uid="{00000000-0005-0000-0000-0000B9560000}"/>
    <cellStyle name="Input Cell 7 2 37 4" xfId="26347" xr:uid="{00000000-0005-0000-0000-0000BA560000}"/>
    <cellStyle name="Input Cell 7 2 37 5" xfId="26348" xr:uid="{00000000-0005-0000-0000-0000BB560000}"/>
    <cellStyle name="Input Cell 7 2 38" xfId="3129" xr:uid="{00000000-0005-0000-0000-0000BC560000}"/>
    <cellStyle name="Input Cell 7 2 38 2" xfId="26349" xr:uid="{00000000-0005-0000-0000-0000BD560000}"/>
    <cellStyle name="Input Cell 7 2 38 2 2" xfId="26350" xr:uid="{00000000-0005-0000-0000-0000BE560000}"/>
    <cellStyle name="Input Cell 7 2 38 2 3" xfId="26351" xr:uid="{00000000-0005-0000-0000-0000BF560000}"/>
    <cellStyle name="Input Cell 7 2 38 2 4" xfId="26352" xr:uid="{00000000-0005-0000-0000-0000C0560000}"/>
    <cellStyle name="Input Cell 7 2 38 3" xfId="26353" xr:uid="{00000000-0005-0000-0000-0000C1560000}"/>
    <cellStyle name="Input Cell 7 2 38 4" xfId="26354" xr:uid="{00000000-0005-0000-0000-0000C2560000}"/>
    <cellStyle name="Input Cell 7 2 38 5" xfId="26355" xr:uid="{00000000-0005-0000-0000-0000C3560000}"/>
    <cellStyle name="Input Cell 7 2 39" xfId="3130" xr:uid="{00000000-0005-0000-0000-0000C4560000}"/>
    <cellStyle name="Input Cell 7 2 39 2" xfId="26356" xr:uid="{00000000-0005-0000-0000-0000C5560000}"/>
    <cellStyle name="Input Cell 7 2 39 2 2" xfId="26357" xr:uid="{00000000-0005-0000-0000-0000C6560000}"/>
    <cellStyle name="Input Cell 7 2 39 2 3" xfId="26358" xr:uid="{00000000-0005-0000-0000-0000C7560000}"/>
    <cellStyle name="Input Cell 7 2 39 2 4" xfId="26359" xr:uid="{00000000-0005-0000-0000-0000C8560000}"/>
    <cellStyle name="Input Cell 7 2 39 3" xfId="26360" xr:uid="{00000000-0005-0000-0000-0000C9560000}"/>
    <cellStyle name="Input Cell 7 2 39 4" xfId="26361" xr:uid="{00000000-0005-0000-0000-0000CA560000}"/>
    <cellStyle name="Input Cell 7 2 39 5" xfId="26362" xr:uid="{00000000-0005-0000-0000-0000CB560000}"/>
    <cellStyle name="Input Cell 7 2 4" xfId="3131" xr:uid="{00000000-0005-0000-0000-0000CC560000}"/>
    <cellStyle name="Input Cell 7 2 4 2" xfId="26363" xr:uid="{00000000-0005-0000-0000-0000CD560000}"/>
    <cellStyle name="Input Cell 7 2 4 2 2" xfId="26364" xr:uid="{00000000-0005-0000-0000-0000CE560000}"/>
    <cellStyle name="Input Cell 7 2 4 2 3" xfId="26365" xr:uid="{00000000-0005-0000-0000-0000CF560000}"/>
    <cellStyle name="Input Cell 7 2 4 2 4" xfId="26366" xr:uid="{00000000-0005-0000-0000-0000D0560000}"/>
    <cellStyle name="Input Cell 7 2 4 3" xfId="26367" xr:uid="{00000000-0005-0000-0000-0000D1560000}"/>
    <cellStyle name="Input Cell 7 2 4 4" xfId="26368" xr:uid="{00000000-0005-0000-0000-0000D2560000}"/>
    <cellStyle name="Input Cell 7 2 4 5" xfId="26369" xr:uid="{00000000-0005-0000-0000-0000D3560000}"/>
    <cellStyle name="Input Cell 7 2 40" xfId="3132" xr:uid="{00000000-0005-0000-0000-0000D4560000}"/>
    <cellStyle name="Input Cell 7 2 40 2" xfId="26370" xr:uid="{00000000-0005-0000-0000-0000D5560000}"/>
    <cellStyle name="Input Cell 7 2 40 2 2" xfId="26371" xr:uid="{00000000-0005-0000-0000-0000D6560000}"/>
    <cellStyle name="Input Cell 7 2 40 2 3" xfId="26372" xr:uid="{00000000-0005-0000-0000-0000D7560000}"/>
    <cellStyle name="Input Cell 7 2 40 2 4" xfId="26373" xr:uid="{00000000-0005-0000-0000-0000D8560000}"/>
    <cellStyle name="Input Cell 7 2 40 3" xfId="26374" xr:uid="{00000000-0005-0000-0000-0000D9560000}"/>
    <cellStyle name="Input Cell 7 2 40 4" xfId="26375" xr:uid="{00000000-0005-0000-0000-0000DA560000}"/>
    <cellStyle name="Input Cell 7 2 40 5" xfId="26376" xr:uid="{00000000-0005-0000-0000-0000DB560000}"/>
    <cellStyle name="Input Cell 7 2 41" xfId="3133" xr:uid="{00000000-0005-0000-0000-0000DC560000}"/>
    <cellStyle name="Input Cell 7 2 41 2" xfId="26377" xr:uid="{00000000-0005-0000-0000-0000DD560000}"/>
    <cellStyle name="Input Cell 7 2 41 2 2" xfId="26378" xr:uid="{00000000-0005-0000-0000-0000DE560000}"/>
    <cellStyle name="Input Cell 7 2 41 2 3" xfId="26379" xr:uid="{00000000-0005-0000-0000-0000DF560000}"/>
    <cellStyle name="Input Cell 7 2 41 2 4" xfId="26380" xr:uid="{00000000-0005-0000-0000-0000E0560000}"/>
    <cellStyle name="Input Cell 7 2 41 3" xfId="26381" xr:uid="{00000000-0005-0000-0000-0000E1560000}"/>
    <cellStyle name="Input Cell 7 2 41 4" xfId="26382" xr:uid="{00000000-0005-0000-0000-0000E2560000}"/>
    <cellStyle name="Input Cell 7 2 41 5" xfId="26383" xr:uid="{00000000-0005-0000-0000-0000E3560000}"/>
    <cellStyle name="Input Cell 7 2 42" xfId="3134" xr:uid="{00000000-0005-0000-0000-0000E4560000}"/>
    <cellStyle name="Input Cell 7 2 42 2" xfId="26384" xr:uid="{00000000-0005-0000-0000-0000E5560000}"/>
    <cellStyle name="Input Cell 7 2 42 2 2" xfId="26385" xr:uid="{00000000-0005-0000-0000-0000E6560000}"/>
    <cellStyle name="Input Cell 7 2 42 2 3" xfId="26386" xr:uid="{00000000-0005-0000-0000-0000E7560000}"/>
    <cellStyle name="Input Cell 7 2 42 2 4" xfId="26387" xr:uid="{00000000-0005-0000-0000-0000E8560000}"/>
    <cellStyle name="Input Cell 7 2 42 3" xfId="26388" xr:uid="{00000000-0005-0000-0000-0000E9560000}"/>
    <cellStyle name="Input Cell 7 2 42 4" xfId="26389" xr:uid="{00000000-0005-0000-0000-0000EA560000}"/>
    <cellStyle name="Input Cell 7 2 42 5" xfId="26390" xr:uid="{00000000-0005-0000-0000-0000EB560000}"/>
    <cellStyle name="Input Cell 7 2 43" xfId="3135" xr:uid="{00000000-0005-0000-0000-0000EC560000}"/>
    <cellStyle name="Input Cell 7 2 43 2" xfId="26391" xr:uid="{00000000-0005-0000-0000-0000ED560000}"/>
    <cellStyle name="Input Cell 7 2 43 2 2" xfId="26392" xr:uid="{00000000-0005-0000-0000-0000EE560000}"/>
    <cellStyle name="Input Cell 7 2 43 2 3" xfId="26393" xr:uid="{00000000-0005-0000-0000-0000EF560000}"/>
    <cellStyle name="Input Cell 7 2 43 2 4" xfId="26394" xr:uid="{00000000-0005-0000-0000-0000F0560000}"/>
    <cellStyle name="Input Cell 7 2 43 3" xfId="26395" xr:uid="{00000000-0005-0000-0000-0000F1560000}"/>
    <cellStyle name="Input Cell 7 2 43 4" xfId="26396" xr:uid="{00000000-0005-0000-0000-0000F2560000}"/>
    <cellStyle name="Input Cell 7 2 43 5" xfId="26397" xr:uid="{00000000-0005-0000-0000-0000F3560000}"/>
    <cellStyle name="Input Cell 7 2 44" xfId="3136" xr:uid="{00000000-0005-0000-0000-0000F4560000}"/>
    <cellStyle name="Input Cell 7 2 44 2" xfId="26398" xr:uid="{00000000-0005-0000-0000-0000F5560000}"/>
    <cellStyle name="Input Cell 7 2 44 2 2" xfId="26399" xr:uid="{00000000-0005-0000-0000-0000F6560000}"/>
    <cellStyle name="Input Cell 7 2 44 2 3" xfId="26400" xr:uid="{00000000-0005-0000-0000-0000F7560000}"/>
    <cellStyle name="Input Cell 7 2 44 2 4" xfId="26401" xr:uid="{00000000-0005-0000-0000-0000F8560000}"/>
    <cellStyle name="Input Cell 7 2 44 3" xfId="26402" xr:uid="{00000000-0005-0000-0000-0000F9560000}"/>
    <cellStyle name="Input Cell 7 2 44 4" xfId="26403" xr:uid="{00000000-0005-0000-0000-0000FA560000}"/>
    <cellStyle name="Input Cell 7 2 44 5" xfId="26404" xr:uid="{00000000-0005-0000-0000-0000FB560000}"/>
    <cellStyle name="Input Cell 7 2 45" xfId="26405" xr:uid="{00000000-0005-0000-0000-0000FC560000}"/>
    <cellStyle name="Input Cell 7 2 45 2" xfId="26406" xr:uid="{00000000-0005-0000-0000-0000FD560000}"/>
    <cellStyle name="Input Cell 7 2 45 3" xfId="26407" xr:uid="{00000000-0005-0000-0000-0000FE560000}"/>
    <cellStyle name="Input Cell 7 2 45 4" xfId="26408" xr:uid="{00000000-0005-0000-0000-0000FF560000}"/>
    <cellStyle name="Input Cell 7 2 46" xfId="26409" xr:uid="{00000000-0005-0000-0000-000000570000}"/>
    <cellStyle name="Input Cell 7 2 46 2" xfId="26410" xr:uid="{00000000-0005-0000-0000-000001570000}"/>
    <cellStyle name="Input Cell 7 2 46 3" xfId="26411" xr:uid="{00000000-0005-0000-0000-000002570000}"/>
    <cellStyle name="Input Cell 7 2 46 4" xfId="26412" xr:uid="{00000000-0005-0000-0000-000003570000}"/>
    <cellStyle name="Input Cell 7 2 47" xfId="26413" xr:uid="{00000000-0005-0000-0000-000004570000}"/>
    <cellStyle name="Input Cell 7 2 48" xfId="26414" xr:uid="{00000000-0005-0000-0000-000005570000}"/>
    <cellStyle name="Input Cell 7 2 5" xfId="3137" xr:uid="{00000000-0005-0000-0000-000006570000}"/>
    <cellStyle name="Input Cell 7 2 5 2" xfId="26415" xr:uid="{00000000-0005-0000-0000-000007570000}"/>
    <cellStyle name="Input Cell 7 2 5 2 2" xfId="26416" xr:uid="{00000000-0005-0000-0000-000008570000}"/>
    <cellStyle name="Input Cell 7 2 5 2 3" xfId="26417" xr:uid="{00000000-0005-0000-0000-000009570000}"/>
    <cellStyle name="Input Cell 7 2 5 2 4" xfId="26418" xr:uid="{00000000-0005-0000-0000-00000A570000}"/>
    <cellStyle name="Input Cell 7 2 5 3" xfId="26419" xr:uid="{00000000-0005-0000-0000-00000B570000}"/>
    <cellStyle name="Input Cell 7 2 5 4" xfId="26420" xr:uid="{00000000-0005-0000-0000-00000C570000}"/>
    <cellStyle name="Input Cell 7 2 5 5" xfId="26421" xr:uid="{00000000-0005-0000-0000-00000D570000}"/>
    <cellStyle name="Input Cell 7 2 6" xfId="3138" xr:uid="{00000000-0005-0000-0000-00000E570000}"/>
    <cellStyle name="Input Cell 7 2 6 2" xfId="26422" xr:uid="{00000000-0005-0000-0000-00000F570000}"/>
    <cellStyle name="Input Cell 7 2 6 2 2" xfId="26423" xr:uid="{00000000-0005-0000-0000-000010570000}"/>
    <cellStyle name="Input Cell 7 2 6 2 3" xfId="26424" xr:uid="{00000000-0005-0000-0000-000011570000}"/>
    <cellStyle name="Input Cell 7 2 6 2 4" xfId="26425" xr:uid="{00000000-0005-0000-0000-000012570000}"/>
    <cellStyle name="Input Cell 7 2 6 3" xfId="26426" xr:uid="{00000000-0005-0000-0000-000013570000}"/>
    <cellStyle name="Input Cell 7 2 6 4" xfId="26427" xr:uid="{00000000-0005-0000-0000-000014570000}"/>
    <cellStyle name="Input Cell 7 2 6 5" xfId="26428" xr:uid="{00000000-0005-0000-0000-000015570000}"/>
    <cellStyle name="Input Cell 7 2 7" xfId="3139" xr:uid="{00000000-0005-0000-0000-000016570000}"/>
    <cellStyle name="Input Cell 7 2 7 2" xfId="26429" xr:uid="{00000000-0005-0000-0000-000017570000}"/>
    <cellStyle name="Input Cell 7 2 7 2 2" xfId="26430" xr:uid="{00000000-0005-0000-0000-000018570000}"/>
    <cellStyle name="Input Cell 7 2 7 2 3" xfId="26431" xr:uid="{00000000-0005-0000-0000-000019570000}"/>
    <cellStyle name="Input Cell 7 2 7 2 4" xfId="26432" xr:uid="{00000000-0005-0000-0000-00001A570000}"/>
    <cellStyle name="Input Cell 7 2 7 3" xfId="26433" xr:uid="{00000000-0005-0000-0000-00001B570000}"/>
    <cellStyle name="Input Cell 7 2 7 4" xfId="26434" xr:uid="{00000000-0005-0000-0000-00001C570000}"/>
    <cellStyle name="Input Cell 7 2 7 5" xfId="26435" xr:uid="{00000000-0005-0000-0000-00001D570000}"/>
    <cellStyle name="Input Cell 7 2 8" xfId="3140" xr:uid="{00000000-0005-0000-0000-00001E570000}"/>
    <cellStyle name="Input Cell 7 2 8 2" xfId="26436" xr:uid="{00000000-0005-0000-0000-00001F570000}"/>
    <cellStyle name="Input Cell 7 2 8 2 2" xfId="26437" xr:uid="{00000000-0005-0000-0000-000020570000}"/>
    <cellStyle name="Input Cell 7 2 8 2 3" xfId="26438" xr:uid="{00000000-0005-0000-0000-000021570000}"/>
    <cellStyle name="Input Cell 7 2 8 2 4" xfId="26439" xr:uid="{00000000-0005-0000-0000-000022570000}"/>
    <cellStyle name="Input Cell 7 2 8 3" xfId="26440" xr:uid="{00000000-0005-0000-0000-000023570000}"/>
    <cellStyle name="Input Cell 7 2 8 4" xfId="26441" xr:uid="{00000000-0005-0000-0000-000024570000}"/>
    <cellStyle name="Input Cell 7 2 8 5" xfId="26442" xr:uid="{00000000-0005-0000-0000-000025570000}"/>
    <cellStyle name="Input Cell 7 2 9" xfId="3141" xr:uid="{00000000-0005-0000-0000-000026570000}"/>
    <cellStyle name="Input Cell 7 2 9 2" xfId="26443" xr:uid="{00000000-0005-0000-0000-000027570000}"/>
    <cellStyle name="Input Cell 7 2 9 2 2" xfId="26444" xr:uid="{00000000-0005-0000-0000-000028570000}"/>
    <cellStyle name="Input Cell 7 2 9 2 3" xfId="26445" xr:uid="{00000000-0005-0000-0000-000029570000}"/>
    <cellStyle name="Input Cell 7 2 9 2 4" xfId="26446" xr:uid="{00000000-0005-0000-0000-00002A570000}"/>
    <cellStyle name="Input Cell 7 2 9 3" xfId="26447" xr:uid="{00000000-0005-0000-0000-00002B570000}"/>
    <cellStyle name="Input Cell 7 2 9 4" xfId="26448" xr:uid="{00000000-0005-0000-0000-00002C570000}"/>
    <cellStyle name="Input Cell 7 2 9 5" xfId="26449" xr:uid="{00000000-0005-0000-0000-00002D570000}"/>
    <cellStyle name="Input Cell 7 20" xfId="3142" xr:uid="{00000000-0005-0000-0000-00002E570000}"/>
    <cellStyle name="Input Cell 7 20 2" xfId="26450" xr:uid="{00000000-0005-0000-0000-00002F570000}"/>
    <cellStyle name="Input Cell 7 20 2 2" xfId="26451" xr:uid="{00000000-0005-0000-0000-000030570000}"/>
    <cellStyle name="Input Cell 7 20 2 3" xfId="26452" xr:uid="{00000000-0005-0000-0000-000031570000}"/>
    <cellStyle name="Input Cell 7 20 2 4" xfId="26453" xr:uid="{00000000-0005-0000-0000-000032570000}"/>
    <cellStyle name="Input Cell 7 20 3" xfId="26454" xr:uid="{00000000-0005-0000-0000-000033570000}"/>
    <cellStyle name="Input Cell 7 20 4" xfId="26455" xr:uid="{00000000-0005-0000-0000-000034570000}"/>
    <cellStyle name="Input Cell 7 20 5" xfId="26456" xr:uid="{00000000-0005-0000-0000-000035570000}"/>
    <cellStyle name="Input Cell 7 21" xfId="3143" xr:uid="{00000000-0005-0000-0000-000036570000}"/>
    <cellStyle name="Input Cell 7 21 2" xfId="26457" xr:uid="{00000000-0005-0000-0000-000037570000}"/>
    <cellStyle name="Input Cell 7 21 2 2" xfId="26458" xr:uid="{00000000-0005-0000-0000-000038570000}"/>
    <cellStyle name="Input Cell 7 21 2 3" xfId="26459" xr:uid="{00000000-0005-0000-0000-000039570000}"/>
    <cellStyle name="Input Cell 7 21 2 4" xfId="26460" xr:uid="{00000000-0005-0000-0000-00003A570000}"/>
    <cellStyle name="Input Cell 7 21 3" xfId="26461" xr:uid="{00000000-0005-0000-0000-00003B570000}"/>
    <cellStyle name="Input Cell 7 21 4" xfId="26462" xr:uid="{00000000-0005-0000-0000-00003C570000}"/>
    <cellStyle name="Input Cell 7 21 5" xfId="26463" xr:uid="{00000000-0005-0000-0000-00003D570000}"/>
    <cellStyle name="Input Cell 7 22" xfId="3144" xr:uid="{00000000-0005-0000-0000-00003E570000}"/>
    <cellStyle name="Input Cell 7 22 2" xfId="26464" xr:uid="{00000000-0005-0000-0000-00003F570000}"/>
    <cellStyle name="Input Cell 7 22 2 2" xfId="26465" xr:uid="{00000000-0005-0000-0000-000040570000}"/>
    <cellStyle name="Input Cell 7 22 2 3" xfId="26466" xr:uid="{00000000-0005-0000-0000-000041570000}"/>
    <cellStyle name="Input Cell 7 22 2 4" xfId="26467" xr:uid="{00000000-0005-0000-0000-000042570000}"/>
    <cellStyle name="Input Cell 7 22 3" xfId="26468" xr:uid="{00000000-0005-0000-0000-000043570000}"/>
    <cellStyle name="Input Cell 7 22 4" xfId="26469" xr:uid="{00000000-0005-0000-0000-000044570000}"/>
    <cellStyle name="Input Cell 7 22 5" xfId="26470" xr:uid="{00000000-0005-0000-0000-000045570000}"/>
    <cellStyle name="Input Cell 7 23" xfId="3145" xr:uid="{00000000-0005-0000-0000-000046570000}"/>
    <cellStyle name="Input Cell 7 23 2" xfId="26471" xr:uid="{00000000-0005-0000-0000-000047570000}"/>
    <cellStyle name="Input Cell 7 23 2 2" xfId="26472" xr:uid="{00000000-0005-0000-0000-000048570000}"/>
    <cellStyle name="Input Cell 7 23 2 3" xfId="26473" xr:uid="{00000000-0005-0000-0000-000049570000}"/>
    <cellStyle name="Input Cell 7 23 2 4" xfId="26474" xr:uid="{00000000-0005-0000-0000-00004A570000}"/>
    <cellStyle name="Input Cell 7 23 3" xfId="26475" xr:uid="{00000000-0005-0000-0000-00004B570000}"/>
    <cellStyle name="Input Cell 7 23 4" xfId="26476" xr:uid="{00000000-0005-0000-0000-00004C570000}"/>
    <cellStyle name="Input Cell 7 23 5" xfId="26477" xr:uid="{00000000-0005-0000-0000-00004D570000}"/>
    <cellStyle name="Input Cell 7 24" xfId="3146" xr:uid="{00000000-0005-0000-0000-00004E570000}"/>
    <cellStyle name="Input Cell 7 24 2" xfId="26478" xr:uid="{00000000-0005-0000-0000-00004F570000}"/>
    <cellStyle name="Input Cell 7 24 2 2" xfId="26479" xr:uid="{00000000-0005-0000-0000-000050570000}"/>
    <cellStyle name="Input Cell 7 24 2 3" xfId="26480" xr:uid="{00000000-0005-0000-0000-000051570000}"/>
    <cellStyle name="Input Cell 7 24 2 4" xfId="26481" xr:uid="{00000000-0005-0000-0000-000052570000}"/>
    <cellStyle name="Input Cell 7 24 3" xfId="26482" xr:uid="{00000000-0005-0000-0000-000053570000}"/>
    <cellStyle name="Input Cell 7 24 4" xfId="26483" xr:uid="{00000000-0005-0000-0000-000054570000}"/>
    <cellStyle name="Input Cell 7 24 5" xfId="26484" xr:uid="{00000000-0005-0000-0000-000055570000}"/>
    <cellStyle name="Input Cell 7 25" xfId="3147" xr:uid="{00000000-0005-0000-0000-000056570000}"/>
    <cellStyle name="Input Cell 7 25 2" xfId="26485" xr:uid="{00000000-0005-0000-0000-000057570000}"/>
    <cellStyle name="Input Cell 7 25 2 2" xfId="26486" xr:uid="{00000000-0005-0000-0000-000058570000}"/>
    <cellStyle name="Input Cell 7 25 2 3" xfId="26487" xr:uid="{00000000-0005-0000-0000-000059570000}"/>
    <cellStyle name="Input Cell 7 25 2 4" xfId="26488" xr:uid="{00000000-0005-0000-0000-00005A570000}"/>
    <cellStyle name="Input Cell 7 25 3" xfId="26489" xr:uid="{00000000-0005-0000-0000-00005B570000}"/>
    <cellStyle name="Input Cell 7 25 4" xfId="26490" xr:uid="{00000000-0005-0000-0000-00005C570000}"/>
    <cellStyle name="Input Cell 7 25 5" xfId="26491" xr:uid="{00000000-0005-0000-0000-00005D570000}"/>
    <cellStyle name="Input Cell 7 26" xfId="3148" xr:uid="{00000000-0005-0000-0000-00005E570000}"/>
    <cellStyle name="Input Cell 7 26 2" xfId="26492" xr:uid="{00000000-0005-0000-0000-00005F570000}"/>
    <cellStyle name="Input Cell 7 26 2 2" xfId="26493" xr:uid="{00000000-0005-0000-0000-000060570000}"/>
    <cellStyle name="Input Cell 7 26 2 3" xfId="26494" xr:uid="{00000000-0005-0000-0000-000061570000}"/>
    <cellStyle name="Input Cell 7 26 2 4" xfId="26495" xr:uid="{00000000-0005-0000-0000-000062570000}"/>
    <cellStyle name="Input Cell 7 26 3" xfId="26496" xr:uid="{00000000-0005-0000-0000-000063570000}"/>
    <cellStyle name="Input Cell 7 26 4" xfId="26497" xr:uid="{00000000-0005-0000-0000-000064570000}"/>
    <cellStyle name="Input Cell 7 26 5" xfId="26498" xr:uid="{00000000-0005-0000-0000-000065570000}"/>
    <cellStyle name="Input Cell 7 27" xfId="3149" xr:uid="{00000000-0005-0000-0000-000066570000}"/>
    <cellStyle name="Input Cell 7 27 2" xfId="26499" xr:uid="{00000000-0005-0000-0000-000067570000}"/>
    <cellStyle name="Input Cell 7 27 2 2" xfId="26500" xr:uid="{00000000-0005-0000-0000-000068570000}"/>
    <cellStyle name="Input Cell 7 27 2 3" xfId="26501" xr:uid="{00000000-0005-0000-0000-000069570000}"/>
    <cellStyle name="Input Cell 7 27 2 4" xfId="26502" xr:uid="{00000000-0005-0000-0000-00006A570000}"/>
    <cellStyle name="Input Cell 7 27 3" xfId="26503" xr:uid="{00000000-0005-0000-0000-00006B570000}"/>
    <cellStyle name="Input Cell 7 27 4" xfId="26504" xr:uid="{00000000-0005-0000-0000-00006C570000}"/>
    <cellStyle name="Input Cell 7 27 5" xfId="26505" xr:uid="{00000000-0005-0000-0000-00006D570000}"/>
    <cellStyle name="Input Cell 7 28" xfId="3150" xr:uid="{00000000-0005-0000-0000-00006E570000}"/>
    <cellStyle name="Input Cell 7 28 2" xfId="26506" xr:uid="{00000000-0005-0000-0000-00006F570000}"/>
    <cellStyle name="Input Cell 7 28 2 2" xfId="26507" xr:uid="{00000000-0005-0000-0000-000070570000}"/>
    <cellStyle name="Input Cell 7 28 2 3" xfId="26508" xr:uid="{00000000-0005-0000-0000-000071570000}"/>
    <cellStyle name="Input Cell 7 28 2 4" xfId="26509" xr:uid="{00000000-0005-0000-0000-000072570000}"/>
    <cellStyle name="Input Cell 7 28 3" xfId="26510" xr:uid="{00000000-0005-0000-0000-000073570000}"/>
    <cellStyle name="Input Cell 7 28 4" xfId="26511" xr:uid="{00000000-0005-0000-0000-000074570000}"/>
    <cellStyle name="Input Cell 7 28 5" xfId="26512" xr:uid="{00000000-0005-0000-0000-000075570000}"/>
    <cellStyle name="Input Cell 7 29" xfId="3151" xr:uid="{00000000-0005-0000-0000-000076570000}"/>
    <cellStyle name="Input Cell 7 29 2" xfId="26513" xr:uid="{00000000-0005-0000-0000-000077570000}"/>
    <cellStyle name="Input Cell 7 29 2 2" xfId="26514" xr:uid="{00000000-0005-0000-0000-000078570000}"/>
    <cellStyle name="Input Cell 7 29 2 3" xfId="26515" xr:uid="{00000000-0005-0000-0000-000079570000}"/>
    <cellStyle name="Input Cell 7 29 2 4" xfId="26516" xr:uid="{00000000-0005-0000-0000-00007A570000}"/>
    <cellStyle name="Input Cell 7 29 3" xfId="26517" xr:uid="{00000000-0005-0000-0000-00007B570000}"/>
    <cellStyle name="Input Cell 7 29 4" xfId="26518" xr:uid="{00000000-0005-0000-0000-00007C570000}"/>
    <cellStyle name="Input Cell 7 29 5" xfId="26519" xr:uid="{00000000-0005-0000-0000-00007D570000}"/>
    <cellStyle name="Input Cell 7 3" xfId="3152" xr:uid="{00000000-0005-0000-0000-00007E570000}"/>
    <cellStyle name="Input Cell 7 3 2" xfId="26520" xr:uid="{00000000-0005-0000-0000-00007F570000}"/>
    <cellStyle name="Input Cell 7 3 2 2" xfId="26521" xr:uid="{00000000-0005-0000-0000-000080570000}"/>
    <cellStyle name="Input Cell 7 3 2 3" xfId="26522" xr:uid="{00000000-0005-0000-0000-000081570000}"/>
    <cellStyle name="Input Cell 7 3 2 4" xfId="26523" xr:uid="{00000000-0005-0000-0000-000082570000}"/>
    <cellStyle name="Input Cell 7 3 3" xfId="26524" xr:uid="{00000000-0005-0000-0000-000083570000}"/>
    <cellStyle name="Input Cell 7 3 4" xfId="26525" xr:uid="{00000000-0005-0000-0000-000084570000}"/>
    <cellStyle name="Input Cell 7 3 5" xfId="26526" xr:uid="{00000000-0005-0000-0000-000085570000}"/>
    <cellStyle name="Input Cell 7 30" xfId="3153" xr:uid="{00000000-0005-0000-0000-000086570000}"/>
    <cellStyle name="Input Cell 7 30 2" xfId="26527" xr:uid="{00000000-0005-0000-0000-000087570000}"/>
    <cellStyle name="Input Cell 7 30 2 2" xfId="26528" xr:uid="{00000000-0005-0000-0000-000088570000}"/>
    <cellStyle name="Input Cell 7 30 2 3" xfId="26529" xr:uid="{00000000-0005-0000-0000-000089570000}"/>
    <cellStyle name="Input Cell 7 30 2 4" xfId="26530" xr:uid="{00000000-0005-0000-0000-00008A570000}"/>
    <cellStyle name="Input Cell 7 30 3" xfId="26531" xr:uid="{00000000-0005-0000-0000-00008B570000}"/>
    <cellStyle name="Input Cell 7 30 4" xfId="26532" xr:uid="{00000000-0005-0000-0000-00008C570000}"/>
    <cellStyle name="Input Cell 7 30 5" xfId="26533" xr:uid="{00000000-0005-0000-0000-00008D570000}"/>
    <cellStyle name="Input Cell 7 31" xfId="3154" xr:uid="{00000000-0005-0000-0000-00008E570000}"/>
    <cellStyle name="Input Cell 7 31 2" xfId="26534" xr:uid="{00000000-0005-0000-0000-00008F570000}"/>
    <cellStyle name="Input Cell 7 31 2 2" xfId="26535" xr:uid="{00000000-0005-0000-0000-000090570000}"/>
    <cellStyle name="Input Cell 7 31 2 3" xfId="26536" xr:uid="{00000000-0005-0000-0000-000091570000}"/>
    <cellStyle name="Input Cell 7 31 2 4" xfId="26537" xr:uid="{00000000-0005-0000-0000-000092570000}"/>
    <cellStyle name="Input Cell 7 31 3" xfId="26538" xr:uid="{00000000-0005-0000-0000-000093570000}"/>
    <cellStyle name="Input Cell 7 31 4" xfId="26539" xr:uid="{00000000-0005-0000-0000-000094570000}"/>
    <cellStyle name="Input Cell 7 31 5" xfId="26540" xr:uid="{00000000-0005-0000-0000-000095570000}"/>
    <cellStyle name="Input Cell 7 32" xfId="3155" xr:uid="{00000000-0005-0000-0000-000096570000}"/>
    <cellStyle name="Input Cell 7 32 2" xfId="26541" xr:uid="{00000000-0005-0000-0000-000097570000}"/>
    <cellStyle name="Input Cell 7 32 2 2" xfId="26542" xr:uid="{00000000-0005-0000-0000-000098570000}"/>
    <cellStyle name="Input Cell 7 32 2 3" xfId="26543" xr:uid="{00000000-0005-0000-0000-000099570000}"/>
    <cellStyle name="Input Cell 7 32 2 4" xfId="26544" xr:uid="{00000000-0005-0000-0000-00009A570000}"/>
    <cellStyle name="Input Cell 7 32 3" xfId="26545" xr:uid="{00000000-0005-0000-0000-00009B570000}"/>
    <cellStyle name="Input Cell 7 32 4" xfId="26546" xr:uid="{00000000-0005-0000-0000-00009C570000}"/>
    <cellStyle name="Input Cell 7 32 5" xfId="26547" xr:uid="{00000000-0005-0000-0000-00009D570000}"/>
    <cellStyle name="Input Cell 7 33" xfId="3156" xr:uid="{00000000-0005-0000-0000-00009E570000}"/>
    <cellStyle name="Input Cell 7 33 2" xfId="26548" xr:uid="{00000000-0005-0000-0000-00009F570000}"/>
    <cellStyle name="Input Cell 7 33 2 2" xfId="26549" xr:uid="{00000000-0005-0000-0000-0000A0570000}"/>
    <cellStyle name="Input Cell 7 33 2 3" xfId="26550" xr:uid="{00000000-0005-0000-0000-0000A1570000}"/>
    <cellStyle name="Input Cell 7 33 2 4" xfId="26551" xr:uid="{00000000-0005-0000-0000-0000A2570000}"/>
    <cellStyle name="Input Cell 7 33 3" xfId="26552" xr:uid="{00000000-0005-0000-0000-0000A3570000}"/>
    <cellStyle name="Input Cell 7 33 4" xfId="26553" xr:uid="{00000000-0005-0000-0000-0000A4570000}"/>
    <cellStyle name="Input Cell 7 33 5" xfId="26554" xr:uid="{00000000-0005-0000-0000-0000A5570000}"/>
    <cellStyle name="Input Cell 7 34" xfId="3157" xr:uid="{00000000-0005-0000-0000-0000A6570000}"/>
    <cellStyle name="Input Cell 7 34 2" xfId="26555" xr:uid="{00000000-0005-0000-0000-0000A7570000}"/>
    <cellStyle name="Input Cell 7 34 2 2" xfId="26556" xr:uid="{00000000-0005-0000-0000-0000A8570000}"/>
    <cellStyle name="Input Cell 7 34 2 3" xfId="26557" xr:uid="{00000000-0005-0000-0000-0000A9570000}"/>
    <cellStyle name="Input Cell 7 34 2 4" xfId="26558" xr:uid="{00000000-0005-0000-0000-0000AA570000}"/>
    <cellStyle name="Input Cell 7 34 3" xfId="26559" xr:uid="{00000000-0005-0000-0000-0000AB570000}"/>
    <cellStyle name="Input Cell 7 34 4" xfId="26560" xr:uid="{00000000-0005-0000-0000-0000AC570000}"/>
    <cellStyle name="Input Cell 7 34 5" xfId="26561" xr:uid="{00000000-0005-0000-0000-0000AD570000}"/>
    <cellStyle name="Input Cell 7 35" xfId="3158" xr:uid="{00000000-0005-0000-0000-0000AE570000}"/>
    <cellStyle name="Input Cell 7 35 2" xfId="26562" xr:uid="{00000000-0005-0000-0000-0000AF570000}"/>
    <cellStyle name="Input Cell 7 35 2 2" xfId="26563" xr:uid="{00000000-0005-0000-0000-0000B0570000}"/>
    <cellStyle name="Input Cell 7 35 2 3" xfId="26564" xr:uid="{00000000-0005-0000-0000-0000B1570000}"/>
    <cellStyle name="Input Cell 7 35 2 4" xfId="26565" xr:uid="{00000000-0005-0000-0000-0000B2570000}"/>
    <cellStyle name="Input Cell 7 35 3" xfId="26566" xr:uid="{00000000-0005-0000-0000-0000B3570000}"/>
    <cellStyle name="Input Cell 7 35 4" xfId="26567" xr:uid="{00000000-0005-0000-0000-0000B4570000}"/>
    <cellStyle name="Input Cell 7 35 5" xfId="26568" xr:uid="{00000000-0005-0000-0000-0000B5570000}"/>
    <cellStyle name="Input Cell 7 36" xfId="3159" xr:uid="{00000000-0005-0000-0000-0000B6570000}"/>
    <cellStyle name="Input Cell 7 36 2" xfId="26569" xr:uid="{00000000-0005-0000-0000-0000B7570000}"/>
    <cellStyle name="Input Cell 7 36 2 2" xfId="26570" xr:uid="{00000000-0005-0000-0000-0000B8570000}"/>
    <cellStyle name="Input Cell 7 36 2 3" xfId="26571" xr:uid="{00000000-0005-0000-0000-0000B9570000}"/>
    <cellStyle name="Input Cell 7 36 2 4" xfId="26572" xr:uid="{00000000-0005-0000-0000-0000BA570000}"/>
    <cellStyle name="Input Cell 7 36 3" xfId="26573" xr:uid="{00000000-0005-0000-0000-0000BB570000}"/>
    <cellStyle name="Input Cell 7 36 4" xfId="26574" xr:uid="{00000000-0005-0000-0000-0000BC570000}"/>
    <cellStyle name="Input Cell 7 36 5" xfId="26575" xr:uid="{00000000-0005-0000-0000-0000BD570000}"/>
    <cellStyle name="Input Cell 7 37" xfId="3160" xr:uid="{00000000-0005-0000-0000-0000BE570000}"/>
    <cellStyle name="Input Cell 7 37 2" xfId="26576" xr:uid="{00000000-0005-0000-0000-0000BF570000}"/>
    <cellStyle name="Input Cell 7 37 2 2" xfId="26577" xr:uid="{00000000-0005-0000-0000-0000C0570000}"/>
    <cellStyle name="Input Cell 7 37 2 3" xfId="26578" xr:uid="{00000000-0005-0000-0000-0000C1570000}"/>
    <cellStyle name="Input Cell 7 37 2 4" xfId="26579" xr:uid="{00000000-0005-0000-0000-0000C2570000}"/>
    <cellStyle name="Input Cell 7 37 3" xfId="26580" xr:uid="{00000000-0005-0000-0000-0000C3570000}"/>
    <cellStyle name="Input Cell 7 37 4" xfId="26581" xr:uid="{00000000-0005-0000-0000-0000C4570000}"/>
    <cellStyle name="Input Cell 7 37 5" xfId="26582" xr:uid="{00000000-0005-0000-0000-0000C5570000}"/>
    <cellStyle name="Input Cell 7 38" xfId="3161" xr:uid="{00000000-0005-0000-0000-0000C6570000}"/>
    <cellStyle name="Input Cell 7 38 2" xfId="26583" xr:uid="{00000000-0005-0000-0000-0000C7570000}"/>
    <cellStyle name="Input Cell 7 38 2 2" xfId="26584" xr:uid="{00000000-0005-0000-0000-0000C8570000}"/>
    <cellStyle name="Input Cell 7 38 2 3" xfId="26585" xr:uid="{00000000-0005-0000-0000-0000C9570000}"/>
    <cellStyle name="Input Cell 7 38 2 4" xfId="26586" xr:uid="{00000000-0005-0000-0000-0000CA570000}"/>
    <cellStyle name="Input Cell 7 38 3" xfId="26587" xr:uid="{00000000-0005-0000-0000-0000CB570000}"/>
    <cellStyle name="Input Cell 7 38 4" xfId="26588" xr:uid="{00000000-0005-0000-0000-0000CC570000}"/>
    <cellStyle name="Input Cell 7 38 5" xfId="26589" xr:uid="{00000000-0005-0000-0000-0000CD570000}"/>
    <cellStyle name="Input Cell 7 39" xfId="3162" xr:uid="{00000000-0005-0000-0000-0000CE570000}"/>
    <cellStyle name="Input Cell 7 39 2" xfId="26590" xr:uid="{00000000-0005-0000-0000-0000CF570000}"/>
    <cellStyle name="Input Cell 7 39 2 2" xfId="26591" xr:uid="{00000000-0005-0000-0000-0000D0570000}"/>
    <cellStyle name="Input Cell 7 39 2 3" xfId="26592" xr:uid="{00000000-0005-0000-0000-0000D1570000}"/>
    <cellStyle name="Input Cell 7 39 2 4" xfId="26593" xr:uid="{00000000-0005-0000-0000-0000D2570000}"/>
    <cellStyle name="Input Cell 7 39 3" xfId="26594" xr:uid="{00000000-0005-0000-0000-0000D3570000}"/>
    <cellStyle name="Input Cell 7 39 4" xfId="26595" xr:uid="{00000000-0005-0000-0000-0000D4570000}"/>
    <cellStyle name="Input Cell 7 39 5" xfId="26596" xr:uid="{00000000-0005-0000-0000-0000D5570000}"/>
    <cellStyle name="Input Cell 7 4" xfId="3163" xr:uid="{00000000-0005-0000-0000-0000D6570000}"/>
    <cellStyle name="Input Cell 7 4 2" xfId="26597" xr:uid="{00000000-0005-0000-0000-0000D7570000}"/>
    <cellStyle name="Input Cell 7 4 2 2" xfId="26598" xr:uid="{00000000-0005-0000-0000-0000D8570000}"/>
    <cellStyle name="Input Cell 7 4 2 3" xfId="26599" xr:uid="{00000000-0005-0000-0000-0000D9570000}"/>
    <cellStyle name="Input Cell 7 4 2 4" xfId="26600" xr:uid="{00000000-0005-0000-0000-0000DA570000}"/>
    <cellStyle name="Input Cell 7 4 3" xfId="26601" xr:uid="{00000000-0005-0000-0000-0000DB570000}"/>
    <cellStyle name="Input Cell 7 4 4" xfId="26602" xr:uid="{00000000-0005-0000-0000-0000DC570000}"/>
    <cellStyle name="Input Cell 7 4 5" xfId="26603" xr:uid="{00000000-0005-0000-0000-0000DD570000}"/>
    <cellStyle name="Input Cell 7 40" xfId="3164" xr:uid="{00000000-0005-0000-0000-0000DE570000}"/>
    <cellStyle name="Input Cell 7 40 2" xfId="26604" xr:uid="{00000000-0005-0000-0000-0000DF570000}"/>
    <cellStyle name="Input Cell 7 40 2 2" xfId="26605" xr:uid="{00000000-0005-0000-0000-0000E0570000}"/>
    <cellStyle name="Input Cell 7 40 2 3" xfId="26606" xr:uid="{00000000-0005-0000-0000-0000E1570000}"/>
    <cellStyle name="Input Cell 7 40 2 4" xfId="26607" xr:uid="{00000000-0005-0000-0000-0000E2570000}"/>
    <cellStyle name="Input Cell 7 40 3" xfId="26608" xr:uid="{00000000-0005-0000-0000-0000E3570000}"/>
    <cellStyle name="Input Cell 7 40 4" xfId="26609" xr:uid="{00000000-0005-0000-0000-0000E4570000}"/>
    <cellStyle name="Input Cell 7 40 5" xfId="26610" xr:uid="{00000000-0005-0000-0000-0000E5570000}"/>
    <cellStyle name="Input Cell 7 41" xfId="3165" xr:uid="{00000000-0005-0000-0000-0000E6570000}"/>
    <cellStyle name="Input Cell 7 41 2" xfId="26611" xr:uid="{00000000-0005-0000-0000-0000E7570000}"/>
    <cellStyle name="Input Cell 7 41 2 2" xfId="26612" xr:uid="{00000000-0005-0000-0000-0000E8570000}"/>
    <cellStyle name="Input Cell 7 41 2 3" xfId="26613" xr:uid="{00000000-0005-0000-0000-0000E9570000}"/>
    <cellStyle name="Input Cell 7 41 2 4" xfId="26614" xr:uid="{00000000-0005-0000-0000-0000EA570000}"/>
    <cellStyle name="Input Cell 7 41 3" xfId="26615" xr:uid="{00000000-0005-0000-0000-0000EB570000}"/>
    <cellStyle name="Input Cell 7 41 4" xfId="26616" xr:uid="{00000000-0005-0000-0000-0000EC570000}"/>
    <cellStyle name="Input Cell 7 41 5" xfId="26617" xr:uid="{00000000-0005-0000-0000-0000ED570000}"/>
    <cellStyle name="Input Cell 7 42" xfId="3166" xr:uid="{00000000-0005-0000-0000-0000EE570000}"/>
    <cellStyle name="Input Cell 7 42 2" xfId="26618" xr:uid="{00000000-0005-0000-0000-0000EF570000}"/>
    <cellStyle name="Input Cell 7 42 2 2" xfId="26619" xr:uid="{00000000-0005-0000-0000-0000F0570000}"/>
    <cellStyle name="Input Cell 7 42 2 3" xfId="26620" xr:uid="{00000000-0005-0000-0000-0000F1570000}"/>
    <cellStyle name="Input Cell 7 42 2 4" xfId="26621" xr:uid="{00000000-0005-0000-0000-0000F2570000}"/>
    <cellStyle name="Input Cell 7 42 3" xfId="26622" xr:uid="{00000000-0005-0000-0000-0000F3570000}"/>
    <cellStyle name="Input Cell 7 42 4" xfId="26623" xr:uid="{00000000-0005-0000-0000-0000F4570000}"/>
    <cellStyle name="Input Cell 7 42 5" xfId="26624" xr:uid="{00000000-0005-0000-0000-0000F5570000}"/>
    <cellStyle name="Input Cell 7 43" xfId="3167" xr:uid="{00000000-0005-0000-0000-0000F6570000}"/>
    <cellStyle name="Input Cell 7 43 2" xfId="26625" xr:uid="{00000000-0005-0000-0000-0000F7570000}"/>
    <cellStyle name="Input Cell 7 43 2 2" xfId="26626" xr:uid="{00000000-0005-0000-0000-0000F8570000}"/>
    <cellStyle name="Input Cell 7 43 2 3" xfId="26627" xr:uid="{00000000-0005-0000-0000-0000F9570000}"/>
    <cellStyle name="Input Cell 7 43 2 4" xfId="26628" xr:uid="{00000000-0005-0000-0000-0000FA570000}"/>
    <cellStyle name="Input Cell 7 43 3" xfId="26629" xr:uid="{00000000-0005-0000-0000-0000FB570000}"/>
    <cellStyle name="Input Cell 7 43 4" xfId="26630" xr:uid="{00000000-0005-0000-0000-0000FC570000}"/>
    <cellStyle name="Input Cell 7 43 5" xfId="26631" xr:uid="{00000000-0005-0000-0000-0000FD570000}"/>
    <cellStyle name="Input Cell 7 44" xfId="3168" xr:uid="{00000000-0005-0000-0000-0000FE570000}"/>
    <cellStyle name="Input Cell 7 44 2" xfId="26632" xr:uid="{00000000-0005-0000-0000-0000FF570000}"/>
    <cellStyle name="Input Cell 7 44 2 2" xfId="26633" xr:uid="{00000000-0005-0000-0000-000000580000}"/>
    <cellStyle name="Input Cell 7 44 2 3" xfId="26634" xr:uid="{00000000-0005-0000-0000-000001580000}"/>
    <cellStyle name="Input Cell 7 44 2 4" xfId="26635" xr:uid="{00000000-0005-0000-0000-000002580000}"/>
    <cellStyle name="Input Cell 7 44 3" xfId="26636" xr:uid="{00000000-0005-0000-0000-000003580000}"/>
    <cellStyle name="Input Cell 7 44 4" xfId="26637" xr:uid="{00000000-0005-0000-0000-000004580000}"/>
    <cellStyle name="Input Cell 7 44 5" xfId="26638" xr:uid="{00000000-0005-0000-0000-000005580000}"/>
    <cellStyle name="Input Cell 7 45" xfId="3169" xr:uid="{00000000-0005-0000-0000-000006580000}"/>
    <cellStyle name="Input Cell 7 45 2" xfId="26639" xr:uid="{00000000-0005-0000-0000-000007580000}"/>
    <cellStyle name="Input Cell 7 45 2 2" xfId="26640" xr:uid="{00000000-0005-0000-0000-000008580000}"/>
    <cellStyle name="Input Cell 7 45 2 3" xfId="26641" xr:uid="{00000000-0005-0000-0000-000009580000}"/>
    <cellStyle name="Input Cell 7 45 2 4" xfId="26642" xr:uid="{00000000-0005-0000-0000-00000A580000}"/>
    <cellStyle name="Input Cell 7 45 3" xfId="26643" xr:uid="{00000000-0005-0000-0000-00000B580000}"/>
    <cellStyle name="Input Cell 7 45 4" xfId="26644" xr:uid="{00000000-0005-0000-0000-00000C580000}"/>
    <cellStyle name="Input Cell 7 45 5" xfId="26645" xr:uid="{00000000-0005-0000-0000-00000D580000}"/>
    <cellStyle name="Input Cell 7 46" xfId="26646" xr:uid="{00000000-0005-0000-0000-00000E580000}"/>
    <cellStyle name="Input Cell 7 46 2" xfId="26647" xr:uid="{00000000-0005-0000-0000-00000F580000}"/>
    <cellStyle name="Input Cell 7 46 3" xfId="26648" xr:uid="{00000000-0005-0000-0000-000010580000}"/>
    <cellStyle name="Input Cell 7 46 4" xfId="26649" xr:uid="{00000000-0005-0000-0000-000011580000}"/>
    <cellStyle name="Input Cell 7 47" xfId="26650" xr:uid="{00000000-0005-0000-0000-000012580000}"/>
    <cellStyle name="Input Cell 7 48" xfId="26651" xr:uid="{00000000-0005-0000-0000-000013580000}"/>
    <cellStyle name="Input Cell 7 5" xfId="3170" xr:uid="{00000000-0005-0000-0000-000014580000}"/>
    <cellStyle name="Input Cell 7 5 2" xfId="26652" xr:uid="{00000000-0005-0000-0000-000015580000}"/>
    <cellStyle name="Input Cell 7 5 2 2" xfId="26653" xr:uid="{00000000-0005-0000-0000-000016580000}"/>
    <cellStyle name="Input Cell 7 5 2 3" xfId="26654" xr:uid="{00000000-0005-0000-0000-000017580000}"/>
    <cellStyle name="Input Cell 7 5 2 4" xfId="26655" xr:uid="{00000000-0005-0000-0000-000018580000}"/>
    <cellStyle name="Input Cell 7 5 3" xfId="26656" xr:uid="{00000000-0005-0000-0000-000019580000}"/>
    <cellStyle name="Input Cell 7 5 4" xfId="26657" xr:uid="{00000000-0005-0000-0000-00001A580000}"/>
    <cellStyle name="Input Cell 7 5 5" xfId="26658" xr:uid="{00000000-0005-0000-0000-00001B580000}"/>
    <cellStyle name="Input Cell 7 6" xfId="3171" xr:uid="{00000000-0005-0000-0000-00001C580000}"/>
    <cellStyle name="Input Cell 7 6 2" xfId="26659" xr:uid="{00000000-0005-0000-0000-00001D580000}"/>
    <cellStyle name="Input Cell 7 6 2 2" xfId="26660" xr:uid="{00000000-0005-0000-0000-00001E580000}"/>
    <cellStyle name="Input Cell 7 6 2 3" xfId="26661" xr:uid="{00000000-0005-0000-0000-00001F580000}"/>
    <cellStyle name="Input Cell 7 6 2 4" xfId="26662" xr:uid="{00000000-0005-0000-0000-000020580000}"/>
    <cellStyle name="Input Cell 7 6 3" xfId="26663" xr:uid="{00000000-0005-0000-0000-000021580000}"/>
    <cellStyle name="Input Cell 7 6 4" xfId="26664" xr:uid="{00000000-0005-0000-0000-000022580000}"/>
    <cellStyle name="Input Cell 7 6 5" xfId="26665" xr:uid="{00000000-0005-0000-0000-000023580000}"/>
    <cellStyle name="Input Cell 7 7" xfId="3172" xr:uid="{00000000-0005-0000-0000-000024580000}"/>
    <cellStyle name="Input Cell 7 7 2" xfId="26666" xr:uid="{00000000-0005-0000-0000-000025580000}"/>
    <cellStyle name="Input Cell 7 7 2 2" xfId="26667" xr:uid="{00000000-0005-0000-0000-000026580000}"/>
    <cellStyle name="Input Cell 7 7 2 3" xfId="26668" xr:uid="{00000000-0005-0000-0000-000027580000}"/>
    <cellStyle name="Input Cell 7 7 2 4" xfId="26669" xr:uid="{00000000-0005-0000-0000-000028580000}"/>
    <cellStyle name="Input Cell 7 7 3" xfId="26670" xr:uid="{00000000-0005-0000-0000-000029580000}"/>
    <cellStyle name="Input Cell 7 7 4" xfId="26671" xr:uid="{00000000-0005-0000-0000-00002A580000}"/>
    <cellStyle name="Input Cell 7 7 5" xfId="26672" xr:uid="{00000000-0005-0000-0000-00002B580000}"/>
    <cellStyle name="Input Cell 7 8" xfId="3173" xr:uid="{00000000-0005-0000-0000-00002C580000}"/>
    <cellStyle name="Input Cell 7 8 2" xfId="26673" xr:uid="{00000000-0005-0000-0000-00002D580000}"/>
    <cellStyle name="Input Cell 7 8 2 2" xfId="26674" xr:uid="{00000000-0005-0000-0000-00002E580000}"/>
    <cellStyle name="Input Cell 7 8 2 3" xfId="26675" xr:uid="{00000000-0005-0000-0000-00002F580000}"/>
    <cellStyle name="Input Cell 7 8 2 4" xfId="26676" xr:uid="{00000000-0005-0000-0000-000030580000}"/>
    <cellStyle name="Input Cell 7 8 3" xfId="26677" xr:uid="{00000000-0005-0000-0000-000031580000}"/>
    <cellStyle name="Input Cell 7 8 4" xfId="26678" xr:uid="{00000000-0005-0000-0000-000032580000}"/>
    <cellStyle name="Input Cell 7 8 5" xfId="26679" xr:uid="{00000000-0005-0000-0000-000033580000}"/>
    <cellStyle name="Input Cell 7 9" xfId="3174" xr:uid="{00000000-0005-0000-0000-000034580000}"/>
    <cellStyle name="Input Cell 7 9 2" xfId="26680" xr:uid="{00000000-0005-0000-0000-000035580000}"/>
    <cellStyle name="Input Cell 7 9 2 2" xfId="26681" xr:uid="{00000000-0005-0000-0000-000036580000}"/>
    <cellStyle name="Input Cell 7 9 2 3" xfId="26682" xr:uid="{00000000-0005-0000-0000-000037580000}"/>
    <cellStyle name="Input Cell 7 9 2 4" xfId="26683" xr:uid="{00000000-0005-0000-0000-000038580000}"/>
    <cellStyle name="Input Cell 7 9 3" xfId="26684" xr:uid="{00000000-0005-0000-0000-000039580000}"/>
    <cellStyle name="Input Cell 7 9 4" xfId="26685" xr:uid="{00000000-0005-0000-0000-00003A580000}"/>
    <cellStyle name="Input Cell 7 9 5" xfId="26686" xr:uid="{00000000-0005-0000-0000-00003B580000}"/>
    <cellStyle name="Input Cell 8" xfId="3175" xr:uid="{00000000-0005-0000-0000-00003C580000}"/>
    <cellStyle name="Input Cell 8 10" xfId="3176" xr:uid="{00000000-0005-0000-0000-00003D580000}"/>
    <cellStyle name="Input Cell 8 10 2" xfId="26687" xr:uid="{00000000-0005-0000-0000-00003E580000}"/>
    <cellStyle name="Input Cell 8 10 2 2" xfId="26688" xr:uid="{00000000-0005-0000-0000-00003F580000}"/>
    <cellStyle name="Input Cell 8 10 2 3" xfId="26689" xr:uid="{00000000-0005-0000-0000-000040580000}"/>
    <cellStyle name="Input Cell 8 10 2 4" xfId="26690" xr:uid="{00000000-0005-0000-0000-000041580000}"/>
    <cellStyle name="Input Cell 8 10 3" xfId="26691" xr:uid="{00000000-0005-0000-0000-000042580000}"/>
    <cellStyle name="Input Cell 8 10 4" xfId="26692" xr:uid="{00000000-0005-0000-0000-000043580000}"/>
    <cellStyle name="Input Cell 8 10 5" xfId="26693" xr:uid="{00000000-0005-0000-0000-000044580000}"/>
    <cellStyle name="Input Cell 8 11" xfId="3177" xr:uid="{00000000-0005-0000-0000-000045580000}"/>
    <cellStyle name="Input Cell 8 11 2" xfId="26694" xr:uid="{00000000-0005-0000-0000-000046580000}"/>
    <cellStyle name="Input Cell 8 11 2 2" xfId="26695" xr:uid="{00000000-0005-0000-0000-000047580000}"/>
    <cellStyle name="Input Cell 8 11 2 3" xfId="26696" xr:uid="{00000000-0005-0000-0000-000048580000}"/>
    <cellStyle name="Input Cell 8 11 2 4" xfId="26697" xr:uid="{00000000-0005-0000-0000-000049580000}"/>
    <cellStyle name="Input Cell 8 11 3" xfId="26698" xr:uid="{00000000-0005-0000-0000-00004A580000}"/>
    <cellStyle name="Input Cell 8 11 4" xfId="26699" xr:uid="{00000000-0005-0000-0000-00004B580000}"/>
    <cellStyle name="Input Cell 8 11 5" xfId="26700" xr:uid="{00000000-0005-0000-0000-00004C580000}"/>
    <cellStyle name="Input Cell 8 12" xfId="3178" xr:uid="{00000000-0005-0000-0000-00004D580000}"/>
    <cellStyle name="Input Cell 8 12 2" xfId="26701" xr:uid="{00000000-0005-0000-0000-00004E580000}"/>
    <cellStyle name="Input Cell 8 12 2 2" xfId="26702" xr:uid="{00000000-0005-0000-0000-00004F580000}"/>
    <cellStyle name="Input Cell 8 12 2 3" xfId="26703" xr:uid="{00000000-0005-0000-0000-000050580000}"/>
    <cellStyle name="Input Cell 8 12 2 4" xfId="26704" xr:uid="{00000000-0005-0000-0000-000051580000}"/>
    <cellStyle name="Input Cell 8 12 3" xfId="26705" xr:uid="{00000000-0005-0000-0000-000052580000}"/>
    <cellStyle name="Input Cell 8 12 4" xfId="26706" xr:uid="{00000000-0005-0000-0000-000053580000}"/>
    <cellStyle name="Input Cell 8 12 5" xfId="26707" xr:uid="{00000000-0005-0000-0000-000054580000}"/>
    <cellStyle name="Input Cell 8 13" xfId="3179" xr:uid="{00000000-0005-0000-0000-000055580000}"/>
    <cellStyle name="Input Cell 8 13 2" xfId="26708" xr:uid="{00000000-0005-0000-0000-000056580000}"/>
    <cellStyle name="Input Cell 8 13 2 2" xfId="26709" xr:uid="{00000000-0005-0000-0000-000057580000}"/>
    <cellStyle name="Input Cell 8 13 2 3" xfId="26710" xr:uid="{00000000-0005-0000-0000-000058580000}"/>
    <cellStyle name="Input Cell 8 13 2 4" xfId="26711" xr:uid="{00000000-0005-0000-0000-000059580000}"/>
    <cellStyle name="Input Cell 8 13 3" xfId="26712" xr:uid="{00000000-0005-0000-0000-00005A580000}"/>
    <cellStyle name="Input Cell 8 13 4" xfId="26713" xr:uid="{00000000-0005-0000-0000-00005B580000}"/>
    <cellStyle name="Input Cell 8 13 5" xfId="26714" xr:uid="{00000000-0005-0000-0000-00005C580000}"/>
    <cellStyle name="Input Cell 8 14" xfId="3180" xr:uid="{00000000-0005-0000-0000-00005D580000}"/>
    <cellStyle name="Input Cell 8 14 2" xfId="26715" xr:uid="{00000000-0005-0000-0000-00005E580000}"/>
    <cellStyle name="Input Cell 8 14 2 2" xfId="26716" xr:uid="{00000000-0005-0000-0000-00005F580000}"/>
    <cellStyle name="Input Cell 8 14 2 3" xfId="26717" xr:uid="{00000000-0005-0000-0000-000060580000}"/>
    <cellStyle name="Input Cell 8 14 2 4" xfId="26718" xr:uid="{00000000-0005-0000-0000-000061580000}"/>
    <cellStyle name="Input Cell 8 14 3" xfId="26719" xr:uid="{00000000-0005-0000-0000-000062580000}"/>
    <cellStyle name="Input Cell 8 14 4" xfId="26720" xr:uid="{00000000-0005-0000-0000-000063580000}"/>
    <cellStyle name="Input Cell 8 14 5" xfId="26721" xr:uid="{00000000-0005-0000-0000-000064580000}"/>
    <cellStyle name="Input Cell 8 15" xfId="3181" xr:uid="{00000000-0005-0000-0000-000065580000}"/>
    <cellStyle name="Input Cell 8 15 2" xfId="26722" xr:uid="{00000000-0005-0000-0000-000066580000}"/>
    <cellStyle name="Input Cell 8 15 2 2" xfId="26723" xr:uid="{00000000-0005-0000-0000-000067580000}"/>
    <cellStyle name="Input Cell 8 15 2 3" xfId="26724" xr:uid="{00000000-0005-0000-0000-000068580000}"/>
    <cellStyle name="Input Cell 8 15 2 4" xfId="26725" xr:uid="{00000000-0005-0000-0000-000069580000}"/>
    <cellStyle name="Input Cell 8 15 3" xfId="26726" xr:uid="{00000000-0005-0000-0000-00006A580000}"/>
    <cellStyle name="Input Cell 8 15 4" xfId="26727" xr:uid="{00000000-0005-0000-0000-00006B580000}"/>
    <cellStyle name="Input Cell 8 15 5" xfId="26728" xr:uid="{00000000-0005-0000-0000-00006C580000}"/>
    <cellStyle name="Input Cell 8 16" xfId="3182" xr:uid="{00000000-0005-0000-0000-00006D580000}"/>
    <cellStyle name="Input Cell 8 16 2" xfId="26729" xr:uid="{00000000-0005-0000-0000-00006E580000}"/>
    <cellStyle name="Input Cell 8 16 2 2" xfId="26730" xr:uid="{00000000-0005-0000-0000-00006F580000}"/>
    <cellStyle name="Input Cell 8 16 2 3" xfId="26731" xr:uid="{00000000-0005-0000-0000-000070580000}"/>
    <cellStyle name="Input Cell 8 16 2 4" xfId="26732" xr:uid="{00000000-0005-0000-0000-000071580000}"/>
    <cellStyle name="Input Cell 8 16 3" xfId="26733" xr:uid="{00000000-0005-0000-0000-000072580000}"/>
    <cellStyle name="Input Cell 8 16 4" xfId="26734" xr:uid="{00000000-0005-0000-0000-000073580000}"/>
    <cellStyle name="Input Cell 8 16 5" xfId="26735" xr:uid="{00000000-0005-0000-0000-000074580000}"/>
    <cellStyle name="Input Cell 8 17" xfId="3183" xr:uid="{00000000-0005-0000-0000-000075580000}"/>
    <cellStyle name="Input Cell 8 17 2" xfId="26736" xr:uid="{00000000-0005-0000-0000-000076580000}"/>
    <cellStyle name="Input Cell 8 17 2 2" xfId="26737" xr:uid="{00000000-0005-0000-0000-000077580000}"/>
    <cellStyle name="Input Cell 8 17 2 3" xfId="26738" xr:uid="{00000000-0005-0000-0000-000078580000}"/>
    <cellStyle name="Input Cell 8 17 2 4" xfId="26739" xr:uid="{00000000-0005-0000-0000-000079580000}"/>
    <cellStyle name="Input Cell 8 17 3" xfId="26740" xr:uid="{00000000-0005-0000-0000-00007A580000}"/>
    <cellStyle name="Input Cell 8 17 4" xfId="26741" xr:uid="{00000000-0005-0000-0000-00007B580000}"/>
    <cellStyle name="Input Cell 8 17 5" xfId="26742" xr:uid="{00000000-0005-0000-0000-00007C580000}"/>
    <cellStyle name="Input Cell 8 18" xfId="3184" xr:uid="{00000000-0005-0000-0000-00007D580000}"/>
    <cellStyle name="Input Cell 8 18 2" xfId="26743" xr:uid="{00000000-0005-0000-0000-00007E580000}"/>
    <cellStyle name="Input Cell 8 18 2 2" xfId="26744" xr:uid="{00000000-0005-0000-0000-00007F580000}"/>
    <cellStyle name="Input Cell 8 18 2 3" xfId="26745" xr:uid="{00000000-0005-0000-0000-000080580000}"/>
    <cellStyle name="Input Cell 8 18 2 4" xfId="26746" xr:uid="{00000000-0005-0000-0000-000081580000}"/>
    <cellStyle name="Input Cell 8 18 3" xfId="26747" xr:uid="{00000000-0005-0000-0000-000082580000}"/>
    <cellStyle name="Input Cell 8 18 4" xfId="26748" xr:uid="{00000000-0005-0000-0000-000083580000}"/>
    <cellStyle name="Input Cell 8 18 5" xfId="26749" xr:uid="{00000000-0005-0000-0000-000084580000}"/>
    <cellStyle name="Input Cell 8 19" xfId="3185" xr:uid="{00000000-0005-0000-0000-000085580000}"/>
    <cellStyle name="Input Cell 8 19 2" xfId="26750" xr:uid="{00000000-0005-0000-0000-000086580000}"/>
    <cellStyle name="Input Cell 8 19 2 2" xfId="26751" xr:uid="{00000000-0005-0000-0000-000087580000}"/>
    <cellStyle name="Input Cell 8 19 2 3" xfId="26752" xr:uid="{00000000-0005-0000-0000-000088580000}"/>
    <cellStyle name="Input Cell 8 19 2 4" xfId="26753" xr:uid="{00000000-0005-0000-0000-000089580000}"/>
    <cellStyle name="Input Cell 8 19 3" xfId="26754" xr:uid="{00000000-0005-0000-0000-00008A580000}"/>
    <cellStyle name="Input Cell 8 19 4" xfId="26755" xr:uid="{00000000-0005-0000-0000-00008B580000}"/>
    <cellStyle name="Input Cell 8 19 5" xfId="26756" xr:uid="{00000000-0005-0000-0000-00008C580000}"/>
    <cellStyle name="Input Cell 8 2" xfId="3186" xr:uid="{00000000-0005-0000-0000-00008D580000}"/>
    <cellStyle name="Input Cell 8 2 2" xfId="26757" xr:uid="{00000000-0005-0000-0000-00008E580000}"/>
    <cellStyle name="Input Cell 8 2 2 2" xfId="26758" xr:uid="{00000000-0005-0000-0000-00008F580000}"/>
    <cellStyle name="Input Cell 8 2 2 3" xfId="26759" xr:uid="{00000000-0005-0000-0000-000090580000}"/>
    <cellStyle name="Input Cell 8 2 2 4" xfId="26760" xr:uid="{00000000-0005-0000-0000-000091580000}"/>
    <cellStyle name="Input Cell 8 2 3" xfId="26761" xr:uid="{00000000-0005-0000-0000-000092580000}"/>
    <cellStyle name="Input Cell 8 2 4" xfId="26762" xr:uid="{00000000-0005-0000-0000-000093580000}"/>
    <cellStyle name="Input Cell 8 2 5" xfId="26763" xr:uid="{00000000-0005-0000-0000-000094580000}"/>
    <cellStyle name="Input Cell 8 20" xfId="3187" xr:uid="{00000000-0005-0000-0000-000095580000}"/>
    <cellStyle name="Input Cell 8 20 2" xfId="26764" xr:uid="{00000000-0005-0000-0000-000096580000}"/>
    <cellStyle name="Input Cell 8 20 2 2" xfId="26765" xr:uid="{00000000-0005-0000-0000-000097580000}"/>
    <cellStyle name="Input Cell 8 20 2 3" xfId="26766" xr:uid="{00000000-0005-0000-0000-000098580000}"/>
    <cellStyle name="Input Cell 8 20 2 4" xfId="26767" xr:uid="{00000000-0005-0000-0000-000099580000}"/>
    <cellStyle name="Input Cell 8 20 3" xfId="26768" xr:uid="{00000000-0005-0000-0000-00009A580000}"/>
    <cellStyle name="Input Cell 8 20 4" xfId="26769" xr:uid="{00000000-0005-0000-0000-00009B580000}"/>
    <cellStyle name="Input Cell 8 20 5" xfId="26770" xr:uid="{00000000-0005-0000-0000-00009C580000}"/>
    <cellStyle name="Input Cell 8 21" xfId="3188" xr:uid="{00000000-0005-0000-0000-00009D580000}"/>
    <cellStyle name="Input Cell 8 21 2" xfId="26771" xr:uid="{00000000-0005-0000-0000-00009E580000}"/>
    <cellStyle name="Input Cell 8 21 2 2" xfId="26772" xr:uid="{00000000-0005-0000-0000-00009F580000}"/>
    <cellStyle name="Input Cell 8 21 2 3" xfId="26773" xr:uid="{00000000-0005-0000-0000-0000A0580000}"/>
    <cellStyle name="Input Cell 8 21 2 4" xfId="26774" xr:uid="{00000000-0005-0000-0000-0000A1580000}"/>
    <cellStyle name="Input Cell 8 21 3" xfId="26775" xr:uid="{00000000-0005-0000-0000-0000A2580000}"/>
    <cellStyle name="Input Cell 8 21 4" xfId="26776" xr:uid="{00000000-0005-0000-0000-0000A3580000}"/>
    <cellStyle name="Input Cell 8 21 5" xfId="26777" xr:uid="{00000000-0005-0000-0000-0000A4580000}"/>
    <cellStyle name="Input Cell 8 22" xfId="3189" xr:uid="{00000000-0005-0000-0000-0000A5580000}"/>
    <cellStyle name="Input Cell 8 22 2" xfId="26778" xr:uid="{00000000-0005-0000-0000-0000A6580000}"/>
    <cellStyle name="Input Cell 8 22 2 2" xfId="26779" xr:uid="{00000000-0005-0000-0000-0000A7580000}"/>
    <cellStyle name="Input Cell 8 22 2 3" xfId="26780" xr:uid="{00000000-0005-0000-0000-0000A8580000}"/>
    <cellStyle name="Input Cell 8 22 2 4" xfId="26781" xr:uid="{00000000-0005-0000-0000-0000A9580000}"/>
    <cellStyle name="Input Cell 8 22 3" xfId="26782" xr:uid="{00000000-0005-0000-0000-0000AA580000}"/>
    <cellStyle name="Input Cell 8 22 4" xfId="26783" xr:uid="{00000000-0005-0000-0000-0000AB580000}"/>
    <cellStyle name="Input Cell 8 22 5" xfId="26784" xr:uid="{00000000-0005-0000-0000-0000AC580000}"/>
    <cellStyle name="Input Cell 8 23" xfId="3190" xr:uid="{00000000-0005-0000-0000-0000AD580000}"/>
    <cellStyle name="Input Cell 8 23 2" xfId="26785" xr:uid="{00000000-0005-0000-0000-0000AE580000}"/>
    <cellStyle name="Input Cell 8 23 2 2" xfId="26786" xr:uid="{00000000-0005-0000-0000-0000AF580000}"/>
    <cellStyle name="Input Cell 8 23 2 3" xfId="26787" xr:uid="{00000000-0005-0000-0000-0000B0580000}"/>
    <cellStyle name="Input Cell 8 23 2 4" xfId="26788" xr:uid="{00000000-0005-0000-0000-0000B1580000}"/>
    <cellStyle name="Input Cell 8 23 3" xfId="26789" xr:uid="{00000000-0005-0000-0000-0000B2580000}"/>
    <cellStyle name="Input Cell 8 23 4" xfId="26790" xr:uid="{00000000-0005-0000-0000-0000B3580000}"/>
    <cellStyle name="Input Cell 8 23 5" xfId="26791" xr:uid="{00000000-0005-0000-0000-0000B4580000}"/>
    <cellStyle name="Input Cell 8 24" xfId="3191" xr:uid="{00000000-0005-0000-0000-0000B5580000}"/>
    <cellStyle name="Input Cell 8 24 2" xfId="26792" xr:uid="{00000000-0005-0000-0000-0000B6580000}"/>
    <cellStyle name="Input Cell 8 24 2 2" xfId="26793" xr:uid="{00000000-0005-0000-0000-0000B7580000}"/>
    <cellStyle name="Input Cell 8 24 2 3" xfId="26794" xr:uid="{00000000-0005-0000-0000-0000B8580000}"/>
    <cellStyle name="Input Cell 8 24 2 4" xfId="26795" xr:uid="{00000000-0005-0000-0000-0000B9580000}"/>
    <cellStyle name="Input Cell 8 24 3" xfId="26796" xr:uid="{00000000-0005-0000-0000-0000BA580000}"/>
    <cellStyle name="Input Cell 8 24 4" xfId="26797" xr:uid="{00000000-0005-0000-0000-0000BB580000}"/>
    <cellStyle name="Input Cell 8 24 5" xfId="26798" xr:uid="{00000000-0005-0000-0000-0000BC580000}"/>
    <cellStyle name="Input Cell 8 25" xfId="3192" xr:uid="{00000000-0005-0000-0000-0000BD580000}"/>
    <cellStyle name="Input Cell 8 25 2" xfId="26799" xr:uid="{00000000-0005-0000-0000-0000BE580000}"/>
    <cellStyle name="Input Cell 8 25 2 2" xfId="26800" xr:uid="{00000000-0005-0000-0000-0000BF580000}"/>
    <cellStyle name="Input Cell 8 25 2 3" xfId="26801" xr:uid="{00000000-0005-0000-0000-0000C0580000}"/>
    <cellStyle name="Input Cell 8 25 2 4" xfId="26802" xr:uid="{00000000-0005-0000-0000-0000C1580000}"/>
    <cellStyle name="Input Cell 8 25 3" xfId="26803" xr:uid="{00000000-0005-0000-0000-0000C2580000}"/>
    <cellStyle name="Input Cell 8 25 4" xfId="26804" xr:uid="{00000000-0005-0000-0000-0000C3580000}"/>
    <cellStyle name="Input Cell 8 25 5" xfId="26805" xr:uid="{00000000-0005-0000-0000-0000C4580000}"/>
    <cellStyle name="Input Cell 8 26" xfId="3193" xr:uid="{00000000-0005-0000-0000-0000C5580000}"/>
    <cellStyle name="Input Cell 8 26 2" xfId="26806" xr:uid="{00000000-0005-0000-0000-0000C6580000}"/>
    <cellStyle name="Input Cell 8 26 2 2" xfId="26807" xr:uid="{00000000-0005-0000-0000-0000C7580000}"/>
    <cellStyle name="Input Cell 8 26 2 3" xfId="26808" xr:uid="{00000000-0005-0000-0000-0000C8580000}"/>
    <cellStyle name="Input Cell 8 26 2 4" xfId="26809" xr:uid="{00000000-0005-0000-0000-0000C9580000}"/>
    <cellStyle name="Input Cell 8 26 3" xfId="26810" xr:uid="{00000000-0005-0000-0000-0000CA580000}"/>
    <cellStyle name="Input Cell 8 26 4" xfId="26811" xr:uid="{00000000-0005-0000-0000-0000CB580000}"/>
    <cellStyle name="Input Cell 8 26 5" xfId="26812" xr:uid="{00000000-0005-0000-0000-0000CC580000}"/>
    <cellStyle name="Input Cell 8 27" xfId="3194" xr:uid="{00000000-0005-0000-0000-0000CD580000}"/>
    <cellStyle name="Input Cell 8 27 2" xfId="26813" xr:uid="{00000000-0005-0000-0000-0000CE580000}"/>
    <cellStyle name="Input Cell 8 27 2 2" xfId="26814" xr:uid="{00000000-0005-0000-0000-0000CF580000}"/>
    <cellStyle name="Input Cell 8 27 2 3" xfId="26815" xr:uid="{00000000-0005-0000-0000-0000D0580000}"/>
    <cellStyle name="Input Cell 8 27 2 4" xfId="26816" xr:uid="{00000000-0005-0000-0000-0000D1580000}"/>
    <cellStyle name="Input Cell 8 27 3" xfId="26817" xr:uid="{00000000-0005-0000-0000-0000D2580000}"/>
    <cellStyle name="Input Cell 8 27 4" xfId="26818" xr:uid="{00000000-0005-0000-0000-0000D3580000}"/>
    <cellStyle name="Input Cell 8 27 5" xfId="26819" xr:uid="{00000000-0005-0000-0000-0000D4580000}"/>
    <cellStyle name="Input Cell 8 28" xfId="3195" xr:uid="{00000000-0005-0000-0000-0000D5580000}"/>
    <cellStyle name="Input Cell 8 28 2" xfId="26820" xr:uid="{00000000-0005-0000-0000-0000D6580000}"/>
    <cellStyle name="Input Cell 8 28 2 2" xfId="26821" xr:uid="{00000000-0005-0000-0000-0000D7580000}"/>
    <cellStyle name="Input Cell 8 28 2 3" xfId="26822" xr:uid="{00000000-0005-0000-0000-0000D8580000}"/>
    <cellStyle name="Input Cell 8 28 2 4" xfId="26823" xr:uid="{00000000-0005-0000-0000-0000D9580000}"/>
    <cellStyle name="Input Cell 8 28 3" xfId="26824" xr:uid="{00000000-0005-0000-0000-0000DA580000}"/>
    <cellStyle name="Input Cell 8 28 4" xfId="26825" xr:uid="{00000000-0005-0000-0000-0000DB580000}"/>
    <cellStyle name="Input Cell 8 28 5" xfId="26826" xr:uid="{00000000-0005-0000-0000-0000DC580000}"/>
    <cellStyle name="Input Cell 8 29" xfId="3196" xr:uid="{00000000-0005-0000-0000-0000DD580000}"/>
    <cellStyle name="Input Cell 8 29 2" xfId="26827" xr:uid="{00000000-0005-0000-0000-0000DE580000}"/>
    <cellStyle name="Input Cell 8 29 2 2" xfId="26828" xr:uid="{00000000-0005-0000-0000-0000DF580000}"/>
    <cellStyle name="Input Cell 8 29 2 3" xfId="26829" xr:uid="{00000000-0005-0000-0000-0000E0580000}"/>
    <cellStyle name="Input Cell 8 29 2 4" xfId="26830" xr:uid="{00000000-0005-0000-0000-0000E1580000}"/>
    <cellStyle name="Input Cell 8 29 3" xfId="26831" xr:uid="{00000000-0005-0000-0000-0000E2580000}"/>
    <cellStyle name="Input Cell 8 29 4" xfId="26832" xr:uid="{00000000-0005-0000-0000-0000E3580000}"/>
    <cellStyle name="Input Cell 8 29 5" xfId="26833" xr:uid="{00000000-0005-0000-0000-0000E4580000}"/>
    <cellStyle name="Input Cell 8 3" xfId="3197" xr:uid="{00000000-0005-0000-0000-0000E5580000}"/>
    <cellStyle name="Input Cell 8 3 2" xfId="26834" xr:uid="{00000000-0005-0000-0000-0000E6580000}"/>
    <cellStyle name="Input Cell 8 3 2 2" xfId="26835" xr:uid="{00000000-0005-0000-0000-0000E7580000}"/>
    <cellStyle name="Input Cell 8 3 2 3" xfId="26836" xr:uid="{00000000-0005-0000-0000-0000E8580000}"/>
    <cellStyle name="Input Cell 8 3 2 4" xfId="26837" xr:uid="{00000000-0005-0000-0000-0000E9580000}"/>
    <cellStyle name="Input Cell 8 3 3" xfId="26838" xr:uid="{00000000-0005-0000-0000-0000EA580000}"/>
    <cellStyle name="Input Cell 8 3 4" xfId="26839" xr:uid="{00000000-0005-0000-0000-0000EB580000}"/>
    <cellStyle name="Input Cell 8 3 5" xfId="26840" xr:uid="{00000000-0005-0000-0000-0000EC580000}"/>
    <cellStyle name="Input Cell 8 30" xfId="3198" xr:uid="{00000000-0005-0000-0000-0000ED580000}"/>
    <cellStyle name="Input Cell 8 30 2" xfId="26841" xr:uid="{00000000-0005-0000-0000-0000EE580000}"/>
    <cellStyle name="Input Cell 8 30 2 2" xfId="26842" xr:uid="{00000000-0005-0000-0000-0000EF580000}"/>
    <cellStyle name="Input Cell 8 30 2 3" xfId="26843" xr:uid="{00000000-0005-0000-0000-0000F0580000}"/>
    <cellStyle name="Input Cell 8 30 2 4" xfId="26844" xr:uid="{00000000-0005-0000-0000-0000F1580000}"/>
    <cellStyle name="Input Cell 8 30 3" xfId="26845" xr:uid="{00000000-0005-0000-0000-0000F2580000}"/>
    <cellStyle name="Input Cell 8 30 4" xfId="26846" xr:uid="{00000000-0005-0000-0000-0000F3580000}"/>
    <cellStyle name="Input Cell 8 30 5" xfId="26847" xr:uid="{00000000-0005-0000-0000-0000F4580000}"/>
    <cellStyle name="Input Cell 8 31" xfId="3199" xr:uid="{00000000-0005-0000-0000-0000F5580000}"/>
    <cellStyle name="Input Cell 8 31 2" xfId="26848" xr:uid="{00000000-0005-0000-0000-0000F6580000}"/>
    <cellStyle name="Input Cell 8 31 2 2" xfId="26849" xr:uid="{00000000-0005-0000-0000-0000F7580000}"/>
    <cellStyle name="Input Cell 8 31 2 3" xfId="26850" xr:uid="{00000000-0005-0000-0000-0000F8580000}"/>
    <cellStyle name="Input Cell 8 31 2 4" xfId="26851" xr:uid="{00000000-0005-0000-0000-0000F9580000}"/>
    <cellStyle name="Input Cell 8 31 3" xfId="26852" xr:uid="{00000000-0005-0000-0000-0000FA580000}"/>
    <cellStyle name="Input Cell 8 31 4" xfId="26853" xr:uid="{00000000-0005-0000-0000-0000FB580000}"/>
    <cellStyle name="Input Cell 8 31 5" xfId="26854" xr:uid="{00000000-0005-0000-0000-0000FC580000}"/>
    <cellStyle name="Input Cell 8 32" xfId="3200" xr:uid="{00000000-0005-0000-0000-0000FD580000}"/>
    <cellStyle name="Input Cell 8 32 2" xfId="26855" xr:uid="{00000000-0005-0000-0000-0000FE580000}"/>
    <cellStyle name="Input Cell 8 32 2 2" xfId="26856" xr:uid="{00000000-0005-0000-0000-0000FF580000}"/>
    <cellStyle name="Input Cell 8 32 2 3" xfId="26857" xr:uid="{00000000-0005-0000-0000-000000590000}"/>
    <cellStyle name="Input Cell 8 32 2 4" xfId="26858" xr:uid="{00000000-0005-0000-0000-000001590000}"/>
    <cellStyle name="Input Cell 8 32 3" xfId="26859" xr:uid="{00000000-0005-0000-0000-000002590000}"/>
    <cellStyle name="Input Cell 8 32 4" xfId="26860" xr:uid="{00000000-0005-0000-0000-000003590000}"/>
    <cellStyle name="Input Cell 8 32 5" xfId="26861" xr:uid="{00000000-0005-0000-0000-000004590000}"/>
    <cellStyle name="Input Cell 8 33" xfId="3201" xr:uid="{00000000-0005-0000-0000-000005590000}"/>
    <cellStyle name="Input Cell 8 33 2" xfId="26862" xr:uid="{00000000-0005-0000-0000-000006590000}"/>
    <cellStyle name="Input Cell 8 33 2 2" xfId="26863" xr:uid="{00000000-0005-0000-0000-000007590000}"/>
    <cellStyle name="Input Cell 8 33 2 3" xfId="26864" xr:uid="{00000000-0005-0000-0000-000008590000}"/>
    <cellStyle name="Input Cell 8 33 2 4" xfId="26865" xr:uid="{00000000-0005-0000-0000-000009590000}"/>
    <cellStyle name="Input Cell 8 33 3" xfId="26866" xr:uid="{00000000-0005-0000-0000-00000A590000}"/>
    <cellStyle name="Input Cell 8 33 4" xfId="26867" xr:uid="{00000000-0005-0000-0000-00000B590000}"/>
    <cellStyle name="Input Cell 8 33 5" xfId="26868" xr:uid="{00000000-0005-0000-0000-00000C590000}"/>
    <cellStyle name="Input Cell 8 34" xfId="3202" xr:uid="{00000000-0005-0000-0000-00000D590000}"/>
    <cellStyle name="Input Cell 8 34 2" xfId="26869" xr:uid="{00000000-0005-0000-0000-00000E590000}"/>
    <cellStyle name="Input Cell 8 34 2 2" xfId="26870" xr:uid="{00000000-0005-0000-0000-00000F590000}"/>
    <cellStyle name="Input Cell 8 34 2 3" xfId="26871" xr:uid="{00000000-0005-0000-0000-000010590000}"/>
    <cellStyle name="Input Cell 8 34 2 4" xfId="26872" xr:uid="{00000000-0005-0000-0000-000011590000}"/>
    <cellStyle name="Input Cell 8 34 3" xfId="26873" xr:uid="{00000000-0005-0000-0000-000012590000}"/>
    <cellStyle name="Input Cell 8 34 4" xfId="26874" xr:uid="{00000000-0005-0000-0000-000013590000}"/>
    <cellStyle name="Input Cell 8 34 5" xfId="26875" xr:uid="{00000000-0005-0000-0000-000014590000}"/>
    <cellStyle name="Input Cell 8 35" xfId="3203" xr:uid="{00000000-0005-0000-0000-000015590000}"/>
    <cellStyle name="Input Cell 8 35 2" xfId="26876" xr:uid="{00000000-0005-0000-0000-000016590000}"/>
    <cellStyle name="Input Cell 8 35 2 2" xfId="26877" xr:uid="{00000000-0005-0000-0000-000017590000}"/>
    <cellStyle name="Input Cell 8 35 2 3" xfId="26878" xr:uid="{00000000-0005-0000-0000-000018590000}"/>
    <cellStyle name="Input Cell 8 35 2 4" xfId="26879" xr:uid="{00000000-0005-0000-0000-000019590000}"/>
    <cellStyle name="Input Cell 8 35 3" xfId="26880" xr:uid="{00000000-0005-0000-0000-00001A590000}"/>
    <cellStyle name="Input Cell 8 35 4" xfId="26881" xr:uid="{00000000-0005-0000-0000-00001B590000}"/>
    <cellStyle name="Input Cell 8 35 5" xfId="26882" xr:uid="{00000000-0005-0000-0000-00001C590000}"/>
    <cellStyle name="Input Cell 8 36" xfId="3204" xr:uid="{00000000-0005-0000-0000-00001D590000}"/>
    <cellStyle name="Input Cell 8 36 2" xfId="26883" xr:uid="{00000000-0005-0000-0000-00001E590000}"/>
    <cellStyle name="Input Cell 8 36 2 2" xfId="26884" xr:uid="{00000000-0005-0000-0000-00001F590000}"/>
    <cellStyle name="Input Cell 8 36 2 3" xfId="26885" xr:uid="{00000000-0005-0000-0000-000020590000}"/>
    <cellStyle name="Input Cell 8 36 2 4" xfId="26886" xr:uid="{00000000-0005-0000-0000-000021590000}"/>
    <cellStyle name="Input Cell 8 36 3" xfId="26887" xr:uid="{00000000-0005-0000-0000-000022590000}"/>
    <cellStyle name="Input Cell 8 36 4" xfId="26888" xr:uid="{00000000-0005-0000-0000-000023590000}"/>
    <cellStyle name="Input Cell 8 36 5" xfId="26889" xr:uid="{00000000-0005-0000-0000-000024590000}"/>
    <cellStyle name="Input Cell 8 37" xfId="3205" xr:uid="{00000000-0005-0000-0000-000025590000}"/>
    <cellStyle name="Input Cell 8 37 2" xfId="26890" xr:uid="{00000000-0005-0000-0000-000026590000}"/>
    <cellStyle name="Input Cell 8 37 2 2" xfId="26891" xr:uid="{00000000-0005-0000-0000-000027590000}"/>
    <cellStyle name="Input Cell 8 37 2 3" xfId="26892" xr:uid="{00000000-0005-0000-0000-000028590000}"/>
    <cellStyle name="Input Cell 8 37 2 4" xfId="26893" xr:uid="{00000000-0005-0000-0000-000029590000}"/>
    <cellStyle name="Input Cell 8 37 3" xfId="26894" xr:uid="{00000000-0005-0000-0000-00002A590000}"/>
    <cellStyle name="Input Cell 8 37 4" xfId="26895" xr:uid="{00000000-0005-0000-0000-00002B590000}"/>
    <cellStyle name="Input Cell 8 37 5" xfId="26896" xr:uid="{00000000-0005-0000-0000-00002C590000}"/>
    <cellStyle name="Input Cell 8 38" xfId="3206" xr:uid="{00000000-0005-0000-0000-00002D590000}"/>
    <cellStyle name="Input Cell 8 38 2" xfId="26897" xr:uid="{00000000-0005-0000-0000-00002E590000}"/>
    <cellStyle name="Input Cell 8 38 2 2" xfId="26898" xr:uid="{00000000-0005-0000-0000-00002F590000}"/>
    <cellStyle name="Input Cell 8 38 2 3" xfId="26899" xr:uid="{00000000-0005-0000-0000-000030590000}"/>
    <cellStyle name="Input Cell 8 38 2 4" xfId="26900" xr:uid="{00000000-0005-0000-0000-000031590000}"/>
    <cellStyle name="Input Cell 8 38 3" xfId="26901" xr:uid="{00000000-0005-0000-0000-000032590000}"/>
    <cellStyle name="Input Cell 8 38 4" xfId="26902" xr:uid="{00000000-0005-0000-0000-000033590000}"/>
    <cellStyle name="Input Cell 8 38 5" xfId="26903" xr:uid="{00000000-0005-0000-0000-000034590000}"/>
    <cellStyle name="Input Cell 8 39" xfId="3207" xr:uid="{00000000-0005-0000-0000-000035590000}"/>
    <cellStyle name="Input Cell 8 39 2" xfId="26904" xr:uid="{00000000-0005-0000-0000-000036590000}"/>
    <cellStyle name="Input Cell 8 39 2 2" xfId="26905" xr:uid="{00000000-0005-0000-0000-000037590000}"/>
    <cellStyle name="Input Cell 8 39 2 3" xfId="26906" xr:uid="{00000000-0005-0000-0000-000038590000}"/>
    <cellStyle name="Input Cell 8 39 2 4" xfId="26907" xr:uid="{00000000-0005-0000-0000-000039590000}"/>
    <cellStyle name="Input Cell 8 39 3" xfId="26908" xr:uid="{00000000-0005-0000-0000-00003A590000}"/>
    <cellStyle name="Input Cell 8 39 4" xfId="26909" xr:uid="{00000000-0005-0000-0000-00003B590000}"/>
    <cellStyle name="Input Cell 8 39 5" xfId="26910" xr:uid="{00000000-0005-0000-0000-00003C590000}"/>
    <cellStyle name="Input Cell 8 4" xfId="3208" xr:uid="{00000000-0005-0000-0000-00003D590000}"/>
    <cellStyle name="Input Cell 8 4 2" xfId="26911" xr:uid="{00000000-0005-0000-0000-00003E590000}"/>
    <cellStyle name="Input Cell 8 4 2 2" xfId="26912" xr:uid="{00000000-0005-0000-0000-00003F590000}"/>
    <cellStyle name="Input Cell 8 4 2 3" xfId="26913" xr:uid="{00000000-0005-0000-0000-000040590000}"/>
    <cellStyle name="Input Cell 8 4 2 4" xfId="26914" xr:uid="{00000000-0005-0000-0000-000041590000}"/>
    <cellStyle name="Input Cell 8 4 3" xfId="26915" xr:uid="{00000000-0005-0000-0000-000042590000}"/>
    <cellStyle name="Input Cell 8 4 4" xfId="26916" xr:uid="{00000000-0005-0000-0000-000043590000}"/>
    <cellStyle name="Input Cell 8 4 5" xfId="26917" xr:uid="{00000000-0005-0000-0000-000044590000}"/>
    <cellStyle name="Input Cell 8 40" xfId="3209" xr:uid="{00000000-0005-0000-0000-000045590000}"/>
    <cellStyle name="Input Cell 8 40 2" xfId="26918" xr:uid="{00000000-0005-0000-0000-000046590000}"/>
    <cellStyle name="Input Cell 8 40 2 2" xfId="26919" xr:uid="{00000000-0005-0000-0000-000047590000}"/>
    <cellStyle name="Input Cell 8 40 2 3" xfId="26920" xr:uid="{00000000-0005-0000-0000-000048590000}"/>
    <cellStyle name="Input Cell 8 40 2 4" xfId="26921" xr:uid="{00000000-0005-0000-0000-000049590000}"/>
    <cellStyle name="Input Cell 8 40 3" xfId="26922" xr:uid="{00000000-0005-0000-0000-00004A590000}"/>
    <cellStyle name="Input Cell 8 40 4" xfId="26923" xr:uid="{00000000-0005-0000-0000-00004B590000}"/>
    <cellStyle name="Input Cell 8 40 5" xfId="26924" xr:uid="{00000000-0005-0000-0000-00004C590000}"/>
    <cellStyle name="Input Cell 8 41" xfId="3210" xr:uid="{00000000-0005-0000-0000-00004D590000}"/>
    <cellStyle name="Input Cell 8 41 2" xfId="26925" xr:uid="{00000000-0005-0000-0000-00004E590000}"/>
    <cellStyle name="Input Cell 8 41 2 2" xfId="26926" xr:uid="{00000000-0005-0000-0000-00004F590000}"/>
    <cellStyle name="Input Cell 8 41 2 3" xfId="26927" xr:uid="{00000000-0005-0000-0000-000050590000}"/>
    <cellStyle name="Input Cell 8 41 2 4" xfId="26928" xr:uid="{00000000-0005-0000-0000-000051590000}"/>
    <cellStyle name="Input Cell 8 41 3" xfId="26929" xr:uid="{00000000-0005-0000-0000-000052590000}"/>
    <cellStyle name="Input Cell 8 41 4" xfId="26930" xr:uid="{00000000-0005-0000-0000-000053590000}"/>
    <cellStyle name="Input Cell 8 41 5" xfId="26931" xr:uid="{00000000-0005-0000-0000-000054590000}"/>
    <cellStyle name="Input Cell 8 42" xfId="3211" xr:uid="{00000000-0005-0000-0000-000055590000}"/>
    <cellStyle name="Input Cell 8 42 2" xfId="26932" xr:uid="{00000000-0005-0000-0000-000056590000}"/>
    <cellStyle name="Input Cell 8 42 2 2" xfId="26933" xr:uid="{00000000-0005-0000-0000-000057590000}"/>
    <cellStyle name="Input Cell 8 42 2 3" xfId="26934" xr:uid="{00000000-0005-0000-0000-000058590000}"/>
    <cellStyle name="Input Cell 8 42 2 4" xfId="26935" xr:uid="{00000000-0005-0000-0000-000059590000}"/>
    <cellStyle name="Input Cell 8 42 3" xfId="26936" xr:uid="{00000000-0005-0000-0000-00005A590000}"/>
    <cellStyle name="Input Cell 8 42 4" xfId="26937" xr:uid="{00000000-0005-0000-0000-00005B590000}"/>
    <cellStyle name="Input Cell 8 42 5" xfId="26938" xr:uid="{00000000-0005-0000-0000-00005C590000}"/>
    <cellStyle name="Input Cell 8 43" xfId="3212" xr:uid="{00000000-0005-0000-0000-00005D590000}"/>
    <cellStyle name="Input Cell 8 43 2" xfId="26939" xr:uid="{00000000-0005-0000-0000-00005E590000}"/>
    <cellStyle name="Input Cell 8 43 2 2" xfId="26940" xr:uid="{00000000-0005-0000-0000-00005F590000}"/>
    <cellStyle name="Input Cell 8 43 2 3" xfId="26941" xr:uid="{00000000-0005-0000-0000-000060590000}"/>
    <cellStyle name="Input Cell 8 43 2 4" xfId="26942" xr:uid="{00000000-0005-0000-0000-000061590000}"/>
    <cellStyle name="Input Cell 8 43 3" xfId="26943" xr:uid="{00000000-0005-0000-0000-000062590000}"/>
    <cellStyle name="Input Cell 8 43 4" xfId="26944" xr:uid="{00000000-0005-0000-0000-000063590000}"/>
    <cellStyle name="Input Cell 8 43 5" xfId="26945" xr:uid="{00000000-0005-0000-0000-000064590000}"/>
    <cellStyle name="Input Cell 8 44" xfId="3213" xr:uid="{00000000-0005-0000-0000-000065590000}"/>
    <cellStyle name="Input Cell 8 44 2" xfId="26946" xr:uid="{00000000-0005-0000-0000-000066590000}"/>
    <cellStyle name="Input Cell 8 44 2 2" xfId="26947" xr:uid="{00000000-0005-0000-0000-000067590000}"/>
    <cellStyle name="Input Cell 8 44 2 3" xfId="26948" xr:uid="{00000000-0005-0000-0000-000068590000}"/>
    <cellStyle name="Input Cell 8 44 2 4" xfId="26949" xr:uid="{00000000-0005-0000-0000-000069590000}"/>
    <cellStyle name="Input Cell 8 44 3" xfId="26950" xr:uid="{00000000-0005-0000-0000-00006A590000}"/>
    <cellStyle name="Input Cell 8 44 4" xfId="26951" xr:uid="{00000000-0005-0000-0000-00006B590000}"/>
    <cellStyle name="Input Cell 8 44 5" xfId="26952" xr:uid="{00000000-0005-0000-0000-00006C590000}"/>
    <cellStyle name="Input Cell 8 45" xfId="26953" xr:uid="{00000000-0005-0000-0000-00006D590000}"/>
    <cellStyle name="Input Cell 8 45 2" xfId="26954" xr:uid="{00000000-0005-0000-0000-00006E590000}"/>
    <cellStyle name="Input Cell 8 45 3" xfId="26955" xr:uid="{00000000-0005-0000-0000-00006F590000}"/>
    <cellStyle name="Input Cell 8 45 4" xfId="26956" xr:uid="{00000000-0005-0000-0000-000070590000}"/>
    <cellStyle name="Input Cell 8 46" xfId="26957" xr:uid="{00000000-0005-0000-0000-000071590000}"/>
    <cellStyle name="Input Cell 8 46 2" xfId="26958" xr:uid="{00000000-0005-0000-0000-000072590000}"/>
    <cellStyle name="Input Cell 8 46 3" xfId="26959" xr:uid="{00000000-0005-0000-0000-000073590000}"/>
    <cellStyle name="Input Cell 8 46 4" xfId="26960" xr:uid="{00000000-0005-0000-0000-000074590000}"/>
    <cellStyle name="Input Cell 8 47" xfId="26961" xr:uid="{00000000-0005-0000-0000-000075590000}"/>
    <cellStyle name="Input Cell 8 48" xfId="26962" xr:uid="{00000000-0005-0000-0000-000076590000}"/>
    <cellStyle name="Input Cell 8 49" xfId="26963" xr:uid="{00000000-0005-0000-0000-000077590000}"/>
    <cellStyle name="Input Cell 8 5" xfId="3214" xr:uid="{00000000-0005-0000-0000-000078590000}"/>
    <cellStyle name="Input Cell 8 5 2" xfId="26964" xr:uid="{00000000-0005-0000-0000-000079590000}"/>
    <cellStyle name="Input Cell 8 5 2 2" xfId="26965" xr:uid="{00000000-0005-0000-0000-00007A590000}"/>
    <cellStyle name="Input Cell 8 5 2 3" xfId="26966" xr:uid="{00000000-0005-0000-0000-00007B590000}"/>
    <cellStyle name="Input Cell 8 5 2 4" xfId="26967" xr:uid="{00000000-0005-0000-0000-00007C590000}"/>
    <cellStyle name="Input Cell 8 5 3" xfId="26968" xr:uid="{00000000-0005-0000-0000-00007D590000}"/>
    <cellStyle name="Input Cell 8 5 4" xfId="26969" xr:uid="{00000000-0005-0000-0000-00007E590000}"/>
    <cellStyle name="Input Cell 8 5 5" xfId="26970" xr:uid="{00000000-0005-0000-0000-00007F590000}"/>
    <cellStyle name="Input Cell 8 6" xfId="3215" xr:uid="{00000000-0005-0000-0000-000080590000}"/>
    <cellStyle name="Input Cell 8 6 2" xfId="26971" xr:uid="{00000000-0005-0000-0000-000081590000}"/>
    <cellStyle name="Input Cell 8 6 2 2" xfId="26972" xr:uid="{00000000-0005-0000-0000-000082590000}"/>
    <cellStyle name="Input Cell 8 6 2 3" xfId="26973" xr:uid="{00000000-0005-0000-0000-000083590000}"/>
    <cellStyle name="Input Cell 8 6 2 4" xfId="26974" xr:uid="{00000000-0005-0000-0000-000084590000}"/>
    <cellStyle name="Input Cell 8 6 3" xfId="26975" xr:uid="{00000000-0005-0000-0000-000085590000}"/>
    <cellStyle name="Input Cell 8 6 4" xfId="26976" xr:uid="{00000000-0005-0000-0000-000086590000}"/>
    <cellStyle name="Input Cell 8 6 5" xfId="26977" xr:uid="{00000000-0005-0000-0000-000087590000}"/>
    <cellStyle name="Input Cell 8 7" xfId="3216" xr:uid="{00000000-0005-0000-0000-000088590000}"/>
    <cellStyle name="Input Cell 8 7 2" xfId="26978" xr:uid="{00000000-0005-0000-0000-000089590000}"/>
    <cellStyle name="Input Cell 8 7 2 2" xfId="26979" xr:uid="{00000000-0005-0000-0000-00008A590000}"/>
    <cellStyle name="Input Cell 8 7 2 3" xfId="26980" xr:uid="{00000000-0005-0000-0000-00008B590000}"/>
    <cellStyle name="Input Cell 8 7 2 4" xfId="26981" xr:uid="{00000000-0005-0000-0000-00008C590000}"/>
    <cellStyle name="Input Cell 8 7 3" xfId="26982" xr:uid="{00000000-0005-0000-0000-00008D590000}"/>
    <cellStyle name="Input Cell 8 7 4" xfId="26983" xr:uid="{00000000-0005-0000-0000-00008E590000}"/>
    <cellStyle name="Input Cell 8 7 5" xfId="26984" xr:uid="{00000000-0005-0000-0000-00008F590000}"/>
    <cellStyle name="Input Cell 8 8" xfId="3217" xr:uid="{00000000-0005-0000-0000-000090590000}"/>
    <cellStyle name="Input Cell 8 8 2" xfId="26985" xr:uid="{00000000-0005-0000-0000-000091590000}"/>
    <cellStyle name="Input Cell 8 8 2 2" xfId="26986" xr:uid="{00000000-0005-0000-0000-000092590000}"/>
    <cellStyle name="Input Cell 8 8 2 3" xfId="26987" xr:uid="{00000000-0005-0000-0000-000093590000}"/>
    <cellStyle name="Input Cell 8 8 2 4" xfId="26988" xr:uid="{00000000-0005-0000-0000-000094590000}"/>
    <cellStyle name="Input Cell 8 8 3" xfId="26989" xr:uid="{00000000-0005-0000-0000-000095590000}"/>
    <cellStyle name="Input Cell 8 8 4" xfId="26990" xr:uid="{00000000-0005-0000-0000-000096590000}"/>
    <cellStyle name="Input Cell 8 8 5" xfId="26991" xr:uid="{00000000-0005-0000-0000-000097590000}"/>
    <cellStyle name="Input Cell 8 9" xfId="3218" xr:uid="{00000000-0005-0000-0000-000098590000}"/>
    <cellStyle name="Input Cell 8 9 2" xfId="26992" xr:uid="{00000000-0005-0000-0000-000099590000}"/>
    <cellStyle name="Input Cell 8 9 2 2" xfId="26993" xr:uid="{00000000-0005-0000-0000-00009A590000}"/>
    <cellStyle name="Input Cell 8 9 2 3" xfId="26994" xr:uid="{00000000-0005-0000-0000-00009B590000}"/>
    <cellStyle name="Input Cell 8 9 2 4" xfId="26995" xr:uid="{00000000-0005-0000-0000-00009C590000}"/>
    <cellStyle name="Input Cell 8 9 3" xfId="26996" xr:uid="{00000000-0005-0000-0000-00009D590000}"/>
    <cellStyle name="Input Cell 8 9 4" xfId="26997" xr:uid="{00000000-0005-0000-0000-00009E590000}"/>
    <cellStyle name="Input Cell 8 9 5" xfId="26998" xr:uid="{00000000-0005-0000-0000-00009F590000}"/>
    <cellStyle name="Input Cell 9" xfId="3219" xr:uid="{00000000-0005-0000-0000-0000A0590000}"/>
    <cellStyle name="Input Cell 9 2" xfId="26999" xr:uid="{00000000-0005-0000-0000-0000A1590000}"/>
    <cellStyle name="Input Cell 9 2 2" xfId="27000" xr:uid="{00000000-0005-0000-0000-0000A2590000}"/>
    <cellStyle name="Input Cell 9 2 3" xfId="27001" xr:uid="{00000000-0005-0000-0000-0000A3590000}"/>
    <cellStyle name="Input Cell 9 2 4" xfId="27002" xr:uid="{00000000-0005-0000-0000-0000A4590000}"/>
    <cellStyle name="Input Cell 9 3" xfId="27003" xr:uid="{00000000-0005-0000-0000-0000A5590000}"/>
    <cellStyle name="Input Cell 9 4" xfId="27004" xr:uid="{00000000-0005-0000-0000-0000A6590000}"/>
    <cellStyle name="Input Cell 9 5" xfId="27005" xr:uid="{00000000-0005-0000-0000-0000A7590000}"/>
    <cellStyle name="Instructions" xfId="3220" xr:uid="{00000000-0005-0000-0000-0000A8590000}"/>
    <cellStyle name="KPMG Heading 1" xfId="3221" xr:uid="{00000000-0005-0000-0000-0000A9590000}"/>
    <cellStyle name="KPMG Heading 2" xfId="3222" xr:uid="{00000000-0005-0000-0000-0000AA590000}"/>
    <cellStyle name="KPMG Heading 3" xfId="3223" xr:uid="{00000000-0005-0000-0000-0000AB590000}"/>
    <cellStyle name="KPMG Heading 4" xfId="3224" xr:uid="{00000000-0005-0000-0000-0000AC590000}"/>
    <cellStyle name="KPMG Normal" xfId="3225" xr:uid="{00000000-0005-0000-0000-0000AD590000}"/>
    <cellStyle name="KPMG Normal Text" xfId="3226" xr:uid="{00000000-0005-0000-0000-0000AE590000}"/>
    <cellStyle name="Lable_1" xfId="3227" xr:uid="{00000000-0005-0000-0000-0000AF590000}"/>
    <cellStyle name="Large" xfId="3228" xr:uid="{00000000-0005-0000-0000-0000B0590000}"/>
    <cellStyle name="Linked Cell" xfId="12" builtinId="24" customBuiltin="1"/>
    <cellStyle name="Linked Cell 2" xfId="53284" xr:uid="{00000000-0005-0000-0000-0000B2590000}"/>
    <cellStyle name="Lookup References" xfId="3229" xr:uid="{00000000-0005-0000-0000-0000B3590000}"/>
    <cellStyle name="Medium" xfId="3230" xr:uid="{00000000-0005-0000-0000-0000B4590000}"/>
    <cellStyle name="Milliers [0]_FNMA tasse2" xfId="3231" xr:uid="{00000000-0005-0000-0000-0000B5590000}"/>
    <cellStyle name="Milliers_FNMA tasse2" xfId="3232" xr:uid="{00000000-0005-0000-0000-0000B6590000}"/>
    <cellStyle name="Modelling References" xfId="3233" xr:uid="{00000000-0005-0000-0000-0000B7590000}"/>
    <cellStyle name="Monétaire [0]_FNMA tasse2" xfId="3234" xr:uid="{00000000-0005-0000-0000-0000B8590000}"/>
    <cellStyle name="Monétaire_FNMA tasse2" xfId="3235" xr:uid="{00000000-0005-0000-0000-0000B9590000}"/>
    <cellStyle name="Named Range" xfId="3236" xr:uid="{00000000-0005-0000-0000-0000BA590000}"/>
    <cellStyle name="Named Range Tag" xfId="3237" xr:uid="{00000000-0005-0000-0000-0000BB590000}"/>
    <cellStyle name="Named Range_Book2" xfId="3238" xr:uid="{00000000-0005-0000-0000-0000BC590000}"/>
    <cellStyle name="Neutral" xfId="8" builtinId="28" customBuiltin="1"/>
    <cellStyle name="Neutral 2" xfId="53285" xr:uid="{00000000-0005-0000-0000-0000BE590000}"/>
    <cellStyle name="Normal" xfId="0" builtinId="0"/>
    <cellStyle name="Normal - Style1" xfId="53286" xr:uid="{00000000-0005-0000-0000-0000C0590000}"/>
    <cellStyle name="Normal 10" xfId="3239" xr:uid="{00000000-0005-0000-0000-0000C1590000}"/>
    <cellStyle name="Normal 10 2" xfId="3240" xr:uid="{00000000-0005-0000-0000-0000C2590000}"/>
    <cellStyle name="Normal 10 2 2" xfId="53167" xr:uid="{00000000-0005-0000-0000-0000C3590000}"/>
    <cellStyle name="Normal 10 3" xfId="53005" xr:uid="{00000000-0005-0000-0000-0000C4590000}"/>
    <cellStyle name="Normal 11" xfId="3241" xr:uid="{00000000-0005-0000-0000-0000C5590000}"/>
    <cellStyle name="Normal 11 2" xfId="53009" xr:uid="{00000000-0005-0000-0000-0000C6590000}"/>
    <cellStyle name="Normal 12" xfId="3242" xr:uid="{00000000-0005-0000-0000-0000C7590000}"/>
    <cellStyle name="Normal 12 2" xfId="3243" xr:uid="{00000000-0005-0000-0000-0000C8590000}"/>
    <cellStyle name="Normal 13" xfId="3244" xr:uid="{00000000-0005-0000-0000-0000C9590000}"/>
    <cellStyle name="Normal 13 2" xfId="3245" xr:uid="{00000000-0005-0000-0000-0000CA590000}"/>
    <cellStyle name="Normal 13 3" xfId="3246" xr:uid="{00000000-0005-0000-0000-0000CB590000}"/>
    <cellStyle name="Normal 14" xfId="3247" xr:uid="{00000000-0005-0000-0000-0000CC590000}"/>
    <cellStyle name="Normal 15" xfId="52866" xr:uid="{00000000-0005-0000-0000-0000CD590000}"/>
    <cellStyle name="Normal 15 2" xfId="53287" xr:uid="{00000000-0005-0000-0000-0000CE590000}"/>
    <cellStyle name="Normal 16" xfId="53288" xr:uid="{00000000-0005-0000-0000-0000CF590000}"/>
    <cellStyle name="Normal 17" xfId="53289" xr:uid="{00000000-0005-0000-0000-0000D0590000}"/>
    <cellStyle name="Normal 18" xfId="53290" xr:uid="{00000000-0005-0000-0000-0000D1590000}"/>
    <cellStyle name="Normal 19" xfId="53291" xr:uid="{00000000-0005-0000-0000-0000D2590000}"/>
    <cellStyle name="Normal 2" xfId="3248" xr:uid="{00000000-0005-0000-0000-0000D3590000}"/>
    <cellStyle name="Normal 2 10" xfId="52930" xr:uid="{00000000-0005-0000-0000-0000D4590000}"/>
    <cellStyle name="Normal 2 10 2" xfId="53015" xr:uid="{00000000-0005-0000-0000-0000D5590000}"/>
    <cellStyle name="Normal 2 11" xfId="52931" xr:uid="{00000000-0005-0000-0000-0000D6590000}"/>
    <cellStyle name="Normal 2 11 2" xfId="53137" xr:uid="{00000000-0005-0000-0000-0000D7590000}"/>
    <cellStyle name="Normal 2 12" xfId="53016" xr:uid="{00000000-0005-0000-0000-0000D8590000}"/>
    <cellStyle name="Normal 2 13" xfId="53392" xr:uid="{00000000-0005-0000-0000-0000D9590000}"/>
    <cellStyle name="Normal 2 17" xfId="53395" xr:uid="{D9CBD5FB-F1EC-4DD5-8EF3-7511537BFF4E}"/>
    <cellStyle name="Normal 2 2" xfId="3249" xr:uid="{00000000-0005-0000-0000-0000DA590000}"/>
    <cellStyle name="Normal 2 2 10" xfId="53017" xr:uid="{00000000-0005-0000-0000-0000DB590000}"/>
    <cellStyle name="Normal 2 2 11" xfId="53292" xr:uid="{00000000-0005-0000-0000-0000DC590000}"/>
    <cellStyle name="Normal 2 2 2" xfId="3250" xr:uid="{00000000-0005-0000-0000-0000DD590000}"/>
    <cellStyle name="Normal 2 2 2 2" xfId="52932" xr:uid="{00000000-0005-0000-0000-0000DE590000}"/>
    <cellStyle name="Normal 2 2 2 2 2" xfId="53018" xr:uid="{00000000-0005-0000-0000-0000DF590000}"/>
    <cellStyle name="Normal 2 2 2 2 3" xfId="53384" xr:uid="{00000000-0005-0000-0000-0000E0590000}"/>
    <cellStyle name="Normal 2 2 2 3" xfId="52933" xr:uid="{00000000-0005-0000-0000-0000E1590000}"/>
    <cellStyle name="Normal 2 2 2 3 2" xfId="53138" xr:uid="{00000000-0005-0000-0000-0000E2590000}"/>
    <cellStyle name="Normal 2 2 2 4" xfId="52874" xr:uid="{00000000-0005-0000-0000-0000E3590000}"/>
    <cellStyle name="Normal 2 2 2 5" xfId="53293" xr:uid="{00000000-0005-0000-0000-0000E4590000}"/>
    <cellStyle name="Normal 2 2 3" xfId="3251" xr:uid="{00000000-0005-0000-0000-0000E5590000}"/>
    <cellStyle name="Normal 2 2 3 2" xfId="52934" xr:uid="{00000000-0005-0000-0000-0000E6590000}"/>
    <cellStyle name="Normal 2 2 3 2 2" xfId="53019" xr:uid="{00000000-0005-0000-0000-0000E7590000}"/>
    <cellStyle name="Normal 2 2 3 3" xfId="52875" xr:uid="{00000000-0005-0000-0000-0000E8590000}"/>
    <cellStyle name="Normal 2 2 4" xfId="3252" xr:uid="{00000000-0005-0000-0000-0000E9590000}"/>
    <cellStyle name="Normal 2 2 4 2" xfId="52935" xr:uid="{00000000-0005-0000-0000-0000EA590000}"/>
    <cellStyle name="Normal 2 2 4 2 2" xfId="53020" xr:uid="{00000000-0005-0000-0000-0000EB590000}"/>
    <cellStyle name="Normal 2 2 4 3" xfId="53021" xr:uid="{00000000-0005-0000-0000-0000EC590000}"/>
    <cellStyle name="Normal 2 2 5" xfId="52895" xr:uid="{00000000-0005-0000-0000-0000ED590000}"/>
    <cellStyle name="Normal 2 2 5 2" xfId="52936" xr:uid="{00000000-0005-0000-0000-0000EE590000}"/>
    <cellStyle name="Normal 2 2 5 2 2" xfId="53022" xr:uid="{00000000-0005-0000-0000-0000EF590000}"/>
    <cellStyle name="Normal 2 2 5 3" xfId="53023" xr:uid="{00000000-0005-0000-0000-0000F0590000}"/>
    <cellStyle name="Normal 2 2 6" xfId="52896" xr:uid="{00000000-0005-0000-0000-0000F1590000}"/>
    <cellStyle name="Normal 2 2 6 2" xfId="53024" xr:uid="{00000000-0005-0000-0000-0000F2590000}"/>
    <cellStyle name="Normal 2 2 7" xfId="52937" xr:uid="{00000000-0005-0000-0000-0000F3590000}"/>
    <cellStyle name="Normal 2 2 7 2" xfId="53025" xr:uid="{00000000-0005-0000-0000-0000F4590000}"/>
    <cellStyle name="Normal 2 2 8" xfId="52938" xr:uid="{00000000-0005-0000-0000-0000F5590000}"/>
    <cellStyle name="Normal 2 2 8 2" xfId="53139" xr:uid="{00000000-0005-0000-0000-0000F6590000}"/>
    <cellStyle name="Normal 2 2 9" xfId="53026" xr:uid="{00000000-0005-0000-0000-0000F7590000}"/>
    <cellStyle name="Normal 2 3" xfId="3253" xr:uid="{00000000-0005-0000-0000-0000F8590000}"/>
    <cellStyle name="Normal 2 3 2" xfId="27006" xr:uid="{00000000-0005-0000-0000-0000F9590000}"/>
    <cellStyle name="Normal 2 3 2 2" xfId="52939" xr:uid="{00000000-0005-0000-0000-0000FA590000}"/>
    <cellStyle name="Normal 2 3 2 2 2" xfId="53027" xr:uid="{00000000-0005-0000-0000-0000FB590000}"/>
    <cellStyle name="Normal 2 3 2 3" xfId="52940" xr:uid="{00000000-0005-0000-0000-0000FC590000}"/>
    <cellStyle name="Normal 2 3 2 3 2" xfId="53140" xr:uid="{00000000-0005-0000-0000-0000FD590000}"/>
    <cellStyle name="Normal 2 3 2 4" xfId="53028" xr:uid="{00000000-0005-0000-0000-0000FE590000}"/>
    <cellStyle name="Normal 2 3 3" xfId="52876" xr:uid="{00000000-0005-0000-0000-0000FF590000}"/>
    <cellStyle name="Normal 2 3 4" xfId="52897" xr:uid="{00000000-0005-0000-0000-0000005A0000}"/>
    <cellStyle name="Normal 2 3 4 2" xfId="53029" xr:uid="{00000000-0005-0000-0000-0000015A0000}"/>
    <cellStyle name="Normal 2 3 5" xfId="52941" xr:uid="{00000000-0005-0000-0000-0000025A0000}"/>
    <cellStyle name="Normal 2 3 5 2" xfId="53141" xr:uid="{00000000-0005-0000-0000-0000035A0000}"/>
    <cellStyle name="Normal 2 3 6" xfId="53030" xr:uid="{00000000-0005-0000-0000-0000045A0000}"/>
    <cellStyle name="Normal 2 4" xfId="3254" xr:uid="{00000000-0005-0000-0000-0000055A0000}"/>
    <cellStyle name="Normal 2 4 2" xfId="3255" xr:uid="{00000000-0005-0000-0000-0000065A0000}"/>
    <cellStyle name="Normal 2 4 2 2" xfId="3256" xr:uid="{00000000-0005-0000-0000-0000075A0000}"/>
    <cellStyle name="Normal 2 4 3" xfId="3257" xr:uid="{00000000-0005-0000-0000-0000085A0000}"/>
    <cellStyle name="Normal 2 4 4" xfId="52877" xr:uid="{00000000-0005-0000-0000-0000095A0000}"/>
    <cellStyle name="Normal 2 5" xfId="3258" xr:uid="{00000000-0005-0000-0000-00000A5A0000}"/>
    <cellStyle name="Normal 2 5 2" xfId="52942" xr:uid="{00000000-0005-0000-0000-00000B5A0000}"/>
    <cellStyle name="Normal 2 5 2 2" xfId="53031" xr:uid="{00000000-0005-0000-0000-00000C5A0000}"/>
    <cellStyle name="Normal 2 5 3" xfId="52878" xr:uid="{00000000-0005-0000-0000-00000D5A0000}"/>
    <cellStyle name="Normal 2 5 4" xfId="53294" xr:uid="{00000000-0005-0000-0000-00000E5A0000}"/>
    <cellStyle name="Normal 2 6" xfId="3259" xr:uid="{00000000-0005-0000-0000-00000F5A0000}"/>
    <cellStyle name="Normal 2 6 2" xfId="3260" xr:uid="{00000000-0005-0000-0000-0000105A0000}"/>
    <cellStyle name="Normal 2 6 2 2" xfId="53032" xr:uid="{00000000-0005-0000-0000-0000115A0000}"/>
    <cellStyle name="Normal 2 6 3" xfId="53033" xr:uid="{00000000-0005-0000-0000-0000125A0000}"/>
    <cellStyle name="Normal 2 6 4" xfId="53295" xr:uid="{00000000-0005-0000-0000-0000135A0000}"/>
    <cellStyle name="Normal 2 7" xfId="3261" xr:uid="{00000000-0005-0000-0000-0000145A0000}"/>
    <cellStyle name="Normal 2 7 2" xfId="52943" xr:uid="{00000000-0005-0000-0000-0000155A0000}"/>
    <cellStyle name="Normal 2 7 2 2" xfId="53034" xr:uid="{00000000-0005-0000-0000-0000165A0000}"/>
    <cellStyle name="Normal 2 7 3" xfId="52898" xr:uid="{00000000-0005-0000-0000-0000175A0000}"/>
    <cellStyle name="Normal 2 7 4" xfId="53296" xr:uid="{00000000-0005-0000-0000-0000185A0000}"/>
    <cellStyle name="Normal 2 8" xfId="3262" xr:uid="{00000000-0005-0000-0000-0000195A0000}"/>
    <cellStyle name="Normal 2 8 2" xfId="52944" xr:uid="{00000000-0005-0000-0000-00001A5A0000}"/>
    <cellStyle name="Normal 2 8 2 2" xfId="53035" xr:uid="{00000000-0005-0000-0000-00001B5A0000}"/>
    <cellStyle name="Normal 2 8 3" xfId="52899" xr:uid="{00000000-0005-0000-0000-00001C5A0000}"/>
    <cellStyle name="Normal 2 9" xfId="52900" xr:uid="{00000000-0005-0000-0000-00001D5A0000}"/>
    <cellStyle name="Normal 2 9 2" xfId="53036" xr:uid="{00000000-0005-0000-0000-00001E5A0000}"/>
    <cellStyle name="Normal 2_steeplechaseconcept4" xfId="53297" xr:uid="{00000000-0005-0000-0000-00001F5A0000}"/>
    <cellStyle name="Normal 20" xfId="53298" xr:uid="{00000000-0005-0000-0000-0000205A0000}"/>
    <cellStyle name="Normal 21" xfId="53299" xr:uid="{00000000-0005-0000-0000-0000215A0000}"/>
    <cellStyle name="Normal 22" xfId="53300" xr:uid="{00000000-0005-0000-0000-0000225A0000}"/>
    <cellStyle name="Normal 23" xfId="53301" xr:uid="{00000000-0005-0000-0000-0000235A0000}"/>
    <cellStyle name="Normal 24" xfId="53302" xr:uid="{00000000-0005-0000-0000-0000245A0000}"/>
    <cellStyle name="Normal 24 2" xfId="53303" xr:uid="{00000000-0005-0000-0000-0000255A0000}"/>
    <cellStyle name="Normal 25" xfId="53304" xr:uid="{00000000-0005-0000-0000-0000265A0000}"/>
    <cellStyle name="Normal 26" xfId="53305" xr:uid="{00000000-0005-0000-0000-0000275A0000}"/>
    <cellStyle name="Normal 27" xfId="53306" xr:uid="{00000000-0005-0000-0000-0000285A0000}"/>
    <cellStyle name="Normal 28" xfId="53307" xr:uid="{00000000-0005-0000-0000-0000295A0000}"/>
    <cellStyle name="Normal 29" xfId="53308" xr:uid="{00000000-0005-0000-0000-00002A5A0000}"/>
    <cellStyle name="Normal 3" xfId="3263" xr:uid="{00000000-0005-0000-0000-00002B5A0000}"/>
    <cellStyle name="Normal 3 10" xfId="53037" xr:uid="{00000000-0005-0000-0000-00002C5A0000}"/>
    <cellStyle name="Normal 3 11" xfId="53038" xr:uid="{00000000-0005-0000-0000-00002D5A0000}"/>
    <cellStyle name="Normal 3 12" xfId="53309" xr:uid="{00000000-0005-0000-0000-00002E5A0000}"/>
    <cellStyle name="Normal 3 2" xfId="3264" xr:uid="{00000000-0005-0000-0000-00002F5A0000}"/>
    <cellStyle name="Normal 3 2 2" xfId="3265" xr:uid="{00000000-0005-0000-0000-0000305A0000}"/>
    <cellStyle name="Normal 3 2 2 2" xfId="52928" xr:uid="{00000000-0005-0000-0000-0000315A0000}"/>
    <cellStyle name="Normal 3 2 2 3" xfId="52879" xr:uid="{00000000-0005-0000-0000-0000325A0000}"/>
    <cellStyle name="Normal 3 2 3" xfId="3266" xr:uid="{00000000-0005-0000-0000-0000335A0000}"/>
    <cellStyle name="Normal 3 2 3 2" xfId="52927" xr:uid="{00000000-0005-0000-0000-0000345A0000}"/>
    <cellStyle name="Normal 3 2 4" xfId="3267" xr:uid="{00000000-0005-0000-0000-0000355A0000}"/>
    <cellStyle name="Normal 3 2 5" xfId="52870" xr:uid="{00000000-0005-0000-0000-0000365A0000}"/>
    <cellStyle name="Normal 3 2 6" xfId="53039" xr:uid="{00000000-0005-0000-0000-0000375A0000}"/>
    <cellStyle name="Normal 3 3" xfId="3268" xr:uid="{00000000-0005-0000-0000-0000385A0000}"/>
    <cellStyle name="Normal 3 3 2" xfId="3269" xr:uid="{00000000-0005-0000-0000-0000395A0000}"/>
    <cellStyle name="Normal 3 3 2 2" xfId="52945" xr:uid="{00000000-0005-0000-0000-00003A5A0000}"/>
    <cellStyle name="Normal 3 3 3" xfId="52946" xr:uid="{00000000-0005-0000-0000-00003B5A0000}"/>
    <cellStyle name="Normal 3 3 3 2" xfId="53142" xr:uid="{00000000-0005-0000-0000-00003C5A0000}"/>
    <cellStyle name="Normal 3 3 4" xfId="52880" xr:uid="{00000000-0005-0000-0000-00003D5A0000}"/>
    <cellStyle name="Normal 3 3 5" xfId="53310" xr:uid="{00000000-0005-0000-0000-00003E5A0000}"/>
    <cellStyle name="Normal 3 4" xfId="3270" xr:uid="{00000000-0005-0000-0000-00003F5A0000}"/>
    <cellStyle name="Normal 3 4 2" xfId="3271" xr:uid="{00000000-0005-0000-0000-0000405A0000}"/>
    <cellStyle name="Normal 3 4 2 2" xfId="52947" xr:uid="{00000000-0005-0000-0000-0000415A0000}"/>
    <cellStyle name="Normal 3 4 3" xfId="3272" xr:uid="{00000000-0005-0000-0000-0000425A0000}"/>
    <cellStyle name="Normal 3 4 3 2" xfId="53040" xr:uid="{00000000-0005-0000-0000-0000435A0000}"/>
    <cellStyle name="Normal 3 4 4" xfId="52881" xr:uid="{00000000-0005-0000-0000-0000445A0000}"/>
    <cellStyle name="Normal 3 4 5" xfId="53311" xr:uid="{00000000-0005-0000-0000-0000455A0000}"/>
    <cellStyle name="Normal 3 5" xfId="3273" xr:uid="{00000000-0005-0000-0000-0000465A0000}"/>
    <cellStyle name="Normal 3 5 2" xfId="52948" xr:uid="{00000000-0005-0000-0000-0000475A0000}"/>
    <cellStyle name="Normal 3 5 2 2" xfId="53041" xr:uid="{00000000-0005-0000-0000-0000485A0000}"/>
    <cellStyle name="Normal 3 5 3" xfId="53042" xr:uid="{00000000-0005-0000-0000-0000495A0000}"/>
    <cellStyle name="Normal 3 5 4" xfId="53312" xr:uid="{00000000-0005-0000-0000-00004A5A0000}"/>
    <cellStyle name="Normal 3 6" xfId="52901" xr:uid="{00000000-0005-0000-0000-00004B5A0000}"/>
    <cellStyle name="Normal 3 6 2" xfId="52949" xr:uid="{00000000-0005-0000-0000-00004C5A0000}"/>
    <cellStyle name="Normal 3 6 2 2" xfId="53043" xr:uid="{00000000-0005-0000-0000-00004D5A0000}"/>
    <cellStyle name="Normal 3 6 3" xfId="53044" xr:uid="{00000000-0005-0000-0000-00004E5A0000}"/>
    <cellStyle name="Normal 3 7" xfId="52902" xr:uid="{00000000-0005-0000-0000-00004F5A0000}"/>
    <cellStyle name="Normal 3 7 2" xfId="53045" xr:uid="{00000000-0005-0000-0000-0000505A0000}"/>
    <cellStyle name="Normal 3 8" xfId="52950" xr:uid="{00000000-0005-0000-0000-0000515A0000}"/>
    <cellStyle name="Normal 3 8 2" xfId="53046" xr:uid="{00000000-0005-0000-0000-0000525A0000}"/>
    <cellStyle name="Normal 3 9" xfId="52951" xr:uid="{00000000-0005-0000-0000-0000535A0000}"/>
    <cellStyle name="Normal 3 9 2" xfId="53143" xr:uid="{00000000-0005-0000-0000-0000545A0000}"/>
    <cellStyle name="Normal 30" xfId="53313" xr:uid="{00000000-0005-0000-0000-0000555A0000}"/>
    <cellStyle name="Normal 31" xfId="53314" xr:uid="{00000000-0005-0000-0000-0000565A0000}"/>
    <cellStyle name="Normal 32" xfId="53315" xr:uid="{00000000-0005-0000-0000-0000575A0000}"/>
    <cellStyle name="Normal 33" xfId="53316" xr:uid="{00000000-0005-0000-0000-0000585A0000}"/>
    <cellStyle name="Normal 34" xfId="53317" xr:uid="{00000000-0005-0000-0000-0000595A0000}"/>
    <cellStyle name="Normal 35" xfId="53318" xr:uid="{00000000-0005-0000-0000-00005A5A0000}"/>
    <cellStyle name="Normal 36" xfId="53173" xr:uid="{00000000-0005-0000-0000-00005B5A0000}"/>
    <cellStyle name="Normal 37" xfId="53385" xr:uid="{00000000-0005-0000-0000-00005C5A0000}"/>
    <cellStyle name="Normal 4" xfId="3274" xr:uid="{00000000-0005-0000-0000-00005D5A0000}"/>
    <cellStyle name="Normal 4 10" xfId="53006" xr:uid="{00000000-0005-0000-0000-00005E5A0000}"/>
    <cellStyle name="Normal 4 10 2" xfId="53010" xr:uid="{00000000-0005-0000-0000-00005F5A0000}"/>
    <cellStyle name="Normal 4 10 2 2" xfId="53171" xr:uid="{00000000-0005-0000-0000-0000605A0000}"/>
    <cellStyle name="Normal 4 10 3" xfId="53168" xr:uid="{00000000-0005-0000-0000-0000615A0000}"/>
    <cellStyle name="Normal 4 11" xfId="52868" xr:uid="{00000000-0005-0000-0000-0000625A0000}"/>
    <cellStyle name="Normal 4 12" xfId="53047" xr:uid="{00000000-0005-0000-0000-0000635A0000}"/>
    <cellStyle name="Normal 4 13" xfId="53319" xr:uid="{00000000-0005-0000-0000-0000645A0000}"/>
    <cellStyle name="Normal 4 14" xfId="53393" xr:uid="{00000000-0005-0000-0000-0000655A0000}"/>
    <cellStyle name="Normal 4 2" xfId="3275" xr:uid="{00000000-0005-0000-0000-0000665A0000}"/>
    <cellStyle name="Normal 4 2 2" xfId="3276" xr:uid="{00000000-0005-0000-0000-0000675A0000}"/>
    <cellStyle name="Normal 4 2 2 2" xfId="52952" xr:uid="{00000000-0005-0000-0000-0000685A0000}"/>
    <cellStyle name="Normal 4 2 2 2 2" xfId="53144" xr:uid="{00000000-0005-0000-0000-0000695A0000}"/>
    <cellStyle name="Normal 4 2 2 3" xfId="52903" xr:uid="{00000000-0005-0000-0000-00006A5A0000}"/>
    <cellStyle name="Normal 4 2 3" xfId="52929" xr:uid="{00000000-0005-0000-0000-00006B5A0000}"/>
    <cellStyle name="Normal 4 2 3 2" xfId="53048" xr:uid="{00000000-0005-0000-0000-00006C5A0000}"/>
    <cellStyle name="Normal 4 2 4" xfId="52953" xr:uid="{00000000-0005-0000-0000-00006D5A0000}"/>
    <cellStyle name="Normal 4 2 4 2" xfId="53145" xr:uid="{00000000-0005-0000-0000-00006E5A0000}"/>
    <cellStyle name="Normal 4 2 5" xfId="53008" xr:uid="{00000000-0005-0000-0000-00006F5A0000}"/>
    <cellStyle name="Normal 4 2 5 2" xfId="53170" xr:uid="{00000000-0005-0000-0000-0000705A0000}"/>
    <cellStyle name="Normal 4 2 6" xfId="52869" xr:uid="{00000000-0005-0000-0000-0000715A0000}"/>
    <cellStyle name="Normal 4 2 7" xfId="52867" xr:uid="{00000000-0005-0000-0000-0000725A0000}"/>
    <cellStyle name="Normal 4 2 8" xfId="53320" xr:uid="{00000000-0005-0000-0000-0000735A0000}"/>
    <cellStyle name="Normal 4 2 9" xfId="53394" xr:uid="{00000000-0005-0000-0000-0000745A0000}"/>
    <cellStyle name="Normal 4 3" xfId="3277" xr:uid="{00000000-0005-0000-0000-0000755A0000}"/>
    <cellStyle name="Normal 4 3 2" xfId="3278" xr:uid="{00000000-0005-0000-0000-0000765A0000}"/>
    <cellStyle name="Normal 4 3 2 2" xfId="3279" xr:uid="{00000000-0005-0000-0000-0000775A0000}"/>
    <cellStyle name="Normal 4 3 2 2 2" xfId="3280" xr:uid="{00000000-0005-0000-0000-0000785A0000}"/>
    <cellStyle name="Normal 4 3 2 3" xfId="3281" xr:uid="{00000000-0005-0000-0000-0000795A0000}"/>
    <cellStyle name="Normal 4 3 3" xfId="52954" xr:uid="{00000000-0005-0000-0000-00007A5A0000}"/>
    <cellStyle name="Normal 4 3 3 2" xfId="53146" xr:uid="{00000000-0005-0000-0000-00007B5A0000}"/>
    <cellStyle name="Normal 4 3 4" xfId="53007" xr:uid="{00000000-0005-0000-0000-00007C5A0000}"/>
    <cellStyle name="Normal 4 3 4 2" xfId="53169" xr:uid="{00000000-0005-0000-0000-00007D5A0000}"/>
    <cellStyle name="Normal 4 3 5" xfId="53049" xr:uid="{00000000-0005-0000-0000-00007E5A0000}"/>
    <cellStyle name="Normal 4 4" xfId="3282" xr:uid="{00000000-0005-0000-0000-00007F5A0000}"/>
    <cellStyle name="Normal 4 4 2" xfId="3283" xr:uid="{00000000-0005-0000-0000-0000805A0000}"/>
    <cellStyle name="Normal 4 4 2 2" xfId="3284" xr:uid="{00000000-0005-0000-0000-0000815A0000}"/>
    <cellStyle name="Normal 4 4 3" xfId="3285" xr:uid="{00000000-0005-0000-0000-0000825A0000}"/>
    <cellStyle name="Normal 4 5" xfId="3286" xr:uid="{00000000-0005-0000-0000-0000835A0000}"/>
    <cellStyle name="Normal 4 5 2" xfId="3287" xr:uid="{00000000-0005-0000-0000-0000845A0000}"/>
    <cellStyle name="Normal 4 5 2 2" xfId="53050" xr:uid="{00000000-0005-0000-0000-0000855A0000}"/>
    <cellStyle name="Normal 4 5 3" xfId="53051" xr:uid="{00000000-0005-0000-0000-0000865A0000}"/>
    <cellStyle name="Normal 4 6" xfId="3288" xr:uid="{00000000-0005-0000-0000-0000875A0000}"/>
    <cellStyle name="Normal 4 6 2" xfId="52955" xr:uid="{00000000-0005-0000-0000-0000885A0000}"/>
    <cellStyle name="Normal 4 6 2 2" xfId="53052" xr:uid="{00000000-0005-0000-0000-0000895A0000}"/>
    <cellStyle name="Normal 4 6 3" xfId="53053" xr:uid="{00000000-0005-0000-0000-00008A5A0000}"/>
    <cellStyle name="Normal 4 7" xfId="52904" xr:uid="{00000000-0005-0000-0000-00008B5A0000}"/>
    <cellStyle name="Normal 4 7 2" xfId="53054" xr:uid="{00000000-0005-0000-0000-00008C5A0000}"/>
    <cellStyle name="Normal 4 8" xfId="52926" xr:uid="{00000000-0005-0000-0000-00008D5A0000}"/>
    <cellStyle name="Normal 4 8 2" xfId="53055" xr:uid="{00000000-0005-0000-0000-00008E5A0000}"/>
    <cellStyle name="Normal 4 9" xfId="52956" xr:uid="{00000000-0005-0000-0000-00008F5A0000}"/>
    <cellStyle name="Normal 4 9 2" xfId="53147" xr:uid="{00000000-0005-0000-0000-0000905A0000}"/>
    <cellStyle name="Normal 5" xfId="3289" xr:uid="{00000000-0005-0000-0000-0000915A0000}"/>
    <cellStyle name="Normal 5 10" xfId="53056" xr:uid="{00000000-0005-0000-0000-0000925A0000}"/>
    <cellStyle name="Normal 5 11" xfId="53057" xr:uid="{00000000-0005-0000-0000-0000935A0000}"/>
    <cellStyle name="Normal 5 12" xfId="53321" xr:uid="{00000000-0005-0000-0000-0000945A0000}"/>
    <cellStyle name="Normal 5 2" xfId="3290" xr:uid="{00000000-0005-0000-0000-0000955A0000}"/>
    <cellStyle name="Normal 5 2 2" xfId="3291" xr:uid="{00000000-0005-0000-0000-0000965A0000}"/>
    <cellStyle name="Normal 5 2 2 2" xfId="3292" xr:uid="{00000000-0005-0000-0000-0000975A0000}"/>
    <cellStyle name="Normal 5 2 2 2 2" xfId="3293" xr:uid="{00000000-0005-0000-0000-0000985A0000}"/>
    <cellStyle name="Normal 5 2 2 3" xfId="3294" xr:uid="{00000000-0005-0000-0000-0000995A0000}"/>
    <cellStyle name="Normal 5 2 2 4" xfId="53323" xr:uid="{00000000-0005-0000-0000-00009A5A0000}"/>
    <cellStyle name="Normal 5 2 3" xfId="3295" xr:uid="{00000000-0005-0000-0000-00009B5A0000}"/>
    <cellStyle name="Normal 5 2 3 2" xfId="3296" xr:uid="{00000000-0005-0000-0000-00009C5A0000}"/>
    <cellStyle name="Normal 5 2 4" xfId="3297" xr:uid="{00000000-0005-0000-0000-00009D5A0000}"/>
    <cellStyle name="Normal 5 2 4 2" xfId="53148" xr:uid="{00000000-0005-0000-0000-00009E5A0000}"/>
    <cellStyle name="Normal 5 2 5" xfId="53058" xr:uid="{00000000-0005-0000-0000-00009F5A0000}"/>
    <cellStyle name="Normal 5 2 6" xfId="53059" xr:uid="{00000000-0005-0000-0000-0000A05A0000}"/>
    <cellStyle name="Normal 5 2 7" xfId="53322" xr:uid="{00000000-0005-0000-0000-0000A15A0000}"/>
    <cellStyle name="Normal 5 3" xfId="3298" xr:uid="{00000000-0005-0000-0000-0000A25A0000}"/>
    <cellStyle name="Normal 5 3 2" xfId="52957" xr:uid="{00000000-0005-0000-0000-0000A35A0000}"/>
    <cellStyle name="Normal 5 3 2 2" xfId="53060" xr:uid="{00000000-0005-0000-0000-0000A45A0000}"/>
    <cellStyle name="Normal 5 3 3" xfId="52958" xr:uid="{00000000-0005-0000-0000-0000A55A0000}"/>
    <cellStyle name="Normal 5 3 3 2" xfId="53149" xr:uid="{00000000-0005-0000-0000-0000A65A0000}"/>
    <cellStyle name="Normal 5 3 4" xfId="52882" xr:uid="{00000000-0005-0000-0000-0000A75A0000}"/>
    <cellStyle name="Normal 5 3 5" xfId="53324" xr:uid="{00000000-0005-0000-0000-0000A85A0000}"/>
    <cellStyle name="Normal 5 4" xfId="3299" xr:uid="{00000000-0005-0000-0000-0000A95A0000}"/>
    <cellStyle name="Normal 5 4 2" xfId="3300" xr:uid="{00000000-0005-0000-0000-0000AA5A0000}"/>
    <cellStyle name="Normal 5 4 2 2" xfId="53061" xr:uid="{00000000-0005-0000-0000-0000AB5A0000}"/>
    <cellStyle name="Normal 5 4 3" xfId="53062" xr:uid="{00000000-0005-0000-0000-0000AC5A0000}"/>
    <cellStyle name="Normal 5 5" xfId="3301" xr:uid="{00000000-0005-0000-0000-0000AD5A0000}"/>
    <cellStyle name="Normal 5 5 2" xfId="52959" xr:uid="{00000000-0005-0000-0000-0000AE5A0000}"/>
    <cellStyle name="Normal 5 5 2 2" xfId="53063" xr:uid="{00000000-0005-0000-0000-0000AF5A0000}"/>
    <cellStyle name="Normal 5 5 3" xfId="52905" xr:uid="{00000000-0005-0000-0000-0000B05A0000}"/>
    <cellStyle name="Normal 5 6" xfId="3302" xr:uid="{00000000-0005-0000-0000-0000B15A0000}"/>
    <cellStyle name="Normal 5 6 2" xfId="52960" xr:uid="{00000000-0005-0000-0000-0000B25A0000}"/>
    <cellStyle name="Normal 5 6 2 2" xfId="53064" xr:uid="{00000000-0005-0000-0000-0000B35A0000}"/>
    <cellStyle name="Normal 5 6 3" xfId="53065" xr:uid="{00000000-0005-0000-0000-0000B45A0000}"/>
    <cellStyle name="Normal 5 7" xfId="3303" xr:uid="{00000000-0005-0000-0000-0000B55A0000}"/>
    <cellStyle name="Normal 5 7 2" xfId="53066" xr:uid="{00000000-0005-0000-0000-0000B65A0000}"/>
    <cellStyle name="Normal 5 8" xfId="27007" xr:uid="{00000000-0005-0000-0000-0000B75A0000}"/>
    <cellStyle name="Normal 5 8 2" xfId="52961" xr:uid="{00000000-0005-0000-0000-0000B85A0000}"/>
    <cellStyle name="Normal 5 9" xfId="52962" xr:uid="{00000000-0005-0000-0000-0000B95A0000}"/>
    <cellStyle name="Normal 5 9 2" xfId="53150" xr:uid="{00000000-0005-0000-0000-0000BA5A0000}"/>
    <cellStyle name="Normal 51" xfId="53325" xr:uid="{00000000-0005-0000-0000-0000BB5A0000}"/>
    <cellStyle name="Normal 54" xfId="53326" xr:uid="{00000000-0005-0000-0000-0000BC5A0000}"/>
    <cellStyle name="Normal 6" xfId="3304" xr:uid="{00000000-0005-0000-0000-0000BD5A0000}"/>
    <cellStyle name="Normal 6 2" xfId="3305" xr:uid="{00000000-0005-0000-0000-0000BE5A0000}"/>
    <cellStyle name="Normal 6 2 2" xfId="53328" xr:uid="{00000000-0005-0000-0000-0000BF5A0000}"/>
    <cellStyle name="Normal 6 3" xfId="53329" xr:uid="{00000000-0005-0000-0000-0000C05A0000}"/>
    <cellStyle name="Normal 6 4" xfId="53327" xr:uid="{00000000-0005-0000-0000-0000C15A0000}"/>
    <cellStyle name="Normal 7" xfId="3306" xr:uid="{00000000-0005-0000-0000-0000C25A0000}"/>
    <cellStyle name="Normal 7 10" xfId="53067" xr:uid="{00000000-0005-0000-0000-0000C35A0000}"/>
    <cellStyle name="Normal 7 2" xfId="52884" xr:uid="{00000000-0005-0000-0000-0000C45A0000}"/>
    <cellStyle name="Normal 7 2 2" xfId="52963" xr:uid="{00000000-0005-0000-0000-0000C55A0000}"/>
    <cellStyle name="Normal 7 2 2 2" xfId="53068" xr:uid="{00000000-0005-0000-0000-0000C65A0000}"/>
    <cellStyle name="Normal 7 2 3" xfId="52964" xr:uid="{00000000-0005-0000-0000-0000C75A0000}"/>
    <cellStyle name="Normal 7 2 3 2" xfId="53151" xr:uid="{00000000-0005-0000-0000-0000C85A0000}"/>
    <cellStyle name="Normal 7 2 4" xfId="53069" xr:uid="{00000000-0005-0000-0000-0000C95A0000}"/>
    <cellStyle name="Normal 7 3" xfId="52885" xr:uid="{00000000-0005-0000-0000-0000CA5A0000}"/>
    <cellStyle name="Normal 7 3 2" xfId="52965" xr:uid="{00000000-0005-0000-0000-0000CB5A0000}"/>
    <cellStyle name="Normal 7 3 2 2" xfId="53070" xr:uid="{00000000-0005-0000-0000-0000CC5A0000}"/>
    <cellStyle name="Normal 7 3 3" xfId="53071" xr:uid="{00000000-0005-0000-0000-0000CD5A0000}"/>
    <cellStyle name="Normal 7 4" xfId="52906" xr:uid="{00000000-0005-0000-0000-0000CE5A0000}"/>
    <cellStyle name="Normal 7 4 2" xfId="52966" xr:uid="{00000000-0005-0000-0000-0000CF5A0000}"/>
    <cellStyle name="Normal 7 4 2 2" xfId="53072" xr:uid="{00000000-0005-0000-0000-0000D05A0000}"/>
    <cellStyle name="Normal 7 4 3" xfId="53073" xr:uid="{00000000-0005-0000-0000-0000D15A0000}"/>
    <cellStyle name="Normal 7 5" xfId="52907" xr:uid="{00000000-0005-0000-0000-0000D25A0000}"/>
    <cellStyle name="Normal 7 5 2" xfId="52967" xr:uid="{00000000-0005-0000-0000-0000D35A0000}"/>
    <cellStyle name="Normal 7 5 2 2" xfId="53074" xr:uid="{00000000-0005-0000-0000-0000D45A0000}"/>
    <cellStyle name="Normal 7 5 3" xfId="53075" xr:uid="{00000000-0005-0000-0000-0000D55A0000}"/>
    <cellStyle name="Normal 7 6" xfId="52908" xr:uid="{00000000-0005-0000-0000-0000D65A0000}"/>
    <cellStyle name="Normal 7 6 2" xfId="53076" xr:uid="{00000000-0005-0000-0000-0000D75A0000}"/>
    <cellStyle name="Normal 7 7" xfId="52968" xr:uid="{00000000-0005-0000-0000-0000D85A0000}"/>
    <cellStyle name="Normal 7 7 2" xfId="53077" xr:uid="{00000000-0005-0000-0000-0000D95A0000}"/>
    <cellStyle name="Normal 7 8" xfId="52969" xr:uid="{00000000-0005-0000-0000-0000DA5A0000}"/>
    <cellStyle name="Normal 7 8 2" xfId="53152" xr:uid="{00000000-0005-0000-0000-0000DB5A0000}"/>
    <cellStyle name="Normal 7 9" xfId="52883" xr:uid="{00000000-0005-0000-0000-0000DC5A0000}"/>
    <cellStyle name="Normal 8" xfId="3307" xr:uid="{00000000-0005-0000-0000-0000DD5A0000}"/>
    <cellStyle name="Normal 8 2" xfId="52909" xr:uid="{00000000-0005-0000-0000-0000DE5A0000}"/>
    <cellStyle name="Normal 8 2 2" xfId="52970" xr:uid="{00000000-0005-0000-0000-0000DF5A0000}"/>
    <cellStyle name="Normal 8 2 2 2" xfId="53078" xr:uid="{00000000-0005-0000-0000-0000E05A0000}"/>
    <cellStyle name="Normal 8 2 3" xfId="53079" xr:uid="{00000000-0005-0000-0000-0000E15A0000}"/>
    <cellStyle name="Normal 8 3" xfId="52910" xr:uid="{00000000-0005-0000-0000-0000E25A0000}"/>
    <cellStyle name="Normal 8 3 2" xfId="52971" xr:uid="{00000000-0005-0000-0000-0000E35A0000}"/>
    <cellStyle name="Normal 8 3 2 2" xfId="53080" xr:uid="{00000000-0005-0000-0000-0000E45A0000}"/>
    <cellStyle name="Normal 8 3 3" xfId="53081" xr:uid="{00000000-0005-0000-0000-0000E55A0000}"/>
    <cellStyle name="Normal 8 4" xfId="52911" xr:uid="{00000000-0005-0000-0000-0000E65A0000}"/>
    <cellStyle name="Normal 8 4 2" xfId="52972" xr:uid="{00000000-0005-0000-0000-0000E75A0000}"/>
    <cellStyle name="Normal 8 4 2 2" xfId="53082" xr:uid="{00000000-0005-0000-0000-0000E85A0000}"/>
    <cellStyle name="Normal 8 4 3" xfId="53083" xr:uid="{00000000-0005-0000-0000-0000E95A0000}"/>
    <cellStyle name="Normal 8 5" xfId="52973" xr:uid="{00000000-0005-0000-0000-0000EA5A0000}"/>
    <cellStyle name="Normal 8 5 2" xfId="53084" xr:uid="{00000000-0005-0000-0000-0000EB5A0000}"/>
    <cellStyle name="Normal 8 6" xfId="53085" xr:uid="{00000000-0005-0000-0000-0000EC5A0000}"/>
    <cellStyle name="Normal 9" xfId="3308" xr:uid="{00000000-0005-0000-0000-0000ED5A0000}"/>
    <cellStyle name="Normal 9 2" xfId="3309" xr:uid="{00000000-0005-0000-0000-0000EE5A0000}"/>
    <cellStyle name="Normal 9 2 2" xfId="3310" xr:uid="{00000000-0005-0000-0000-0000EF5A0000}"/>
    <cellStyle name="Normal 9 3" xfId="3311" xr:uid="{00000000-0005-0000-0000-0000F05A0000}"/>
    <cellStyle name="Normal 9 4" xfId="52925" xr:uid="{00000000-0005-0000-0000-0000F15A0000}"/>
    <cellStyle name="Normal 9 5" xfId="53330" xr:uid="{00000000-0005-0000-0000-0000F25A0000}"/>
    <cellStyle name="Normale_Foglio1" xfId="3312" xr:uid="{00000000-0005-0000-0000-0000F35A0000}"/>
    <cellStyle name="Note" xfId="15" builtinId="10" customBuiltin="1"/>
    <cellStyle name="Note 2" xfId="3313" xr:uid="{00000000-0005-0000-0000-0000F55A0000}"/>
    <cellStyle name="Note 2 2" xfId="3314" xr:uid="{00000000-0005-0000-0000-0000F65A0000}"/>
    <cellStyle name="Note 2 2 2" xfId="3315" xr:uid="{00000000-0005-0000-0000-0000F75A0000}"/>
    <cellStyle name="Note 3" xfId="3316" xr:uid="{00000000-0005-0000-0000-0000F85A0000}"/>
    <cellStyle name="Note 3 2" xfId="3317" xr:uid="{00000000-0005-0000-0000-0000F95A0000}"/>
    <cellStyle name="Note 3 2 2" xfId="3318" xr:uid="{00000000-0005-0000-0000-0000FA5A0000}"/>
    <cellStyle name="Note 3 3" xfId="3319" xr:uid="{00000000-0005-0000-0000-0000FB5A0000}"/>
    <cellStyle name="Note 3 4" xfId="53331" xr:uid="{00000000-0005-0000-0000-0000FC5A0000}"/>
    <cellStyle name="Notes" xfId="3320" xr:uid="{00000000-0005-0000-0000-0000FD5A0000}"/>
    <cellStyle name="Number" xfId="3321" xr:uid="{00000000-0005-0000-0000-0000FE5A0000}"/>
    <cellStyle name="Number 1" xfId="3322" xr:uid="{00000000-0005-0000-0000-0000FF5A0000}"/>
    <cellStyle name="Number Date" xfId="3323" xr:uid="{00000000-0005-0000-0000-0000005B0000}"/>
    <cellStyle name="Number Date (short)" xfId="3324" xr:uid="{00000000-0005-0000-0000-0000015B0000}"/>
    <cellStyle name="Number Date_Green" xfId="3325" xr:uid="{00000000-0005-0000-0000-0000025B0000}"/>
    <cellStyle name="Number II" xfId="3326" xr:uid="{00000000-0005-0000-0000-0000035B0000}"/>
    <cellStyle name="Number Integer" xfId="3327" xr:uid="{00000000-0005-0000-0000-0000045B0000}"/>
    <cellStyle name="Output" xfId="10" builtinId="21" customBuiltin="1"/>
    <cellStyle name="Output 2" xfId="53332" xr:uid="{00000000-0005-0000-0000-0000065B0000}"/>
    <cellStyle name="Parent row" xfId="53390" xr:uid="{00000000-0005-0000-0000-0000075B0000}"/>
    <cellStyle name="Percen - Style2" xfId="3328" xr:uid="{00000000-0005-0000-0000-0000085B0000}"/>
    <cellStyle name="Percent" xfId="7388" builtinId="5"/>
    <cellStyle name="Percent [0%]" xfId="3329" xr:uid="{00000000-0005-0000-0000-00000A5B0000}"/>
    <cellStyle name="Percent [0.00%]" xfId="3330" xr:uid="{00000000-0005-0000-0000-00000B5B0000}"/>
    <cellStyle name="Percent [2]" xfId="53334" xr:uid="{00000000-0005-0000-0000-00000C5B0000}"/>
    <cellStyle name="Percent 10" xfId="3331" xr:uid="{00000000-0005-0000-0000-00000D5B0000}"/>
    <cellStyle name="Percent 10 2" xfId="53335" xr:uid="{00000000-0005-0000-0000-00000E5B0000}"/>
    <cellStyle name="Percent 100" xfId="3332" xr:uid="{00000000-0005-0000-0000-00000F5B0000}"/>
    <cellStyle name="Percent 101" xfId="3333" xr:uid="{00000000-0005-0000-0000-0000105B0000}"/>
    <cellStyle name="Percent 102" xfId="3334" xr:uid="{00000000-0005-0000-0000-0000115B0000}"/>
    <cellStyle name="Percent 103" xfId="3335" xr:uid="{00000000-0005-0000-0000-0000125B0000}"/>
    <cellStyle name="Percent 104" xfId="3336" xr:uid="{00000000-0005-0000-0000-0000135B0000}"/>
    <cellStyle name="Percent 105" xfId="3337" xr:uid="{00000000-0005-0000-0000-0000145B0000}"/>
    <cellStyle name="Percent 106" xfId="3338" xr:uid="{00000000-0005-0000-0000-0000155B0000}"/>
    <cellStyle name="Percent 107" xfId="3339" xr:uid="{00000000-0005-0000-0000-0000165B0000}"/>
    <cellStyle name="Percent 108" xfId="3340" xr:uid="{00000000-0005-0000-0000-0000175B0000}"/>
    <cellStyle name="Percent 109" xfId="3341" xr:uid="{00000000-0005-0000-0000-0000185B0000}"/>
    <cellStyle name="Percent 11" xfId="3342" xr:uid="{00000000-0005-0000-0000-0000195B0000}"/>
    <cellStyle name="Percent 11 2" xfId="53336" xr:uid="{00000000-0005-0000-0000-00001A5B0000}"/>
    <cellStyle name="Percent 110" xfId="3343" xr:uid="{00000000-0005-0000-0000-00001B5B0000}"/>
    <cellStyle name="Percent 111" xfId="3344" xr:uid="{00000000-0005-0000-0000-00001C5B0000}"/>
    <cellStyle name="Percent 112" xfId="3345" xr:uid="{00000000-0005-0000-0000-00001D5B0000}"/>
    <cellStyle name="Percent 113" xfId="3346" xr:uid="{00000000-0005-0000-0000-00001E5B0000}"/>
    <cellStyle name="Percent 114" xfId="3347" xr:uid="{00000000-0005-0000-0000-00001F5B0000}"/>
    <cellStyle name="Percent 115" xfId="3348" xr:uid="{00000000-0005-0000-0000-0000205B0000}"/>
    <cellStyle name="Percent 116" xfId="3349" xr:uid="{00000000-0005-0000-0000-0000215B0000}"/>
    <cellStyle name="Percent 117" xfId="3350" xr:uid="{00000000-0005-0000-0000-0000225B0000}"/>
    <cellStyle name="Percent 118" xfId="3351" xr:uid="{00000000-0005-0000-0000-0000235B0000}"/>
    <cellStyle name="Percent 119" xfId="3352" xr:uid="{00000000-0005-0000-0000-0000245B0000}"/>
    <cellStyle name="Percent 12" xfId="3353" xr:uid="{00000000-0005-0000-0000-0000255B0000}"/>
    <cellStyle name="Percent 12 2" xfId="53337" xr:uid="{00000000-0005-0000-0000-0000265B0000}"/>
    <cellStyle name="Percent 120" xfId="3354" xr:uid="{00000000-0005-0000-0000-0000275B0000}"/>
    <cellStyle name="Percent 121" xfId="3355" xr:uid="{00000000-0005-0000-0000-0000285B0000}"/>
    <cellStyle name="Percent 122" xfId="3356" xr:uid="{00000000-0005-0000-0000-0000295B0000}"/>
    <cellStyle name="Percent 123" xfId="3357" xr:uid="{00000000-0005-0000-0000-00002A5B0000}"/>
    <cellStyle name="Percent 124" xfId="3358" xr:uid="{00000000-0005-0000-0000-00002B5B0000}"/>
    <cellStyle name="Percent 125" xfId="3359" xr:uid="{00000000-0005-0000-0000-00002C5B0000}"/>
    <cellStyle name="Percent 126" xfId="3360" xr:uid="{00000000-0005-0000-0000-00002D5B0000}"/>
    <cellStyle name="Percent 127" xfId="3361" xr:uid="{00000000-0005-0000-0000-00002E5B0000}"/>
    <cellStyle name="Percent 128" xfId="3362" xr:uid="{00000000-0005-0000-0000-00002F5B0000}"/>
    <cellStyle name="Percent 129" xfId="53333" xr:uid="{00000000-0005-0000-0000-0000305B0000}"/>
    <cellStyle name="Percent 13" xfId="3363" xr:uid="{00000000-0005-0000-0000-0000315B0000}"/>
    <cellStyle name="Percent 13 2" xfId="53338" xr:uid="{00000000-0005-0000-0000-0000325B0000}"/>
    <cellStyle name="Percent 14" xfId="3364" xr:uid="{00000000-0005-0000-0000-0000335B0000}"/>
    <cellStyle name="Percent 15" xfId="3365" xr:uid="{00000000-0005-0000-0000-0000345B0000}"/>
    <cellStyle name="Percent 16" xfId="3366" xr:uid="{00000000-0005-0000-0000-0000355B0000}"/>
    <cellStyle name="Percent 17" xfId="3367" xr:uid="{00000000-0005-0000-0000-0000365B0000}"/>
    <cellStyle name="Percent 18" xfId="3368" xr:uid="{00000000-0005-0000-0000-0000375B0000}"/>
    <cellStyle name="Percent 19" xfId="3369" xr:uid="{00000000-0005-0000-0000-0000385B0000}"/>
    <cellStyle name="Percent 2" xfId="3370" xr:uid="{00000000-0005-0000-0000-0000395B0000}"/>
    <cellStyle name="Percent 2 10" xfId="53086" xr:uid="{00000000-0005-0000-0000-00003A5B0000}"/>
    <cellStyle name="Percent 2 11" xfId="53087" xr:uid="{00000000-0005-0000-0000-00003B5B0000}"/>
    <cellStyle name="Percent 2 2" xfId="3371" xr:uid="{00000000-0005-0000-0000-00003C5B0000}"/>
    <cellStyle name="Percent 2 2 2" xfId="3372" xr:uid="{00000000-0005-0000-0000-00003D5B0000}"/>
    <cellStyle name="Percent 2 2 2 2" xfId="3373" xr:uid="{00000000-0005-0000-0000-00003E5B0000}"/>
    <cellStyle name="Percent 2 2 2 2 2" xfId="53153" xr:uid="{00000000-0005-0000-0000-00003F5B0000}"/>
    <cellStyle name="Percent 2 2 2 3" xfId="53088" xr:uid="{00000000-0005-0000-0000-0000405B0000}"/>
    <cellStyle name="Percent 2 2 3" xfId="3374" xr:uid="{00000000-0005-0000-0000-0000415B0000}"/>
    <cellStyle name="Percent 2 2 3 2" xfId="53089" xr:uid="{00000000-0005-0000-0000-0000425B0000}"/>
    <cellStyle name="Percent 2 2 4" xfId="52974" xr:uid="{00000000-0005-0000-0000-0000435B0000}"/>
    <cellStyle name="Percent 2 2 4 2" xfId="53154" xr:uid="{00000000-0005-0000-0000-0000445B0000}"/>
    <cellStyle name="Percent 2 2 5" xfId="53090" xr:uid="{00000000-0005-0000-0000-0000455B0000}"/>
    <cellStyle name="Percent 2 2 6" xfId="53091" xr:uid="{00000000-0005-0000-0000-0000465B0000}"/>
    <cellStyle name="Percent 2 2 7" xfId="53339" xr:uid="{00000000-0005-0000-0000-0000475B0000}"/>
    <cellStyle name="Percent 2 3" xfId="3375" xr:uid="{00000000-0005-0000-0000-0000485B0000}"/>
    <cellStyle name="Percent 2 3 2" xfId="52975" xr:uid="{00000000-0005-0000-0000-0000495B0000}"/>
    <cellStyle name="Percent 2 3 2 2" xfId="53092" xr:uid="{00000000-0005-0000-0000-00004A5B0000}"/>
    <cellStyle name="Percent 2 3 3" xfId="52976" xr:uid="{00000000-0005-0000-0000-00004B5B0000}"/>
    <cellStyle name="Percent 2 3 3 2" xfId="53155" xr:uid="{00000000-0005-0000-0000-00004C5B0000}"/>
    <cellStyle name="Percent 2 3 4" xfId="52886" xr:uid="{00000000-0005-0000-0000-00004D5B0000}"/>
    <cellStyle name="Percent 2 4" xfId="3376" xr:uid="{00000000-0005-0000-0000-00004E5B0000}"/>
    <cellStyle name="Percent 2 4 2" xfId="52977" xr:uid="{00000000-0005-0000-0000-00004F5B0000}"/>
    <cellStyle name="Percent 2 4 2 2" xfId="53093" xr:uid="{00000000-0005-0000-0000-0000505B0000}"/>
    <cellStyle name="Percent 2 4 3" xfId="52887" xr:uid="{00000000-0005-0000-0000-0000515B0000}"/>
    <cellStyle name="Percent 2 4 4" xfId="53340" xr:uid="{00000000-0005-0000-0000-0000525B0000}"/>
    <cellStyle name="Percent 2 5" xfId="3377" xr:uid="{00000000-0005-0000-0000-0000535B0000}"/>
    <cellStyle name="Percent 2 5 2" xfId="52978" xr:uid="{00000000-0005-0000-0000-0000545B0000}"/>
    <cellStyle name="Percent 2 5 2 2" xfId="53094" xr:uid="{00000000-0005-0000-0000-0000555B0000}"/>
    <cellStyle name="Percent 2 5 3" xfId="52912" xr:uid="{00000000-0005-0000-0000-0000565B0000}"/>
    <cellStyle name="Percent 2 5 4" xfId="53341" xr:uid="{00000000-0005-0000-0000-0000575B0000}"/>
    <cellStyle name="Percent 2 6" xfId="27008" xr:uid="{00000000-0005-0000-0000-0000585B0000}"/>
    <cellStyle name="Percent 2 6 2" xfId="52979" xr:uid="{00000000-0005-0000-0000-0000595B0000}"/>
    <cellStyle name="Percent 2 6 2 2" xfId="53095" xr:uid="{00000000-0005-0000-0000-00005A5B0000}"/>
    <cellStyle name="Percent 2 6 3" xfId="52913" xr:uid="{00000000-0005-0000-0000-00005B5B0000}"/>
    <cellStyle name="Percent 2 6 4" xfId="53342" xr:uid="{00000000-0005-0000-0000-00005C5B0000}"/>
    <cellStyle name="Percent 2 7" xfId="52914" xr:uid="{00000000-0005-0000-0000-00005D5B0000}"/>
    <cellStyle name="Percent 2 7 2" xfId="53096" xr:uid="{00000000-0005-0000-0000-00005E5B0000}"/>
    <cellStyle name="Percent 2 7 3" xfId="53343" xr:uid="{00000000-0005-0000-0000-00005F5B0000}"/>
    <cellStyle name="Percent 2 8" xfId="52980" xr:uid="{00000000-0005-0000-0000-0000605B0000}"/>
    <cellStyle name="Percent 2 8 2" xfId="53097" xr:uid="{00000000-0005-0000-0000-0000615B0000}"/>
    <cellStyle name="Percent 2 9" xfId="52981" xr:uid="{00000000-0005-0000-0000-0000625B0000}"/>
    <cellStyle name="Percent 2 9 2" xfId="53156" xr:uid="{00000000-0005-0000-0000-0000635B0000}"/>
    <cellStyle name="Percent 20" xfId="3378" xr:uid="{00000000-0005-0000-0000-0000645B0000}"/>
    <cellStyle name="Percent 21" xfId="3379" xr:uid="{00000000-0005-0000-0000-0000655B0000}"/>
    <cellStyle name="Percent 22" xfId="3380" xr:uid="{00000000-0005-0000-0000-0000665B0000}"/>
    <cellStyle name="Percent 23" xfId="3381" xr:uid="{00000000-0005-0000-0000-0000675B0000}"/>
    <cellStyle name="Percent 24" xfId="3382" xr:uid="{00000000-0005-0000-0000-0000685B0000}"/>
    <cellStyle name="Percent 25" xfId="3383" xr:uid="{00000000-0005-0000-0000-0000695B0000}"/>
    <cellStyle name="Percent 26" xfId="3384" xr:uid="{00000000-0005-0000-0000-00006A5B0000}"/>
    <cellStyle name="Percent 27" xfId="3385" xr:uid="{00000000-0005-0000-0000-00006B5B0000}"/>
    <cellStyle name="Percent 28" xfId="3386" xr:uid="{00000000-0005-0000-0000-00006C5B0000}"/>
    <cellStyle name="Percent 29" xfId="3387" xr:uid="{00000000-0005-0000-0000-00006D5B0000}"/>
    <cellStyle name="Percent 3" xfId="3388" xr:uid="{00000000-0005-0000-0000-00006E5B0000}"/>
    <cellStyle name="Percent 3 10" xfId="53098" xr:uid="{00000000-0005-0000-0000-00006F5B0000}"/>
    <cellStyle name="Percent 3 11" xfId="53099" xr:uid="{00000000-0005-0000-0000-0000705B0000}"/>
    <cellStyle name="Percent 3 2" xfId="3389" xr:uid="{00000000-0005-0000-0000-0000715B0000}"/>
    <cellStyle name="Percent 3 2 2" xfId="3390" xr:uid="{00000000-0005-0000-0000-0000725B0000}"/>
    <cellStyle name="Percent 3 2 2 2" xfId="3391" xr:uid="{00000000-0005-0000-0000-0000735B0000}"/>
    <cellStyle name="Percent 3 2 2 2 2" xfId="53157" xr:uid="{00000000-0005-0000-0000-0000745B0000}"/>
    <cellStyle name="Percent 3 2 2 3" xfId="53100" xr:uid="{00000000-0005-0000-0000-0000755B0000}"/>
    <cellStyle name="Percent 3 2 3" xfId="3392" xr:uid="{00000000-0005-0000-0000-0000765B0000}"/>
    <cellStyle name="Percent 3 2 3 2" xfId="53101" xr:uid="{00000000-0005-0000-0000-0000775B0000}"/>
    <cellStyle name="Percent 3 2 4" xfId="52982" xr:uid="{00000000-0005-0000-0000-0000785B0000}"/>
    <cellStyle name="Percent 3 2 4 2" xfId="53158" xr:uid="{00000000-0005-0000-0000-0000795B0000}"/>
    <cellStyle name="Percent 3 2 5" xfId="53102" xr:uid="{00000000-0005-0000-0000-00007A5B0000}"/>
    <cellStyle name="Percent 3 2 6" xfId="53103" xr:uid="{00000000-0005-0000-0000-00007B5B0000}"/>
    <cellStyle name="Percent 3 2 7" xfId="53344" xr:uid="{00000000-0005-0000-0000-00007C5B0000}"/>
    <cellStyle name="Percent 3 3" xfId="3393" xr:uid="{00000000-0005-0000-0000-00007D5B0000}"/>
    <cellStyle name="Percent 3 3 2" xfId="52983" xr:uid="{00000000-0005-0000-0000-00007E5B0000}"/>
    <cellStyle name="Percent 3 3 2 2" xfId="53104" xr:uid="{00000000-0005-0000-0000-00007F5B0000}"/>
    <cellStyle name="Percent 3 3 3" xfId="52984" xr:uid="{00000000-0005-0000-0000-0000805B0000}"/>
    <cellStyle name="Percent 3 3 3 2" xfId="53159" xr:uid="{00000000-0005-0000-0000-0000815B0000}"/>
    <cellStyle name="Percent 3 3 4" xfId="52888" xr:uid="{00000000-0005-0000-0000-0000825B0000}"/>
    <cellStyle name="Percent 3 4" xfId="52889" xr:uid="{00000000-0005-0000-0000-0000835B0000}"/>
    <cellStyle name="Percent 3 4 2" xfId="52985" xr:uid="{00000000-0005-0000-0000-0000845B0000}"/>
    <cellStyle name="Percent 3 4 2 2" xfId="53105" xr:uid="{00000000-0005-0000-0000-0000855B0000}"/>
    <cellStyle name="Percent 3 4 3" xfId="53106" xr:uid="{00000000-0005-0000-0000-0000865B0000}"/>
    <cellStyle name="Percent 3 5" xfId="52915" xr:uid="{00000000-0005-0000-0000-0000875B0000}"/>
    <cellStyle name="Percent 3 5 2" xfId="52986" xr:uid="{00000000-0005-0000-0000-0000885B0000}"/>
    <cellStyle name="Percent 3 5 2 2" xfId="53107" xr:uid="{00000000-0005-0000-0000-0000895B0000}"/>
    <cellStyle name="Percent 3 5 3" xfId="53108" xr:uid="{00000000-0005-0000-0000-00008A5B0000}"/>
    <cellStyle name="Percent 3 6" xfId="52916" xr:uid="{00000000-0005-0000-0000-00008B5B0000}"/>
    <cellStyle name="Percent 3 6 2" xfId="52987" xr:uid="{00000000-0005-0000-0000-00008C5B0000}"/>
    <cellStyle name="Percent 3 6 2 2" xfId="53109" xr:uid="{00000000-0005-0000-0000-00008D5B0000}"/>
    <cellStyle name="Percent 3 6 3" xfId="53110" xr:uid="{00000000-0005-0000-0000-00008E5B0000}"/>
    <cellStyle name="Percent 3 7" xfId="52917" xr:uid="{00000000-0005-0000-0000-00008F5B0000}"/>
    <cellStyle name="Percent 3 7 2" xfId="53111" xr:uid="{00000000-0005-0000-0000-0000905B0000}"/>
    <cellStyle name="Percent 3 8" xfId="52988" xr:uid="{00000000-0005-0000-0000-0000915B0000}"/>
    <cellStyle name="Percent 3 8 2" xfId="53112" xr:uid="{00000000-0005-0000-0000-0000925B0000}"/>
    <cellStyle name="Percent 3 9" xfId="52989" xr:uid="{00000000-0005-0000-0000-0000935B0000}"/>
    <cellStyle name="Percent 3 9 2" xfId="53160" xr:uid="{00000000-0005-0000-0000-0000945B0000}"/>
    <cellStyle name="Percent 30" xfId="3394" xr:uid="{00000000-0005-0000-0000-0000955B0000}"/>
    <cellStyle name="Percent 31" xfId="3395" xr:uid="{00000000-0005-0000-0000-0000965B0000}"/>
    <cellStyle name="Percent 32" xfId="3396" xr:uid="{00000000-0005-0000-0000-0000975B0000}"/>
    <cellStyle name="Percent 33" xfId="3397" xr:uid="{00000000-0005-0000-0000-0000985B0000}"/>
    <cellStyle name="Percent 34" xfId="3398" xr:uid="{00000000-0005-0000-0000-0000995B0000}"/>
    <cellStyle name="Percent 35" xfId="3399" xr:uid="{00000000-0005-0000-0000-00009A5B0000}"/>
    <cellStyle name="Percent 36" xfId="3400" xr:uid="{00000000-0005-0000-0000-00009B5B0000}"/>
    <cellStyle name="Percent 37" xfId="3401" xr:uid="{00000000-0005-0000-0000-00009C5B0000}"/>
    <cellStyle name="Percent 38" xfId="3402" xr:uid="{00000000-0005-0000-0000-00009D5B0000}"/>
    <cellStyle name="Percent 39" xfId="3403" xr:uid="{00000000-0005-0000-0000-00009E5B0000}"/>
    <cellStyle name="Percent 4" xfId="3404" xr:uid="{00000000-0005-0000-0000-00009F5B0000}"/>
    <cellStyle name="Percent 4 10" xfId="53113" xr:uid="{00000000-0005-0000-0000-0000A05B0000}"/>
    <cellStyle name="Percent 4 11" xfId="53114" xr:uid="{00000000-0005-0000-0000-0000A15B0000}"/>
    <cellStyle name="Percent 4 12" xfId="53345" xr:uid="{00000000-0005-0000-0000-0000A25B0000}"/>
    <cellStyle name="Percent 4 2" xfId="3405" xr:uid="{00000000-0005-0000-0000-0000A35B0000}"/>
    <cellStyle name="Percent 4 2 2" xfId="3406" xr:uid="{00000000-0005-0000-0000-0000A45B0000}"/>
    <cellStyle name="Percent 4 2 2 2" xfId="3407" xr:uid="{00000000-0005-0000-0000-0000A55B0000}"/>
    <cellStyle name="Percent 4 2 2 2 2" xfId="53161" xr:uid="{00000000-0005-0000-0000-0000A65B0000}"/>
    <cellStyle name="Percent 4 2 2 3" xfId="53115" xr:uid="{00000000-0005-0000-0000-0000A75B0000}"/>
    <cellStyle name="Percent 4 2 3" xfId="3408" xr:uid="{00000000-0005-0000-0000-0000A85B0000}"/>
    <cellStyle name="Percent 4 2 3 2" xfId="53116" xr:uid="{00000000-0005-0000-0000-0000A95B0000}"/>
    <cellStyle name="Percent 4 2 4" xfId="52990" xr:uid="{00000000-0005-0000-0000-0000AA5B0000}"/>
    <cellStyle name="Percent 4 2 4 2" xfId="53162" xr:uid="{00000000-0005-0000-0000-0000AB5B0000}"/>
    <cellStyle name="Percent 4 2 5" xfId="53117" xr:uid="{00000000-0005-0000-0000-0000AC5B0000}"/>
    <cellStyle name="Percent 4 2 6" xfId="53118" xr:uid="{00000000-0005-0000-0000-0000AD5B0000}"/>
    <cellStyle name="Percent 4 2 7" xfId="53346" xr:uid="{00000000-0005-0000-0000-0000AE5B0000}"/>
    <cellStyle name="Percent 4 3" xfId="3409" xr:uid="{00000000-0005-0000-0000-0000AF5B0000}"/>
    <cellStyle name="Percent 4 3 2" xfId="52991" xr:uid="{00000000-0005-0000-0000-0000B05B0000}"/>
    <cellStyle name="Percent 4 3 2 2" xfId="53119" xr:uid="{00000000-0005-0000-0000-0000B15B0000}"/>
    <cellStyle name="Percent 4 3 3" xfId="52992" xr:uid="{00000000-0005-0000-0000-0000B25B0000}"/>
    <cellStyle name="Percent 4 3 3 2" xfId="53163" xr:uid="{00000000-0005-0000-0000-0000B35B0000}"/>
    <cellStyle name="Percent 4 3 4" xfId="52890" xr:uid="{00000000-0005-0000-0000-0000B45B0000}"/>
    <cellStyle name="Percent 4 4" xfId="52891" xr:uid="{00000000-0005-0000-0000-0000B55B0000}"/>
    <cellStyle name="Percent 4 4 2" xfId="52993" xr:uid="{00000000-0005-0000-0000-0000B65B0000}"/>
    <cellStyle name="Percent 4 4 2 2" xfId="53120" xr:uid="{00000000-0005-0000-0000-0000B75B0000}"/>
    <cellStyle name="Percent 4 4 3" xfId="53121" xr:uid="{00000000-0005-0000-0000-0000B85B0000}"/>
    <cellStyle name="Percent 4 5" xfId="52918" xr:uid="{00000000-0005-0000-0000-0000B95B0000}"/>
    <cellStyle name="Percent 4 5 2" xfId="52994" xr:uid="{00000000-0005-0000-0000-0000BA5B0000}"/>
    <cellStyle name="Percent 4 5 2 2" xfId="53122" xr:uid="{00000000-0005-0000-0000-0000BB5B0000}"/>
    <cellStyle name="Percent 4 5 3" xfId="53123" xr:uid="{00000000-0005-0000-0000-0000BC5B0000}"/>
    <cellStyle name="Percent 4 6" xfId="52919" xr:uid="{00000000-0005-0000-0000-0000BD5B0000}"/>
    <cellStyle name="Percent 4 6 2" xfId="52995" xr:uid="{00000000-0005-0000-0000-0000BE5B0000}"/>
    <cellStyle name="Percent 4 6 2 2" xfId="53124" xr:uid="{00000000-0005-0000-0000-0000BF5B0000}"/>
    <cellStyle name="Percent 4 6 3" xfId="53125" xr:uid="{00000000-0005-0000-0000-0000C05B0000}"/>
    <cellStyle name="Percent 4 7" xfId="52920" xr:uid="{00000000-0005-0000-0000-0000C15B0000}"/>
    <cellStyle name="Percent 4 7 2" xfId="53126" xr:uid="{00000000-0005-0000-0000-0000C25B0000}"/>
    <cellStyle name="Percent 4 8" xfId="52996" xr:uid="{00000000-0005-0000-0000-0000C35B0000}"/>
    <cellStyle name="Percent 4 8 2" xfId="53127" xr:uid="{00000000-0005-0000-0000-0000C45B0000}"/>
    <cellStyle name="Percent 4 9" xfId="52997" xr:uid="{00000000-0005-0000-0000-0000C55B0000}"/>
    <cellStyle name="Percent 4 9 2" xfId="53164" xr:uid="{00000000-0005-0000-0000-0000C65B0000}"/>
    <cellStyle name="Percent 40" xfId="3410" xr:uid="{00000000-0005-0000-0000-0000C75B0000}"/>
    <cellStyle name="Percent 41" xfId="3411" xr:uid="{00000000-0005-0000-0000-0000C85B0000}"/>
    <cellStyle name="Percent 42" xfId="3412" xr:uid="{00000000-0005-0000-0000-0000C95B0000}"/>
    <cellStyle name="Percent 43" xfId="3413" xr:uid="{00000000-0005-0000-0000-0000CA5B0000}"/>
    <cellStyle name="Percent 44" xfId="3414" xr:uid="{00000000-0005-0000-0000-0000CB5B0000}"/>
    <cellStyle name="Percent 45" xfId="3415" xr:uid="{00000000-0005-0000-0000-0000CC5B0000}"/>
    <cellStyle name="Percent 46" xfId="3416" xr:uid="{00000000-0005-0000-0000-0000CD5B0000}"/>
    <cellStyle name="Percent 47" xfId="3417" xr:uid="{00000000-0005-0000-0000-0000CE5B0000}"/>
    <cellStyle name="Percent 48" xfId="3418" xr:uid="{00000000-0005-0000-0000-0000CF5B0000}"/>
    <cellStyle name="Percent 49" xfId="3419" xr:uid="{00000000-0005-0000-0000-0000D05B0000}"/>
    <cellStyle name="Percent 5" xfId="3420" xr:uid="{00000000-0005-0000-0000-0000D15B0000}"/>
    <cellStyle name="Percent 5 10" xfId="53128" xr:uid="{00000000-0005-0000-0000-0000D25B0000}"/>
    <cellStyle name="Percent 5 2" xfId="3421" xr:uid="{00000000-0005-0000-0000-0000D35B0000}"/>
    <cellStyle name="Percent 5 2 2" xfId="52998" xr:uid="{00000000-0005-0000-0000-0000D45B0000}"/>
    <cellStyle name="Percent 5 2 2 2" xfId="53129" xr:uid="{00000000-0005-0000-0000-0000D55B0000}"/>
    <cellStyle name="Percent 5 2 3" xfId="52999" xr:uid="{00000000-0005-0000-0000-0000D65B0000}"/>
    <cellStyle name="Percent 5 2 3 2" xfId="53165" xr:uid="{00000000-0005-0000-0000-0000D75B0000}"/>
    <cellStyle name="Percent 5 2 4" xfId="52893" xr:uid="{00000000-0005-0000-0000-0000D85B0000}"/>
    <cellStyle name="Percent 5 3" xfId="3422" xr:uid="{00000000-0005-0000-0000-0000D95B0000}"/>
    <cellStyle name="Percent 5 3 2" xfId="53000" xr:uid="{00000000-0005-0000-0000-0000DA5B0000}"/>
    <cellStyle name="Percent 5 3 2 2" xfId="53130" xr:uid="{00000000-0005-0000-0000-0000DB5B0000}"/>
    <cellStyle name="Percent 5 3 3" xfId="52921" xr:uid="{00000000-0005-0000-0000-0000DC5B0000}"/>
    <cellStyle name="Percent 5 4" xfId="52922" xr:uid="{00000000-0005-0000-0000-0000DD5B0000}"/>
    <cellStyle name="Percent 5 4 2" xfId="53001" xr:uid="{00000000-0005-0000-0000-0000DE5B0000}"/>
    <cellStyle name="Percent 5 4 2 2" xfId="53131" xr:uid="{00000000-0005-0000-0000-0000DF5B0000}"/>
    <cellStyle name="Percent 5 4 3" xfId="53132" xr:uid="{00000000-0005-0000-0000-0000E05B0000}"/>
    <cellStyle name="Percent 5 5" xfId="52923" xr:uid="{00000000-0005-0000-0000-0000E15B0000}"/>
    <cellStyle name="Percent 5 5 2" xfId="53002" xr:uid="{00000000-0005-0000-0000-0000E25B0000}"/>
    <cellStyle name="Percent 5 5 2 2" xfId="53133" xr:uid="{00000000-0005-0000-0000-0000E35B0000}"/>
    <cellStyle name="Percent 5 5 3" xfId="53134" xr:uid="{00000000-0005-0000-0000-0000E45B0000}"/>
    <cellStyle name="Percent 5 6" xfId="52924" xr:uid="{00000000-0005-0000-0000-0000E55B0000}"/>
    <cellStyle name="Percent 5 6 2" xfId="53135" xr:uid="{00000000-0005-0000-0000-0000E65B0000}"/>
    <cellStyle name="Percent 5 7" xfId="53003" xr:uid="{00000000-0005-0000-0000-0000E75B0000}"/>
    <cellStyle name="Percent 5 7 2" xfId="53136" xr:uid="{00000000-0005-0000-0000-0000E85B0000}"/>
    <cellStyle name="Percent 5 8" xfId="53004" xr:uid="{00000000-0005-0000-0000-0000E95B0000}"/>
    <cellStyle name="Percent 5 8 2" xfId="53166" xr:uid="{00000000-0005-0000-0000-0000EA5B0000}"/>
    <cellStyle name="Percent 5 9" xfId="52892" xr:uid="{00000000-0005-0000-0000-0000EB5B0000}"/>
    <cellStyle name="Percent 50" xfId="3423" xr:uid="{00000000-0005-0000-0000-0000EC5B0000}"/>
    <cellStyle name="Percent 51" xfId="3424" xr:uid="{00000000-0005-0000-0000-0000ED5B0000}"/>
    <cellStyle name="Percent 52" xfId="3425" xr:uid="{00000000-0005-0000-0000-0000EE5B0000}"/>
    <cellStyle name="Percent 53" xfId="3426" xr:uid="{00000000-0005-0000-0000-0000EF5B0000}"/>
    <cellStyle name="Percent 54" xfId="3427" xr:uid="{00000000-0005-0000-0000-0000F05B0000}"/>
    <cellStyle name="Percent 55" xfId="3428" xr:uid="{00000000-0005-0000-0000-0000F15B0000}"/>
    <cellStyle name="Percent 56" xfId="3429" xr:uid="{00000000-0005-0000-0000-0000F25B0000}"/>
    <cellStyle name="Percent 57" xfId="3430" xr:uid="{00000000-0005-0000-0000-0000F35B0000}"/>
    <cellStyle name="Percent 58" xfId="3431" xr:uid="{00000000-0005-0000-0000-0000F45B0000}"/>
    <cellStyle name="Percent 59" xfId="3432" xr:uid="{00000000-0005-0000-0000-0000F55B0000}"/>
    <cellStyle name="Percent 6" xfId="3433" xr:uid="{00000000-0005-0000-0000-0000F65B0000}"/>
    <cellStyle name="Percent 6 2" xfId="53347" xr:uid="{00000000-0005-0000-0000-0000F75B0000}"/>
    <cellStyle name="Percent 60" xfId="3434" xr:uid="{00000000-0005-0000-0000-0000F85B0000}"/>
    <cellStyle name="Percent 61" xfId="3435" xr:uid="{00000000-0005-0000-0000-0000F95B0000}"/>
    <cellStyle name="Percent 62" xfId="3436" xr:uid="{00000000-0005-0000-0000-0000FA5B0000}"/>
    <cellStyle name="Percent 63" xfId="3437" xr:uid="{00000000-0005-0000-0000-0000FB5B0000}"/>
    <cellStyle name="Percent 64" xfId="3438" xr:uid="{00000000-0005-0000-0000-0000FC5B0000}"/>
    <cellStyle name="Percent 65" xfId="3439" xr:uid="{00000000-0005-0000-0000-0000FD5B0000}"/>
    <cellStyle name="Percent 66" xfId="3440" xr:uid="{00000000-0005-0000-0000-0000FE5B0000}"/>
    <cellStyle name="Percent 67" xfId="3441" xr:uid="{00000000-0005-0000-0000-0000FF5B0000}"/>
    <cellStyle name="Percent 68" xfId="3442" xr:uid="{00000000-0005-0000-0000-0000005C0000}"/>
    <cellStyle name="Percent 69" xfId="3443" xr:uid="{00000000-0005-0000-0000-0000015C0000}"/>
    <cellStyle name="Percent 7" xfId="3444" xr:uid="{00000000-0005-0000-0000-0000025C0000}"/>
    <cellStyle name="Percent 7 2" xfId="53348" xr:uid="{00000000-0005-0000-0000-0000035C0000}"/>
    <cellStyle name="Percent 70" xfId="3445" xr:uid="{00000000-0005-0000-0000-0000045C0000}"/>
    <cellStyle name="Percent 71" xfId="3446" xr:uid="{00000000-0005-0000-0000-0000055C0000}"/>
    <cellStyle name="Percent 72" xfId="3447" xr:uid="{00000000-0005-0000-0000-0000065C0000}"/>
    <cellStyle name="Percent 73" xfId="3448" xr:uid="{00000000-0005-0000-0000-0000075C0000}"/>
    <cellStyle name="Percent 74" xfId="3449" xr:uid="{00000000-0005-0000-0000-0000085C0000}"/>
    <cellStyle name="Percent 75" xfId="3450" xr:uid="{00000000-0005-0000-0000-0000095C0000}"/>
    <cellStyle name="Percent 76" xfId="3451" xr:uid="{00000000-0005-0000-0000-00000A5C0000}"/>
    <cellStyle name="Percent 77" xfId="3452" xr:uid="{00000000-0005-0000-0000-00000B5C0000}"/>
    <cellStyle name="Percent 78" xfId="3453" xr:uid="{00000000-0005-0000-0000-00000C5C0000}"/>
    <cellStyle name="Percent 79" xfId="3454" xr:uid="{00000000-0005-0000-0000-00000D5C0000}"/>
    <cellStyle name="Percent 8" xfId="3455" xr:uid="{00000000-0005-0000-0000-00000E5C0000}"/>
    <cellStyle name="Percent 8 2" xfId="53349" xr:uid="{00000000-0005-0000-0000-00000F5C0000}"/>
    <cellStyle name="Percent 80" xfId="3456" xr:uid="{00000000-0005-0000-0000-0000105C0000}"/>
    <cellStyle name="Percent 81" xfId="3457" xr:uid="{00000000-0005-0000-0000-0000115C0000}"/>
    <cellStyle name="Percent 82" xfId="3458" xr:uid="{00000000-0005-0000-0000-0000125C0000}"/>
    <cellStyle name="Percent 83" xfId="3459" xr:uid="{00000000-0005-0000-0000-0000135C0000}"/>
    <cellStyle name="Percent 84" xfId="3460" xr:uid="{00000000-0005-0000-0000-0000145C0000}"/>
    <cellStyle name="Percent 85" xfId="3461" xr:uid="{00000000-0005-0000-0000-0000155C0000}"/>
    <cellStyle name="Percent 86" xfId="3462" xr:uid="{00000000-0005-0000-0000-0000165C0000}"/>
    <cellStyle name="Percent 87" xfId="3463" xr:uid="{00000000-0005-0000-0000-0000175C0000}"/>
    <cellStyle name="Percent 88" xfId="3464" xr:uid="{00000000-0005-0000-0000-0000185C0000}"/>
    <cellStyle name="Percent 89" xfId="3465" xr:uid="{00000000-0005-0000-0000-0000195C0000}"/>
    <cellStyle name="Percent 9" xfId="3466" xr:uid="{00000000-0005-0000-0000-00001A5C0000}"/>
    <cellStyle name="Percent 9 2" xfId="53350" xr:uid="{00000000-0005-0000-0000-00001B5C0000}"/>
    <cellStyle name="Percent 90" xfId="3467" xr:uid="{00000000-0005-0000-0000-00001C5C0000}"/>
    <cellStyle name="Percent 91" xfId="3468" xr:uid="{00000000-0005-0000-0000-00001D5C0000}"/>
    <cellStyle name="Percent 92" xfId="3469" xr:uid="{00000000-0005-0000-0000-00001E5C0000}"/>
    <cellStyle name="Percent 93" xfId="3470" xr:uid="{00000000-0005-0000-0000-00001F5C0000}"/>
    <cellStyle name="Percent 94" xfId="3471" xr:uid="{00000000-0005-0000-0000-0000205C0000}"/>
    <cellStyle name="Percent 95" xfId="3472" xr:uid="{00000000-0005-0000-0000-0000215C0000}"/>
    <cellStyle name="Percent 96" xfId="3473" xr:uid="{00000000-0005-0000-0000-0000225C0000}"/>
    <cellStyle name="Percent 97" xfId="3474" xr:uid="{00000000-0005-0000-0000-0000235C0000}"/>
    <cellStyle name="Percent 98" xfId="3475" xr:uid="{00000000-0005-0000-0000-0000245C0000}"/>
    <cellStyle name="Percent 99" xfId="3476" xr:uid="{00000000-0005-0000-0000-0000255C0000}"/>
    <cellStyle name="Pourcentage_tocmodel_final" xfId="3477" xr:uid="{00000000-0005-0000-0000-0000265C0000}"/>
    <cellStyle name="Profile" xfId="3478" xr:uid="{00000000-0005-0000-0000-0000275C0000}"/>
    <cellStyle name="Profile 2" xfId="3479" xr:uid="{00000000-0005-0000-0000-0000285C0000}"/>
    <cellStyle name="Profile 2 2" xfId="3480" xr:uid="{00000000-0005-0000-0000-0000295C0000}"/>
    <cellStyle name="Refdb standard" xfId="53351" xr:uid="{00000000-0005-0000-0000-00002A5C0000}"/>
    <cellStyle name="Reference" xfId="3481" xr:uid="{00000000-0005-0000-0000-00002B5C0000}"/>
    <cellStyle name="RHlayer1" xfId="53352" xr:uid="{00000000-0005-0000-0000-00002C5C0000}"/>
    <cellStyle name="RHlayer2" xfId="53353" xr:uid="{00000000-0005-0000-0000-00002D5C0000}"/>
    <cellStyle name="RHlayer3" xfId="53354" xr:uid="{00000000-0005-0000-0000-00002E5C0000}"/>
    <cellStyle name="RHlayer4" xfId="53355" xr:uid="{00000000-0005-0000-0000-00002F5C0000}"/>
    <cellStyle name="RHlayer5" xfId="53356" xr:uid="{00000000-0005-0000-0000-0000305C0000}"/>
    <cellStyle name="RHlayer6" xfId="53357" xr:uid="{00000000-0005-0000-0000-0000315C0000}"/>
    <cellStyle name="RHlevel1" xfId="53358" xr:uid="{00000000-0005-0000-0000-0000325C0000}"/>
    <cellStyle name="RHlevel2" xfId="53359" xr:uid="{00000000-0005-0000-0000-0000335C0000}"/>
    <cellStyle name="RHlevel3" xfId="53360" xr:uid="{00000000-0005-0000-0000-0000345C0000}"/>
    <cellStyle name="RHlevel4" xfId="53361" xr:uid="{00000000-0005-0000-0000-0000355C0000}"/>
    <cellStyle name="RHlevel5" xfId="53362" xr:uid="{00000000-0005-0000-0000-0000365C0000}"/>
    <cellStyle name="ROA Ref" xfId="3482" xr:uid="{00000000-0005-0000-0000-0000375C0000}"/>
    <cellStyle name="Row heading" xfId="3483" xr:uid="{00000000-0005-0000-0000-0000385C0000}"/>
    <cellStyle name="Section_End" xfId="3484" xr:uid="{00000000-0005-0000-0000-0000395C0000}"/>
    <cellStyle name="Sheet Done" xfId="3485" xr:uid="{00000000-0005-0000-0000-00003A5C0000}"/>
    <cellStyle name="Small" xfId="3486" xr:uid="{00000000-0005-0000-0000-00003B5C0000}"/>
    <cellStyle name="Source Field - Green" xfId="3487" xr:uid="{00000000-0005-0000-0000-00003C5C0000}"/>
    <cellStyle name="Source Hed" xfId="3488" xr:uid="{00000000-0005-0000-0000-00003D5C0000}"/>
    <cellStyle name="Source Letter" xfId="3489" xr:uid="{00000000-0005-0000-0000-00003E5C0000}"/>
    <cellStyle name="Source Superscript" xfId="3490" xr:uid="{00000000-0005-0000-0000-00003F5C0000}"/>
    <cellStyle name="Source Superscript 2" xfId="53364" xr:uid="{00000000-0005-0000-0000-0000405C0000}"/>
    <cellStyle name="Source Superscript 3" xfId="53363" xr:uid="{00000000-0005-0000-0000-0000415C0000}"/>
    <cellStyle name="Source Text" xfId="3491" xr:uid="{00000000-0005-0000-0000-0000425C0000}"/>
    <cellStyle name="Source Text 2" xfId="53366" xr:uid="{00000000-0005-0000-0000-0000435C0000}"/>
    <cellStyle name="Source Text 3" xfId="53367" xr:uid="{00000000-0005-0000-0000-0000445C0000}"/>
    <cellStyle name="Source Text 4" xfId="53365" xr:uid="{00000000-0005-0000-0000-0000455C0000}"/>
    <cellStyle name="Standard_Anpassen der Amortisation" xfId="3492" xr:uid="{00000000-0005-0000-0000-0000465C0000}"/>
    <cellStyle name="State" xfId="3493" xr:uid="{00000000-0005-0000-0000-0000475C0000}"/>
    <cellStyle name="Style 1" xfId="3494" xr:uid="{00000000-0005-0000-0000-0000485C0000}"/>
    <cellStyle name="Style 1 2" xfId="53368" xr:uid="{00000000-0005-0000-0000-0000495C0000}"/>
    <cellStyle name="Sub totals" xfId="3495" xr:uid="{00000000-0005-0000-0000-00004A5C0000}"/>
    <cellStyle name="Sub totals 10" xfId="3496" xr:uid="{00000000-0005-0000-0000-00004B5C0000}"/>
    <cellStyle name="Sub totals 10 2" xfId="27009" xr:uid="{00000000-0005-0000-0000-00004C5C0000}"/>
    <cellStyle name="Sub totals 10 2 2" xfId="27010" xr:uid="{00000000-0005-0000-0000-00004D5C0000}"/>
    <cellStyle name="Sub totals 10 2 3" xfId="27011" xr:uid="{00000000-0005-0000-0000-00004E5C0000}"/>
    <cellStyle name="Sub totals 10 2 4" xfId="27012" xr:uid="{00000000-0005-0000-0000-00004F5C0000}"/>
    <cellStyle name="Sub totals 10 3" xfId="27013" xr:uid="{00000000-0005-0000-0000-0000505C0000}"/>
    <cellStyle name="Sub totals 10 4" xfId="27014" xr:uid="{00000000-0005-0000-0000-0000515C0000}"/>
    <cellStyle name="Sub totals 11" xfId="3497" xr:uid="{00000000-0005-0000-0000-0000525C0000}"/>
    <cellStyle name="Sub totals 11 2" xfId="27015" xr:uid="{00000000-0005-0000-0000-0000535C0000}"/>
    <cellStyle name="Sub totals 11 2 2" xfId="27016" xr:uid="{00000000-0005-0000-0000-0000545C0000}"/>
    <cellStyle name="Sub totals 11 2 3" xfId="27017" xr:uid="{00000000-0005-0000-0000-0000555C0000}"/>
    <cellStyle name="Sub totals 11 2 4" xfId="27018" xr:uid="{00000000-0005-0000-0000-0000565C0000}"/>
    <cellStyle name="Sub totals 11 3" xfId="27019" xr:uid="{00000000-0005-0000-0000-0000575C0000}"/>
    <cellStyle name="Sub totals 11 4" xfId="27020" xr:uid="{00000000-0005-0000-0000-0000585C0000}"/>
    <cellStyle name="Sub totals 12" xfId="3498" xr:uid="{00000000-0005-0000-0000-0000595C0000}"/>
    <cellStyle name="Sub totals 12 2" xfId="27021" xr:uid="{00000000-0005-0000-0000-00005A5C0000}"/>
    <cellStyle name="Sub totals 12 2 2" xfId="27022" xr:uid="{00000000-0005-0000-0000-00005B5C0000}"/>
    <cellStyle name="Sub totals 12 2 3" xfId="27023" xr:uid="{00000000-0005-0000-0000-00005C5C0000}"/>
    <cellStyle name="Sub totals 12 2 4" xfId="27024" xr:uid="{00000000-0005-0000-0000-00005D5C0000}"/>
    <cellStyle name="Sub totals 12 3" xfId="27025" xr:uid="{00000000-0005-0000-0000-00005E5C0000}"/>
    <cellStyle name="Sub totals 12 4" xfId="27026" xr:uid="{00000000-0005-0000-0000-00005F5C0000}"/>
    <cellStyle name="Sub totals 13" xfId="3499" xr:uid="{00000000-0005-0000-0000-0000605C0000}"/>
    <cellStyle name="Sub totals 13 2" xfId="27027" xr:uid="{00000000-0005-0000-0000-0000615C0000}"/>
    <cellStyle name="Sub totals 13 2 2" xfId="27028" xr:uid="{00000000-0005-0000-0000-0000625C0000}"/>
    <cellStyle name="Sub totals 13 2 3" xfId="27029" xr:uid="{00000000-0005-0000-0000-0000635C0000}"/>
    <cellStyle name="Sub totals 13 2 4" xfId="27030" xr:uid="{00000000-0005-0000-0000-0000645C0000}"/>
    <cellStyle name="Sub totals 13 3" xfId="27031" xr:uid="{00000000-0005-0000-0000-0000655C0000}"/>
    <cellStyle name="Sub totals 13 4" xfId="27032" xr:uid="{00000000-0005-0000-0000-0000665C0000}"/>
    <cellStyle name="Sub totals 14" xfId="3500" xr:uid="{00000000-0005-0000-0000-0000675C0000}"/>
    <cellStyle name="Sub totals 14 2" xfId="27033" xr:uid="{00000000-0005-0000-0000-0000685C0000}"/>
    <cellStyle name="Sub totals 14 2 2" xfId="27034" xr:uid="{00000000-0005-0000-0000-0000695C0000}"/>
    <cellStyle name="Sub totals 14 2 3" xfId="27035" xr:uid="{00000000-0005-0000-0000-00006A5C0000}"/>
    <cellStyle name="Sub totals 14 2 4" xfId="27036" xr:uid="{00000000-0005-0000-0000-00006B5C0000}"/>
    <cellStyle name="Sub totals 14 3" xfId="27037" xr:uid="{00000000-0005-0000-0000-00006C5C0000}"/>
    <cellStyle name="Sub totals 14 4" xfId="27038" xr:uid="{00000000-0005-0000-0000-00006D5C0000}"/>
    <cellStyle name="Sub totals 15" xfId="3501" xr:uid="{00000000-0005-0000-0000-00006E5C0000}"/>
    <cellStyle name="Sub totals 15 2" xfId="27039" xr:uid="{00000000-0005-0000-0000-00006F5C0000}"/>
    <cellStyle name="Sub totals 15 2 2" xfId="27040" xr:uid="{00000000-0005-0000-0000-0000705C0000}"/>
    <cellStyle name="Sub totals 15 2 3" xfId="27041" xr:uid="{00000000-0005-0000-0000-0000715C0000}"/>
    <cellStyle name="Sub totals 15 2 4" xfId="27042" xr:uid="{00000000-0005-0000-0000-0000725C0000}"/>
    <cellStyle name="Sub totals 15 3" xfId="27043" xr:uid="{00000000-0005-0000-0000-0000735C0000}"/>
    <cellStyle name="Sub totals 15 4" xfId="27044" xr:uid="{00000000-0005-0000-0000-0000745C0000}"/>
    <cellStyle name="Sub totals 16" xfId="3502" xr:uid="{00000000-0005-0000-0000-0000755C0000}"/>
    <cellStyle name="Sub totals 16 2" xfId="27045" xr:uid="{00000000-0005-0000-0000-0000765C0000}"/>
    <cellStyle name="Sub totals 16 2 2" xfId="27046" xr:uid="{00000000-0005-0000-0000-0000775C0000}"/>
    <cellStyle name="Sub totals 16 2 3" xfId="27047" xr:uid="{00000000-0005-0000-0000-0000785C0000}"/>
    <cellStyle name="Sub totals 16 2 4" xfId="27048" xr:uid="{00000000-0005-0000-0000-0000795C0000}"/>
    <cellStyle name="Sub totals 16 3" xfId="27049" xr:uid="{00000000-0005-0000-0000-00007A5C0000}"/>
    <cellStyle name="Sub totals 16 4" xfId="27050" xr:uid="{00000000-0005-0000-0000-00007B5C0000}"/>
    <cellStyle name="Sub totals 17" xfId="3503" xr:uid="{00000000-0005-0000-0000-00007C5C0000}"/>
    <cellStyle name="Sub totals 17 2" xfId="27051" xr:uid="{00000000-0005-0000-0000-00007D5C0000}"/>
    <cellStyle name="Sub totals 17 2 2" xfId="27052" xr:uid="{00000000-0005-0000-0000-00007E5C0000}"/>
    <cellStyle name="Sub totals 17 2 3" xfId="27053" xr:uid="{00000000-0005-0000-0000-00007F5C0000}"/>
    <cellStyle name="Sub totals 17 2 4" xfId="27054" xr:uid="{00000000-0005-0000-0000-0000805C0000}"/>
    <cellStyle name="Sub totals 17 3" xfId="27055" xr:uid="{00000000-0005-0000-0000-0000815C0000}"/>
    <cellStyle name="Sub totals 17 4" xfId="27056" xr:uid="{00000000-0005-0000-0000-0000825C0000}"/>
    <cellStyle name="Sub totals 18" xfId="3504" xr:uid="{00000000-0005-0000-0000-0000835C0000}"/>
    <cellStyle name="Sub totals 18 2" xfId="27057" xr:uid="{00000000-0005-0000-0000-0000845C0000}"/>
    <cellStyle name="Sub totals 18 2 2" xfId="27058" xr:uid="{00000000-0005-0000-0000-0000855C0000}"/>
    <cellStyle name="Sub totals 18 2 3" xfId="27059" xr:uid="{00000000-0005-0000-0000-0000865C0000}"/>
    <cellStyle name="Sub totals 18 2 4" xfId="27060" xr:uid="{00000000-0005-0000-0000-0000875C0000}"/>
    <cellStyle name="Sub totals 18 3" xfId="27061" xr:uid="{00000000-0005-0000-0000-0000885C0000}"/>
    <cellStyle name="Sub totals 18 4" xfId="27062" xr:uid="{00000000-0005-0000-0000-0000895C0000}"/>
    <cellStyle name="Sub totals 19" xfId="3505" xr:uid="{00000000-0005-0000-0000-00008A5C0000}"/>
    <cellStyle name="Sub totals 19 2" xfId="27063" xr:uid="{00000000-0005-0000-0000-00008B5C0000}"/>
    <cellStyle name="Sub totals 19 2 2" xfId="27064" xr:uid="{00000000-0005-0000-0000-00008C5C0000}"/>
    <cellStyle name="Sub totals 19 2 3" xfId="27065" xr:uid="{00000000-0005-0000-0000-00008D5C0000}"/>
    <cellStyle name="Sub totals 19 2 4" xfId="27066" xr:uid="{00000000-0005-0000-0000-00008E5C0000}"/>
    <cellStyle name="Sub totals 19 3" xfId="27067" xr:uid="{00000000-0005-0000-0000-00008F5C0000}"/>
    <cellStyle name="Sub totals 19 4" xfId="27068" xr:uid="{00000000-0005-0000-0000-0000905C0000}"/>
    <cellStyle name="Sub totals 2" xfId="3506" xr:uid="{00000000-0005-0000-0000-0000915C0000}"/>
    <cellStyle name="Sub totals 2 10" xfId="3507" xr:uid="{00000000-0005-0000-0000-0000925C0000}"/>
    <cellStyle name="Sub totals 2 10 2" xfId="27069" xr:uid="{00000000-0005-0000-0000-0000935C0000}"/>
    <cellStyle name="Sub totals 2 10 2 2" xfId="27070" xr:uid="{00000000-0005-0000-0000-0000945C0000}"/>
    <cellStyle name="Sub totals 2 10 2 3" xfId="27071" xr:uid="{00000000-0005-0000-0000-0000955C0000}"/>
    <cellStyle name="Sub totals 2 10 2 4" xfId="27072" xr:uid="{00000000-0005-0000-0000-0000965C0000}"/>
    <cellStyle name="Sub totals 2 10 3" xfId="27073" xr:uid="{00000000-0005-0000-0000-0000975C0000}"/>
    <cellStyle name="Sub totals 2 10 4" xfId="27074" xr:uid="{00000000-0005-0000-0000-0000985C0000}"/>
    <cellStyle name="Sub totals 2 11" xfId="3508" xr:uid="{00000000-0005-0000-0000-0000995C0000}"/>
    <cellStyle name="Sub totals 2 11 2" xfId="27075" xr:uid="{00000000-0005-0000-0000-00009A5C0000}"/>
    <cellStyle name="Sub totals 2 11 2 2" xfId="27076" xr:uid="{00000000-0005-0000-0000-00009B5C0000}"/>
    <cellStyle name="Sub totals 2 11 2 3" xfId="27077" xr:uid="{00000000-0005-0000-0000-00009C5C0000}"/>
    <cellStyle name="Sub totals 2 11 2 4" xfId="27078" xr:uid="{00000000-0005-0000-0000-00009D5C0000}"/>
    <cellStyle name="Sub totals 2 11 3" xfId="27079" xr:uid="{00000000-0005-0000-0000-00009E5C0000}"/>
    <cellStyle name="Sub totals 2 11 4" xfId="27080" xr:uid="{00000000-0005-0000-0000-00009F5C0000}"/>
    <cellStyle name="Sub totals 2 12" xfId="3509" xr:uid="{00000000-0005-0000-0000-0000A05C0000}"/>
    <cellStyle name="Sub totals 2 12 2" xfId="27081" xr:uid="{00000000-0005-0000-0000-0000A15C0000}"/>
    <cellStyle name="Sub totals 2 12 2 2" xfId="27082" xr:uid="{00000000-0005-0000-0000-0000A25C0000}"/>
    <cellStyle name="Sub totals 2 12 2 3" xfId="27083" xr:uid="{00000000-0005-0000-0000-0000A35C0000}"/>
    <cellStyle name="Sub totals 2 12 2 4" xfId="27084" xr:uid="{00000000-0005-0000-0000-0000A45C0000}"/>
    <cellStyle name="Sub totals 2 12 3" xfId="27085" xr:uid="{00000000-0005-0000-0000-0000A55C0000}"/>
    <cellStyle name="Sub totals 2 12 4" xfId="27086" xr:uid="{00000000-0005-0000-0000-0000A65C0000}"/>
    <cellStyle name="Sub totals 2 13" xfId="3510" xr:uid="{00000000-0005-0000-0000-0000A75C0000}"/>
    <cellStyle name="Sub totals 2 13 2" xfId="27087" xr:uid="{00000000-0005-0000-0000-0000A85C0000}"/>
    <cellStyle name="Sub totals 2 13 2 2" xfId="27088" xr:uid="{00000000-0005-0000-0000-0000A95C0000}"/>
    <cellStyle name="Sub totals 2 13 2 3" xfId="27089" xr:uid="{00000000-0005-0000-0000-0000AA5C0000}"/>
    <cellStyle name="Sub totals 2 13 2 4" xfId="27090" xr:uid="{00000000-0005-0000-0000-0000AB5C0000}"/>
    <cellStyle name="Sub totals 2 13 3" xfId="27091" xr:uid="{00000000-0005-0000-0000-0000AC5C0000}"/>
    <cellStyle name="Sub totals 2 13 4" xfId="27092" xr:uid="{00000000-0005-0000-0000-0000AD5C0000}"/>
    <cellStyle name="Sub totals 2 14" xfId="3511" xr:uid="{00000000-0005-0000-0000-0000AE5C0000}"/>
    <cellStyle name="Sub totals 2 14 2" xfId="27093" xr:uid="{00000000-0005-0000-0000-0000AF5C0000}"/>
    <cellStyle name="Sub totals 2 14 2 2" xfId="27094" xr:uid="{00000000-0005-0000-0000-0000B05C0000}"/>
    <cellStyle name="Sub totals 2 14 2 3" xfId="27095" xr:uid="{00000000-0005-0000-0000-0000B15C0000}"/>
    <cellStyle name="Sub totals 2 14 2 4" xfId="27096" xr:uid="{00000000-0005-0000-0000-0000B25C0000}"/>
    <cellStyle name="Sub totals 2 14 3" xfId="27097" xr:uid="{00000000-0005-0000-0000-0000B35C0000}"/>
    <cellStyle name="Sub totals 2 14 4" xfId="27098" xr:uid="{00000000-0005-0000-0000-0000B45C0000}"/>
    <cellStyle name="Sub totals 2 15" xfId="3512" xr:uid="{00000000-0005-0000-0000-0000B55C0000}"/>
    <cellStyle name="Sub totals 2 15 2" xfId="27099" xr:uid="{00000000-0005-0000-0000-0000B65C0000}"/>
    <cellStyle name="Sub totals 2 15 2 2" xfId="27100" xr:uid="{00000000-0005-0000-0000-0000B75C0000}"/>
    <cellStyle name="Sub totals 2 15 2 3" xfId="27101" xr:uid="{00000000-0005-0000-0000-0000B85C0000}"/>
    <cellStyle name="Sub totals 2 15 2 4" xfId="27102" xr:uid="{00000000-0005-0000-0000-0000B95C0000}"/>
    <cellStyle name="Sub totals 2 15 3" xfId="27103" xr:uid="{00000000-0005-0000-0000-0000BA5C0000}"/>
    <cellStyle name="Sub totals 2 15 4" xfId="27104" xr:uid="{00000000-0005-0000-0000-0000BB5C0000}"/>
    <cellStyle name="Sub totals 2 16" xfId="3513" xr:uid="{00000000-0005-0000-0000-0000BC5C0000}"/>
    <cellStyle name="Sub totals 2 16 2" xfId="27105" xr:uid="{00000000-0005-0000-0000-0000BD5C0000}"/>
    <cellStyle name="Sub totals 2 16 2 2" xfId="27106" xr:uid="{00000000-0005-0000-0000-0000BE5C0000}"/>
    <cellStyle name="Sub totals 2 16 2 3" xfId="27107" xr:uid="{00000000-0005-0000-0000-0000BF5C0000}"/>
    <cellStyle name="Sub totals 2 16 2 4" xfId="27108" xr:uid="{00000000-0005-0000-0000-0000C05C0000}"/>
    <cellStyle name="Sub totals 2 16 3" xfId="27109" xr:uid="{00000000-0005-0000-0000-0000C15C0000}"/>
    <cellStyle name="Sub totals 2 16 4" xfId="27110" xr:uid="{00000000-0005-0000-0000-0000C25C0000}"/>
    <cellStyle name="Sub totals 2 17" xfId="3514" xr:uid="{00000000-0005-0000-0000-0000C35C0000}"/>
    <cellStyle name="Sub totals 2 17 2" xfId="27111" xr:uid="{00000000-0005-0000-0000-0000C45C0000}"/>
    <cellStyle name="Sub totals 2 17 2 2" xfId="27112" xr:uid="{00000000-0005-0000-0000-0000C55C0000}"/>
    <cellStyle name="Sub totals 2 17 2 3" xfId="27113" xr:uid="{00000000-0005-0000-0000-0000C65C0000}"/>
    <cellStyle name="Sub totals 2 17 2 4" xfId="27114" xr:uid="{00000000-0005-0000-0000-0000C75C0000}"/>
    <cellStyle name="Sub totals 2 17 3" xfId="27115" xr:uid="{00000000-0005-0000-0000-0000C85C0000}"/>
    <cellStyle name="Sub totals 2 17 4" xfId="27116" xr:uid="{00000000-0005-0000-0000-0000C95C0000}"/>
    <cellStyle name="Sub totals 2 18" xfId="3515" xr:uid="{00000000-0005-0000-0000-0000CA5C0000}"/>
    <cellStyle name="Sub totals 2 18 2" xfId="27117" xr:uid="{00000000-0005-0000-0000-0000CB5C0000}"/>
    <cellStyle name="Sub totals 2 18 2 2" xfId="27118" xr:uid="{00000000-0005-0000-0000-0000CC5C0000}"/>
    <cellStyle name="Sub totals 2 18 2 3" xfId="27119" xr:uid="{00000000-0005-0000-0000-0000CD5C0000}"/>
    <cellStyle name="Sub totals 2 18 2 4" xfId="27120" xr:uid="{00000000-0005-0000-0000-0000CE5C0000}"/>
    <cellStyle name="Sub totals 2 18 3" xfId="27121" xr:uid="{00000000-0005-0000-0000-0000CF5C0000}"/>
    <cellStyle name="Sub totals 2 18 4" xfId="27122" xr:uid="{00000000-0005-0000-0000-0000D05C0000}"/>
    <cellStyle name="Sub totals 2 19" xfId="3516" xr:uid="{00000000-0005-0000-0000-0000D15C0000}"/>
    <cellStyle name="Sub totals 2 19 2" xfId="27123" xr:uid="{00000000-0005-0000-0000-0000D25C0000}"/>
    <cellStyle name="Sub totals 2 19 2 2" xfId="27124" xr:uid="{00000000-0005-0000-0000-0000D35C0000}"/>
    <cellStyle name="Sub totals 2 19 2 3" xfId="27125" xr:uid="{00000000-0005-0000-0000-0000D45C0000}"/>
    <cellStyle name="Sub totals 2 19 2 4" xfId="27126" xr:uid="{00000000-0005-0000-0000-0000D55C0000}"/>
    <cellStyle name="Sub totals 2 19 3" xfId="27127" xr:uid="{00000000-0005-0000-0000-0000D65C0000}"/>
    <cellStyle name="Sub totals 2 19 4" xfId="27128" xr:uid="{00000000-0005-0000-0000-0000D75C0000}"/>
    <cellStyle name="Sub totals 2 2" xfId="3517" xr:uid="{00000000-0005-0000-0000-0000D85C0000}"/>
    <cellStyle name="Sub totals 2 2 10" xfId="3518" xr:uid="{00000000-0005-0000-0000-0000D95C0000}"/>
    <cellStyle name="Sub totals 2 2 10 2" xfId="27129" xr:uid="{00000000-0005-0000-0000-0000DA5C0000}"/>
    <cellStyle name="Sub totals 2 2 10 2 2" xfId="27130" xr:uid="{00000000-0005-0000-0000-0000DB5C0000}"/>
    <cellStyle name="Sub totals 2 2 10 2 3" xfId="27131" xr:uid="{00000000-0005-0000-0000-0000DC5C0000}"/>
    <cellStyle name="Sub totals 2 2 10 2 4" xfId="27132" xr:uid="{00000000-0005-0000-0000-0000DD5C0000}"/>
    <cellStyle name="Sub totals 2 2 10 3" xfId="27133" xr:uid="{00000000-0005-0000-0000-0000DE5C0000}"/>
    <cellStyle name="Sub totals 2 2 10 4" xfId="27134" xr:uid="{00000000-0005-0000-0000-0000DF5C0000}"/>
    <cellStyle name="Sub totals 2 2 11" xfId="3519" xr:uid="{00000000-0005-0000-0000-0000E05C0000}"/>
    <cellStyle name="Sub totals 2 2 11 2" xfId="27135" xr:uid="{00000000-0005-0000-0000-0000E15C0000}"/>
    <cellStyle name="Sub totals 2 2 11 2 2" xfId="27136" xr:uid="{00000000-0005-0000-0000-0000E25C0000}"/>
    <cellStyle name="Sub totals 2 2 11 2 3" xfId="27137" xr:uid="{00000000-0005-0000-0000-0000E35C0000}"/>
    <cellStyle name="Sub totals 2 2 11 2 4" xfId="27138" xr:uid="{00000000-0005-0000-0000-0000E45C0000}"/>
    <cellStyle name="Sub totals 2 2 11 3" xfId="27139" xr:uid="{00000000-0005-0000-0000-0000E55C0000}"/>
    <cellStyle name="Sub totals 2 2 11 4" xfId="27140" xr:uid="{00000000-0005-0000-0000-0000E65C0000}"/>
    <cellStyle name="Sub totals 2 2 12" xfId="3520" xr:uid="{00000000-0005-0000-0000-0000E75C0000}"/>
    <cellStyle name="Sub totals 2 2 12 2" xfId="27141" xr:uid="{00000000-0005-0000-0000-0000E85C0000}"/>
    <cellStyle name="Sub totals 2 2 12 2 2" xfId="27142" xr:uid="{00000000-0005-0000-0000-0000E95C0000}"/>
    <cellStyle name="Sub totals 2 2 12 2 3" xfId="27143" xr:uid="{00000000-0005-0000-0000-0000EA5C0000}"/>
    <cellStyle name="Sub totals 2 2 12 2 4" xfId="27144" xr:uid="{00000000-0005-0000-0000-0000EB5C0000}"/>
    <cellStyle name="Sub totals 2 2 12 3" xfId="27145" xr:uid="{00000000-0005-0000-0000-0000EC5C0000}"/>
    <cellStyle name="Sub totals 2 2 12 4" xfId="27146" xr:uid="{00000000-0005-0000-0000-0000ED5C0000}"/>
    <cellStyle name="Sub totals 2 2 13" xfId="3521" xr:uid="{00000000-0005-0000-0000-0000EE5C0000}"/>
    <cellStyle name="Sub totals 2 2 13 2" xfId="27147" xr:uid="{00000000-0005-0000-0000-0000EF5C0000}"/>
    <cellStyle name="Sub totals 2 2 13 2 2" xfId="27148" xr:uid="{00000000-0005-0000-0000-0000F05C0000}"/>
    <cellStyle name="Sub totals 2 2 13 2 3" xfId="27149" xr:uid="{00000000-0005-0000-0000-0000F15C0000}"/>
    <cellStyle name="Sub totals 2 2 13 2 4" xfId="27150" xr:uid="{00000000-0005-0000-0000-0000F25C0000}"/>
    <cellStyle name="Sub totals 2 2 13 3" xfId="27151" xr:uid="{00000000-0005-0000-0000-0000F35C0000}"/>
    <cellStyle name="Sub totals 2 2 13 4" xfId="27152" xr:uid="{00000000-0005-0000-0000-0000F45C0000}"/>
    <cellStyle name="Sub totals 2 2 14" xfId="3522" xr:uid="{00000000-0005-0000-0000-0000F55C0000}"/>
    <cellStyle name="Sub totals 2 2 14 2" xfId="27153" xr:uid="{00000000-0005-0000-0000-0000F65C0000}"/>
    <cellStyle name="Sub totals 2 2 14 2 2" xfId="27154" xr:uid="{00000000-0005-0000-0000-0000F75C0000}"/>
    <cellStyle name="Sub totals 2 2 14 2 3" xfId="27155" xr:uid="{00000000-0005-0000-0000-0000F85C0000}"/>
    <cellStyle name="Sub totals 2 2 14 2 4" xfId="27156" xr:uid="{00000000-0005-0000-0000-0000F95C0000}"/>
    <cellStyle name="Sub totals 2 2 14 3" xfId="27157" xr:uid="{00000000-0005-0000-0000-0000FA5C0000}"/>
    <cellStyle name="Sub totals 2 2 14 4" xfId="27158" xr:uid="{00000000-0005-0000-0000-0000FB5C0000}"/>
    <cellStyle name="Sub totals 2 2 15" xfId="3523" xr:uid="{00000000-0005-0000-0000-0000FC5C0000}"/>
    <cellStyle name="Sub totals 2 2 15 2" xfId="27159" xr:uid="{00000000-0005-0000-0000-0000FD5C0000}"/>
    <cellStyle name="Sub totals 2 2 15 2 2" xfId="27160" xr:uid="{00000000-0005-0000-0000-0000FE5C0000}"/>
    <cellStyle name="Sub totals 2 2 15 2 3" xfId="27161" xr:uid="{00000000-0005-0000-0000-0000FF5C0000}"/>
    <cellStyle name="Sub totals 2 2 15 2 4" xfId="27162" xr:uid="{00000000-0005-0000-0000-0000005D0000}"/>
    <cellStyle name="Sub totals 2 2 15 3" xfId="27163" xr:uid="{00000000-0005-0000-0000-0000015D0000}"/>
    <cellStyle name="Sub totals 2 2 15 4" xfId="27164" xr:uid="{00000000-0005-0000-0000-0000025D0000}"/>
    <cellStyle name="Sub totals 2 2 16" xfId="3524" xr:uid="{00000000-0005-0000-0000-0000035D0000}"/>
    <cellStyle name="Sub totals 2 2 16 2" xfId="27165" xr:uid="{00000000-0005-0000-0000-0000045D0000}"/>
    <cellStyle name="Sub totals 2 2 16 2 2" xfId="27166" xr:uid="{00000000-0005-0000-0000-0000055D0000}"/>
    <cellStyle name="Sub totals 2 2 16 2 3" xfId="27167" xr:uid="{00000000-0005-0000-0000-0000065D0000}"/>
    <cellStyle name="Sub totals 2 2 16 2 4" xfId="27168" xr:uid="{00000000-0005-0000-0000-0000075D0000}"/>
    <cellStyle name="Sub totals 2 2 16 3" xfId="27169" xr:uid="{00000000-0005-0000-0000-0000085D0000}"/>
    <cellStyle name="Sub totals 2 2 16 4" xfId="27170" xr:uid="{00000000-0005-0000-0000-0000095D0000}"/>
    <cellStyle name="Sub totals 2 2 17" xfId="3525" xr:uid="{00000000-0005-0000-0000-00000A5D0000}"/>
    <cellStyle name="Sub totals 2 2 17 2" xfId="27171" xr:uid="{00000000-0005-0000-0000-00000B5D0000}"/>
    <cellStyle name="Sub totals 2 2 17 2 2" xfId="27172" xr:uid="{00000000-0005-0000-0000-00000C5D0000}"/>
    <cellStyle name="Sub totals 2 2 17 2 3" xfId="27173" xr:uid="{00000000-0005-0000-0000-00000D5D0000}"/>
    <cellStyle name="Sub totals 2 2 17 2 4" xfId="27174" xr:uid="{00000000-0005-0000-0000-00000E5D0000}"/>
    <cellStyle name="Sub totals 2 2 17 3" xfId="27175" xr:uid="{00000000-0005-0000-0000-00000F5D0000}"/>
    <cellStyle name="Sub totals 2 2 17 4" xfId="27176" xr:uid="{00000000-0005-0000-0000-0000105D0000}"/>
    <cellStyle name="Sub totals 2 2 18" xfId="3526" xr:uid="{00000000-0005-0000-0000-0000115D0000}"/>
    <cellStyle name="Sub totals 2 2 18 2" xfId="27177" xr:uid="{00000000-0005-0000-0000-0000125D0000}"/>
    <cellStyle name="Sub totals 2 2 18 2 2" xfId="27178" xr:uid="{00000000-0005-0000-0000-0000135D0000}"/>
    <cellStyle name="Sub totals 2 2 18 2 3" xfId="27179" xr:uid="{00000000-0005-0000-0000-0000145D0000}"/>
    <cellStyle name="Sub totals 2 2 18 2 4" xfId="27180" xr:uid="{00000000-0005-0000-0000-0000155D0000}"/>
    <cellStyle name="Sub totals 2 2 18 3" xfId="27181" xr:uid="{00000000-0005-0000-0000-0000165D0000}"/>
    <cellStyle name="Sub totals 2 2 18 4" xfId="27182" xr:uid="{00000000-0005-0000-0000-0000175D0000}"/>
    <cellStyle name="Sub totals 2 2 19" xfId="3527" xr:uid="{00000000-0005-0000-0000-0000185D0000}"/>
    <cellStyle name="Sub totals 2 2 19 2" xfId="27183" xr:uid="{00000000-0005-0000-0000-0000195D0000}"/>
    <cellStyle name="Sub totals 2 2 19 2 2" xfId="27184" xr:uid="{00000000-0005-0000-0000-00001A5D0000}"/>
    <cellStyle name="Sub totals 2 2 19 2 3" xfId="27185" xr:uid="{00000000-0005-0000-0000-00001B5D0000}"/>
    <cellStyle name="Sub totals 2 2 19 2 4" xfId="27186" xr:uid="{00000000-0005-0000-0000-00001C5D0000}"/>
    <cellStyle name="Sub totals 2 2 19 3" xfId="27187" xr:uid="{00000000-0005-0000-0000-00001D5D0000}"/>
    <cellStyle name="Sub totals 2 2 19 4" xfId="27188" xr:uid="{00000000-0005-0000-0000-00001E5D0000}"/>
    <cellStyle name="Sub totals 2 2 2" xfId="3528" xr:uid="{00000000-0005-0000-0000-00001F5D0000}"/>
    <cellStyle name="Sub totals 2 2 2 10" xfId="3529" xr:uid="{00000000-0005-0000-0000-0000205D0000}"/>
    <cellStyle name="Sub totals 2 2 2 10 2" xfId="27189" xr:uid="{00000000-0005-0000-0000-0000215D0000}"/>
    <cellStyle name="Sub totals 2 2 2 10 2 2" xfId="27190" xr:uid="{00000000-0005-0000-0000-0000225D0000}"/>
    <cellStyle name="Sub totals 2 2 2 10 2 3" xfId="27191" xr:uid="{00000000-0005-0000-0000-0000235D0000}"/>
    <cellStyle name="Sub totals 2 2 2 10 2 4" xfId="27192" xr:uid="{00000000-0005-0000-0000-0000245D0000}"/>
    <cellStyle name="Sub totals 2 2 2 10 3" xfId="27193" xr:uid="{00000000-0005-0000-0000-0000255D0000}"/>
    <cellStyle name="Sub totals 2 2 2 10 4" xfId="27194" xr:uid="{00000000-0005-0000-0000-0000265D0000}"/>
    <cellStyle name="Sub totals 2 2 2 11" xfId="3530" xr:uid="{00000000-0005-0000-0000-0000275D0000}"/>
    <cellStyle name="Sub totals 2 2 2 11 2" xfId="27195" xr:uid="{00000000-0005-0000-0000-0000285D0000}"/>
    <cellStyle name="Sub totals 2 2 2 11 2 2" xfId="27196" xr:uid="{00000000-0005-0000-0000-0000295D0000}"/>
    <cellStyle name="Sub totals 2 2 2 11 2 3" xfId="27197" xr:uid="{00000000-0005-0000-0000-00002A5D0000}"/>
    <cellStyle name="Sub totals 2 2 2 11 2 4" xfId="27198" xr:uid="{00000000-0005-0000-0000-00002B5D0000}"/>
    <cellStyle name="Sub totals 2 2 2 11 3" xfId="27199" xr:uid="{00000000-0005-0000-0000-00002C5D0000}"/>
    <cellStyle name="Sub totals 2 2 2 11 4" xfId="27200" xr:uid="{00000000-0005-0000-0000-00002D5D0000}"/>
    <cellStyle name="Sub totals 2 2 2 12" xfId="3531" xr:uid="{00000000-0005-0000-0000-00002E5D0000}"/>
    <cellStyle name="Sub totals 2 2 2 12 2" xfId="27201" xr:uid="{00000000-0005-0000-0000-00002F5D0000}"/>
    <cellStyle name="Sub totals 2 2 2 12 2 2" xfId="27202" xr:uid="{00000000-0005-0000-0000-0000305D0000}"/>
    <cellStyle name="Sub totals 2 2 2 12 2 3" xfId="27203" xr:uid="{00000000-0005-0000-0000-0000315D0000}"/>
    <cellStyle name="Sub totals 2 2 2 12 2 4" xfId="27204" xr:uid="{00000000-0005-0000-0000-0000325D0000}"/>
    <cellStyle name="Sub totals 2 2 2 12 3" xfId="27205" xr:uid="{00000000-0005-0000-0000-0000335D0000}"/>
    <cellStyle name="Sub totals 2 2 2 12 4" xfId="27206" xr:uid="{00000000-0005-0000-0000-0000345D0000}"/>
    <cellStyle name="Sub totals 2 2 2 13" xfId="3532" xr:uid="{00000000-0005-0000-0000-0000355D0000}"/>
    <cellStyle name="Sub totals 2 2 2 13 2" xfId="27207" xr:uid="{00000000-0005-0000-0000-0000365D0000}"/>
    <cellStyle name="Sub totals 2 2 2 13 2 2" xfId="27208" xr:uid="{00000000-0005-0000-0000-0000375D0000}"/>
    <cellStyle name="Sub totals 2 2 2 13 2 3" xfId="27209" xr:uid="{00000000-0005-0000-0000-0000385D0000}"/>
    <cellStyle name="Sub totals 2 2 2 13 2 4" xfId="27210" xr:uid="{00000000-0005-0000-0000-0000395D0000}"/>
    <cellStyle name="Sub totals 2 2 2 13 3" xfId="27211" xr:uid="{00000000-0005-0000-0000-00003A5D0000}"/>
    <cellStyle name="Sub totals 2 2 2 13 4" xfId="27212" xr:uid="{00000000-0005-0000-0000-00003B5D0000}"/>
    <cellStyle name="Sub totals 2 2 2 14" xfId="3533" xr:uid="{00000000-0005-0000-0000-00003C5D0000}"/>
    <cellStyle name="Sub totals 2 2 2 14 2" xfId="27213" xr:uid="{00000000-0005-0000-0000-00003D5D0000}"/>
    <cellStyle name="Sub totals 2 2 2 14 2 2" xfId="27214" xr:uid="{00000000-0005-0000-0000-00003E5D0000}"/>
    <cellStyle name="Sub totals 2 2 2 14 2 3" xfId="27215" xr:uid="{00000000-0005-0000-0000-00003F5D0000}"/>
    <cellStyle name="Sub totals 2 2 2 14 2 4" xfId="27216" xr:uid="{00000000-0005-0000-0000-0000405D0000}"/>
    <cellStyle name="Sub totals 2 2 2 14 3" xfId="27217" xr:uid="{00000000-0005-0000-0000-0000415D0000}"/>
    <cellStyle name="Sub totals 2 2 2 14 4" xfId="27218" xr:uid="{00000000-0005-0000-0000-0000425D0000}"/>
    <cellStyle name="Sub totals 2 2 2 15" xfId="3534" xr:uid="{00000000-0005-0000-0000-0000435D0000}"/>
    <cellStyle name="Sub totals 2 2 2 15 2" xfId="27219" xr:uid="{00000000-0005-0000-0000-0000445D0000}"/>
    <cellStyle name="Sub totals 2 2 2 15 2 2" xfId="27220" xr:uid="{00000000-0005-0000-0000-0000455D0000}"/>
    <cellStyle name="Sub totals 2 2 2 15 2 3" xfId="27221" xr:uid="{00000000-0005-0000-0000-0000465D0000}"/>
    <cellStyle name="Sub totals 2 2 2 15 2 4" xfId="27222" xr:uid="{00000000-0005-0000-0000-0000475D0000}"/>
    <cellStyle name="Sub totals 2 2 2 15 3" xfId="27223" xr:uid="{00000000-0005-0000-0000-0000485D0000}"/>
    <cellStyle name="Sub totals 2 2 2 15 4" xfId="27224" xr:uid="{00000000-0005-0000-0000-0000495D0000}"/>
    <cellStyle name="Sub totals 2 2 2 16" xfId="3535" xr:uid="{00000000-0005-0000-0000-00004A5D0000}"/>
    <cellStyle name="Sub totals 2 2 2 16 2" xfId="27225" xr:uid="{00000000-0005-0000-0000-00004B5D0000}"/>
    <cellStyle name="Sub totals 2 2 2 16 2 2" xfId="27226" xr:uid="{00000000-0005-0000-0000-00004C5D0000}"/>
    <cellStyle name="Sub totals 2 2 2 16 2 3" xfId="27227" xr:uid="{00000000-0005-0000-0000-00004D5D0000}"/>
    <cellStyle name="Sub totals 2 2 2 16 2 4" xfId="27228" xr:uid="{00000000-0005-0000-0000-00004E5D0000}"/>
    <cellStyle name="Sub totals 2 2 2 16 3" xfId="27229" xr:uid="{00000000-0005-0000-0000-00004F5D0000}"/>
    <cellStyle name="Sub totals 2 2 2 16 4" xfId="27230" xr:uid="{00000000-0005-0000-0000-0000505D0000}"/>
    <cellStyle name="Sub totals 2 2 2 17" xfId="3536" xr:uid="{00000000-0005-0000-0000-0000515D0000}"/>
    <cellStyle name="Sub totals 2 2 2 17 2" xfId="27231" xr:uid="{00000000-0005-0000-0000-0000525D0000}"/>
    <cellStyle name="Sub totals 2 2 2 17 2 2" xfId="27232" xr:uid="{00000000-0005-0000-0000-0000535D0000}"/>
    <cellStyle name="Sub totals 2 2 2 17 2 3" xfId="27233" xr:uid="{00000000-0005-0000-0000-0000545D0000}"/>
    <cellStyle name="Sub totals 2 2 2 17 2 4" xfId="27234" xr:uid="{00000000-0005-0000-0000-0000555D0000}"/>
    <cellStyle name="Sub totals 2 2 2 17 3" xfId="27235" xr:uid="{00000000-0005-0000-0000-0000565D0000}"/>
    <cellStyle name="Sub totals 2 2 2 17 4" xfId="27236" xr:uid="{00000000-0005-0000-0000-0000575D0000}"/>
    <cellStyle name="Sub totals 2 2 2 18" xfId="3537" xr:uid="{00000000-0005-0000-0000-0000585D0000}"/>
    <cellStyle name="Sub totals 2 2 2 18 2" xfId="27237" xr:uid="{00000000-0005-0000-0000-0000595D0000}"/>
    <cellStyle name="Sub totals 2 2 2 18 2 2" xfId="27238" xr:uid="{00000000-0005-0000-0000-00005A5D0000}"/>
    <cellStyle name="Sub totals 2 2 2 18 2 3" xfId="27239" xr:uid="{00000000-0005-0000-0000-00005B5D0000}"/>
    <cellStyle name="Sub totals 2 2 2 18 2 4" xfId="27240" xr:uid="{00000000-0005-0000-0000-00005C5D0000}"/>
    <cellStyle name="Sub totals 2 2 2 18 3" xfId="27241" xr:uid="{00000000-0005-0000-0000-00005D5D0000}"/>
    <cellStyle name="Sub totals 2 2 2 18 4" xfId="27242" xr:uid="{00000000-0005-0000-0000-00005E5D0000}"/>
    <cellStyle name="Sub totals 2 2 2 19" xfId="3538" xr:uid="{00000000-0005-0000-0000-00005F5D0000}"/>
    <cellStyle name="Sub totals 2 2 2 19 2" xfId="27243" xr:uid="{00000000-0005-0000-0000-0000605D0000}"/>
    <cellStyle name="Sub totals 2 2 2 19 2 2" xfId="27244" xr:uid="{00000000-0005-0000-0000-0000615D0000}"/>
    <cellStyle name="Sub totals 2 2 2 19 2 3" xfId="27245" xr:uid="{00000000-0005-0000-0000-0000625D0000}"/>
    <cellStyle name="Sub totals 2 2 2 19 2 4" xfId="27246" xr:uid="{00000000-0005-0000-0000-0000635D0000}"/>
    <cellStyle name="Sub totals 2 2 2 19 3" xfId="27247" xr:uid="{00000000-0005-0000-0000-0000645D0000}"/>
    <cellStyle name="Sub totals 2 2 2 19 4" xfId="27248" xr:uid="{00000000-0005-0000-0000-0000655D0000}"/>
    <cellStyle name="Sub totals 2 2 2 2" xfId="3539" xr:uid="{00000000-0005-0000-0000-0000665D0000}"/>
    <cellStyle name="Sub totals 2 2 2 2 2" xfId="27249" xr:uid="{00000000-0005-0000-0000-0000675D0000}"/>
    <cellStyle name="Sub totals 2 2 2 2 2 2" xfId="27250" xr:uid="{00000000-0005-0000-0000-0000685D0000}"/>
    <cellStyle name="Sub totals 2 2 2 2 2 3" xfId="27251" xr:uid="{00000000-0005-0000-0000-0000695D0000}"/>
    <cellStyle name="Sub totals 2 2 2 2 2 4" xfId="27252" xr:uid="{00000000-0005-0000-0000-00006A5D0000}"/>
    <cellStyle name="Sub totals 2 2 2 2 3" xfId="27253" xr:uid="{00000000-0005-0000-0000-00006B5D0000}"/>
    <cellStyle name="Sub totals 2 2 2 2 4" xfId="27254" xr:uid="{00000000-0005-0000-0000-00006C5D0000}"/>
    <cellStyle name="Sub totals 2 2 2 20" xfId="3540" xr:uid="{00000000-0005-0000-0000-00006D5D0000}"/>
    <cellStyle name="Sub totals 2 2 2 20 2" xfId="27255" xr:uid="{00000000-0005-0000-0000-00006E5D0000}"/>
    <cellStyle name="Sub totals 2 2 2 20 2 2" xfId="27256" xr:uid="{00000000-0005-0000-0000-00006F5D0000}"/>
    <cellStyle name="Sub totals 2 2 2 20 2 3" xfId="27257" xr:uid="{00000000-0005-0000-0000-0000705D0000}"/>
    <cellStyle name="Sub totals 2 2 2 20 2 4" xfId="27258" xr:uid="{00000000-0005-0000-0000-0000715D0000}"/>
    <cellStyle name="Sub totals 2 2 2 20 3" xfId="27259" xr:uid="{00000000-0005-0000-0000-0000725D0000}"/>
    <cellStyle name="Sub totals 2 2 2 20 4" xfId="27260" xr:uid="{00000000-0005-0000-0000-0000735D0000}"/>
    <cellStyle name="Sub totals 2 2 2 21" xfId="3541" xr:uid="{00000000-0005-0000-0000-0000745D0000}"/>
    <cellStyle name="Sub totals 2 2 2 21 2" xfId="27261" xr:uid="{00000000-0005-0000-0000-0000755D0000}"/>
    <cellStyle name="Sub totals 2 2 2 21 2 2" xfId="27262" xr:uid="{00000000-0005-0000-0000-0000765D0000}"/>
    <cellStyle name="Sub totals 2 2 2 21 2 3" xfId="27263" xr:uid="{00000000-0005-0000-0000-0000775D0000}"/>
    <cellStyle name="Sub totals 2 2 2 21 2 4" xfId="27264" xr:uid="{00000000-0005-0000-0000-0000785D0000}"/>
    <cellStyle name="Sub totals 2 2 2 21 3" xfId="27265" xr:uid="{00000000-0005-0000-0000-0000795D0000}"/>
    <cellStyle name="Sub totals 2 2 2 21 4" xfId="27266" xr:uid="{00000000-0005-0000-0000-00007A5D0000}"/>
    <cellStyle name="Sub totals 2 2 2 22" xfId="3542" xr:uid="{00000000-0005-0000-0000-00007B5D0000}"/>
    <cellStyle name="Sub totals 2 2 2 22 2" xfId="27267" xr:uid="{00000000-0005-0000-0000-00007C5D0000}"/>
    <cellStyle name="Sub totals 2 2 2 22 2 2" xfId="27268" xr:uid="{00000000-0005-0000-0000-00007D5D0000}"/>
    <cellStyle name="Sub totals 2 2 2 22 2 3" xfId="27269" xr:uid="{00000000-0005-0000-0000-00007E5D0000}"/>
    <cellStyle name="Sub totals 2 2 2 22 2 4" xfId="27270" xr:uid="{00000000-0005-0000-0000-00007F5D0000}"/>
    <cellStyle name="Sub totals 2 2 2 22 3" xfId="27271" xr:uid="{00000000-0005-0000-0000-0000805D0000}"/>
    <cellStyle name="Sub totals 2 2 2 22 4" xfId="27272" xr:uid="{00000000-0005-0000-0000-0000815D0000}"/>
    <cellStyle name="Sub totals 2 2 2 23" xfId="3543" xr:uid="{00000000-0005-0000-0000-0000825D0000}"/>
    <cellStyle name="Sub totals 2 2 2 23 2" xfId="27273" xr:uid="{00000000-0005-0000-0000-0000835D0000}"/>
    <cellStyle name="Sub totals 2 2 2 23 2 2" xfId="27274" xr:uid="{00000000-0005-0000-0000-0000845D0000}"/>
    <cellStyle name="Sub totals 2 2 2 23 2 3" xfId="27275" xr:uid="{00000000-0005-0000-0000-0000855D0000}"/>
    <cellStyle name="Sub totals 2 2 2 23 2 4" xfId="27276" xr:uid="{00000000-0005-0000-0000-0000865D0000}"/>
    <cellStyle name="Sub totals 2 2 2 23 3" xfId="27277" xr:uid="{00000000-0005-0000-0000-0000875D0000}"/>
    <cellStyle name="Sub totals 2 2 2 23 4" xfId="27278" xr:uid="{00000000-0005-0000-0000-0000885D0000}"/>
    <cellStyle name="Sub totals 2 2 2 24" xfId="3544" xr:uid="{00000000-0005-0000-0000-0000895D0000}"/>
    <cellStyle name="Sub totals 2 2 2 24 2" xfId="27279" xr:uid="{00000000-0005-0000-0000-00008A5D0000}"/>
    <cellStyle name="Sub totals 2 2 2 24 2 2" xfId="27280" xr:uid="{00000000-0005-0000-0000-00008B5D0000}"/>
    <cellStyle name="Sub totals 2 2 2 24 2 3" xfId="27281" xr:uid="{00000000-0005-0000-0000-00008C5D0000}"/>
    <cellStyle name="Sub totals 2 2 2 24 2 4" xfId="27282" xr:uid="{00000000-0005-0000-0000-00008D5D0000}"/>
    <cellStyle name="Sub totals 2 2 2 24 3" xfId="27283" xr:uid="{00000000-0005-0000-0000-00008E5D0000}"/>
    <cellStyle name="Sub totals 2 2 2 24 4" xfId="27284" xr:uid="{00000000-0005-0000-0000-00008F5D0000}"/>
    <cellStyle name="Sub totals 2 2 2 25" xfId="3545" xr:uid="{00000000-0005-0000-0000-0000905D0000}"/>
    <cellStyle name="Sub totals 2 2 2 25 2" xfId="27285" xr:uid="{00000000-0005-0000-0000-0000915D0000}"/>
    <cellStyle name="Sub totals 2 2 2 25 2 2" xfId="27286" xr:uid="{00000000-0005-0000-0000-0000925D0000}"/>
    <cellStyle name="Sub totals 2 2 2 25 2 3" xfId="27287" xr:uid="{00000000-0005-0000-0000-0000935D0000}"/>
    <cellStyle name="Sub totals 2 2 2 25 2 4" xfId="27288" xr:uid="{00000000-0005-0000-0000-0000945D0000}"/>
    <cellStyle name="Sub totals 2 2 2 25 3" xfId="27289" xr:uid="{00000000-0005-0000-0000-0000955D0000}"/>
    <cellStyle name="Sub totals 2 2 2 25 4" xfId="27290" xr:uid="{00000000-0005-0000-0000-0000965D0000}"/>
    <cellStyle name="Sub totals 2 2 2 26" xfId="3546" xr:uid="{00000000-0005-0000-0000-0000975D0000}"/>
    <cellStyle name="Sub totals 2 2 2 26 2" xfId="27291" xr:uid="{00000000-0005-0000-0000-0000985D0000}"/>
    <cellStyle name="Sub totals 2 2 2 26 2 2" xfId="27292" xr:uid="{00000000-0005-0000-0000-0000995D0000}"/>
    <cellStyle name="Sub totals 2 2 2 26 2 3" xfId="27293" xr:uid="{00000000-0005-0000-0000-00009A5D0000}"/>
    <cellStyle name="Sub totals 2 2 2 26 2 4" xfId="27294" xr:uid="{00000000-0005-0000-0000-00009B5D0000}"/>
    <cellStyle name="Sub totals 2 2 2 26 3" xfId="27295" xr:uid="{00000000-0005-0000-0000-00009C5D0000}"/>
    <cellStyle name="Sub totals 2 2 2 26 4" xfId="27296" xr:uid="{00000000-0005-0000-0000-00009D5D0000}"/>
    <cellStyle name="Sub totals 2 2 2 27" xfId="3547" xr:uid="{00000000-0005-0000-0000-00009E5D0000}"/>
    <cellStyle name="Sub totals 2 2 2 27 2" xfId="27297" xr:uid="{00000000-0005-0000-0000-00009F5D0000}"/>
    <cellStyle name="Sub totals 2 2 2 27 2 2" xfId="27298" xr:uid="{00000000-0005-0000-0000-0000A05D0000}"/>
    <cellStyle name="Sub totals 2 2 2 27 2 3" xfId="27299" xr:uid="{00000000-0005-0000-0000-0000A15D0000}"/>
    <cellStyle name="Sub totals 2 2 2 27 2 4" xfId="27300" xr:uid="{00000000-0005-0000-0000-0000A25D0000}"/>
    <cellStyle name="Sub totals 2 2 2 27 3" xfId="27301" xr:uid="{00000000-0005-0000-0000-0000A35D0000}"/>
    <cellStyle name="Sub totals 2 2 2 27 4" xfId="27302" xr:uid="{00000000-0005-0000-0000-0000A45D0000}"/>
    <cellStyle name="Sub totals 2 2 2 28" xfId="3548" xr:uid="{00000000-0005-0000-0000-0000A55D0000}"/>
    <cellStyle name="Sub totals 2 2 2 28 2" xfId="27303" xr:uid="{00000000-0005-0000-0000-0000A65D0000}"/>
    <cellStyle name="Sub totals 2 2 2 28 2 2" xfId="27304" xr:uid="{00000000-0005-0000-0000-0000A75D0000}"/>
    <cellStyle name="Sub totals 2 2 2 28 2 3" xfId="27305" xr:uid="{00000000-0005-0000-0000-0000A85D0000}"/>
    <cellStyle name="Sub totals 2 2 2 28 2 4" xfId="27306" xr:uid="{00000000-0005-0000-0000-0000A95D0000}"/>
    <cellStyle name="Sub totals 2 2 2 28 3" xfId="27307" xr:uid="{00000000-0005-0000-0000-0000AA5D0000}"/>
    <cellStyle name="Sub totals 2 2 2 28 4" xfId="27308" xr:uid="{00000000-0005-0000-0000-0000AB5D0000}"/>
    <cellStyle name="Sub totals 2 2 2 29" xfId="3549" xr:uid="{00000000-0005-0000-0000-0000AC5D0000}"/>
    <cellStyle name="Sub totals 2 2 2 29 2" xfId="27309" xr:uid="{00000000-0005-0000-0000-0000AD5D0000}"/>
    <cellStyle name="Sub totals 2 2 2 29 2 2" xfId="27310" xr:uid="{00000000-0005-0000-0000-0000AE5D0000}"/>
    <cellStyle name="Sub totals 2 2 2 29 2 3" xfId="27311" xr:uid="{00000000-0005-0000-0000-0000AF5D0000}"/>
    <cellStyle name="Sub totals 2 2 2 29 2 4" xfId="27312" xr:uid="{00000000-0005-0000-0000-0000B05D0000}"/>
    <cellStyle name="Sub totals 2 2 2 29 3" xfId="27313" xr:uid="{00000000-0005-0000-0000-0000B15D0000}"/>
    <cellStyle name="Sub totals 2 2 2 29 4" xfId="27314" xr:uid="{00000000-0005-0000-0000-0000B25D0000}"/>
    <cellStyle name="Sub totals 2 2 2 3" xfId="3550" xr:uid="{00000000-0005-0000-0000-0000B35D0000}"/>
    <cellStyle name="Sub totals 2 2 2 3 2" xfId="27315" xr:uid="{00000000-0005-0000-0000-0000B45D0000}"/>
    <cellStyle name="Sub totals 2 2 2 3 2 2" xfId="27316" xr:uid="{00000000-0005-0000-0000-0000B55D0000}"/>
    <cellStyle name="Sub totals 2 2 2 3 2 3" xfId="27317" xr:uid="{00000000-0005-0000-0000-0000B65D0000}"/>
    <cellStyle name="Sub totals 2 2 2 3 2 4" xfId="27318" xr:uid="{00000000-0005-0000-0000-0000B75D0000}"/>
    <cellStyle name="Sub totals 2 2 2 3 3" xfId="27319" xr:uid="{00000000-0005-0000-0000-0000B85D0000}"/>
    <cellStyle name="Sub totals 2 2 2 3 4" xfId="27320" xr:uid="{00000000-0005-0000-0000-0000B95D0000}"/>
    <cellStyle name="Sub totals 2 2 2 30" xfId="3551" xr:uid="{00000000-0005-0000-0000-0000BA5D0000}"/>
    <cellStyle name="Sub totals 2 2 2 30 2" xfId="27321" xr:uid="{00000000-0005-0000-0000-0000BB5D0000}"/>
    <cellStyle name="Sub totals 2 2 2 30 2 2" xfId="27322" xr:uid="{00000000-0005-0000-0000-0000BC5D0000}"/>
    <cellStyle name="Sub totals 2 2 2 30 2 3" xfId="27323" xr:uid="{00000000-0005-0000-0000-0000BD5D0000}"/>
    <cellStyle name="Sub totals 2 2 2 30 2 4" xfId="27324" xr:uid="{00000000-0005-0000-0000-0000BE5D0000}"/>
    <cellStyle name="Sub totals 2 2 2 30 3" xfId="27325" xr:uid="{00000000-0005-0000-0000-0000BF5D0000}"/>
    <cellStyle name="Sub totals 2 2 2 30 4" xfId="27326" xr:uid="{00000000-0005-0000-0000-0000C05D0000}"/>
    <cellStyle name="Sub totals 2 2 2 31" xfId="3552" xr:uid="{00000000-0005-0000-0000-0000C15D0000}"/>
    <cellStyle name="Sub totals 2 2 2 31 2" xfId="27327" xr:uid="{00000000-0005-0000-0000-0000C25D0000}"/>
    <cellStyle name="Sub totals 2 2 2 31 2 2" xfId="27328" xr:uid="{00000000-0005-0000-0000-0000C35D0000}"/>
    <cellStyle name="Sub totals 2 2 2 31 2 3" xfId="27329" xr:uid="{00000000-0005-0000-0000-0000C45D0000}"/>
    <cellStyle name="Sub totals 2 2 2 31 2 4" xfId="27330" xr:uid="{00000000-0005-0000-0000-0000C55D0000}"/>
    <cellStyle name="Sub totals 2 2 2 31 3" xfId="27331" xr:uid="{00000000-0005-0000-0000-0000C65D0000}"/>
    <cellStyle name="Sub totals 2 2 2 31 4" xfId="27332" xr:uid="{00000000-0005-0000-0000-0000C75D0000}"/>
    <cellStyle name="Sub totals 2 2 2 32" xfId="3553" xr:uid="{00000000-0005-0000-0000-0000C85D0000}"/>
    <cellStyle name="Sub totals 2 2 2 32 2" xfId="27333" xr:uid="{00000000-0005-0000-0000-0000C95D0000}"/>
    <cellStyle name="Sub totals 2 2 2 32 2 2" xfId="27334" xr:uid="{00000000-0005-0000-0000-0000CA5D0000}"/>
    <cellStyle name="Sub totals 2 2 2 32 2 3" xfId="27335" xr:uid="{00000000-0005-0000-0000-0000CB5D0000}"/>
    <cellStyle name="Sub totals 2 2 2 32 2 4" xfId="27336" xr:uid="{00000000-0005-0000-0000-0000CC5D0000}"/>
    <cellStyle name="Sub totals 2 2 2 32 3" xfId="27337" xr:uid="{00000000-0005-0000-0000-0000CD5D0000}"/>
    <cellStyle name="Sub totals 2 2 2 32 4" xfId="27338" xr:uid="{00000000-0005-0000-0000-0000CE5D0000}"/>
    <cellStyle name="Sub totals 2 2 2 33" xfId="3554" xr:uid="{00000000-0005-0000-0000-0000CF5D0000}"/>
    <cellStyle name="Sub totals 2 2 2 33 2" xfId="27339" xr:uid="{00000000-0005-0000-0000-0000D05D0000}"/>
    <cellStyle name="Sub totals 2 2 2 33 2 2" xfId="27340" xr:uid="{00000000-0005-0000-0000-0000D15D0000}"/>
    <cellStyle name="Sub totals 2 2 2 33 2 3" xfId="27341" xr:uid="{00000000-0005-0000-0000-0000D25D0000}"/>
    <cellStyle name="Sub totals 2 2 2 33 2 4" xfId="27342" xr:uid="{00000000-0005-0000-0000-0000D35D0000}"/>
    <cellStyle name="Sub totals 2 2 2 33 3" xfId="27343" xr:uid="{00000000-0005-0000-0000-0000D45D0000}"/>
    <cellStyle name="Sub totals 2 2 2 33 4" xfId="27344" xr:uid="{00000000-0005-0000-0000-0000D55D0000}"/>
    <cellStyle name="Sub totals 2 2 2 34" xfId="3555" xr:uid="{00000000-0005-0000-0000-0000D65D0000}"/>
    <cellStyle name="Sub totals 2 2 2 34 2" xfId="27345" xr:uid="{00000000-0005-0000-0000-0000D75D0000}"/>
    <cellStyle name="Sub totals 2 2 2 34 2 2" xfId="27346" xr:uid="{00000000-0005-0000-0000-0000D85D0000}"/>
    <cellStyle name="Sub totals 2 2 2 34 2 3" xfId="27347" xr:uid="{00000000-0005-0000-0000-0000D95D0000}"/>
    <cellStyle name="Sub totals 2 2 2 34 2 4" xfId="27348" xr:uid="{00000000-0005-0000-0000-0000DA5D0000}"/>
    <cellStyle name="Sub totals 2 2 2 34 3" xfId="27349" xr:uid="{00000000-0005-0000-0000-0000DB5D0000}"/>
    <cellStyle name="Sub totals 2 2 2 34 4" xfId="27350" xr:uid="{00000000-0005-0000-0000-0000DC5D0000}"/>
    <cellStyle name="Sub totals 2 2 2 35" xfId="3556" xr:uid="{00000000-0005-0000-0000-0000DD5D0000}"/>
    <cellStyle name="Sub totals 2 2 2 35 2" xfId="27351" xr:uid="{00000000-0005-0000-0000-0000DE5D0000}"/>
    <cellStyle name="Sub totals 2 2 2 35 2 2" xfId="27352" xr:uid="{00000000-0005-0000-0000-0000DF5D0000}"/>
    <cellStyle name="Sub totals 2 2 2 35 2 3" xfId="27353" xr:uid="{00000000-0005-0000-0000-0000E05D0000}"/>
    <cellStyle name="Sub totals 2 2 2 35 2 4" xfId="27354" xr:uid="{00000000-0005-0000-0000-0000E15D0000}"/>
    <cellStyle name="Sub totals 2 2 2 35 3" xfId="27355" xr:uid="{00000000-0005-0000-0000-0000E25D0000}"/>
    <cellStyle name="Sub totals 2 2 2 35 4" xfId="27356" xr:uid="{00000000-0005-0000-0000-0000E35D0000}"/>
    <cellStyle name="Sub totals 2 2 2 36" xfId="3557" xr:uid="{00000000-0005-0000-0000-0000E45D0000}"/>
    <cellStyle name="Sub totals 2 2 2 36 2" xfId="27357" xr:uid="{00000000-0005-0000-0000-0000E55D0000}"/>
    <cellStyle name="Sub totals 2 2 2 36 2 2" xfId="27358" xr:uid="{00000000-0005-0000-0000-0000E65D0000}"/>
    <cellStyle name="Sub totals 2 2 2 36 2 3" xfId="27359" xr:uid="{00000000-0005-0000-0000-0000E75D0000}"/>
    <cellStyle name="Sub totals 2 2 2 36 2 4" xfId="27360" xr:uid="{00000000-0005-0000-0000-0000E85D0000}"/>
    <cellStyle name="Sub totals 2 2 2 36 3" xfId="27361" xr:uid="{00000000-0005-0000-0000-0000E95D0000}"/>
    <cellStyle name="Sub totals 2 2 2 36 4" xfId="27362" xr:uid="{00000000-0005-0000-0000-0000EA5D0000}"/>
    <cellStyle name="Sub totals 2 2 2 37" xfId="3558" xr:uid="{00000000-0005-0000-0000-0000EB5D0000}"/>
    <cellStyle name="Sub totals 2 2 2 37 2" xfId="27363" xr:uid="{00000000-0005-0000-0000-0000EC5D0000}"/>
    <cellStyle name="Sub totals 2 2 2 37 2 2" xfId="27364" xr:uid="{00000000-0005-0000-0000-0000ED5D0000}"/>
    <cellStyle name="Sub totals 2 2 2 37 2 3" xfId="27365" xr:uid="{00000000-0005-0000-0000-0000EE5D0000}"/>
    <cellStyle name="Sub totals 2 2 2 37 2 4" xfId="27366" xr:uid="{00000000-0005-0000-0000-0000EF5D0000}"/>
    <cellStyle name="Sub totals 2 2 2 37 3" xfId="27367" xr:uid="{00000000-0005-0000-0000-0000F05D0000}"/>
    <cellStyle name="Sub totals 2 2 2 37 4" xfId="27368" xr:uid="{00000000-0005-0000-0000-0000F15D0000}"/>
    <cellStyle name="Sub totals 2 2 2 38" xfId="3559" xr:uid="{00000000-0005-0000-0000-0000F25D0000}"/>
    <cellStyle name="Sub totals 2 2 2 38 2" xfId="27369" xr:uid="{00000000-0005-0000-0000-0000F35D0000}"/>
    <cellStyle name="Sub totals 2 2 2 38 2 2" xfId="27370" xr:uid="{00000000-0005-0000-0000-0000F45D0000}"/>
    <cellStyle name="Sub totals 2 2 2 38 2 3" xfId="27371" xr:uid="{00000000-0005-0000-0000-0000F55D0000}"/>
    <cellStyle name="Sub totals 2 2 2 38 2 4" xfId="27372" xr:uid="{00000000-0005-0000-0000-0000F65D0000}"/>
    <cellStyle name="Sub totals 2 2 2 38 3" xfId="27373" xr:uid="{00000000-0005-0000-0000-0000F75D0000}"/>
    <cellStyle name="Sub totals 2 2 2 38 4" xfId="27374" xr:uid="{00000000-0005-0000-0000-0000F85D0000}"/>
    <cellStyle name="Sub totals 2 2 2 39" xfId="3560" xr:uid="{00000000-0005-0000-0000-0000F95D0000}"/>
    <cellStyle name="Sub totals 2 2 2 39 2" xfId="27375" xr:uid="{00000000-0005-0000-0000-0000FA5D0000}"/>
    <cellStyle name="Sub totals 2 2 2 39 2 2" xfId="27376" xr:uid="{00000000-0005-0000-0000-0000FB5D0000}"/>
    <cellStyle name="Sub totals 2 2 2 39 2 3" xfId="27377" xr:uid="{00000000-0005-0000-0000-0000FC5D0000}"/>
    <cellStyle name="Sub totals 2 2 2 39 2 4" xfId="27378" xr:uid="{00000000-0005-0000-0000-0000FD5D0000}"/>
    <cellStyle name="Sub totals 2 2 2 39 3" xfId="27379" xr:uid="{00000000-0005-0000-0000-0000FE5D0000}"/>
    <cellStyle name="Sub totals 2 2 2 39 4" xfId="27380" xr:uid="{00000000-0005-0000-0000-0000FF5D0000}"/>
    <cellStyle name="Sub totals 2 2 2 4" xfId="3561" xr:uid="{00000000-0005-0000-0000-0000005E0000}"/>
    <cellStyle name="Sub totals 2 2 2 4 2" xfId="27381" xr:uid="{00000000-0005-0000-0000-0000015E0000}"/>
    <cellStyle name="Sub totals 2 2 2 4 2 2" xfId="27382" xr:uid="{00000000-0005-0000-0000-0000025E0000}"/>
    <cellStyle name="Sub totals 2 2 2 4 2 3" xfId="27383" xr:uid="{00000000-0005-0000-0000-0000035E0000}"/>
    <cellStyle name="Sub totals 2 2 2 4 2 4" xfId="27384" xr:uid="{00000000-0005-0000-0000-0000045E0000}"/>
    <cellStyle name="Sub totals 2 2 2 4 3" xfId="27385" xr:uid="{00000000-0005-0000-0000-0000055E0000}"/>
    <cellStyle name="Sub totals 2 2 2 4 4" xfId="27386" xr:uid="{00000000-0005-0000-0000-0000065E0000}"/>
    <cellStyle name="Sub totals 2 2 2 40" xfId="3562" xr:uid="{00000000-0005-0000-0000-0000075E0000}"/>
    <cellStyle name="Sub totals 2 2 2 40 2" xfId="27387" xr:uid="{00000000-0005-0000-0000-0000085E0000}"/>
    <cellStyle name="Sub totals 2 2 2 40 2 2" xfId="27388" xr:uid="{00000000-0005-0000-0000-0000095E0000}"/>
    <cellStyle name="Sub totals 2 2 2 40 2 3" xfId="27389" xr:uid="{00000000-0005-0000-0000-00000A5E0000}"/>
    <cellStyle name="Sub totals 2 2 2 40 2 4" xfId="27390" xr:uid="{00000000-0005-0000-0000-00000B5E0000}"/>
    <cellStyle name="Sub totals 2 2 2 40 3" xfId="27391" xr:uid="{00000000-0005-0000-0000-00000C5E0000}"/>
    <cellStyle name="Sub totals 2 2 2 40 4" xfId="27392" xr:uid="{00000000-0005-0000-0000-00000D5E0000}"/>
    <cellStyle name="Sub totals 2 2 2 41" xfId="3563" xr:uid="{00000000-0005-0000-0000-00000E5E0000}"/>
    <cellStyle name="Sub totals 2 2 2 41 2" xfId="27393" xr:uid="{00000000-0005-0000-0000-00000F5E0000}"/>
    <cellStyle name="Sub totals 2 2 2 41 2 2" xfId="27394" xr:uid="{00000000-0005-0000-0000-0000105E0000}"/>
    <cellStyle name="Sub totals 2 2 2 41 2 3" xfId="27395" xr:uid="{00000000-0005-0000-0000-0000115E0000}"/>
    <cellStyle name="Sub totals 2 2 2 41 2 4" xfId="27396" xr:uid="{00000000-0005-0000-0000-0000125E0000}"/>
    <cellStyle name="Sub totals 2 2 2 41 3" xfId="27397" xr:uid="{00000000-0005-0000-0000-0000135E0000}"/>
    <cellStyle name="Sub totals 2 2 2 41 4" xfId="27398" xr:uid="{00000000-0005-0000-0000-0000145E0000}"/>
    <cellStyle name="Sub totals 2 2 2 42" xfId="3564" xr:uid="{00000000-0005-0000-0000-0000155E0000}"/>
    <cellStyle name="Sub totals 2 2 2 42 2" xfId="27399" xr:uid="{00000000-0005-0000-0000-0000165E0000}"/>
    <cellStyle name="Sub totals 2 2 2 42 2 2" xfId="27400" xr:uid="{00000000-0005-0000-0000-0000175E0000}"/>
    <cellStyle name="Sub totals 2 2 2 42 2 3" xfId="27401" xr:uid="{00000000-0005-0000-0000-0000185E0000}"/>
    <cellStyle name="Sub totals 2 2 2 42 2 4" xfId="27402" xr:uid="{00000000-0005-0000-0000-0000195E0000}"/>
    <cellStyle name="Sub totals 2 2 2 42 3" xfId="27403" xr:uid="{00000000-0005-0000-0000-00001A5E0000}"/>
    <cellStyle name="Sub totals 2 2 2 42 4" xfId="27404" xr:uid="{00000000-0005-0000-0000-00001B5E0000}"/>
    <cellStyle name="Sub totals 2 2 2 43" xfId="3565" xr:uid="{00000000-0005-0000-0000-00001C5E0000}"/>
    <cellStyle name="Sub totals 2 2 2 43 2" xfId="27405" xr:uid="{00000000-0005-0000-0000-00001D5E0000}"/>
    <cellStyle name="Sub totals 2 2 2 43 2 2" xfId="27406" xr:uid="{00000000-0005-0000-0000-00001E5E0000}"/>
    <cellStyle name="Sub totals 2 2 2 43 2 3" xfId="27407" xr:uid="{00000000-0005-0000-0000-00001F5E0000}"/>
    <cellStyle name="Sub totals 2 2 2 43 2 4" xfId="27408" xr:uid="{00000000-0005-0000-0000-0000205E0000}"/>
    <cellStyle name="Sub totals 2 2 2 43 3" xfId="27409" xr:uid="{00000000-0005-0000-0000-0000215E0000}"/>
    <cellStyle name="Sub totals 2 2 2 43 4" xfId="27410" xr:uid="{00000000-0005-0000-0000-0000225E0000}"/>
    <cellStyle name="Sub totals 2 2 2 44" xfId="3566" xr:uid="{00000000-0005-0000-0000-0000235E0000}"/>
    <cellStyle name="Sub totals 2 2 2 44 2" xfId="27411" xr:uid="{00000000-0005-0000-0000-0000245E0000}"/>
    <cellStyle name="Sub totals 2 2 2 44 2 2" xfId="27412" xr:uid="{00000000-0005-0000-0000-0000255E0000}"/>
    <cellStyle name="Sub totals 2 2 2 44 2 3" xfId="27413" xr:uid="{00000000-0005-0000-0000-0000265E0000}"/>
    <cellStyle name="Sub totals 2 2 2 44 2 4" xfId="27414" xr:uid="{00000000-0005-0000-0000-0000275E0000}"/>
    <cellStyle name="Sub totals 2 2 2 44 3" xfId="27415" xr:uid="{00000000-0005-0000-0000-0000285E0000}"/>
    <cellStyle name="Sub totals 2 2 2 44 4" xfId="27416" xr:uid="{00000000-0005-0000-0000-0000295E0000}"/>
    <cellStyle name="Sub totals 2 2 2 45" xfId="27417" xr:uid="{00000000-0005-0000-0000-00002A5E0000}"/>
    <cellStyle name="Sub totals 2 2 2 45 2" xfId="27418" xr:uid="{00000000-0005-0000-0000-00002B5E0000}"/>
    <cellStyle name="Sub totals 2 2 2 45 3" xfId="27419" xr:uid="{00000000-0005-0000-0000-00002C5E0000}"/>
    <cellStyle name="Sub totals 2 2 2 45 4" xfId="27420" xr:uid="{00000000-0005-0000-0000-00002D5E0000}"/>
    <cellStyle name="Sub totals 2 2 2 46" xfId="27421" xr:uid="{00000000-0005-0000-0000-00002E5E0000}"/>
    <cellStyle name="Sub totals 2 2 2 46 2" xfId="27422" xr:uid="{00000000-0005-0000-0000-00002F5E0000}"/>
    <cellStyle name="Sub totals 2 2 2 46 3" xfId="27423" xr:uid="{00000000-0005-0000-0000-0000305E0000}"/>
    <cellStyle name="Sub totals 2 2 2 46 4" xfId="27424" xr:uid="{00000000-0005-0000-0000-0000315E0000}"/>
    <cellStyle name="Sub totals 2 2 2 47" xfId="27425" xr:uid="{00000000-0005-0000-0000-0000325E0000}"/>
    <cellStyle name="Sub totals 2 2 2 48" xfId="27426" xr:uid="{00000000-0005-0000-0000-0000335E0000}"/>
    <cellStyle name="Sub totals 2 2 2 5" xfId="3567" xr:uid="{00000000-0005-0000-0000-0000345E0000}"/>
    <cellStyle name="Sub totals 2 2 2 5 2" xfId="27427" xr:uid="{00000000-0005-0000-0000-0000355E0000}"/>
    <cellStyle name="Sub totals 2 2 2 5 2 2" xfId="27428" xr:uid="{00000000-0005-0000-0000-0000365E0000}"/>
    <cellStyle name="Sub totals 2 2 2 5 2 3" xfId="27429" xr:uid="{00000000-0005-0000-0000-0000375E0000}"/>
    <cellStyle name="Sub totals 2 2 2 5 2 4" xfId="27430" xr:uid="{00000000-0005-0000-0000-0000385E0000}"/>
    <cellStyle name="Sub totals 2 2 2 5 3" xfId="27431" xr:uid="{00000000-0005-0000-0000-0000395E0000}"/>
    <cellStyle name="Sub totals 2 2 2 5 4" xfId="27432" xr:uid="{00000000-0005-0000-0000-00003A5E0000}"/>
    <cellStyle name="Sub totals 2 2 2 6" xfId="3568" xr:uid="{00000000-0005-0000-0000-00003B5E0000}"/>
    <cellStyle name="Sub totals 2 2 2 6 2" xfId="27433" xr:uid="{00000000-0005-0000-0000-00003C5E0000}"/>
    <cellStyle name="Sub totals 2 2 2 6 2 2" xfId="27434" xr:uid="{00000000-0005-0000-0000-00003D5E0000}"/>
    <cellStyle name="Sub totals 2 2 2 6 2 3" xfId="27435" xr:uid="{00000000-0005-0000-0000-00003E5E0000}"/>
    <cellStyle name="Sub totals 2 2 2 6 2 4" xfId="27436" xr:uid="{00000000-0005-0000-0000-00003F5E0000}"/>
    <cellStyle name="Sub totals 2 2 2 6 3" xfId="27437" xr:uid="{00000000-0005-0000-0000-0000405E0000}"/>
    <cellStyle name="Sub totals 2 2 2 6 4" xfId="27438" xr:uid="{00000000-0005-0000-0000-0000415E0000}"/>
    <cellStyle name="Sub totals 2 2 2 7" xfId="3569" xr:uid="{00000000-0005-0000-0000-0000425E0000}"/>
    <cellStyle name="Sub totals 2 2 2 7 2" xfId="27439" xr:uid="{00000000-0005-0000-0000-0000435E0000}"/>
    <cellStyle name="Sub totals 2 2 2 7 2 2" xfId="27440" xr:uid="{00000000-0005-0000-0000-0000445E0000}"/>
    <cellStyle name="Sub totals 2 2 2 7 2 3" xfId="27441" xr:uid="{00000000-0005-0000-0000-0000455E0000}"/>
    <cellStyle name="Sub totals 2 2 2 7 2 4" xfId="27442" xr:uid="{00000000-0005-0000-0000-0000465E0000}"/>
    <cellStyle name="Sub totals 2 2 2 7 3" xfId="27443" xr:uid="{00000000-0005-0000-0000-0000475E0000}"/>
    <cellStyle name="Sub totals 2 2 2 7 4" xfId="27444" xr:uid="{00000000-0005-0000-0000-0000485E0000}"/>
    <cellStyle name="Sub totals 2 2 2 8" xfId="3570" xr:uid="{00000000-0005-0000-0000-0000495E0000}"/>
    <cellStyle name="Sub totals 2 2 2 8 2" xfId="27445" xr:uid="{00000000-0005-0000-0000-00004A5E0000}"/>
    <cellStyle name="Sub totals 2 2 2 8 2 2" xfId="27446" xr:uid="{00000000-0005-0000-0000-00004B5E0000}"/>
    <cellStyle name="Sub totals 2 2 2 8 2 3" xfId="27447" xr:uid="{00000000-0005-0000-0000-00004C5E0000}"/>
    <cellStyle name="Sub totals 2 2 2 8 2 4" xfId="27448" xr:uid="{00000000-0005-0000-0000-00004D5E0000}"/>
    <cellStyle name="Sub totals 2 2 2 8 3" xfId="27449" xr:uid="{00000000-0005-0000-0000-00004E5E0000}"/>
    <cellStyle name="Sub totals 2 2 2 8 4" xfId="27450" xr:uid="{00000000-0005-0000-0000-00004F5E0000}"/>
    <cellStyle name="Sub totals 2 2 2 9" xfId="3571" xr:uid="{00000000-0005-0000-0000-0000505E0000}"/>
    <cellStyle name="Sub totals 2 2 2 9 2" xfId="27451" xr:uid="{00000000-0005-0000-0000-0000515E0000}"/>
    <cellStyle name="Sub totals 2 2 2 9 2 2" xfId="27452" xr:uid="{00000000-0005-0000-0000-0000525E0000}"/>
    <cellStyle name="Sub totals 2 2 2 9 2 3" xfId="27453" xr:uid="{00000000-0005-0000-0000-0000535E0000}"/>
    <cellStyle name="Sub totals 2 2 2 9 2 4" xfId="27454" xr:uid="{00000000-0005-0000-0000-0000545E0000}"/>
    <cellStyle name="Sub totals 2 2 2 9 3" xfId="27455" xr:uid="{00000000-0005-0000-0000-0000555E0000}"/>
    <cellStyle name="Sub totals 2 2 2 9 4" xfId="27456" xr:uid="{00000000-0005-0000-0000-0000565E0000}"/>
    <cellStyle name="Sub totals 2 2 20" xfId="3572" xr:uid="{00000000-0005-0000-0000-0000575E0000}"/>
    <cellStyle name="Sub totals 2 2 20 2" xfId="27457" xr:uid="{00000000-0005-0000-0000-0000585E0000}"/>
    <cellStyle name="Sub totals 2 2 20 2 2" xfId="27458" xr:uid="{00000000-0005-0000-0000-0000595E0000}"/>
    <cellStyle name="Sub totals 2 2 20 2 3" xfId="27459" xr:uid="{00000000-0005-0000-0000-00005A5E0000}"/>
    <cellStyle name="Sub totals 2 2 20 2 4" xfId="27460" xr:uid="{00000000-0005-0000-0000-00005B5E0000}"/>
    <cellStyle name="Sub totals 2 2 20 3" xfId="27461" xr:uid="{00000000-0005-0000-0000-00005C5E0000}"/>
    <cellStyle name="Sub totals 2 2 20 4" xfId="27462" xr:uid="{00000000-0005-0000-0000-00005D5E0000}"/>
    <cellStyle name="Sub totals 2 2 21" xfId="3573" xr:uid="{00000000-0005-0000-0000-00005E5E0000}"/>
    <cellStyle name="Sub totals 2 2 21 2" xfId="27463" xr:uid="{00000000-0005-0000-0000-00005F5E0000}"/>
    <cellStyle name="Sub totals 2 2 21 2 2" xfId="27464" xr:uid="{00000000-0005-0000-0000-0000605E0000}"/>
    <cellStyle name="Sub totals 2 2 21 2 3" xfId="27465" xr:uid="{00000000-0005-0000-0000-0000615E0000}"/>
    <cellStyle name="Sub totals 2 2 21 2 4" xfId="27466" xr:uid="{00000000-0005-0000-0000-0000625E0000}"/>
    <cellStyle name="Sub totals 2 2 21 3" xfId="27467" xr:uid="{00000000-0005-0000-0000-0000635E0000}"/>
    <cellStyle name="Sub totals 2 2 21 4" xfId="27468" xr:uid="{00000000-0005-0000-0000-0000645E0000}"/>
    <cellStyle name="Sub totals 2 2 22" xfId="3574" xr:uid="{00000000-0005-0000-0000-0000655E0000}"/>
    <cellStyle name="Sub totals 2 2 22 2" xfId="27469" xr:uid="{00000000-0005-0000-0000-0000665E0000}"/>
    <cellStyle name="Sub totals 2 2 22 2 2" xfId="27470" xr:uid="{00000000-0005-0000-0000-0000675E0000}"/>
    <cellStyle name="Sub totals 2 2 22 2 3" xfId="27471" xr:uid="{00000000-0005-0000-0000-0000685E0000}"/>
    <cellStyle name="Sub totals 2 2 22 2 4" xfId="27472" xr:uid="{00000000-0005-0000-0000-0000695E0000}"/>
    <cellStyle name="Sub totals 2 2 22 3" xfId="27473" xr:uid="{00000000-0005-0000-0000-00006A5E0000}"/>
    <cellStyle name="Sub totals 2 2 22 4" xfId="27474" xr:uid="{00000000-0005-0000-0000-00006B5E0000}"/>
    <cellStyle name="Sub totals 2 2 23" xfId="3575" xr:uid="{00000000-0005-0000-0000-00006C5E0000}"/>
    <cellStyle name="Sub totals 2 2 23 2" xfId="27475" xr:uid="{00000000-0005-0000-0000-00006D5E0000}"/>
    <cellStyle name="Sub totals 2 2 23 2 2" xfId="27476" xr:uid="{00000000-0005-0000-0000-00006E5E0000}"/>
    <cellStyle name="Sub totals 2 2 23 2 3" xfId="27477" xr:uid="{00000000-0005-0000-0000-00006F5E0000}"/>
    <cellStyle name="Sub totals 2 2 23 2 4" xfId="27478" xr:uid="{00000000-0005-0000-0000-0000705E0000}"/>
    <cellStyle name="Sub totals 2 2 23 3" xfId="27479" xr:uid="{00000000-0005-0000-0000-0000715E0000}"/>
    <cellStyle name="Sub totals 2 2 23 4" xfId="27480" xr:uid="{00000000-0005-0000-0000-0000725E0000}"/>
    <cellStyle name="Sub totals 2 2 24" xfId="3576" xr:uid="{00000000-0005-0000-0000-0000735E0000}"/>
    <cellStyle name="Sub totals 2 2 24 2" xfId="27481" xr:uid="{00000000-0005-0000-0000-0000745E0000}"/>
    <cellStyle name="Sub totals 2 2 24 2 2" xfId="27482" xr:uid="{00000000-0005-0000-0000-0000755E0000}"/>
    <cellStyle name="Sub totals 2 2 24 2 3" xfId="27483" xr:uid="{00000000-0005-0000-0000-0000765E0000}"/>
    <cellStyle name="Sub totals 2 2 24 2 4" xfId="27484" xr:uid="{00000000-0005-0000-0000-0000775E0000}"/>
    <cellStyle name="Sub totals 2 2 24 3" xfId="27485" xr:uid="{00000000-0005-0000-0000-0000785E0000}"/>
    <cellStyle name="Sub totals 2 2 24 4" xfId="27486" xr:uid="{00000000-0005-0000-0000-0000795E0000}"/>
    <cellStyle name="Sub totals 2 2 25" xfId="3577" xr:uid="{00000000-0005-0000-0000-00007A5E0000}"/>
    <cellStyle name="Sub totals 2 2 25 2" xfId="27487" xr:uid="{00000000-0005-0000-0000-00007B5E0000}"/>
    <cellStyle name="Sub totals 2 2 25 2 2" xfId="27488" xr:uid="{00000000-0005-0000-0000-00007C5E0000}"/>
    <cellStyle name="Sub totals 2 2 25 2 3" xfId="27489" xr:uid="{00000000-0005-0000-0000-00007D5E0000}"/>
    <cellStyle name="Sub totals 2 2 25 2 4" xfId="27490" xr:uid="{00000000-0005-0000-0000-00007E5E0000}"/>
    <cellStyle name="Sub totals 2 2 25 3" xfId="27491" xr:uid="{00000000-0005-0000-0000-00007F5E0000}"/>
    <cellStyle name="Sub totals 2 2 25 4" xfId="27492" xr:uid="{00000000-0005-0000-0000-0000805E0000}"/>
    <cellStyle name="Sub totals 2 2 26" xfId="3578" xr:uid="{00000000-0005-0000-0000-0000815E0000}"/>
    <cellStyle name="Sub totals 2 2 26 2" xfId="27493" xr:uid="{00000000-0005-0000-0000-0000825E0000}"/>
    <cellStyle name="Sub totals 2 2 26 2 2" xfId="27494" xr:uid="{00000000-0005-0000-0000-0000835E0000}"/>
    <cellStyle name="Sub totals 2 2 26 2 3" xfId="27495" xr:uid="{00000000-0005-0000-0000-0000845E0000}"/>
    <cellStyle name="Sub totals 2 2 26 2 4" xfId="27496" xr:uid="{00000000-0005-0000-0000-0000855E0000}"/>
    <cellStyle name="Sub totals 2 2 26 3" xfId="27497" xr:uid="{00000000-0005-0000-0000-0000865E0000}"/>
    <cellStyle name="Sub totals 2 2 26 4" xfId="27498" xr:uid="{00000000-0005-0000-0000-0000875E0000}"/>
    <cellStyle name="Sub totals 2 2 27" xfId="3579" xr:uid="{00000000-0005-0000-0000-0000885E0000}"/>
    <cellStyle name="Sub totals 2 2 27 2" xfId="27499" xr:uid="{00000000-0005-0000-0000-0000895E0000}"/>
    <cellStyle name="Sub totals 2 2 27 2 2" xfId="27500" xr:uid="{00000000-0005-0000-0000-00008A5E0000}"/>
    <cellStyle name="Sub totals 2 2 27 2 3" xfId="27501" xr:uid="{00000000-0005-0000-0000-00008B5E0000}"/>
    <cellStyle name="Sub totals 2 2 27 2 4" xfId="27502" xr:uid="{00000000-0005-0000-0000-00008C5E0000}"/>
    <cellStyle name="Sub totals 2 2 27 3" xfId="27503" xr:uid="{00000000-0005-0000-0000-00008D5E0000}"/>
    <cellStyle name="Sub totals 2 2 27 4" xfId="27504" xr:uid="{00000000-0005-0000-0000-00008E5E0000}"/>
    <cellStyle name="Sub totals 2 2 28" xfId="3580" xr:uid="{00000000-0005-0000-0000-00008F5E0000}"/>
    <cellStyle name="Sub totals 2 2 28 2" xfId="27505" xr:uid="{00000000-0005-0000-0000-0000905E0000}"/>
    <cellStyle name="Sub totals 2 2 28 2 2" xfId="27506" xr:uid="{00000000-0005-0000-0000-0000915E0000}"/>
    <cellStyle name="Sub totals 2 2 28 2 3" xfId="27507" xr:uid="{00000000-0005-0000-0000-0000925E0000}"/>
    <cellStyle name="Sub totals 2 2 28 2 4" xfId="27508" xr:uid="{00000000-0005-0000-0000-0000935E0000}"/>
    <cellStyle name="Sub totals 2 2 28 3" xfId="27509" xr:uid="{00000000-0005-0000-0000-0000945E0000}"/>
    <cellStyle name="Sub totals 2 2 28 4" xfId="27510" xr:uid="{00000000-0005-0000-0000-0000955E0000}"/>
    <cellStyle name="Sub totals 2 2 29" xfId="3581" xr:uid="{00000000-0005-0000-0000-0000965E0000}"/>
    <cellStyle name="Sub totals 2 2 29 2" xfId="27511" xr:uid="{00000000-0005-0000-0000-0000975E0000}"/>
    <cellStyle name="Sub totals 2 2 29 2 2" xfId="27512" xr:uid="{00000000-0005-0000-0000-0000985E0000}"/>
    <cellStyle name="Sub totals 2 2 29 2 3" xfId="27513" xr:uid="{00000000-0005-0000-0000-0000995E0000}"/>
    <cellStyle name="Sub totals 2 2 29 2 4" xfId="27514" xr:uid="{00000000-0005-0000-0000-00009A5E0000}"/>
    <cellStyle name="Sub totals 2 2 29 3" xfId="27515" xr:uid="{00000000-0005-0000-0000-00009B5E0000}"/>
    <cellStyle name="Sub totals 2 2 29 4" xfId="27516" xr:uid="{00000000-0005-0000-0000-00009C5E0000}"/>
    <cellStyle name="Sub totals 2 2 3" xfId="3582" xr:uid="{00000000-0005-0000-0000-00009D5E0000}"/>
    <cellStyle name="Sub totals 2 2 3 2" xfId="27517" xr:uid="{00000000-0005-0000-0000-00009E5E0000}"/>
    <cellStyle name="Sub totals 2 2 3 2 2" xfId="27518" xr:uid="{00000000-0005-0000-0000-00009F5E0000}"/>
    <cellStyle name="Sub totals 2 2 3 2 3" xfId="27519" xr:uid="{00000000-0005-0000-0000-0000A05E0000}"/>
    <cellStyle name="Sub totals 2 2 3 2 4" xfId="27520" xr:uid="{00000000-0005-0000-0000-0000A15E0000}"/>
    <cellStyle name="Sub totals 2 2 3 3" xfId="27521" xr:uid="{00000000-0005-0000-0000-0000A25E0000}"/>
    <cellStyle name="Sub totals 2 2 3 4" xfId="27522" xr:uid="{00000000-0005-0000-0000-0000A35E0000}"/>
    <cellStyle name="Sub totals 2 2 30" xfId="3583" xr:uid="{00000000-0005-0000-0000-0000A45E0000}"/>
    <cellStyle name="Sub totals 2 2 30 2" xfId="27523" xr:uid="{00000000-0005-0000-0000-0000A55E0000}"/>
    <cellStyle name="Sub totals 2 2 30 2 2" xfId="27524" xr:uid="{00000000-0005-0000-0000-0000A65E0000}"/>
    <cellStyle name="Sub totals 2 2 30 2 3" xfId="27525" xr:uid="{00000000-0005-0000-0000-0000A75E0000}"/>
    <cellStyle name="Sub totals 2 2 30 2 4" xfId="27526" xr:uid="{00000000-0005-0000-0000-0000A85E0000}"/>
    <cellStyle name="Sub totals 2 2 30 3" xfId="27527" xr:uid="{00000000-0005-0000-0000-0000A95E0000}"/>
    <cellStyle name="Sub totals 2 2 30 4" xfId="27528" xr:uid="{00000000-0005-0000-0000-0000AA5E0000}"/>
    <cellStyle name="Sub totals 2 2 31" xfId="3584" xr:uid="{00000000-0005-0000-0000-0000AB5E0000}"/>
    <cellStyle name="Sub totals 2 2 31 2" xfId="27529" xr:uid="{00000000-0005-0000-0000-0000AC5E0000}"/>
    <cellStyle name="Sub totals 2 2 31 2 2" xfId="27530" xr:uid="{00000000-0005-0000-0000-0000AD5E0000}"/>
    <cellStyle name="Sub totals 2 2 31 2 3" xfId="27531" xr:uid="{00000000-0005-0000-0000-0000AE5E0000}"/>
    <cellStyle name="Sub totals 2 2 31 2 4" xfId="27532" xr:uid="{00000000-0005-0000-0000-0000AF5E0000}"/>
    <cellStyle name="Sub totals 2 2 31 3" xfId="27533" xr:uid="{00000000-0005-0000-0000-0000B05E0000}"/>
    <cellStyle name="Sub totals 2 2 31 4" xfId="27534" xr:uid="{00000000-0005-0000-0000-0000B15E0000}"/>
    <cellStyle name="Sub totals 2 2 32" xfId="3585" xr:uid="{00000000-0005-0000-0000-0000B25E0000}"/>
    <cellStyle name="Sub totals 2 2 32 2" xfId="27535" xr:uid="{00000000-0005-0000-0000-0000B35E0000}"/>
    <cellStyle name="Sub totals 2 2 32 2 2" xfId="27536" xr:uid="{00000000-0005-0000-0000-0000B45E0000}"/>
    <cellStyle name="Sub totals 2 2 32 2 3" xfId="27537" xr:uid="{00000000-0005-0000-0000-0000B55E0000}"/>
    <cellStyle name="Sub totals 2 2 32 2 4" xfId="27538" xr:uid="{00000000-0005-0000-0000-0000B65E0000}"/>
    <cellStyle name="Sub totals 2 2 32 3" xfId="27539" xr:uid="{00000000-0005-0000-0000-0000B75E0000}"/>
    <cellStyle name="Sub totals 2 2 32 4" xfId="27540" xr:uid="{00000000-0005-0000-0000-0000B85E0000}"/>
    <cellStyle name="Sub totals 2 2 33" xfId="3586" xr:uid="{00000000-0005-0000-0000-0000B95E0000}"/>
    <cellStyle name="Sub totals 2 2 33 2" xfId="27541" xr:uid="{00000000-0005-0000-0000-0000BA5E0000}"/>
    <cellStyle name="Sub totals 2 2 33 2 2" xfId="27542" xr:uid="{00000000-0005-0000-0000-0000BB5E0000}"/>
    <cellStyle name="Sub totals 2 2 33 2 3" xfId="27543" xr:uid="{00000000-0005-0000-0000-0000BC5E0000}"/>
    <cellStyle name="Sub totals 2 2 33 2 4" xfId="27544" xr:uid="{00000000-0005-0000-0000-0000BD5E0000}"/>
    <cellStyle name="Sub totals 2 2 33 3" xfId="27545" xr:uid="{00000000-0005-0000-0000-0000BE5E0000}"/>
    <cellStyle name="Sub totals 2 2 33 4" xfId="27546" xr:uid="{00000000-0005-0000-0000-0000BF5E0000}"/>
    <cellStyle name="Sub totals 2 2 34" xfId="3587" xr:uid="{00000000-0005-0000-0000-0000C05E0000}"/>
    <cellStyle name="Sub totals 2 2 34 2" xfId="27547" xr:uid="{00000000-0005-0000-0000-0000C15E0000}"/>
    <cellStyle name="Sub totals 2 2 34 2 2" xfId="27548" xr:uid="{00000000-0005-0000-0000-0000C25E0000}"/>
    <cellStyle name="Sub totals 2 2 34 2 3" xfId="27549" xr:uid="{00000000-0005-0000-0000-0000C35E0000}"/>
    <cellStyle name="Sub totals 2 2 34 2 4" xfId="27550" xr:uid="{00000000-0005-0000-0000-0000C45E0000}"/>
    <cellStyle name="Sub totals 2 2 34 3" xfId="27551" xr:uid="{00000000-0005-0000-0000-0000C55E0000}"/>
    <cellStyle name="Sub totals 2 2 34 4" xfId="27552" xr:uid="{00000000-0005-0000-0000-0000C65E0000}"/>
    <cellStyle name="Sub totals 2 2 35" xfId="3588" xr:uid="{00000000-0005-0000-0000-0000C75E0000}"/>
    <cellStyle name="Sub totals 2 2 35 2" xfId="27553" xr:uid="{00000000-0005-0000-0000-0000C85E0000}"/>
    <cellStyle name="Sub totals 2 2 35 2 2" xfId="27554" xr:uid="{00000000-0005-0000-0000-0000C95E0000}"/>
    <cellStyle name="Sub totals 2 2 35 2 3" xfId="27555" xr:uid="{00000000-0005-0000-0000-0000CA5E0000}"/>
    <cellStyle name="Sub totals 2 2 35 2 4" xfId="27556" xr:uid="{00000000-0005-0000-0000-0000CB5E0000}"/>
    <cellStyle name="Sub totals 2 2 35 3" xfId="27557" xr:uid="{00000000-0005-0000-0000-0000CC5E0000}"/>
    <cellStyle name="Sub totals 2 2 35 4" xfId="27558" xr:uid="{00000000-0005-0000-0000-0000CD5E0000}"/>
    <cellStyle name="Sub totals 2 2 36" xfId="3589" xr:uid="{00000000-0005-0000-0000-0000CE5E0000}"/>
    <cellStyle name="Sub totals 2 2 36 2" xfId="27559" xr:uid="{00000000-0005-0000-0000-0000CF5E0000}"/>
    <cellStyle name="Sub totals 2 2 36 2 2" xfId="27560" xr:uid="{00000000-0005-0000-0000-0000D05E0000}"/>
    <cellStyle name="Sub totals 2 2 36 2 3" xfId="27561" xr:uid="{00000000-0005-0000-0000-0000D15E0000}"/>
    <cellStyle name="Sub totals 2 2 36 2 4" xfId="27562" xr:uid="{00000000-0005-0000-0000-0000D25E0000}"/>
    <cellStyle name="Sub totals 2 2 36 3" xfId="27563" xr:uid="{00000000-0005-0000-0000-0000D35E0000}"/>
    <cellStyle name="Sub totals 2 2 36 4" xfId="27564" xr:uid="{00000000-0005-0000-0000-0000D45E0000}"/>
    <cellStyle name="Sub totals 2 2 37" xfId="3590" xr:uid="{00000000-0005-0000-0000-0000D55E0000}"/>
    <cellStyle name="Sub totals 2 2 37 2" xfId="27565" xr:uid="{00000000-0005-0000-0000-0000D65E0000}"/>
    <cellStyle name="Sub totals 2 2 37 2 2" xfId="27566" xr:uid="{00000000-0005-0000-0000-0000D75E0000}"/>
    <cellStyle name="Sub totals 2 2 37 2 3" xfId="27567" xr:uid="{00000000-0005-0000-0000-0000D85E0000}"/>
    <cellStyle name="Sub totals 2 2 37 2 4" xfId="27568" xr:uid="{00000000-0005-0000-0000-0000D95E0000}"/>
    <cellStyle name="Sub totals 2 2 37 3" xfId="27569" xr:uid="{00000000-0005-0000-0000-0000DA5E0000}"/>
    <cellStyle name="Sub totals 2 2 37 4" xfId="27570" xr:uid="{00000000-0005-0000-0000-0000DB5E0000}"/>
    <cellStyle name="Sub totals 2 2 38" xfId="3591" xr:uid="{00000000-0005-0000-0000-0000DC5E0000}"/>
    <cellStyle name="Sub totals 2 2 38 2" xfId="27571" xr:uid="{00000000-0005-0000-0000-0000DD5E0000}"/>
    <cellStyle name="Sub totals 2 2 38 2 2" xfId="27572" xr:uid="{00000000-0005-0000-0000-0000DE5E0000}"/>
    <cellStyle name="Sub totals 2 2 38 2 3" xfId="27573" xr:uid="{00000000-0005-0000-0000-0000DF5E0000}"/>
    <cellStyle name="Sub totals 2 2 38 2 4" xfId="27574" xr:uid="{00000000-0005-0000-0000-0000E05E0000}"/>
    <cellStyle name="Sub totals 2 2 38 3" xfId="27575" xr:uid="{00000000-0005-0000-0000-0000E15E0000}"/>
    <cellStyle name="Sub totals 2 2 38 4" xfId="27576" xr:uid="{00000000-0005-0000-0000-0000E25E0000}"/>
    <cellStyle name="Sub totals 2 2 39" xfId="3592" xr:uid="{00000000-0005-0000-0000-0000E35E0000}"/>
    <cellStyle name="Sub totals 2 2 39 2" xfId="27577" xr:uid="{00000000-0005-0000-0000-0000E45E0000}"/>
    <cellStyle name="Sub totals 2 2 39 2 2" xfId="27578" xr:uid="{00000000-0005-0000-0000-0000E55E0000}"/>
    <cellStyle name="Sub totals 2 2 39 2 3" xfId="27579" xr:uid="{00000000-0005-0000-0000-0000E65E0000}"/>
    <cellStyle name="Sub totals 2 2 39 2 4" xfId="27580" xr:uid="{00000000-0005-0000-0000-0000E75E0000}"/>
    <cellStyle name="Sub totals 2 2 39 3" xfId="27581" xr:uid="{00000000-0005-0000-0000-0000E85E0000}"/>
    <cellStyle name="Sub totals 2 2 39 4" xfId="27582" xr:uid="{00000000-0005-0000-0000-0000E95E0000}"/>
    <cellStyle name="Sub totals 2 2 4" xfId="3593" xr:uid="{00000000-0005-0000-0000-0000EA5E0000}"/>
    <cellStyle name="Sub totals 2 2 4 2" xfId="27583" xr:uid="{00000000-0005-0000-0000-0000EB5E0000}"/>
    <cellStyle name="Sub totals 2 2 4 2 2" xfId="27584" xr:uid="{00000000-0005-0000-0000-0000EC5E0000}"/>
    <cellStyle name="Sub totals 2 2 4 2 3" xfId="27585" xr:uid="{00000000-0005-0000-0000-0000ED5E0000}"/>
    <cellStyle name="Sub totals 2 2 4 2 4" xfId="27586" xr:uid="{00000000-0005-0000-0000-0000EE5E0000}"/>
    <cellStyle name="Sub totals 2 2 4 3" xfId="27587" xr:uid="{00000000-0005-0000-0000-0000EF5E0000}"/>
    <cellStyle name="Sub totals 2 2 4 4" xfId="27588" xr:uid="{00000000-0005-0000-0000-0000F05E0000}"/>
    <cellStyle name="Sub totals 2 2 40" xfId="3594" xr:uid="{00000000-0005-0000-0000-0000F15E0000}"/>
    <cellStyle name="Sub totals 2 2 40 2" xfId="27589" xr:uid="{00000000-0005-0000-0000-0000F25E0000}"/>
    <cellStyle name="Sub totals 2 2 40 2 2" xfId="27590" xr:uid="{00000000-0005-0000-0000-0000F35E0000}"/>
    <cellStyle name="Sub totals 2 2 40 2 3" xfId="27591" xr:uid="{00000000-0005-0000-0000-0000F45E0000}"/>
    <cellStyle name="Sub totals 2 2 40 2 4" xfId="27592" xr:uid="{00000000-0005-0000-0000-0000F55E0000}"/>
    <cellStyle name="Sub totals 2 2 40 3" xfId="27593" xr:uid="{00000000-0005-0000-0000-0000F65E0000}"/>
    <cellStyle name="Sub totals 2 2 40 4" xfId="27594" xr:uid="{00000000-0005-0000-0000-0000F75E0000}"/>
    <cellStyle name="Sub totals 2 2 41" xfId="3595" xr:uid="{00000000-0005-0000-0000-0000F85E0000}"/>
    <cellStyle name="Sub totals 2 2 41 2" xfId="27595" xr:uid="{00000000-0005-0000-0000-0000F95E0000}"/>
    <cellStyle name="Sub totals 2 2 41 2 2" xfId="27596" xr:uid="{00000000-0005-0000-0000-0000FA5E0000}"/>
    <cellStyle name="Sub totals 2 2 41 2 3" xfId="27597" xr:uid="{00000000-0005-0000-0000-0000FB5E0000}"/>
    <cellStyle name="Sub totals 2 2 41 2 4" xfId="27598" xr:uid="{00000000-0005-0000-0000-0000FC5E0000}"/>
    <cellStyle name="Sub totals 2 2 41 3" xfId="27599" xr:uid="{00000000-0005-0000-0000-0000FD5E0000}"/>
    <cellStyle name="Sub totals 2 2 41 4" xfId="27600" xr:uid="{00000000-0005-0000-0000-0000FE5E0000}"/>
    <cellStyle name="Sub totals 2 2 42" xfId="3596" xr:uid="{00000000-0005-0000-0000-0000FF5E0000}"/>
    <cellStyle name="Sub totals 2 2 42 2" xfId="27601" xr:uid="{00000000-0005-0000-0000-0000005F0000}"/>
    <cellStyle name="Sub totals 2 2 42 2 2" xfId="27602" xr:uid="{00000000-0005-0000-0000-0000015F0000}"/>
    <cellStyle name="Sub totals 2 2 42 2 3" xfId="27603" xr:uid="{00000000-0005-0000-0000-0000025F0000}"/>
    <cellStyle name="Sub totals 2 2 42 2 4" xfId="27604" xr:uid="{00000000-0005-0000-0000-0000035F0000}"/>
    <cellStyle name="Sub totals 2 2 42 3" xfId="27605" xr:uid="{00000000-0005-0000-0000-0000045F0000}"/>
    <cellStyle name="Sub totals 2 2 42 4" xfId="27606" xr:uid="{00000000-0005-0000-0000-0000055F0000}"/>
    <cellStyle name="Sub totals 2 2 43" xfId="3597" xr:uid="{00000000-0005-0000-0000-0000065F0000}"/>
    <cellStyle name="Sub totals 2 2 43 2" xfId="27607" xr:uid="{00000000-0005-0000-0000-0000075F0000}"/>
    <cellStyle name="Sub totals 2 2 43 2 2" xfId="27608" xr:uid="{00000000-0005-0000-0000-0000085F0000}"/>
    <cellStyle name="Sub totals 2 2 43 2 3" xfId="27609" xr:uid="{00000000-0005-0000-0000-0000095F0000}"/>
    <cellStyle name="Sub totals 2 2 43 2 4" xfId="27610" xr:uid="{00000000-0005-0000-0000-00000A5F0000}"/>
    <cellStyle name="Sub totals 2 2 43 3" xfId="27611" xr:uid="{00000000-0005-0000-0000-00000B5F0000}"/>
    <cellStyle name="Sub totals 2 2 43 4" xfId="27612" xr:uid="{00000000-0005-0000-0000-00000C5F0000}"/>
    <cellStyle name="Sub totals 2 2 44" xfId="3598" xr:uid="{00000000-0005-0000-0000-00000D5F0000}"/>
    <cellStyle name="Sub totals 2 2 44 2" xfId="27613" xr:uid="{00000000-0005-0000-0000-00000E5F0000}"/>
    <cellStyle name="Sub totals 2 2 44 2 2" xfId="27614" xr:uid="{00000000-0005-0000-0000-00000F5F0000}"/>
    <cellStyle name="Sub totals 2 2 44 2 3" xfId="27615" xr:uid="{00000000-0005-0000-0000-0000105F0000}"/>
    <cellStyle name="Sub totals 2 2 44 2 4" xfId="27616" xr:uid="{00000000-0005-0000-0000-0000115F0000}"/>
    <cellStyle name="Sub totals 2 2 44 3" xfId="27617" xr:uid="{00000000-0005-0000-0000-0000125F0000}"/>
    <cellStyle name="Sub totals 2 2 44 4" xfId="27618" xr:uid="{00000000-0005-0000-0000-0000135F0000}"/>
    <cellStyle name="Sub totals 2 2 45" xfId="27619" xr:uid="{00000000-0005-0000-0000-0000145F0000}"/>
    <cellStyle name="Sub totals 2 2 45 2" xfId="27620" xr:uid="{00000000-0005-0000-0000-0000155F0000}"/>
    <cellStyle name="Sub totals 2 2 45 3" xfId="27621" xr:uid="{00000000-0005-0000-0000-0000165F0000}"/>
    <cellStyle name="Sub totals 2 2 45 4" xfId="27622" xr:uid="{00000000-0005-0000-0000-0000175F0000}"/>
    <cellStyle name="Sub totals 2 2 46" xfId="27623" xr:uid="{00000000-0005-0000-0000-0000185F0000}"/>
    <cellStyle name="Sub totals 2 2 47" xfId="27624" xr:uid="{00000000-0005-0000-0000-0000195F0000}"/>
    <cellStyle name="Sub totals 2 2 5" xfId="3599" xr:uid="{00000000-0005-0000-0000-00001A5F0000}"/>
    <cellStyle name="Sub totals 2 2 5 2" xfId="27625" xr:uid="{00000000-0005-0000-0000-00001B5F0000}"/>
    <cellStyle name="Sub totals 2 2 5 2 2" xfId="27626" xr:uid="{00000000-0005-0000-0000-00001C5F0000}"/>
    <cellStyle name="Sub totals 2 2 5 2 3" xfId="27627" xr:uid="{00000000-0005-0000-0000-00001D5F0000}"/>
    <cellStyle name="Sub totals 2 2 5 2 4" xfId="27628" xr:uid="{00000000-0005-0000-0000-00001E5F0000}"/>
    <cellStyle name="Sub totals 2 2 5 3" xfId="27629" xr:uid="{00000000-0005-0000-0000-00001F5F0000}"/>
    <cellStyle name="Sub totals 2 2 5 4" xfId="27630" xr:uid="{00000000-0005-0000-0000-0000205F0000}"/>
    <cellStyle name="Sub totals 2 2 6" xfId="3600" xr:uid="{00000000-0005-0000-0000-0000215F0000}"/>
    <cellStyle name="Sub totals 2 2 6 2" xfId="27631" xr:uid="{00000000-0005-0000-0000-0000225F0000}"/>
    <cellStyle name="Sub totals 2 2 6 2 2" xfId="27632" xr:uid="{00000000-0005-0000-0000-0000235F0000}"/>
    <cellStyle name="Sub totals 2 2 6 2 3" xfId="27633" xr:uid="{00000000-0005-0000-0000-0000245F0000}"/>
    <cellStyle name="Sub totals 2 2 6 2 4" xfId="27634" xr:uid="{00000000-0005-0000-0000-0000255F0000}"/>
    <cellStyle name="Sub totals 2 2 6 3" xfId="27635" xr:uid="{00000000-0005-0000-0000-0000265F0000}"/>
    <cellStyle name="Sub totals 2 2 6 4" xfId="27636" xr:uid="{00000000-0005-0000-0000-0000275F0000}"/>
    <cellStyle name="Sub totals 2 2 7" xfId="3601" xr:uid="{00000000-0005-0000-0000-0000285F0000}"/>
    <cellStyle name="Sub totals 2 2 7 2" xfId="27637" xr:uid="{00000000-0005-0000-0000-0000295F0000}"/>
    <cellStyle name="Sub totals 2 2 7 2 2" xfId="27638" xr:uid="{00000000-0005-0000-0000-00002A5F0000}"/>
    <cellStyle name="Sub totals 2 2 7 2 3" xfId="27639" xr:uid="{00000000-0005-0000-0000-00002B5F0000}"/>
    <cellStyle name="Sub totals 2 2 7 2 4" xfId="27640" xr:uid="{00000000-0005-0000-0000-00002C5F0000}"/>
    <cellStyle name="Sub totals 2 2 7 3" xfId="27641" xr:uid="{00000000-0005-0000-0000-00002D5F0000}"/>
    <cellStyle name="Sub totals 2 2 7 4" xfId="27642" xr:uid="{00000000-0005-0000-0000-00002E5F0000}"/>
    <cellStyle name="Sub totals 2 2 8" xfId="3602" xr:uid="{00000000-0005-0000-0000-00002F5F0000}"/>
    <cellStyle name="Sub totals 2 2 8 2" xfId="27643" xr:uid="{00000000-0005-0000-0000-0000305F0000}"/>
    <cellStyle name="Sub totals 2 2 8 2 2" xfId="27644" xr:uid="{00000000-0005-0000-0000-0000315F0000}"/>
    <cellStyle name="Sub totals 2 2 8 2 3" xfId="27645" xr:uid="{00000000-0005-0000-0000-0000325F0000}"/>
    <cellStyle name="Sub totals 2 2 8 2 4" xfId="27646" xr:uid="{00000000-0005-0000-0000-0000335F0000}"/>
    <cellStyle name="Sub totals 2 2 8 3" xfId="27647" xr:uid="{00000000-0005-0000-0000-0000345F0000}"/>
    <cellStyle name="Sub totals 2 2 8 4" xfId="27648" xr:uid="{00000000-0005-0000-0000-0000355F0000}"/>
    <cellStyle name="Sub totals 2 2 9" xfId="3603" xr:uid="{00000000-0005-0000-0000-0000365F0000}"/>
    <cellStyle name="Sub totals 2 2 9 2" xfId="27649" xr:uid="{00000000-0005-0000-0000-0000375F0000}"/>
    <cellStyle name="Sub totals 2 2 9 2 2" xfId="27650" xr:uid="{00000000-0005-0000-0000-0000385F0000}"/>
    <cellStyle name="Sub totals 2 2 9 2 3" xfId="27651" xr:uid="{00000000-0005-0000-0000-0000395F0000}"/>
    <cellStyle name="Sub totals 2 2 9 2 4" xfId="27652" xr:uid="{00000000-0005-0000-0000-00003A5F0000}"/>
    <cellStyle name="Sub totals 2 2 9 3" xfId="27653" xr:uid="{00000000-0005-0000-0000-00003B5F0000}"/>
    <cellStyle name="Sub totals 2 2 9 4" xfId="27654" xr:uid="{00000000-0005-0000-0000-00003C5F0000}"/>
    <cellStyle name="Sub totals 2 20" xfId="3604" xr:uid="{00000000-0005-0000-0000-00003D5F0000}"/>
    <cellStyle name="Sub totals 2 20 2" xfId="27655" xr:uid="{00000000-0005-0000-0000-00003E5F0000}"/>
    <cellStyle name="Sub totals 2 20 2 2" xfId="27656" xr:uid="{00000000-0005-0000-0000-00003F5F0000}"/>
    <cellStyle name="Sub totals 2 20 2 3" xfId="27657" xr:uid="{00000000-0005-0000-0000-0000405F0000}"/>
    <cellStyle name="Sub totals 2 20 2 4" xfId="27658" xr:uid="{00000000-0005-0000-0000-0000415F0000}"/>
    <cellStyle name="Sub totals 2 20 3" xfId="27659" xr:uid="{00000000-0005-0000-0000-0000425F0000}"/>
    <cellStyle name="Sub totals 2 20 4" xfId="27660" xr:uid="{00000000-0005-0000-0000-0000435F0000}"/>
    <cellStyle name="Sub totals 2 21" xfId="3605" xr:uid="{00000000-0005-0000-0000-0000445F0000}"/>
    <cellStyle name="Sub totals 2 21 2" xfId="27661" xr:uid="{00000000-0005-0000-0000-0000455F0000}"/>
    <cellStyle name="Sub totals 2 21 2 2" xfId="27662" xr:uid="{00000000-0005-0000-0000-0000465F0000}"/>
    <cellStyle name="Sub totals 2 21 2 3" xfId="27663" xr:uid="{00000000-0005-0000-0000-0000475F0000}"/>
    <cellStyle name="Sub totals 2 21 2 4" xfId="27664" xr:uid="{00000000-0005-0000-0000-0000485F0000}"/>
    <cellStyle name="Sub totals 2 21 3" xfId="27665" xr:uid="{00000000-0005-0000-0000-0000495F0000}"/>
    <cellStyle name="Sub totals 2 21 4" xfId="27666" xr:uid="{00000000-0005-0000-0000-00004A5F0000}"/>
    <cellStyle name="Sub totals 2 22" xfId="3606" xr:uid="{00000000-0005-0000-0000-00004B5F0000}"/>
    <cellStyle name="Sub totals 2 22 2" xfId="27667" xr:uid="{00000000-0005-0000-0000-00004C5F0000}"/>
    <cellStyle name="Sub totals 2 22 2 2" xfId="27668" xr:uid="{00000000-0005-0000-0000-00004D5F0000}"/>
    <cellStyle name="Sub totals 2 22 2 3" xfId="27669" xr:uid="{00000000-0005-0000-0000-00004E5F0000}"/>
    <cellStyle name="Sub totals 2 22 2 4" xfId="27670" xr:uid="{00000000-0005-0000-0000-00004F5F0000}"/>
    <cellStyle name="Sub totals 2 22 3" xfId="27671" xr:uid="{00000000-0005-0000-0000-0000505F0000}"/>
    <cellStyle name="Sub totals 2 22 4" xfId="27672" xr:uid="{00000000-0005-0000-0000-0000515F0000}"/>
    <cellStyle name="Sub totals 2 3" xfId="3607" xr:uid="{00000000-0005-0000-0000-0000525F0000}"/>
    <cellStyle name="Sub totals 2 3 10" xfId="3608" xr:uid="{00000000-0005-0000-0000-0000535F0000}"/>
    <cellStyle name="Sub totals 2 3 10 2" xfId="27673" xr:uid="{00000000-0005-0000-0000-0000545F0000}"/>
    <cellStyle name="Sub totals 2 3 10 2 2" xfId="27674" xr:uid="{00000000-0005-0000-0000-0000555F0000}"/>
    <cellStyle name="Sub totals 2 3 10 2 3" xfId="27675" xr:uid="{00000000-0005-0000-0000-0000565F0000}"/>
    <cellStyle name="Sub totals 2 3 10 2 4" xfId="27676" xr:uid="{00000000-0005-0000-0000-0000575F0000}"/>
    <cellStyle name="Sub totals 2 3 10 3" xfId="27677" xr:uid="{00000000-0005-0000-0000-0000585F0000}"/>
    <cellStyle name="Sub totals 2 3 10 4" xfId="27678" xr:uid="{00000000-0005-0000-0000-0000595F0000}"/>
    <cellStyle name="Sub totals 2 3 11" xfId="3609" xr:uid="{00000000-0005-0000-0000-00005A5F0000}"/>
    <cellStyle name="Sub totals 2 3 11 2" xfId="27679" xr:uid="{00000000-0005-0000-0000-00005B5F0000}"/>
    <cellStyle name="Sub totals 2 3 11 2 2" xfId="27680" xr:uid="{00000000-0005-0000-0000-00005C5F0000}"/>
    <cellStyle name="Sub totals 2 3 11 2 3" xfId="27681" xr:uid="{00000000-0005-0000-0000-00005D5F0000}"/>
    <cellStyle name="Sub totals 2 3 11 2 4" xfId="27682" xr:uid="{00000000-0005-0000-0000-00005E5F0000}"/>
    <cellStyle name="Sub totals 2 3 11 3" xfId="27683" xr:uid="{00000000-0005-0000-0000-00005F5F0000}"/>
    <cellStyle name="Sub totals 2 3 11 4" xfId="27684" xr:uid="{00000000-0005-0000-0000-0000605F0000}"/>
    <cellStyle name="Sub totals 2 3 12" xfId="3610" xr:uid="{00000000-0005-0000-0000-0000615F0000}"/>
    <cellStyle name="Sub totals 2 3 12 2" xfId="27685" xr:uid="{00000000-0005-0000-0000-0000625F0000}"/>
    <cellStyle name="Sub totals 2 3 12 2 2" xfId="27686" xr:uid="{00000000-0005-0000-0000-0000635F0000}"/>
    <cellStyle name="Sub totals 2 3 12 2 3" xfId="27687" xr:uid="{00000000-0005-0000-0000-0000645F0000}"/>
    <cellStyle name="Sub totals 2 3 12 2 4" xfId="27688" xr:uid="{00000000-0005-0000-0000-0000655F0000}"/>
    <cellStyle name="Sub totals 2 3 12 3" xfId="27689" xr:uid="{00000000-0005-0000-0000-0000665F0000}"/>
    <cellStyle name="Sub totals 2 3 12 4" xfId="27690" xr:uid="{00000000-0005-0000-0000-0000675F0000}"/>
    <cellStyle name="Sub totals 2 3 13" xfId="3611" xr:uid="{00000000-0005-0000-0000-0000685F0000}"/>
    <cellStyle name="Sub totals 2 3 13 2" xfId="27691" xr:uid="{00000000-0005-0000-0000-0000695F0000}"/>
    <cellStyle name="Sub totals 2 3 13 2 2" xfId="27692" xr:uid="{00000000-0005-0000-0000-00006A5F0000}"/>
    <cellStyle name="Sub totals 2 3 13 2 3" xfId="27693" xr:uid="{00000000-0005-0000-0000-00006B5F0000}"/>
    <cellStyle name="Sub totals 2 3 13 2 4" xfId="27694" xr:uid="{00000000-0005-0000-0000-00006C5F0000}"/>
    <cellStyle name="Sub totals 2 3 13 3" xfId="27695" xr:uid="{00000000-0005-0000-0000-00006D5F0000}"/>
    <cellStyle name="Sub totals 2 3 13 4" xfId="27696" xr:uid="{00000000-0005-0000-0000-00006E5F0000}"/>
    <cellStyle name="Sub totals 2 3 14" xfId="3612" xr:uid="{00000000-0005-0000-0000-00006F5F0000}"/>
    <cellStyle name="Sub totals 2 3 14 2" xfId="27697" xr:uid="{00000000-0005-0000-0000-0000705F0000}"/>
    <cellStyle name="Sub totals 2 3 14 2 2" xfId="27698" xr:uid="{00000000-0005-0000-0000-0000715F0000}"/>
    <cellStyle name="Sub totals 2 3 14 2 3" xfId="27699" xr:uid="{00000000-0005-0000-0000-0000725F0000}"/>
    <cellStyle name="Sub totals 2 3 14 2 4" xfId="27700" xr:uid="{00000000-0005-0000-0000-0000735F0000}"/>
    <cellStyle name="Sub totals 2 3 14 3" xfId="27701" xr:uid="{00000000-0005-0000-0000-0000745F0000}"/>
    <cellStyle name="Sub totals 2 3 14 4" xfId="27702" xr:uid="{00000000-0005-0000-0000-0000755F0000}"/>
    <cellStyle name="Sub totals 2 3 15" xfId="3613" xr:uid="{00000000-0005-0000-0000-0000765F0000}"/>
    <cellStyle name="Sub totals 2 3 15 2" xfId="27703" xr:uid="{00000000-0005-0000-0000-0000775F0000}"/>
    <cellStyle name="Sub totals 2 3 15 2 2" xfId="27704" xr:uid="{00000000-0005-0000-0000-0000785F0000}"/>
    <cellStyle name="Sub totals 2 3 15 2 3" xfId="27705" xr:uid="{00000000-0005-0000-0000-0000795F0000}"/>
    <cellStyle name="Sub totals 2 3 15 2 4" xfId="27706" xr:uid="{00000000-0005-0000-0000-00007A5F0000}"/>
    <cellStyle name="Sub totals 2 3 15 3" xfId="27707" xr:uid="{00000000-0005-0000-0000-00007B5F0000}"/>
    <cellStyle name="Sub totals 2 3 15 4" xfId="27708" xr:uid="{00000000-0005-0000-0000-00007C5F0000}"/>
    <cellStyle name="Sub totals 2 3 16" xfId="3614" xr:uid="{00000000-0005-0000-0000-00007D5F0000}"/>
    <cellStyle name="Sub totals 2 3 16 2" xfId="27709" xr:uid="{00000000-0005-0000-0000-00007E5F0000}"/>
    <cellStyle name="Sub totals 2 3 16 2 2" xfId="27710" xr:uid="{00000000-0005-0000-0000-00007F5F0000}"/>
    <cellStyle name="Sub totals 2 3 16 2 3" xfId="27711" xr:uid="{00000000-0005-0000-0000-0000805F0000}"/>
    <cellStyle name="Sub totals 2 3 16 2 4" xfId="27712" xr:uid="{00000000-0005-0000-0000-0000815F0000}"/>
    <cellStyle name="Sub totals 2 3 16 3" xfId="27713" xr:uid="{00000000-0005-0000-0000-0000825F0000}"/>
    <cellStyle name="Sub totals 2 3 16 4" xfId="27714" xr:uid="{00000000-0005-0000-0000-0000835F0000}"/>
    <cellStyle name="Sub totals 2 3 17" xfId="3615" xr:uid="{00000000-0005-0000-0000-0000845F0000}"/>
    <cellStyle name="Sub totals 2 3 17 2" xfId="27715" xr:uid="{00000000-0005-0000-0000-0000855F0000}"/>
    <cellStyle name="Sub totals 2 3 17 2 2" xfId="27716" xr:uid="{00000000-0005-0000-0000-0000865F0000}"/>
    <cellStyle name="Sub totals 2 3 17 2 3" xfId="27717" xr:uid="{00000000-0005-0000-0000-0000875F0000}"/>
    <cellStyle name="Sub totals 2 3 17 2 4" xfId="27718" xr:uid="{00000000-0005-0000-0000-0000885F0000}"/>
    <cellStyle name="Sub totals 2 3 17 3" xfId="27719" xr:uid="{00000000-0005-0000-0000-0000895F0000}"/>
    <cellStyle name="Sub totals 2 3 17 4" xfId="27720" xr:uid="{00000000-0005-0000-0000-00008A5F0000}"/>
    <cellStyle name="Sub totals 2 3 18" xfId="3616" xr:uid="{00000000-0005-0000-0000-00008B5F0000}"/>
    <cellStyle name="Sub totals 2 3 18 2" xfId="27721" xr:uid="{00000000-0005-0000-0000-00008C5F0000}"/>
    <cellStyle name="Sub totals 2 3 18 2 2" xfId="27722" xr:uid="{00000000-0005-0000-0000-00008D5F0000}"/>
    <cellStyle name="Sub totals 2 3 18 2 3" xfId="27723" xr:uid="{00000000-0005-0000-0000-00008E5F0000}"/>
    <cellStyle name="Sub totals 2 3 18 2 4" xfId="27724" xr:uid="{00000000-0005-0000-0000-00008F5F0000}"/>
    <cellStyle name="Sub totals 2 3 18 3" xfId="27725" xr:uid="{00000000-0005-0000-0000-0000905F0000}"/>
    <cellStyle name="Sub totals 2 3 18 4" xfId="27726" xr:uid="{00000000-0005-0000-0000-0000915F0000}"/>
    <cellStyle name="Sub totals 2 3 19" xfId="3617" xr:uid="{00000000-0005-0000-0000-0000925F0000}"/>
    <cellStyle name="Sub totals 2 3 19 2" xfId="27727" xr:uid="{00000000-0005-0000-0000-0000935F0000}"/>
    <cellStyle name="Sub totals 2 3 19 2 2" xfId="27728" xr:uid="{00000000-0005-0000-0000-0000945F0000}"/>
    <cellStyle name="Sub totals 2 3 19 2 3" xfId="27729" xr:uid="{00000000-0005-0000-0000-0000955F0000}"/>
    <cellStyle name="Sub totals 2 3 19 2 4" xfId="27730" xr:uid="{00000000-0005-0000-0000-0000965F0000}"/>
    <cellStyle name="Sub totals 2 3 19 3" xfId="27731" xr:uid="{00000000-0005-0000-0000-0000975F0000}"/>
    <cellStyle name="Sub totals 2 3 19 4" xfId="27732" xr:uid="{00000000-0005-0000-0000-0000985F0000}"/>
    <cellStyle name="Sub totals 2 3 2" xfId="3618" xr:uid="{00000000-0005-0000-0000-0000995F0000}"/>
    <cellStyle name="Sub totals 2 3 2 10" xfId="3619" xr:uid="{00000000-0005-0000-0000-00009A5F0000}"/>
    <cellStyle name="Sub totals 2 3 2 10 2" xfId="27733" xr:uid="{00000000-0005-0000-0000-00009B5F0000}"/>
    <cellStyle name="Sub totals 2 3 2 10 2 2" xfId="27734" xr:uid="{00000000-0005-0000-0000-00009C5F0000}"/>
    <cellStyle name="Sub totals 2 3 2 10 2 3" xfId="27735" xr:uid="{00000000-0005-0000-0000-00009D5F0000}"/>
    <cellStyle name="Sub totals 2 3 2 10 2 4" xfId="27736" xr:uid="{00000000-0005-0000-0000-00009E5F0000}"/>
    <cellStyle name="Sub totals 2 3 2 10 3" xfId="27737" xr:uid="{00000000-0005-0000-0000-00009F5F0000}"/>
    <cellStyle name="Sub totals 2 3 2 10 4" xfId="27738" xr:uid="{00000000-0005-0000-0000-0000A05F0000}"/>
    <cellStyle name="Sub totals 2 3 2 11" xfId="3620" xr:uid="{00000000-0005-0000-0000-0000A15F0000}"/>
    <cellStyle name="Sub totals 2 3 2 11 2" xfId="27739" xr:uid="{00000000-0005-0000-0000-0000A25F0000}"/>
    <cellStyle name="Sub totals 2 3 2 11 2 2" xfId="27740" xr:uid="{00000000-0005-0000-0000-0000A35F0000}"/>
    <cellStyle name="Sub totals 2 3 2 11 2 3" xfId="27741" xr:uid="{00000000-0005-0000-0000-0000A45F0000}"/>
    <cellStyle name="Sub totals 2 3 2 11 2 4" xfId="27742" xr:uid="{00000000-0005-0000-0000-0000A55F0000}"/>
    <cellStyle name="Sub totals 2 3 2 11 3" xfId="27743" xr:uid="{00000000-0005-0000-0000-0000A65F0000}"/>
    <cellStyle name="Sub totals 2 3 2 11 4" xfId="27744" xr:uid="{00000000-0005-0000-0000-0000A75F0000}"/>
    <cellStyle name="Sub totals 2 3 2 12" xfId="3621" xr:uid="{00000000-0005-0000-0000-0000A85F0000}"/>
    <cellStyle name="Sub totals 2 3 2 12 2" xfId="27745" xr:uid="{00000000-0005-0000-0000-0000A95F0000}"/>
    <cellStyle name="Sub totals 2 3 2 12 2 2" xfId="27746" xr:uid="{00000000-0005-0000-0000-0000AA5F0000}"/>
    <cellStyle name="Sub totals 2 3 2 12 2 3" xfId="27747" xr:uid="{00000000-0005-0000-0000-0000AB5F0000}"/>
    <cellStyle name="Sub totals 2 3 2 12 2 4" xfId="27748" xr:uid="{00000000-0005-0000-0000-0000AC5F0000}"/>
    <cellStyle name="Sub totals 2 3 2 12 3" xfId="27749" xr:uid="{00000000-0005-0000-0000-0000AD5F0000}"/>
    <cellStyle name="Sub totals 2 3 2 12 4" xfId="27750" xr:uid="{00000000-0005-0000-0000-0000AE5F0000}"/>
    <cellStyle name="Sub totals 2 3 2 13" xfId="3622" xr:uid="{00000000-0005-0000-0000-0000AF5F0000}"/>
    <cellStyle name="Sub totals 2 3 2 13 2" xfId="27751" xr:uid="{00000000-0005-0000-0000-0000B05F0000}"/>
    <cellStyle name="Sub totals 2 3 2 13 2 2" xfId="27752" xr:uid="{00000000-0005-0000-0000-0000B15F0000}"/>
    <cellStyle name="Sub totals 2 3 2 13 2 3" xfId="27753" xr:uid="{00000000-0005-0000-0000-0000B25F0000}"/>
    <cellStyle name="Sub totals 2 3 2 13 2 4" xfId="27754" xr:uid="{00000000-0005-0000-0000-0000B35F0000}"/>
    <cellStyle name="Sub totals 2 3 2 13 3" xfId="27755" xr:uid="{00000000-0005-0000-0000-0000B45F0000}"/>
    <cellStyle name="Sub totals 2 3 2 13 4" xfId="27756" xr:uid="{00000000-0005-0000-0000-0000B55F0000}"/>
    <cellStyle name="Sub totals 2 3 2 14" xfId="3623" xr:uid="{00000000-0005-0000-0000-0000B65F0000}"/>
    <cellStyle name="Sub totals 2 3 2 14 2" xfId="27757" xr:uid="{00000000-0005-0000-0000-0000B75F0000}"/>
    <cellStyle name="Sub totals 2 3 2 14 2 2" xfId="27758" xr:uid="{00000000-0005-0000-0000-0000B85F0000}"/>
    <cellStyle name="Sub totals 2 3 2 14 2 3" xfId="27759" xr:uid="{00000000-0005-0000-0000-0000B95F0000}"/>
    <cellStyle name="Sub totals 2 3 2 14 2 4" xfId="27760" xr:uid="{00000000-0005-0000-0000-0000BA5F0000}"/>
    <cellStyle name="Sub totals 2 3 2 14 3" xfId="27761" xr:uid="{00000000-0005-0000-0000-0000BB5F0000}"/>
    <cellStyle name="Sub totals 2 3 2 14 4" xfId="27762" xr:uid="{00000000-0005-0000-0000-0000BC5F0000}"/>
    <cellStyle name="Sub totals 2 3 2 15" xfId="3624" xr:uid="{00000000-0005-0000-0000-0000BD5F0000}"/>
    <cellStyle name="Sub totals 2 3 2 15 2" xfId="27763" xr:uid="{00000000-0005-0000-0000-0000BE5F0000}"/>
    <cellStyle name="Sub totals 2 3 2 15 2 2" xfId="27764" xr:uid="{00000000-0005-0000-0000-0000BF5F0000}"/>
    <cellStyle name="Sub totals 2 3 2 15 2 3" xfId="27765" xr:uid="{00000000-0005-0000-0000-0000C05F0000}"/>
    <cellStyle name="Sub totals 2 3 2 15 2 4" xfId="27766" xr:uid="{00000000-0005-0000-0000-0000C15F0000}"/>
    <cellStyle name="Sub totals 2 3 2 15 3" xfId="27767" xr:uid="{00000000-0005-0000-0000-0000C25F0000}"/>
    <cellStyle name="Sub totals 2 3 2 15 4" xfId="27768" xr:uid="{00000000-0005-0000-0000-0000C35F0000}"/>
    <cellStyle name="Sub totals 2 3 2 16" xfId="3625" xr:uid="{00000000-0005-0000-0000-0000C45F0000}"/>
    <cellStyle name="Sub totals 2 3 2 16 2" xfId="27769" xr:uid="{00000000-0005-0000-0000-0000C55F0000}"/>
    <cellStyle name="Sub totals 2 3 2 16 2 2" xfId="27770" xr:uid="{00000000-0005-0000-0000-0000C65F0000}"/>
    <cellStyle name="Sub totals 2 3 2 16 2 3" xfId="27771" xr:uid="{00000000-0005-0000-0000-0000C75F0000}"/>
    <cellStyle name="Sub totals 2 3 2 16 2 4" xfId="27772" xr:uid="{00000000-0005-0000-0000-0000C85F0000}"/>
    <cellStyle name="Sub totals 2 3 2 16 3" xfId="27773" xr:uid="{00000000-0005-0000-0000-0000C95F0000}"/>
    <cellStyle name="Sub totals 2 3 2 16 4" xfId="27774" xr:uid="{00000000-0005-0000-0000-0000CA5F0000}"/>
    <cellStyle name="Sub totals 2 3 2 17" xfId="3626" xr:uid="{00000000-0005-0000-0000-0000CB5F0000}"/>
    <cellStyle name="Sub totals 2 3 2 17 2" xfId="27775" xr:uid="{00000000-0005-0000-0000-0000CC5F0000}"/>
    <cellStyle name="Sub totals 2 3 2 17 2 2" xfId="27776" xr:uid="{00000000-0005-0000-0000-0000CD5F0000}"/>
    <cellStyle name="Sub totals 2 3 2 17 2 3" xfId="27777" xr:uid="{00000000-0005-0000-0000-0000CE5F0000}"/>
    <cellStyle name="Sub totals 2 3 2 17 2 4" xfId="27778" xr:uid="{00000000-0005-0000-0000-0000CF5F0000}"/>
    <cellStyle name="Sub totals 2 3 2 17 3" xfId="27779" xr:uid="{00000000-0005-0000-0000-0000D05F0000}"/>
    <cellStyle name="Sub totals 2 3 2 17 4" xfId="27780" xr:uid="{00000000-0005-0000-0000-0000D15F0000}"/>
    <cellStyle name="Sub totals 2 3 2 18" xfId="3627" xr:uid="{00000000-0005-0000-0000-0000D25F0000}"/>
    <cellStyle name="Sub totals 2 3 2 18 2" xfId="27781" xr:uid="{00000000-0005-0000-0000-0000D35F0000}"/>
    <cellStyle name="Sub totals 2 3 2 18 2 2" xfId="27782" xr:uid="{00000000-0005-0000-0000-0000D45F0000}"/>
    <cellStyle name="Sub totals 2 3 2 18 2 3" xfId="27783" xr:uid="{00000000-0005-0000-0000-0000D55F0000}"/>
    <cellStyle name="Sub totals 2 3 2 18 2 4" xfId="27784" xr:uid="{00000000-0005-0000-0000-0000D65F0000}"/>
    <cellStyle name="Sub totals 2 3 2 18 3" xfId="27785" xr:uid="{00000000-0005-0000-0000-0000D75F0000}"/>
    <cellStyle name="Sub totals 2 3 2 18 4" xfId="27786" xr:uid="{00000000-0005-0000-0000-0000D85F0000}"/>
    <cellStyle name="Sub totals 2 3 2 19" xfId="3628" xr:uid="{00000000-0005-0000-0000-0000D95F0000}"/>
    <cellStyle name="Sub totals 2 3 2 19 2" xfId="27787" xr:uid="{00000000-0005-0000-0000-0000DA5F0000}"/>
    <cellStyle name="Sub totals 2 3 2 19 2 2" xfId="27788" xr:uid="{00000000-0005-0000-0000-0000DB5F0000}"/>
    <cellStyle name="Sub totals 2 3 2 19 2 3" xfId="27789" xr:uid="{00000000-0005-0000-0000-0000DC5F0000}"/>
    <cellStyle name="Sub totals 2 3 2 19 2 4" xfId="27790" xr:uid="{00000000-0005-0000-0000-0000DD5F0000}"/>
    <cellStyle name="Sub totals 2 3 2 19 3" xfId="27791" xr:uid="{00000000-0005-0000-0000-0000DE5F0000}"/>
    <cellStyle name="Sub totals 2 3 2 19 4" xfId="27792" xr:uid="{00000000-0005-0000-0000-0000DF5F0000}"/>
    <cellStyle name="Sub totals 2 3 2 2" xfId="3629" xr:uid="{00000000-0005-0000-0000-0000E05F0000}"/>
    <cellStyle name="Sub totals 2 3 2 2 2" xfId="27793" xr:uid="{00000000-0005-0000-0000-0000E15F0000}"/>
    <cellStyle name="Sub totals 2 3 2 2 2 2" xfId="27794" xr:uid="{00000000-0005-0000-0000-0000E25F0000}"/>
    <cellStyle name="Sub totals 2 3 2 2 2 3" xfId="27795" xr:uid="{00000000-0005-0000-0000-0000E35F0000}"/>
    <cellStyle name="Sub totals 2 3 2 2 2 4" xfId="27796" xr:uid="{00000000-0005-0000-0000-0000E45F0000}"/>
    <cellStyle name="Sub totals 2 3 2 2 3" xfId="27797" xr:uid="{00000000-0005-0000-0000-0000E55F0000}"/>
    <cellStyle name="Sub totals 2 3 2 2 4" xfId="27798" xr:uid="{00000000-0005-0000-0000-0000E65F0000}"/>
    <cellStyle name="Sub totals 2 3 2 20" xfId="3630" xr:uid="{00000000-0005-0000-0000-0000E75F0000}"/>
    <cellStyle name="Sub totals 2 3 2 20 2" xfId="27799" xr:uid="{00000000-0005-0000-0000-0000E85F0000}"/>
    <cellStyle name="Sub totals 2 3 2 20 2 2" xfId="27800" xr:uid="{00000000-0005-0000-0000-0000E95F0000}"/>
    <cellStyle name="Sub totals 2 3 2 20 2 3" xfId="27801" xr:uid="{00000000-0005-0000-0000-0000EA5F0000}"/>
    <cellStyle name="Sub totals 2 3 2 20 2 4" xfId="27802" xr:uid="{00000000-0005-0000-0000-0000EB5F0000}"/>
    <cellStyle name="Sub totals 2 3 2 20 3" xfId="27803" xr:uid="{00000000-0005-0000-0000-0000EC5F0000}"/>
    <cellStyle name="Sub totals 2 3 2 20 4" xfId="27804" xr:uid="{00000000-0005-0000-0000-0000ED5F0000}"/>
    <cellStyle name="Sub totals 2 3 2 21" xfId="3631" xr:uid="{00000000-0005-0000-0000-0000EE5F0000}"/>
    <cellStyle name="Sub totals 2 3 2 21 2" xfId="27805" xr:uid="{00000000-0005-0000-0000-0000EF5F0000}"/>
    <cellStyle name="Sub totals 2 3 2 21 2 2" xfId="27806" xr:uid="{00000000-0005-0000-0000-0000F05F0000}"/>
    <cellStyle name="Sub totals 2 3 2 21 2 3" xfId="27807" xr:uid="{00000000-0005-0000-0000-0000F15F0000}"/>
    <cellStyle name="Sub totals 2 3 2 21 2 4" xfId="27808" xr:uid="{00000000-0005-0000-0000-0000F25F0000}"/>
    <cellStyle name="Sub totals 2 3 2 21 3" xfId="27809" xr:uid="{00000000-0005-0000-0000-0000F35F0000}"/>
    <cellStyle name="Sub totals 2 3 2 21 4" xfId="27810" xr:uid="{00000000-0005-0000-0000-0000F45F0000}"/>
    <cellStyle name="Sub totals 2 3 2 22" xfId="3632" xr:uid="{00000000-0005-0000-0000-0000F55F0000}"/>
    <cellStyle name="Sub totals 2 3 2 22 2" xfId="27811" xr:uid="{00000000-0005-0000-0000-0000F65F0000}"/>
    <cellStyle name="Sub totals 2 3 2 22 2 2" xfId="27812" xr:uid="{00000000-0005-0000-0000-0000F75F0000}"/>
    <cellStyle name="Sub totals 2 3 2 22 2 3" xfId="27813" xr:uid="{00000000-0005-0000-0000-0000F85F0000}"/>
    <cellStyle name="Sub totals 2 3 2 22 2 4" xfId="27814" xr:uid="{00000000-0005-0000-0000-0000F95F0000}"/>
    <cellStyle name="Sub totals 2 3 2 22 3" xfId="27815" xr:uid="{00000000-0005-0000-0000-0000FA5F0000}"/>
    <cellStyle name="Sub totals 2 3 2 22 4" xfId="27816" xr:uid="{00000000-0005-0000-0000-0000FB5F0000}"/>
    <cellStyle name="Sub totals 2 3 2 23" xfId="3633" xr:uid="{00000000-0005-0000-0000-0000FC5F0000}"/>
    <cellStyle name="Sub totals 2 3 2 23 2" xfId="27817" xr:uid="{00000000-0005-0000-0000-0000FD5F0000}"/>
    <cellStyle name="Sub totals 2 3 2 23 2 2" xfId="27818" xr:uid="{00000000-0005-0000-0000-0000FE5F0000}"/>
    <cellStyle name="Sub totals 2 3 2 23 2 3" xfId="27819" xr:uid="{00000000-0005-0000-0000-0000FF5F0000}"/>
    <cellStyle name="Sub totals 2 3 2 23 2 4" xfId="27820" xr:uid="{00000000-0005-0000-0000-000000600000}"/>
    <cellStyle name="Sub totals 2 3 2 23 3" xfId="27821" xr:uid="{00000000-0005-0000-0000-000001600000}"/>
    <cellStyle name="Sub totals 2 3 2 23 4" xfId="27822" xr:uid="{00000000-0005-0000-0000-000002600000}"/>
    <cellStyle name="Sub totals 2 3 2 24" xfId="3634" xr:uid="{00000000-0005-0000-0000-000003600000}"/>
    <cellStyle name="Sub totals 2 3 2 24 2" xfId="27823" xr:uid="{00000000-0005-0000-0000-000004600000}"/>
    <cellStyle name="Sub totals 2 3 2 24 2 2" xfId="27824" xr:uid="{00000000-0005-0000-0000-000005600000}"/>
    <cellStyle name="Sub totals 2 3 2 24 2 3" xfId="27825" xr:uid="{00000000-0005-0000-0000-000006600000}"/>
    <cellStyle name="Sub totals 2 3 2 24 2 4" xfId="27826" xr:uid="{00000000-0005-0000-0000-000007600000}"/>
    <cellStyle name="Sub totals 2 3 2 24 3" xfId="27827" xr:uid="{00000000-0005-0000-0000-000008600000}"/>
    <cellStyle name="Sub totals 2 3 2 24 4" xfId="27828" xr:uid="{00000000-0005-0000-0000-000009600000}"/>
    <cellStyle name="Sub totals 2 3 2 25" xfId="3635" xr:uid="{00000000-0005-0000-0000-00000A600000}"/>
    <cellStyle name="Sub totals 2 3 2 25 2" xfId="27829" xr:uid="{00000000-0005-0000-0000-00000B600000}"/>
    <cellStyle name="Sub totals 2 3 2 25 2 2" xfId="27830" xr:uid="{00000000-0005-0000-0000-00000C600000}"/>
    <cellStyle name="Sub totals 2 3 2 25 2 3" xfId="27831" xr:uid="{00000000-0005-0000-0000-00000D600000}"/>
    <cellStyle name="Sub totals 2 3 2 25 2 4" xfId="27832" xr:uid="{00000000-0005-0000-0000-00000E600000}"/>
    <cellStyle name="Sub totals 2 3 2 25 3" xfId="27833" xr:uid="{00000000-0005-0000-0000-00000F600000}"/>
    <cellStyle name="Sub totals 2 3 2 25 4" xfId="27834" xr:uid="{00000000-0005-0000-0000-000010600000}"/>
    <cellStyle name="Sub totals 2 3 2 26" xfId="3636" xr:uid="{00000000-0005-0000-0000-000011600000}"/>
    <cellStyle name="Sub totals 2 3 2 26 2" xfId="27835" xr:uid="{00000000-0005-0000-0000-000012600000}"/>
    <cellStyle name="Sub totals 2 3 2 26 2 2" xfId="27836" xr:uid="{00000000-0005-0000-0000-000013600000}"/>
    <cellStyle name="Sub totals 2 3 2 26 2 3" xfId="27837" xr:uid="{00000000-0005-0000-0000-000014600000}"/>
    <cellStyle name="Sub totals 2 3 2 26 2 4" xfId="27838" xr:uid="{00000000-0005-0000-0000-000015600000}"/>
    <cellStyle name="Sub totals 2 3 2 26 3" xfId="27839" xr:uid="{00000000-0005-0000-0000-000016600000}"/>
    <cellStyle name="Sub totals 2 3 2 26 4" xfId="27840" xr:uid="{00000000-0005-0000-0000-000017600000}"/>
    <cellStyle name="Sub totals 2 3 2 27" xfId="3637" xr:uid="{00000000-0005-0000-0000-000018600000}"/>
    <cellStyle name="Sub totals 2 3 2 27 2" xfId="27841" xr:uid="{00000000-0005-0000-0000-000019600000}"/>
    <cellStyle name="Sub totals 2 3 2 27 2 2" xfId="27842" xr:uid="{00000000-0005-0000-0000-00001A600000}"/>
    <cellStyle name="Sub totals 2 3 2 27 2 3" xfId="27843" xr:uid="{00000000-0005-0000-0000-00001B600000}"/>
    <cellStyle name="Sub totals 2 3 2 27 2 4" xfId="27844" xr:uid="{00000000-0005-0000-0000-00001C600000}"/>
    <cellStyle name="Sub totals 2 3 2 27 3" xfId="27845" xr:uid="{00000000-0005-0000-0000-00001D600000}"/>
    <cellStyle name="Sub totals 2 3 2 27 4" xfId="27846" xr:uid="{00000000-0005-0000-0000-00001E600000}"/>
    <cellStyle name="Sub totals 2 3 2 28" xfId="3638" xr:uid="{00000000-0005-0000-0000-00001F600000}"/>
    <cellStyle name="Sub totals 2 3 2 28 2" xfId="27847" xr:uid="{00000000-0005-0000-0000-000020600000}"/>
    <cellStyle name="Sub totals 2 3 2 28 2 2" xfId="27848" xr:uid="{00000000-0005-0000-0000-000021600000}"/>
    <cellStyle name="Sub totals 2 3 2 28 2 3" xfId="27849" xr:uid="{00000000-0005-0000-0000-000022600000}"/>
    <cellStyle name="Sub totals 2 3 2 28 2 4" xfId="27850" xr:uid="{00000000-0005-0000-0000-000023600000}"/>
    <cellStyle name="Sub totals 2 3 2 28 3" xfId="27851" xr:uid="{00000000-0005-0000-0000-000024600000}"/>
    <cellStyle name="Sub totals 2 3 2 28 4" xfId="27852" xr:uid="{00000000-0005-0000-0000-000025600000}"/>
    <cellStyle name="Sub totals 2 3 2 29" xfId="3639" xr:uid="{00000000-0005-0000-0000-000026600000}"/>
    <cellStyle name="Sub totals 2 3 2 29 2" xfId="27853" xr:uid="{00000000-0005-0000-0000-000027600000}"/>
    <cellStyle name="Sub totals 2 3 2 29 2 2" xfId="27854" xr:uid="{00000000-0005-0000-0000-000028600000}"/>
    <cellStyle name="Sub totals 2 3 2 29 2 3" xfId="27855" xr:uid="{00000000-0005-0000-0000-000029600000}"/>
    <cellStyle name="Sub totals 2 3 2 29 2 4" xfId="27856" xr:uid="{00000000-0005-0000-0000-00002A600000}"/>
    <cellStyle name="Sub totals 2 3 2 29 3" xfId="27857" xr:uid="{00000000-0005-0000-0000-00002B600000}"/>
    <cellStyle name="Sub totals 2 3 2 29 4" xfId="27858" xr:uid="{00000000-0005-0000-0000-00002C600000}"/>
    <cellStyle name="Sub totals 2 3 2 3" xfId="3640" xr:uid="{00000000-0005-0000-0000-00002D600000}"/>
    <cellStyle name="Sub totals 2 3 2 3 2" xfId="27859" xr:uid="{00000000-0005-0000-0000-00002E600000}"/>
    <cellStyle name="Sub totals 2 3 2 3 2 2" xfId="27860" xr:uid="{00000000-0005-0000-0000-00002F600000}"/>
    <cellStyle name="Sub totals 2 3 2 3 2 3" xfId="27861" xr:uid="{00000000-0005-0000-0000-000030600000}"/>
    <cellStyle name="Sub totals 2 3 2 3 2 4" xfId="27862" xr:uid="{00000000-0005-0000-0000-000031600000}"/>
    <cellStyle name="Sub totals 2 3 2 3 3" xfId="27863" xr:uid="{00000000-0005-0000-0000-000032600000}"/>
    <cellStyle name="Sub totals 2 3 2 3 4" xfId="27864" xr:uid="{00000000-0005-0000-0000-000033600000}"/>
    <cellStyle name="Sub totals 2 3 2 30" xfId="3641" xr:uid="{00000000-0005-0000-0000-000034600000}"/>
    <cellStyle name="Sub totals 2 3 2 30 2" xfId="27865" xr:uid="{00000000-0005-0000-0000-000035600000}"/>
    <cellStyle name="Sub totals 2 3 2 30 2 2" xfId="27866" xr:uid="{00000000-0005-0000-0000-000036600000}"/>
    <cellStyle name="Sub totals 2 3 2 30 2 3" xfId="27867" xr:uid="{00000000-0005-0000-0000-000037600000}"/>
    <cellStyle name="Sub totals 2 3 2 30 2 4" xfId="27868" xr:uid="{00000000-0005-0000-0000-000038600000}"/>
    <cellStyle name="Sub totals 2 3 2 30 3" xfId="27869" xr:uid="{00000000-0005-0000-0000-000039600000}"/>
    <cellStyle name="Sub totals 2 3 2 30 4" xfId="27870" xr:uid="{00000000-0005-0000-0000-00003A600000}"/>
    <cellStyle name="Sub totals 2 3 2 31" xfId="3642" xr:uid="{00000000-0005-0000-0000-00003B600000}"/>
    <cellStyle name="Sub totals 2 3 2 31 2" xfId="27871" xr:uid="{00000000-0005-0000-0000-00003C600000}"/>
    <cellStyle name="Sub totals 2 3 2 31 2 2" xfId="27872" xr:uid="{00000000-0005-0000-0000-00003D600000}"/>
    <cellStyle name="Sub totals 2 3 2 31 2 3" xfId="27873" xr:uid="{00000000-0005-0000-0000-00003E600000}"/>
    <cellStyle name="Sub totals 2 3 2 31 2 4" xfId="27874" xr:uid="{00000000-0005-0000-0000-00003F600000}"/>
    <cellStyle name="Sub totals 2 3 2 31 3" xfId="27875" xr:uid="{00000000-0005-0000-0000-000040600000}"/>
    <cellStyle name="Sub totals 2 3 2 31 4" xfId="27876" xr:uid="{00000000-0005-0000-0000-000041600000}"/>
    <cellStyle name="Sub totals 2 3 2 32" xfId="3643" xr:uid="{00000000-0005-0000-0000-000042600000}"/>
    <cellStyle name="Sub totals 2 3 2 32 2" xfId="27877" xr:uid="{00000000-0005-0000-0000-000043600000}"/>
    <cellStyle name="Sub totals 2 3 2 32 2 2" xfId="27878" xr:uid="{00000000-0005-0000-0000-000044600000}"/>
    <cellStyle name="Sub totals 2 3 2 32 2 3" xfId="27879" xr:uid="{00000000-0005-0000-0000-000045600000}"/>
    <cellStyle name="Sub totals 2 3 2 32 2 4" xfId="27880" xr:uid="{00000000-0005-0000-0000-000046600000}"/>
    <cellStyle name="Sub totals 2 3 2 32 3" xfId="27881" xr:uid="{00000000-0005-0000-0000-000047600000}"/>
    <cellStyle name="Sub totals 2 3 2 32 4" xfId="27882" xr:uid="{00000000-0005-0000-0000-000048600000}"/>
    <cellStyle name="Sub totals 2 3 2 33" xfId="3644" xr:uid="{00000000-0005-0000-0000-000049600000}"/>
    <cellStyle name="Sub totals 2 3 2 33 2" xfId="27883" xr:uid="{00000000-0005-0000-0000-00004A600000}"/>
    <cellStyle name="Sub totals 2 3 2 33 2 2" xfId="27884" xr:uid="{00000000-0005-0000-0000-00004B600000}"/>
    <cellStyle name="Sub totals 2 3 2 33 2 3" xfId="27885" xr:uid="{00000000-0005-0000-0000-00004C600000}"/>
    <cellStyle name="Sub totals 2 3 2 33 2 4" xfId="27886" xr:uid="{00000000-0005-0000-0000-00004D600000}"/>
    <cellStyle name="Sub totals 2 3 2 33 3" xfId="27887" xr:uid="{00000000-0005-0000-0000-00004E600000}"/>
    <cellStyle name="Sub totals 2 3 2 33 4" xfId="27888" xr:uid="{00000000-0005-0000-0000-00004F600000}"/>
    <cellStyle name="Sub totals 2 3 2 34" xfId="3645" xr:uid="{00000000-0005-0000-0000-000050600000}"/>
    <cellStyle name="Sub totals 2 3 2 34 2" xfId="27889" xr:uid="{00000000-0005-0000-0000-000051600000}"/>
    <cellStyle name="Sub totals 2 3 2 34 2 2" xfId="27890" xr:uid="{00000000-0005-0000-0000-000052600000}"/>
    <cellStyle name="Sub totals 2 3 2 34 2 3" xfId="27891" xr:uid="{00000000-0005-0000-0000-000053600000}"/>
    <cellStyle name="Sub totals 2 3 2 34 2 4" xfId="27892" xr:uid="{00000000-0005-0000-0000-000054600000}"/>
    <cellStyle name="Sub totals 2 3 2 34 3" xfId="27893" xr:uid="{00000000-0005-0000-0000-000055600000}"/>
    <cellStyle name="Sub totals 2 3 2 34 4" xfId="27894" xr:uid="{00000000-0005-0000-0000-000056600000}"/>
    <cellStyle name="Sub totals 2 3 2 35" xfId="3646" xr:uid="{00000000-0005-0000-0000-000057600000}"/>
    <cellStyle name="Sub totals 2 3 2 35 2" xfId="27895" xr:uid="{00000000-0005-0000-0000-000058600000}"/>
    <cellStyle name="Sub totals 2 3 2 35 2 2" xfId="27896" xr:uid="{00000000-0005-0000-0000-000059600000}"/>
    <cellStyle name="Sub totals 2 3 2 35 2 3" xfId="27897" xr:uid="{00000000-0005-0000-0000-00005A600000}"/>
    <cellStyle name="Sub totals 2 3 2 35 2 4" xfId="27898" xr:uid="{00000000-0005-0000-0000-00005B600000}"/>
    <cellStyle name="Sub totals 2 3 2 35 3" xfId="27899" xr:uid="{00000000-0005-0000-0000-00005C600000}"/>
    <cellStyle name="Sub totals 2 3 2 35 4" xfId="27900" xr:uid="{00000000-0005-0000-0000-00005D600000}"/>
    <cellStyle name="Sub totals 2 3 2 36" xfId="3647" xr:uid="{00000000-0005-0000-0000-00005E600000}"/>
    <cellStyle name="Sub totals 2 3 2 36 2" xfId="27901" xr:uid="{00000000-0005-0000-0000-00005F600000}"/>
    <cellStyle name="Sub totals 2 3 2 36 2 2" xfId="27902" xr:uid="{00000000-0005-0000-0000-000060600000}"/>
    <cellStyle name="Sub totals 2 3 2 36 2 3" xfId="27903" xr:uid="{00000000-0005-0000-0000-000061600000}"/>
    <cellStyle name="Sub totals 2 3 2 36 2 4" xfId="27904" xr:uid="{00000000-0005-0000-0000-000062600000}"/>
    <cellStyle name="Sub totals 2 3 2 36 3" xfId="27905" xr:uid="{00000000-0005-0000-0000-000063600000}"/>
    <cellStyle name="Sub totals 2 3 2 36 4" xfId="27906" xr:uid="{00000000-0005-0000-0000-000064600000}"/>
    <cellStyle name="Sub totals 2 3 2 37" xfId="3648" xr:uid="{00000000-0005-0000-0000-000065600000}"/>
    <cellStyle name="Sub totals 2 3 2 37 2" xfId="27907" xr:uid="{00000000-0005-0000-0000-000066600000}"/>
    <cellStyle name="Sub totals 2 3 2 37 2 2" xfId="27908" xr:uid="{00000000-0005-0000-0000-000067600000}"/>
    <cellStyle name="Sub totals 2 3 2 37 2 3" xfId="27909" xr:uid="{00000000-0005-0000-0000-000068600000}"/>
    <cellStyle name="Sub totals 2 3 2 37 2 4" xfId="27910" xr:uid="{00000000-0005-0000-0000-000069600000}"/>
    <cellStyle name="Sub totals 2 3 2 37 3" xfId="27911" xr:uid="{00000000-0005-0000-0000-00006A600000}"/>
    <cellStyle name="Sub totals 2 3 2 37 4" xfId="27912" xr:uid="{00000000-0005-0000-0000-00006B600000}"/>
    <cellStyle name="Sub totals 2 3 2 38" xfId="3649" xr:uid="{00000000-0005-0000-0000-00006C600000}"/>
    <cellStyle name="Sub totals 2 3 2 38 2" xfId="27913" xr:uid="{00000000-0005-0000-0000-00006D600000}"/>
    <cellStyle name="Sub totals 2 3 2 38 2 2" xfId="27914" xr:uid="{00000000-0005-0000-0000-00006E600000}"/>
    <cellStyle name="Sub totals 2 3 2 38 2 3" xfId="27915" xr:uid="{00000000-0005-0000-0000-00006F600000}"/>
    <cellStyle name="Sub totals 2 3 2 38 2 4" xfId="27916" xr:uid="{00000000-0005-0000-0000-000070600000}"/>
    <cellStyle name="Sub totals 2 3 2 38 3" xfId="27917" xr:uid="{00000000-0005-0000-0000-000071600000}"/>
    <cellStyle name="Sub totals 2 3 2 38 4" xfId="27918" xr:uid="{00000000-0005-0000-0000-000072600000}"/>
    <cellStyle name="Sub totals 2 3 2 39" xfId="3650" xr:uid="{00000000-0005-0000-0000-000073600000}"/>
    <cellStyle name="Sub totals 2 3 2 39 2" xfId="27919" xr:uid="{00000000-0005-0000-0000-000074600000}"/>
    <cellStyle name="Sub totals 2 3 2 39 2 2" xfId="27920" xr:uid="{00000000-0005-0000-0000-000075600000}"/>
    <cellStyle name="Sub totals 2 3 2 39 2 3" xfId="27921" xr:uid="{00000000-0005-0000-0000-000076600000}"/>
    <cellStyle name="Sub totals 2 3 2 39 2 4" xfId="27922" xr:uid="{00000000-0005-0000-0000-000077600000}"/>
    <cellStyle name="Sub totals 2 3 2 39 3" xfId="27923" xr:uid="{00000000-0005-0000-0000-000078600000}"/>
    <cellStyle name="Sub totals 2 3 2 39 4" xfId="27924" xr:uid="{00000000-0005-0000-0000-000079600000}"/>
    <cellStyle name="Sub totals 2 3 2 4" xfId="3651" xr:uid="{00000000-0005-0000-0000-00007A600000}"/>
    <cellStyle name="Sub totals 2 3 2 4 2" xfId="27925" xr:uid="{00000000-0005-0000-0000-00007B600000}"/>
    <cellStyle name="Sub totals 2 3 2 4 2 2" xfId="27926" xr:uid="{00000000-0005-0000-0000-00007C600000}"/>
    <cellStyle name="Sub totals 2 3 2 4 2 3" xfId="27927" xr:uid="{00000000-0005-0000-0000-00007D600000}"/>
    <cellStyle name="Sub totals 2 3 2 4 2 4" xfId="27928" xr:uid="{00000000-0005-0000-0000-00007E600000}"/>
    <cellStyle name="Sub totals 2 3 2 4 3" xfId="27929" xr:uid="{00000000-0005-0000-0000-00007F600000}"/>
    <cellStyle name="Sub totals 2 3 2 4 4" xfId="27930" xr:uid="{00000000-0005-0000-0000-000080600000}"/>
    <cellStyle name="Sub totals 2 3 2 40" xfId="3652" xr:uid="{00000000-0005-0000-0000-000081600000}"/>
    <cellStyle name="Sub totals 2 3 2 40 2" xfId="27931" xr:uid="{00000000-0005-0000-0000-000082600000}"/>
    <cellStyle name="Sub totals 2 3 2 40 2 2" xfId="27932" xr:uid="{00000000-0005-0000-0000-000083600000}"/>
    <cellStyle name="Sub totals 2 3 2 40 2 3" xfId="27933" xr:uid="{00000000-0005-0000-0000-000084600000}"/>
    <cellStyle name="Sub totals 2 3 2 40 2 4" xfId="27934" xr:uid="{00000000-0005-0000-0000-000085600000}"/>
    <cellStyle name="Sub totals 2 3 2 40 3" xfId="27935" xr:uid="{00000000-0005-0000-0000-000086600000}"/>
    <cellStyle name="Sub totals 2 3 2 40 4" xfId="27936" xr:uid="{00000000-0005-0000-0000-000087600000}"/>
    <cellStyle name="Sub totals 2 3 2 41" xfId="3653" xr:uid="{00000000-0005-0000-0000-000088600000}"/>
    <cellStyle name="Sub totals 2 3 2 41 2" xfId="27937" xr:uid="{00000000-0005-0000-0000-000089600000}"/>
    <cellStyle name="Sub totals 2 3 2 41 2 2" xfId="27938" xr:uid="{00000000-0005-0000-0000-00008A600000}"/>
    <cellStyle name="Sub totals 2 3 2 41 2 3" xfId="27939" xr:uid="{00000000-0005-0000-0000-00008B600000}"/>
    <cellStyle name="Sub totals 2 3 2 41 2 4" xfId="27940" xr:uid="{00000000-0005-0000-0000-00008C600000}"/>
    <cellStyle name="Sub totals 2 3 2 41 3" xfId="27941" xr:uid="{00000000-0005-0000-0000-00008D600000}"/>
    <cellStyle name="Sub totals 2 3 2 41 4" xfId="27942" xr:uid="{00000000-0005-0000-0000-00008E600000}"/>
    <cellStyle name="Sub totals 2 3 2 42" xfId="3654" xr:uid="{00000000-0005-0000-0000-00008F600000}"/>
    <cellStyle name="Sub totals 2 3 2 42 2" xfId="27943" xr:uid="{00000000-0005-0000-0000-000090600000}"/>
    <cellStyle name="Sub totals 2 3 2 42 2 2" xfId="27944" xr:uid="{00000000-0005-0000-0000-000091600000}"/>
    <cellStyle name="Sub totals 2 3 2 42 2 3" xfId="27945" xr:uid="{00000000-0005-0000-0000-000092600000}"/>
    <cellStyle name="Sub totals 2 3 2 42 2 4" xfId="27946" xr:uid="{00000000-0005-0000-0000-000093600000}"/>
    <cellStyle name="Sub totals 2 3 2 42 3" xfId="27947" xr:uid="{00000000-0005-0000-0000-000094600000}"/>
    <cellStyle name="Sub totals 2 3 2 42 4" xfId="27948" xr:uid="{00000000-0005-0000-0000-000095600000}"/>
    <cellStyle name="Sub totals 2 3 2 43" xfId="3655" xr:uid="{00000000-0005-0000-0000-000096600000}"/>
    <cellStyle name="Sub totals 2 3 2 43 2" xfId="27949" xr:uid="{00000000-0005-0000-0000-000097600000}"/>
    <cellStyle name="Sub totals 2 3 2 43 2 2" xfId="27950" xr:uid="{00000000-0005-0000-0000-000098600000}"/>
    <cellStyle name="Sub totals 2 3 2 43 2 3" xfId="27951" xr:uid="{00000000-0005-0000-0000-000099600000}"/>
    <cellStyle name="Sub totals 2 3 2 43 2 4" xfId="27952" xr:uid="{00000000-0005-0000-0000-00009A600000}"/>
    <cellStyle name="Sub totals 2 3 2 43 3" xfId="27953" xr:uid="{00000000-0005-0000-0000-00009B600000}"/>
    <cellStyle name="Sub totals 2 3 2 43 4" xfId="27954" xr:uid="{00000000-0005-0000-0000-00009C600000}"/>
    <cellStyle name="Sub totals 2 3 2 44" xfId="3656" xr:uid="{00000000-0005-0000-0000-00009D600000}"/>
    <cellStyle name="Sub totals 2 3 2 44 2" xfId="27955" xr:uid="{00000000-0005-0000-0000-00009E600000}"/>
    <cellStyle name="Sub totals 2 3 2 44 2 2" xfId="27956" xr:uid="{00000000-0005-0000-0000-00009F600000}"/>
    <cellStyle name="Sub totals 2 3 2 44 2 3" xfId="27957" xr:uid="{00000000-0005-0000-0000-0000A0600000}"/>
    <cellStyle name="Sub totals 2 3 2 44 2 4" xfId="27958" xr:uid="{00000000-0005-0000-0000-0000A1600000}"/>
    <cellStyle name="Sub totals 2 3 2 44 3" xfId="27959" xr:uid="{00000000-0005-0000-0000-0000A2600000}"/>
    <cellStyle name="Sub totals 2 3 2 44 4" xfId="27960" xr:uid="{00000000-0005-0000-0000-0000A3600000}"/>
    <cellStyle name="Sub totals 2 3 2 45" xfId="27961" xr:uid="{00000000-0005-0000-0000-0000A4600000}"/>
    <cellStyle name="Sub totals 2 3 2 45 2" xfId="27962" xr:uid="{00000000-0005-0000-0000-0000A5600000}"/>
    <cellStyle name="Sub totals 2 3 2 45 3" xfId="27963" xr:uid="{00000000-0005-0000-0000-0000A6600000}"/>
    <cellStyle name="Sub totals 2 3 2 45 4" xfId="27964" xr:uid="{00000000-0005-0000-0000-0000A7600000}"/>
    <cellStyle name="Sub totals 2 3 2 46" xfId="27965" xr:uid="{00000000-0005-0000-0000-0000A8600000}"/>
    <cellStyle name="Sub totals 2 3 2 46 2" xfId="27966" xr:uid="{00000000-0005-0000-0000-0000A9600000}"/>
    <cellStyle name="Sub totals 2 3 2 46 3" xfId="27967" xr:uid="{00000000-0005-0000-0000-0000AA600000}"/>
    <cellStyle name="Sub totals 2 3 2 46 4" xfId="27968" xr:uid="{00000000-0005-0000-0000-0000AB600000}"/>
    <cellStyle name="Sub totals 2 3 2 47" xfId="27969" xr:uid="{00000000-0005-0000-0000-0000AC600000}"/>
    <cellStyle name="Sub totals 2 3 2 48" xfId="27970" xr:uid="{00000000-0005-0000-0000-0000AD600000}"/>
    <cellStyle name="Sub totals 2 3 2 5" xfId="3657" xr:uid="{00000000-0005-0000-0000-0000AE600000}"/>
    <cellStyle name="Sub totals 2 3 2 5 2" xfId="27971" xr:uid="{00000000-0005-0000-0000-0000AF600000}"/>
    <cellStyle name="Sub totals 2 3 2 5 2 2" xfId="27972" xr:uid="{00000000-0005-0000-0000-0000B0600000}"/>
    <cellStyle name="Sub totals 2 3 2 5 2 3" xfId="27973" xr:uid="{00000000-0005-0000-0000-0000B1600000}"/>
    <cellStyle name="Sub totals 2 3 2 5 2 4" xfId="27974" xr:uid="{00000000-0005-0000-0000-0000B2600000}"/>
    <cellStyle name="Sub totals 2 3 2 5 3" xfId="27975" xr:uid="{00000000-0005-0000-0000-0000B3600000}"/>
    <cellStyle name="Sub totals 2 3 2 5 4" xfId="27976" xr:uid="{00000000-0005-0000-0000-0000B4600000}"/>
    <cellStyle name="Sub totals 2 3 2 6" xfId="3658" xr:uid="{00000000-0005-0000-0000-0000B5600000}"/>
    <cellStyle name="Sub totals 2 3 2 6 2" xfId="27977" xr:uid="{00000000-0005-0000-0000-0000B6600000}"/>
    <cellStyle name="Sub totals 2 3 2 6 2 2" xfId="27978" xr:uid="{00000000-0005-0000-0000-0000B7600000}"/>
    <cellStyle name="Sub totals 2 3 2 6 2 3" xfId="27979" xr:uid="{00000000-0005-0000-0000-0000B8600000}"/>
    <cellStyle name="Sub totals 2 3 2 6 2 4" xfId="27980" xr:uid="{00000000-0005-0000-0000-0000B9600000}"/>
    <cellStyle name="Sub totals 2 3 2 6 3" xfId="27981" xr:uid="{00000000-0005-0000-0000-0000BA600000}"/>
    <cellStyle name="Sub totals 2 3 2 6 4" xfId="27982" xr:uid="{00000000-0005-0000-0000-0000BB600000}"/>
    <cellStyle name="Sub totals 2 3 2 7" xfId="3659" xr:uid="{00000000-0005-0000-0000-0000BC600000}"/>
    <cellStyle name="Sub totals 2 3 2 7 2" xfId="27983" xr:uid="{00000000-0005-0000-0000-0000BD600000}"/>
    <cellStyle name="Sub totals 2 3 2 7 2 2" xfId="27984" xr:uid="{00000000-0005-0000-0000-0000BE600000}"/>
    <cellStyle name="Sub totals 2 3 2 7 2 3" xfId="27985" xr:uid="{00000000-0005-0000-0000-0000BF600000}"/>
    <cellStyle name="Sub totals 2 3 2 7 2 4" xfId="27986" xr:uid="{00000000-0005-0000-0000-0000C0600000}"/>
    <cellStyle name="Sub totals 2 3 2 7 3" xfId="27987" xr:uid="{00000000-0005-0000-0000-0000C1600000}"/>
    <cellStyle name="Sub totals 2 3 2 7 4" xfId="27988" xr:uid="{00000000-0005-0000-0000-0000C2600000}"/>
    <cellStyle name="Sub totals 2 3 2 8" xfId="3660" xr:uid="{00000000-0005-0000-0000-0000C3600000}"/>
    <cellStyle name="Sub totals 2 3 2 8 2" xfId="27989" xr:uid="{00000000-0005-0000-0000-0000C4600000}"/>
    <cellStyle name="Sub totals 2 3 2 8 2 2" xfId="27990" xr:uid="{00000000-0005-0000-0000-0000C5600000}"/>
    <cellStyle name="Sub totals 2 3 2 8 2 3" xfId="27991" xr:uid="{00000000-0005-0000-0000-0000C6600000}"/>
    <cellStyle name="Sub totals 2 3 2 8 2 4" xfId="27992" xr:uid="{00000000-0005-0000-0000-0000C7600000}"/>
    <cellStyle name="Sub totals 2 3 2 8 3" xfId="27993" xr:uid="{00000000-0005-0000-0000-0000C8600000}"/>
    <cellStyle name="Sub totals 2 3 2 8 4" xfId="27994" xr:uid="{00000000-0005-0000-0000-0000C9600000}"/>
    <cellStyle name="Sub totals 2 3 2 9" xfId="3661" xr:uid="{00000000-0005-0000-0000-0000CA600000}"/>
    <cellStyle name="Sub totals 2 3 2 9 2" xfId="27995" xr:uid="{00000000-0005-0000-0000-0000CB600000}"/>
    <cellStyle name="Sub totals 2 3 2 9 2 2" xfId="27996" xr:uid="{00000000-0005-0000-0000-0000CC600000}"/>
    <cellStyle name="Sub totals 2 3 2 9 2 3" xfId="27997" xr:uid="{00000000-0005-0000-0000-0000CD600000}"/>
    <cellStyle name="Sub totals 2 3 2 9 2 4" xfId="27998" xr:uid="{00000000-0005-0000-0000-0000CE600000}"/>
    <cellStyle name="Sub totals 2 3 2 9 3" xfId="27999" xr:uid="{00000000-0005-0000-0000-0000CF600000}"/>
    <cellStyle name="Sub totals 2 3 2 9 4" xfId="28000" xr:uid="{00000000-0005-0000-0000-0000D0600000}"/>
    <cellStyle name="Sub totals 2 3 20" xfId="3662" xr:uid="{00000000-0005-0000-0000-0000D1600000}"/>
    <cellStyle name="Sub totals 2 3 20 2" xfId="28001" xr:uid="{00000000-0005-0000-0000-0000D2600000}"/>
    <cellStyle name="Sub totals 2 3 20 2 2" xfId="28002" xr:uid="{00000000-0005-0000-0000-0000D3600000}"/>
    <cellStyle name="Sub totals 2 3 20 2 3" xfId="28003" xr:uid="{00000000-0005-0000-0000-0000D4600000}"/>
    <cellStyle name="Sub totals 2 3 20 2 4" xfId="28004" xr:uid="{00000000-0005-0000-0000-0000D5600000}"/>
    <cellStyle name="Sub totals 2 3 20 3" xfId="28005" xr:uid="{00000000-0005-0000-0000-0000D6600000}"/>
    <cellStyle name="Sub totals 2 3 20 4" xfId="28006" xr:uid="{00000000-0005-0000-0000-0000D7600000}"/>
    <cellStyle name="Sub totals 2 3 21" xfId="3663" xr:uid="{00000000-0005-0000-0000-0000D8600000}"/>
    <cellStyle name="Sub totals 2 3 21 2" xfId="28007" xr:uid="{00000000-0005-0000-0000-0000D9600000}"/>
    <cellStyle name="Sub totals 2 3 21 2 2" xfId="28008" xr:uid="{00000000-0005-0000-0000-0000DA600000}"/>
    <cellStyle name="Sub totals 2 3 21 2 3" xfId="28009" xr:uid="{00000000-0005-0000-0000-0000DB600000}"/>
    <cellStyle name="Sub totals 2 3 21 2 4" xfId="28010" xr:uid="{00000000-0005-0000-0000-0000DC600000}"/>
    <cellStyle name="Sub totals 2 3 21 3" xfId="28011" xr:uid="{00000000-0005-0000-0000-0000DD600000}"/>
    <cellStyle name="Sub totals 2 3 21 4" xfId="28012" xr:uid="{00000000-0005-0000-0000-0000DE600000}"/>
    <cellStyle name="Sub totals 2 3 22" xfId="3664" xr:uid="{00000000-0005-0000-0000-0000DF600000}"/>
    <cellStyle name="Sub totals 2 3 22 2" xfId="28013" xr:uid="{00000000-0005-0000-0000-0000E0600000}"/>
    <cellStyle name="Sub totals 2 3 22 2 2" xfId="28014" xr:uid="{00000000-0005-0000-0000-0000E1600000}"/>
    <cellStyle name="Sub totals 2 3 22 2 3" xfId="28015" xr:uid="{00000000-0005-0000-0000-0000E2600000}"/>
    <cellStyle name="Sub totals 2 3 22 2 4" xfId="28016" xr:uid="{00000000-0005-0000-0000-0000E3600000}"/>
    <cellStyle name="Sub totals 2 3 22 3" xfId="28017" xr:uid="{00000000-0005-0000-0000-0000E4600000}"/>
    <cellStyle name="Sub totals 2 3 22 4" xfId="28018" xr:uid="{00000000-0005-0000-0000-0000E5600000}"/>
    <cellStyle name="Sub totals 2 3 23" xfId="3665" xr:uid="{00000000-0005-0000-0000-0000E6600000}"/>
    <cellStyle name="Sub totals 2 3 23 2" xfId="28019" xr:uid="{00000000-0005-0000-0000-0000E7600000}"/>
    <cellStyle name="Sub totals 2 3 23 2 2" xfId="28020" xr:uid="{00000000-0005-0000-0000-0000E8600000}"/>
    <cellStyle name="Sub totals 2 3 23 2 3" xfId="28021" xr:uid="{00000000-0005-0000-0000-0000E9600000}"/>
    <cellStyle name="Sub totals 2 3 23 2 4" xfId="28022" xr:uid="{00000000-0005-0000-0000-0000EA600000}"/>
    <cellStyle name="Sub totals 2 3 23 3" xfId="28023" xr:uid="{00000000-0005-0000-0000-0000EB600000}"/>
    <cellStyle name="Sub totals 2 3 23 4" xfId="28024" xr:uid="{00000000-0005-0000-0000-0000EC600000}"/>
    <cellStyle name="Sub totals 2 3 24" xfId="3666" xr:uid="{00000000-0005-0000-0000-0000ED600000}"/>
    <cellStyle name="Sub totals 2 3 24 2" xfId="28025" xr:uid="{00000000-0005-0000-0000-0000EE600000}"/>
    <cellStyle name="Sub totals 2 3 24 2 2" xfId="28026" xr:uid="{00000000-0005-0000-0000-0000EF600000}"/>
    <cellStyle name="Sub totals 2 3 24 2 3" xfId="28027" xr:uid="{00000000-0005-0000-0000-0000F0600000}"/>
    <cellStyle name="Sub totals 2 3 24 2 4" xfId="28028" xr:uid="{00000000-0005-0000-0000-0000F1600000}"/>
    <cellStyle name="Sub totals 2 3 24 3" xfId="28029" xr:uid="{00000000-0005-0000-0000-0000F2600000}"/>
    <cellStyle name="Sub totals 2 3 24 4" xfId="28030" xr:uid="{00000000-0005-0000-0000-0000F3600000}"/>
    <cellStyle name="Sub totals 2 3 25" xfId="3667" xr:uid="{00000000-0005-0000-0000-0000F4600000}"/>
    <cellStyle name="Sub totals 2 3 25 2" xfId="28031" xr:uid="{00000000-0005-0000-0000-0000F5600000}"/>
    <cellStyle name="Sub totals 2 3 25 2 2" xfId="28032" xr:uid="{00000000-0005-0000-0000-0000F6600000}"/>
    <cellStyle name="Sub totals 2 3 25 2 3" xfId="28033" xr:uid="{00000000-0005-0000-0000-0000F7600000}"/>
    <cellStyle name="Sub totals 2 3 25 2 4" xfId="28034" xr:uid="{00000000-0005-0000-0000-0000F8600000}"/>
    <cellStyle name="Sub totals 2 3 25 3" xfId="28035" xr:uid="{00000000-0005-0000-0000-0000F9600000}"/>
    <cellStyle name="Sub totals 2 3 25 4" xfId="28036" xr:uid="{00000000-0005-0000-0000-0000FA600000}"/>
    <cellStyle name="Sub totals 2 3 26" xfId="3668" xr:uid="{00000000-0005-0000-0000-0000FB600000}"/>
    <cellStyle name="Sub totals 2 3 26 2" xfId="28037" xr:uid="{00000000-0005-0000-0000-0000FC600000}"/>
    <cellStyle name="Sub totals 2 3 26 2 2" xfId="28038" xr:uid="{00000000-0005-0000-0000-0000FD600000}"/>
    <cellStyle name="Sub totals 2 3 26 2 3" xfId="28039" xr:uid="{00000000-0005-0000-0000-0000FE600000}"/>
    <cellStyle name="Sub totals 2 3 26 2 4" xfId="28040" xr:uid="{00000000-0005-0000-0000-0000FF600000}"/>
    <cellStyle name="Sub totals 2 3 26 3" xfId="28041" xr:uid="{00000000-0005-0000-0000-000000610000}"/>
    <cellStyle name="Sub totals 2 3 26 4" xfId="28042" xr:uid="{00000000-0005-0000-0000-000001610000}"/>
    <cellStyle name="Sub totals 2 3 27" xfId="3669" xr:uid="{00000000-0005-0000-0000-000002610000}"/>
    <cellStyle name="Sub totals 2 3 27 2" xfId="28043" xr:uid="{00000000-0005-0000-0000-000003610000}"/>
    <cellStyle name="Sub totals 2 3 27 2 2" xfId="28044" xr:uid="{00000000-0005-0000-0000-000004610000}"/>
    <cellStyle name="Sub totals 2 3 27 2 3" xfId="28045" xr:uid="{00000000-0005-0000-0000-000005610000}"/>
    <cellStyle name="Sub totals 2 3 27 2 4" xfId="28046" xr:uid="{00000000-0005-0000-0000-000006610000}"/>
    <cellStyle name="Sub totals 2 3 27 3" xfId="28047" xr:uid="{00000000-0005-0000-0000-000007610000}"/>
    <cellStyle name="Sub totals 2 3 27 4" xfId="28048" xr:uid="{00000000-0005-0000-0000-000008610000}"/>
    <cellStyle name="Sub totals 2 3 28" xfId="3670" xr:uid="{00000000-0005-0000-0000-000009610000}"/>
    <cellStyle name="Sub totals 2 3 28 2" xfId="28049" xr:uid="{00000000-0005-0000-0000-00000A610000}"/>
    <cellStyle name="Sub totals 2 3 28 2 2" xfId="28050" xr:uid="{00000000-0005-0000-0000-00000B610000}"/>
    <cellStyle name="Sub totals 2 3 28 2 3" xfId="28051" xr:uid="{00000000-0005-0000-0000-00000C610000}"/>
    <cellStyle name="Sub totals 2 3 28 2 4" xfId="28052" xr:uid="{00000000-0005-0000-0000-00000D610000}"/>
    <cellStyle name="Sub totals 2 3 28 3" xfId="28053" xr:uid="{00000000-0005-0000-0000-00000E610000}"/>
    <cellStyle name="Sub totals 2 3 28 4" xfId="28054" xr:uid="{00000000-0005-0000-0000-00000F610000}"/>
    <cellStyle name="Sub totals 2 3 29" xfId="3671" xr:uid="{00000000-0005-0000-0000-000010610000}"/>
    <cellStyle name="Sub totals 2 3 29 2" xfId="28055" xr:uid="{00000000-0005-0000-0000-000011610000}"/>
    <cellStyle name="Sub totals 2 3 29 2 2" xfId="28056" xr:uid="{00000000-0005-0000-0000-000012610000}"/>
    <cellStyle name="Sub totals 2 3 29 2 3" xfId="28057" xr:uid="{00000000-0005-0000-0000-000013610000}"/>
    <cellStyle name="Sub totals 2 3 29 2 4" xfId="28058" xr:uid="{00000000-0005-0000-0000-000014610000}"/>
    <cellStyle name="Sub totals 2 3 29 3" xfId="28059" xr:uid="{00000000-0005-0000-0000-000015610000}"/>
    <cellStyle name="Sub totals 2 3 29 4" xfId="28060" xr:uid="{00000000-0005-0000-0000-000016610000}"/>
    <cellStyle name="Sub totals 2 3 3" xfId="3672" xr:uid="{00000000-0005-0000-0000-000017610000}"/>
    <cellStyle name="Sub totals 2 3 3 2" xfId="28061" xr:uid="{00000000-0005-0000-0000-000018610000}"/>
    <cellStyle name="Sub totals 2 3 3 2 2" xfId="28062" xr:uid="{00000000-0005-0000-0000-000019610000}"/>
    <cellStyle name="Sub totals 2 3 3 2 3" xfId="28063" xr:uid="{00000000-0005-0000-0000-00001A610000}"/>
    <cellStyle name="Sub totals 2 3 3 2 4" xfId="28064" xr:uid="{00000000-0005-0000-0000-00001B610000}"/>
    <cellStyle name="Sub totals 2 3 3 3" xfId="28065" xr:uid="{00000000-0005-0000-0000-00001C610000}"/>
    <cellStyle name="Sub totals 2 3 3 4" xfId="28066" xr:uid="{00000000-0005-0000-0000-00001D610000}"/>
    <cellStyle name="Sub totals 2 3 30" xfId="3673" xr:uid="{00000000-0005-0000-0000-00001E610000}"/>
    <cellStyle name="Sub totals 2 3 30 2" xfId="28067" xr:uid="{00000000-0005-0000-0000-00001F610000}"/>
    <cellStyle name="Sub totals 2 3 30 2 2" xfId="28068" xr:uid="{00000000-0005-0000-0000-000020610000}"/>
    <cellStyle name="Sub totals 2 3 30 2 3" xfId="28069" xr:uid="{00000000-0005-0000-0000-000021610000}"/>
    <cellStyle name="Sub totals 2 3 30 2 4" xfId="28070" xr:uid="{00000000-0005-0000-0000-000022610000}"/>
    <cellStyle name="Sub totals 2 3 30 3" xfId="28071" xr:uid="{00000000-0005-0000-0000-000023610000}"/>
    <cellStyle name="Sub totals 2 3 30 4" xfId="28072" xr:uid="{00000000-0005-0000-0000-000024610000}"/>
    <cellStyle name="Sub totals 2 3 31" xfId="3674" xr:uid="{00000000-0005-0000-0000-000025610000}"/>
    <cellStyle name="Sub totals 2 3 31 2" xfId="28073" xr:uid="{00000000-0005-0000-0000-000026610000}"/>
    <cellStyle name="Sub totals 2 3 31 2 2" xfId="28074" xr:uid="{00000000-0005-0000-0000-000027610000}"/>
    <cellStyle name="Sub totals 2 3 31 2 3" xfId="28075" xr:uid="{00000000-0005-0000-0000-000028610000}"/>
    <cellStyle name="Sub totals 2 3 31 2 4" xfId="28076" xr:uid="{00000000-0005-0000-0000-000029610000}"/>
    <cellStyle name="Sub totals 2 3 31 3" xfId="28077" xr:uid="{00000000-0005-0000-0000-00002A610000}"/>
    <cellStyle name="Sub totals 2 3 31 4" xfId="28078" xr:uid="{00000000-0005-0000-0000-00002B610000}"/>
    <cellStyle name="Sub totals 2 3 32" xfId="3675" xr:uid="{00000000-0005-0000-0000-00002C610000}"/>
    <cellStyle name="Sub totals 2 3 32 2" xfId="28079" xr:uid="{00000000-0005-0000-0000-00002D610000}"/>
    <cellStyle name="Sub totals 2 3 32 2 2" xfId="28080" xr:uid="{00000000-0005-0000-0000-00002E610000}"/>
    <cellStyle name="Sub totals 2 3 32 2 3" xfId="28081" xr:uid="{00000000-0005-0000-0000-00002F610000}"/>
    <cellStyle name="Sub totals 2 3 32 2 4" xfId="28082" xr:uid="{00000000-0005-0000-0000-000030610000}"/>
    <cellStyle name="Sub totals 2 3 32 3" xfId="28083" xr:uid="{00000000-0005-0000-0000-000031610000}"/>
    <cellStyle name="Sub totals 2 3 32 4" xfId="28084" xr:uid="{00000000-0005-0000-0000-000032610000}"/>
    <cellStyle name="Sub totals 2 3 33" xfId="3676" xr:uid="{00000000-0005-0000-0000-000033610000}"/>
    <cellStyle name="Sub totals 2 3 33 2" xfId="28085" xr:uid="{00000000-0005-0000-0000-000034610000}"/>
    <cellStyle name="Sub totals 2 3 33 2 2" xfId="28086" xr:uid="{00000000-0005-0000-0000-000035610000}"/>
    <cellStyle name="Sub totals 2 3 33 2 3" xfId="28087" xr:uid="{00000000-0005-0000-0000-000036610000}"/>
    <cellStyle name="Sub totals 2 3 33 2 4" xfId="28088" xr:uid="{00000000-0005-0000-0000-000037610000}"/>
    <cellStyle name="Sub totals 2 3 33 3" xfId="28089" xr:uid="{00000000-0005-0000-0000-000038610000}"/>
    <cellStyle name="Sub totals 2 3 33 4" xfId="28090" xr:uid="{00000000-0005-0000-0000-000039610000}"/>
    <cellStyle name="Sub totals 2 3 34" xfId="3677" xr:uid="{00000000-0005-0000-0000-00003A610000}"/>
    <cellStyle name="Sub totals 2 3 34 2" xfId="28091" xr:uid="{00000000-0005-0000-0000-00003B610000}"/>
    <cellStyle name="Sub totals 2 3 34 2 2" xfId="28092" xr:uid="{00000000-0005-0000-0000-00003C610000}"/>
    <cellStyle name="Sub totals 2 3 34 2 3" xfId="28093" xr:uid="{00000000-0005-0000-0000-00003D610000}"/>
    <cellStyle name="Sub totals 2 3 34 2 4" xfId="28094" xr:uid="{00000000-0005-0000-0000-00003E610000}"/>
    <cellStyle name="Sub totals 2 3 34 3" xfId="28095" xr:uid="{00000000-0005-0000-0000-00003F610000}"/>
    <cellStyle name="Sub totals 2 3 34 4" xfId="28096" xr:uid="{00000000-0005-0000-0000-000040610000}"/>
    <cellStyle name="Sub totals 2 3 35" xfId="3678" xr:uid="{00000000-0005-0000-0000-000041610000}"/>
    <cellStyle name="Sub totals 2 3 35 2" xfId="28097" xr:uid="{00000000-0005-0000-0000-000042610000}"/>
    <cellStyle name="Sub totals 2 3 35 2 2" xfId="28098" xr:uid="{00000000-0005-0000-0000-000043610000}"/>
    <cellStyle name="Sub totals 2 3 35 2 3" xfId="28099" xr:uid="{00000000-0005-0000-0000-000044610000}"/>
    <cellStyle name="Sub totals 2 3 35 2 4" xfId="28100" xr:uid="{00000000-0005-0000-0000-000045610000}"/>
    <cellStyle name="Sub totals 2 3 35 3" xfId="28101" xr:uid="{00000000-0005-0000-0000-000046610000}"/>
    <cellStyle name="Sub totals 2 3 35 4" xfId="28102" xr:uid="{00000000-0005-0000-0000-000047610000}"/>
    <cellStyle name="Sub totals 2 3 36" xfId="3679" xr:uid="{00000000-0005-0000-0000-000048610000}"/>
    <cellStyle name="Sub totals 2 3 36 2" xfId="28103" xr:uid="{00000000-0005-0000-0000-000049610000}"/>
    <cellStyle name="Sub totals 2 3 36 2 2" xfId="28104" xr:uid="{00000000-0005-0000-0000-00004A610000}"/>
    <cellStyle name="Sub totals 2 3 36 2 3" xfId="28105" xr:uid="{00000000-0005-0000-0000-00004B610000}"/>
    <cellStyle name="Sub totals 2 3 36 2 4" xfId="28106" xr:uid="{00000000-0005-0000-0000-00004C610000}"/>
    <cellStyle name="Sub totals 2 3 36 3" xfId="28107" xr:uid="{00000000-0005-0000-0000-00004D610000}"/>
    <cellStyle name="Sub totals 2 3 36 4" xfId="28108" xr:uid="{00000000-0005-0000-0000-00004E610000}"/>
    <cellStyle name="Sub totals 2 3 37" xfId="3680" xr:uid="{00000000-0005-0000-0000-00004F610000}"/>
    <cellStyle name="Sub totals 2 3 37 2" xfId="28109" xr:uid="{00000000-0005-0000-0000-000050610000}"/>
    <cellStyle name="Sub totals 2 3 37 2 2" xfId="28110" xr:uid="{00000000-0005-0000-0000-000051610000}"/>
    <cellStyle name="Sub totals 2 3 37 2 3" xfId="28111" xr:uid="{00000000-0005-0000-0000-000052610000}"/>
    <cellStyle name="Sub totals 2 3 37 2 4" xfId="28112" xr:uid="{00000000-0005-0000-0000-000053610000}"/>
    <cellStyle name="Sub totals 2 3 37 3" xfId="28113" xr:uid="{00000000-0005-0000-0000-000054610000}"/>
    <cellStyle name="Sub totals 2 3 37 4" xfId="28114" xr:uid="{00000000-0005-0000-0000-000055610000}"/>
    <cellStyle name="Sub totals 2 3 38" xfId="3681" xr:uid="{00000000-0005-0000-0000-000056610000}"/>
    <cellStyle name="Sub totals 2 3 38 2" xfId="28115" xr:uid="{00000000-0005-0000-0000-000057610000}"/>
    <cellStyle name="Sub totals 2 3 38 2 2" xfId="28116" xr:uid="{00000000-0005-0000-0000-000058610000}"/>
    <cellStyle name="Sub totals 2 3 38 2 3" xfId="28117" xr:uid="{00000000-0005-0000-0000-000059610000}"/>
    <cellStyle name="Sub totals 2 3 38 2 4" xfId="28118" xr:uid="{00000000-0005-0000-0000-00005A610000}"/>
    <cellStyle name="Sub totals 2 3 38 3" xfId="28119" xr:uid="{00000000-0005-0000-0000-00005B610000}"/>
    <cellStyle name="Sub totals 2 3 38 4" xfId="28120" xr:uid="{00000000-0005-0000-0000-00005C610000}"/>
    <cellStyle name="Sub totals 2 3 39" xfId="3682" xr:uid="{00000000-0005-0000-0000-00005D610000}"/>
    <cellStyle name="Sub totals 2 3 39 2" xfId="28121" xr:uid="{00000000-0005-0000-0000-00005E610000}"/>
    <cellStyle name="Sub totals 2 3 39 2 2" xfId="28122" xr:uid="{00000000-0005-0000-0000-00005F610000}"/>
    <cellStyle name="Sub totals 2 3 39 2 3" xfId="28123" xr:uid="{00000000-0005-0000-0000-000060610000}"/>
    <cellStyle name="Sub totals 2 3 39 2 4" xfId="28124" xr:uid="{00000000-0005-0000-0000-000061610000}"/>
    <cellStyle name="Sub totals 2 3 39 3" xfId="28125" xr:uid="{00000000-0005-0000-0000-000062610000}"/>
    <cellStyle name="Sub totals 2 3 39 4" xfId="28126" xr:uid="{00000000-0005-0000-0000-000063610000}"/>
    <cellStyle name="Sub totals 2 3 4" xfId="3683" xr:uid="{00000000-0005-0000-0000-000064610000}"/>
    <cellStyle name="Sub totals 2 3 4 2" xfId="28127" xr:uid="{00000000-0005-0000-0000-000065610000}"/>
    <cellStyle name="Sub totals 2 3 4 2 2" xfId="28128" xr:uid="{00000000-0005-0000-0000-000066610000}"/>
    <cellStyle name="Sub totals 2 3 4 2 3" xfId="28129" xr:uid="{00000000-0005-0000-0000-000067610000}"/>
    <cellStyle name="Sub totals 2 3 4 2 4" xfId="28130" xr:uid="{00000000-0005-0000-0000-000068610000}"/>
    <cellStyle name="Sub totals 2 3 4 3" xfId="28131" xr:uid="{00000000-0005-0000-0000-000069610000}"/>
    <cellStyle name="Sub totals 2 3 4 4" xfId="28132" xr:uid="{00000000-0005-0000-0000-00006A610000}"/>
    <cellStyle name="Sub totals 2 3 40" xfId="3684" xr:uid="{00000000-0005-0000-0000-00006B610000}"/>
    <cellStyle name="Sub totals 2 3 40 2" xfId="28133" xr:uid="{00000000-0005-0000-0000-00006C610000}"/>
    <cellStyle name="Sub totals 2 3 40 2 2" xfId="28134" xr:uid="{00000000-0005-0000-0000-00006D610000}"/>
    <cellStyle name="Sub totals 2 3 40 2 3" xfId="28135" xr:uid="{00000000-0005-0000-0000-00006E610000}"/>
    <cellStyle name="Sub totals 2 3 40 2 4" xfId="28136" xr:uid="{00000000-0005-0000-0000-00006F610000}"/>
    <cellStyle name="Sub totals 2 3 40 3" xfId="28137" xr:uid="{00000000-0005-0000-0000-000070610000}"/>
    <cellStyle name="Sub totals 2 3 40 4" xfId="28138" xr:uid="{00000000-0005-0000-0000-000071610000}"/>
    <cellStyle name="Sub totals 2 3 41" xfId="3685" xr:uid="{00000000-0005-0000-0000-000072610000}"/>
    <cellStyle name="Sub totals 2 3 41 2" xfId="28139" xr:uid="{00000000-0005-0000-0000-000073610000}"/>
    <cellStyle name="Sub totals 2 3 41 2 2" xfId="28140" xr:uid="{00000000-0005-0000-0000-000074610000}"/>
    <cellStyle name="Sub totals 2 3 41 2 3" xfId="28141" xr:uid="{00000000-0005-0000-0000-000075610000}"/>
    <cellStyle name="Sub totals 2 3 41 2 4" xfId="28142" xr:uid="{00000000-0005-0000-0000-000076610000}"/>
    <cellStyle name="Sub totals 2 3 41 3" xfId="28143" xr:uid="{00000000-0005-0000-0000-000077610000}"/>
    <cellStyle name="Sub totals 2 3 41 4" xfId="28144" xr:uid="{00000000-0005-0000-0000-000078610000}"/>
    <cellStyle name="Sub totals 2 3 42" xfId="3686" xr:uid="{00000000-0005-0000-0000-000079610000}"/>
    <cellStyle name="Sub totals 2 3 42 2" xfId="28145" xr:uid="{00000000-0005-0000-0000-00007A610000}"/>
    <cellStyle name="Sub totals 2 3 42 2 2" xfId="28146" xr:uid="{00000000-0005-0000-0000-00007B610000}"/>
    <cellStyle name="Sub totals 2 3 42 2 3" xfId="28147" xr:uid="{00000000-0005-0000-0000-00007C610000}"/>
    <cellStyle name="Sub totals 2 3 42 2 4" xfId="28148" xr:uid="{00000000-0005-0000-0000-00007D610000}"/>
    <cellStyle name="Sub totals 2 3 42 3" xfId="28149" xr:uid="{00000000-0005-0000-0000-00007E610000}"/>
    <cellStyle name="Sub totals 2 3 42 4" xfId="28150" xr:uid="{00000000-0005-0000-0000-00007F610000}"/>
    <cellStyle name="Sub totals 2 3 43" xfId="3687" xr:uid="{00000000-0005-0000-0000-000080610000}"/>
    <cellStyle name="Sub totals 2 3 43 2" xfId="28151" xr:uid="{00000000-0005-0000-0000-000081610000}"/>
    <cellStyle name="Sub totals 2 3 43 2 2" xfId="28152" xr:uid="{00000000-0005-0000-0000-000082610000}"/>
    <cellStyle name="Sub totals 2 3 43 2 3" xfId="28153" xr:uid="{00000000-0005-0000-0000-000083610000}"/>
    <cellStyle name="Sub totals 2 3 43 2 4" xfId="28154" xr:uid="{00000000-0005-0000-0000-000084610000}"/>
    <cellStyle name="Sub totals 2 3 43 3" xfId="28155" xr:uid="{00000000-0005-0000-0000-000085610000}"/>
    <cellStyle name="Sub totals 2 3 43 4" xfId="28156" xr:uid="{00000000-0005-0000-0000-000086610000}"/>
    <cellStyle name="Sub totals 2 3 44" xfId="3688" xr:uid="{00000000-0005-0000-0000-000087610000}"/>
    <cellStyle name="Sub totals 2 3 44 2" xfId="28157" xr:uid="{00000000-0005-0000-0000-000088610000}"/>
    <cellStyle name="Sub totals 2 3 44 2 2" xfId="28158" xr:uid="{00000000-0005-0000-0000-000089610000}"/>
    <cellStyle name="Sub totals 2 3 44 2 3" xfId="28159" xr:uid="{00000000-0005-0000-0000-00008A610000}"/>
    <cellStyle name="Sub totals 2 3 44 2 4" xfId="28160" xr:uid="{00000000-0005-0000-0000-00008B610000}"/>
    <cellStyle name="Sub totals 2 3 44 3" xfId="28161" xr:uid="{00000000-0005-0000-0000-00008C610000}"/>
    <cellStyle name="Sub totals 2 3 44 4" xfId="28162" xr:uid="{00000000-0005-0000-0000-00008D610000}"/>
    <cellStyle name="Sub totals 2 3 45" xfId="3689" xr:uid="{00000000-0005-0000-0000-00008E610000}"/>
    <cellStyle name="Sub totals 2 3 45 2" xfId="28163" xr:uid="{00000000-0005-0000-0000-00008F610000}"/>
    <cellStyle name="Sub totals 2 3 45 2 2" xfId="28164" xr:uid="{00000000-0005-0000-0000-000090610000}"/>
    <cellStyle name="Sub totals 2 3 45 2 3" xfId="28165" xr:uid="{00000000-0005-0000-0000-000091610000}"/>
    <cellStyle name="Sub totals 2 3 45 2 4" xfId="28166" xr:uid="{00000000-0005-0000-0000-000092610000}"/>
    <cellStyle name="Sub totals 2 3 45 3" xfId="28167" xr:uid="{00000000-0005-0000-0000-000093610000}"/>
    <cellStyle name="Sub totals 2 3 45 4" xfId="28168" xr:uid="{00000000-0005-0000-0000-000094610000}"/>
    <cellStyle name="Sub totals 2 3 46" xfId="28169" xr:uid="{00000000-0005-0000-0000-000095610000}"/>
    <cellStyle name="Sub totals 2 3 46 2" xfId="28170" xr:uid="{00000000-0005-0000-0000-000096610000}"/>
    <cellStyle name="Sub totals 2 3 46 3" xfId="28171" xr:uid="{00000000-0005-0000-0000-000097610000}"/>
    <cellStyle name="Sub totals 2 3 46 4" xfId="28172" xr:uid="{00000000-0005-0000-0000-000098610000}"/>
    <cellStyle name="Sub totals 2 3 47" xfId="28173" xr:uid="{00000000-0005-0000-0000-000099610000}"/>
    <cellStyle name="Sub totals 2 3 47 2" xfId="28174" xr:uid="{00000000-0005-0000-0000-00009A610000}"/>
    <cellStyle name="Sub totals 2 3 47 3" xfId="28175" xr:uid="{00000000-0005-0000-0000-00009B610000}"/>
    <cellStyle name="Sub totals 2 3 47 4" xfId="28176" xr:uid="{00000000-0005-0000-0000-00009C610000}"/>
    <cellStyle name="Sub totals 2 3 48" xfId="28177" xr:uid="{00000000-0005-0000-0000-00009D610000}"/>
    <cellStyle name="Sub totals 2 3 49" xfId="28178" xr:uid="{00000000-0005-0000-0000-00009E610000}"/>
    <cellStyle name="Sub totals 2 3 5" xfId="3690" xr:uid="{00000000-0005-0000-0000-00009F610000}"/>
    <cellStyle name="Sub totals 2 3 5 2" xfId="28179" xr:uid="{00000000-0005-0000-0000-0000A0610000}"/>
    <cellStyle name="Sub totals 2 3 5 2 2" xfId="28180" xr:uid="{00000000-0005-0000-0000-0000A1610000}"/>
    <cellStyle name="Sub totals 2 3 5 2 3" xfId="28181" xr:uid="{00000000-0005-0000-0000-0000A2610000}"/>
    <cellStyle name="Sub totals 2 3 5 2 4" xfId="28182" xr:uid="{00000000-0005-0000-0000-0000A3610000}"/>
    <cellStyle name="Sub totals 2 3 5 3" xfId="28183" xr:uid="{00000000-0005-0000-0000-0000A4610000}"/>
    <cellStyle name="Sub totals 2 3 5 4" xfId="28184" xr:uid="{00000000-0005-0000-0000-0000A5610000}"/>
    <cellStyle name="Sub totals 2 3 6" xfId="3691" xr:uid="{00000000-0005-0000-0000-0000A6610000}"/>
    <cellStyle name="Sub totals 2 3 6 2" xfId="28185" xr:uid="{00000000-0005-0000-0000-0000A7610000}"/>
    <cellStyle name="Sub totals 2 3 6 2 2" xfId="28186" xr:uid="{00000000-0005-0000-0000-0000A8610000}"/>
    <cellStyle name="Sub totals 2 3 6 2 3" xfId="28187" xr:uid="{00000000-0005-0000-0000-0000A9610000}"/>
    <cellStyle name="Sub totals 2 3 6 2 4" xfId="28188" xr:uid="{00000000-0005-0000-0000-0000AA610000}"/>
    <cellStyle name="Sub totals 2 3 6 3" xfId="28189" xr:uid="{00000000-0005-0000-0000-0000AB610000}"/>
    <cellStyle name="Sub totals 2 3 6 4" xfId="28190" xr:uid="{00000000-0005-0000-0000-0000AC610000}"/>
    <cellStyle name="Sub totals 2 3 7" xfId="3692" xr:uid="{00000000-0005-0000-0000-0000AD610000}"/>
    <cellStyle name="Sub totals 2 3 7 2" xfId="28191" xr:uid="{00000000-0005-0000-0000-0000AE610000}"/>
    <cellStyle name="Sub totals 2 3 7 2 2" xfId="28192" xr:uid="{00000000-0005-0000-0000-0000AF610000}"/>
    <cellStyle name="Sub totals 2 3 7 2 3" xfId="28193" xr:uid="{00000000-0005-0000-0000-0000B0610000}"/>
    <cellStyle name="Sub totals 2 3 7 2 4" xfId="28194" xr:uid="{00000000-0005-0000-0000-0000B1610000}"/>
    <cellStyle name="Sub totals 2 3 7 3" xfId="28195" xr:uid="{00000000-0005-0000-0000-0000B2610000}"/>
    <cellStyle name="Sub totals 2 3 7 4" xfId="28196" xr:uid="{00000000-0005-0000-0000-0000B3610000}"/>
    <cellStyle name="Sub totals 2 3 8" xfId="3693" xr:uid="{00000000-0005-0000-0000-0000B4610000}"/>
    <cellStyle name="Sub totals 2 3 8 2" xfId="28197" xr:uid="{00000000-0005-0000-0000-0000B5610000}"/>
    <cellStyle name="Sub totals 2 3 8 2 2" xfId="28198" xr:uid="{00000000-0005-0000-0000-0000B6610000}"/>
    <cellStyle name="Sub totals 2 3 8 2 3" xfId="28199" xr:uid="{00000000-0005-0000-0000-0000B7610000}"/>
    <cellStyle name="Sub totals 2 3 8 2 4" xfId="28200" xr:uid="{00000000-0005-0000-0000-0000B8610000}"/>
    <cellStyle name="Sub totals 2 3 8 3" xfId="28201" xr:uid="{00000000-0005-0000-0000-0000B9610000}"/>
    <cellStyle name="Sub totals 2 3 8 4" xfId="28202" xr:uid="{00000000-0005-0000-0000-0000BA610000}"/>
    <cellStyle name="Sub totals 2 3 9" xfId="3694" xr:uid="{00000000-0005-0000-0000-0000BB610000}"/>
    <cellStyle name="Sub totals 2 3 9 2" xfId="28203" xr:uid="{00000000-0005-0000-0000-0000BC610000}"/>
    <cellStyle name="Sub totals 2 3 9 2 2" xfId="28204" xr:uid="{00000000-0005-0000-0000-0000BD610000}"/>
    <cellStyle name="Sub totals 2 3 9 2 3" xfId="28205" xr:uid="{00000000-0005-0000-0000-0000BE610000}"/>
    <cellStyle name="Sub totals 2 3 9 2 4" xfId="28206" xr:uid="{00000000-0005-0000-0000-0000BF610000}"/>
    <cellStyle name="Sub totals 2 3 9 3" xfId="28207" xr:uid="{00000000-0005-0000-0000-0000C0610000}"/>
    <cellStyle name="Sub totals 2 3 9 4" xfId="28208" xr:uid="{00000000-0005-0000-0000-0000C1610000}"/>
    <cellStyle name="Sub totals 2 4" xfId="3695" xr:uid="{00000000-0005-0000-0000-0000C2610000}"/>
    <cellStyle name="Sub totals 2 4 10" xfId="3696" xr:uid="{00000000-0005-0000-0000-0000C3610000}"/>
    <cellStyle name="Sub totals 2 4 10 2" xfId="28209" xr:uid="{00000000-0005-0000-0000-0000C4610000}"/>
    <cellStyle name="Sub totals 2 4 10 2 2" xfId="28210" xr:uid="{00000000-0005-0000-0000-0000C5610000}"/>
    <cellStyle name="Sub totals 2 4 10 2 3" xfId="28211" xr:uid="{00000000-0005-0000-0000-0000C6610000}"/>
    <cellStyle name="Sub totals 2 4 10 2 4" xfId="28212" xr:uid="{00000000-0005-0000-0000-0000C7610000}"/>
    <cellStyle name="Sub totals 2 4 10 3" xfId="28213" xr:uid="{00000000-0005-0000-0000-0000C8610000}"/>
    <cellStyle name="Sub totals 2 4 10 4" xfId="28214" xr:uid="{00000000-0005-0000-0000-0000C9610000}"/>
    <cellStyle name="Sub totals 2 4 11" xfId="3697" xr:uid="{00000000-0005-0000-0000-0000CA610000}"/>
    <cellStyle name="Sub totals 2 4 11 2" xfId="28215" xr:uid="{00000000-0005-0000-0000-0000CB610000}"/>
    <cellStyle name="Sub totals 2 4 11 2 2" xfId="28216" xr:uid="{00000000-0005-0000-0000-0000CC610000}"/>
    <cellStyle name="Sub totals 2 4 11 2 3" xfId="28217" xr:uid="{00000000-0005-0000-0000-0000CD610000}"/>
    <cellStyle name="Sub totals 2 4 11 2 4" xfId="28218" xr:uid="{00000000-0005-0000-0000-0000CE610000}"/>
    <cellStyle name="Sub totals 2 4 11 3" xfId="28219" xr:uid="{00000000-0005-0000-0000-0000CF610000}"/>
    <cellStyle name="Sub totals 2 4 11 4" xfId="28220" xr:uid="{00000000-0005-0000-0000-0000D0610000}"/>
    <cellStyle name="Sub totals 2 4 12" xfId="3698" xr:uid="{00000000-0005-0000-0000-0000D1610000}"/>
    <cellStyle name="Sub totals 2 4 12 2" xfId="28221" xr:uid="{00000000-0005-0000-0000-0000D2610000}"/>
    <cellStyle name="Sub totals 2 4 12 2 2" xfId="28222" xr:uid="{00000000-0005-0000-0000-0000D3610000}"/>
    <cellStyle name="Sub totals 2 4 12 2 3" xfId="28223" xr:uid="{00000000-0005-0000-0000-0000D4610000}"/>
    <cellStyle name="Sub totals 2 4 12 2 4" xfId="28224" xr:uid="{00000000-0005-0000-0000-0000D5610000}"/>
    <cellStyle name="Sub totals 2 4 12 3" xfId="28225" xr:uid="{00000000-0005-0000-0000-0000D6610000}"/>
    <cellStyle name="Sub totals 2 4 12 4" xfId="28226" xr:uid="{00000000-0005-0000-0000-0000D7610000}"/>
    <cellStyle name="Sub totals 2 4 13" xfId="3699" xr:uid="{00000000-0005-0000-0000-0000D8610000}"/>
    <cellStyle name="Sub totals 2 4 13 2" xfId="28227" xr:uid="{00000000-0005-0000-0000-0000D9610000}"/>
    <cellStyle name="Sub totals 2 4 13 2 2" xfId="28228" xr:uid="{00000000-0005-0000-0000-0000DA610000}"/>
    <cellStyle name="Sub totals 2 4 13 2 3" xfId="28229" xr:uid="{00000000-0005-0000-0000-0000DB610000}"/>
    <cellStyle name="Sub totals 2 4 13 2 4" xfId="28230" xr:uid="{00000000-0005-0000-0000-0000DC610000}"/>
    <cellStyle name="Sub totals 2 4 13 3" xfId="28231" xr:uid="{00000000-0005-0000-0000-0000DD610000}"/>
    <cellStyle name="Sub totals 2 4 13 4" xfId="28232" xr:uid="{00000000-0005-0000-0000-0000DE610000}"/>
    <cellStyle name="Sub totals 2 4 14" xfId="3700" xr:uid="{00000000-0005-0000-0000-0000DF610000}"/>
    <cellStyle name="Sub totals 2 4 14 2" xfId="28233" xr:uid="{00000000-0005-0000-0000-0000E0610000}"/>
    <cellStyle name="Sub totals 2 4 14 2 2" xfId="28234" xr:uid="{00000000-0005-0000-0000-0000E1610000}"/>
    <cellStyle name="Sub totals 2 4 14 2 3" xfId="28235" xr:uid="{00000000-0005-0000-0000-0000E2610000}"/>
    <cellStyle name="Sub totals 2 4 14 2 4" xfId="28236" xr:uid="{00000000-0005-0000-0000-0000E3610000}"/>
    <cellStyle name="Sub totals 2 4 14 3" xfId="28237" xr:uid="{00000000-0005-0000-0000-0000E4610000}"/>
    <cellStyle name="Sub totals 2 4 14 4" xfId="28238" xr:uid="{00000000-0005-0000-0000-0000E5610000}"/>
    <cellStyle name="Sub totals 2 4 15" xfId="3701" xr:uid="{00000000-0005-0000-0000-0000E6610000}"/>
    <cellStyle name="Sub totals 2 4 15 2" xfId="28239" xr:uid="{00000000-0005-0000-0000-0000E7610000}"/>
    <cellStyle name="Sub totals 2 4 15 2 2" xfId="28240" xr:uid="{00000000-0005-0000-0000-0000E8610000}"/>
    <cellStyle name="Sub totals 2 4 15 2 3" xfId="28241" xr:uid="{00000000-0005-0000-0000-0000E9610000}"/>
    <cellStyle name="Sub totals 2 4 15 2 4" xfId="28242" xr:uid="{00000000-0005-0000-0000-0000EA610000}"/>
    <cellStyle name="Sub totals 2 4 15 3" xfId="28243" xr:uid="{00000000-0005-0000-0000-0000EB610000}"/>
    <cellStyle name="Sub totals 2 4 15 4" xfId="28244" xr:uid="{00000000-0005-0000-0000-0000EC610000}"/>
    <cellStyle name="Sub totals 2 4 16" xfId="3702" xr:uid="{00000000-0005-0000-0000-0000ED610000}"/>
    <cellStyle name="Sub totals 2 4 16 2" xfId="28245" xr:uid="{00000000-0005-0000-0000-0000EE610000}"/>
    <cellStyle name="Sub totals 2 4 16 2 2" xfId="28246" xr:uid="{00000000-0005-0000-0000-0000EF610000}"/>
    <cellStyle name="Sub totals 2 4 16 2 3" xfId="28247" xr:uid="{00000000-0005-0000-0000-0000F0610000}"/>
    <cellStyle name="Sub totals 2 4 16 2 4" xfId="28248" xr:uid="{00000000-0005-0000-0000-0000F1610000}"/>
    <cellStyle name="Sub totals 2 4 16 3" xfId="28249" xr:uid="{00000000-0005-0000-0000-0000F2610000}"/>
    <cellStyle name="Sub totals 2 4 16 4" xfId="28250" xr:uid="{00000000-0005-0000-0000-0000F3610000}"/>
    <cellStyle name="Sub totals 2 4 17" xfId="3703" xr:uid="{00000000-0005-0000-0000-0000F4610000}"/>
    <cellStyle name="Sub totals 2 4 17 2" xfId="28251" xr:uid="{00000000-0005-0000-0000-0000F5610000}"/>
    <cellStyle name="Sub totals 2 4 17 2 2" xfId="28252" xr:uid="{00000000-0005-0000-0000-0000F6610000}"/>
    <cellStyle name="Sub totals 2 4 17 2 3" xfId="28253" xr:uid="{00000000-0005-0000-0000-0000F7610000}"/>
    <cellStyle name="Sub totals 2 4 17 2 4" xfId="28254" xr:uid="{00000000-0005-0000-0000-0000F8610000}"/>
    <cellStyle name="Sub totals 2 4 17 3" xfId="28255" xr:uid="{00000000-0005-0000-0000-0000F9610000}"/>
    <cellStyle name="Sub totals 2 4 17 4" xfId="28256" xr:uid="{00000000-0005-0000-0000-0000FA610000}"/>
    <cellStyle name="Sub totals 2 4 18" xfId="3704" xr:uid="{00000000-0005-0000-0000-0000FB610000}"/>
    <cellStyle name="Sub totals 2 4 18 2" xfId="28257" xr:uid="{00000000-0005-0000-0000-0000FC610000}"/>
    <cellStyle name="Sub totals 2 4 18 2 2" xfId="28258" xr:uid="{00000000-0005-0000-0000-0000FD610000}"/>
    <cellStyle name="Sub totals 2 4 18 2 3" xfId="28259" xr:uid="{00000000-0005-0000-0000-0000FE610000}"/>
    <cellStyle name="Sub totals 2 4 18 2 4" xfId="28260" xr:uid="{00000000-0005-0000-0000-0000FF610000}"/>
    <cellStyle name="Sub totals 2 4 18 3" xfId="28261" xr:uid="{00000000-0005-0000-0000-000000620000}"/>
    <cellStyle name="Sub totals 2 4 18 4" xfId="28262" xr:uid="{00000000-0005-0000-0000-000001620000}"/>
    <cellStyle name="Sub totals 2 4 19" xfId="3705" xr:uid="{00000000-0005-0000-0000-000002620000}"/>
    <cellStyle name="Sub totals 2 4 19 2" xfId="28263" xr:uid="{00000000-0005-0000-0000-000003620000}"/>
    <cellStyle name="Sub totals 2 4 19 2 2" xfId="28264" xr:uid="{00000000-0005-0000-0000-000004620000}"/>
    <cellStyle name="Sub totals 2 4 19 2 3" xfId="28265" xr:uid="{00000000-0005-0000-0000-000005620000}"/>
    <cellStyle name="Sub totals 2 4 19 2 4" xfId="28266" xr:uid="{00000000-0005-0000-0000-000006620000}"/>
    <cellStyle name="Sub totals 2 4 19 3" xfId="28267" xr:uid="{00000000-0005-0000-0000-000007620000}"/>
    <cellStyle name="Sub totals 2 4 19 4" xfId="28268" xr:uid="{00000000-0005-0000-0000-000008620000}"/>
    <cellStyle name="Sub totals 2 4 2" xfId="3706" xr:uid="{00000000-0005-0000-0000-000009620000}"/>
    <cellStyle name="Sub totals 2 4 2 10" xfId="3707" xr:uid="{00000000-0005-0000-0000-00000A620000}"/>
    <cellStyle name="Sub totals 2 4 2 10 2" xfId="28269" xr:uid="{00000000-0005-0000-0000-00000B620000}"/>
    <cellStyle name="Sub totals 2 4 2 10 2 2" xfId="28270" xr:uid="{00000000-0005-0000-0000-00000C620000}"/>
    <cellStyle name="Sub totals 2 4 2 10 2 3" xfId="28271" xr:uid="{00000000-0005-0000-0000-00000D620000}"/>
    <cellStyle name="Sub totals 2 4 2 10 2 4" xfId="28272" xr:uid="{00000000-0005-0000-0000-00000E620000}"/>
    <cellStyle name="Sub totals 2 4 2 10 3" xfId="28273" xr:uid="{00000000-0005-0000-0000-00000F620000}"/>
    <cellStyle name="Sub totals 2 4 2 10 4" xfId="28274" xr:uid="{00000000-0005-0000-0000-000010620000}"/>
    <cellStyle name="Sub totals 2 4 2 11" xfId="3708" xr:uid="{00000000-0005-0000-0000-000011620000}"/>
    <cellStyle name="Sub totals 2 4 2 11 2" xfId="28275" xr:uid="{00000000-0005-0000-0000-000012620000}"/>
    <cellStyle name="Sub totals 2 4 2 11 2 2" xfId="28276" xr:uid="{00000000-0005-0000-0000-000013620000}"/>
    <cellStyle name="Sub totals 2 4 2 11 2 3" xfId="28277" xr:uid="{00000000-0005-0000-0000-000014620000}"/>
    <cellStyle name="Sub totals 2 4 2 11 2 4" xfId="28278" xr:uid="{00000000-0005-0000-0000-000015620000}"/>
    <cellStyle name="Sub totals 2 4 2 11 3" xfId="28279" xr:uid="{00000000-0005-0000-0000-000016620000}"/>
    <cellStyle name="Sub totals 2 4 2 11 4" xfId="28280" xr:uid="{00000000-0005-0000-0000-000017620000}"/>
    <cellStyle name="Sub totals 2 4 2 12" xfId="3709" xr:uid="{00000000-0005-0000-0000-000018620000}"/>
    <cellStyle name="Sub totals 2 4 2 12 2" xfId="28281" xr:uid="{00000000-0005-0000-0000-000019620000}"/>
    <cellStyle name="Sub totals 2 4 2 12 2 2" xfId="28282" xr:uid="{00000000-0005-0000-0000-00001A620000}"/>
    <cellStyle name="Sub totals 2 4 2 12 2 3" xfId="28283" xr:uid="{00000000-0005-0000-0000-00001B620000}"/>
    <cellStyle name="Sub totals 2 4 2 12 2 4" xfId="28284" xr:uid="{00000000-0005-0000-0000-00001C620000}"/>
    <cellStyle name="Sub totals 2 4 2 12 3" xfId="28285" xr:uid="{00000000-0005-0000-0000-00001D620000}"/>
    <cellStyle name="Sub totals 2 4 2 12 4" xfId="28286" xr:uid="{00000000-0005-0000-0000-00001E620000}"/>
    <cellStyle name="Sub totals 2 4 2 13" xfId="3710" xr:uid="{00000000-0005-0000-0000-00001F620000}"/>
    <cellStyle name="Sub totals 2 4 2 13 2" xfId="28287" xr:uid="{00000000-0005-0000-0000-000020620000}"/>
    <cellStyle name="Sub totals 2 4 2 13 2 2" xfId="28288" xr:uid="{00000000-0005-0000-0000-000021620000}"/>
    <cellStyle name="Sub totals 2 4 2 13 2 3" xfId="28289" xr:uid="{00000000-0005-0000-0000-000022620000}"/>
    <cellStyle name="Sub totals 2 4 2 13 2 4" xfId="28290" xr:uid="{00000000-0005-0000-0000-000023620000}"/>
    <cellStyle name="Sub totals 2 4 2 13 3" xfId="28291" xr:uid="{00000000-0005-0000-0000-000024620000}"/>
    <cellStyle name="Sub totals 2 4 2 13 4" xfId="28292" xr:uid="{00000000-0005-0000-0000-000025620000}"/>
    <cellStyle name="Sub totals 2 4 2 14" xfId="3711" xr:uid="{00000000-0005-0000-0000-000026620000}"/>
    <cellStyle name="Sub totals 2 4 2 14 2" xfId="28293" xr:uid="{00000000-0005-0000-0000-000027620000}"/>
    <cellStyle name="Sub totals 2 4 2 14 2 2" xfId="28294" xr:uid="{00000000-0005-0000-0000-000028620000}"/>
    <cellStyle name="Sub totals 2 4 2 14 2 3" xfId="28295" xr:uid="{00000000-0005-0000-0000-000029620000}"/>
    <cellStyle name="Sub totals 2 4 2 14 2 4" xfId="28296" xr:uid="{00000000-0005-0000-0000-00002A620000}"/>
    <cellStyle name="Sub totals 2 4 2 14 3" xfId="28297" xr:uid="{00000000-0005-0000-0000-00002B620000}"/>
    <cellStyle name="Sub totals 2 4 2 14 4" xfId="28298" xr:uid="{00000000-0005-0000-0000-00002C620000}"/>
    <cellStyle name="Sub totals 2 4 2 15" xfId="3712" xr:uid="{00000000-0005-0000-0000-00002D620000}"/>
    <cellStyle name="Sub totals 2 4 2 15 2" xfId="28299" xr:uid="{00000000-0005-0000-0000-00002E620000}"/>
    <cellStyle name="Sub totals 2 4 2 15 2 2" xfId="28300" xr:uid="{00000000-0005-0000-0000-00002F620000}"/>
    <cellStyle name="Sub totals 2 4 2 15 2 3" xfId="28301" xr:uid="{00000000-0005-0000-0000-000030620000}"/>
    <cellStyle name="Sub totals 2 4 2 15 2 4" xfId="28302" xr:uid="{00000000-0005-0000-0000-000031620000}"/>
    <cellStyle name="Sub totals 2 4 2 15 3" xfId="28303" xr:uid="{00000000-0005-0000-0000-000032620000}"/>
    <cellStyle name="Sub totals 2 4 2 15 4" xfId="28304" xr:uid="{00000000-0005-0000-0000-000033620000}"/>
    <cellStyle name="Sub totals 2 4 2 16" xfId="3713" xr:uid="{00000000-0005-0000-0000-000034620000}"/>
    <cellStyle name="Sub totals 2 4 2 16 2" xfId="28305" xr:uid="{00000000-0005-0000-0000-000035620000}"/>
    <cellStyle name="Sub totals 2 4 2 16 2 2" xfId="28306" xr:uid="{00000000-0005-0000-0000-000036620000}"/>
    <cellStyle name="Sub totals 2 4 2 16 2 3" xfId="28307" xr:uid="{00000000-0005-0000-0000-000037620000}"/>
    <cellStyle name="Sub totals 2 4 2 16 2 4" xfId="28308" xr:uid="{00000000-0005-0000-0000-000038620000}"/>
    <cellStyle name="Sub totals 2 4 2 16 3" xfId="28309" xr:uid="{00000000-0005-0000-0000-000039620000}"/>
    <cellStyle name="Sub totals 2 4 2 16 4" xfId="28310" xr:uid="{00000000-0005-0000-0000-00003A620000}"/>
    <cellStyle name="Sub totals 2 4 2 17" xfId="3714" xr:uid="{00000000-0005-0000-0000-00003B620000}"/>
    <cellStyle name="Sub totals 2 4 2 17 2" xfId="28311" xr:uid="{00000000-0005-0000-0000-00003C620000}"/>
    <cellStyle name="Sub totals 2 4 2 17 2 2" xfId="28312" xr:uid="{00000000-0005-0000-0000-00003D620000}"/>
    <cellStyle name="Sub totals 2 4 2 17 2 3" xfId="28313" xr:uid="{00000000-0005-0000-0000-00003E620000}"/>
    <cellStyle name="Sub totals 2 4 2 17 2 4" xfId="28314" xr:uid="{00000000-0005-0000-0000-00003F620000}"/>
    <cellStyle name="Sub totals 2 4 2 17 3" xfId="28315" xr:uid="{00000000-0005-0000-0000-000040620000}"/>
    <cellStyle name="Sub totals 2 4 2 17 4" xfId="28316" xr:uid="{00000000-0005-0000-0000-000041620000}"/>
    <cellStyle name="Sub totals 2 4 2 18" xfId="3715" xr:uid="{00000000-0005-0000-0000-000042620000}"/>
    <cellStyle name="Sub totals 2 4 2 18 2" xfId="28317" xr:uid="{00000000-0005-0000-0000-000043620000}"/>
    <cellStyle name="Sub totals 2 4 2 18 2 2" xfId="28318" xr:uid="{00000000-0005-0000-0000-000044620000}"/>
    <cellStyle name="Sub totals 2 4 2 18 2 3" xfId="28319" xr:uid="{00000000-0005-0000-0000-000045620000}"/>
    <cellStyle name="Sub totals 2 4 2 18 2 4" xfId="28320" xr:uid="{00000000-0005-0000-0000-000046620000}"/>
    <cellStyle name="Sub totals 2 4 2 18 3" xfId="28321" xr:uid="{00000000-0005-0000-0000-000047620000}"/>
    <cellStyle name="Sub totals 2 4 2 18 4" xfId="28322" xr:uid="{00000000-0005-0000-0000-000048620000}"/>
    <cellStyle name="Sub totals 2 4 2 19" xfId="3716" xr:uid="{00000000-0005-0000-0000-000049620000}"/>
    <cellStyle name="Sub totals 2 4 2 19 2" xfId="28323" xr:uid="{00000000-0005-0000-0000-00004A620000}"/>
    <cellStyle name="Sub totals 2 4 2 19 2 2" xfId="28324" xr:uid="{00000000-0005-0000-0000-00004B620000}"/>
    <cellStyle name="Sub totals 2 4 2 19 2 3" xfId="28325" xr:uid="{00000000-0005-0000-0000-00004C620000}"/>
    <cellStyle name="Sub totals 2 4 2 19 2 4" xfId="28326" xr:uid="{00000000-0005-0000-0000-00004D620000}"/>
    <cellStyle name="Sub totals 2 4 2 19 3" xfId="28327" xr:uid="{00000000-0005-0000-0000-00004E620000}"/>
    <cellStyle name="Sub totals 2 4 2 19 4" xfId="28328" xr:uid="{00000000-0005-0000-0000-00004F620000}"/>
    <cellStyle name="Sub totals 2 4 2 2" xfId="3717" xr:uid="{00000000-0005-0000-0000-000050620000}"/>
    <cellStyle name="Sub totals 2 4 2 2 2" xfId="28329" xr:uid="{00000000-0005-0000-0000-000051620000}"/>
    <cellStyle name="Sub totals 2 4 2 2 2 2" xfId="28330" xr:uid="{00000000-0005-0000-0000-000052620000}"/>
    <cellStyle name="Sub totals 2 4 2 2 2 3" xfId="28331" xr:uid="{00000000-0005-0000-0000-000053620000}"/>
    <cellStyle name="Sub totals 2 4 2 2 2 4" xfId="28332" xr:uid="{00000000-0005-0000-0000-000054620000}"/>
    <cellStyle name="Sub totals 2 4 2 2 3" xfId="28333" xr:uid="{00000000-0005-0000-0000-000055620000}"/>
    <cellStyle name="Sub totals 2 4 2 2 4" xfId="28334" xr:uid="{00000000-0005-0000-0000-000056620000}"/>
    <cellStyle name="Sub totals 2 4 2 20" xfId="3718" xr:uid="{00000000-0005-0000-0000-000057620000}"/>
    <cellStyle name="Sub totals 2 4 2 20 2" xfId="28335" xr:uid="{00000000-0005-0000-0000-000058620000}"/>
    <cellStyle name="Sub totals 2 4 2 20 2 2" xfId="28336" xr:uid="{00000000-0005-0000-0000-000059620000}"/>
    <cellStyle name="Sub totals 2 4 2 20 2 3" xfId="28337" xr:uid="{00000000-0005-0000-0000-00005A620000}"/>
    <cellStyle name="Sub totals 2 4 2 20 2 4" xfId="28338" xr:uid="{00000000-0005-0000-0000-00005B620000}"/>
    <cellStyle name="Sub totals 2 4 2 20 3" xfId="28339" xr:uid="{00000000-0005-0000-0000-00005C620000}"/>
    <cellStyle name="Sub totals 2 4 2 20 4" xfId="28340" xr:uid="{00000000-0005-0000-0000-00005D620000}"/>
    <cellStyle name="Sub totals 2 4 2 21" xfId="3719" xr:uid="{00000000-0005-0000-0000-00005E620000}"/>
    <cellStyle name="Sub totals 2 4 2 21 2" xfId="28341" xr:uid="{00000000-0005-0000-0000-00005F620000}"/>
    <cellStyle name="Sub totals 2 4 2 21 2 2" xfId="28342" xr:uid="{00000000-0005-0000-0000-000060620000}"/>
    <cellStyle name="Sub totals 2 4 2 21 2 3" xfId="28343" xr:uid="{00000000-0005-0000-0000-000061620000}"/>
    <cellStyle name="Sub totals 2 4 2 21 2 4" xfId="28344" xr:uid="{00000000-0005-0000-0000-000062620000}"/>
    <cellStyle name="Sub totals 2 4 2 21 3" xfId="28345" xr:uid="{00000000-0005-0000-0000-000063620000}"/>
    <cellStyle name="Sub totals 2 4 2 21 4" xfId="28346" xr:uid="{00000000-0005-0000-0000-000064620000}"/>
    <cellStyle name="Sub totals 2 4 2 22" xfId="3720" xr:uid="{00000000-0005-0000-0000-000065620000}"/>
    <cellStyle name="Sub totals 2 4 2 22 2" xfId="28347" xr:uid="{00000000-0005-0000-0000-000066620000}"/>
    <cellStyle name="Sub totals 2 4 2 22 2 2" xfId="28348" xr:uid="{00000000-0005-0000-0000-000067620000}"/>
    <cellStyle name="Sub totals 2 4 2 22 2 3" xfId="28349" xr:uid="{00000000-0005-0000-0000-000068620000}"/>
    <cellStyle name="Sub totals 2 4 2 22 2 4" xfId="28350" xr:uid="{00000000-0005-0000-0000-000069620000}"/>
    <cellStyle name="Sub totals 2 4 2 22 3" xfId="28351" xr:uid="{00000000-0005-0000-0000-00006A620000}"/>
    <cellStyle name="Sub totals 2 4 2 22 4" xfId="28352" xr:uid="{00000000-0005-0000-0000-00006B620000}"/>
    <cellStyle name="Sub totals 2 4 2 23" xfId="3721" xr:uid="{00000000-0005-0000-0000-00006C620000}"/>
    <cellStyle name="Sub totals 2 4 2 23 2" xfId="28353" xr:uid="{00000000-0005-0000-0000-00006D620000}"/>
    <cellStyle name="Sub totals 2 4 2 23 2 2" xfId="28354" xr:uid="{00000000-0005-0000-0000-00006E620000}"/>
    <cellStyle name="Sub totals 2 4 2 23 2 3" xfId="28355" xr:uid="{00000000-0005-0000-0000-00006F620000}"/>
    <cellStyle name="Sub totals 2 4 2 23 2 4" xfId="28356" xr:uid="{00000000-0005-0000-0000-000070620000}"/>
    <cellStyle name="Sub totals 2 4 2 23 3" xfId="28357" xr:uid="{00000000-0005-0000-0000-000071620000}"/>
    <cellStyle name="Sub totals 2 4 2 23 4" xfId="28358" xr:uid="{00000000-0005-0000-0000-000072620000}"/>
    <cellStyle name="Sub totals 2 4 2 24" xfId="3722" xr:uid="{00000000-0005-0000-0000-000073620000}"/>
    <cellStyle name="Sub totals 2 4 2 24 2" xfId="28359" xr:uid="{00000000-0005-0000-0000-000074620000}"/>
    <cellStyle name="Sub totals 2 4 2 24 2 2" xfId="28360" xr:uid="{00000000-0005-0000-0000-000075620000}"/>
    <cellStyle name="Sub totals 2 4 2 24 2 3" xfId="28361" xr:uid="{00000000-0005-0000-0000-000076620000}"/>
    <cellStyle name="Sub totals 2 4 2 24 2 4" xfId="28362" xr:uid="{00000000-0005-0000-0000-000077620000}"/>
    <cellStyle name="Sub totals 2 4 2 24 3" xfId="28363" xr:uid="{00000000-0005-0000-0000-000078620000}"/>
    <cellStyle name="Sub totals 2 4 2 24 4" xfId="28364" xr:uid="{00000000-0005-0000-0000-000079620000}"/>
    <cellStyle name="Sub totals 2 4 2 25" xfId="3723" xr:uid="{00000000-0005-0000-0000-00007A620000}"/>
    <cellStyle name="Sub totals 2 4 2 25 2" xfId="28365" xr:uid="{00000000-0005-0000-0000-00007B620000}"/>
    <cellStyle name="Sub totals 2 4 2 25 2 2" xfId="28366" xr:uid="{00000000-0005-0000-0000-00007C620000}"/>
    <cellStyle name="Sub totals 2 4 2 25 2 3" xfId="28367" xr:uid="{00000000-0005-0000-0000-00007D620000}"/>
    <cellStyle name="Sub totals 2 4 2 25 2 4" xfId="28368" xr:uid="{00000000-0005-0000-0000-00007E620000}"/>
    <cellStyle name="Sub totals 2 4 2 25 3" xfId="28369" xr:uid="{00000000-0005-0000-0000-00007F620000}"/>
    <cellStyle name="Sub totals 2 4 2 25 4" xfId="28370" xr:uid="{00000000-0005-0000-0000-000080620000}"/>
    <cellStyle name="Sub totals 2 4 2 26" xfId="3724" xr:uid="{00000000-0005-0000-0000-000081620000}"/>
    <cellStyle name="Sub totals 2 4 2 26 2" xfId="28371" xr:uid="{00000000-0005-0000-0000-000082620000}"/>
    <cellStyle name="Sub totals 2 4 2 26 2 2" xfId="28372" xr:uid="{00000000-0005-0000-0000-000083620000}"/>
    <cellStyle name="Sub totals 2 4 2 26 2 3" xfId="28373" xr:uid="{00000000-0005-0000-0000-000084620000}"/>
    <cellStyle name="Sub totals 2 4 2 26 2 4" xfId="28374" xr:uid="{00000000-0005-0000-0000-000085620000}"/>
    <cellStyle name="Sub totals 2 4 2 26 3" xfId="28375" xr:uid="{00000000-0005-0000-0000-000086620000}"/>
    <cellStyle name="Sub totals 2 4 2 26 4" xfId="28376" xr:uid="{00000000-0005-0000-0000-000087620000}"/>
    <cellStyle name="Sub totals 2 4 2 27" xfId="3725" xr:uid="{00000000-0005-0000-0000-000088620000}"/>
    <cellStyle name="Sub totals 2 4 2 27 2" xfId="28377" xr:uid="{00000000-0005-0000-0000-000089620000}"/>
    <cellStyle name="Sub totals 2 4 2 27 2 2" xfId="28378" xr:uid="{00000000-0005-0000-0000-00008A620000}"/>
    <cellStyle name="Sub totals 2 4 2 27 2 3" xfId="28379" xr:uid="{00000000-0005-0000-0000-00008B620000}"/>
    <cellStyle name="Sub totals 2 4 2 27 2 4" xfId="28380" xr:uid="{00000000-0005-0000-0000-00008C620000}"/>
    <cellStyle name="Sub totals 2 4 2 27 3" xfId="28381" xr:uid="{00000000-0005-0000-0000-00008D620000}"/>
    <cellStyle name="Sub totals 2 4 2 27 4" xfId="28382" xr:uid="{00000000-0005-0000-0000-00008E620000}"/>
    <cellStyle name="Sub totals 2 4 2 28" xfId="3726" xr:uid="{00000000-0005-0000-0000-00008F620000}"/>
    <cellStyle name="Sub totals 2 4 2 28 2" xfId="28383" xr:uid="{00000000-0005-0000-0000-000090620000}"/>
    <cellStyle name="Sub totals 2 4 2 28 2 2" xfId="28384" xr:uid="{00000000-0005-0000-0000-000091620000}"/>
    <cellStyle name="Sub totals 2 4 2 28 2 3" xfId="28385" xr:uid="{00000000-0005-0000-0000-000092620000}"/>
    <cellStyle name="Sub totals 2 4 2 28 2 4" xfId="28386" xr:uid="{00000000-0005-0000-0000-000093620000}"/>
    <cellStyle name="Sub totals 2 4 2 28 3" xfId="28387" xr:uid="{00000000-0005-0000-0000-000094620000}"/>
    <cellStyle name="Sub totals 2 4 2 28 4" xfId="28388" xr:uid="{00000000-0005-0000-0000-000095620000}"/>
    <cellStyle name="Sub totals 2 4 2 29" xfId="3727" xr:uid="{00000000-0005-0000-0000-000096620000}"/>
    <cellStyle name="Sub totals 2 4 2 29 2" xfId="28389" xr:uid="{00000000-0005-0000-0000-000097620000}"/>
    <cellStyle name="Sub totals 2 4 2 29 2 2" xfId="28390" xr:uid="{00000000-0005-0000-0000-000098620000}"/>
    <cellStyle name="Sub totals 2 4 2 29 2 3" xfId="28391" xr:uid="{00000000-0005-0000-0000-000099620000}"/>
    <cellStyle name="Sub totals 2 4 2 29 2 4" xfId="28392" xr:uid="{00000000-0005-0000-0000-00009A620000}"/>
    <cellStyle name="Sub totals 2 4 2 29 3" xfId="28393" xr:uid="{00000000-0005-0000-0000-00009B620000}"/>
    <cellStyle name="Sub totals 2 4 2 29 4" xfId="28394" xr:uid="{00000000-0005-0000-0000-00009C620000}"/>
    <cellStyle name="Sub totals 2 4 2 3" xfId="3728" xr:uid="{00000000-0005-0000-0000-00009D620000}"/>
    <cellStyle name="Sub totals 2 4 2 3 2" xfId="28395" xr:uid="{00000000-0005-0000-0000-00009E620000}"/>
    <cellStyle name="Sub totals 2 4 2 3 2 2" xfId="28396" xr:uid="{00000000-0005-0000-0000-00009F620000}"/>
    <cellStyle name="Sub totals 2 4 2 3 2 3" xfId="28397" xr:uid="{00000000-0005-0000-0000-0000A0620000}"/>
    <cellStyle name="Sub totals 2 4 2 3 2 4" xfId="28398" xr:uid="{00000000-0005-0000-0000-0000A1620000}"/>
    <cellStyle name="Sub totals 2 4 2 3 3" xfId="28399" xr:uid="{00000000-0005-0000-0000-0000A2620000}"/>
    <cellStyle name="Sub totals 2 4 2 3 4" xfId="28400" xr:uid="{00000000-0005-0000-0000-0000A3620000}"/>
    <cellStyle name="Sub totals 2 4 2 30" xfId="3729" xr:uid="{00000000-0005-0000-0000-0000A4620000}"/>
    <cellStyle name="Sub totals 2 4 2 30 2" xfId="28401" xr:uid="{00000000-0005-0000-0000-0000A5620000}"/>
    <cellStyle name="Sub totals 2 4 2 30 2 2" xfId="28402" xr:uid="{00000000-0005-0000-0000-0000A6620000}"/>
    <cellStyle name="Sub totals 2 4 2 30 2 3" xfId="28403" xr:uid="{00000000-0005-0000-0000-0000A7620000}"/>
    <cellStyle name="Sub totals 2 4 2 30 2 4" xfId="28404" xr:uid="{00000000-0005-0000-0000-0000A8620000}"/>
    <cellStyle name="Sub totals 2 4 2 30 3" xfId="28405" xr:uid="{00000000-0005-0000-0000-0000A9620000}"/>
    <cellStyle name="Sub totals 2 4 2 30 4" xfId="28406" xr:uid="{00000000-0005-0000-0000-0000AA620000}"/>
    <cellStyle name="Sub totals 2 4 2 31" xfId="3730" xr:uid="{00000000-0005-0000-0000-0000AB620000}"/>
    <cellStyle name="Sub totals 2 4 2 31 2" xfId="28407" xr:uid="{00000000-0005-0000-0000-0000AC620000}"/>
    <cellStyle name="Sub totals 2 4 2 31 2 2" xfId="28408" xr:uid="{00000000-0005-0000-0000-0000AD620000}"/>
    <cellStyle name="Sub totals 2 4 2 31 2 3" xfId="28409" xr:uid="{00000000-0005-0000-0000-0000AE620000}"/>
    <cellStyle name="Sub totals 2 4 2 31 2 4" xfId="28410" xr:uid="{00000000-0005-0000-0000-0000AF620000}"/>
    <cellStyle name="Sub totals 2 4 2 31 3" xfId="28411" xr:uid="{00000000-0005-0000-0000-0000B0620000}"/>
    <cellStyle name="Sub totals 2 4 2 31 4" xfId="28412" xr:uid="{00000000-0005-0000-0000-0000B1620000}"/>
    <cellStyle name="Sub totals 2 4 2 32" xfId="3731" xr:uid="{00000000-0005-0000-0000-0000B2620000}"/>
    <cellStyle name="Sub totals 2 4 2 32 2" xfId="28413" xr:uid="{00000000-0005-0000-0000-0000B3620000}"/>
    <cellStyle name="Sub totals 2 4 2 32 2 2" xfId="28414" xr:uid="{00000000-0005-0000-0000-0000B4620000}"/>
    <cellStyle name="Sub totals 2 4 2 32 2 3" xfId="28415" xr:uid="{00000000-0005-0000-0000-0000B5620000}"/>
    <cellStyle name="Sub totals 2 4 2 32 2 4" xfId="28416" xr:uid="{00000000-0005-0000-0000-0000B6620000}"/>
    <cellStyle name="Sub totals 2 4 2 32 3" xfId="28417" xr:uid="{00000000-0005-0000-0000-0000B7620000}"/>
    <cellStyle name="Sub totals 2 4 2 32 4" xfId="28418" xr:uid="{00000000-0005-0000-0000-0000B8620000}"/>
    <cellStyle name="Sub totals 2 4 2 33" xfId="3732" xr:uid="{00000000-0005-0000-0000-0000B9620000}"/>
    <cellStyle name="Sub totals 2 4 2 33 2" xfId="28419" xr:uid="{00000000-0005-0000-0000-0000BA620000}"/>
    <cellStyle name="Sub totals 2 4 2 33 2 2" xfId="28420" xr:uid="{00000000-0005-0000-0000-0000BB620000}"/>
    <cellStyle name="Sub totals 2 4 2 33 2 3" xfId="28421" xr:uid="{00000000-0005-0000-0000-0000BC620000}"/>
    <cellStyle name="Sub totals 2 4 2 33 2 4" xfId="28422" xr:uid="{00000000-0005-0000-0000-0000BD620000}"/>
    <cellStyle name="Sub totals 2 4 2 33 3" xfId="28423" xr:uid="{00000000-0005-0000-0000-0000BE620000}"/>
    <cellStyle name="Sub totals 2 4 2 33 4" xfId="28424" xr:uid="{00000000-0005-0000-0000-0000BF620000}"/>
    <cellStyle name="Sub totals 2 4 2 34" xfId="3733" xr:uid="{00000000-0005-0000-0000-0000C0620000}"/>
    <cellStyle name="Sub totals 2 4 2 34 2" xfId="28425" xr:uid="{00000000-0005-0000-0000-0000C1620000}"/>
    <cellStyle name="Sub totals 2 4 2 34 2 2" xfId="28426" xr:uid="{00000000-0005-0000-0000-0000C2620000}"/>
    <cellStyle name="Sub totals 2 4 2 34 2 3" xfId="28427" xr:uid="{00000000-0005-0000-0000-0000C3620000}"/>
    <cellStyle name="Sub totals 2 4 2 34 2 4" xfId="28428" xr:uid="{00000000-0005-0000-0000-0000C4620000}"/>
    <cellStyle name="Sub totals 2 4 2 34 3" xfId="28429" xr:uid="{00000000-0005-0000-0000-0000C5620000}"/>
    <cellStyle name="Sub totals 2 4 2 34 4" xfId="28430" xr:uid="{00000000-0005-0000-0000-0000C6620000}"/>
    <cellStyle name="Sub totals 2 4 2 35" xfId="3734" xr:uid="{00000000-0005-0000-0000-0000C7620000}"/>
    <cellStyle name="Sub totals 2 4 2 35 2" xfId="28431" xr:uid="{00000000-0005-0000-0000-0000C8620000}"/>
    <cellStyle name="Sub totals 2 4 2 35 2 2" xfId="28432" xr:uid="{00000000-0005-0000-0000-0000C9620000}"/>
    <cellStyle name="Sub totals 2 4 2 35 2 3" xfId="28433" xr:uid="{00000000-0005-0000-0000-0000CA620000}"/>
    <cellStyle name="Sub totals 2 4 2 35 2 4" xfId="28434" xr:uid="{00000000-0005-0000-0000-0000CB620000}"/>
    <cellStyle name="Sub totals 2 4 2 35 3" xfId="28435" xr:uid="{00000000-0005-0000-0000-0000CC620000}"/>
    <cellStyle name="Sub totals 2 4 2 35 4" xfId="28436" xr:uid="{00000000-0005-0000-0000-0000CD620000}"/>
    <cellStyle name="Sub totals 2 4 2 36" xfId="3735" xr:uid="{00000000-0005-0000-0000-0000CE620000}"/>
    <cellStyle name="Sub totals 2 4 2 36 2" xfId="28437" xr:uid="{00000000-0005-0000-0000-0000CF620000}"/>
    <cellStyle name="Sub totals 2 4 2 36 2 2" xfId="28438" xr:uid="{00000000-0005-0000-0000-0000D0620000}"/>
    <cellStyle name="Sub totals 2 4 2 36 2 3" xfId="28439" xr:uid="{00000000-0005-0000-0000-0000D1620000}"/>
    <cellStyle name="Sub totals 2 4 2 36 2 4" xfId="28440" xr:uid="{00000000-0005-0000-0000-0000D2620000}"/>
    <cellStyle name="Sub totals 2 4 2 36 3" xfId="28441" xr:uid="{00000000-0005-0000-0000-0000D3620000}"/>
    <cellStyle name="Sub totals 2 4 2 36 4" xfId="28442" xr:uid="{00000000-0005-0000-0000-0000D4620000}"/>
    <cellStyle name="Sub totals 2 4 2 37" xfId="3736" xr:uid="{00000000-0005-0000-0000-0000D5620000}"/>
    <cellStyle name="Sub totals 2 4 2 37 2" xfId="28443" xr:uid="{00000000-0005-0000-0000-0000D6620000}"/>
    <cellStyle name="Sub totals 2 4 2 37 2 2" xfId="28444" xr:uid="{00000000-0005-0000-0000-0000D7620000}"/>
    <cellStyle name="Sub totals 2 4 2 37 2 3" xfId="28445" xr:uid="{00000000-0005-0000-0000-0000D8620000}"/>
    <cellStyle name="Sub totals 2 4 2 37 2 4" xfId="28446" xr:uid="{00000000-0005-0000-0000-0000D9620000}"/>
    <cellStyle name="Sub totals 2 4 2 37 3" xfId="28447" xr:uid="{00000000-0005-0000-0000-0000DA620000}"/>
    <cellStyle name="Sub totals 2 4 2 37 4" xfId="28448" xr:uid="{00000000-0005-0000-0000-0000DB620000}"/>
    <cellStyle name="Sub totals 2 4 2 38" xfId="3737" xr:uid="{00000000-0005-0000-0000-0000DC620000}"/>
    <cellStyle name="Sub totals 2 4 2 38 2" xfId="28449" xr:uid="{00000000-0005-0000-0000-0000DD620000}"/>
    <cellStyle name="Sub totals 2 4 2 38 2 2" xfId="28450" xr:uid="{00000000-0005-0000-0000-0000DE620000}"/>
    <cellStyle name="Sub totals 2 4 2 38 2 3" xfId="28451" xr:uid="{00000000-0005-0000-0000-0000DF620000}"/>
    <cellStyle name="Sub totals 2 4 2 38 2 4" xfId="28452" xr:uid="{00000000-0005-0000-0000-0000E0620000}"/>
    <cellStyle name="Sub totals 2 4 2 38 3" xfId="28453" xr:uid="{00000000-0005-0000-0000-0000E1620000}"/>
    <cellStyle name="Sub totals 2 4 2 38 4" xfId="28454" xr:uid="{00000000-0005-0000-0000-0000E2620000}"/>
    <cellStyle name="Sub totals 2 4 2 39" xfId="3738" xr:uid="{00000000-0005-0000-0000-0000E3620000}"/>
    <cellStyle name="Sub totals 2 4 2 39 2" xfId="28455" xr:uid="{00000000-0005-0000-0000-0000E4620000}"/>
    <cellStyle name="Sub totals 2 4 2 39 2 2" xfId="28456" xr:uid="{00000000-0005-0000-0000-0000E5620000}"/>
    <cellStyle name="Sub totals 2 4 2 39 2 3" xfId="28457" xr:uid="{00000000-0005-0000-0000-0000E6620000}"/>
    <cellStyle name="Sub totals 2 4 2 39 2 4" xfId="28458" xr:uid="{00000000-0005-0000-0000-0000E7620000}"/>
    <cellStyle name="Sub totals 2 4 2 39 3" xfId="28459" xr:uid="{00000000-0005-0000-0000-0000E8620000}"/>
    <cellStyle name="Sub totals 2 4 2 39 4" xfId="28460" xr:uid="{00000000-0005-0000-0000-0000E9620000}"/>
    <cellStyle name="Sub totals 2 4 2 4" xfId="3739" xr:uid="{00000000-0005-0000-0000-0000EA620000}"/>
    <cellStyle name="Sub totals 2 4 2 4 2" xfId="28461" xr:uid="{00000000-0005-0000-0000-0000EB620000}"/>
    <cellStyle name="Sub totals 2 4 2 4 2 2" xfId="28462" xr:uid="{00000000-0005-0000-0000-0000EC620000}"/>
    <cellStyle name="Sub totals 2 4 2 4 2 3" xfId="28463" xr:uid="{00000000-0005-0000-0000-0000ED620000}"/>
    <cellStyle name="Sub totals 2 4 2 4 2 4" xfId="28464" xr:uid="{00000000-0005-0000-0000-0000EE620000}"/>
    <cellStyle name="Sub totals 2 4 2 4 3" xfId="28465" xr:uid="{00000000-0005-0000-0000-0000EF620000}"/>
    <cellStyle name="Sub totals 2 4 2 4 4" xfId="28466" xr:uid="{00000000-0005-0000-0000-0000F0620000}"/>
    <cellStyle name="Sub totals 2 4 2 40" xfId="3740" xr:uid="{00000000-0005-0000-0000-0000F1620000}"/>
    <cellStyle name="Sub totals 2 4 2 40 2" xfId="28467" xr:uid="{00000000-0005-0000-0000-0000F2620000}"/>
    <cellStyle name="Sub totals 2 4 2 40 2 2" xfId="28468" xr:uid="{00000000-0005-0000-0000-0000F3620000}"/>
    <cellStyle name="Sub totals 2 4 2 40 2 3" xfId="28469" xr:uid="{00000000-0005-0000-0000-0000F4620000}"/>
    <cellStyle name="Sub totals 2 4 2 40 2 4" xfId="28470" xr:uid="{00000000-0005-0000-0000-0000F5620000}"/>
    <cellStyle name="Sub totals 2 4 2 40 3" xfId="28471" xr:uid="{00000000-0005-0000-0000-0000F6620000}"/>
    <cellStyle name="Sub totals 2 4 2 40 4" xfId="28472" xr:uid="{00000000-0005-0000-0000-0000F7620000}"/>
    <cellStyle name="Sub totals 2 4 2 41" xfId="3741" xr:uid="{00000000-0005-0000-0000-0000F8620000}"/>
    <cellStyle name="Sub totals 2 4 2 41 2" xfId="28473" xr:uid="{00000000-0005-0000-0000-0000F9620000}"/>
    <cellStyle name="Sub totals 2 4 2 41 2 2" xfId="28474" xr:uid="{00000000-0005-0000-0000-0000FA620000}"/>
    <cellStyle name="Sub totals 2 4 2 41 2 3" xfId="28475" xr:uid="{00000000-0005-0000-0000-0000FB620000}"/>
    <cellStyle name="Sub totals 2 4 2 41 2 4" xfId="28476" xr:uid="{00000000-0005-0000-0000-0000FC620000}"/>
    <cellStyle name="Sub totals 2 4 2 41 3" xfId="28477" xr:uid="{00000000-0005-0000-0000-0000FD620000}"/>
    <cellStyle name="Sub totals 2 4 2 41 4" xfId="28478" xr:uid="{00000000-0005-0000-0000-0000FE620000}"/>
    <cellStyle name="Sub totals 2 4 2 42" xfId="3742" xr:uid="{00000000-0005-0000-0000-0000FF620000}"/>
    <cellStyle name="Sub totals 2 4 2 42 2" xfId="28479" xr:uid="{00000000-0005-0000-0000-000000630000}"/>
    <cellStyle name="Sub totals 2 4 2 42 2 2" xfId="28480" xr:uid="{00000000-0005-0000-0000-000001630000}"/>
    <cellStyle name="Sub totals 2 4 2 42 2 3" xfId="28481" xr:uid="{00000000-0005-0000-0000-000002630000}"/>
    <cellStyle name="Sub totals 2 4 2 42 2 4" xfId="28482" xr:uid="{00000000-0005-0000-0000-000003630000}"/>
    <cellStyle name="Sub totals 2 4 2 42 3" xfId="28483" xr:uid="{00000000-0005-0000-0000-000004630000}"/>
    <cellStyle name="Sub totals 2 4 2 42 4" xfId="28484" xr:uid="{00000000-0005-0000-0000-000005630000}"/>
    <cellStyle name="Sub totals 2 4 2 43" xfId="3743" xr:uid="{00000000-0005-0000-0000-000006630000}"/>
    <cellStyle name="Sub totals 2 4 2 43 2" xfId="28485" xr:uid="{00000000-0005-0000-0000-000007630000}"/>
    <cellStyle name="Sub totals 2 4 2 43 2 2" xfId="28486" xr:uid="{00000000-0005-0000-0000-000008630000}"/>
    <cellStyle name="Sub totals 2 4 2 43 2 3" xfId="28487" xr:uid="{00000000-0005-0000-0000-000009630000}"/>
    <cellStyle name="Sub totals 2 4 2 43 2 4" xfId="28488" xr:uid="{00000000-0005-0000-0000-00000A630000}"/>
    <cellStyle name="Sub totals 2 4 2 43 3" xfId="28489" xr:uid="{00000000-0005-0000-0000-00000B630000}"/>
    <cellStyle name="Sub totals 2 4 2 43 4" xfId="28490" xr:uid="{00000000-0005-0000-0000-00000C630000}"/>
    <cellStyle name="Sub totals 2 4 2 44" xfId="3744" xr:uid="{00000000-0005-0000-0000-00000D630000}"/>
    <cellStyle name="Sub totals 2 4 2 44 2" xfId="28491" xr:uid="{00000000-0005-0000-0000-00000E630000}"/>
    <cellStyle name="Sub totals 2 4 2 44 2 2" xfId="28492" xr:uid="{00000000-0005-0000-0000-00000F630000}"/>
    <cellStyle name="Sub totals 2 4 2 44 2 3" xfId="28493" xr:uid="{00000000-0005-0000-0000-000010630000}"/>
    <cellStyle name="Sub totals 2 4 2 44 2 4" xfId="28494" xr:uid="{00000000-0005-0000-0000-000011630000}"/>
    <cellStyle name="Sub totals 2 4 2 44 3" xfId="28495" xr:uid="{00000000-0005-0000-0000-000012630000}"/>
    <cellStyle name="Sub totals 2 4 2 44 4" xfId="28496" xr:uid="{00000000-0005-0000-0000-000013630000}"/>
    <cellStyle name="Sub totals 2 4 2 45" xfId="28497" xr:uid="{00000000-0005-0000-0000-000014630000}"/>
    <cellStyle name="Sub totals 2 4 2 45 2" xfId="28498" xr:uid="{00000000-0005-0000-0000-000015630000}"/>
    <cellStyle name="Sub totals 2 4 2 45 3" xfId="28499" xr:uid="{00000000-0005-0000-0000-000016630000}"/>
    <cellStyle name="Sub totals 2 4 2 45 4" xfId="28500" xr:uid="{00000000-0005-0000-0000-000017630000}"/>
    <cellStyle name="Sub totals 2 4 2 46" xfId="28501" xr:uid="{00000000-0005-0000-0000-000018630000}"/>
    <cellStyle name="Sub totals 2 4 2 46 2" xfId="28502" xr:uid="{00000000-0005-0000-0000-000019630000}"/>
    <cellStyle name="Sub totals 2 4 2 46 3" xfId="28503" xr:uid="{00000000-0005-0000-0000-00001A630000}"/>
    <cellStyle name="Sub totals 2 4 2 46 4" xfId="28504" xr:uid="{00000000-0005-0000-0000-00001B630000}"/>
    <cellStyle name="Sub totals 2 4 2 47" xfId="28505" xr:uid="{00000000-0005-0000-0000-00001C630000}"/>
    <cellStyle name="Sub totals 2 4 2 5" xfId="3745" xr:uid="{00000000-0005-0000-0000-00001D630000}"/>
    <cellStyle name="Sub totals 2 4 2 5 2" xfId="28506" xr:uid="{00000000-0005-0000-0000-00001E630000}"/>
    <cellStyle name="Sub totals 2 4 2 5 2 2" xfId="28507" xr:uid="{00000000-0005-0000-0000-00001F630000}"/>
    <cellStyle name="Sub totals 2 4 2 5 2 3" xfId="28508" xr:uid="{00000000-0005-0000-0000-000020630000}"/>
    <cellStyle name="Sub totals 2 4 2 5 2 4" xfId="28509" xr:uid="{00000000-0005-0000-0000-000021630000}"/>
    <cellStyle name="Sub totals 2 4 2 5 3" xfId="28510" xr:uid="{00000000-0005-0000-0000-000022630000}"/>
    <cellStyle name="Sub totals 2 4 2 5 4" xfId="28511" xr:uid="{00000000-0005-0000-0000-000023630000}"/>
    <cellStyle name="Sub totals 2 4 2 6" xfId="3746" xr:uid="{00000000-0005-0000-0000-000024630000}"/>
    <cellStyle name="Sub totals 2 4 2 6 2" xfId="28512" xr:uid="{00000000-0005-0000-0000-000025630000}"/>
    <cellStyle name="Sub totals 2 4 2 6 2 2" xfId="28513" xr:uid="{00000000-0005-0000-0000-000026630000}"/>
    <cellStyle name="Sub totals 2 4 2 6 2 3" xfId="28514" xr:uid="{00000000-0005-0000-0000-000027630000}"/>
    <cellStyle name="Sub totals 2 4 2 6 2 4" xfId="28515" xr:uid="{00000000-0005-0000-0000-000028630000}"/>
    <cellStyle name="Sub totals 2 4 2 6 3" xfId="28516" xr:uid="{00000000-0005-0000-0000-000029630000}"/>
    <cellStyle name="Sub totals 2 4 2 6 4" xfId="28517" xr:uid="{00000000-0005-0000-0000-00002A630000}"/>
    <cellStyle name="Sub totals 2 4 2 7" xfId="3747" xr:uid="{00000000-0005-0000-0000-00002B630000}"/>
    <cellStyle name="Sub totals 2 4 2 7 2" xfId="28518" xr:uid="{00000000-0005-0000-0000-00002C630000}"/>
    <cellStyle name="Sub totals 2 4 2 7 2 2" xfId="28519" xr:uid="{00000000-0005-0000-0000-00002D630000}"/>
    <cellStyle name="Sub totals 2 4 2 7 2 3" xfId="28520" xr:uid="{00000000-0005-0000-0000-00002E630000}"/>
    <cellStyle name="Sub totals 2 4 2 7 2 4" xfId="28521" xr:uid="{00000000-0005-0000-0000-00002F630000}"/>
    <cellStyle name="Sub totals 2 4 2 7 3" xfId="28522" xr:uid="{00000000-0005-0000-0000-000030630000}"/>
    <cellStyle name="Sub totals 2 4 2 7 4" xfId="28523" xr:uid="{00000000-0005-0000-0000-000031630000}"/>
    <cellStyle name="Sub totals 2 4 2 8" xfId="3748" xr:uid="{00000000-0005-0000-0000-000032630000}"/>
    <cellStyle name="Sub totals 2 4 2 8 2" xfId="28524" xr:uid="{00000000-0005-0000-0000-000033630000}"/>
    <cellStyle name="Sub totals 2 4 2 8 2 2" xfId="28525" xr:uid="{00000000-0005-0000-0000-000034630000}"/>
    <cellStyle name="Sub totals 2 4 2 8 2 3" xfId="28526" xr:uid="{00000000-0005-0000-0000-000035630000}"/>
    <cellStyle name="Sub totals 2 4 2 8 2 4" xfId="28527" xr:uid="{00000000-0005-0000-0000-000036630000}"/>
    <cellStyle name="Sub totals 2 4 2 8 3" xfId="28528" xr:uid="{00000000-0005-0000-0000-000037630000}"/>
    <cellStyle name="Sub totals 2 4 2 8 4" xfId="28529" xr:uid="{00000000-0005-0000-0000-000038630000}"/>
    <cellStyle name="Sub totals 2 4 2 9" xfId="3749" xr:uid="{00000000-0005-0000-0000-000039630000}"/>
    <cellStyle name="Sub totals 2 4 2 9 2" xfId="28530" xr:uid="{00000000-0005-0000-0000-00003A630000}"/>
    <cellStyle name="Sub totals 2 4 2 9 2 2" xfId="28531" xr:uid="{00000000-0005-0000-0000-00003B630000}"/>
    <cellStyle name="Sub totals 2 4 2 9 2 3" xfId="28532" xr:uid="{00000000-0005-0000-0000-00003C630000}"/>
    <cellStyle name="Sub totals 2 4 2 9 2 4" xfId="28533" xr:uid="{00000000-0005-0000-0000-00003D630000}"/>
    <cellStyle name="Sub totals 2 4 2 9 3" xfId="28534" xr:uid="{00000000-0005-0000-0000-00003E630000}"/>
    <cellStyle name="Sub totals 2 4 2 9 4" xfId="28535" xr:uid="{00000000-0005-0000-0000-00003F630000}"/>
    <cellStyle name="Sub totals 2 4 20" xfId="3750" xr:uid="{00000000-0005-0000-0000-000040630000}"/>
    <cellStyle name="Sub totals 2 4 20 2" xfId="28536" xr:uid="{00000000-0005-0000-0000-000041630000}"/>
    <cellStyle name="Sub totals 2 4 20 2 2" xfId="28537" xr:uid="{00000000-0005-0000-0000-000042630000}"/>
    <cellStyle name="Sub totals 2 4 20 2 3" xfId="28538" xr:uid="{00000000-0005-0000-0000-000043630000}"/>
    <cellStyle name="Sub totals 2 4 20 2 4" xfId="28539" xr:uid="{00000000-0005-0000-0000-000044630000}"/>
    <cellStyle name="Sub totals 2 4 20 3" xfId="28540" xr:uid="{00000000-0005-0000-0000-000045630000}"/>
    <cellStyle name="Sub totals 2 4 20 4" xfId="28541" xr:uid="{00000000-0005-0000-0000-000046630000}"/>
    <cellStyle name="Sub totals 2 4 21" xfId="3751" xr:uid="{00000000-0005-0000-0000-000047630000}"/>
    <cellStyle name="Sub totals 2 4 21 2" xfId="28542" xr:uid="{00000000-0005-0000-0000-000048630000}"/>
    <cellStyle name="Sub totals 2 4 21 2 2" xfId="28543" xr:uid="{00000000-0005-0000-0000-000049630000}"/>
    <cellStyle name="Sub totals 2 4 21 2 3" xfId="28544" xr:uid="{00000000-0005-0000-0000-00004A630000}"/>
    <cellStyle name="Sub totals 2 4 21 2 4" xfId="28545" xr:uid="{00000000-0005-0000-0000-00004B630000}"/>
    <cellStyle name="Sub totals 2 4 21 3" xfId="28546" xr:uid="{00000000-0005-0000-0000-00004C630000}"/>
    <cellStyle name="Sub totals 2 4 21 4" xfId="28547" xr:uid="{00000000-0005-0000-0000-00004D630000}"/>
    <cellStyle name="Sub totals 2 4 22" xfId="3752" xr:uid="{00000000-0005-0000-0000-00004E630000}"/>
    <cellStyle name="Sub totals 2 4 22 2" xfId="28548" xr:uid="{00000000-0005-0000-0000-00004F630000}"/>
    <cellStyle name="Sub totals 2 4 22 2 2" xfId="28549" xr:uid="{00000000-0005-0000-0000-000050630000}"/>
    <cellStyle name="Sub totals 2 4 22 2 3" xfId="28550" xr:uid="{00000000-0005-0000-0000-000051630000}"/>
    <cellStyle name="Sub totals 2 4 22 2 4" xfId="28551" xr:uid="{00000000-0005-0000-0000-000052630000}"/>
    <cellStyle name="Sub totals 2 4 22 3" xfId="28552" xr:uid="{00000000-0005-0000-0000-000053630000}"/>
    <cellStyle name="Sub totals 2 4 22 4" xfId="28553" xr:uid="{00000000-0005-0000-0000-000054630000}"/>
    <cellStyle name="Sub totals 2 4 23" xfId="3753" xr:uid="{00000000-0005-0000-0000-000055630000}"/>
    <cellStyle name="Sub totals 2 4 23 2" xfId="28554" xr:uid="{00000000-0005-0000-0000-000056630000}"/>
    <cellStyle name="Sub totals 2 4 23 2 2" xfId="28555" xr:uid="{00000000-0005-0000-0000-000057630000}"/>
    <cellStyle name="Sub totals 2 4 23 2 3" xfId="28556" xr:uid="{00000000-0005-0000-0000-000058630000}"/>
    <cellStyle name="Sub totals 2 4 23 2 4" xfId="28557" xr:uid="{00000000-0005-0000-0000-000059630000}"/>
    <cellStyle name="Sub totals 2 4 23 3" xfId="28558" xr:uid="{00000000-0005-0000-0000-00005A630000}"/>
    <cellStyle name="Sub totals 2 4 23 4" xfId="28559" xr:uid="{00000000-0005-0000-0000-00005B630000}"/>
    <cellStyle name="Sub totals 2 4 24" xfId="3754" xr:uid="{00000000-0005-0000-0000-00005C630000}"/>
    <cellStyle name="Sub totals 2 4 24 2" xfId="28560" xr:uid="{00000000-0005-0000-0000-00005D630000}"/>
    <cellStyle name="Sub totals 2 4 24 2 2" xfId="28561" xr:uid="{00000000-0005-0000-0000-00005E630000}"/>
    <cellStyle name="Sub totals 2 4 24 2 3" xfId="28562" xr:uid="{00000000-0005-0000-0000-00005F630000}"/>
    <cellStyle name="Sub totals 2 4 24 2 4" xfId="28563" xr:uid="{00000000-0005-0000-0000-000060630000}"/>
    <cellStyle name="Sub totals 2 4 24 3" xfId="28564" xr:uid="{00000000-0005-0000-0000-000061630000}"/>
    <cellStyle name="Sub totals 2 4 24 4" xfId="28565" xr:uid="{00000000-0005-0000-0000-000062630000}"/>
    <cellStyle name="Sub totals 2 4 25" xfId="3755" xr:uid="{00000000-0005-0000-0000-000063630000}"/>
    <cellStyle name="Sub totals 2 4 25 2" xfId="28566" xr:uid="{00000000-0005-0000-0000-000064630000}"/>
    <cellStyle name="Sub totals 2 4 25 2 2" xfId="28567" xr:uid="{00000000-0005-0000-0000-000065630000}"/>
    <cellStyle name="Sub totals 2 4 25 2 3" xfId="28568" xr:uid="{00000000-0005-0000-0000-000066630000}"/>
    <cellStyle name="Sub totals 2 4 25 2 4" xfId="28569" xr:uid="{00000000-0005-0000-0000-000067630000}"/>
    <cellStyle name="Sub totals 2 4 25 3" xfId="28570" xr:uid="{00000000-0005-0000-0000-000068630000}"/>
    <cellStyle name="Sub totals 2 4 25 4" xfId="28571" xr:uid="{00000000-0005-0000-0000-000069630000}"/>
    <cellStyle name="Sub totals 2 4 26" xfId="3756" xr:uid="{00000000-0005-0000-0000-00006A630000}"/>
    <cellStyle name="Sub totals 2 4 26 2" xfId="28572" xr:uid="{00000000-0005-0000-0000-00006B630000}"/>
    <cellStyle name="Sub totals 2 4 26 2 2" xfId="28573" xr:uid="{00000000-0005-0000-0000-00006C630000}"/>
    <cellStyle name="Sub totals 2 4 26 2 3" xfId="28574" xr:uid="{00000000-0005-0000-0000-00006D630000}"/>
    <cellStyle name="Sub totals 2 4 26 2 4" xfId="28575" xr:uid="{00000000-0005-0000-0000-00006E630000}"/>
    <cellStyle name="Sub totals 2 4 26 3" xfId="28576" xr:uid="{00000000-0005-0000-0000-00006F630000}"/>
    <cellStyle name="Sub totals 2 4 26 4" xfId="28577" xr:uid="{00000000-0005-0000-0000-000070630000}"/>
    <cellStyle name="Sub totals 2 4 27" xfId="3757" xr:uid="{00000000-0005-0000-0000-000071630000}"/>
    <cellStyle name="Sub totals 2 4 27 2" xfId="28578" xr:uid="{00000000-0005-0000-0000-000072630000}"/>
    <cellStyle name="Sub totals 2 4 27 2 2" xfId="28579" xr:uid="{00000000-0005-0000-0000-000073630000}"/>
    <cellStyle name="Sub totals 2 4 27 2 3" xfId="28580" xr:uid="{00000000-0005-0000-0000-000074630000}"/>
    <cellStyle name="Sub totals 2 4 27 2 4" xfId="28581" xr:uid="{00000000-0005-0000-0000-000075630000}"/>
    <cellStyle name="Sub totals 2 4 27 3" xfId="28582" xr:uid="{00000000-0005-0000-0000-000076630000}"/>
    <cellStyle name="Sub totals 2 4 27 4" xfId="28583" xr:uid="{00000000-0005-0000-0000-000077630000}"/>
    <cellStyle name="Sub totals 2 4 28" xfId="3758" xr:uid="{00000000-0005-0000-0000-000078630000}"/>
    <cellStyle name="Sub totals 2 4 28 2" xfId="28584" xr:uid="{00000000-0005-0000-0000-000079630000}"/>
    <cellStyle name="Sub totals 2 4 28 2 2" xfId="28585" xr:uid="{00000000-0005-0000-0000-00007A630000}"/>
    <cellStyle name="Sub totals 2 4 28 2 3" xfId="28586" xr:uid="{00000000-0005-0000-0000-00007B630000}"/>
    <cellStyle name="Sub totals 2 4 28 2 4" xfId="28587" xr:uid="{00000000-0005-0000-0000-00007C630000}"/>
    <cellStyle name="Sub totals 2 4 28 3" xfId="28588" xr:uid="{00000000-0005-0000-0000-00007D630000}"/>
    <cellStyle name="Sub totals 2 4 28 4" xfId="28589" xr:uid="{00000000-0005-0000-0000-00007E630000}"/>
    <cellStyle name="Sub totals 2 4 29" xfId="3759" xr:uid="{00000000-0005-0000-0000-00007F630000}"/>
    <cellStyle name="Sub totals 2 4 29 2" xfId="28590" xr:uid="{00000000-0005-0000-0000-000080630000}"/>
    <cellStyle name="Sub totals 2 4 29 2 2" xfId="28591" xr:uid="{00000000-0005-0000-0000-000081630000}"/>
    <cellStyle name="Sub totals 2 4 29 2 3" xfId="28592" xr:uid="{00000000-0005-0000-0000-000082630000}"/>
    <cellStyle name="Sub totals 2 4 29 2 4" xfId="28593" xr:uid="{00000000-0005-0000-0000-000083630000}"/>
    <cellStyle name="Sub totals 2 4 29 3" xfId="28594" xr:uid="{00000000-0005-0000-0000-000084630000}"/>
    <cellStyle name="Sub totals 2 4 29 4" xfId="28595" xr:uid="{00000000-0005-0000-0000-000085630000}"/>
    <cellStyle name="Sub totals 2 4 3" xfId="3760" xr:uid="{00000000-0005-0000-0000-000086630000}"/>
    <cellStyle name="Sub totals 2 4 3 2" xfId="28596" xr:uid="{00000000-0005-0000-0000-000087630000}"/>
    <cellStyle name="Sub totals 2 4 3 2 2" xfId="28597" xr:uid="{00000000-0005-0000-0000-000088630000}"/>
    <cellStyle name="Sub totals 2 4 3 2 3" xfId="28598" xr:uid="{00000000-0005-0000-0000-000089630000}"/>
    <cellStyle name="Sub totals 2 4 3 2 4" xfId="28599" xr:uid="{00000000-0005-0000-0000-00008A630000}"/>
    <cellStyle name="Sub totals 2 4 3 3" xfId="28600" xr:uid="{00000000-0005-0000-0000-00008B630000}"/>
    <cellStyle name="Sub totals 2 4 3 4" xfId="28601" xr:uid="{00000000-0005-0000-0000-00008C630000}"/>
    <cellStyle name="Sub totals 2 4 30" xfId="3761" xr:uid="{00000000-0005-0000-0000-00008D630000}"/>
    <cellStyle name="Sub totals 2 4 30 2" xfId="28602" xr:uid="{00000000-0005-0000-0000-00008E630000}"/>
    <cellStyle name="Sub totals 2 4 30 2 2" xfId="28603" xr:uid="{00000000-0005-0000-0000-00008F630000}"/>
    <cellStyle name="Sub totals 2 4 30 2 3" xfId="28604" xr:uid="{00000000-0005-0000-0000-000090630000}"/>
    <cellStyle name="Sub totals 2 4 30 2 4" xfId="28605" xr:uid="{00000000-0005-0000-0000-000091630000}"/>
    <cellStyle name="Sub totals 2 4 30 3" xfId="28606" xr:uid="{00000000-0005-0000-0000-000092630000}"/>
    <cellStyle name="Sub totals 2 4 30 4" xfId="28607" xr:uid="{00000000-0005-0000-0000-000093630000}"/>
    <cellStyle name="Sub totals 2 4 31" xfId="3762" xr:uid="{00000000-0005-0000-0000-000094630000}"/>
    <cellStyle name="Sub totals 2 4 31 2" xfId="28608" xr:uid="{00000000-0005-0000-0000-000095630000}"/>
    <cellStyle name="Sub totals 2 4 31 2 2" xfId="28609" xr:uid="{00000000-0005-0000-0000-000096630000}"/>
    <cellStyle name="Sub totals 2 4 31 2 3" xfId="28610" xr:uid="{00000000-0005-0000-0000-000097630000}"/>
    <cellStyle name="Sub totals 2 4 31 2 4" xfId="28611" xr:uid="{00000000-0005-0000-0000-000098630000}"/>
    <cellStyle name="Sub totals 2 4 31 3" xfId="28612" xr:uid="{00000000-0005-0000-0000-000099630000}"/>
    <cellStyle name="Sub totals 2 4 31 4" xfId="28613" xr:uid="{00000000-0005-0000-0000-00009A630000}"/>
    <cellStyle name="Sub totals 2 4 32" xfId="3763" xr:uid="{00000000-0005-0000-0000-00009B630000}"/>
    <cellStyle name="Sub totals 2 4 32 2" xfId="28614" xr:uid="{00000000-0005-0000-0000-00009C630000}"/>
    <cellStyle name="Sub totals 2 4 32 2 2" xfId="28615" xr:uid="{00000000-0005-0000-0000-00009D630000}"/>
    <cellStyle name="Sub totals 2 4 32 2 3" xfId="28616" xr:uid="{00000000-0005-0000-0000-00009E630000}"/>
    <cellStyle name="Sub totals 2 4 32 2 4" xfId="28617" xr:uid="{00000000-0005-0000-0000-00009F630000}"/>
    <cellStyle name="Sub totals 2 4 32 3" xfId="28618" xr:uid="{00000000-0005-0000-0000-0000A0630000}"/>
    <cellStyle name="Sub totals 2 4 32 4" xfId="28619" xr:uid="{00000000-0005-0000-0000-0000A1630000}"/>
    <cellStyle name="Sub totals 2 4 33" xfId="3764" xr:uid="{00000000-0005-0000-0000-0000A2630000}"/>
    <cellStyle name="Sub totals 2 4 33 2" xfId="28620" xr:uid="{00000000-0005-0000-0000-0000A3630000}"/>
    <cellStyle name="Sub totals 2 4 33 2 2" xfId="28621" xr:uid="{00000000-0005-0000-0000-0000A4630000}"/>
    <cellStyle name="Sub totals 2 4 33 2 3" xfId="28622" xr:uid="{00000000-0005-0000-0000-0000A5630000}"/>
    <cellStyle name="Sub totals 2 4 33 2 4" xfId="28623" xr:uid="{00000000-0005-0000-0000-0000A6630000}"/>
    <cellStyle name="Sub totals 2 4 33 3" xfId="28624" xr:uid="{00000000-0005-0000-0000-0000A7630000}"/>
    <cellStyle name="Sub totals 2 4 33 4" xfId="28625" xr:uid="{00000000-0005-0000-0000-0000A8630000}"/>
    <cellStyle name="Sub totals 2 4 34" xfId="3765" xr:uid="{00000000-0005-0000-0000-0000A9630000}"/>
    <cellStyle name="Sub totals 2 4 34 2" xfId="28626" xr:uid="{00000000-0005-0000-0000-0000AA630000}"/>
    <cellStyle name="Sub totals 2 4 34 2 2" xfId="28627" xr:uid="{00000000-0005-0000-0000-0000AB630000}"/>
    <cellStyle name="Sub totals 2 4 34 2 3" xfId="28628" xr:uid="{00000000-0005-0000-0000-0000AC630000}"/>
    <cellStyle name="Sub totals 2 4 34 2 4" xfId="28629" xr:uid="{00000000-0005-0000-0000-0000AD630000}"/>
    <cellStyle name="Sub totals 2 4 34 3" xfId="28630" xr:uid="{00000000-0005-0000-0000-0000AE630000}"/>
    <cellStyle name="Sub totals 2 4 34 4" xfId="28631" xr:uid="{00000000-0005-0000-0000-0000AF630000}"/>
    <cellStyle name="Sub totals 2 4 35" xfId="3766" xr:uid="{00000000-0005-0000-0000-0000B0630000}"/>
    <cellStyle name="Sub totals 2 4 35 2" xfId="28632" xr:uid="{00000000-0005-0000-0000-0000B1630000}"/>
    <cellStyle name="Sub totals 2 4 35 2 2" xfId="28633" xr:uid="{00000000-0005-0000-0000-0000B2630000}"/>
    <cellStyle name="Sub totals 2 4 35 2 3" xfId="28634" xr:uid="{00000000-0005-0000-0000-0000B3630000}"/>
    <cellStyle name="Sub totals 2 4 35 2 4" xfId="28635" xr:uid="{00000000-0005-0000-0000-0000B4630000}"/>
    <cellStyle name="Sub totals 2 4 35 3" xfId="28636" xr:uid="{00000000-0005-0000-0000-0000B5630000}"/>
    <cellStyle name="Sub totals 2 4 35 4" xfId="28637" xr:uid="{00000000-0005-0000-0000-0000B6630000}"/>
    <cellStyle name="Sub totals 2 4 36" xfId="3767" xr:uid="{00000000-0005-0000-0000-0000B7630000}"/>
    <cellStyle name="Sub totals 2 4 36 2" xfId="28638" xr:uid="{00000000-0005-0000-0000-0000B8630000}"/>
    <cellStyle name="Sub totals 2 4 36 2 2" xfId="28639" xr:uid="{00000000-0005-0000-0000-0000B9630000}"/>
    <cellStyle name="Sub totals 2 4 36 2 3" xfId="28640" xr:uid="{00000000-0005-0000-0000-0000BA630000}"/>
    <cellStyle name="Sub totals 2 4 36 2 4" xfId="28641" xr:uid="{00000000-0005-0000-0000-0000BB630000}"/>
    <cellStyle name="Sub totals 2 4 36 3" xfId="28642" xr:uid="{00000000-0005-0000-0000-0000BC630000}"/>
    <cellStyle name="Sub totals 2 4 36 4" xfId="28643" xr:uid="{00000000-0005-0000-0000-0000BD630000}"/>
    <cellStyle name="Sub totals 2 4 37" xfId="3768" xr:uid="{00000000-0005-0000-0000-0000BE630000}"/>
    <cellStyle name="Sub totals 2 4 37 2" xfId="28644" xr:uid="{00000000-0005-0000-0000-0000BF630000}"/>
    <cellStyle name="Sub totals 2 4 37 2 2" xfId="28645" xr:uid="{00000000-0005-0000-0000-0000C0630000}"/>
    <cellStyle name="Sub totals 2 4 37 2 3" xfId="28646" xr:uid="{00000000-0005-0000-0000-0000C1630000}"/>
    <cellStyle name="Sub totals 2 4 37 2 4" xfId="28647" xr:uid="{00000000-0005-0000-0000-0000C2630000}"/>
    <cellStyle name="Sub totals 2 4 37 3" xfId="28648" xr:uid="{00000000-0005-0000-0000-0000C3630000}"/>
    <cellStyle name="Sub totals 2 4 37 4" xfId="28649" xr:uid="{00000000-0005-0000-0000-0000C4630000}"/>
    <cellStyle name="Sub totals 2 4 38" xfId="3769" xr:uid="{00000000-0005-0000-0000-0000C5630000}"/>
    <cellStyle name="Sub totals 2 4 38 2" xfId="28650" xr:uid="{00000000-0005-0000-0000-0000C6630000}"/>
    <cellStyle name="Sub totals 2 4 38 2 2" xfId="28651" xr:uid="{00000000-0005-0000-0000-0000C7630000}"/>
    <cellStyle name="Sub totals 2 4 38 2 3" xfId="28652" xr:uid="{00000000-0005-0000-0000-0000C8630000}"/>
    <cellStyle name="Sub totals 2 4 38 2 4" xfId="28653" xr:uid="{00000000-0005-0000-0000-0000C9630000}"/>
    <cellStyle name="Sub totals 2 4 38 3" xfId="28654" xr:uid="{00000000-0005-0000-0000-0000CA630000}"/>
    <cellStyle name="Sub totals 2 4 38 4" xfId="28655" xr:uid="{00000000-0005-0000-0000-0000CB630000}"/>
    <cellStyle name="Sub totals 2 4 39" xfId="3770" xr:uid="{00000000-0005-0000-0000-0000CC630000}"/>
    <cellStyle name="Sub totals 2 4 39 2" xfId="28656" xr:uid="{00000000-0005-0000-0000-0000CD630000}"/>
    <cellStyle name="Sub totals 2 4 39 2 2" xfId="28657" xr:uid="{00000000-0005-0000-0000-0000CE630000}"/>
    <cellStyle name="Sub totals 2 4 39 2 3" xfId="28658" xr:uid="{00000000-0005-0000-0000-0000CF630000}"/>
    <cellStyle name="Sub totals 2 4 39 2 4" xfId="28659" xr:uid="{00000000-0005-0000-0000-0000D0630000}"/>
    <cellStyle name="Sub totals 2 4 39 3" xfId="28660" xr:uid="{00000000-0005-0000-0000-0000D1630000}"/>
    <cellStyle name="Sub totals 2 4 39 4" xfId="28661" xr:uid="{00000000-0005-0000-0000-0000D2630000}"/>
    <cellStyle name="Sub totals 2 4 4" xfId="3771" xr:uid="{00000000-0005-0000-0000-0000D3630000}"/>
    <cellStyle name="Sub totals 2 4 4 2" xfId="28662" xr:uid="{00000000-0005-0000-0000-0000D4630000}"/>
    <cellStyle name="Sub totals 2 4 4 2 2" xfId="28663" xr:uid="{00000000-0005-0000-0000-0000D5630000}"/>
    <cellStyle name="Sub totals 2 4 4 2 3" xfId="28664" xr:uid="{00000000-0005-0000-0000-0000D6630000}"/>
    <cellStyle name="Sub totals 2 4 4 2 4" xfId="28665" xr:uid="{00000000-0005-0000-0000-0000D7630000}"/>
    <cellStyle name="Sub totals 2 4 4 3" xfId="28666" xr:uid="{00000000-0005-0000-0000-0000D8630000}"/>
    <cellStyle name="Sub totals 2 4 4 4" xfId="28667" xr:uid="{00000000-0005-0000-0000-0000D9630000}"/>
    <cellStyle name="Sub totals 2 4 40" xfId="3772" xr:uid="{00000000-0005-0000-0000-0000DA630000}"/>
    <cellStyle name="Sub totals 2 4 40 2" xfId="28668" xr:uid="{00000000-0005-0000-0000-0000DB630000}"/>
    <cellStyle name="Sub totals 2 4 40 2 2" xfId="28669" xr:uid="{00000000-0005-0000-0000-0000DC630000}"/>
    <cellStyle name="Sub totals 2 4 40 2 3" xfId="28670" xr:uid="{00000000-0005-0000-0000-0000DD630000}"/>
    <cellStyle name="Sub totals 2 4 40 2 4" xfId="28671" xr:uid="{00000000-0005-0000-0000-0000DE630000}"/>
    <cellStyle name="Sub totals 2 4 40 3" xfId="28672" xr:uid="{00000000-0005-0000-0000-0000DF630000}"/>
    <cellStyle name="Sub totals 2 4 40 4" xfId="28673" xr:uid="{00000000-0005-0000-0000-0000E0630000}"/>
    <cellStyle name="Sub totals 2 4 41" xfId="3773" xr:uid="{00000000-0005-0000-0000-0000E1630000}"/>
    <cellStyle name="Sub totals 2 4 41 2" xfId="28674" xr:uid="{00000000-0005-0000-0000-0000E2630000}"/>
    <cellStyle name="Sub totals 2 4 41 2 2" xfId="28675" xr:uid="{00000000-0005-0000-0000-0000E3630000}"/>
    <cellStyle name="Sub totals 2 4 41 2 3" xfId="28676" xr:uid="{00000000-0005-0000-0000-0000E4630000}"/>
    <cellStyle name="Sub totals 2 4 41 2 4" xfId="28677" xr:uid="{00000000-0005-0000-0000-0000E5630000}"/>
    <cellStyle name="Sub totals 2 4 41 3" xfId="28678" xr:uid="{00000000-0005-0000-0000-0000E6630000}"/>
    <cellStyle name="Sub totals 2 4 41 4" xfId="28679" xr:uid="{00000000-0005-0000-0000-0000E7630000}"/>
    <cellStyle name="Sub totals 2 4 42" xfId="3774" xr:uid="{00000000-0005-0000-0000-0000E8630000}"/>
    <cellStyle name="Sub totals 2 4 42 2" xfId="28680" xr:uid="{00000000-0005-0000-0000-0000E9630000}"/>
    <cellStyle name="Sub totals 2 4 42 2 2" xfId="28681" xr:uid="{00000000-0005-0000-0000-0000EA630000}"/>
    <cellStyle name="Sub totals 2 4 42 2 3" xfId="28682" xr:uid="{00000000-0005-0000-0000-0000EB630000}"/>
    <cellStyle name="Sub totals 2 4 42 2 4" xfId="28683" xr:uid="{00000000-0005-0000-0000-0000EC630000}"/>
    <cellStyle name="Sub totals 2 4 42 3" xfId="28684" xr:uid="{00000000-0005-0000-0000-0000ED630000}"/>
    <cellStyle name="Sub totals 2 4 42 4" xfId="28685" xr:uid="{00000000-0005-0000-0000-0000EE630000}"/>
    <cellStyle name="Sub totals 2 4 43" xfId="3775" xr:uid="{00000000-0005-0000-0000-0000EF630000}"/>
    <cellStyle name="Sub totals 2 4 43 2" xfId="28686" xr:uid="{00000000-0005-0000-0000-0000F0630000}"/>
    <cellStyle name="Sub totals 2 4 43 2 2" xfId="28687" xr:uid="{00000000-0005-0000-0000-0000F1630000}"/>
    <cellStyle name="Sub totals 2 4 43 2 3" xfId="28688" xr:uid="{00000000-0005-0000-0000-0000F2630000}"/>
    <cellStyle name="Sub totals 2 4 43 2 4" xfId="28689" xr:uid="{00000000-0005-0000-0000-0000F3630000}"/>
    <cellStyle name="Sub totals 2 4 43 3" xfId="28690" xr:uid="{00000000-0005-0000-0000-0000F4630000}"/>
    <cellStyle name="Sub totals 2 4 43 4" xfId="28691" xr:uid="{00000000-0005-0000-0000-0000F5630000}"/>
    <cellStyle name="Sub totals 2 4 44" xfId="3776" xr:uid="{00000000-0005-0000-0000-0000F6630000}"/>
    <cellStyle name="Sub totals 2 4 44 2" xfId="28692" xr:uid="{00000000-0005-0000-0000-0000F7630000}"/>
    <cellStyle name="Sub totals 2 4 44 2 2" xfId="28693" xr:uid="{00000000-0005-0000-0000-0000F8630000}"/>
    <cellStyle name="Sub totals 2 4 44 2 3" xfId="28694" xr:uid="{00000000-0005-0000-0000-0000F9630000}"/>
    <cellStyle name="Sub totals 2 4 44 2 4" xfId="28695" xr:uid="{00000000-0005-0000-0000-0000FA630000}"/>
    <cellStyle name="Sub totals 2 4 44 3" xfId="28696" xr:uid="{00000000-0005-0000-0000-0000FB630000}"/>
    <cellStyle name="Sub totals 2 4 44 4" xfId="28697" xr:uid="{00000000-0005-0000-0000-0000FC630000}"/>
    <cellStyle name="Sub totals 2 4 45" xfId="3777" xr:uid="{00000000-0005-0000-0000-0000FD630000}"/>
    <cellStyle name="Sub totals 2 4 45 2" xfId="28698" xr:uid="{00000000-0005-0000-0000-0000FE630000}"/>
    <cellStyle name="Sub totals 2 4 45 2 2" xfId="28699" xr:uid="{00000000-0005-0000-0000-0000FF630000}"/>
    <cellStyle name="Sub totals 2 4 45 2 3" xfId="28700" xr:uid="{00000000-0005-0000-0000-000000640000}"/>
    <cellStyle name="Sub totals 2 4 45 2 4" xfId="28701" xr:uid="{00000000-0005-0000-0000-000001640000}"/>
    <cellStyle name="Sub totals 2 4 45 3" xfId="28702" xr:uid="{00000000-0005-0000-0000-000002640000}"/>
    <cellStyle name="Sub totals 2 4 45 4" xfId="28703" xr:uid="{00000000-0005-0000-0000-000003640000}"/>
    <cellStyle name="Sub totals 2 4 46" xfId="28704" xr:uid="{00000000-0005-0000-0000-000004640000}"/>
    <cellStyle name="Sub totals 2 4 46 2" xfId="28705" xr:uid="{00000000-0005-0000-0000-000005640000}"/>
    <cellStyle name="Sub totals 2 4 46 3" xfId="28706" xr:uid="{00000000-0005-0000-0000-000006640000}"/>
    <cellStyle name="Sub totals 2 4 46 4" xfId="28707" xr:uid="{00000000-0005-0000-0000-000007640000}"/>
    <cellStyle name="Sub totals 2 4 47" xfId="28708" xr:uid="{00000000-0005-0000-0000-000008640000}"/>
    <cellStyle name="Sub totals 2 4 47 2" xfId="28709" xr:uid="{00000000-0005-0000-0000-000009640000}"/>
    <cellStyle name="Sub totals 2 4 47 3" xfId="28710" xr:uid="{00000000-0005-0000-0000-00000A640000}"/>
    <cellStyle name="Sub totals 2 4 47 4" xfId="28711" xr:uid="{00000000-0005-0000-0000-00000B640000}"/>
    <cellStyle name="Sub totals 2 4 5" xfId="3778" xr:uid="{00000000-0005-0000-0000-00000C640000}"/>
    <cellStyle name="Sub totals 2 4 5 2" xfId="28712" xr:uid="{00000000-0005-0000-0000-00000D640000}"/>
    <cellStyle name="Sub totals 2 4 5 2 2" xfId="28713" xr:uid="{00000000-0005-0000-0000-00000E640000}"/>
    <cellStyle name="Sub totals 2 4 5 2 3" xfId="28714" xr:uid="{00000000-0005-0000-0000-00000F640000}"/>
    <cellStyle name="Sub totals 2 4 5 2 4" xfId="28715" xr:uid="{00000000-0005-0000-0000-000010640000}"/>
    <cellStyle name="Sub totals 2 4 5 3" xfId="28716" xr:uid="{00000000-0005-0000-0000-000011640000}"/>
    <cellStyle name="Sub totals 2 4 5 4" xfId="28717" xr:uid="{00000000-0005-0000-0000-000012640000}"/>
    <cellStyle name="Sub totals 2 4 6" xfId="3779" xr:uid="{00000000-0005-0000-0000-000013640000}"/>
    <cellStyle name="Sub totals 2 4 6 2" xfId="28718" xr:uid="{00000000-0005-0000-0000-000014640000}"/>
    <cellStyle name="Sub totals 2 4 6 2 2" xfId="28719" xr:uid="{00000000-0005-0000-0000-000015640000}"/>
    <cellStyle name="Sub totals 2 4 6 2 3" xfId="28720" xr:uid="{00000000-0005-0000-0000-000016640000}"/>
    <cellStyle name="Sub totals 2 4 6 2 4" xfId="28721" xr:uid="{00000000-0005-0000-0000-000017640000}"/>
    <cellStyle name="Sub totals 2 4 6 3" xfId="28722" xr:uid="{00000000-0005-0000-0000-000018640000}"/>
    <cellStyle name="Sub totals 2 4 6 4" xfId="28723" xr:uid="{00000000-0005-0000-0000-000019640000}"/>
    <cellStyle name="Sub totals 2 4 7" xfId="3780" xr:uid="{00000000-0005-0000-0000-00001A640000}"/>
    <cellStyle name="Sub totals 2 4 7 2" xfId="28724" xr:uid="{00000000-0005-0000-0000-00001B640000}"/>
    <cellStyle name="Sub totals 2 4 7 2 2" xfId="28725" xr:uid="{00000000-0005-0000-0000-00001C640000}"/>
    <cellStyle name="Sub totals 2 4 7 2 3" xfId="28726" xr:uid="{00000000-0005-0000-0000-00001D640000}"/>
    <cellStyle name="Sub totals 2 4 7 2 4" xfId="28727" xr:uid="{00000000-0005-0000-0000-00001E640000}"/>
    <cellStyle name="Sub totals 2 4 7 3" xfId="28728" xr:uid="{00000000-0005-0000-0000-00001F640000}"/>
    <cellStyle name="Sub totals 2 4 7 4" xfId="28729" xr:uid="{00000000-0005-0000-0000-000020640000}"/>
    <cellStyle name="Sub totals 2 4 8" xfId="3781" xr:uid="{00000000-0005-0000-0000-000021640000}"/>
    <cellStyle name="Sub totals 2 4 8 2" xfId="28730" xr:uid="{00000000-0005-0000-0000-000022640000}"/>
    <cellStyle name="Sub totals 2 4 8 2 2" xfId="28731" xr:uid="{00000000-0005-0000-0000-000023640000}"/>
    <cellStyle name="Sub totals 2 4 8 2 3" xfId="28732" xr:uid="{00000000-0005-0000-0000-000024640000}"/>
    <cellStyle name="Sub totals 2 4 8 2 4" xfId="28733" xr:uid="{00000000-0005-0000-0000-000025640000}"/>
    <cellStyle name="Sub totals 2 4 8 3" xfId="28734" xr:uid="{00000000-0005-0000-0000-000026640000}"/>
    <cellStyle name="Sub totals 2 4 8 4" xfId="28735" xr:uid="{00000000-0005-0000-0000-000027640000}"/>
    <cellStyle name="Sub totals 2 4 9" xfId="3782" xr:uid="{00000000-0005-0000-0000-000028640000}"/>
    <cellStyle name="Sub totals 2 4 9 2" xfId="28736" xr:uid="{00000000-0005-0000-0000-000029640000}"/>
    <cellStyle name="Sub totals 2 4 9 2 2" xfId="28737" xr:uid="{00000000-0005-0000-0000-00002A640000}"/>
    <cellStyle name="Sub totals 2 4 9 2 3" xfId="28738" xr:uid="{00000000-0005-0000-0000-00002B640000}"/>
    <cellStyle name="Sub totals 2 4 9 2 4" xfId="28739" xr:uid="{00000000-0005-0000-0000-00002C640000}"/>
    <cellStyle name="Sub totals 2 4 9 3" xfId="28740" xr:uid="{00000000-0005-0000-0000-00002D640000}"/>
    <cellStyle name="Sub totals 2 4 9 4" xfId="28741" xr:uid="{00000000-0005-0000-0000-00002E640000}"/>
    <cellStyle name="Sub totals 2 5" xfId="3783" xr:uid="{00000000-0005-0000-0000-00002F640000}"/>
    <cellStyle name="Sub totals 2 5 10" xfId="3784" xr:uid="{00000000-0005-0000-0000-000030640000}"/>
    <cellStyle name="Sub totals 2 5 10 2" xfId="28742" xr:uid="{00000000-0005-0000-0000-000031640000}"/>
    <cellStyle name="Sub totals 2 5 10 2 2" xfId="28743" xr:uid="{00000000-0005-0000-0000-000032640000}"/>
    <cellStyle name="Sub totals 2 5 10 2 3" xfId="28744" xr:uid="{00000000-0005-0000-0000-000033640000}"/>
    <cellStyle name="Sub totals 2 5 10 2 4" xfId="28745" xr:uid="{00000000-0005-0000-0000-000034640000}"/>
    <cellStyle name="Sub totals 2 5 10 3" xfId="28746" xr:uid="{00000000-0005-0000-0000-000035640000}"/>
    <cellStyle name="Sub totals 2 5 10 4" xfId="28747" xr:uid="{00000000-0005-0000-0000-000036640000}"/>
    <cellStyle name="Sub totals 2 5 11" xfId="3785" xr:uid="{00000000-0005-0000-0000-000037640000}"/>
    <cellStyle name="Sub totals 2 5 11 2" xfId="28748" xr:uid="{00000000-0005-0000-0000-000038640000}"/>
    <cellStyle name="Sub totals 2 5 11 2 2" xfId="28749" xr:uid="{00000000-0005-0000-0000-000039640000}"/>
    <cellStyle name="Sub totals 2 5 11 2 3" xfId="28750" xr:uid="{00000000-0005-0000-0000-00003A640000}"/>
    <cellStyle name="Sub totals 2 5 11 2 4" xfId="28751" xr:uid="{00000000-0005-0000-0000-00003B640000}"/>
    <cellStyle name="Sub totals 2 5 11 3" xfId="28752" xr:uid="{00000000-0005-0000-0000-00003C640000}"/>
    <cellStyle name="Sub totals 2 5 11 4" xfId="28753" xr:uid="{00000000-0005-0000-0000-00003D640000}"/>
    <cellStyle name="Sub totals 2 5 12" xfId="3786" xr:uid="{00000000-0005-0000-0000-00003E640000}"/>
    <cellStyle name="Sub totals 2 5 12 2" xfId="28754" xr:uid="{00000000-0005-0000-0000-00003F640000}"/>
    <cellStyle name="Sub totals 2 5 12 2 2" xfId="28755" xr:uid="{00000000-0005-0000-0000-000040640000}"/>
    <cellStyle name="Sub totals 2 5 12 2 3" xfId="28756" xr:uid="{00000000-0005-0000-0000-000041640000}"/>
    <cellStyle name="Sub totals 2 5 12 2 4" xfId="28757" xr:uid="{00000000-0005-0000-0000-000042640000}"/>
    <cellStyle name="Sub totals 2 5 12 3" xfId="28758" xr:uid="{00000000-0005-0000-0000-000043640000}"/>
    <cellStyle name="Sub totals 2 5 12 4" xfId="28759" xr:uid="{00000000-0005-0000-0000-000044640000}"/>
    <cellStyle name="Sub totals 2 5 13" xfId="3787" xr:uid="{00000000-0005-0000-0000-000045640000}"/>
    <cellStyle name="Sub totals 2 5 13 2" xfId="28760" xr:uid="{00000000-0005-0000-0000-000046640000}"/>
    <cellStyle name="Sub totals 2 5 13 2 2" xfId="28761" xr:uid="{00000000-0005-0000-0000-000047640000}"/>
    <cellStyle name="Sub totals 2 5 13 2 3" xfId="28762" xr:uid="{00000000-0005-0000-0000-000048640000}"/>
    <cellStyle name="Sub totals 2 5 13 2 4" xfId="28763" xr:uid="{00000000-0005-0000-0000-000049640000}"/>
    <cellStyle name="Sub totals 2 5 13 3" xfId="28764" xr:uid="{00000000-0005-0000-0000-00004A640000}"/>
    <cellStyle name="Sub totals 2 5 13 4" xfId="28765" xr:uid="{00000000-0005-0000-0000-00004B640000}"/>
    <cellStyle name="Sub totals 2 5 14" xfId="3788" xr:uid="{00000000-0005-0000-0000-00004C640000}"/>
    <cellStyle name="Sub totals 2 5 14 2" xfId="28766" xr:uid="{00000000-0005-0000-0000-00004D640000}"/>
    <cellStyle name="Sub totals 2 5 14 2 2" xfId="28767" xr:uid="{00000000-0005-0000-0000-00004E640000}"/>
    <cellStyle name="Sub totals 2 5 14 2 3" xfId="28768" xr:uid="{00000000-0005-0000-0000-00004F640000}"/>
    <cellStyle name="Sub totals 2 5 14 2 4" xfId="28769" xr:uid="{00000000-0005-0000-0000-000050640000}"/>
    <cellStyle name="Sub totals 2 5 14 3" xfId="28770" xr:uid="{00000000-0005-0000-0000-000051640000}"/>
    <cellStyle name="Sub totals 2 5 14 4" xfId="28771" xr:uid="{00000000-0005-0000-0000-000052640000}"/>
    <cellStyle name="Sub totals 2 5 15" xfId="3789" xr:uid="{00000000-0005-0000-0000-000053640000}"/>
    <cellStyle name="Sub totals 2 5 15 2" xfId="28772" xr:uid="{00000000-0005-0000-0000-000054640000}"/>
    <cellStyle name="Sub totals 2 5 15 2 2" xfId="28773" xr:uid="{00000000-0005-0000-0000-000055640000}"/>
    <cellStyle name="Sub totals 2 5 15 2 3" xfId="28774" xr:uid="{00000000-0005-0000-0000-000056640000}"/>
    <cellStyle name="Sub totals 2 5 15 2 4" xfId="28775" xr:uid="{00000000-0005-0000-0000-000057640000}"/>
    <cellStyle name="Sub totals 2 5 15 3" xfId="28776" xr:uid="{00000000-0005-0000-0000-000058640000}"/>
    <cellStyle name="Sub totals 2 5 15 4" xfId="28777" xr:uid="{00000000-0005-0000-0000-000059640000}"/>
    <cellStyle name="Sub totals 2 5 16" xfId="3790" xr:uid="{00000000-0005-0000-0000-00005A640000}"/>
    <cellStyle name="Sub totals 2 5 16 2" xfId="28778" xr:uid="{00000000-0005-0000-0000-00005B640000}"/>
    <cellStyle name="Sub totals 2 5 16 2 2" xfId="28779" xr:uid="{00000000-0005-0000-0000-00005C640000}"/>
    <cellStyle name="Sub totals 2 5 16 2 3" xfId="28780" xr:uid="{00000000-0005-0000-0000-00005D640000}"/>
    <cellStyle name="Sub totals 2 5 16 2 4" xfId="28781" xr:uid="{00000000-0005-0000-0000-00005E640000}"/>
    <cellStyle name="Sub totals 2 5 16 3" xfId="28782" xr:uid="{00000000-0005-0000-0000-00005F640000}"/>
    <cellStyle name="Sub totals 2 5 16 4" xfId="28783" xr:uid="{00000000-0005-0000-0000-000060640000}"/>
    <cellStyle name="Sub totals 2 5 17" xfId="3791" xr:uid="{00000000-0005-0000-0000-000061640000}"/>
    <cellStyle name="Sub totals 2 5 17 2" xfId="28784" xr:uid="{00000000-0005-0000-0000-000062640000}"/>
    <cellStyle name="Sub totals 2 5 17 2 2" xfId="28785" xr:uid="{00000000-0005-0000-0000-000063640000}"/>
    <cellStyle name="Sub totals 2 5 17 2 3" xfId="28786" xr:uid="{00000000-0005-0000-0000-000064640000}"/>
    <cellStyle name="Sub totals 2 5 17 2 4" xfId="28787" xr:uid="{00000000-0005-0000-0000-000065640000}"/>
    <cellStyle name="Sub totals 2 5 17 3" xfId="28788" xr:uid="{00000000-0005-0000-0000-000066640000}"/>
    <cellStyle name="Sub totals 2 5 17 4" xfId="28789" xr:uid="{00000000-0005-0000-0000-000067640000}"/>
    <cellStyle name="Sub totals 2 5 18" xfId="3792" xr:uid="{00000000-0005-0000-0000-000068640000}"/>
    <cellStyle name="Sub totals 2 5 18 2" xfId="28790" xr:uid="{00000000-0005-0000-0000-000069640000}"/>
    <cellStyle name="Sub totals 2 5 18 2 2" xfId="28791" xr:uid="{00000000-0005-0000-0000-00006A640000}"/>
    <cellStyle name="Sub totals 2 5 18 2 3" xfId="28792" xr:uid="{00000000-0005-0000-0000-00006B640000}"/>
    <cellStyle name="Sub totals 2 5 18 2 4" xfId="28793" xr:uid="{00000000-0005-0000-0000-00006C640000}"/>
    <cellStyle name="Sub totals 2 5 18 3" xfId="28794" xr:uid="{00000000-0005-0000-0000-00006D640000}"/>
    <cellStyle name="Sub totals 2 5 18 4" xfId="28795" xr:uid="{00000000-0005-0000-0000-00006E640000}"/>
    <cellStyle name="Sub totals 2 5 19" xfId="3793" xr:uid="{00000000-0005-0000-0000-00006F640000}"/>
    <cellStyle name="Sub totals 2 5 19 2" xfId="28796" xr:uid="{00000000-0005-0000-0000-000070640000}"/>
    <cellStyle name="Sub totals 2 5 19 2 2" xfId="28797" xr:uid="{00000000-0005-0000-0000-000071640000}"/>
    <cellStyle name="Sub totals 2 5 19 2 3" xfId="28798" xr:uid="{00000000-0005-0000-0000-000072640000}"/>
    <cellStyle name="Sub totals 2 5 19 2 4" xfId="28799" xr:uid="{00000000-0005-0000-0000-000073640000}"/>
    <cellStyle name="Sub totals 2 5 19 3" xfId="28800" xr:uid="{00000000-0005-0000-0000-000074640000}"/>
    <cellStyle name="Sub totals 2 5 19 4" xfId="28801" xr:uid="{00000000-0005-0000-0000-000075640000}"/>
    <cellStyle name="Sub totals 2 5 2" xfId="3794" xr:uid="{00000000-0005-0000-0000-000076640000}"/>
    <cellStyle name="Sub totals 2 5 2 2" xfId="28802" xr:uid="{00000000-0005-0000-0000-000077640000}"/>
    <cellStyle name="Sub totals 2 5 2 2 2" xfId="28803" xr:uid="{00000000-0005-0000-0000-000078640000}"/>
    <cellStyle name="Sub totals 2 5 2 2 3" xfId="28804" xr:uid="{00000000-0005-0000-0000-000079640000}"/>
    <cellStyle name="Sub totals 2 5 2 2 4" xfId="28805" xr:uid="{00000000-0005-0000-0000-00007A640000}"/>
    <cellStyle name="Sub totals 2 5 2 3" xfId="28806" xr:uid="{00000000-0005-0000-0000-00007B640000}"/>
    <cellStyle name="Sub totals 2 5 2 4" xfId="28807" xr:uid="{00000000-0005-0000-0000-00007C640000}"/>
    <cellStyle name="Sub totals 2 5 20" xfId="3795" xr:uid="{00000000-0005-0000-0000-00007D640000}"/>
    <cellStyle name="Sub totals 2 5 20 2" xfId="28808" xr:uid="{00000000-0005-0000-0000-00007E640000}"/>
    <cellStyle name="Sub totals 2 5 20 2 2" xfId="28809" xr:uid="{00000000-0005-0000-0000-00007F640000}"/>
    <cellStyle name="Sub totals 2 5 20 2 3" xfId="28810" xr:uid="{00000000-0005-0000-0000-000080640000}"/>
    <cellStyle name="Sub totals 2 5 20 2 4" xfId="28811" xr:uid="{00000000-0005-0000-0000-000081640000}"/>
    <cellStyle name="Sub totals 2 5 20 3" xfId="28812" xr:uid="{00000000-0005-0000-0000-000082640000}"/>
    <cellStyle name="Sub totals 2 5 20 4" xfId="28813" xr:uid="{00000000-0005-0000-0000-000083640000}"/>
    <cellStyle name="Sub totals 2 5 21" xfId="3796" xr:uid="{00000000-0005-0000-0000-000084640000}"/>
    <cellStyle name="Sub totals 2 5 21 2" xfId="28814" xr:uid="{00000000-0005-0000-0000-000085640000}"/>
    <cellStyle name="Sub totals 2 5 21 2 2" xfId="28815" xr:uid="{00000000-0005-0000-0000-000086640000}"/>
    <cellStyle name="Sub totals 2 5 21 2 3" xfId="28816" xr:uid="{00000000-0005-0000-0000-000087640000}"/>
    <cellStyle name="Sub totals 2 5 21 2 4" xfId="28817" xr:uid="{00000000-0005-0000-0000-000088640000}"/>
    <cellStyle name="Sub totals 2 5 21 3" xfId="28818" xr:uid="{00000000-0005-0000-0000-000089640000}"/>
    <cellStyle name="Sub totals 2 5 21 4" xfId="28819" xr:uid="{00000000-0005-0000-0000-00008A640000}"/>
    <cellStyle name="Sub totals 2 5 22" xfId="3797" xr:uid="{00000000-0005-0000-0000-00008B640000}"/>
    <cellStyle name="Sub totals 2 5 22 2" xfId="28820" xr:uid="{00000000-0005-0000-0000-00008C640000}"/>
    <cellStyle name="Sub totals 2 5 22 2 2" xfId="28821" xr:uid="{00000000-0005-0000-0000-00008D640000}"/>
    <cellStyle name="Sub totals 2 5 22 2 3" xfId="28822" xr:uid="{00000000-0005-0000-0000-00008E640000}"/>
    <cellStyle name="Sub totals 2 5 22 2 4" xfId="28823" xr:uid="{00000000-0005-0000-0000-00008F640000}"/>
    <cellStyle name="Sub totals 2 5 22 3" xfId="28824" xr:uid="{00000000-0005-0000-0000-000090640000}"/>
    <cellStyle name="Sub totals 2 5 22 4" xfId="28825" xr:uid="{00000000-0005-0000-0000-000091640000}"/>
    <cellStyle name="Sub totals 2 5 23" xfId="3798" xr:uid="{00000000-0005-0000-0000-000092640000}"/>
    <cellStyle name="Sub totals 2 5 23 2" xfId="28826" xr:uid="{00000000-0005-0000-0000-000093640000}"/>
    <cellStyle name="Sub totals 2 5 23 2 2" xfId="28827" xr:uid="{00000000-0005-0000-0000-000094640000}"/>
    <cellStyle name="Sub totals 2 5 23 2 3" xfId="28828" xr:uid="{00000000-0005-0000-0000-000095640000}"/>
    <cellStyle name="Sub totals 2 5 23 2 4" xfId="28829" xr:uid="{00000000-0005-0000-0000-000096640000}"/>
    <cellStyle name="Sub totals 2 5 23 3" xfId="28830" xr:uid="{00000000-0005-0000-0000-000097640000}"/>
    <cellStyle name="Sub totals 2 5 23 4" xfId="28831" xr:uid="{00000000-0005-0000-0000-000098640000}"/>
    <cellStyle name="Sub totals 2 5 24" xfId="3799" xr:uid="{00000000-0005-0000-0000-000099640000}"/>
    <cellStyle name="Sub totals 2 5 24 2" xfId="28832" xr:uid="{00000000-0005-0000-0000-00009A640000}"/>
    <cellStyle name="Sub totals 2 5 24 2 2" xfId="28833" xr:uid="{00000000-0005-0000-0000-00009B640000}"/>
    <cellStyle name="Sub totals 2 5 24 2 3" xfId="28834" xr:uid="{00000000-0005-0000-0000-00009C640000}"/>
    <cellStyle name="Sub totals 2 5 24 2 4" xfId="28835" xr:uid="{00000000-0005-0000-0000-00009D640000}"/>
    <cellStyle name="Sub totals 2 5 24 3" xfId="28836" xr:uid="{00000000-0005-0000-0000-00009E640000}"/>
    <cellStyle name="Sub totals 2 5 24 4" xfId="28837" xr:uid="{00000000-0005-0000-0000-00009F640000}"/>
    <cellStyle name="Sub totals 2 5 25" xfId="3800" xr:uid="{00000000-0005-0000-0000-0000A0640000}"/>
    <cellStyle name="Sub totals 2 5 25 2" xfId="28838" xr:uid="{00000000-0005-0000-0000-0000A1640000}"/>
    <cellStyle name="Sub totals 2 5 25 2 2" xfId="28839" xr:uid="{00000000-0005-0000-0000-0000A2640000}"/>
    <cellStyle name="Sub totals 2 5 25 2 3" xfId="28840" xr:uid="{00000000-0005-0000-0000-0000A3640000}"/>
    <cellStyle name="Sub totals 2 5 25 2 4" xfId="28841" xr:uid="{00000000-0005-0000-0000-0000A4640000}"/>
    <cellStyle name="Sub totals 2 5 25 3" xfId="28842" xr:uid="{00000000-0005-0000-0000-0000A5640000}"/>
    <cellStyle name="Sub totals 2 5 25 4" xfId="28843" xr:uid="{00000000-0005-0000-0000-0000A6640000}"/>
    <cellStyle name="Sub totals 2 5 26" xfId="3801" xr:uid="{00000000-0005-0000-0000-0000A7640000}"/>
    <cellStyle name="Sub totals 2 5 26 2" xfId="28844" xr:uid="{00000000-0005-0000-0000-0000A8640000}"/>
    <cellStyle name="Sub totals 2 5 26 2 2" xfId="28845" xr:uid="{00000000-0005-0000-0000-0000A9640000}"/>
    <cellStyle name="Sub totals 2 5 26 2 3" xfId="28846" xr:uid="{00000000-0005-0000-0000-0000AA640000}"/>
    <cellStyle name="Sub totals 2 5 26 2 4" xfId="28847" xr:uid="{00000000-0005-0000-0000-0000AB640000}"/>
    <cellStyle name="Sub totals 2 5 26 3" xfId="28848" xr:uid="{00000000-0005-0000-0000-0000AC640000}"/>
    <cellStyle name="Sub totals 2 5 26 4" xfId="28849" xr:uid="{00000000-0005-0000-0000-0000AD640000}"/>
    <cellStyle name="Sub totals 2 5 27" xfId="3802" xr:uid="{00000000-0005-0000-0000-0000AE640000}"/>
    <cellStyle name="Sub totals 2 5 27 2" xfId="28850" xr:uid="{00000000-0005-0000-0000-0000AF640000}"/>
    <cellStyle name="Sub totals 2 5 27 2 2" xfId="28851" xr:uid="{00000000-0005-0000-0000-0000B0640000}"/>
    <cellStyle name="Sub totals 2 5 27 2 3" xfId="28852" xr:uid="{00000000-0005-0000-0000-0000B1640000}"/>
    <cellStyle name="Sub totals 2 5 27 2 4" xfId="28853" xr:uid="{00000000-0005-0000-0000-0000B2640000}"/>
    <cellStyle name="Sub totals 2 5 27 3" xfId="28854" xr:uid="{00000000-0005-0000-0000-0000B3640000}"/>
    <cellStyle name="Sub totals 2 5 27 4" xfId="28855" xr:uid="{00000000-0005-0000-0000-0000B4640000}"/>
    <cellStyle name="Sub totals 2 5 28" xfId="3803" xr:uid="{00000000-0005-0000-0000-0000B5640000}"/>
    <cellStyle name="Sub totals 2 5 28 2" xfId="28856" xr:uid="{00000000-0005-0000-0000-0000B6640000}"/>
    <cellStyle name="Sub totals 2 5 28 2 2" xfId="28857" xr:uid="{00000000-0005-0000-0000-0000B7640000}"/>
    <cellStyle name="Sub totals 2 5 28 2 3" xfId="28858" xr:uid="{00000000-0005-0000-0000-0000B8640000}"/>
    <cellStyle name="Sub totals 2 5 28 2 4" xfId="28859" xr:uid="{00000000-0005-0000-0000-0000B9640000}"/>
    <cellStyle name="Sub totals 2 5 28 3" xfId="28860" xr:uid="{00000000-0005-0000-0000-0000BA640000}"/>
    <cellStyle name="Sub totals 2 5 28 4" xfId="28861" xr:uid="{00000000-0005-0000-0000-0000BB640000}"/>
    <cellStyle name="Sub totals 2 5 29" xfId="3804" xr:uid="{00000000-0005-0000-0000-0000BC640000}"/>
    <cellStyle name="Sub totals 2 5 29 2" xfId="28862" xr:uid="{00000000-0005-0000-0000-0000BD640000}"/>
    <cellStyle name="Sub totals 2 5 29 2 2" xfId="28863" xr:uid="{00000000-0005-0000-0000-0000BE640000}"/>
    <cellStyle name="Sub totals 2 5 29 2 3" xfId="28864" xr:uid="{00000000-0005-0000-0000-0000BF640000}"/>
    <cellStyle name="Sub totals 2 5 29 2 4" xfId="28865" xr:uid="{00000000-0005-0000-0000-0000C0640000}"/>
    <cellStyle name="Sub totals 2 5 29 3" xfId="28866" xr:uid="{00000000-0005-0000-0000-0000C1640000}"/>
    <cellStyle name="Sub totals 2 5 29 4" xfId="28867" xr:uid="{00000000-0005-0000-0000-0000C2640000}"/>
    <cellStyle name="Sub totals 2 5 3" xfId="3805" xr:uid="{00000000-0005-0000-0000-0000C3640000}"/>
    <cellStyle name="Sub totals 2 5 3 2" xfId="28868" xr:uid="{00000000-0005-0000-0000-0000C4640000}"/>
    <cellStyle name="Sub totals 2 5 3 2 2" xfId="28869" xr:uid="{00000000-0005-0000-0000-0000C5640000}"/>
    <cellStyle name="Sub totals 2 5 3 2 3" xfId="28870" xr:uid="{00000000-0005-0000-0000-0000C6640000}"/>
    <cellStyle name="Sub totals 2 5 3 2 4" xfId="28871" xr:uid="{00000000-0005-0000-0000-0000C7640000}"/>
    <cellStyle name="Sub totals 2 5 3 3" xfId="28872" xr:uid="{00000000-0005-0000-0000-0000C8640000}"/>
    <cellStyle name="Sub totals 2 5 3 4" xfId="28873" xr:uid="{00000000-0005-0000-0000-0000C9640000}"/>
    <cellStyle name="Sub totals 2 5 30" xfId="3806" xr:uid="{00000000-0005-0000-0000-0000CA640000}"/>
    <cellStyle name="Sub totals 2 5 30 2" xfId="28874" xr:uid="{00000000-0005-0000-0000-0000CB640000}"/>
    <cellStyle name="Sub totals 2 5 30 2 2" xfId="28875" xr:uid="{00000000-0005-0000-0000-0000CC640000}"/>
    <cellStyle name="Sub totals 2 5 30 2 3" xfId="28876" xr:uid="{00000000-0005-0000-0000-0000CD640000}"/>
    <cellStyle name="Sub totals 2 5 30 2 4" xfId="28877" xr:uid="{00000000-0005-0000-0000-0000CE640000}"/>
    <cellStyle name="Sub totals 2 5 30 3" xfId="28878" xr:uid="{00000000-0005-0000-0000-0000CF640000}"/>
    <cellStyle name="Sub totals 2 5 30 4" xfId="28879" xr:uid="{00000000-0005-0000-0000-0000D0640000}"/>
    <cellStyle name="Sub totals 2 5 31" xfId="3807" xr:uid="{00000000-0005-0000-0000-0000D1640000}"/>
    <cellStyle name="Sub totals 2 5 31 2" xfId="28880" xr:uid="{00000000-0005-0000-0000-0000D2640000}"/>
    <cellStyle name="Sub totals 2 5 31 2 2" xfId="28881" xr:uid="{00000000-0005-0000-0000-0000D3640000}"/>
    <cellStyle name="Sub totals 2 5 31 2 3" xfId="28882" xr:uid="{00000000-0005-0000-0000-0000D4640000}"/>
    <cellStyle name="Sub totals 2 5 31 2 4" xfId="28883" xr:uid="{00000000-0005-0000-0000-0000D5640000}"/>
    <cellStyle name="Sub totals 2 5 31 3" xfId="28884" xr:uid="{00000000-0005-0000-0000-0000D6640000}"/>
    <cellStyle name="Sub totals 2 5 31 4" xfId="28885" xr:uid="{00000000-0005-0000-0000-0000D7640000}"/>
    <cellStyle name="Sub totals 2 5 32" xfId="3808" xr:uid="{00000000-0005-0000-0000-0000D8640000}"/>
    <cellStyle name="Sub totals 2 5 32 2" xfId="28886" xr:uid="{00000000-0005-0000-0000-0000D9640000}"/>
    <cellStyle name="Sub totals 2 5 32 2 2" xfId="28887" xr:uid="{00000000-0005-0000-0000-0000DA640000}"/>
    <cellStyle name="Sub totals 2 5 32 2 3" xfId="28888" xr:uid="{00000000-0005-0000-0000-0000DB640000}"/>
    <cellStyle name="Sub totals 2 5 32 2 4" xfId="28889" xr:uid="{00000000-0005-0000-0000-0000DC640000}"/>
    <cellStyle name="Sub totals 2 5 32 3" xfId="28890" xr:uid="{00000000-0005-0000-0000-0000DD640000}"/>
    <cellStyle name="Sub totals 2 5 32 4" xfId="28891" xr:uid="{00000000-0005-0000-0000-0000DE640000}"/>
    <cellStyle name="Sub totals 2 5 33" xfId="3809" xr:uid="{00000000-0005-0000-0000-0000DF640000}"/>
    <cellStyle name="Sub totals 2 5 33 2" xfId="28892" xr:uid="{00000000-0005-0000-0000-0000E0640000}"/>
    <cellStyle name="Sub totals 2 5 33 2 2" xfId="28893" xr:uid="{00000000-0005-0000-0000-0000E1640000}"/>
    <cellStyle name="Sub totals 2 5 33 2 3" xfId="28894" xr:uid="{00000000-0005-0000-0000-0000E2640000}"/>
    <cellStyle name="Sub totals 2 5 33 2 4" xfId="28895" xr:uid="{00000000-0005-0000-0000-0000E3640000}"/>
    <cellStyle name="Sub totals 2 5 33 3" xfId="28896" xr:uid="{00000000-0005-0000-0000-0000E4640000}"/>
    <cellStyle name="Sub totals 2 5 33 4" xfId="28897" xr:uid="{00000000-0005-0000-0000-0000E5640000}"/>
    <cellStyle name="Sub totals 2 5 34" xfId="3810" xr:uid="{00000000-0005-0000-0000-0000E6640000}"/>
    <cellStyle name="Sub totals 2 5 34 2" xfId="28898" xr:uid="{00000000-0005-0000-0000-0000E7640000}"/>
    <cellStyle name="Sub totals 2 5 34 2 2" xfId="28899" xr:uid="{00000000-0005-0000-0000-0000E8640000}"/>
    <cellStyle name="Sub totals 2 5 34 2 3" xfId="28900" xr:uid="{00000000-0005-0000-0000-0000E9640000}"/>
    <cellStyle name="Sub totals 2 5 34 2 4" xfId="28901" xr:uid="{00000000-0005-0000-0000-0000EA640000}"/>
    <cellStyle name="Sub totals 2 5 34 3" xfId="28902" xr:uid="{00000000-0005-0000-0000-0000EB640000}"/>
    <cellStyle name="Sub totals 2 5 34 4" xfId="28903" xr:uid="{00000000-0005-0000-0000-0000EC640000}"/>
    <cellStyle name="Sub totals 2 5 35" xfId="3811" xr:uid="{00000000-0005-0000-0000-0000ED640000}"/>
    <cellStyle name="Sub totals 2 5 35 2" xfId="28904" xr:uid="{00000000-0005-0000-0000-0000EE640000}"/>
    <cellStyle name="Sub totals 2 5 35 2 2" xfId="28905" xr:uid="{00000000-0005-0000-0000-0000EF640000}"/>
    <cellStyle name="Sub totals 2 5 35 2 3" xfId="28906" xr:uid="{00000000-0005-0000-0000-0000F0640000}"/>
    <cellStyle name="Sub totals 2 5 35 2 4" xfId="28907" xr:uid="{00000000-0005-0000-0000-0000F1640000}"/>
    <cellStyle name="Sub totals 2 5 35 3" xfId="28908" xr:uid="{00000000-0005-0000-0000-0000F2640000}"/>
    <cellStyle name="Sub totals 2 5 35 4" xfId="28909" xr:uid="{00000000-0005-0000-0000-0000F3640000}"/>
    <cellStyle name="Sub totals 2 5 36" xfId="3812" xr:uid="{00000000-0005-0000-0000-0000F4640000}"/>
    <cellStyle name="Sub totals 2 5 36 2" xfId="28910" xr:uid="{00000000-0005-0000-0000-0000F5640000}"/>
    <cellStyle name="Sub totals 2 5 36 2 2" xfId="28911" xr:uid="{00000000-0005-0000-0000-0000F6640000}"/>
    <cellStyle name="Sub totals 2 5 36 2 3" xfId="28912" xr:uid="{00000000-0005-0000-0000-0000F7640000}"/>
    <cellStyle name="Sub totals 2 5 36 2 4" xfId="28913" xr:uid="{00000000-0005-0000-0000-0000F8640000}"/>
    <cellStyle name="Sub totals 2 5 36 3" xfId="28914" xr:uid="{00000000-0005-0000-0000-0000F9640000}"/>
    <cellStyle name="Sub totals 2 5 36 4" xfId="28915" xr:uid="{00000000-0005-0000-0000-0000FA640000}"/>
    <cellStyle name="Sub totals 2 5 37" xfId="3813" xr:uid="{00000000-0005-0000-0000-0000FB640000}"/>
    <cellStyle name="Sub totals 2 5 37 2" xfId="28916" xr:uid="{00000000-0005-0000-0000-0000FC640000}"/>
    <cellStyle name="Sub totals 2 5 37 2 2" xfId="28917" xr:uid="{00000000-0005-0000-0000-0000FD640000}"/>
    <cellStyle name="Sub totals 2 5 37 2 3" xfId="28918" xr:uid="{00000000-0005-0000-0000-0000FE640000}"/>
    <cellStyle name="Sub totals 2 5 37 2 4" xfId="28919" xr:uid="{00000000-0005-0000-0000-0000FF640000}"/>
    <cellStyle name="Sub totals 2 5 37 3" xfId="28920" xr:uid="{00000000-0005-0000-0000-000000650000}"/>
    <cellStyle name="Sub totals 2 5 37 4" xfId="28921" xr:uid="{00000000-0005-0000-0000-000001650000}"/>
    <cellStyle name="Sub totals 2 5 38" xfId="3814" xr:uid="{00000000-0005-0000-0000-000002650000}"/>
    <cellStyle name="Sub totals 2 5 38 2" xfId="28922" xr:uid="{00000000-0005-0000-0000-000003650000}"/>
    <cellStyle name="Sub totals 2 5 38 2 2" xfId="28923" xr:uid="{00000000-0005-0000-0000-000004650000}"/>
    <cellStyle name="Sub totals 2 5 38 2 3" xfId="28924" xr:uid="{00000000-0005-0000-0000-000005650000}"/>
    <cellStyle name="Sub totals 2 5 38 2 4" xfId="28925" xr:uid="{00000000-0005-0000-0000-000006650000}"/>
    <cellStyle name="Sub totals 2 5 38 3" xfId="28926" xr:uid="{00000000-0005-0000-0000-000007650000}"/>
    <cellStyle name="Sub totals 2 5 38 4" xfId="28927" xr:uid="{00000000-0005-0000-0000-000008650000}"/>
    <cellStyle name="Sub totals 2 5 39" xfId="3815" xr:uid="{00000000-0005-0000-0000-000009650000}"/>
    <cellStyle name="Sub totals 2 5 39 2" xfId="28928" xr:uid="{00000000-0005-0000-0000-00000A650000}"/>
    <cellStyle name="Sub totals 2 5 39 2 2" xfId="28929" xr:uid="{00000000-0005-0000-0000-00000B650000}"/>
    <cellStyle name="Sub totals 2 5 39 2 3" xfId="28930" xr:uid="{00000000-0005-0000-0000-00000C650000}"/>
    <cellStyle name="Sub totals 2 5 39 2 4" xfId="28931" xr:uid="{00000000-0005-0000-0000-00000D650000}"/>
    <cellStyle name="Sub totals 2 5 39 3" xfId="28932" xr:uid="{00000000-0005-0000-0000-00000E650000}"/>
    <cellStyle name="Sub totals 2 5 39 4" xfId="28933" xr:uid="{00000000-0005-0000-0000-00000F650000}"/>
    <cellStyle name="Sub totals 2 5 4" xfId="3816" xr:uid="{00000000-0005-0000-0000-000010650000}"/>
    <cellStyle name="Sub totals 2 5 4 2" xfId="28934" xr:uid="{00000000-0005-0000-0000-000011650000}"/>
    <cellStyle name="Sub totals 2 5 4 2 2" xfId="28935" xr:uid="{00000000-0005-0000-0000-000012650000}"/>
    <cellStyle name="Sub totals 2 5 4 2 3" xfId="28936" xr:uid="{00000000-0005-0000-0000-000013650000}"/>
    <cellStyle name="Sub totals 2 5 4 2 4" xfId="28937" xr:uid="{00000000-0005-0000-0000-000014650000}"/>
    <cellStyle name="Sub totals 2 5 4 3" xfId="28938" xr:uid="{00000000-0005-0000-0000-000015650000}"/>
    <cellStyle name="Sub totals 2 5 4 4" xfId="28939" xr:uid="{00000000-0005-0000-0000-000016650000}"/>
    <cellStyle name="Sub totals 2 5 40" xfId="3817" xr:uid="{00000000-0005-0000-0000-000017650000}"/>
    <cellStyle name="Sub totals 2 5 40 2" xfId="28940" xr:uid="{00000000-0005-0000-0000-000018650000}"/>
    <cellStyle name="Sub totals 2 5 40 2 2" xfId="28941" xr:uid="{00000000-0005-0000-0000-000019650000}"/>
    <cellStyle name="Sub totals 2 5 40 2 3" xfId="28942" xr:uid="{00000000-0005-0000-0000-00001A650000}"/>
    <cellStyle name="Sub totals 2 5 40 2 4" xfId="28943" xr:uid="{00000000-0005-0000-0000-00001B650000}"/>
    <cellStyle name="Sub totals 2 5 40 3" xfId="28944" xr:uid="{00000000-0005-0000-0000-00001C650000}"/>
    <cellStyle name="Sub totals 2 5 40 4" xfId="28945" xr:uid="{00000000-0005-0000-0000-00001D650000}"/>
    <cellStyle name="Sub totals 2 5 41" xfId="3818" xr:uid="{00000000-0005-0000-0000-00001E650000}"/>
    <cellStyle name="Sub totals 2 5 41 2" xfId="28946" xr:uid="{00000000-0005-0000-0000-00001F650000}"/>
    <cellStyle name="Sub totals 2 5 41 2 2" xfId="28947" xr:uid="{00000000-0005-0000-0000-000020650000}"/>
    <cellStyle name="Sub totals 2 5 41 2 3" xfId="28948" xr:uid="{00000000-0005-0000-0000-000021650000}"/>
    <cellStyle name="Sub totals 2 5 41 2 4" xfId="28949" xr:uid="{00000000-0005-0000-0000-000022650000}"/>
    <cellStyle name="Sub totals 2 5 41 3" xfId="28950" xr:uid="{00000000-0005-0000-0000-000023650000}"/>
    <cellStyle name="Sub totals 2 5 41 4" xfId="28951" xr:uid="{00000000-0005-0000-0000-000024650000}"/>
    <cellStyle name="Sub totals 2 5 42" xfId="3819" xr:uid="{00000000-0005-0000-0000-000025650000}"/>
    <cellStyle name="Sub totals 2 5 42 2" xfId="28952" xr:uid="{00000000-0005-0000-0000-000026650000}"/>
    <cellStyle name="Sub totals 2 5 42 2 2" xfId="28953" xr:uid="{00000000-0005-0000-0000-000027650000}"/>
    <cellStyle name="Sub totals 2 5 42 2 3" xfId="28954" xr:uid="{00000000-0005-0000-0000-000028650000}"/>
    <cellStyle name="Sub totals 2 5 42 2 4" xfId="28955" xr:uid="{00000000-0005-0000-0000-000029650000}"/>
    <cellStyle name="Sub totals 2 5 42 3" xfId="28956" xr:uid="{00000000-0005-0000-0000-00002A650000}"/>
    <cellStyle name="Sub totals 2 5 42 4" xfId="28957" xr:uid="{00000000-0005-0000-0000-00002B650000}"/>
    <cellStyle name="Sub totals 2 5 43" xfId="3820" xr:uid="{00000000-0005-0000-0000-00002C650000}"/>
    <cellStyle name="Sub totals 2 5 43 2" xfId="28958" xr:uid="{00000000-0005-0000-0000-00002D650000}"/>
    <cellStyle name="Sub totals 2 5 43 2 2" xfId="28959" xr:uid="{00000000-0005-0000-0000-00002E650000}"/>
    <cellStyle name="Sub totals 2 5 43 2 3" xfId="28960" xr:uid="{00000000-0005-0000-0000-00002F650000}"/>
    <cellStyle name="Sub totals 2 5 43 2 4" xfId="28961" xr:uid="{00000000-0005-0000-0000-000030650000}"/>
    <cellStyle name="Sub totals 2 5 43 3" xfId="28962" xr:uid="{00000000-0005-0000-0000-000031650000}"/>
    <cellStyle name="Sub totals 2 5 43 4" xfId="28963" xr:uid="{00000000-0005-0000-0000-000032650000}"/>
    <cellStyle name="Sub totals 2 5 44" xfId="3821" xr:uid="{00000000-0005-0000-0000-000033650000}"/>
    <cellStyle name="Sub totals 2 5 44 2" xfId="28964" xr:uid="{00000000-0005-0000-0000-000034650000}"/>
    <cellStyle name="Sub totals 2 5 44 2 2" xfId="28965" xr:uid="{00000000-0005-0000-0000-000035650000}"/>
    <cellStyle name="Sub totals 2 5 44 2 3" xfId="28966" xr:uid="{00000000-0005-0000-0000-000036650000}"/>
    <cellStyle name="Sub totals 2 5 44 2 4" xfId="28967" xr:uid="{00000000-0005-0000-0000-000037650000}"/>
    <cellStyle name="Sub totals 2 5 44 3" xfId="28968" xr:uid="{00000000-0005-0000-0000-000038650000}"/>
    <cellStyle name="Sub totals 2 5 44 4" xfId="28969" xr:uid="{00000000-0005-0000-0000-000039650000}"/>
    <cellStyle name="Sub totals 2 5 45" xfId="28970" xr:uid="{00000000-0005-0000-0000-00003A650000}"/>
    <cellStyle name="Sub totals 2 5 45 2" xfId="28971" xr:uid="{00000000-0005-0000-0000-00003B650000}"/>
    <cellStyle name="Sub totals 2 5 45 3" xfId="28972" xr:uid="{00000000-0005-0000-0000-00003C650000}"/>
    <cellStyle name="Sub totals 2 5 45 4" xfId="28973" xr:uid="{00000000-0005-0000-0000-00003D650000}"/>
    <cellStyle name="Sub totals 2 5 46" xfId="28974" xr:uid="{00000000-0005-0000-0000-00003E650000}"/>
    <cellStyle name="Sub totals 2 5 46 2" xfId="28975" xr:uid="{00000000-0005-0000-0000-00003F650000}"/>
    <cellStyle name="Sub totals 2 5 46 3" xfId="28976" xr:uid="{00000000-0005-0000-0000-000040650000}"/>
    <cellStyle name="Sub totals 2 5 46 4" xfId="28977" xr:uid="{00000000-0005-0000-0000-000041650000}"/>
    <cellStyle name="Sub totals 2 5 47" xfId="28978" xr:uid="{00000000-0005-0000-0000-000042650000}"/>
    <cellStyle name="Sub totals 2 5 5" xfId="3822" xr:uid="{00000000-0005-0000-0000-000043650000}"/>
    <cellStyle name="Sub totals 2 5 5 2" xfId="28979" xr:uid="{00000000-0005-0000-0000-000044650000}"/>
    <cellStyle name="Sub totals 2 5 5 2 2" xfId="28980" xr:uid="{00000000-0005-0000-0000-000045650000}"/>
    <cellStyle name="Sub totals 2 5 5 2 3" xfId="28981" xr:uid="{00000000-0005-0000-0000-000046650000}"/>
    <cellStyle name="Sub totals 2 5 5 2 4" xfId="28982" xr:uid="{00000000-0005-0000-0000-000047650000}"/>
    <cellStyle name="Sub totals 2 5 5 3" xfId="28983" xr:uid="{00000000-0005-0000-0000-000048650000}"/>
    <cellStyle name="Sub totals 2 5 5 4" xfId="28984" xr:uid="{00000000-0005-0000-0000-000049650000}"/>
    <cellStyle name="Sub totals 2 5 6" xfId="3823" xr:uid="{00000000-0005-0000-0000-00004A650000}"/>
    <cellStyle name="Sub totals 2 5 6 2" xfId="28985" xr:uid="{00000000-0005-0000-0000-00004B650000}"/>
    <cellStyle name="Sub totals 2 5 6 2 2" xfId="28986" xr:uid="{00000000-0005-0000-0000-00004C650000}"/>
    <cellStyle name="Sub totals 2 5 6 2 3" xfId="28987" xr:uid="{00000000-0005-0000-0000-00004D650000}"/>
    <cellStyle name="Sub totals 2 5 6 2 4" xfId="28988" xr:uid="{00000000-0005-0000-0000-00004E650000}"/>
    <cellStyle name="Sub totals 2 5 6 3" xfId="28989" xr:uid="{00000000-0005-0000-0000-00004F650000}"/>
    <cellStyle name="Sub totals 2 5 6 4" xfId="28990" xr:uid="{00000000-0005-0000-0000-000050650000}"/>
    <cellStyle name="Sub totals 2 5 7" xfId="3824" xr:uid="{00000000-0005-0000-0000-000051650000}"/>
    <cellStyle name="Sub totals 2 5 7 2" xfId="28991" xr:uid="{00000000-0005-0000-0000-000052650000}"/>
    <cellStyle name="Sub totals 2 5 7 2 2" xfId="28992" xr:uid="{00000000-0005-0000-0000-000053650000}"/>
    <cellStyle name="Sub totals 2 5 7 2 3" xfId="28993" xr:uid="{00000000-0005-0000-0000-000054650000}"/>
    <cellStyle name="Sub totals 2 5 7 2 4" xfId="28994" xr:uid="{00000000-0005-0000-0000-000055650000}"/>
    <cellStyle name="Sub totals 2 5 7 3" xfId="28995" xr:uid="{00000000-0005-0000-0000-000056650000}"/>
    <cellStyle name="Sub totals 2 5 7 4" xfId="28996" xr:uid="{00000000-0005-0000-0000-000057650000}"/>
    <cellStyle name="Sub totals 2 5 8" xfId="3825" xr:uid="{00000000-0005-0000-0000-000058650000}"/>
    <cellStyle name="Sub totals 2 5 8 2" xfId="28997" xr:uid="{00000000-0005-0000-0000-000059650000}"/>
    <cellStyle name="Sub totals 2 5 8 2 2" xfId="28998" xr:uid="{00000000-0005-0000-0000-00005A650000}"/>
    <cellStyle name="Sub totals 2 5 8 2 3" xfId="28999" xr:uid="{00000000-0005-0000-0000-00005B650000}"/>
    <cellStyle name="Sub totals 2 5 8 2 4" xfId="29000" xr:uid="{00000000-0005-0000-0000-00005C650000}"/>
    <cellStyle name="Sub totals 2 5 8 3" xfId="29001" xr:uid="{00000000-0005-0000-0000-00005D650000}"/>
    <cellStyle name="Sub totals 2 5 8 4" xfId="29002" xr:uid="{00000000-0005-0000-0000-00005E650000}"/>
    <cellStyle name="Sub totals 2 5 9" xfId="3826" xr:uid="{00000000-0005-0000-0000-00005F650000}"/>
    <cellStyle name="Sub totals 2 5 9 2" xfId="29003" xr:uid="{00000000-0005-0000-0000-000060650000}"/>
    <cellStyle name="Sub totals 2 5 9 2 2" xfId="29004" xr:uid="{00000000-0005-0000-0000-000061650000}"/>
    <cellStyle name="Sub totals 2 5 9 2 3" xfId="29005" xr:uid="{00000000-0005-0000-0000-000062650000}"/>
    <cellStyle name="Sub totals 2 5 9 2 4" xfId="29006" xr:uid="{00000000-0005-0000-0000-000063650000}"/>
    <cellStyle name="Sub totals 2 5 9 3" xfId="29007" xr:uid="{00000000-0005-0000-0000-000064650000}"/>
    <cellStyle name="Sub totals 2 5 9 4" xfId="29008" xr:uid="{00000000-0005-0000-0000-000065650000}"/>
    <cellStyle name="Sub totals 2 6" xfId="3827" xr:uid="{00000000-0005-0000-0000-000066650000}"/>
    <cellStyle name="Sub totals 2 6 2" xfId="29009" xr:uid="{00000000-0005-0000-0000-000067650000}"/>
    <cellStyle name="Sub totals 2 6 2 2" xfId="29010" xr:uid="{00000000-0005-0000-0000-000068650000}"/>
    <cellStyle name="Sub totals 2 6 2 3" xfId="29011" xr:uid="{00000000-0005-0000-0000-000069650000}"/>
    <cellStyle name="Sub totals 2 6 2 4" xfId="29012" xr:uid="{00000000-0005-0000-0000-00006A650000}"/>
    <cellStyle name="Sub totals 2 6 3" xfId="29013" xr:uid="{00000000-0005-0000-0000-00006B650000}"/>
    <cellStyle name="Sub totals 2 6 4" xfId="29014" xr:uid="{00000000-0005-0000-0000-00006C650000}"/>
    <cellStyle name="Sub totals 2 7" xfId="3828" xr:uid="{00000000-0005-0000-0000-00006D650000}"/>
    <cellStyle name="Sub totals 2 7 2" xfId="29015" xr:uid="{00000000-0005-0000-0000-00006E650000}"/>
    <cellStyle name="Sub totals 2 7 2 2" xfId="29016" xr:uid="{00000000-0005-0000-0000-00006F650000}"/>
    <cellStyle name="Sub totals 2 7 2 3" xfId="29017" xr:uid="{00000000-0005-0000-0000-000070650000}"/>
    <cellStyle name="Sub totals 2 7 2 4" xfId="29018" xr:uid="{00000000-0005-0000-0000-000071650000}"/>
    <cellStyle name="Sub totals 2 7 3" xfId="29019" xr:uid="{00000000-0005-0000-0000-000072650000}"/>
    <cellStyle name="Sub totals 2 7 4" xfId="29020" xr:uid="{00000000-0005-0000-0000-000073650000}"/>
    <cellStyle name="Sub totals 2 8" xfId="3829" xr:uid="{00000000-0005-0000-0000-000074650000}"/>
    <cellStyle name="Sub totals 2 8 2" xfId="29021" xr:uid="{00000000-0005-0000-0000-000075650000}"/>
    <cellStyle name="Sub totals 2 8 2 2" xfId="29022" xr:uid="{00000000-0005-0000-0000-000076650000}"/>
    <cellStyle name="Sub totals 2 8 2 3" xfId="29023" xr:uid="{00000000-0005-0000-0000-000077650000}"/>
    <cellStyle name="Sub totals 2 8 2 4" xfId="29024" xr:uid="{00000000-0005-0000-0000-000078650000}"/>
    <cellStyle name="Sub totals 2 8 3" xfId="29025" xr:uid="{00000000-0005-0000-0000-000079650000}"/>
    <cellStyle name="Sub totals 2 8 4" xfId="29026" xr:uid="{00000000-0005-0000-0000-00007A650000}"/>
    <cellStyle name="Sub totals 2 9" xfId="3830" xr:uid="{00000000-0005-0000-0000-00007B650000}"/>
    <cellStyle name="Sub totals 2 9 2" xfId="29027" xr:uid="{00000000-0005-0000-0000-00007C650000}"/>
    <cellStyle name="Sub totals 2 9 2 2" xfId="29028" xr:uid="{00000000-0005-0000-0000-00007D650000}"/>
    <cellStyle name="Sub totals 2 9 2 3" xfId="29029" xr:uid="{00000000-0005-0000-0000-00007E650000}"/>
    <cellStyle name="Sub totals 2 9 2 4" xfId="29030" xr:uid="{00000000-0005-0000-0000-00007F650000}"/>
    <cellStyle name="Sub totals 2 9 3" xfId="29031" xr:uid="{00000000-0005-0000-0000-000080650000}"/>
    <cellStyle name="Sub totals 2 9 4" xfId="29032" xr:uid="{00000000-0005-0000-0000-000081650000}"/>
    <cellStyle name="Sub totals 20" xfId="3831" xr:uid="{00000000-0005-0000-0000-000082650000}"/>
    <cellStyle name="Sub totals 20 2" xfId="29033" xr:uid="{00000000-0005-0000-0000-000083650000}"/>
    <cellStyle name="Sub totals 20 2 2" xfId="29034" xr:uid="{00000000-0005-0000-0000-000084650000}"/>
    <cellStyle name="Sub totals 20 2 3" xfId="29035" xr:uid="{00000000-0005-0000-0000-000085650000}"/>
    <cellStyle name="Sub totals 20 2 4" xfId="29036" xr:uid="{00000000-0005-0000-0000-000086650000}"/>
    <cellStyle name="Sub totals 20 3" xfId="29037" xr:uid="{00000000-0005-0000-0000-000087650000}"/>
    <cellStyle name="Sub totals 20 4" xfId="29038" xr:uid="{00000000-0005-0000-0000-000088650000}"/>
    <cellStyle name="Sub totals 21" xfId="3832" xr:uid="{00000000-0005-0000-0000-000089650000}"/>
    <cellStyle name="Sub totals 21 2" xfId="29039" xr:uid="{00000000-0005-0000-0000-00008A650000}"/>
    <cellStyle name="Sub totals 21 2 2" xfId="29040" xr:uid="{00000000-0005-0000-0000-00008B650000}"/>
    <cellStyle name="Sub totals 21 2 3" xfId="29041" xr:uid="{00000000-0005-0000-0000-00008C650000}"/>
    <cellStyle name="Sub totals 21 2 4" xfId="29042" xr:uid="{00000000-0005-0000-0000-00008D650000}"/>
    <cellStyle name="Sub totals 21 3" xfId="29043" xr:uid="{00000000-0005-0000-0000-00008E650000}"/>
    <cellStyle name="Sub totals 21 4" xfId="29044" xr:uid="{00000000-0005-0000-0000-00008F650000}"/>
    <cellStyle name="Sub totals 22" xfId="3833" xr:uid="{00000000-0005-0000-0000-000090650000}"/>
    <cellStyle name="Sub totals 22 2" xfId="29045" xr:uid="{00000000-0005-0000-0000-000091650000}"/>
    <cellStyle name="Sub totals 22 2 2" xfId="29046" xr:uid="{00000000-0005-0000-0000-000092650000}"/>
    <cellStyle name="Sub totals 22 2 3" xfId="29047" xr:uid="{00000000-0005-0000-0000-000093650000}"/>
    <cellStyle name="Sub totals 22 2 4" xfId="29048" xr:uid="{00000000-0005-0000-0000-000094650000}"/>
    <cellStyle name="Sub totals 22 3" xfId="29049" xr:uid="{00000000-0005-0000-0000-000095650000}"/>
    <cellStyle name="Sub totals 22 4" xfId="29050" xr:uid="{00000000-0005-0000-0000-000096650000}"/>
    <cellStyle name="Sub totals 23" xfId="3834" xr:uid="{00000000-0005-0000-0000-000097650000}"/>
    <cellStyle name="Sub totals 23 2" xfId="29051" xr:uid="{00000000-0005-0000-0000-000098650000}"/>
    <cellStyle name="Sub totals 23 2 2" xfId="29052" xr:uid="{00000000-0005-0000-0000-000099650000}"/>
    <cellStyle name="Sub totals 23 2 3" xfId="29053" xr:uid="{00000000-0005-0000-0000-00009A650000}"/>
    <cellStyle name="Sub totals 23 2 4" xfId="29054" xr:uid="{00000000-0005-0000-0000-00009B650000}"/>
    <cellStyle name="Sub totals 23 3" xfId="29055" xr:uid="{00000000-0005-0000-0000-00009C650000}"/>
    <cellStyle name="Sub totals 23 4" xfId="29056" xr:uid="{00000000-0005-0000-0000-00009D650000}"/>
    <cellStyle name="Sub totals 24" xfId="3835" xr:uid="{00000000-0005-0000-0000-00009E650000}"/>
    <cellStyle name="Sub totals 24 2" xfId="29057" xr:uid="{00000000-0005-0000-0000-00009F650000}"/>
    <cellStyle name="Sub totals 24 2 2" xfId="29058" xr:uid="{00000000-0005-0000-0000-0000A0650000}"/>
    <cellStyle name="Sub totals 24 2 3" xfId="29059" xr:uid="{00000000-0005-0000-0000-0000A1650000}"/>
    <cellStyle name="Sub totals 24 2 4" xfId="29060" xr:uid="{00000000-0005-0000-0000-0000A2650000}"/>
    <cellStyle name="Sub totals 24 3" xfId="29061" xr:uid="{00000000-0005-0000-0000-0000A3650000}"/>
    <cellStyle name="Sub totals 24 4" xfId="29062" xr:uid="{00000000-0005-0000-0000-0000A4650000}"/>
    <cellStyle name="Sub totals 25" xfId="3836" xr:uid="{00000000-0005-0000-0000-0000A5650000}"/>
    <cellStyle name="Sub totals 25 2" xfId="29063" xr:uid="{00000000-0005-0000-0000-0000A6650000}"/>
    <cellStyle name="Sub totals 25 2 2" xfId="29064" xr:uid="{00000000-0005-0000-0000-0000A7650000}"/>
    <cellStyle name="Sub totals 25 2 3" xfId="29065" xr:uid="{00000000-0005-0000-0000-0000A8650000}"/>
    <cellStyle name="Sub totals 25 2 4" xfId="29066" xr:uid="{00000000-0005-0000-0000-0000A9650000}"/>
    <cellStyle name="Sub totals 25 3" xfId="29067" xr:uid="{00000000-0005-0000-0000-0000AA650000}"/>
    <cellStyle name="Sub totals 25 4" xfId="29068" xr:uid="{00000000-0005-0000-0000-0000AB650000}"/>
    <cellStyle name="Sub totals 3" xfId="3837" xr:uid="{00000000-0005-0000-0000-0000AC650000}"/>
    <cellStyle name="Sub totals 3 10" xfId="3838" xr:uid="{00000000-0005-0000-0000-0000AD650000}"/>
    <cellStyle name="Sub totals 3 10 2" xfId="29069" xr:uid="{00000000-0005-0000-0000-0000AE650000}"/>
    <cellStyle name="Sub totals 3 10 2 2" xfId="29070" xr:uid="{00000000-0005-0000-0000-0000AF650000}"/>
    <cellStyle name="Sub totals 3 10 2 3" xfId="29071" xr:uid="{00000000-0005-0000-0000-0000B0650000}"/>
    <cellStyle name="Sub totals 3 10 2 4" xfId="29072" xr:uid="{00000000-0005-0000-0000-0000B1650000}"/>
    <cellStyle name="Sub totals 3 10 3" xfId="29073" xr:uid="{00000000-0005-0000-0000-0000B2650000}"/>
    <cellStyle name="Sub totals 3 10 4" xfId="29074" xr:uid="{00000000-0005-0000-0000-0000B3650000}"/>
    <cellStyle name="Sub totals 3 11" xfId="3839" xr:uid="{00000000-0005-0000-0000-0000B4650000}"/>
    <cellStyle name="Sub totals 3 11 2" xfId="29075" xr:uid="{00000000-0005-0000-0000-0000B5650000}"/>
    <cellStyle name="Sub totals 3 11 2 2" xfId="29076" xr:uid="{00000000-0005-0000-0000-0000B6650000}"/>
    <cellStyle name="Sub totals 3 11 2 3" xfId="29077" xr:uid="{00000000-0005-0000-0000-0000B7650000}"/>
    <cellStyle name="Sub totals 3 11 2 4" xfId="29078" xr:uid="{00000000-0005-0000-0000-0000B8650000}"/>
    <cellStyle name="Sub totals 3 11 3" xfId="29079" xr:uid="{00000000-0005-0000-0000-0000B9650000}"/>
    <cellStyle name="Sub totals 3 11 4" xfId="29080" xr:uid="{00000000-0005-0000-0000-0000BA650000}"/>
    <cellStyle name="Sub totals 3 12" xfId="3840" xr:uid="{00000000-0005-0000-0000-0000BB650000}"/>
    <cellStyle name="Sub totals 3 12 2" xfId="29081" xr:uid="{00000000-0005-0000-0000-0000BC650000}"/>
    <cellStyle name="Sub totals 3 12 2 2" xfId="29082" xr:uid="{00000000-0005-0000-0000-0000BD650000}"/>
    <cellStyle name="Sub totals 3 12 2 3" xfId="29083" xr:uid="{00000000-0005-0000-0000-0000BE650000}"/>
    <cellStyle name="Sub totals 3 12 2 4" xfId="29084" xr:uid="{00000000-0005-0000-0000-0000BF650000}"/>
    <cellStyle name="Sub totals 3 12 3" xfId="29085" xr:uid="{00000000-0005-0000-0000-0000C0650000}"/>
    <cellStyle name="Sub totals 3 12 4" xfId="29086" xr:uid="{00000000-0005-0000-0000-0000C1650000}"/>
    <cellStyle name="Sub totals 3 13" xfId="3841" xr:uid="{00000000-0005-0000-0000-0000C2650000}"/>
    <cellStyle name="Sub totals 3 13 2" xfId="29087" xr:uid="{00000000-0005-0000-0000-0000C3650000}"/>
    <cellStyle name="Sub totals 3 13 2 2" xfId="29088" xr:uid="{00000000-0005-0000-0000-0000C4650000}"/>
    <cellStyle name="Sub totals 3 13 2 3" xfId="29089" xr:uid="{00000000-0005-0000-0000-0000C5650000}"/>
    <cellStyle name="Sub totals 3 13 2 4" xfId="29090" xr:uid="{00000000-0005-0000-0000-0000C6650000}"/>
    <cellStyle name="Sub totals 3 13 3" xfId="29091" xr:uid="{00000000-0005-0000-0000-0000C7650000}"/>
    <cellStyle name="Sub totals 3 13 4" xfId="29092" xr:uid="{00000000-0005-0000-0000-0000C8650000}"/>
    <cellStyle name="Sub totals 3 14" xfId="3842" xr:uid="{00000000-0005-0000-0000-0000C9650000}"/>
    <cellStyle name="Sub totals 3 14 2" xfId="29093" xr:uid="{00000000-0005-0000-0000-0000CA650000}"/>
    <cellStyle name="Sub totals 3 14 2 2" xfId="29094" xr:uid="{00000000-0005-0000-0000-0000CB650000}"/>
    <cellStyle name="Sub totals 3 14 2 3" xfId="29095" xr:uid="{00000000-0005-0000-0000-0000CC650000}"/>
    <cellStyle name="Sub totals 3 14 2 4" xfId="29096" xr:uid="{00000000-0005-0000-0000-0000CD650000}"/>
    <cellStyle name="Sub totals 3 14 3" xfId="29097" xr:uid="{00000000-0005-0000-0000-0000CE650000}"/>
    <cellStyle name="Sub totals 3 14 4" xfId="29098" xr:uid="{00000000-0005-0000-0000-0000CF650000}"/>
    <cellStyle name="Sub totals 3 15" xfId="3843" xr:uid="{00000000-0005-0000-0000-0000D0650000}"/>
    <cellStyle name="Sub totals 3 15 2" xfId="29099" xr:uid="{00000000-0005-0000-0000-0000D1650000}"/>
    <cellStyle name="Sub totals 3 15 2 2" xfId="29100" xr:uid="{00000000-0005-0000-0000-0000D2650000}"/>
    <cellStyle name="Sub totals 3 15 2 3" xfId="29101" xr:uid="{00000000-0005-0000-0000-0000D3650000}"/>
    <cellStyle name="Sub totals 3 15 2 4" xfId="29102" xr:uid="{00000000-0005-0000-0000-0000D4650000}"/>
    <cellStyle name="Sub totals 3 15 3" xfId="29103" xr:uid="{00000000-0005-0000-0000-0000D5650000}"/>
    <cellStyle name="Sub totals 3 15 4" xfId="29104" xr:uid="{00000000-0005-0000-0000-0000D6650000}"/>
    <cellStyle name="Sub totals 3 16" xfId="3844" xr:uid="{00000000-0005-0000-0000-0000D7650000}"/>
    <cellStyle name="Sub totals 3 16 2" xfId="29105" xr:uid="{00000000-0005-0000-0000-0000D8650000}"/>
    <cellStyle name="Sub totals 3 16 2 2" xfId="29106" xr:uid="{00000000-0005-0000-0000-0000D9650000}"/>
    <cellStyle name="Sub totals 3 16 2 3" xfId="29107" xr:uid="{00000000-0005-0000-0000-0000DA650000}"/>
    <cellStyle name="Sub totals 3 16 2 4" xfId="29108" xr:uid="{00000000-0005-0000-0000-0000DB650000}"/>
    <cellStyle name="Sub totals 3 16 3" xfId="29109" xr:uid="{00000000-0005-0000-0000-0000DC650000}"/>
    <cellStyle name="Sub totals 3 16 4" xfId="29110" xr:uid="{00000000-0005-0000-0000-0000DD650000}"/>
    <cellStyle name="Sub totals 3 17" xfId="3845" xr:uid="{00000000-0005-0000-0000-0000DE650000}"/>
    <cellStyle name="Sub totals 3 17 2" xfId="29111" xr:uid="{00000000-0005-0000-0000-0000DF650000}"/>
    <cellStyle name="Sub totals 3 17 2 2" xfId="29112" xr:uid="{00000000-0005-0000-0000-0000E0650000}"/>
    <cellStyle name="Sub totals 3 17 2 3" xfId="29113" xr:uid="{00000000-0005-0000-0000-0000E1650000}"/>
    <cellStyle name="Sub totals 3 17 2 4" xfId="29114" xr:uid="{00000000-0005-0000-0000-0000E2650000}"/>
    <cellStyle name="Sub totals 3 17 3" xfId="29115" xr:uid="{00000000-0005-0000-0000-0000E3650000}"/>
    <cellStyle name="Sub totals 3 17 4" xfId="29116" xr:uid="{00000000-0005-0000-0000-0000E4650000}"/>
    <cellStyle name="Sub totals 3 18" xfId="3846" xr:uid="{00000000-0005-0000-0000-0000E5650000}"/>
    <cellStyle name="Sub totals 3 18 2" xfId="29117" xr:uid="{00000000-0005-0000-0000-0000E6650000}"/>
    <cellStyle name="Sub totals 3 18 2 2" xfId="29118" xr:uid="{00000000-0005-0000-0000-0000E7650000}"/>
    <cellStyle name="Sub totals 3 18 2 3" xfId="29119" xr:uid="{00000000-0005-0000-0000-0000E8650000}"/>
    <cellStyle name="Sub totals 3 18 2 4" xfId="29120" xr:uid="{00000000-0005-0000-0000-0000E9650000}"/>
    <cellStyle name="Sub totals 3 18 3" xfId="29121" xr:uid="{00000000-0005-0000-0000-0000EA650000}"/>
    <cellStyle name="Sub totals 3 18 4" xfId="29122" xr:uid="{00000000-0005-0000-0000-0000EB650000}"/>
    <cellStyle name="Sub totals 3 19" xfId="3847" xr:uid="{00000000-0005-0000-0000-0000EC650000}"/>
    <cellStyle name="Sub totals 3 19 2" xfId="29123" xr:uid="{00000000-0005-0000-0000-0000ED650000}"/>
    <cellStyle name="Sub totals 3 19 2 2" xfId="29124" xr:uid="{00000000-0005-0000-0000-0000EE650000}"/>
    <cellStyle name="Sub totals 3 19 2 3" xfId="29125" xr:uid="{00000000-0005-0000-0000-0000EF650000}"/>
    <cellStyle name="Sub totals 3 19 2 4" xfId="29126" xr:uid="{00000000-0005-0000-0000-0000F0650000}"/>
    <cellStyle name="Sub totals 3 19 3" xfId="29127" xr:uid="{00000000-0005-0000-0000-0000F1650000}"/>
    <cellStyle name="Sub totals 3 19 4" xfId="29128" xr:uid="{00000000-0005-0000-0000-0000F2650000}"/>
    <cellStyle name="Sub totals 3 2" xfId="3848" xr:uid="{00000000-0005-0000-0000-0000F3650000}"/>
    <cellStyle name="Sub totals 3 2 10" xfId="3849" xr:uid="{00000000-0005-0000-0000-0000F4650000}"/>
    <cellStyle name="Sub totals 3 2 10 2" xfId="29129" xr:uid="{00000000-0005-0000-0000-0000F5650000}"/>
    <cellStyle name="Sub totals 3 2 10 2 2" xfId="29130" xr:uid="{00000000-0005-0000-0000-0000F6650000}"/>
    <cellStyle name="Sub totals 3 2 10 2 3" xfId="29131" xr:uid="{00000000-0005-0000-0000-0000F7650000}"/>
    <cellStyle name="Sub totals 3 2 10 2 4" xfId="29132" xr:uid="{00000000-0005-0000-0000-0000F8650000}"/>
    <cellStyle name="Sub totals 3 2 10 3" xfId="29133" xr:uid="{00000000-0005-0000-0000-0000F9650000}"/>
    <cellStyle name="Sub totals 3 2 10 4" xfId="29134" xr:uid="{00000000-0005-0000-0000-0000FA650000}"/>
    <cellStyle name="Sub totals 3 2 11" xfId="3850" xr:uid="{00000000-0005-0000-0000-0000FB650000}"/>
    <cellStyle name="Sub totals 3 2 11 2" xfId="29135" xr:uid="{00000000-0005-0000-0000-0000FC650000}"/>
    <cellStyle name="Sub totals 3 2 11 2 2" xfId="29136" xr:uid="{00000000-0005-0000-0000-0000FD650000}"/>
    <cellStyle name="Sub totals 3 2 11 2 3" xfId="29137" xr:uid="{00000000-0005-0000-0000-0000FE650000}"/>
    <cellStyle name="Sub totals 3 2 11 2 4" xfId="29138" xr:uid="{00000000-0005-0000-0000-0000FF650000}"/>
    <cellStyle name="Sub totals 3 2 11 3" xfId="29139" xr:uid="{00000000-0005-0000-0000-000000660000}"/>
    <cellStyle name="Sub totals 3 2 11 4" xfId="29140" xr:uid="{00000000-0005-0000-0000-000001660000}"/>
    <cellStyle name="Sub totals 3 2 12" xfId="3851" xr:uid="{00000000-0005-0000-0000-000002660000}"/>
    <cellStyle name="Sub totals 3 2 12 2" xfId="29141" xr:uid="{00000000-0005-0000-0000-000003660000}"/>
    <cellStyle name="Sub totals 3 2 12 2 2" xfId="29142" xr:uid="{00000000-0005-0000-0000-000004660000}"/>
    <cellStyle name="Sub totals 3 2 12 2 3" xfId="29143" xr:uid="{00000000-0005-0000-0000-000005660000}"/>
    <cellStyle name="Sub totals 3 2 12 2 4" xfId="29144" xr:uid="{00000000-0005-0000-0000-000006660000}"/>
    <cellStyle name="Sub totals 3 2 12 3" xfId="29145" xr:uid="{00000000-0005-0000-0000-000007660000}"/>
    <cellStyle name="Sub totals 3 2 12 4" xfId="29146" xr:uid="{00000000-0005-0000-0000-000008660000}"/>
    <cellStyle name="Sub totals 3 2 13" xfId="3852" xr:uid="{00000000-0005-0000-0000-000009660000}"/>
    <cellStyle name="Sub totals 3 2 13 2" xfId="29147" xr:uid="{00000000-0005-0000-0000-00000A660000}"/>
    <cellStyle name="Sub totals 3 2 13 2 2" xfId="29148" xr:uid="{00000000-0005-0000-0000-00000B660000}"/>
    <cellStyle name="Sub totals 3 2 13 2 3" xfId="29149" xr:uid="{00000000-0005-0000-0000-00000C660000}"/>
    <cellStyle name="Sub totals 3 2 13 2 4" xfId="29150" xr:uid="{00000000-0005-0000-0000-00000D660000}"/>
    <cellStyle name="Sub totals 3 2 13 3" xfId="29151" xr:uid="{00000000-0005-0000-0000-00000E660000}"/>
    <cellStyle name="Sub totals 3 2 13 4" xfId="29152" xr:uid="{00000000-0005-0000-0000-00000F660000}"/>
    <cellStyle name="Sub totals 3 2 14" xfId="3853" xr:uid="{00000000-0005-0000-0000-000010660000}"/>
    <cellStyle name="Sub totals 3 2 14 2" xfId="29153" xr:uid="{00000000-0005-0000-0000-000011660000}"/>
    <cellStyle name="Sub totals 3 2 14 2 2" xfId="29154" xr:uid="{00000000-0005-0000-0000-000012660000}"/>
    <cellStyle name="Sub totals 3 2 14 2 3" xfId="29155" xr:uid="{00000000-0005-0000-0000-000013660000}"/>
    <cellStyle name="Sub totals 3 2 14 2 4" xfId="29156" xr:uid="{00000000-0005-0000-0000-000014660000}"/>
    <cellStyle name="Sub totals 3 2 14 3" xfId="29157" xr:uid="{00000000-0005-0000-0000-000015660000}"/>
    <cellStyle name="Sub totals 3 2 14 4" xfId="29158" xr:uid="{00000000-0005-0000-0000-000016660000}"/>
    <cellStyle name="Sub totals 3 2 15" xfId="3854" xr:uid="{00000000-0005-0000-0000-000017660000}"/>
    <cellStyle name="Sub totals 3 2 15 2" xfId="29159" xr:uid="{00000000-0005-0000-0000-000018660000}"/>
    <cellStyle name="Sub totals 3 2 15 2 2" xfId="29160" xr:uid="{00000000-0005-0000-0000-000019660000}"/>
    <cellStyle name="Sub totals 3 2 15 2 3" xfId="29161" xr:uid="{00000000-0005-0000-0000-00001A660000}"/>
    <cellStyle name="Sub totals 3 2 15 2 4" xfId="29162" xr:uid="{00000000-0005-0000-0000-00001B660000}"/>
    <cellStyle name="Sub totals 3 2 15 3" xfId="29163" xr:uid="{00000000-0005-0000-0000-00001C660000}"/>
    <cellStyle name="Sub totals 3 2 15 4" xfId="29164" xr:uid="{00000000-0005-0000-0000-00001D660000}"/>
    <cellStyle name="Sub totals 3 2 16" xfId="3855" xr:uid="{00000000-0005-0000-0000-00001E660000}"/>
    <cellStyle name="Sub totals 3 2 16 2" xfId="29165" xr:uid="{00000000-0005-0000-0000-00001F660000}"/>
    <cellStyle name="Sub totals 3 2 16 2 2" xfId="29166" xr:uid="{00000000-0005-0000-0000-000020660000}"/>
    <cellStyle name="Sub totals 3 2 16 2 3" xfId="29167" xr:uid="{00000000-0005-0000-0000-000021660000}"/>
    <cellStyle name="Sub totals 3 2 16 2 4" xfId="29168" xr:uid="{00000000-0005-0000-0000-000022660000}"/>
    <cellStyle name="Sub totals 3 2 16 3" xfId="29169" xr:uid="{00000000-0005-0000-0000-000023660000}"/>
    <cellStyle name="Sub totals 3 2 16 4" xfId="29170" xr:uid="{00000000-0005-0000-0000-000024660000}"/>
    <cellStyle name="Sub totals 3 2 17" xfId="3856" xr:uid="{00000000-0005-0000-0000-000025660000}"/>
    <cellStyle name="Sub totals 3 2 17 2" xfId="29171" xr:uid="{00000000-0005-0000-0000-000026660000}"/>
    <cellStyle name="Sub totals 3 2 17 2 2" xfId="29172" xr:uid="{00000000-0005-0000-0000-000027660000}"/>
    <cellStyle name="Sub totals 3 2 17 2 3" xfId="29173" xr:uid="{00000000-0005-0000-0000-000028660000}"/>
    <cellStyle name="Sub totals 3 2 17 2 4" xfId="29174" xr:uid="{00000000-0005-0000-0000-000029660000}"/>
    <cellStyle name="Sub totals 3 2 17 3" xfId="29175" xr:uid="{00000000-0005-0000-0000-00002A660000}"/>
    <cellStyle name="Sub totals 3 2 17 4" xfId="29176" xr:uid="{00000000-0005-0000-0000-00002B660000}"/>
    <cellStyle name="Sub totals 3 2 18" xfId="3857" xr:uid="{00000000-0005-0000-0000-00002C660000}"/>
    <cellStyle name="Sub totals 3 2 18 2" xfId="29177" xr:uid="{00000000-0005-0000-0000-00002D660000}"/>
    <cellStyle name="Sub totals 3 2 18 2 2" xfId="29178" xr:uid="{00000000-0005-0000-0000-00002E660000}"/>
    <cellStyle name="Sub totals 3 2 18 2 3" xfId="29179" xr:uid="{00000000-0005-0000-0000-00002F660000}"/>
    <cellStyle name="Sub totals 3 2 18 2 4" xfId="29180" xr:uid="{00000000-0005-0000-0000-000030660000}"/>
    <cellStyle name="Sub totals 3 2 18 3" xfId="29181" xr:uid="{00000000-0005-0000-0000-000031660000}"/>
    <cellStyle name="Sub totals 3 2 18 4" xfId="29182" xr:uid="{00000000-0005-0000-0000-000032660000}"/>
    <cellStyle name="Sub totals 3 2 19" xfId="3858" xr:uid="{00000000-0005-0000-0000-000033660000}"/>
    <cellStyle name="Sub totals 3 2 19 2" xfId="29183" xr:uid="{00000000-0005-0000-0000-000034660000}"/>
    <cellStyle name="Sub totals 3 2 19 2 2" xfId="29184" xr:uid="{00000000-0005-0000-0000-000035660000}"/>
    <cellStyle name="Sub totals 3 2 19 2 3" xfId="29185" xr:uid="{00000000-0005-0000-0000-000036660000}"/>
    <cellStyle name="Sub totals 3 2 19 2 4" xfId="29186" xr:uid="{00000000-0005-0000-0000-000037660000}"/>
    <cellStyle name="Sub totals 3 2 19 3" xfId="29187" xr:uid="{00000000-0005-0000-0000-000038660000}"/>
    <cellStyle name="Sub totals 3 2 19 4" xfId="29188" xr:uid="{00000000-0005-0000-0000-000039660000}"/>
    <cellStyle name="Sub totals 3 2 2" xfId="3859" xr:uid="{00000000-0005-0000-0000-00003A660000}"/>
    <cellStyle name="Sub totals 3 2 2 10" xfId="3860" xr:uid="{00000000-0005-0000-0000-00003B660000}"/>
    <cellStyle name="Sub totals 3 2 2 10 2" xfId="29189" xr:uid="{00000000-0005-0000-0000-00003C660000}"/>
    <cellStyle name="Sub totals 3 2 2 10 2 2" xfId="29190" xr:uid="{00000000-0005-0000-0000-00003D660000}"/>
    <cellStyle name="Sub totals 3 2 2 10 2 3" xfId="29191" xr:uid="{00000000-0005-0000-0000-00003E660000}"/>
    <cellStyle name="Sub totals 3 2 2 10 2 4" xfId="29192" xr:uid="{00000000-0005-0000-0000-00003F660000}"/>
    <cellStyle name="Sub totals 3 2 2 10 3" xfId="29193" xr:uid="{00000000-0005-0000-0000-000040660000}"/>
    <cellStyle name="Sub totals 3 2 2 10 4" xfId="29194" xr:uid="{00000000-0005-0000-0000-000041660000}"/>
    <cellStyle name="Sub totals 3 2 2 11" xfId="3861" xr:uid="{00000000-0005-0000-0000-000042660000}"/>
    <cellStyle name="Sub totals 3 2 2 11 2" xfId="29195" xr:uid="{00000000-0005-0000-0000-000043660000}"/>
    <cellStyle name="Sub totals 3 2 2 11 2 2" xfId="29196" xr:uid="{00000000-0005-0000-0000-000044660000}"/>
    <cellStyle name="Sub totals 3 2 2 11 2 3" xfId="29197" xr:uid="{00000000-0005-0000-0000-000045660000}"/>
    <cellStyle name="Sub totals 3 2 2 11 2 4" xfId="29198" xr:uid="{00000000-0005-0000-0000-000046660000}"/>
    <cellStyle name="Sub totals 3 2 2 11 3" xfId="29199" xr:uid="{00000000-0005-0000-0000-000047660000}"/>
    <cellStyle name="Sub totals 3 2 2 11 4" xfId="29200" xr:uid="{00000000-0005-0000-0000-000048660000}"/>
    <cellStyle name="Sub totals 3 2 2 12" xfId="3862" xr:uid="{00000000-0005-0000-0000-000049660000}"/>
    <cellStyle name="Sub totals 3 2 2 12 2" xfId="29201" xr:uid="{00000000-0005-0000-0000-00004A660000}"/>
    <cellStyle name="Sub totals 3 2 2 12 2 2" xfId="29202" xr:uid="{00000000-0005-0000-0000-00004B660000}"/>
    <cellStyle name="Sub totals 3 2 2 12 2 3" xfId="29203" xr:uid="{00000000-0005-0000-0000-00004C660000}"/>
    <cellStyle name="Sub totals 3 2 2 12 2 4" xfId="29204" xr:uid="{00000000-0005-0000-0000-00004D660000}"/>
    <cellStyle name="Sub totals 3 2 2 12 3" xfId="29205" xr:uid="{00000000-0005-0000-0000-00004E660000}"/>
    <cellStyle name="Sub totals 3 2 2 12 4" xfId="29206" xr:uid="{00000000-0005-0000-0000-00004F660000}"/>
    <cellStyle name="Sub totals 3 2 2 13" xfId="3863" xr:uid="{00000000-0005-0000-0000-000050660000}"/>
    <cellStyle name="Sub totals 3 2 2 13 2" xfId="29207" xr:uid="{00000000-0005-0000-0000-000051660000}"/>
    <cellStyle name="Sub totals 3 2 2 13 2 2" xfId="29208" xr:uid="{00000000-0005-0000-0000-000052660000}"/>
    <cellStyle name="Sub totals 3 2 2 13 2 3" xfId="29209" xr:uid="{00000000-0005-0000-0000-000053660000}"/>
    <cellStyle name="Sub totals 3 2 2 13 2 4" xfId="29210" xr:uid="{00000000-0005-0000-0000-000054660000}"/>
    <cellStyle name="Sub totals 3 2 2 13 3" xfId="29211" xr:uid="{00000000-0005-0000-0000-000055660000}"/>
    <cellStyle name="Sub totals 3 2 2 13 4" xfId="29212" xr:uid="{00000000-0005-0000-0000-000056660000}"/>
    <cellStyle name="Sub totals 3 2 2 14" xfId="3864" xr:uid="{00000000-0005-0000-0000-000057660000}"/>
    <cellStyle name="Sub totals 3 2 2 14 2" xfId="29213" xr:uid="{00000000-0005-0000-0000-000058660000}"/>
    <cellStyle name="Sub totals 3 2 2 14 2 2" xfId="29214" xr:uid="{00000000-0005-0000-0000-000059660000}"/>
    <cellStyle name="Sub totals 3 2 2 14 2 3" xfId="29215" xr:uid="{00000000-0005-0000-0000-00005A660000}"/>
    <cellStyle name="Sub totals 3 2 2 14 2 4" xfId="29216" xr:uid="{00000000-0005-0000-0000-00005B660000}"/>
    <cellStyle name="Sub totals 3 2 2 14 3" xfId="29217" xr:uid="{00000000-0005-0000-0000-00005C660000}"/>
    <cellStyle name="Sub totals 3 2 2 14 4" xfId="29218" xr:uid="{00000000-0005-0000-0000-00005D660000}"/>
    <cellStyle name="Sub totals 3 2 2 15" xfId="3865" xr:uid="{00000000-0005-0000-0000-00005E660000}"/>
    <cellStyle name="Sub totals 3 2 2 15 2" xfId="29219" xr:uid="{00000000-0005-0000-0000-00005F660000}"/>
    <cellStyle name="Sub totals 3 2 2 15 2 2" xfId="29220" xr:uid="{00000000-0005-0000-0000-000060660000}"/>
    <cellStyle name="Sub totals 3 2 2 15 2 3" xfId="29221" xr:uid="{00000000-0005-0000-0000-000061660000}"/>
    <cellStyle name="Sub totals 3 2 2 15 2 4" xfId="29222" xr:uid="{00000000-0005-0000-0000-000062660000}"/>
    <cellStyle name="Sub totals 3 2 2 15 3" xfId="29223" xr:uid="{00000000-0005-0000-0000-000063660000}"/>
    <cellStyle name="Sub totals 3 2 2 15 4" xfId="29224" xr:uid="{00000000-0005-0000-0000-000064660000}"/>
    <cellStyle name="Sub totals 3 2 2 16" xfId="3866" xr:uid="{00000000-0005-0000-0000-000065660000}"/>
    <cellStyle name="Sub totals 3 2 2 16 2" xfId="29225" xr:uid="{00000000-0005-0000-0000-000066660000}"/>
    <cellStyle name="Sub totals 3 2 2 16 2 2" xfId="29226" xr:uid="{00000000-0005-0000-0000-000067660000}"/>
    <cellStyle name="Sub totals 3 2 2 16 2 3" xfId="29227" xr:uid="{00000000-0005-0000-0000-000068660000}"/>
    <cellStyle name="Sub totals 3 2 2 16 2 4" xfId="29228" xr:uid="{00000000-0005-0000-0000-000069660000}"/>
    <cellStyle name="Sub totals 3 2 2 16 3" xfId="29229" xr:uid="{00000000-0005-0000-0000-00006A660000}"/>
    <cellStyle name="Sub totals 3 2 2 16 4" xfId="29230" xr:uid="{00000000-0005-0000-0000-00006B660000}"/>
    <cellStyle name="Sub totals 3 2 2 17" xfId="3867" xr:uid="{00000000-0005-0000-0000-00006C660000}"/>
    <cellStyle name="Sub totals 3 2 2 17 2" xfId="29231" xr:uid="{00000000-0005-0000-0000-00006D660000}"/>
    <cellStyle name="Sub totals 3 2 2 17 2 2" xfId="29232" xr:uid="{00000000-0005-0000-0000-00006E660000}"/>
    <cellStyle name="Sub totals 3 2 2 17 2 3" xfId="29233" xr:uid="{00000000-0005-0000-0000-00006F660000}"/>
    <cellStyle name="Sub totals 3 2 2 17 2 4" xfId="29234" xr:uid="{00000000-0005-0000-0000-000070660000}"/>
    <cellStyle name="Sub totals 3 2 2 17 3" xfId="29235" xr:uid="{00000000-0005-0000-0000-000071660000}"/>
    <cellStyle name="Sub totals 3 2 2 17 4" xfId="29236" xr:uid="{00000000-0005-0000-0000-000072660000}"/>
    <cellStyle name="Sub totals 3 2 2 18" xfId="3868" xr:uid="{00000000-0005-0000-0000-000073660000}"/>
    <cellStyle name="Sub totals 3 2 2 18 2" xfId="29237" xr:uid="{00000000-0005-0000-0000-000074660000}"/>
    <cellStyle name="Sub totals 3 2 2 18 2 2" xfId="29238" xr:uid="{00000000-0005-0000-0000-000075660000}"/>
    <cellStyle name="Sub totals 3 2 2 18 2 3" xfId="29239" xr:uid="{00000000-0005-0000-0000-000076660000}"/>
    <cellStyle name="Sub totals 3 2 2 18 2 4" xfId="29240" xr:uid="{00000000-0005-0000-0000-000077660000}"/>
    <cellStyle name="Sub totals 3 2 2 18 3" xfId="29241" xr:uid="{00000000-0005-0000-0000-000078660000}"/>
    <cellStyle name="Sub totals 3 2 2 18 4" xfId="29242" xr:uid="{00000000-0005-0000-0000-000079660000}"/>
    <cellStyle name="Sub totals 3 2 2 19" xfId="3869" xr:uid="{00000000-0005-0000-0000-00007A660000}"/>
    <cellStyle name="Sub totals 3 2 2 19 2" xfId="29243" xr:uid="{00000000-0005-0000-0000-00007B660000}"/>
    <cellStyle name="Sub totals 3 2 2 19 2 2" xfId="29244" xr:uid="{00000000-0005-0000-0000-00007C660000}"/>
    <cellStyle name="Sub totals 3 2 2 19 2 3" xfId="29245" xr:uid="{00000000-0005-0000-0000-00007D660000}"/>
    <cellStyle name="Sub totals 3 2 2 19 2 4" xfId="29246" xr:uid="{00000000-0005-0000-0000-00007E660000}"/>
    <cellStyle name="Sub totals 3 2 2 19 3" xfId="29247" xr:uid="{00000000-0005-0000-0000-00007F660000}"/>
    <cellStyle name="Sub totals 3 2 2 19 4" xfId="29248" xr:uid="{00000000-0005-0000-0000-000080660000}"/>
    <cellStyle name="Sub totals 3 2 2 2" xfId="3870" xr:uid="{00000000-0005-0000-0000-000081660000}"/>
    <cellStyle name="Sub totals 3 2 2 2 2" xfId="29249" xr:uid="{00000000-0005-0000-0000-000082660000}"/>
    <cellStyle name="Sub totals 3 2 2 2 2 2" xfId="29250" xr:uid="{00000000-0005-0000-0000-000083660000}"/>
    <cellStyle name="Sub totals 3 2 2 2 2 3" xfId="29251" xr:uid="{00000000-0005-0000-0000-000084660000}"/>
    <cellStyle name="Sub totals 3 2 2 2 2 4" xfId="29252" xr:uid="{00000000-0005-0000-0000-000085660000}"/>
    <cellStyle name="Sub totals 3 2 2 2 3" xfId="29253" xr:uid="{00000000-0005-0000-0000-000086660000}"/>
    <cellStyle name="Sub totals 3 2 2 2 4" xfId="29254" xr:uid="{00000000-0005-0000-0000-000087660000}"/>
    <cellStyle name="Sub totals 3 2 2 20" xfId="3871" xr:uid="{00000000-0005-0000-0000-000088660000}"/>
    <cellStyle name="Sub totals 3 2 2 20 2" xfId="29255" xr:uid="{00000000-0005-0000-0000-000089660000}"/>
    <cellStyle name="Sub totals 3 2 2 20 2 2" xfId="29256" xr:uid="{00000000-0005-0000-0000-00008A660000}"/>
    <cellStyle name="Sub totals 3 2 2 20 2 3" xfId="29257" xr:uid="{00000000-0005-0000-0000-00008B660000}"/>
    <cellStyle name="Sub totals 3 2 2 20 2 4" xfId="29258" xr:uid="{00000000-0005-0000-0000-00008C660000}"/>
    <cellStyle name="Sub totals 3 2 2 20 3" xfId="29259" xr:uid="{00000000-0005-0000-0000-00008D660000}"/>
    <cellStyle name="Sub totals 3 2 2 20 4" xfId="29260" xr:uid="{00000000-0005-0000-0000-00008E660000}"/>
    <cellStyle name="Sub totals 3 2 2 21" xfId="3872" xr:uid="{00000000-0005-0000-0000-00008F660000}"/>
    <cellStyle name="Sub totals 3 2 2 21 2" xfId="29261" xr:uid="{00000000-0005-0000-0000-000090660000}"/>
    <cellStyle name="Sub totals 3 2 2 21 2 2" xfId="29262" xr:uid="{00000000-0005-0000-0000-000091660000}"/>
    <cellStyle name="Sub totals 3 2 2 21 2 3" xfId="29263" xr:uid="{00000000-0005-0000-0000-000092660000}"/>
    <cellStyle name="Sub totals 3 2 2 21 2 4" xfId="29264" xr:uid="{00000000-0005-0000-0000-000093660000}"/>
    <cellStyle name="Sub totals 3 2 2 21 3" xfId="29265" xr:uid="{00000000-0005-0000-0000-000094660000}"/>
    <cellStyle name="Sub totals 3 2 2 21 4" xfId="29266" xr:uid="{00000000-0005-0000-0000-000095660000}"/>
    <cellStyle name="Sub totals 3 2 2 22" xfId="3873" xr:uid="{00000000-0005-0000-0000-000096660000}"/>
    <cellStyle name="Sub totals 3 2 2 22 2" xfId="29267" xr:uid="{00000000-0005-0000-0000-000097660000}"/>
    <cellStyle name="Sub totals 3 2 2 22 2 2" xfId="29268" xr:uid="{00000000-0005-0000-0000-000098660000}"/>
    <cellStyle name="Sub totals 3 2 2 22 2 3" xfId="29269" xr:uid="{00000000-0005-0000-0000-000099660000}"/>
    <cellStyle name="Sub totals 3 2 2 22 2 4" xfId="29270" xr:uid="{00000000-0005-0000-0000-00009A660000}"/>
    <cellStyle name="Sub totals 3 2 2 22 3" xfId="29271" xr:uid="{00000000-0005-0000-0000-00009B660000}"/>
    <cellStyle name="Sub totals 3 2 2 22 4" xfId="29272" xr:uid="{00000000-0005-0000-0000-00009C660000}"/>
    <cellStyle name="Sub totals 3 2 2 23" xfId="3874" xr:uid="{00000000-0005-0000-0000-00009D660000}"/>
    <cellStyle name="Sub totals 3 2 2 23 2" xfId="29273" xr:uid="{00000000-0005-0000-0000-00009E660000}"/>
    <cellStyle name="Sub totals 3 2 2 23 2 2" xfId="29274" xr:uid="{00000000-0005-0000-0000-00009F660000}"/>
    <cellStyle name="Sub totals 3 2 2 23 2 3" xfId="29275" xr:uid="{00000000-0005-0000-0000-0000A0660000}"/>
    <cellStyle name="Sub totals 3 2 2 23 2 4" xfId="29276" xr:uid="{00000000-0005-0000-0000-0000A1660000}"/>
    <cellStyle name="Sub totals 3 2 2 23 3" xfId="29277" xr:uid="{00000000-0005-0000-0000-0000A2660000}"/>
    <cellStyle name="Sub totals 3 2 2 23 4" xfId="29278" xr:uid="{00000000-0005-0000-0000-0000A3660000}"/>
    <cellStyle name="Sub totals 3 2 2 24" xfId="3875" xr:uid="{00000000-0005-0000-0000-0000A4660000}"/>
    <cellStyle name="Sub totals 3 2 2 24 2" xfId="29279" xr:uid="{00000000-0005-0000-0000-0000A5660000}"/>
    <cellStyle name="Sub totals 3 2 2 24 2 2" xfId="29280" xr:uid="{00000000-0005-0000-0000-0000A6660000}"/>
    <cellStyle name="Sub totals 3 2 2 24 2 3" xfId="29281" xr:uid="{00000000-0005-0000-0000-0000A7660000}"/>
    <cellStyle name="Sub totals 3 2 2 24 2 4" xfId="29282" xr:uid="{00000000-0005-0000-0000-0000A8660000}"/>
    <cellStyle name="Sub totals 3 2 2 24 3" xfId="29283" xr:uid="{00000000-0005-0000-0000-0000A9660000}"/>
    <cellStyle name="Sub totals 3 2 2 24 4" xfId="29284" xr:uid="{00000000-0005-0000-0000-0000AA660000}"/>
    <cellStyle name="Sub totals 3 2 2 25" xfId="3876" xr:uid="{00000000-0005-0000-0000-0000AB660000}"/>
    <cellStyle name="Sub totals 3 2 2 25 2" xfId="29285" xr:uid="{00000000-0005-0000-0000-0000AC660000}"/>
    <cellStyle name="Sub totals 3 2 2 25 2 2" xfId="29286" xr:uid="{00000000-0005-0000-0000-0000AD660000}"/>
    <cellStyle name="Sub totals 3 2 2 25 2 3" xfId="29287" xr:uid="{00000000-0005-0000-0000-0000AE660000}"/>
    <cellStyle name="Sub totals 3 2 2 25 2 4" xfId="29288" xr:uid="{00000000-0005-0000-0000-0000AF660000}"/>
    <cellStyle name="Sub totals 3 2 2 25 3" xfId="29289" xr:uid="{00000000-0005-0000-0000-0000B0660000}"/>
    <cellStyle name="Sub totals 3 2 2 25 4" xfId="29290" xr:uid="{00000000-0005-0000-0000-0000B1660000}"/>
    <cellStyle name="Sub totals 3 2 2 26" xfId="3877" xr:uid="{00000000-0005-0000-0000-0000B2660000}"/>
    <cellStyle name="Sub totals 3 2 2 26 2" xfId="29291" xr:uid="{00000000-0005-0000-0000-0000B3660000}"/>
    <cellStyle name="Sub totals 3 2 2 26 2 2" xfId="29292" xr:uid="{00000000-0005-0000-0000-0000B4660000}"/>
    <cellStyle name="Sub totals 3 2 2 26 2 3" xfId="29293" xr:uid="{00000000-0005-0000-0000-0000B5660000}"/>
    <cellStyle name="Sub totals 3 2 2 26 2 4" xfId="29294" xr:uid="{00000000-0005-0000-0000-0000B6660000}"/>
    <cellStyle name="Sub totals 3 2 2 26 3" xfId="29295" xr:uid="{00000000-0005-0000-0000-0000B7660000}"/>
    <cellStyle name="Sub totals 3 2 2 26 4" xfId="29296" xr:uid="{00000000-0005-0000-0000-0000B8660000}"/>
    <cellStyle name="Sub totals 3 2 2 27" xfId="3878" xr:uid="{00000000-0005-0000-0000-0000B9660000}"/>
    <cellStyle name="Sub totals 3 2 2 27 2" xfId="29297" xr:uid="{00000000-0005-0000-0000-0000BA660000}"/>
    <cellStyle name="Sub totals 3 2 2 27 2 2" xfId="29298" xr:uid="{00000000-0005-0000-0000-0000BB660000}"/>
    <cellStyle name="Sub totals 3 2 2 27 2 3" xfId="29299" xr:uid="{00000000-0005-0000-0000-0000BC660000}"/>
    <cellStyle name="Sub totals 3 2 2 27 2 4" xfId="29300" xr:uid="{00000000-0005-0000-0000-0000BD660000}"/>
    <cellStyle name="Sub totals 3 2 2 27 3" xfId="29301" xr:uid="{00000000-0005-0000-0000-0000BE660000}"/>
    <cellStyle name="Sub totals 3 2 2 27 4" xfId="29302" xr:uid="{00000000-0005-0000-0000-0000BF660000}"/>
    <cellStyle name="Sub totals 3 2 2 28" xfId="3879" xr:uid="{00000000-0005-0000-0000-0000C0660000}"/>
    <cellStyle name="Sub totals 3 2 2 28 2" xfId="29303" xr:uid="{00000000-0005-0000-0000-0000C1660000}"/>
    <cellStyle name="Sub totals 3 2 2 28 2 2" xfId="29304" xr:uid="{00000000-0005-0000-0000-0000C2660000}"/>
    <cellStyle name="Sub totals 3 2 2 28 2 3" xfId="29305" xr:uid="{00000000-0005-0000-0000-0000C3660000}"/>
    <cellStyle name="Sub totals 3 2 2 28 2 4" xfId="29306" xr:uid="{00000000-0005-0000-0000-0000C4660000}"/>
    <cellStyle name="Sub totals 3 2 2 28 3" xfId="29307" xr:uid="{00000000-0005-0000-0000-0000C5660000}"/>
    <cellStyle name="Sub totals 3 2 2 28 4" xfId="29308" xr:uid="{00000000-0005-0000-0000-0000C6660000}"/>
    <cellStyle name="Sub totals 3 2 2 29" xfId="3880" xr:uid="{00000000-0005-0000-0000-0000C7660000}"/>
    <cellStyle name="Sub totals 3 2 2 29 2" xfId="29309" xr:uid="{00000000-0005-0000-0000-0000C8660000}"/>
    <cellStyle name="Sub totals 3 2 2 29 2 2" xfId="29310" xr:uid="{00000000-0005-0000-0000-0000C9660000}"/>
    <cellStyle name="Sub totals 3 2 2 29 2 3" xfId="29311" xr:uid="{00000000-0005-0000-0000-0000CA660000}"/>
    <cellStyle name="Sub totals 3 2 2 29 2 4" xfId="29312" xr:uid="{00000000-0005-0000-0000-0000CB660000}"/>
    <cellStyle name="Sub totals 3 2 2 29 3" xfId="29313" xr:uid="{00000000-0005-0000-0000-0000CC660000}"/>
    <cellStyle name="Sub totals 3 2 2 29 4" xfId="29314" xr:uid="{00000000-0005-0000-0000-0000CD660000}"/>
    <cellStyle name="Sub totals 3 2 2 3" xfId="3881" xr:uid="{00000000-0005-0000-0000-0000CE660000}"/>
    <cellStyle name="Sub totals 3 2 2 3 2" xfId="29315" xr:uid="{00000000-0005-0000-0000-0000CF660000}"/>
    <cellStyle name="Sub totals 3 2 2 3 2 2" xfId="29316" xr:uid="{00000000-0005-0000-0000-0000D0660000}"/>
    <cellStyle name="Sub totals 3 2 2 3 2 3" xfId="29317" xr:uid="{00000000-0005-0000-0000-0000D1660000}"/>
    <cellStyle name="Sub totals 3 2 2 3 2 4" xfId="29318" xr:uid="{00000000-0005-0000-0000-0000D2660000}"/>
    <cellStyle name="Sub totals 3 2 2 3 3" xfId="29319" xr:uid="{00000000-0005-0000-0000-0000D3660000}"/>
    <cellStyle name="Sub totals 3 2 2 3 4" xfId="29320" xr:uid="{00000000-0005-0000-0000-0000D4660000}"/>
    <cellStyle name="Sub totals 3 2 2 30" xfId="3882" xr:uid="{00000000-0005-0000-0000-0000D5660000}"/>
    <cellStyle name="Sub totals 3 2 2 30 2" xfId="29321" xr:uid="{00000000-0005-0000-0000-0000D6660000}"/>
    <cellStyle name="Sub totals 3 2 2 30 2 2" xfId="29322" xr:uid="{00000000-0005-0000-0000-0000D7660000}"/>
    <cellStyle name="Sub totals 3 2 2 30 2 3" xfId="29323" xr:uid="{00000000-0005-0000-0000-0000D8660000}"/>
    <cellStyle name="Sub totals 3 2 2 30 2 4" xfId="29324" xr:uid="{00000000-0005-0000-0000-0000D9660000}"/>
    <cellStyle name="Sub totals 3 2 2 30 3" xfId="29325" xr:uid="{00000000-0005-0000-0000-0000DA660000}"/>
    <cellStyle name="Sub totals 3 2 2 30 4" xfId="29326" xr:uid="{00000000-0005-0000-0000-0000DB660000}"/>
    <cellStyle name="Sub totals 3 2 2 31" xfId="3883" xr:uid="{00000000-0005-0000-0000-0000DC660000}"/>
    <cellStyle name="Sub totals 3 2 2 31 2" xfId="29327" xr:uid="{00000000-0005-0000-0000-0000DD660000}"/>
    <cellStyle name="Sub totals 3 2 2 31 2 2" xfId="29328" xr:uid="{00000000-0005-0000-0000-0000DE660000}"/>
    <cellStyle name="Sub totals 3 2 2 31 2 3" xfId="29329" xr:uid="{00000000-0005-0000-0000-0000DF660000}"/>
    <cellStyle name="Sub totals 3 2 2 31 2 4" xfId="29330" xr:uid="{00000000-0005-0000-0000-0000E0660000}"/>
    <cellStyle name="Sub totals 3 2 2 31 3" xfId="29331" xr:uid="{00000000-0005-0000-0000-0000E1660000}"/>
    <cellStyle name="Sub totals 3 2 2 31 4" xfId="29332" xr:uid="{00000000-0005-0000-0000-0000E2660000}"/>
    <cellStyle name="Sub totals 3 2 2 32" xfId="3884" xr:uid="{00000000-0005-0000-0000-0000E3660000}"/>
    <cellStyle name="Sub totals 3 2 2 32 2" xfId="29333" xr:uid="{00000000-0005-0000-0000-0000E4660000}"/>
    <cellStyle name="Sub totals 3 2 2 32 2 2" xfId="29334" xr:uid="{00000000-0005-0000-0000-0000E5660000}"/>
    <cellStyle name="Sub totals 3 2 2 32 2 3" xfId="29335" xr:uid="{00000000-0005-0000-0000-0000E6660000}"/>
    <cellStyle name="Sub totals 3 2 2 32 2 4" xfId="29336" xr:uid="{00000000-0005-0000-0000-0000E7660000}"/>
    <cellStyle name="Sub totals 3 2 2 32 3" xfId="29337" xr:uid="{00000000-0005-0000-0000-0000E8660000}"/>
    <cellStyle name="Sub totals 3 2 2 32 4" xfId="29338" xr:uid="{00000000-0005-0000-0000-0000E9660000}"/>
    <cellStyle name="Sub totals 3 2 2 33" xfId="3885" xr:uid="{00000000-0005-0000-0000-0000EA660000}"/>
    <cellStyle name="Sub totals 3 2 2 33 2" xfId="29339" xr:uid="{00000000-0005-0000-0000-0000EB660000}"/>
    <cellStyle name="Sub totals 3 2 2 33 2 2" xfId="29340" xr:uid="{00000000-0005-0000-0000-0000EC660000}"/>
    <cellStyle name="Sub totals 3 2 2 33 2 3" xfId="29341" xr:uid="{00000000-0005-0000-0000-0000ED660000}"/>
    <cellStyle name="Sub totals 3 2 2 33 2 4" xfId="29342" xr:uid="{00000000-0005-0000-0000-0000EE660000}"/>
    <cellStyle name="Sub totals 3 2 2 33 3" xfId="29343" xr:uid="{00000000-0005-0000-0000-0000EF660000}"/>
    <cellStyle name="Sub totals 3 2 2 33 4" xfId="29344" xr:uid="{00000000-0005-0000-0000-0000F0660000}"/>
    <cellStyle name="Sub totals 3 2 2 34" xfId="3886" xr:uid="{00000000-0005-0000-0000-0000F1660000}"/>
    <cellStyle name="Sub totals 3 2 2 34 2" xfId="29345" xr:uid="{00000000-0005-0000-0000-0000F2660000}"/>
    <cellStyle name="Sub totals 3 2 2 34 2 2" xfId="29346" xr:uid="{00000000-0005-0000-0000-0000F3660000}"/>
    <cellStyle name="Sub totals 3 2 2 34 2 3" xfId="29347" xr:uid="{00000000-0005-0000-0000-0000F4660000}"/>
    <cellStyle name="Sub totals 3 2 2 34 2 4" xfId="29348" xr:uid="{00000000-0005-0000-0000-0000F5660000}"/>
    <cellStyle name="Sub totals 3 2 2 34 3" xfId="29349" xr:uid="{00000000-0005-0000-0000-0000F6660000}"/>
    <cellStyle name="Sub totals 3 2 2 34 4" xfId="29350" xr:uid="{00000000-0005-0000-0000-0000F7660000}"/>
    <cellStyle name="Sub totals 3 2 2 35" xfId="3887" xr:uid="{00000000-0005-0000-0000-0000F8660000}"/>
    <cellStyle name="Sub totals 3 2 2 35 2" xfId="29351" xr:uid="{00000000-0005-0000-0000-0000F9660000}"/>
    <cellStyle name="Sub totals 3 2 2 35 2 2" xfId="29352" xr:uid="{00000000-0005-0000-0000-0000FA660000}"/>
    <cellStyle name="Sub totals 3 2 2 35 2 3" xfId="29353" xr:uid="{00000000-0005-0000-0000-0000FB660000}"/>
    <cellStyle name="Sub totals 3 2 2 35 2 4" xfId="29354" xr:uid="{00000000-0005-0000-0000-0000FC660000}"/>
    <cellStyle name="Sub totals 3 2 2 35 3" xfId="29355" xr:uid="{00000000-0005-0000-0000-0000FD660000}"/>
    <cellStyle name="Sub totals 3 2 2 35 4" xfId="29356" xr:uid="{00000000-0005-0000-0000-0000FE660000}"/>
    <cellStyle name="Sub totals 3 2 2 36" xfId="3888" xr:uid="{00000000-0005-0000-0000-0000FF660000}"/>
    <cellStyle name="Sub totals 3 2 2 36 2" xfId="29357" xr:uid="{00000000-0005-0000-0000-000000670000}"/>
    <cellStyle name="Sub totals 3 2 2 36 2 2" xfId="29358" xr:uid="{00000000-0005-0000-0000-000001670000}"/>
    <cellStyle name="Sub totals 3 2 2 36 2 3" xfId="29359" xr:uid="{00000000-0005-0000-0000-000002670000}"/>
    <cellStyle name="Sub totals 3 2 2 36 2 4" xfId="29360" xr:uid="{00000000-0005-0000-0000-000003670000}"/>
    <cellStyle name="Sub totals 3 2 2 36 3" xfId="29361" xr:uid="{00000000-0005-0000-0000-000004670000}"/>
    <cellStyle name="Sub totals 3 2 2 36 4" xfId="29362" xr:uid="{00000000-0005-0000-0000-000005670000}"/>
    <cellStyle name="Sub totals 3 2 2 37" xfId="3889" xr:uid="{00000000-0005-0000-0000-000006670000}"/>
    <cellStyle name="Sub totals 3 2 2 37 2" xfId="29363" xr:uid="{00000000-0005-0000-0000-000007670000}"/>
    <cellStyle name="Sub totals 3 2 2 37 2 2" xfId="29364" xr:uid="{00000000-0005-0000-0000-000008670000}"/>
    <cellStyle name="Sub totals 3 2 2 37 2 3" xfId="29365" xr:uid="{00000000-0005-0000-0000-000009670000}"/>
    <cellStyle name="Sub totals 3 2 2 37 2 4" xfId="29366" xr:uid="{00000000-0005-0000-0000-00000A670000}"/>
    <cellStyle name="Sub totals 3 2 2 37 3" xfId="29367" xr:uid="{00000000-0005-0000-0000-00000B670000}"/>
    <cellStyle name="Sub totals 3 2 2 37 4" xfId="29368" xr:uid="{00000000-0005-0000-0000-00000C670000}"/>
    <cellStyle name="Sub totals 3 2 2 38" xfId="3890" xr:uid="{00000000-0005-0000-0000-00000D670000}"/>
    <cellStyle name="Sub totals 3 2 2 38 2" xfId="29369" xr:uid="{00000000-0005-0000-0000-00000E670000}"/>
    <cellStyle name="Sub totals 3 2 2 38 2 2" xfId="29370" xr:uid="{00000000-0005-0000-0000-00000F670000}"/>
    <cellStyle name="Sub totals 3 2 2 38 2 3" xfId="29371" xr:uid="{00000000-0005-0000-0000-000010670000}"/>
    <cellStyle name="Sub totals 3 2 2 38 2 4" xfId="29372" xr:uid="{00000000-0005-0000-0000-000011670000}"/>
    <cellStyle name="Sub totals 3 2 2 38 3" xfId="29373" xr:uid="{00000000-0005-0000-0000-000012670000}"/>
    <cellStyle name="Sub totals 3 2 2 38 4" xfId="29374" xr:uid="{00000000-0005-0000-0000-000013670000}"/>
    <cellStyle name="Sub totals 3 2 2 39" xfId="3891" xr:uid="{00000000-0005-0000-0000-000014670000}"/>
    <cellStyle name="Sub totals 3 2 2 39 2" xfId="29375" xr:uid="{00000000-0005-0000-0000-000015670000}"/>
    <cellStyle name="Sub totals 3 2 2 39 2 2" xfId="29376" xr:uid="{00000000-0005-0000-0000-000016670000}"/>
    <cellStyle name="Sub totals 3 2 2 39 2 3" xfId="29377" xr:uid="{00000000-0005-0000-0000-000017670000}"/>
    <cellStyle name="Sub totals 3 2 2 39 2 4" xfId="29378" xr:uid="{00000000-0005-0000-0000-000018670000}"/>
    <cellStyle name="Sub totals 3 2 2 39 3" xfId="29379" xr:uid="{00000000-0005-0000-0000-000019670000}"/>
    <cellStyle name="Sub totals 3 2 2 39 4" xfId="29380" xr:uid="{00000000-0005-0000-0000-00001A670000}"/>
    <cellStyle name="Sub totals 3 2 2 4" xfId="3892" xr:uid="{00000000-0005-0000-0000-00001B670000}"/>
    <cellStyle name="Sub totals 3 2 2 4 2" xfId="29381" xr:uid="{00000000-0005-0000-0000-00001C670000}"/>
    <cellStyle name="Sub totals 3 2 2 4 2 2" xfId="29382" xr:uid="{00000000-0005-0000-0000-00001D670000}"/>
    <cellStyle name="Sub totals 3 2 2 4 2 3" xfId="29383" xr:uid="{00000000-0005-0000-0000-00001E670000}"/>
    <cellStyle name="Sub totals 3 2 2 4 2 4" xfId="29384" xr:uid="{00000000-0005-0000-0000-00001F670000}"/>
    <cellStyle name="Sub totals 3 2 2 4 3" xfId="29385" xr:uid="{00000000-0005-0000-0000-000020670000}"/>
    <cellStyle name="Sub totals 3 2 2 4 4" xfId="29386" xr:uid="{00000000-0005-0000-0000-000021670000}"/>
    <cellStyle name="Sub totals 3 2 2 40" xfId="3893" xr:uid="{00000000-0005-0000-0000-000022670000}"/>
    <cellStyle name="Sub totals 3 2 2 40 2" xfId="29387" xr:uid="{00000000-0005-0000-0000-000023670000}"/>
    <cellStyle name="Sub totals 3 2 2 40 2 2" xfId="29388" xr:uid="{00000000-0005-0000-0000-000024670000}"/>
    <cellStyle name="Sub totals 3 2 2 40 2 3" xfId="29389" xr:uid="{00000000-0005-0000-0000-000025670000}"/>
    <cellStyle name="Sub totals 3 2 2 40 2 4" xfId="29390" xr:uid="{00000000-0005-0000-0000-000026670000}"/>
    <cellStyle name="Sub totals 3 2 2 40 3" xfId="29391" xr:uid="{00000000-0005-0000-0000-000027670000}"/>
    <cellStyle name="Sub totals 3 2 2 40 4" xfId="29392" xr:uid="{00000000-0005-0000-0000-000028670000}"/>
    <cellStyle name="Sub totals 3 2 2 41" xfId="3894" xr:uid="{00000000-0005-0000-0000-000029670000}"/>
    <cellStyle name="Sub totals 3 2 2 41 2" xfId="29393" xr:uid="{00000000-0005-0000-0000-00002A670000}"/>
    <cellStyle name="Sub totals 3 2 2 41 2 2" xfId="29394" xr:uid="{00000000-0005-0000-0000-00002B670000}"/>
    <cellStyle name="Sub totals 3 2 2 41 2 3" xfId="29395" xr:uid="{00000000-0005-0000-0000-00002C670000}"/>
    <cellStyle name="Sub totals 3 2 2 41 2 4" xfId="29396" xr:uid="{00000000-0005-0000-0000-00002D670000}"/>
    <cellStyle name="Sub totals 3 2 2 41 3" xfId="29397" xr:uid="{00000000-0005-0000-0000-00002E670000}"/>
    <cellStyle name="Sub totals 3 2 2 41 4" xfId="29398" xr:uid="{00000000-0005-0000-0000-00002F670000}"/>
    <cellStyle name="Sub totals 3 2 2 42" xfId="3895" xr:uid="{00000000-0005-0000-0000-000030670000}"/>
    <cellStyle name="Sub totals 3 2 2 42 2" xfId="29399" xr:uid="{00000000-0005-0000-0000-000031670000}"/>
    <cellStyle name="Sub totals 3 2 2 42 2 2" xfId="29400" xr:uid="{00000000-0005-0000-0000-000032670000}"/>
    <cellStyle name="Sub totals 3 2 2 42 2 3" xfId="29401" xr:uid="{00000000-0005-0000-0000-000033670000}"/>
    <cellStyle name="Sub totals 3 2 2 42 2 4" xfId="29402" xr:uid="{00000000-0005-0000-0000-000034670000}"/>
    <cellStyle name="Sub totals 3 2 2 42 3" xfId="29403" xr:uid="{00000000-0005-0000-0000-000035670000}"/>
    <cellStyle name="Sub totals 3 2 2 42 4" xfId="29404" xr:uid="{00000000-0005-0000-0000-000036670000}"/>
    <cellStyle name="Sub totals 3 2 2 43" xfId="3896" xr:uid="{00000000-0005-0000-0000-000037670000}"/>
    <cellStyle name="Sub totals 3 2 2 43 2" xfId="29405" xr:uid="{00000000-0005-0000-0000-000038670000}"/>
    <cellStyle name="Sub totals 3 2 2 43 2 2" xfId="29406" xr:uid="{00000000-0005-0000-0000-000039670000}"/>
    <cellStyle name="Sub totals 3 2 2 43 2 3" xfId="29407" xr:uid="{00000000-0005-0000-0000-00003A670000}"/>
    <cellStyle name="Sub totals 3 2 2 43 2 4" xfId="29408" xr:uid="{00000000-0005-0000-0000-00003B670000}"/>
    <cellStyle name="Sub totals 3 2 2 43 3" xfId="29409" xr:uid="{00000000-0005-0000-0000-00003C670000}"/>
    <cellStyle name="Sub totals 3 2 2 43 4" xfId="29410" xr:uid="{00000000-0005-0000-0000-00003D670000}"/>
    <cellStyle name="Sub totals 3 2 2 44" xfId="3897" xr:uid="{00000000-0005-0000-0000-00003E670000}"/>
    <cellStyle name="Sub totals 3 2 2 44 2" xfId="29411" xr:uid="{00000000-0005-0000-0000-00003F670000}"/>
    <cellStyle name="Sub totals 3 2 2 44 2 2" xfId="29412" xr:uid="{00000000-0005-0000-0000-000040670000}"/>
    <cellStyle name="Sub totals 3 2 2 44 2 3" xfId="29413" xr:uid="{00000000-0005-0000-0000-000041670000}"/>
    <cellStyle name="Sub totals 3 2 2 44 2 4" xfId="29414" xr:uid="{00000000-0005-0000-0000-000042670000}"/>
    <cellStyle name="Sub totals 3 2 2 44 3" xfId="29415" xr:uid="{00000000-0005-0000-0000-000043670000}"/>
    <cellStyle name="Sub totals 3 2 2 44 4" xfId="29416" xr:uid="{00000000-0005-0000-0000-000044670000}"/>
    <cellStyle name="Sub totals 3 2 2 45" xfId="29417" xr:uid="{00000000-0005-0000-0000-000045670000}"/>
    <cellStyle name="Sub totals 3 2 2 45 2" xfId="29418" xr:uid="{00000000-0005-0000-0000-000046670000}"/>
    <cellStyle name="Sub totals 3 2 2 45 3" xfId="29419" xr:uid="{00000000-0005-0000-0000-000047670000}"/>
    <cellStyle name="Sub totals 3 2 2 45 4" xfId="29420" xr:uid="{00000000-0005-0000-0000-000048670000}"/>
    <cellStyle name="Sub totals 3 2 2 46" xfId="29421" xr:uid="{00000000-0005-0000-0000-000049670000}"/>
    <cellStyle name="Sub totals 3 2 2 46 2" xfId="29422" xr:uid="{00000000-0005-0000-0000-00004A670000}"/>
    <cellStyle name="Sub totals 3 2 2 46 3" xfId="29423" xr:uid="{00000000-0005-0000-0000-00004B670000}"/>
    <cellStyle name="Sub totals 3 2 2 46 4" xfId="29424" xr:uid="{00000000-0005-0000-0000-00004C670000}"/>
    <cellStyle name="Sub totals 3 2 2 47" xfId="29425" xr:uid="{00000000-0005-0000-0000-00004D670000}"/>
    <cellStyle name="Sub totals 3 2 2 48" xfId="29426" xr:uid="{00000000-0005-0000-0000-00004E670000}"/>
    <cellStyle name="Sub totals 3 2 2 5" xfId="3898" xr:uid="{00000000-0005-0000-0000-00004F670000}"/>
    <cellStyle name="Sub totals 3 2 2 5 2" xfId="29427" xr:uid="{00000000-0005-0000-0000-000050670000}"/>
    <cellStyle name="Sub totals 3 2 2 5 2 2" xfId="29428" xr:uid="{00000000-0005-0000-0000-000051670000}"/>
    <cellStyle name="Sub totals 3 2 2 5 2 3" xfId="29429" xr:uid="{00000000-0005-0000-0000-000052670000}"/>
    <cellStyle name="Sub totals 3 2 2 5 2 4" xfId="29430" xr:uid="{00000000-0005-0000-0000-000053670000}"/>
    <cellStyle name="Sub totals 3 2 2 5 3" xfId="29431" xr:uid="{00000000-0005-0000-0000-000054670000}"/>
    <cellStyle name="Sub totals 3 2 2 5 4" xfId="29432" xr:uid="{00000000-0005-0000-0000-000055670000}"/>
    <cellStyle name="Sub totals 3 2 2 6" xfId="3899" xr:uid="{00000000-0005-0000-0000-000056670000}"/>
    <cellStyle name="Sub totals 3 2 2 6 2" xfId="29433" xr:uid="{00000000-0005-0000-0000-000057670000}"/>
    <cellStyle name="Sub totals 3 2 2 6 2 2" xfId="29434" xr:uid="{00000000-0005-0000-0000-000058670000}"/>
    <cellStyle name="Sub totals 3 2 2 6 2 3" xfId="29435" xr:uid="{00000000-0005-0000-0000-000059670000}"/>
    <cellStyle name="Sub totals 3 2 2 6 2 4" xfId="29436" xr:uid="{00000000-0005-0000-0000-00005A670000}"/>
    <cellStyle name="Sub totals 3 2 2 6 3" xfId="29437" xr:uid="{00000000-0005-0000-0000-00005B670000}"/>
    <cellStyle name="Sub totals 3 2 2 6 4" xfId="29438" xr:uid="{00000000-0005-0000-0000-00005C670000}"/>
    <cellStyle name="Sub totals 3 2 2 7" xfId="3900" xr:uid="{00000000-0005-0000-0000-00005D670000}"/>
    <cellStyle name="Sub totals 3 2 2 7 2" xfId="29439" xr:uid="{00000000-0005-0000-0000-00005E670000}"/>
    <cellStyle name="Sub totals 3 2 2 7 2 2" xfId="29440" xr:uid="{00000000-0005-0000-0000-00005F670000}"/>
    <cellStyle name="Sub totals 3 2 2 7 2 3" xfId="29441" xr:uid="{00000000-0005-0000-0000-000060670000}"/>
    <cellStyle name="Sub totals 3 2 2 7 2 4" xfId="29442" xr:uid="{00000000-0005-0000-0000-000061670000}"/>
    <cellStyle name="Sub totals 3 2 2 7 3" xfId="29443" xr:uid="{00000000-0005-0000-0000-000062670000}"/>
    <cellStyle name="Sub totals 3 2 2 7 4" xfId="29444" xr:uid="{00000000-0005-0000-0000-000063670000}"/>
    <cellStyle name="Sub totals 3 2 2 8" xfId="3901" xr:uid="{00000000-0005-0000-0000-000064670000}"/>
    <cellStyle name="Sub totals 3 2 2 8 2" xfId="29445" xr:uid="{00000000-0005-0000-0000-000065670000}"/>
    <cellStyle name="Sub totals 3 2 2 8 2 2" xfId="29446" xr:uid="{00000000-0005-0000-0000-000066670000}"/>
    <cellStyle name="Sub totals 3 2 2 8 2 3" xfId="29447" xr:uid="{00000000-0005-0000-0000-000067670000}"/>
    <cellStyle name="Sub totals 3 2 2 8 2 4" xfId="29448" xr:uid="{00000000-0005-0000-0000-000068670000}"/>
    <cellStyle name="Sub totals 3 2 2 8 3" xfId="29449" xr:uid="{00000000-0005-0000-0000-000069670000}"/>
    <cellStyle name="Sub totals 3 2 2 8 4" xfId="29450" xr:uid="{00000000-0005-0000-0000-00006A670000}"/>
    <cellStyle name="Sub totals 3 2 2 9" xfId="3902" xr:uid="{00000000-0005-0000-0000-00006B670000}"/>
    <cellStyle name="Sub totals 3 2 2 9 2" xfId="29451" xr:uid="{00000000-0005-0000-0000-00006C670000}"/>
    <cellStyle name="Sub totals 3 2 2 9 2 2" xfId="29452" xr:uid="{00000000-0005-0000-0000-00006D670000}"/>
    <cellStyle name="Sub totals 3 2 2 9 2 3" xfId="29453" xr:uid="{00000000-0005-0000-0000-00006E670000}"/>
    <cellStyle name="Sub totals 3 2 2 9 2 4" xfId="29454" xr:uid="{00000000-0005-0000-0000-00006F670000}"/>
    <cellStyle name="Sub totals 3 2 2 9 3" xfId="29455" xr:uid="{00000000-0005-0000-0000-000070670000}"/>
    <cellStyle name="Sub totals 3 2 2 9 4" xfId="29456" xr:uid="{00000000-0005-0000-0000-000071670000}"/>
    <cellStyle name="Sub totals 3 2 20" xfId="3903" xr:uid="{00000000-0005-0000-0000-000072670000}"/>
    <cellStyle name="Sub totals 3 2 20 2" xfId="29457" xr:uid="{00000000-0005-0000-0000-000073670000}"/>
    <cellStyle name="Sub totals 3 2 20 2 2" xfId="29458" xr:uid="{00000000-0005-0000-0000-000074670000}"/>
    <cellStyle name="Sub totals 3 2 20 2 3" xfId="29459" xr:uid="{00000000-0005-0000-0000-000075670000}"/>
    <cellStyle name="Sub totals 3 2 20 2 4" xfId="29460" xr:uid="{00000000-0005-0000-0000-000076670000}"/>
    <cellStyle name="Sub totals 3 2 20 3" xfId="29461" xr:uid="{00000000-0005-0000-0000-000077670000}"/>
    <cellStyle name="Sub totals 3 2 20 4" xfId="29462" xr:uid="{00000000-0005-0000-0000-000078670000}"/>
    <cellStyle name="Sub totals 3 2 21" xfId="3904" xr:uid="{00000000-0005-0000-0000-000079670000}"/>
    <cellStyle name="Sub totals 3 2 21 2" xfId="29463" xr:uid="{00000000-0005-0000-0000-00007A670000}"/>
    <cellStyle name="Sub totals 3 2 21 2 2" xfId="29464" xr:uid="{00000000-0005-0000-0000-00007B670000}"/>
    <cellStyle name="Sub totals 3 2 21 2 3" xfId="29465" xr:uid="{00000000-0005-0000-0000-00007C670000}"/>
    <cellStyle name="Sub totals 3 2 21 2 4" xfId="29466" xr:uid="{00000000-0005-0000-0000-00007D670000}"/>
    <cellStyle name="Sub totals 3 2 21 3" xfId="29467" xr:uid="{00000000-0005-0000-0000-00007E670000}"/>
    <cellStyle name="Sub totals 3 2 21 4" xfId="29468" xr:uid="{00000000-0005-0000-0000-00007F670000}"/>
    <cellStyle name="Sub totals 3 2 22" xfId="3905" xr:uid="{00000000-0005-0000-0000-000080670000}"/>
    <cellStyle name="Sub totals 3 2 22 2" xfId="29469" xr:uid="{00000000-0005-0000-0000-000081670000}"/>
    <cellStyle name="Sub totals 3 2 22 2 2" xfId="29470" xr:uid="{00000000-0005-0000-0000-000082670000}"/>
    <cellStyle name="Sub totals 3 2 22 2 3" xfId="29471" xr:uid="{00000000-0005-0000-0000-000083670000}"/>
    <cellStyle name="Sub totals 3 2 22 2 4" xfId="29472" xr:uid="{00000000-0005-0000-0000-000084670000}"/>
    <cellStyle name="Sub totals 3 2 22 3" xfId="29473" xr:uid="{00000000-0005-0000-0000-000085670000}"/>
    <cellStyle name="Sub totals 3 2 22 4" xfId="29474" xr:uid="{00000000-0005-0000-0000-000086670000}"/>
    <cellStyle name="Sub totals 3 2 23" xfId="3906" xr:uid="{00000000-0005-0000-0000-000087670000}"/>
    <cellStyle name="Sub totals 3 2 23 2" xfId="29475" xr:uid="{00000000-0005-0000-0000-000088670000}"/>
    <cellStyle name="Sub totals 3 2 23 2 2" xfId="29476" xr:uid="{00000000-0005-0000-0000-000089670000}"/>
    <cellStyle name="Sub totals 3 2 23 2 3" xfId="29477" xr:uid="{00000000-0005-0000-0000-00008A670000}"/>
    <cellStyle name="Sub totals 3 2 23 2 4" xfId="29478" xr:uid="{00000000-0005-0000-0000-00008B670000}"/>
    <cellStyle name="Sub totals 3 2 23 3" xfId="29479" xr:uid="{00000000-0005-0000-0000-00008C670000}"/>
    <cellStyle name="Sub totals 3 2 23 4" xfId="29480" xr:uid="{00000000-0005-0000-0000-00008D670000}"/>
    <cellStyle name="Sub totals 3 2 24" xfId="3907" xr:uid="{00000000-0005-0000-0000-00008E670000}"/>
    <cellStyle name="Sub totals 3 2 24 2" xfId="29481" xr:uid="{00000000-0005-0000-0000-00008F670000}"/>
    <cellStyle name="Sub totals 3 2 24 2 2" xfId="29482" xr:uid="{00000000-0005-0000-0000-000090670000}"/>
    <cellStyle name="Sub totals 3 2 24 2 3" xfId="29483" xr:uid="{00000000-0005-0000-0000-000091670000}"/>
    <cellStyle name="Sub totals 3 2 24 2 4" xfId="29484" xr:uid="{00000000-0005-0000-0000-000092670000}"/>
    <cellStyle name="Sub totals 3 2 24 3" xfId="29485" xr:uid="{00000000-0005-0000-0000-000093670000}"/>
    <cellStyle name="Sub totals 3 2 24 4" xfId="29486" xr:uid="{00000000-0005-0000-0000-000094670000}"/>
    <cellStyle name="Sub totals 3 2 25" xfId="3908" xr:uid="{00000000-0005-0000-0000-000095670000}"/>
    <cellStyle name="Sub totals 3 2 25 2" xfId="29487" xr:uid="{00000000-0005-0000-0000-000096670000}"/>
    <cellStyle name="Sub totals 3 2 25 2 2" xfId="29488" xr:uid="{00000000-0005-0000-0000-000097670000}"/>
    <cellStyle name="Sub totals 3 2 25 2 3" xfId="29489" xr:uid="{00000000-0005-0000-0000-000098670000}"/>
    <cellStyle name="Sub totals 3 2 25 2 4" xfId="29490" xr:uid="{00000000-0005-0000-0000-000099670000}"/>
    <cellStyle name="Sub totals 3 2 25 3" xfId="29491" xr:uid="{00000000-0005-0000-0000-00009A670000}"/>
    <cellStyle name="Sub totals 3 2 25 4" xfId="29492" xr:uid="{00000000-0005-0000-0000-00009B670000}"/>
    <cellStyle name="Sub totals 3 2 26" xfId="3909" xr:uid="{00000000-0005-0000-0000-00009C670000}"/>
    <cellStyle name="Sub totals 3 2 26 2" xfId="29493" xr:uid="{00000000-0005-0000-0000-00009D670000}"/>
    <cellStyle name="Sub totals 3 2 26 2 2" xfId="29494" xr:uid="{00000000-0005-0000-0000-00009E670000}"/>
    <cellStyle name="Sub totals 3 2 26 2 3" xfId="29495" xr:uid="{00000000-0005-0000-0000-00009F670000}"/>
    <cellStyle name="Sub totals 3 2 26 2 4" xfId="29496" xr:uid="{00000000-0005-0000-0000-0000A0670000}"/>
    <cellStyle name="Sub totals 3 2 26 3" xfId="29497" xr:uid="{00000000-0005-0000-0000-0000A1670000}"/>
    <cellStyle name="Sub totals 3 2 26 4" xfId="29498" xr:uid="{00000000-0005-0000-0000-0000A2670000}"/>
    <cellStyle name="Sub totals 3 2 27" xfId="3910" xr:uid="{00000000-0005-0000-0000-0000A3670000}"/>
    <cellStyle name="Sub totals 3 2 27 2" xfId="29499" xr:uid="{00000000-0005-0000-0000-0000A4670000}"/>
    <cellStyle name="Sub totals 3 2 27 2 2" xfId="29500" xr:uid="{00000000-0005-0000-0000-0000A5670000}"/>
    <cellStyle name="Sub totals 3 2 27 2 3" xfId="29501" xr:uid="{00000000-0005-0000-0000-0000A6670000}"/>
    <cellStyle name="Sub totals 3 2 27 2 4" xfId="29502" xr:uid="{00000000-0005-0000-0000-0000A7670000}"/>
    <cellStyle name="Sub totals 3 2 27 3" xfId="29503" xr:uid="{00000000-0005-0000-0000-0000A8670000}"/>
    <cellStyle name="Sub totals 3 2 27 4" xfId="29504" xr:uid="{00000000-0005-0000-0000-0000A9670000}"/>
    <cellStyle name="Sub totals 3 2 28" xfId="3911" xr:uid="{00000000-0005-0000-0000-0000AA670000}"/>
    <cellStyle name="Sub totals 3 2 28 2" xfId="29505" xr:uid="{00000000-0005-0000-0000-0000AB670000}"/>
    <cellStyle name="Sub totals 3 2 28 2 2" xfId="29506" xr:uid="{00000000-0005-0000-0000-0000AC670000}"/>
    <cellStyle name="Sub totals 3 2 28 2 3" xfId="29507" xr:uid="{00000000-0005-0000-0000-0000AD670000}"/>
    <cellStyle name="Sub totals 3 2 28 2 4" xfId="29508" xr:uid="{00000000-0005-0000-0000-0000AE670000}"/>
    <cellStyle name="Sub totals 3 2 28 3" xfId="29509" xr:uid="{00000000-0005-0000-0000-0000AF670000}"/>
    <cellStyle name="Sub totals 3 2 28 4" xfId="29510" xr:uid="{00000000-0005-0000-0000-0000B0670000}"/>
    <cellStyle name="Sub totals 3 2 29" xfId="3912" xr:uid="{00000000-0005-0000-0000-0000B1670000}"/>
    <cellStyle name="Sub totals 3 2 29 2" xfId="29511" xr:uid="{00000000-0005-0000-0000-0000B2670000}"/>
    <cellStyle name="Sub totals 3 2 29 2 2" xfId="29512" xr:uid="{00000000-0005-0000-0000-0000B3670000}"/>
    <cellStyle name="Sub totals 3 2 29 2 3" xfId="29513" xr:uid="{00000000-0005-0000-0000-0000B4670000}"/>
    <cellStyle name="Sub totals 3 2 29 2 4" xfId="29514" xr:uid="{00000000-0005-0000-0000-0000B5670000}"/>
    <cellStyle name="Sub totals 3 2 29 3" xfId="29515" xr:uid="{00000000-0005-0000-0000-0000B6670000}"/>
    <cellStyle name="Sub totals 3 2 29 4" xfId="29516" xr:uid="{00000000-0005-0000-0000-0000B7670000}"/>
    <cellStyle name="Sub totals 3 2 3" xfId="3913" xr:uid="{00000000-0005-0000-0000-0000B8670000}"/>
    <cellStyle name="Sub totals 3 2 3 2" xfId="29517" xr:uid="{00000000-0005-0000-0000-0000B9670000}"/>
    <cellStyle name="Sub totals 3 2 3 2 2" xfId="29518" xr:uid="{00000000-0005-0000-0000-0000BA670000}"/>
    <cellStyle name="Sub totals 3 2 3 2 3" xfId="29519" xr:uid="{00000000-0005-0000-0000-0000BB670000}"/>
    <cellStyle name="Sub totals 3 2 3 2 4" xfId="29520" xr:uid="{00000000-0005-0000-0000-0000BC670000}"/>
    <cellStyle name="Sub totals 3 2 3 3" xfId="29521" xr:uid="{00000000-0005-0000-0000-0000BD670000}"/>
    <cellStyle name="Sub totals 3 2 3 4" xfId="29522" xr:uid="{00000000-0005-0000-0000-0000BE670000}"/>
    <cellStyle name="Sub totals 3 2 30" xfId="3914" xr:uid="{00000000-0005-0000-0000-0000BF670000}"/>
    <cellStyle name="Sub totals 3 2 30 2" xfId="29523" xr:uid="{00000000-0005-0000-0000-0000C0670000}"/>
    <cellStyle name="Sub totals 3 2 30 2 2" xfId="29524" xr:uid="{00000000-0005-0000-0000-0000C1670000}"/>
    <cellStyle name="Sub totals 3 2 30 2 3" xfId="29525" xr:uid="{00000000-0005-0000-0000-0000C2670000}"/>
    <cellStyle name="Sub totals 3 2 30 2 4" xfId="29526" xr:uid="{00000000-0005-0000-0000-0000C3670000}"/>
    <cellStyle name="Sub totals 3 2 30 3" xfId="29527" xr:uid="{00000000-0005-0000-0000-0000C4670000}"/>
    <cellStyle name="Sub totals 3 2 30 4" xfId="29528" xr:uid="{00000000-0005-0000-0000-0000C5670000}"/>
    <cellStyle name="Sub totals 3 2 31" xfId="3915" xr:uid="{00000000-0005-0000-0000-0000C6670000}"/>
    <cellStyle name="Sub totals 3 2 31 2" xfId="29529" xr:uid="{00000000-0005-0000-0000-0000C7670000}"/>
    <cellStyle name="Sub totals 3 2 31 2 2" xfId="29530" xr:uid="{00000000-0005-0000-0000-0000C8670000}"/>
    <cellStyle name="Sub totals 3 2 31 2 3" xfId="29531" xr:uid="{00000000-0005-0000-0000-0000C9670000}"/>
    <cellStyle name="Sub totals 3 2 31 2 4" xfId="29532" xr:uid="{00000000-0005-0000-0000-0000CA670000}"/>
    <cellStyle name="Sub totals 3 2 31 3" xfId="29533" xr:uid="{00000000-0005-0000-0000-0000CB670000}"/>
    <cellStyle name="Sub totals 3 2 31 4" xfId="29534" xr:uid="{00000000-0005-0000-0000-0000CC670000}"/>
    <cellStyle name="Sub totals 3 2 32" xfId="3916" xr:uid="{00000000-0005-0000-0000-0000CD670000}"/>
    <cellStyle name="Sub totals 3 2 32 2" xfId="29535" xr:uid="{00000000-0005-0000-0000-0000CE670000}"/>
    <cellStyle name="Sub totals 3 2 32 2 2" xfId="29536" xr:uid="{00000000-0005-0000-0000-0000CF670000}"/>
    <cellStyle name="Sub totals 3 2 32 2 3" xfId="29537" xr:uid="{00000000-0005-0000-0000-0000D0670000}"/>
    <cellStyle name="Sub totals 3 2 32 2 4" xfId="29538" xr:uid="{00000000-0005-0000-0000-0000D1670000}"/>
    <cellStyle name="Sub totals 3 2 32 3" xfId="29539" xr:uid="{00000000-0005-0000-0000-0000D2670000}"/>
    <cellStyle name="Sub totals 3 2 32 4" xfId="29540" xr:uid="{00000000-0005-0000-0000-0000D3670000}"/>
    <cellStyle name="Sub totals 3 2 33" xfId="3917" xr:uid="{00000000-0005-0000-0000-0000D4670000}"/>
    <cellStyle name="Sub totals 3 2 33 2" xfId="29541" xr:uid="{00000000-0005-0000-0000-0000D5670000}"/>
    <cellStyle name="Sub totals 3 2 33 2 2" xfId="29542" xr:uid="{00000000-0005-0000-0000-0000D6670000}"/>
    <cellStyle name="Sub totals 3 2 33 2 3" xfId="29543" xr:uid="{00000000-0005-0000-0000-0000D7670000}"/>
    <cellStyle name="Sub totals 3 2 33 2 4" xfId="29544" xr:uid="{00000000-0005-0000-0000-0000D8670000}"/>
    <cellStyle name="Sub totals 3 2 33 3" xfId="29545" xr:uid="{00000000-0005-0000-0000-0000D9670000}"/>
    <cellStyle name="Sub totals 3 2 33 4" xfId="29546" xr:uid="{00000000-0005-0000-0000-0000DA670000}"/>
    <cellStyle name="Sub totals 3 2 34" xfId="3918" xr:uid="{00000000-0005-0000-0000-0000DB670000}"/>
    <cellStyle name="Sub totals 3 2 34 2" xfId="29547" xr:uid="{00000000-0005-0000-0000-0000DC670000}"/>
    <cellStyle name="Sub totals 3 2 34 2 2" xfId="29548" xr:uid="{00000000-0005-0000-0000-0000DD670000}"/>
    <cellStyle name="Sub totals 3 2 34 2 3" xfId="29549" xr:uid="{00000000-0005-0000-0000-0000DE670000}"/>
    <cellStyle name="Sub totals 3 2 34 2 4" xfId="29550" xr:uid="{00000000-0005-0000-0000-0000DF670000}"/>
    <cellStyle name="Sub totals 3 2 34 3" xfId="29551" xr:uid="{00000000-0005-0000-0000-0000E0670000}"/>
    <cellStyle name="Sub totals 3 2 34 4" xfId="29552" xr:uid="{00000000-0005-0000-0000-0000E1670000}"/>
    <cellStyle name="Sub totals 3 2 35" xfId="3919" xr:uid="{00000000-0005-0000-0000-0000E2670000}"/>
    <cellStyle name="Sub totals 3 2 35 2" xfId="29553" xr:uid="{00000000-0005-0000-0000-0000E3670000}"/>
    <cellStyle name="Sub totals 3 2 35 2 2" xfId="29554" xr:uid="{00000000-0005-0000-0000-0000E4670000}"/>
    <cellStyle name="Sub totals 3 2 35 2 3" xfId="29555" xr:uid="{00000000-0005-0000-0000-0000E5670000}"/>
    <cellStyle name="Sub totals 3 2 35 2 4" xfId="29556" xr:uid="{00000000-0005-0000-0000-0000E6670000}"/>
    <cellStyle name="Sub totals 3 2 35 3" xfId="29557" xr:uid="{00000000-0005-0000-0000-0000E7670000}"/>
    <cellStyle name="Sub totals 3 2 35 4" xfId="29558" xr:uid="{00000000-0005-0000-0000-0000E8670000}"/>
    <cellStyle name="Sub totals 3 2 36" xfId="3920" xr:uid="{00000000-0005-0000-0000-0000E9670000}"/>
    <cellStyle name="Sub totals 3 2 36 2" xfId="29559" xr:uid="{00000000-0005-0000-0000-0000EA670000}"/>
    <cellStyle name="Sub totals 3 2 36 2 2" xfId="29560" xr:uid="{00000000-0005-0000-0000-0000EB670000}"/>
    <cellStyle name="Sub totals 3 2 36 2 3" xfId="29561" xr:uid="{00000000-0005-0000-0000-0000EC670000}"/>
    <cellStyle name="Sub totals 3 2 36 2 4" xfId="29562" xr:uid="{00000000-0005-0000-0000-0000ED670000}"/>
    <cellStyle name="Sub totals 3 2 36 3" xfId="29563" xr:uid="{00000000-0005-0000-0000-0000EE670000}"/>
    <cellStyle name="Sub totals 3 2 36 4" xfId="29564" xr:uid="{00000000-0005-0000-0000-0000EF670000}"/>
    <cellStyle name="Sub totals 3 2 37" xfId="3921" xr:uid="{00000000-0005-0000-0000-0000F0670000}"/>
    <cellStyle name="Sub totals 3 2 37 2" xfId="29565" xr:uid="{00000000-0005-0000-0000-0000F1670000}"/>
    <cellStyle name="Sub totals 3 2 37 2 2" xfId="29566" xr:uid="{00000000-0005-0000-0000-0000F2670000}"/>
    <cellStyle name="Sub totals 3 2 37 2 3" xfId="29567" xr:uid="{00000000-0005-0000-0000-0000F3670000}"/>
    <cellStyle name="Sub totals 3 2 37 2 4" xfId="29568" xr:uid="{00000000-0005-0000-0000-0000F4670000}"/>
    <cellStyle name="Sub totals 3 2 37 3" xfId="29569" xr:uid="{00000000-0005-0000-0000-0000F5670000}"/>
    <cellStyle name="Sub totals 3 2 37 4" xfId="29570" xr:uid="{00000000-0005-0000-0000-0000F6670000}"/>
    <cellStyle name="Sub totals 3 2 38" xfId="3922" xr:uid="{00000000-0005-0000-0000-0000F7670000}"/>
    <cellStyle name="Sub totals 3 2 38 2" xfId="29571" xr:uid="{00000000-0005-0000-0000-0000F8670000}"/>
    <cellStyle name="Sub totals 3 2 38 2 2" xfId="29572" xr:uid="{00000000-0005-0000-0000-0000F9670000}"/>
    <cellStyle name="Sub totals 3 2 38 2 3" xfId="29573" xr:uid="{00000000-0005-0000-0000-0000FA670000}"/>
    <cellStyle name="Sub totals 3 2 38 2 4" xfId="29574" xr:uid="{00000000-0005-0000-0000-0000FB670000}"/>
    <cellStyle name="Sub totals 3 2 38 3" xfId="29575" xr:uid="{00000000-0005-0000-0000-0000FC670000}"/>
    <cellStyle name="Sub totals 3 2 38 4" xfId="29576" xr:uid="{00000000-0005-0000-0000-0000FD670000}"/>
    <cellStyle name="Sub totals 3 2 39" xfId="3923" xr:uid="{00000000-0005-0000-0000-0000FE670000}"/>
    <cellStyle name="Sub totals 3 2 39 2" xfId="29577" xr:uid="{00000000-0005-0000-0000-0000FF670000}"/>
    <cellStyle name="Sub totals 3 2 39 2 2" xfId="29578" xr:uid="{00000000-0005-0000-0000-000000680000}"/>
    <cellStyle name="Sub totals 3 2 39 2 3" xfId="29579" xr:uid="{00000000-0005-0000-0000-000001680000}"/>
    <cellStyle name="Sub totals 3 2 39 2 4" xfId="29580" xr:uid="{00000000-0005-0000-0000-000002680000}"/>
    <cellStyle name="Sub totals 3 2 39 3" xfId="29581" xr:uid="{00000000-0005-0000-0000-000003680000}"/>
    <cellStyle name="Sub totals 3 2 39 4" xfId="29582" xr:uid="{00000000-0005-0000-0000-000004680000}"/>
    <cellStyle name="Sub totals 3 2 4" xfId="3924" xr:uid="{00000000-0005-0000-0000-000005680000}"/>
    <cellStyle name="Sub totals 3 2 4 2" xfId="29583" xr:uid="{00000000-0005-0000-0000-000006680000}"/>
    <cellStyle name="Sub totals 3 2 4 2 2" xfId="29584" xr:uid="{00000000-0005-0000-0000-000007680000}"/>
    <cellStyle name="Sub totals 3 2 4 2 3" xfId="29585" xr:uid="{00000000-0005-0000-0000-000008680000}"/>
    <cellStyle name="Sub totals 3 2 4 2 4" xfId="29586" xr:uid="{00000000-0005-0000-0000-000009680000}"/>
    <cellStyle name="Sub totals 3 2 4 3" xfId="29587" xr:uid="{00000000-0005-0000-0000-00000A680000}"/>
    <cellStyle name="Sub totals 3 2 4 4" xfId="29588" xr:uid="{00000000-0005-0000-0000-00000B680000}"/>
    <cellStyle name="Sub totals 3 2 40" xfId="3925" xr:uid="{00000000-0005-0000-0000-00000C680000}"/>
    <cellStyle name="Sub totals 3 2 40 2" xfId="29589" xr:uid="{00000000-0005-0000-0000-00000D680000}"/>
    <cellStyle name="Sub totals 3 2 40 2 2" xfId="29590" xr:uid="{00000000-0005-0000-0000-00000E680000}"/>
    <cellStyle name="Sub totals 3 2 40 2 3" xfId="29591" xr:uid="{00000000-0005-0000-0000-00000F680000}"/>
    <cellStyle name="Sub totals 3 2 40 2 4" xfId="29592" xr:uid="{00000000-0005-0000-0000-000010680000}"/>
    <cellStyle name="Sub totals 3 2 40 3" xfId="29593" xr:uid="{00000000-0005-0000-0000-000011680000}"/>
    <cellStyle name="Sub totals 3 2 40 4" xfId="29594" xr:uid="{00000000-0005-0000-0000-000012680000}"/>
    <cellStyle name="Sub totals 3 2 41" xfId="3926" xr:uid="{00000000-0005-0000-0000-000013680000}"/>
    <cellStyle name="Sub totals 3 2 41 2" xfId="29595" xr:uid="{00000000-0005-0000-0000-000014680000}"/>
    <cellStyle name="Sub totals 3 2 41 2 2" xfId="29596" xr:uid="{00000000-0005-0000-0000-000015680000}"/>
    <cellStyle name="Sub totals 3 2 41 2 3" xfId="29597" xr:uid="{00000000-0005-0000-0000-000016680000}"/>
    <cellStyle name="Sub totals 3 2 41 2 4" xfId="29598" xr:uid="{00000000-0005-0000-0000-000017680000}"/>
    <cellStyle name="Sub totals 3 2 41 3" xfId="29599" xr:uid="{00000000-0005-0000-0000-000018680000}"/>
    <cellStyle name="Sub totals 3 2 41 4" xfId="29600" xr:uid="{00000000-0005-0000-0000-000019680000}"/>
    <cellStyle name="Sub totals 3 2 42" xfId="3927" xr:uid="{00000000-0005-0000-0000-00001A680000}"/>
    <cellStyle name="Sub totals 3 2 42 2" xfId="29601" xr:uid="{00000000-0005-0000-0000-00001B680000}"/>
    <cellStyle name="Sub totals 3 2 42 2 2" xfId="29602" xr:uid="{00000000-0005-0000-0000-00001C680000}"/>
    <cellStyle name="Sub totals 3 2 42 2 3" xfId="29603" xr:uid="{00000000-0005-0000-0000-00001D680000}"/>
    <cellStyle name="Sub totals 3 2 42 2 4" xfId="29604" xr:uid="{00000000-0005-0000-0000-00001E680000}"/>
    <cellStyle name="Sub totals 3 2 42 3" xfId="29605" xr:uid="{00000000-0005-0000-0000-00001F680000}"/>
    <cellStyle name="Sub totals 3 2 42 4" xfId="29606" xr:uid="{00000000-0005-0000-0000-000020680000}"/>
    <cellStyle name="Sub totals 3 2 43" xfId="3928" xr:uid="{00000000-0005-0000-0000-000021680000}"/>
    <cellStyle name="Sub totals 3 2 43 2" xfId="29607" xr:uid="{00000000-0005-0000-0000-000022680000}"/>
    <cellStyle name="Sub totals 3 2 43 2 2" xfId="29608" xr:uid="{00000000-0005-0000-0000-000023680000}"/>
    <cellStyle name="Sub totals 3 2 43 2 3" xfId="29609" xr:uid="{00000000-0005-0000-0000-000024680000}"/>
    <cellStyle name="Sub totals 3 2 43 2 4" xfId="29610" xr:uid="{00000000-0005-0000-0000-000025680000}"/>
    <cellStyle name="Sub totals 3 2 43 3" xfId="29611" xr:uid="{00000000-0005-0000-0000-000026680000}"/>
    <cellStyle name="Sub totals 3 2 43 4" xfId="29612" xr:uid="{00000000-0005-0000-0000-000027680000}"/>
    <cellStyle name="Sub totals 3 2 44" xfId="3929" xr:uid="{00000000-0005-0000-0000-000028680000}"/>
    <cellStyle name="Sub totals 3 2 44 2" xfId="29613" xr:uid="{00000000-0005-0000-0000-000029680000}"/>
    <cellStyle name="Sub totals 3 2 44 2 2" xfId="29614" xr:uid="{00000000-0005-0000-0000-00002A680000}"/>
    <cellStyle name="Sub totals 3 2 44 2 3" xfId="29615" xr:uid="{00000000-0005-0000-0000-00002B680000}"/>
    <cellStyle name="Sub totals 3 2 44 2 4" xfId="29616" xr:uid="{00000000-0005-0000-0000-00002C680000}"/>
    <cellStyle name="Sub totals 3 2 44 3" xfId="29617" xr:uid="{00000000-0005-0000-0000-00002D680000}"/>
    <cellStyle name="Sub totals 3 2 44 4" xfId="29618" xr:uid="{00000000-0005-0000-0000-00002E680000}"/>
    <cellStyle name="Sub totals 3 2 45" xfId="29619" xr:uid="{00000000-0005-0000-0000-00002F680000}"/>
    <cellStyle name="Sub totals 3 2 45 2" xfId="29620" xr:uid="{00000000-0005-0000-0000-000030680000}"/>
    <cellStyle name="Sub totals 3 2 45 3" xfId="29621" xr:uid="{00000000-0005-0000-0000-000031680000}"/>
    <cellStyle name="Sub totals 3 2 45 4" xfId="29622" xr:uid="{00000000-0005-0000-0000-000032680000}"/>
    <cellStyle name="Sub totals 3 2 46" xfId="29623" xr:uid="{00000000-0005-0000-0000-000033680000}"/>
    <cellStyle name="Sub totals 3 2 47" xfId="29624" xr:uid="{00000000-0005-0000-0000-000034680000}"/>
    <cellStyle name="Sub totals 3 2 5" xfId="3930" xr:uid="{00000000-0005-0000-0000-000035680000}"/>
    <cellStyle name="Sub totals 3 2 5 2" xfId="29625" xr:uid="{00000000-0005-0000-0000-000036680000}"/>
    <cellStyle name="Sub totals 3 2 5 2 2" xfId="29626" xr:uid="{00000000-0005-0000-0000-000037680000}"/>
    <cellStyle name="Sub totals 3 2 5 2 3" xfId="29627" xr:uid="{00000000-0005-0000-0000-000038680000}"/>
    <cellStyle name="Sub totals 3 2 5 2 4" xfId="29628" xr:uid="{00000000-0005-0000-0000-000039680000}"/>
    <cellStyle name="Sub totals 3 2 5 3" xfId="29629" xr:uid="{00000000-0005-0000-0000-00003A680000}"/>
    <cellStyle name="Sub totals 3 2 5 4" xfId="29630" xr:uid="{00000000-0005-0000-0000-00003B680000}"/>
    <cellStyle name="Sub totals 3 2 6" xfId="3931" xr:uid="{00000000-0005-0000-0000-00003C680000}"/>
    <cellStyle name="Sub totals 3 2 6 2" xfId="29631" xr:uid="{00000000-0005-0000-0000-00003D680000}"/>
    <cellStyle name="Sub totals 3 2 6 2 2" xfId="29632" xr:uid="{00000000-0005-0000-0000-00003E680000}"/>
    <cellStyle name="Sub totals 3 2 6 2 3" xfId="29633" xr:uid="{00000000-0005-0000-0000-00003F680000}"/>
    <cellStyle name="Sub totals 3 2 6 2 4" xfId="29634" xr:uid="{00000000-0005-0000-0000-000040680000}"/>
    <cellStyle name="Sub totals 3 2 6 3" xfId="29635" xr:uid="{00000000-0005-0000-0000-000041680000}"/>
    <cellStyle name="Sub totals 3 2 6 4" xfId="29636" xr:uid="{00000000-0005-0000-0000-000042680000}"/>
    <cellStyle name="Sub totals 3 2 7" xfId="3932" xr:uid="{00000000-0005-0000-0000-000043680000}"/>
    <cellStyle name="Sub totals 3 2 7 2" xfId="29637" xr:uid="{00000000-0005-0000-0000-000044680000}"/>
    <cellStyle name="Sub totals 3 2 7 2 2" xfId="29638" xr:uid="{00000000-0005-0000-0000-000045680000}"/>
    <cellStyle name="Sub totals 3 2 7 2 3" xfId="29639" xr:uid="{00000000-0005-0000-0000-000046680000}"/>
    <cellStyle name="Sub totals 3 2 7 2 4" xfId="29640" xr:uid="{00000000-0005-0000-0000-000047680000}"/>
    <cellStyle name="Sub totals 3 2 7 3" xfId="29641" xr:uid="{00000000-0005-0000-0000-000048680000}"/>
    <cellStyle name="Sub totals 3 2 7 4" xfId="29642" xr:uid="{00000000-0005-0000-0000-000049680000}"/>
    <cellStyle name="Sub totals 3 2 8" xfId="3933" xr:uid="{00000000-0005-0000-0000-00004A680000}"/>
    <cellStyle name="Sub totals 3 2 8 2" xfId="29643" xr:uid="{00000000-0005-0000-0000-00004B680000}"/>
    <cellStyle name="Sub totals 3 2 8 2 2" xfId="29644" xr:uid="{00000000-0005-0000-0000-00004C680000}"/>
    <cellStyle name="Sub totals 3 2 8 2 3" xfId="29645" xr:uid="{00000000-0005-0000-0000-00004D680000}"/>
    <cellStyle name="Sub totals 3 2 8 2 4" xfId="29646" xr:uid="{00000000-0005-0000-0000-00004E680000}"/>
    <cellStyle name="Sub totals 3 2 8 3" xfId="29647" xr:uid="{00000000-0005-0000-0000-00004F680000}"/>
    <cellStyle name="Sub totals 3 2 8 4" xfId="29648" xr:uid="{00000000-0005-0000-0000-000050680000}"/>
    <cellStyle name="Sub totals 3 2 9" xfId="3934" xr:uid="{00000000-0005-0000-0000-000051680000}"/>
    <cellStyle name="Sub totals 3 2 9 2" xfId="29649" xr:uid="{00000000-0005-0000-0000-000052680000}"/>
    <cellStyle name="Sub totals 3 2 9 2 2" xfId="29650" xr:uid="{00000000-0005-0000-0000-000053680000}"/>
    <cellStyle name="Sub totals 3 2 9 2 3" xfId="29651" xr:uid="{00000000-0005-0000-0000-000054680000}"/>
    <cellStyle name="Sub totals 3 2 9 2 4" xfId="29652" xr:uid="{00000000-0005-0000-0000-000055680000}"/>
    <cellStyle name="Sub totals 3 2 9 3" xfId="29653" xr:uid="{00000000-0005-0000-0000-000056680000}"/>
    <cellStyle name="Sub totals 3 2 9 4" xfId="29654" xr:uid="{00000000-0005-0000-0000-000057680000}"/>
    <cellStyle name="Sub totals 3 20" xfId="3935" xr:uid="{00000000-0005-0000-0000-000058680000}"/>
    <cellStyle name="Sub totals 3 20 2" xfId="29655" xr:uid="{00000000-0005-0000-0000-000059680000}"/>
    <cellStyle name="Sub totals 3 20 2 2" xfId="29656" xr:uid="{00000000-0005-0000-0000-00005A680000}"/>
    <cellStyle name="Sub totals 3 20 2 3" xfId="29657" xr:uid="{00000000-0005-0000-0000-00005B680000}"/>
    <cellStyle name="Sub totals 3 20 2 4" xfId="29658" xr:uid="{00000000-0005-0000-0000-00005C680000}"/>
    <cellStyle name="Sub totals 3 20 3" xfId="29659" xr:uid="{00000000-0005-0000-0000-00005D680000}"/>
    <cellStyle name="Sub totals 3 20 4" xfId="29660" xr:uid="{00000000-0005-0000-0000-00005E680000}"/>
    <cellStyle name="Sub totals 3 21" xfId="3936" xr:uid="{00000000-0005-0000-0000-00005F680000}"/>
    <cellStyle name="Sub totals 3 21 2" xfId="29661" xr:uid="{00000000-0005-0000-0000-000060680000}"/>
    <cellStyle name="Sub totals 3 21 2 2" xfId="29662" xr:uid="{00000000-0005-0000-0000-000061680000}"/>
    <cellStyle name="Sub totals 3 21 2 3" xfId="29663" xr:uid="{00000000-0005-0000-0000-000062680000}"/>
    <cellStyle name="Sub totals 3 21 2 4" xfId="29664" xr:uid="{00000000-0005-0000-0000-000063680000}"/>
    <cellStyle name="Sub totals 3 21 3" xfId="29665" xr:uid="{00000000-0005-0000-0000-000064680000}"/>
    <cellStyle name="Sub totals 3 21 4" xfId="29666" xr:uid="{00000000-0005-0000-0000-000065680000}"/>
    <cellStyle name="Sub totals 3 22" xfId="3937" xr:uid="{00000000-0005-0000-0000-000066680000}"/>
    <cellStyle name="Sub totals 3 22 2" xfId="29667" xr:uid="{00000000-0005-0000-0000-000067680000}"/>
    <cellStyle name="Sub totals 3 22 2 2" xfId="29668" xr:uid="{00000000-0005-0000-0000-000068680000}"/>
    <cellStyle name="Sub totals 3 22 2 3" xfId="29669" xr:uid="{00000000-0005-0000-0000-000069680000}"/>
    <cellStyle name="Sub totals 3 22 2 4" xfId="29670" xr:uid="{00000000-0005-0000-0000-00006A680000}"/>
    <cellStyle name="Sub totals 3 22 3" xfId="29671" xr:uid="{00000000-0005-0000-0000-00006B680000}"/>
    <cellStyle name="Sub totals 3 22 4" xfId="29672" xr:uid="{00000000-0005-0000-0000-00006C680000}"/>
    <cellStyle name="Sub totals 3 3" xfId="3938" xr:uid="{00000000-0005-0000-0000-00006D680000}"/>
    <cellStyle name="Sub totals 3 3 10" xfId="3939" xr:uid="{00000000-0005-0000-0000-00006E680000}"/>
    <cellStyle name="Sub totals 3 3 10 2" xfId="29673" xr:uid="{00000000-0005-0000-0000-00006F680000}"/>
    <cellStyle name="Sub totals 3 3 10 2 2" xfId="29674" xr:uid="{00000000-0005-0000-0000-000070680000}"/>
    <cellStyle name="Sub totals 3 3 10 2 3" xfId="29675" xr:uid="{00000000-0005-0000-0000-000071680000}"/>
    <cellStyle name="Sub totals 3 3 10 2 4" xfId="29676" xr:uid="{00000000-0005-0000-0000-000072680000}"/>
    <cellStyle name="Sub totals 3 3 10 3" xfId="29677" xr:uid="{00000000-0005-0000-0000-000073680000}"/>
    <cellStyle name="Sub totals 3 3 10 4" xfId="29678" xr:uid="{00000000-0005-0000-0000-000074680000}"/>
    <cellStyle name="Sub totals 3 3 11" xfId="3940" xr:uid="{00000000-0005-0000-0000-000075680000}"/>
    <cellStyle name="Sub totals 3 3 11 2" xfId="29679" xr:uid="{00000000-0005-0000-0000-000076680000}"/>
    <cellStyle name="Sub totals 3 3 11 2 2" xfId="29680" xr:uid="{00000000-0005-0000-0000-000077680000}"/>
    <cellStyle name="Sub totals 3 3 11 2 3" xfId="29681" xr:uid="{00000000-0005-0000-0000-000078680000}"/>
    <cellStyle name="Sub totals 3 3 11 2 4" xfId="29682" xr:uid="{00000000-0005-0000-0000-000079680000}"/>
    <cellStyle name="Sub totals 3 3 11 3" xfId="29683" xr:uid="{00000000-0005-0000-0000-00007A680000}"/>
    <cellStyle name="Sub totals 3 3 11 4" xfId="29684" xr:uid="{00000000-0005-0000-0000-00007B680000}"/>
    <cellStyle name="Sub totals 3 3 12" xfId="3941" xr:uid="{00000000-0005-0000-0000-00007C680000}"/>
    <cellStyle name="Sub totals 3 3 12 2" xfId="29685" xr:uid="{00000000-0005-0000-0000-00007D680000}"/>
    <cellStyle name="Sub totals 3 3 12 2 2" xfId="29686" xr:uid="{00000000-0005-0000-0000-00007E680000}"/>
    <cellStyle name="Sub totals 3 3 12 2 3" xfId="29687" xr:uid="{00000000-0005-0000-0000-00007F680000}"/>
    <cellStyle name="Sub totals 3 3 12 2 4" xfId="29688" xr:uid="{00000000-0005-0000-0000-000080680000}"/>
    <cellStyle name="Sub totals 3 3 12 3" xfId="29689" xr:uid="{00000000-0005-0000-0000-000081680000}"/>
    <cellStyle name="Sub totals 3 3 12 4" xfId="29690" xr:uid="{00000000-0005-0000-0000-000082680000}"/>
    <cellStyle name="Sub totals 3 3 13" xfId="3942" xr:uid="{00000000-0005-0000-0000-000083680000}"/>
    <cellStyle name="Sub totals 3 3 13 2" xfId="29691" xr:uid="{00000000-0005-0000-0000-000084680000}"/>
    <cellStyle name="Sub totals 3 3 13 2 2" xfId="29692" xr:uid="{00000000-0005-0000-0000-000085680000}"/>
    <cellStyle name="Sub totals 3 3 13 2 3" xfId="29693" xr:uid="{00000000-0005-0000-0000-000086680000}"/>
    <cellStyle name="Sub totals 3 3 13 2 4" xfId="29694" xr:uid="{00000000-0005-0000-0000-000087680000}"/>
    <cellStyle name="Sub totals 3 3 13 3" xfId="29695" xr:uid="{00000000-0005-0000-0000-000088680000}"/>
    <cellStyle name="Sub totals 3 3 13 4" xfId="29696" xr:uid="{00000000-0005-0000-0000-000089680000}"/>
    <cellStyle name="Sub totals 3 3 14" xfId="3943" xr:uid="{00000000-0005-0000-0000-00008A680000}"/>
    <cellStyle name="Sub totals 3 3 14 2" xfId="29697" xr:uid="{00000000-0005-0000-0000-00008B680000}"/>
    <cellStyle name="Sub totals 3 3 14 2 2" xfId="29698" xr:uid="{00000000-0005-0000-0000-00008C680000}"/>
    <cellStyle name="Sub totals 3 3 14 2 3" xfId="29699" xr:uid="{00000000-0005-0000-0000-00008D680000}"/>
    <cellStyle name="Sub totals 3 3 14 2 4" xfId="29700" xr:uid="{00000000-0005-0000-0000-00008E680000}"/>
    <cellStyle name="Sub totals 3 3 14 3" xfId="29701" xr:uid="{00000000-0005-0000-0000-00008F680000}"/>
    <cellStyle name="Sub totals 3 3 14 4" xfId="29702" xr:uid="{00000000-0005-0000-0000-000090680000}"/>
    <cellStyle name="Sub totals 3 3 15" xfId="3944" xr:uid="{00000000-0005-0000-0000-000091680000}"/>
    <cellStyle name="Sub totals 3 3 15 2" xfId="29703" xr:uid="{00000000-0005-0000-0000-000092680000}"/>
    <cellStyle name="Sub totals 3 3 15 2 2" xfId="29704" xr:uid="{00000000-0005-0000-0000-000093680000}"/>
    <cellStyle name="Sub totals 3 3 15 2 3" xfId="29705" xr:uid="{00000000-0005-0000-0000-000094680000}"/>
    <cellStyle name="Sub totals 3 3 15 2 4" xfId="29706" xr:uid="{00000000-0005-0000-0000-000095680000}"/>
    <cellStyle name="Sub totals 3 3 15 3" xfId="29707" xr:uid="{00000000-0005-0000-0000-000096680000}"/>
    <cellStyle name="Sub totals 3 3 15 4" xfId="29708" xr:uid="{00000000-0005-0000-0000-000097680000}"/>
    <cellStyle name="Sub totals 3 3 16" xfId="3945" xr:uid="{00000000-0005-0000-0000-000098680000}"/>
    <cellStyle name="Sub totals 3 3 16 2" xfId="29709" xr:uid="{00000000-0005-0000-0000-000099680000}"/>
    <cellStyle name="Sub totals 3 3 16 2 2" xfId="29710" xr:uid="{00000000-0005-0000-0000-00009A680000}"/>
    <cellStyle name="Sub totals 3 3 16 2 3" xfId="29711" xr:uid="{00000000-0005-0000-0000-00009B680000}"/>
    <cellStyle name="Sub totals 3 3 16 2 4" xfId="29712" xr:uid="{00000000-0005-0000-0000-00009C680000}"/>
    <cellStyle name="Sub totals 3 3 16 3" xfId="29713" xr:uid="{00000000-0005-0000-0000-00009D680000}"/>
    <cellStyle name="Sub totals 3 3 16 4" xfId="29714" xr:uid="{00000000-0005-0000-0000-00009E680000}"/>
    <cellStyle name="Sub totals 3 3 17" xfId="3946" xr:uid="{00000000-0005-0000-0000-00009F680000}"/>
    <cellStyle name="Sub totals 3 3 17 2" xfId="29715" xr:uid="{00000000-0005-0000-0000-0000A0680000}"/>
    <cellStyle name="Sub totals 3 3 17 2 2" xfId="29716" xr:uid="{00000000-0005-0000-0000-0000A1680000}"/>
    <cellStyle name="Sub totals 3 3 17 2 3" xfId="29717" xr:uid="{00000000-0005-0000-0000-0000A2680000}"/>
    <cellStyle name="Sub totals 3 3 17 2 4" xfId="29718" xr:uid="{00000000-0005-0000-0000-0000A3680000}"/>
    <cellStyle name="Sub totals 3 3 17 3" xfId="29719" xr:uid="{00000000-0005-0000-0000-0000A4680000}"/>
    <cellStyle name="Sub totals 3 3 17 4" xfId="29720" xr:uid="{00000000-0005-0000-0000-0000A5680000}"/>
    <cellStyle name="Sub totals 3 3 18" xfId="3947" xr:uid="{00000000-0005-0000-0000-0000A6680000}"/>
    <cellStyle name="Sub totals 3 3 18 2" xfId="29721" xr:uid="{00000000-0005-0000-0000-0000A7680000}"/>
    <cellStyle name="Sub totals 3 3 18 2 2" xfId="29722" xr:uid="{00000000-0005-0000-0000-0000A8680000}"/>
    <cellStyle name="Sub totals 3 3 18 2 3" xfId="29723" xr:uid="{00000000-0005-0000-0000-0000A9680000}"/>
    <cellStyle name="Sub totals 3 3 18 2 4" xfId="29724" xr:uid="{00000000-0005-0000-0000-0000AA680000}"/>
    <cellStyle name="Sub totals 3 3 18 3" xfId="29725" xr:uid="{00000000-0005-0000-0000-0000AB680000}"/>
    <cellStyle name="Sub totals 3 3 18 4" xfId="29726" xr:uid="{00000000-0005-0000-0000-0000AC680000}"/>
    <cellStyle name="Sub totals 3 3 19" xfId="3948" xr:uid="{00000000-0005-0000-0000-0000AD680000}"/>
    <cellStyle name="Sub totals 3 3 19 2" xfId="29727" xr:uid="{00000000-0005-0000-0000-0000AE680000}"/>
    <cellStyle name="Sub totals 3 3 19 2 2" xfId="29728" xr:uid="{00000000-0005-0000-0000-0000AF680000}"/>
    <cellStyle name="Sub totals 3 3 19 2 3" xfId="29729" xr:uid="{00000000-0005-0000-0000-0000B0680000}"/>
    <cellStyle name="Sub totals 3 3 19 2 4" xfId="29730" xr:uid="{00000000-0005-0000-0000-0000B1680000}"/>
    <cellStyle name="Sub totals 3 3 19 3" xfId="29731" xr:uid="{00000000-0005-0000-0000-0000B2680000}"/>
    <cellStyle name="Sub totals 3 3 19 4" xfId="29732" xr:uid="{00000000-0005-0000-0000-0000B3680000}"/>
    <cellStyle name="Sub totals 3 3 2" xfId="3949" xr:uid="{00000000-0005-0000-0000-0000B4680000}"/>
    <cellStyle name="Sub totals 3 3 2 10" xfId="3950" xr:uid="{00000000-0005-0000-0000-0000B5680000}"/>
    <cellStyle name="Sub totals 3 3 2 10 2" xfId="29733" xr:uid="{00000000-0005-0000-0000-0000B6680000}"/>
    <cellStyle name="Sub totals 3 3 2 10 2 2" xfId="29734" xr:uid="{00000000-0005-0000-0000-0000B7680000}"/>
    <cellStyle name="Sub totals 3 3 2 10 2 3" xfId="29735" xr:uid="{00000000-0005-0000-0000-0000B8680000}"/>
    <cellStyle name="Sub totals 3 3 2 10 2 4" xfId="29736" xr:uid="{00000000-0005-0000-0000-0000B9680000}"/>
    <cellStyle name="Sub totals 3 3 2 10 3" xfId="29737" xr:uid="{00000000-0005-0000-0000-0000BA680000}"/>
    <cellStyle name="Sub totals 3 3 2 10 4" xfId="29738" xr:uid="{00000000-0005-0000-0000-0000BB680000}"/>
    <cellStyle name="Sub totals 3 3 2 11" xfId="3951" xr:uid="{00000000-0005-0000-0000-0000BC680000}"/>
    <cellStyle name="Sub totals 3 3 2 11 2" xfId="29739" xr:uid="{00000000-0005-0000-0000-0000BD680000}"/>
    <cellStyle name="Sub totals 3 3 2 11 2 2" xfId="29740" xr:uid="{00000000-0005-0000-0000-0000BE680000}"/>
    <cellStyle name="Sub totals 3 3 2 11 2 3" xfId="29741" xr:uid="{00000000-0005-0000-0000-0000BF680000}"/>
    <cellStyle name="Sub totals 3 3 2 11 2 4" xfId="29742" xr:uid="{00000000-0005-0000-0000-0000C0680000}"/>
    <cellStyle name="Sub totals 3 3 2 11 3" xfId="29743" xr:uid="{00000000-0005-0000-0000-0000C1680000}"/>
    <cellStyle name="Sub totals 3 3 2 11 4" xfId="29744" xr:uid="{00000000-0005-0000-0000-0000C2680000}"/>
    <cellStyle name="Sub totals 3 3 2 12" xfId="3952" xr:uid="{00000000-0005-0000-0000-0000C3680000}"/>
    <cellStyle name="Sub totals 3 3 2 12 2" xfId="29745" xr:uid="{00000000-0005-0000-0000-0000C4680000}"/>
    <cellStyle name="Sub totals 3 3 2 12 2 2" xfId="29746" xr:uid="{00000000-0005-0000-0000-0000C5680000}"/>
    <cellStyle name="Sub totals 3 3 2 12 2 3" xfId="29747" xr:uid="{00000000-0005-0000-0000-0000C6680000}"/>
    <cellStyle name="Sub totals 3 3 2 12 2 4" xfId="29748" xr:uid="{00000000-0005-0000-0000-0000C7680000}"/>
    <cellStyle name="Sub totals 3 3 2 12 3" xfId="29749" xr:uid="{00000000-0005-0000-0000-0000C8680000}"/>
    <cellStyle name="Sub totals 3 3 2 12 4" xfId="29750" xr:uid="{00000000-0005-0000-0000-0000C9680000}"/>
    <cellStyle name="Sub totals 3 3 2 13" xfId="3953" xr:uid="{00000000-0005-0000-0000-0000CA680000}"/>
    <cellStyle name="Sub totals 3 3 2 13 2" xfId="29751" xr:uid="{00000000-0005-0000-0000-0000CB680000}"/>
    <cellStyle name="Sub totals 3 3 2 13 2 2" xfId="29752" xr:uid="{00000000-0005-0000-0000-0000CC680000}"/>
    <cellStyle name="Sub totals 3 3 2 13 2 3" xfId="29753" xr:uid="{00000000-0005-0000-0000-0000CD680000}"/>
    <cellStyle name="Sub totals 3 3 2 13 2 4" xfId="29754" xr:uid="{00000000-0005-0000-0000-0000CE680000}"/>
    <cellStyle name="Sub totals 3 3 2 13 3" xfId="29755" xr:uid="{00000000-0005-0000-0000-0000CF680000}"/>
    <cellStyle name="Sub totals 3 3 2 13 4" xfId="29756" xr:uid="{00000000-0005-0000-0000-0000D0680000}"/>
    <cellStyle name="Sub totals 3 3 2 14" xfId="3954" xr:uid="{00000000-0005-0000-0000-0000D1680000}"/>
    <cellStyle name="Sub totals 3 3 2 14 2" xfId="29757" xr:uid="{00000000-0005-0000-0000-0000D2680000}"/>
    <cellStyle name="Sub totals 3 3 2 14 2 2" xfId="29758" xr:uid="{00000000-0005-0000-0000-0000D3680000}"/>
    <cellStyle name="Sub totals 3 3 2 14 2 3" xfId="29759" xr:uid="{00000000-0005-0000-0000-0000D4680000}"/>
    <cellStyle name="Sub totals 3 3 2 14 2 4" xfId="29760" xr:uid="{00000000-0005-0000-0000-0000D5680000}"/>
    <cellStyle name="Sub totals 3 3 2 14 3" xfId="29761" xr:uid="{00000000-0005-0000-0000-0000D6680000}"/>
    <cellStyle name="Sub totals 3 3 2 14 4" xfId="29762" xr:uid="{00000000-0005-0000-0000-0000D7680000}"/>
    <cellStyle name="Sub totals 3 3 2 15" xfId="3955" xr:uid="{00000000-0005-0000-0000-0000D8680000}"/>
    <cellStyle name="Sub totals 3 3 2 15 2" xfId="29763" xr:uid="{00000000-0005-0000-0000-0000D9680000}"/>
    <cellStyle name="Sub totals 3 3 2 15 2 2" xfId="29764" xr:uid="{00000000-0005-0000-0000-0000DA680000}"/>
    <cellStyle name="Sub totals 3 3 2 15 2 3" xfId="29765" xr:uid="{00000000-0005-0000-0000-0000DB680000}"/>
    <cellStyle name="Sub totals 3 3 2 15 2 4" xfId="29766" xr:uid="{00000000-0005-0000-0000-0000DC680000}"/>
    <cellStyle name="Sub totals 3 3 2 15 3" xfId="29767" xr:uid="{00000000-0005-0000-0000-0000DD680000}"/>
    <cellStyle name="Sub totals 3 3 2 15 4" xfId="29768" xr:uid="{00000000-0005-0000-0000-0000DE680000}"/>
    <cellStyle name="Sub totals 3 3 2 16" xfId="3956" xr:uid="{00000000-0005-0000-0000-0000DF680000}"/>
    <cellStyle name="Sub totals 3 3 2 16 2" xfId="29769" xr:uid="{00000000-0005-0000-0000-0000E0680000}"/>
    <cellStyle name="Sub totals 3 3 2 16 2 2" xfId="29770" xr:uid="{00000000-0005-0000-0000-0000E1680000}"/>
    <cellStyle name="Sub totals 3 3 2 16 2 3" xfId="29771" xr:uid="{00000000-0005-0000-0000-0000E2680000}"/>
    <cellStyle name="Sub totals 3 3 2 16 2 4" xfId="29772" xr:uid="{00000000-0005-0000-0000-0000E3680000}"/>
    <cellStyle name="Sub totals 3 3 2 16 3" xfId="29773" xr:uid="{00000000-0005-0000-0000-0000E4680000}"/>
    <cellStyle name="Sub totals 3 3 2 16 4" xfId="29774" xr:uid="{00000000-0005-0000-0000-0000E5680000}"/>
    <cellStyle name="Sub totals 3 3 2 17" xfId="3957" xr:uid="{00000000-0005-0000-0000-0000E6680000}"/>
    <cellStyle name="Sub totals 3 3 2 17 2" xfId="29775" xr:uid="{00000000-0005-0000-0000-0000E7680000}"/>
    <cellStyle name="Sub totals 3 3 2 17 2 2" xfId="29776" xr:uid="{00000000-0005-0000-0000-0000E8680000}"/>
    <cellStyle name="Sub totals 3 3 2 17 2 3" xfId="29777" xr:uid="{00000000-0005-0000-0000-0000E9680000}"/>
    <cellStyle name="Sub totals 3 3 2 17 2 4" xfId="29778" xr:uid="{00000000-0005-0000-0000-0000EA680000}"/>
    <cellStyle name="Sub totals 3 3 2 17 3" xfId="29779" xr:uid="{00000000-0005-0000-0000-0000EB680000}"/>
    <cellStyle name="Sub totals 3 3 2 17 4" xfId="29780" xr:uid="{00000000-0005-0000-0000-0000EC680000}"/>
    <cellStyle name="Sub totals 3 3 2 18" xfId="3958" xr:uid="{00000000-0005-0000-0000-0000ED680000}"/>
    <cellStyle name="Sub totals 3 3 2 18 2" xfId="29781" xr:uid="{00000000-0005-0000-0000-0000EE680000}"/>
    <cellStyle name="Sub totals 3 3 2 18 2 2" xfId="29782" xr:uid="{00000000-0005-0000-0000-0000EF680000}"/>
    <cellStyle name="Sub totals 3 3 2 18 2 3" xfId="29783" xr:uid="{00000000-0005-0000-0000-0000F0680000}"/>
    <cellStyle name="Sub totals 3 3 2 18 2 4" xfId="29784" xr:uid="{00000000-0005-0000-0000-0000F1680000}"/>
    <cellStyle name="Sub totals 3 3 2 18 3" xfId="29785" xr:uid="{00000000-0005-0000-0000-0000F2680000}"/>
    <cellStyle name="Sub totals 3 3 2 18 4" xfId="29786" xr:uid="{00000000-0005-0000-0000-0000F3680000}"/>
    <cellStyle name="Sub totals 3 3 2 19" xfId="3959" xr:uid="{00000000-0005-0000-0000-0000F4680000}"/>
    <cellStyle name="Sub totals 3 3 2 19 2" xfId="29787" xr:uid="{00000000-0005-0000-0000-0000F5680000}"/>
    <cellStyle name="Sub totals 3 3 2 19 2 2" xfId="29788" xr:uid="{00000000-0005-0000-0000-0000F6680000}"/>
    <cellStyle name="Sub totals 3 3 2 19 2 3" xfId="29789" xr:uid="{00000000-0005-0000-0000-0000F7680000}"/>
    <cellStyle name="Sub totals 3 3 2 19 2 4" xfId="29790" xr:uid="{00000000-0005-0000-0000-0000F8680000}"/>
    <cellStyle name="Sub totals 3 3 2 19 3" xfId="29791" xr:uid="{00000000-0005-0000-0000-0000F9680000}"/>
    <cellStyle name="Sub totals 3 3 2 19 4" xfId="29792" xr:uid="{00000000-0005-0000-0000-0000FA680000}"/>
    <cellStyle name="Sub totals 3 3 2 2" xfId="3960" xr:uid="{00000000-0005-0000-0000-0000FB680000}"/>
    <cellStyle name="Sub totals 3 3 2 2 2" xfId="29793" xr:uid="{00000000-0005-0000-0000-0000FC680000}"/>
    <cellStyle name="Sub totals 3 3 2 2 2 2" xfId="29794" xr:uid="{00000000-0005-0000-0000-0000FD680000}"/>
    <cellStyle name="Sub totals 3 3 2 2 2 3" xfId="29795" xr:uid="{00000000-0005-0000-0000-0000FE680000}"/>
    <cellStyle name="Sub totals 3 3 2 2 2 4" xfId="29796" xr:uid="{00000000-0005-0000-0000-0000FF680000}"/>
    <cellStyle name="Sub totals 3 3 2 2 3" xfId="29797" xr:uid="{00000000-0005-0000-0000-000000690000}"/>
    <cellStyle name="Sub totals 3 3 2 2 4" xfId="29798" xr:uid="{00000000-0005-0000-0000-000001690000}"/>
    <cellStyle name="Sub totals 3 3 2 20" xfId="3961" xr:uid="{00000000-0005-0000-0000-000002690000}"/>
    <cellStyle name="Sub totals 3 3 2 20 2" xfId="29799" xr:uid="{00000000-0005-0000-0000-000003690000}"/>
    <cellStyle name="Sub totals 3 3 2 20 2 2" xfId="29800" xr:uid="{00000000-0005-0000-0000-000004690000}"/>
    <cellStyle name="Sub totals 3 3 2 20 2 3" xfId="29801" xr:uid="{00000000-0005-0000-0000-000005690000}"/>
    <cellStyle name="Sub totals 3 3 2 20 2 4" xfId="29802" xr:uid="{00000000-0005-0000-0000-000006690000}"/>
    <cellStyle name="Sub totals 3 3 2 20 3" xfId="29803" xr:uid="{00000000-0005-0000-0000-000007690000}"/>
    <cellStyle name="Sub totals 3 3 2 20 4" xfId="29804" xr:uid="{00000000-0005-0000-0000-000008690000}"/>
    <cellStyle name="Sub totals 3 3 2 21" xfId="3962" xr:uid="{00000000-0005-0000-0000-000009690000}"/>
    <cellStyle name="Sub totals 3 3 2 21 2" xfId="29805" xr:uid="{00000000-0005-0000-0000-00000A690000}"/>
    <cellStyle name="Sub totals 3 3 2 21 2 2" xfId="29806" xr:uid="{00000000-0005-0000-0000-00000B690000}"/>
    <cellStyle name="Sub totals 3 3 2 21 2 3" xfId="29807" xr:uid="{00000000-0005-0000-0000-00000C690000}"/>
    <cellStyle name="Sub totals 3 3 2 21 2 4" xfId="29808" xr:uid="{00000000-0005-0000-0000-00000D690000}"/>
    <cellStyle name="Sub totals 3 3 2 21 3" xfId="29809" xr:uid="{00000000-0005-0000-0000-00000E690000}"/>
    <cellStyle name="Sub totals 3 3 2 21 4" xfId="29810" xr:uid="{00000000-0005-0000-0000-00000F690000}"/>
    <cellStyle name="Sub totals 3 3 2 22" xfId="3963" xr:uid="{00000000-0005-0000-0000-000010690000}"/>
    <cellStyle name="Sub totals 3 3 2 22 2" xfId="29811" xr:uid="{00000000-0005-0000-0000-000011690000}"/>
    <cellStyle name="Sub totals 3 3 2 22 2 2" xfId="29812" xr:uid="{00000000-0005-0000-0000-000012690000}"/>
    <cellStyle name="Sub totals 3 3 2 22 2 3" xfId="29813" xr:uid="{00000000-0005-0000-0000-000013690000}"/>
    <cellStyle name="Sub totals 3 3 2 22 2 4" xfId="29814" xr:uid="{00000000-0005-0000-0000-000014690000}"/>
    <cellStyle name="Sub totals 3 3 2 22 3" xfId="29815" xr:uid="{00000000-0005-0000-0000-000015690000}"/>
    <cellStyle name="Sub totals 3 3 2 22 4" xfId="29816" xr:uid="{00000000-0005-0000-0000-000016690000}"/>
    <cellStyle name="Sub totals 3 3 2 23" xfId="3964" xr:uid="{00000000-0005-0000-0000-000017690000}"/>
    <cellStyle name="Sub totals 3 3 2 23 2" xfId="29817" xr:uid="{00000000-0005-0000-0000-000018690000}"/>
    <cellStyle name="Sub totals 3 3 2 23 2 2" xfId="29818" xr:uid="{00000000-0005-0000-0000-000019690000}"/>
    <cellStyle name="Sub totals 3 3 2 23 2 3" xfId="29819" xr:uid="{00000000-0005-0000-0000-00001A690000}"/>
    <cellStyle name="Sub totals 3 3 2 23 2 4" xfId="29820" xr:uid="{00000000-0005-0000-0000-00001B690000}"/>
    <cellStyle name="Sub totals 3 3 2 23 3" xfId="29821" xr:uid="{00000000-0005-0000-0000-00001C690000}"/>
    <cellStyle name="Sub totals 3 3 2 23 4" xfId="29822" xr:uid="{00000000-0005-0000-0000-00001D690000}"/>
    <cellStyle name="Sub totals 3 3 2 24" xfId="3965" xr:uid="{00000000-0005-0000-0000-00001E690000}"/>
    <cellStyle name="Sub totals 3 3 2 24 2" xfId="29823" xr:uid="{00000000-0005-0000-0000-00001F690000}"/>
    <cellStyle name="Sub totals 3 3 2 24 2 2" xfId="29824" xr:uid="{00000000-0005-0000-0000-000020690000}"/>
    <cellStyle name="Sub totals 3 3 2 24 2 3" xfId="29825" xr:uid="{00000000-0005-0000-0000-000021690000}"/>
    <cellStyle name="Sub totals 3 3 2 24 2 4" xfId="29826" xr:uid="{00000000-0005-0000-0000-000022690000}"/>
    <cellStyle name="Sub totals 3 3 2 24 3" xfId="29827" xr:uid="{00000000-0005-0000-0000-000023690000}"/>
    <cellStyle name="Sub totals 3 3 2 24 4" xfId="29828" xr:uid="{00000000-0005-0000-0000-000024690000}"/>
    <cellStyle name="Sub totals 3 3 2 25" xfId="3966" xr:uid="{00000000-0005-0000-0000-000025690000}"/>
    <cellStyle name="Sub totals 3 3 2 25 2" xfId="29829" xr:uid="{00000000-0005-0000-0000-000026690000}"/>
    <cellStyle name="Sub totals 3 3 2 25 2 2" xfId="29830" xr:uid="{00000000-0005-0000-0000-000027690000}"/>
    <cellStyle name="Sub totals 3 3 2 25 2 3" xfId="29831" xr:uid="{00000000-0005-0000-0000-000028690000}"/>
    <cellStyle name="Sub totals 3 3 2 25 2 4" xfId="29832" xr:uid="{00000000-0005-0000-0000-000029690000}"/>
    <cellStyle name="Sub totals 3 3 2 25 3" xfId="29833" xr:uid="{00000000-0005-0000-0000-00002A690000}"/>
    <cellStyle name="Sub totals 3 3 2 25 4" xfId="29834" xr:uid="{00000000-0005-0000-0000-00002B690000}"/>
    <cellStyle name="Sub totals 3 3 2 26" xfId="3967" xr:uid="{00000000-0005-0000-0000-00002C690000}"/>
    <cellStyle name="Sub totals 3 3 2 26 2" xfId="29835" xr:uid="{00000000-0005-0000-0000-00002D690000}"/>
    <cellStyle name="Sub totals 3 3 2 26 2 2" xfId="29836" xr:uid="{00000000-0005-0000-0000-00002E690000}"/>
    <cellStyle name="Sub totals 3 3 2 26 2 3" xfId="29837" xr:uid="{00000000-0005-0000-0000-00002F690000}"/>
    <cellStyle name="Sub totals 3 3 2 26 2 4" xfId="29838" xr:uid="{00000000-0005-0000-0000-000030690000}"/>
    <cellStyle name="Sub totals 3 3 2 26 3" xfId="29839" xr:uid="{00000000-0005-0000-0000-000031690000}"/>
    <cellStyle name="Sub totals 3 3 2 26 4" xfId="29840" xr:uid="{00000000-0005-0000-0000-000032690000}"/>
    <cellStyle name="Sub totals 3 3 2 27" xfId="3968" xr:uid="{00000000-0005-0000-0000-000033690000}"/>
    <cellStyle name="Sub totals 3 3 2 27 2" xfId="29841" xr:uid="{00000000-0005-0000-0000-000034690000}"/>
    <cellStyle name="Sub totals 3 3 2 27 2 2" xfId="29842" xr:uid="{00000000-0005-0000-0000-000035690000}"/>
    <cellStyle name="Sub totals 3 3 2 27 2 3" xfId="29843" xr:uid="{00000000-0005-0000-0000-000036690000}"/>
    <cellStyle name="Sub totals 3 3 2 27 2 4" xfId="29844" xr:uid="{00000000-0005-0000-0000-000037690000}"/>
    <cellStyle name="Sub totals 3 3 2 27 3" xfId="29845" xr:uid="{00000000-0005-0000-0000-000038690000}"/>
    <cellStyle name="Sub totals 3 3 2 27 4" xfId="29846" xr:uid="{00000000-0005-0000-0000-000039690000}"/>
    <cellStyle name="Sub totals 3 3 2 28" xfId="3969" xr:uid="{00000000-0005-0000-0000-00003A690000}"/>
    <cellStyle name="Sub totals 3 3 2 28 2" xfId="29847" xr:uid="{00000000-0005-0000-0000-00003B690000}"/>
    <cellStyle name="Sub totals 3 3 2 28 2 2" xfId="29848" xr:uid="{00000000-0005-0000-0000-00003C690000}"/>
    <cellStyle name="Sub totals 3 3 2 28 2 3" xfId="29849" xr:uid="{00000000-0005-0000-0000-00003D690000}"/>
    <cellStyle name="Sub totals 3 3 2 28 2 4" xfId="29850" xr:uid="{00000000-0005-0000-0000-00003E690000}"/>
    <cellStyle name="Sub totals 3 3 2 28 3" xfId="29851" xr:uid="{00000000-0005-0000-0000-00003F690000}"/>
    <cellStyle name="Sub totals 3 3 2 28 4" xfId="29852" xr:uid="{00000000-0005-0000-0000-000040690000}"/>
    <cellStyle name="Sub totals 3 3 2 29" xfId="3970" xr:uid="{00000000-0005-0000-0000-000041690000}"/>
    <cellStyle name="Sub totals 3 3 2 29 2" xfId="29853" xr:uid="{00000000-0005-0000-0000-000042690000}"/>
    <cellStyle name="Sub totals 3 3 2 29 2 2" xfId="29854" xr:uid="{00000000-0005-0000-0000-000043690000}"/>
    <cellStyle name="Sub totals 3 3 2 29 2 3" xfId="29855" xr:uid="{00000000-0005-0000-0000-000044690000}"/>
    <cellStyle name="Sub totals 3 3 2 29 2 4" xfId="29856" xr:uid="{00000000-0005-0000-0000-000045690000}"/>
    <cellStyle name="Sub totals 3 3 2 29 3" xfId="29857" xr:uid="{00000000-0005-0000-0000-000046690000}"/>
    <cellStyle name="Sub totals 3 3 2 29 4" xfId="29858" xr:uid="{00000000-0005-0000-0000-000047690000}"/>
    <cellStyle name="Sub totals 3 3 2 3" xfId="3971" xr:uid="{00000000-0005-0000-0000-000048690000}"/>
    <cellStyle name="Sub totals 3 3 2 3 2" xfId="29859" xr:uid="{00000000-0005-0000-0000-000049690000}"/>
    <cellStyle name="Sub totals 3 3 2 3 2 2" xfId="29860" xr:uid="{00000000-0005-0000-0000-00004A690000}"/>
    <cellStyle name="Sub totals 3 3 2 3 2 3" xfId="29861" xr:uid="{00000000-0005-0000-0000-00004B690000}"/>
    <cellStyle name="Sub totals 3 3 2 3 2 4" xfId="29862" xr:uid="{00000000-0005-0000-0000-00004C690000}"/>
    <cellStyle name="Sub totals 3 3 2 3 3" xfId="29863" xr:uid="{00000000-0005-0000-0000-00004D690000}"/>
    <cellStyle name="Sub totals 3 3 2 3 4" xfId="29864" xr:uid="{00000000-0005-0000-0000-00004E690000}"/>
    <cellStyle name="Sub totals 3 3 2 30" xfId="3972" xr:uid="{00000000-0005-0000-0000-00004F690000}"/>
    <cellStyle name="Sub totals 3 3 2 30 2" xfId="29865" xr:uid="{00000000-0005-0000-0000-000050690000}"/>
    <cellStyle name="Sub totals 3 3 2 30 2 2" xfId="29866" xr:uid="{00000000-0005-0000-0000-000051690000}"/>
    <cellStyle name="Sub totals 3 3 2 30 2 3" xfId="29867" xr:uid="{00000000-0005-0000-0000-000052690000}"/>
    <cellStyle name="Sub totals 3 3 2 30 2 4" xfId="29868" xr:uid="{00000000-0005-0000-0000-000053690000}"/>
    <cellStyle name="Sub totals 3 3 2 30 3" xfId="29869" xr:uid="{00000000-0005-0000-0000-000054690000}"/>
    <cellStyle name="Sub totals 3 3 2 30 4" xfId="29870" xr:uid="{00000000-0005-0000-0000-000055690000}"/>
    <cellStyle name="Sub totals 3 3 2 31" xfId="3973" xr:uid="{00000000-0005-0000-0000-000056690000}"/>
    <cellStyle name="Sub totals 3 3 2 31 2" xfId="29871" xr:uid="{00000000-0005-0000-0000-000057690000}"/>
    <cellStyle name="Sub totals 3 3 2 31 2 2" xfId="29872" xr:uid="{00000000-0005-0000-0000-000058690000}"/>
    <cellStyle name="Sub totals 3 3 2 31 2 3" xfId="29873" xr:uid="{00000000-0005-0000-0000-000059690000}"/>
    <cellStyle name="Sub totals 3 3 2 31 2 4" xfId="29874" xr:uid="{00000000-0005-0000-0000-00005A690000}"/>
    <cellStyle name="Sub totals 3 3 2 31 3" xfId="29875" xr:uid="{00000000-0005-0000-0000-00005B690000}"/>
    <cellStyle name="Sub totals 3 3 2 31 4" xfId="29876" xr:uid="{00000000-0005-0000-0000-00005C690000}"/>
    <cellStyle name="Sub totals 3 3 2 32" xfId="3974" xr:uid="{00000000-0005-0000-0000-00005D690000}"/>
    <cellStyle name="Sub totals 3 3 2 32 2" xfId="29877" xr:uid="{00000000-0005-0000-0000-00005E690000}"/>
    <cellStyle name="Sub totals 3 3 2 32 2 2" xfId="29878" xr:uid="{00000000-0005-0000-0000-00005F690000}"/>
    <cellStyle name="Sub totals 3 3 2 32 2 3" xfId="29879" xr:uid="{00000000-0005-0000-0000-000060690000}"/>
    <cellStyle name="Sub totals 3 3 2 32 2 4" xfId="29880" xr:uid="{00000000-0005-0000-0000-000061690000}"/>
    <cellStyle name="Sub totals 3 3 2 32 3" xfId="29881" xr:uid="{00000000-0005-0000-0000-000062690000}"/>
    <cellStyle name="Sub totals 3 3 2 32 4" xfId="29882" xr:uid="{00000000-0005-0000-0000-000063690000}"/>
    <cellStyle name="Sub totals 3 3 2 33" xfId="3975" xr:uid="{00000000-0005-0000-0000-000064690000}"/>
    <cellStyle name="Sub totals 3 3 2 33 2" xfId="29883" xr:uid="{00000000-0005-0000-0000-000065690000}"/>
    <cellStyle name="Sub totals 3 3 2 33 2 2" xfId="29884" xr:uid="{00000000-0005-0000-0000-000066690000}"/>
    <cellStyle name="Sub totals 3 3 2 33 2 3" xfId="29885" xr:uid="{00000000-0005-0000-0000-000067690000}"/>
    <cellStyle name="Sub totals 3 3 2 33 2 4" xfId="29886" xr:uid="{00000000-0005-0000-0000-000068690000}"/>
    <cellStyle name="Sub totals 3 3 2 33 3" xfId="29887" xr:uid="{00000000-0005-0000-0000-000069690000}"/>
    <cellStyle name="Sub totals 3 3 2 33 4" xfId="29888" xr:uid="{00000000-0005-0000-0000-00006A690000}"/>
    <cellStyle name="Sub totals 3 3 2 34" xfId="3976" xr:uid="{00000000-0005-0000-0000-00006B690000}"/>
    <cellStyle name="Sub totals 3 3 2 34 2" xfId="29889" xr:uid="{00000000-0005-0000-0000-00006C690000}"/>
    <cellStyle name="Sub totals 3 3 2 34 2 2" xfId="29890" xr:uid="{00000000-0005-0000-0000-00006D690000}"/>
    <cellStyle name="Sub totals 3 3 2 34 2 3" xfId="29891" xr:uid="{00000000-0005-0000-0000-00006E690000}"/>
    <cellStyle name="Sub totals 3 3 2 34 2 4" xfId="29892" xr:uid="{00000000-0005-0000-0000-00006F690000}"/>
    <cellStyle name="Sub totals 3 3 2 34 3" xfId="29893" xr:uid="{00000000-0005-0000-0000-000070690000}"/>
    <cellStyle name="Sub totals 3 3 2 34 4" xfId="29894" xr:uid="{00000000-0005-0000-0000-000071690000}"/>
    <cellStyle name="Sub totals 3 3 2 35" xfId="3977" xr:uid="{00000000-0005-0000-0000-000072690000}"/>
    <cellStyle name="Sub totals 3 3 2 35 2" xfId="29895" xr:uid="{00000000-0005-0000-0000-000073690000}"/>
    <cellStyle name="Sub totals 3 3 2 35 2 2" xfId="29896" xr:uid="{00000000-0005-0000-0000-000074690000}"/>
    <cellStyle name="Sub totals 3 3 2 35 2 3" xfId="29897" xr:uid="{00000000-0005-0000-0000-000075690000}"/>
    <cellStyle name="Sub totals 3 3 2 35 2 4" xfId="29898" xr:uid="{00000000-0005-0000-0000-000076690000}"/>
    <cellStyle name="Sub totals 3 3 2 35 3" xfId="29899" xr:uid="{00000000-0005-0000-0000-000077690000}"/>
    <cellStyle name="Sub totals 3 3 2 35 4" xfId="29900" xr:uid="{00000000-0005-0000-0000-000078690000}"/>
    <cellStyle name="Sub totals 3 3 2 36" xfId="3978" xr:uid="{00000000-0005-0000-0000-000079690000}"/>
    <cellStyle name="Sub totals 3 3 2 36 2" xfId="29901" xr:uid="{00000000-0005-0000-0000-00007A690000}"/>
    <cellStyle name="Sub totals 3 3 2 36 2 2" xfId="29902" xr:uid="{00000000-0005-0000-0000-00007B690000}"/>
    <cellStyle name="Sub totals 3 3 2 36 2 3" xfId="29903" xr:uid="{00000000-0005-0000-0000-00007C690000}"/>
    <cellStyle name="Sub totals 3 3 2 36 2 4" xfId="29904" xr:uid="{00000000-0005-0000-0000-00007D690000}"/>
    <cellStyle name="Sub totals 3 3 2 36 3" xfId="29905" xr:uid="{00000000-0005-0000-0000-00007E690000}"/>
    <cellStyle name="Sub totals 3 3 2 36 4" xfId="29906" xr:uid="{00000000-0005-0000-0000-00007F690000}"/>
    <cellStyle name="Sub totals 3 3 2 37" xfId="3979" xr:uid="{00000000-0005-0000-0000-000080690000}"/>
    <cellStyle name="Sub totals 3 3 2 37 2" xfId="29907" xr:uid="{00000000-0005-0000-0000-000081690000}"/>
    <cellStyle name="Sub totals 3 3 2 37 2 2" xfId="29908" xr:uid="{00000000-0005-0000-0000-000082690000}"/>
    <cellStyle name="Sub totals 3 3 2 37 2 3" xfId="29909" xr:uid="{00000000-0005-0000-0000-000083690000}"/>
    <cellStyle name="Sub totals 3 3 2 37 2 4" xfId="29910" xr:uid="{00000000-0005-0000-0000-000084690000}"/>
    <cellStyle name="Sub totals 3 3 2 37 3" xfId="29911" xr:uid="{00000000-0005-0000-0000-000085690000}"/>
    <cellStyle name="Sub totals 3 3 2 37 4" xfId="29912" xr:uid="{00000000-0005-0000-0000-000086690000}"/>
    <cellStyle name="Sub totals 3 3 2 38" xfId="3980" xr:uid="{00000000-0005-0000-0000-000087690000}"/>
    <cellStyle name="Sub totals 3 3 2 38 2" xfId="29913" xr:uid="{00000000-0005-0000-0000-000088690000}"/>
    <cellStyle name="Sub totals 3 3 2 38 2 2" xfId="29914" xr:uid="{00000000-0005-0000-0000-000089690000}"/>
    <cellStyle name="Sub totals 3 3 2 38 2 3" xfId="29915" xr:uid="{00000000-0005-0000-0000-00008A690000}"/>
    <cellStyle name="Sub totals 3 3 2 38 2 4" xfId="29916" xr:uid="{00000000-0005-0000-0000-00008B690000}"/>
    <cellStyle name="Sub totals 3 3 2 38 3" xfId="29917" xr:uid="{00000000-0005-0000-0000-00008C690000}"/>
    <cellStyle name="Sub totals 3 3 2 38 4" xfId="29918" xr:uid="{00000000-0005-0000-0000-00008D690000}"/>
    <cellStyle name="Sub totals 3 3 2 39" xfId="3981" xr:uid="{00000000-0005-0000-0000-00008E690000}"/>
    <cellStyle name="Sub totals 3 3 2 39 2" xfId="29919" xr:uid="{00000000-0005-0000-0000-00008F690000}"/>
    <cellStyle name="Sub totals 3 3 2 39 2 2" xfId="29920" xr:uid="{00000000-0005-0000-0000-000090690000}"/>
    <cellStyle name="Sub totals 3 3 2 39 2 3" xfId="29921" xr:uid="{00000000-0005-0000-0000-000091690000}"/>
    <cellStyle name="Sub totals 3 3 2 39 2 4" xfId="29922" xr:uid="{00000000-0005-0000-0000-000092690000}"/>
    <cellStyle name="Sub totals 3 3 2 39 3" xfId="29923" xr:uid="{00000000-0005-0000-0000-000093690000}"/>
    <cellStyle name="Sub totals 3 3 2 39 4" xfId="29924" xr:uid="{00000000-0005-0000-0000-000094690000}"/>
    <cellStyle name="Sub totals 3 3 2 4" xfId="3982" xr:uid="{00000000-0005-0000-0000-000095690000}"/>
    <cellStyle name="Sub totals 3 3 2 4 2" xfId="29925" xr:uid="{00000000-0005-0000-0000-000096690000}"/>
    <cellStyle name="Sub totals 3 3 2 4 2 2" xfId="29926" xr:uid="{00000000-0005-0000-0000-000097690000}"/>
    <cellStyle name="Sub totals 3 3 2 4 2 3" xfId="29927" xr:uid="{00000000-0005-0000-0000-000098690000}"/>
    <cellStyle name="Sub totals 3 3 2 4 2 4" xfId="29928" xr:uid="{00000000-0005-0000-0000-000099690000}"/>
    <cellStyle name="Sub totals 3 3 2 4 3" xfId="29929" xr:uid="{00000000-0005-0000-0000-00009A690000}"/>
    <cellStyle name="Sub totals 3 3 2 4 4" xfId="29930" xr:uid="{00000000-0005-0000-0000-00009B690000}"/>
    <cellStyle name="Sub totals 3 3 2 40" xfId="3983" xr:uid="{00000000-0005-0000-0000-00009C690000}"/>
    <cellStyle name="Sub totals 3 3 2 40 2" xfId="29931" xr:uid="{00000000-0005-0000-0000-00009D690000}"/>
    <cellStyle name="Sub totals 3 3 2 40 2 2" xfId="29932" xr:uid="{00000000-0005-0000-0000-00009E690000}"/>
    <cellStyle name="Sub totals 3 3 2 40 2 3" xfId="29933" xr:uid="{00000000-0005-0000-0000-00009F690000}"/>
    <cellStyle name="Sub totals 3 3 2 40 2 4" xfId="29934" xr:uid="{00000000-0005-0000-0000-0000A0690000}"/>
    <cellStyle name="Sub totals 3 3 2 40 3" xfId="29935" xr:uid="{00000000-0005-0000-0000-0000A1690000}"/>
    <cellStyle name="Sub totals 3 3 2 40 4" xfId="29936" xr:uid="{00000000-0005-0000-0000-0000A2690000}"/>
    <cellStyle name="Sub totals 3 3 2 41" xfId="3984" xr:uid="{00000000-0005-0000-0000-0000A3690000}"/>
    <cellStyle name="Sub totals 3 3 2 41 2" xfId="29937" xr:uid="{00000000-0005-0000-0000-0000A4690000}"/>
    <cellStyle name="Sub totals 3 3 2 41 2 2" xfId="29938" xr:uid="{00000000-0005-0000-0000-0000A5690000}"/>
    <cellStyle name="Sub totals 3 3 2 41 2 3" xfId="29939" xr:uid="{00000000-0005-0000-0000-0000A6690000}"/>
    <cellStyle name="Sub totals 3 3 2 41 2 4" xfId="29940" xr:uid="{00000000-0005-0000-0000-0000A7690000}"/>
    <cellStyle name="Sub totals 3 3 2 41 3" xfId="29941" xr:uid="{00000000-0005-0000-0000-0000A8690000}"/>
    <cellStyle name="Sub totals 3 3 2 41 4" xfId="29942" xr:uid="{00000000-0005-0000-0000-0000A9690000}"/>
    <cellStyle name="Sub totals 3 3 2 42" xfId="3985" xr:uid="{00000000-0005-0000-0000-0000AA690000}"/>
    <cellStyle name="Sub totals 3 3 2 42 2" xfId="29943" xr:uid="{00000000-0005-0000-0000-0000AB690000}"/>
    <cellStyle name="Sub totals 3 3 2 42 2 2" xfId="29944" xr:uid="{00000000-0005-0000-0000-0000AC690000}"/>
    <cellStyle name="Sub totals 3 3 2 42 2 3" xfId="29945" xr:uid="{00000000-0005-0000-0000-0000AD690000}"/>
    <cellStyle name="Sub totals 3 3 2 42 2 4" xfId="29946" xr:uid="{00000000-0005-0000-0000-0000AE690000}"/>
    <cellStyle name="Sub totals 3 3 2 42 3" xfId="29947" xr:uid="{00000000-0005-0000-0000-0000AF690000}"/>
    <cellStyle name="Sub totals 3 3 2 42 4" xfId="29948" xr:uid="{00000000-0005-0000-0000-0000B0690000}"/>
    <cellStyle name="Sub totals 3 3 2 43" xfId="3986" xr:uid="{00000000-0005-0000-0000-0000B1690000}"/>
    <cellStyle name="Sub totals 3 3 2 43 2" xfId="29949" xr:uid="{00000000-0005-0000-0000-0000B2690000}"/>
    <cellStyle name="Sub totals 3 3 2 43 2 2" xfId="29950" xr:uid="{00000000-0005-0000-0000-0000B3690000}"/>
    <cellStyle name="Sub totals 3 3 2 43 2 3" xfId="29951" xr:uid="{00000000-0005-0000-0000-0000B4690000}"/>
    <cellStyle name="Sub totals 3 3 2 43 2 4" xfId="29952" xr:uid="{00000000-0005-0000-0000-0000B5690000}"/>
    <cellStyle name="Sub totals 3 3 2 43 3" xfId="29953" xr:uid="{00000000-0005-0000-0000-0000B6690000}"/>
    <cellStyle name="Sub totals 3 3 2 43 4" xfId="29954" xr:uid="{00000000-0005-0000-0000-0000B7690000}"/>
    <cellStyle name="Sub totals 3 3 2 44" xfId="3987" xr:uid="{00000000-0005-0000-0000-0000B8690000}"/>
    <cellStyle name="Sub totals 3 3 2 44 2" xfId="29955" xr:uid="{00000000-0005-0000-0000-0000B9690000}"/>
    <cellStyle name="Sub totals 3 3 2 44 2 2" xfId="29956" xr:uid="{00000000-0005-0000-0000-0000BA690000}"/>
    <cellStyle name="Sub totals 3 3 2 44 2 3" xfId="29957" xr:uid="{00000000-0005-0000-0000-0000BB690000}"/>
    <cellStyle name="Sub totals 3 3 2 44 2 4" xfId="29958" xr:uid="{00000000-0005-0000-0000-0000BC690000}"/>
    <cellStyle name="Sub totals 3 3 2 44 3" xfId="29959" xr:uid="{00000000-0005-0000-0000-0000BD690000}"/>
    <cellStyle name="Sub totals 3 3 2 44 4" xfId="29960" xr:uid="{00000000-0005-0000-0000-0000BE690000}"/>
    <cellStyle name="Sub totals 3 3 2 45" xfId="29961" xr:uid="{00000000-0005-0000-0000-0000BF690000}"/>
    <cellStyle name="Sub totals 3 3 2 45 2" xfId="29962" xr:uid="{00000000-0005-0000-0000-0000C0690000}"/>
    <cellStyle name="Sub totals 3 3 2 45 3" xfId="29963" xr:uid="{00000000-0005-0000-0000-0000C1690000}"/>
    <cellStyle name="Sub totals 3 3 2 45 4" xfId="29964" xr:uid="{00000000-0005-0000-0000-0000C2690000}"/>
    <cellStyle name="Sub totals 3 3 2 46" xfId="29965" xr:uid="{00000000-0005-0000-0000-0000C3690000}"/>
    <cellStyle name="Sub totals 3 3 2 46 2" xfId="29966" xr:uid="{00000000-0005-0000-0000-0000C4690000}"/>
    <cellStyle name="Sub totals 3 3 2 46 3" xfId="29967" xr:uid="{00000000-0005-0000-0000-0000C5690000}"/>
    <cellStyle name="Sub totals 3 3 2 46 4" xfId="29968" xr:uid="{00000000-0005-0000-0000-0000C6690000}"/>
    <cellStyle name="Sub totals 3 3 2 47" xfId="29969" xr:uid="{00000000-0005-0000-0000-0000C7690000}"/>
    <cellStyle name="Sub totals 3 3 2 48" xfId="29970" xr:uid="{00000000-0005-0000-0000-0000C8690000}"/>
    <cellStyle name="Sub totals 3 3 2 5" xfId="3988" xr:uid="{00000000-0005-0000-0000-0000C9690000}"/>
    <cellStyle name="Sub totals 3 3 2 5 2" xfId="29971" xr:uid="{00000000-0005-0000-0000-0000CA690000}"/>
    <cellStyle name="Sub totals 3 3 2 5 2 2" xfId="29972" xr:uid="{00000000-0005-0000-0000-0000CB690000}"/>
    <cellStyle name="Sub totals 3 3 2 5 2 3" xfId="29973" xr:uid="{00000000-0005-0000-0000-0000CC690000}"/>
    <cellStyle name="Sub totals 3 3 2 5 2 4" xfId="29974" xr:uid="{00000000-0005-0000-0000-0000CD690000}"/>
    <cellStyle name="Sub totals 3 3 2 5 3" xfId="29975" xr:uid="{00000000-0005-0000-0000-0000CE690000}"/>
    <cellStyle name="Sub totals 3 3 2 5 4" xfId="29976" xr:uid="{00000000-0005-0000-0000-0000CF690000}"/>
    <cellStyle name="Sub totals 3 3 2 6" xfId="3989" xr:uid="{00000000-0005-0000-0000-0000D0690000}"/>
    <cellStyle name="Sub totals 3 3 2 6 2" xfId="29977" xr:uid="{00000000-0005-0000-0000-0000D1690000}"/>
    <cellStyle name="Sub totals 3 3 2 6 2 2" xfId="29978" xr:uid="{00000000-0005-0000-0000-0000D2690000}"/>
    <cellStyle name="Sub totals 3 3 2 6 2 3" xfId="29979" xr:uid="{00000000-0005-0000-0000-0000D3690000}"/>
    <cellStyle name="Sub totals 3 3 2 6 2 4" xfId="29980" xr:uid="{00000000-0005-0000-0000-0000D4690000}"/>
    <cellStyle name="Sub totals 3 3 2 6 3" xfId="29981" xr:uid="{00000000-0005-0000-0000-0000D5690000}"/>
    <cellStyle name="Sub totals 3 3 2 6 4" xfId="29982" xr:uid="{00000000-0005-0000-0000-0000D6690000}"/>
    <cellStyle name="Sub totals 3 3 2 7" xfId="3990" xr:uid="{00000000-0005-0000-0000-0000D7690000}"/>
    <cellStyle name="Sub totals 3 3 2 7 2" xfId="29983" xr:uid="{00000000-0005-0000-0000-0000D8690000}"/>
    <cellStyle name="Sub totals 3 3 2 7 2 2" xfId="29984" xr:uid="{00000000-0005-0000-0000-0000D9690000}"/>
    <cellStyle name="Sub totals 3 3 2 7 2 3" xfId="29985" xr:uid="{00000000-0005-0000-0000-0000DA690000}"/>
    <cellStyle name="Sub totals 3 3 2 7 2 4" xfId="29986" xr:uid="{00000000-0005-0000-0000-0000DB690000}"/>
    <cellStyle name="Sub totals 3 3 2 7 3" xfId="29987" xr:uid="{00000000-0005-0000-0000-0000DC690000}"/>
    <cellStyle name="Sub totals 3 3 2 7 4" xfId="29988" xr:uid="{00000000-0005-0000-0000-0000DD690000}"/>
    <cellStyle name="Sub totals 3 3 2 8" xfId="3991" xr:uid="{00000000-0005-0000-0000-0000DE690000}"/>
    <cellStyle name="Sub totals 3 3 2 8 2" xfId="29989" xr:uid="{00000000-0005-0000-0000-0000DF690000}"/>
    <cellStyle name="Sub totals 3 3 2 8 2 2" xfId="29990" xr:uid="{00000000-0005-0000-0000-0000E0690000}"/>
    <cellStyle name="Sub totals 3 3 2 8 2 3" xfId="29991" xr:uid="{00000000-0005-0000-0000-0000E1690000}"/>
    <cellStyle name="Sub totals 3 3 2 8 2 4" xfId="29992" xr:uid="{00000000-0005-0000-0000-0000E2690000}"/>
    <cellStyle name="Sub totals 3 3 2 8 3" xfId="29993" xr:uid="{00000000-0005-0000-0000-0000E3690000}"/>
    <cellStyle name="Sub totals 3 3 2 8 4" xfId="29994" xr:uid="{00000000-0005-0000-0000-0000E4690000}"/>
    <cellStyle name="Sub totals 3 3 2 9" xfId="3992" xr:uid="{00000000-0005-0000-0000-0000E5690000}"/>
    <cellStyle name="Sub totals 3 3 2 9 2" xfId="29995" xr:uid="{00000000-0005-0000-0000-0000E6690000}"/>
    <cellStyle name="Sub totals 3 3 2 9 2 2" xfId="29996" xr:uid="{00000000-0005-0000-0000-0000E7690000}"/>
    <cellStyle name="Sub totals 3 3 2 9 2 3" xfId="29997" xr:uid="{00000000-0005-0000-0000-0000E8690000}"/>
    <cellStyle name="Sub totals 3 3 2 9 2 4" xfId="29998" xr:uid="{00000000-0005-0000-0000-0000E9690000}"/>
    <cellStyle name="Sub totals 3 3 2 9 3" xfId="29999" xr:uid="{00000000-0005-0000-0000-0000EA690000}"/>
    <cellStyle name="Sub totals 3 3 2 9 4" xfId="30000" xr:uid="{00000000-0005-0000-0000-0000EB690000}"/>
    <cellStyle name="Sub totals 3 3 20" xfId="3993" xr:uid="{00000000-0005-0000-0000-0000EC690000}"/>
    <cellStyle name="Sub totals 3 3 20 2" xfId="30001" xr:uid="{00000000-0005-0000-0000-0000ED690000}"/>
    <cellStyle name="Sub totals 3 3 20 2 2" xfId="30002" xr:uid="{00000000-0005-0000-0000-0000EE690000}"/>
    <cellStyle name="Sub totals 3 3 20 2 3" xfId="30003" xr:uid="{00000000-0005-0000-0000-0000EF690000}"/>
    <cellStyle name="Sub totals 3 3 20 2 4" xfId="30004" xr:uid="{00000000-0005-0000-0000-0000F0690000}"/>
    <cellStyle name="Sub totals 3 3 20 3" xfId="30005" xr:uid="{00000000-0005-0000-0000-0000F1690000}"/>
    <cellStyle name="Sub totals 3 3 20 4" xfId="30006" xr:uid="{00000000-0005-0000-0000-0000F2690000}"/>
    <cellStyle name="Sub totals 3 3 21" xfId="3994" xr:uid="{00000000-0005-0000-0000-0000F3690000}"/>
    <cellStyle name="Sub totals 3 3 21 2" xfId="30007" xr:uid="{00000000-0005-0000-0000-0000F4690000}"/>
    <cellStyle name="Sub totals 3 3 21 2 2" xfId="30008" xr:uid="{00000000-0005-0000-0000-0000F5690000}"/>
    <cellStyle name="Sub totals 3 3 21 2 3" xfId="30009" xr:uid="{00000000-0005-0000-0000-0000F6690000}"/>
    <cellStyle name="Sub totals 3 3 21 2 4" xfId="30010" xr:uid="{00000000-0005-0000-0000-0000F7690000}"/>
    <cellStyle name="Sub totals 3 3 21 3" xfId="30011" xr:uid="{00000000-0005-0000-0000-0000F8690000}"/>
    <cellStyle name="Sub totals 3 3 21 4" xfId="30012" xr:uid="{00000000-0005-0000-0000-0000F9690000}"/>
    <cellStyle name="Sub totals 3 3 22" xfId="3995" xr:uid="{00000000-0005-0000-0000-0000FA690000}"/>
    <cellStyle name="Sub totals 3 3 22 2" xfId="30013" xr:uid="{00000000-0005-0000-0000-0000FB690000}"/>
    <cellStyle name="Sub totals 3 3 22 2 2" xfId="30014" xr:uid="{00000000-0005-0000-0000-0000FC690000}"/>
    <cellStyle name="Sub totals 3 3 22 2 3" xfId="30015" xr:uid="{00000000-0005-0000-0000-0000FD690000}"/>
    <cellStyle name="Sub totals 3 3 22 2 4" xfId="30016" xr:uid="{00000000-0005-0000-0000-0000FE690000}"/>
    <cellStyle name="Sub totals 3 3 22 3" xfId="30017" xr:uid="{00000000-0005-0000-0000-0000FF690000}"/>
    <cellStyle name="Sub totals 3 3 22 4" xfId="30018" xr:uid="{00000000-0005-0000-0000-0000006A0000}"/>
    <cellStyle name="Sub totals 3 3 23" xfId="3996" xr:uid="{00000000-0005-0000-0000-0000016A0000}"/>
    <cellStyle name="Sub totals 3 3 23 2" xfId="30019" xr:uid="{00000000-0005-0000-0000-0000026A0000}"/>
    <cellStyle name="Sub totals 3 3 23 2 2" xfId="30020" xr:uid="{00000000-0005-0000-0000-0000036A0000}"/>
    <cellStyle name="Sub totals 3 3 23 2 3" xfId="30021" xr:uid="{00000000-0005-0000-0000-0000046A0000}"/>
    <cellStyle name="Sub totals 3 3 23 2 4" xfId="30022" xr:uid="{00000000-0005-0000-0000-0000056A0000}"/>
    <cellStyle name="Sub totals 3 3 23 3" xfId="30023" xr:uid="{00000000-0005-0000-0000-0000066A0000}"/>
    <cellStyle name="Sub totals 3 3 23 4" xfId="30024" xr:uid="{00000000-0005-0000-0000-0000076A0000}"/>
    <cellStyle name="Sub totals 3 3 24" xfId="3997" xr:uid="{00000000-0005-0000-0000-0000086A0000}"/>
    <cellStyle name="Sub totals 3 3 24 2" xfId="30025" xr:uid="{00000000-0005-0000-0000-0000096A0000}"/>
    <cellStyle name="Sub totals 3 3 24 2 2" xfId="30026" xr:uid="{00000000-0005-0000-0000-00000A6A0000}"/>
    <cellStyle name="Sub totals 3 3 24 2 3" xfId="30027" xr:uid="{00000000-0005-0000-0000-00000B6A0000}"/>
    <cellStyle name="Sub totals 3 3 24 2 4" xfId="30028" xr:uid="{00000000-0005-0000-0000-00000C6A0000}"/>
    <cellStyle name="Sub totals 3 3 24 3" xfId="30029" xr:uid="{00000000-0005-0000-0000-00000D6A0000}"/>
    <cellStyle name="Sub totals 3 3 24 4" xfId="30030" xr:uid="{00000000-0005-0000-0000-00000E6A0000}"/>
    <cellStyle name="Sub totals 3 3 25" xfId="3998" xr:uid="{00000000-0005-0000-0000-00000F6A0000}"/>
    <cellStyle name="Sub totals 3 3 25 2" xfId="30031" xr:uid="{00000000-0005-0000-0000-0000106A0000}"/>
    <cellStyle name="Sub totals 3 3 25 2 2" xfId="30032" xr:uid="{00000000-0005-0000-0000-0000116A0000}"/>
    <cellStyle name="Sub totals 3 3 25 2 3" xfId="30033" xr:uid="{00000000-0005-0000-0000-0000126A0000}"/>
    <cellStyle name="Sub totals 3 3 25 2 4" xfId="30034" xr:uid="{00000000-0005-0000-0000-0000136A0000}"/>
    <cellStyle name="Sub totals 3 3 25 3" xfId="30035" xr:uid="{00000000-0005-0000-0000-0000146A0000}"/>
    <cellStyle name="Sub totals 3 3 25 4" xfId="30036" xr:uid="{00000000-0005-0000-0000-0000156A0000}"/>
    <cellStyle name="Sub totals 3 3 26" xfId="3999" xr:uid="{00000000-0005-0000-0000-0000166A0000}"/>
    <cellStyle name="Sub totals 3 3 26 2" xfId="30037" xr:uid="{00000000-0005-0000-0000-0000176A0000}"/>
    <cellStyle name="Sub totals 3 3 26 2 2" xfId="30038" xr:uid="{00000000-0005-0000-0000-0000186A0000}"/>
    <cellStyle name="Sub totals 3 3 26 2 3" xfId="30039" xr:uid="{00000000-0005-0000-0000-0000196A0000}"/>
    <cellStyle name="Sub totals 3 3 26 2 4" xfId="30040" xr:uid="{00000000-0005-0000-0000-00001A6A0000}"/>
    <cellStyle name="Sub totals 3 3 26 3" xfId="30041" xr:uid="{00000000-0005-0000-0000-00001B6A0000}"/>
    <cellStyle name="Sub totals 3 3 26 4" xfId="30042" xr:uid="{00000000-0005-0000-0000-00001C6A0000}"/>
    <cellStyle name="Sub totals 3 3 27" xfId="4000" xr:uid="{00000000-0005-0000-0000-00001D6A0000}"/>
    <cellStyle name="Sub totals 3 3 27 2" xfId="30043" xr:uid="{00000000-0005-0000-0000-00001E6A0000}"/>
    <cellStyle name="Sub totals 3 3 27 2 2" xfId="30044" xr:uid="{00000000-0005-0000-0000-00001F6A0000}"/>
    <cellStyle name="Sub totals 3 3 27 2 3" xfId="30045" xr:uid="{00000000-0005-0000-0000-0000206A0000}"/>
    <cellStyle name="Sub totals 3 3 27 2 4" xfId="30046" xr:uid="{00000000-0005-0000-0000-0000216A0000}"/>
    <cellStyle name="Sub totals 3 3 27 3" xfId="30047" xr:uid="{00000000-0005-0000-0000-0000226A0000}"/>
    <cellStyle name="Sub totals 3 3 27 4" xfId="30048" xr:uid="{00000000-0005-0000-0000-0000236A0000}"/>
    <cellStyle name="Sub totals 3 3 28" xfId="4001" xr:uid="{00000000-0005-0000-0000-0000246A0000}"/>
    <cellStyle name="Sub totals 3 3 28 2" xfId="30049" xr:uid="{00000000-0005-0000-0000-0000256A0000}"/>
    <cellStyle name="Sub totals 3 3 28 2 2" xfId="30050" xr:uid="{00000000-0005-0000-0000-0000266A0000}"/>
    <cellStyle name="Sub totals 3 3 28 2 3" xfId="30051" xr:uid="{00000000-0005-0000-0000-0000276A0000}"/>
    <cellStyle name="Sub totals 3 3 28 2 4" xfId="30052" xr:uid="{00000000-0005-0000-0000-0000286A0000}"/>
    <cellStyle name="Sub totals 3 3 28 3" xfId="30053" xr:uid="{00000000-0005-0000-0000-0000296A0000}"/>
    <cellStyle name="Sub totals 3 3 28 4" xfId="30054" xr:uid="{00000000-0005-0000-0000-00002A6A0000}"/>
    <cellStyle name="Sub totals 3 3 29" xfId="4002" xr:uid="{00000000-0005-0000-0000-00002B6A0000}"/>
    <cellStyle name="Sub totals 3 3 29 2" xfId="30055" xr:uid="{00000000-0005-0000-0000-00002C6A0000}"/>
    <cellStyle name="Sub totals 3 3 29 2 2" xfId="30056" xr:uid="{00000000-0005-0000-0000-00002D6A0000}"/>
    <cellStyle name="Sub totals 3 3 29 2 3" xfId="30057" xr:uid="{00000000-0005-0000-0000-00002E6A0000}"/>
    <cellStyle name="Sub totals 3 3 29 2 4" xfId="30058" xr:uid="{00000000-0005-0000-0000-00002F6A0000}"/>
    <cellStyle name="Sub totals 3 3 29 3" xfId="30059" xr:uid="{00000000-0005-0000-0000-0000306A0000}"/>
    <cellStyle name="Sub totals 3 3 29 4" xfId="30060" xr:uid="{00000000-0005-0000-0000-0000316A0000}"/>
    <cellStyle name="Sub totals 3 3 3" xfId="4003" xr:uid="{00000000-0005-0000-0000-0000326A0000}"/>
    <cellStyle name="Sub totals 3 3 3 2" xfId="30061" xr:uid="{00000000-0005-0000-0000-0000336A0000}"/>
    <cellStyle name="Sub totals 3 3 3 2 2" xfId="30062" xr:uid="{00000000-0005-0000-0000-0000346A0000}"/>
    <cellStyle name="Sub totals 3 3 3 2 3" xfId="30063" xr:uid="{00000000-0005-0000-0000-0000356A0000}"/>
    <cellStyle name="Sub totals 3 3 3 2 4" xfId="30064" xr:uid="{00000000-0005-0000-0000-0000366A0000}"/>
    <cellStyle name="Sub totals 3 3 3 3" xfId="30065" xr:uid="{00000000-0005-0000-0000-0000376A0000}"/>
    <cellStyle name="Sub totals 3 3 3 4" xfId="30066" xr:uid="{00000000-0005-0000-0000-0000386A0000}"/>
    <cellStyle name="Sub totals 3 3 30" xfId="4004" xr:uid="{00000000-0005-0000-0000-0000396A0000}"/>
    <cellStyle name="Sub totals 3 3 30 2" xfId="30067" xr:uid="{00000000-0005-0000-0000-00003A6A0000}"/>
    <cellStyle name="Sub totals 3 3 30 2 2" xfId="30068" xr:uid="{00000000-0005-0000-0000-00003B6A0000}"/>
    <cellStyle name="Sub totals 3 3 30 2 3" xfId="30069" xr:uid="{00000000-0005-0000-0000-00003C6A0000}"/>
    <cellStyle name="Sub totals 3 3 30 2 4" xfId="30070" xr:uid="{00000000-0005-0000-0000-00003D6A0000}"/>
    <cellStyle name="Sub totals 3 3 30 3" xfId="30071" xr:uid="{00000000-0005-0000-0000-00003E6A0000}"/>
    <cellStyle name="Sub totals 3 3 30 4" xfId="30072" xr:uid="{00000000-0005-0000-0000-00003F6A0000}"/>
    <cellStyle name="Sub totals 3 3 31" xfId="4005" xr:uid="{00000000-0005-0000-0000-0000406A0000}"/>
    <cellStyle name="Sub totals 3 3 31 2" xfId="30073" xr:uid="{00000000-0005-0000-0000-0000416A0000}"/>
    <cellStyle name="Sub totals 3 3 31 2 2" xfId="30074" xr:uid="{00000000-0005-0000-0000-0000426A0000}"/>
    <cellStyle name="Sub totals 3 3 31 2 3" xfId="30075" xr:uid="{00000000-0005-0000-0000-0000436A0000}"/>
    <cellStyle name="Sub totals 3 3 31 2 4" xfId="30076" xr:uid="{00000000-0005-0000-0000-0000446A0000}"/>
    <cellStyle name="Sub totals 3 3 31 3" xfId="30077" xr:uid="{00000000-0005-0000-0000-0000456A0000}"/>
    <cellStyle name="Sub totals 3 3 31 4" xfId="30078" xr:uid="{00000000-0005-0000-0000-0000466A0000}"/>
    <cellStyle name="Sub totals 3 3 32" xfId="4006" xr:uid="{00000000-0005-0000-0000-0000476A0000}"/>
    <cellStyle name="Sub totals 3 3 32 2" xfId="30079" xr:uid="{00000000-0005-0000-0000-0000486A0000}"/>
    <cellStyle name="Sub totals 3 3 32 2 2" xfId="30080" xr:uid="{00000000-0005-0000-0000-0000496A0000}"/>
    <cellStyle name="Sub totals 3 3 32 2 3" xfId="30081" xr:uid="{00000000-0005-0000-0000-00004A6A0000}"/>
    <cellStyle name="Sub totals 3 3 32 2 4" xfId="30082" xr:uid="{00000000-0005-0000-0000-00004B6A0000}"/>
    <cellStyle name="Sub totals 3 3 32 3" xfId="30083" xr:uid="{00000000-0005-0000-0000-00004C6A0000}"/>
    <cellStyle name="Sub totals 3 3 32 4" xfId="30084" xr:uid="{00000000-0005-0000-0000-00004D6A0000}"/>
    <cellStyle name="Sub totals 3 3 33" xfId="4007" xr:uid="{00000000-0005-0000-0000-00004E6A0000}"/>
    <cellStyle name="Sub totals 3 3 33 2" xfId="30085" xr:uid="{00000000-0005-0000-0000-00004F6A0000}"/>
    <cellStyle name="Sub totals 3 3 33 2 2" xfId="30086" xr:uid="{00000000-0005-0000-0000-0000506A0000}"/>
    <cellStyle name="Sub totals 3 3 33 2 3" xfId="30087" xr:uid="{00000000-0005-0000-0000-0000516A0000}"/>
    <cellStyle name="Sub totals 3 3 33 2 4" xfId="30088" xr:uid="{00000000-0005-0000-0000-0000526A0000}"/>
    <cellStyle name="Sub totals 3 3 33 3" xfId="30089" xr:uid="{00000000-0005-0000-0000-0000536A0000}"/>
    <cellStyle name="Sub totals 3 3 33 4" xfId="30090" xr:uid="{00000000-0005-0000-0000-0000546A0000}"/>
    <cellStyle name="Sub totals 3 3 34" xfId="4008" xr:uid="{00000000-0005-0000-0000-0000556A0000}"/>
    <cellStyle name="Sub totals 3 3 34 2" xfId="30091" xr:uid="{00000000-0005-0000-0000-0000566A0000}"/>
    <cellStyle name="Sub totals 3 3 34 2 2" xfId="30092" xr:uid="{00000000-0005-0000-0000-0000576A0000}"/>
    <cellStyle name="Sub totals 3 3 34 2 3" xfId="30093" xr:uid="{00000000-0005-0000-0000-0000586A0000}"/>
    <cellStyle name="Sub totals 3 3 34 2 4" xfId="30094" xr:uid="{00000000-0005-0000-0000-0000596A0000}"/>
    <cellStyle name="Sub totals 3 3 34 3" xfId="30095" xr:uid="{00000000-0005-0000-0000-00005A6A0000}"/>
    <cellStyle name="Sub totals 3 3 34 4" xfId="30096" xr:uid="{00000000-0005-0000-0000-00005B6A0000}"/>
    <cellStyle name="Sub totals 3 3 35" xfId="4009" xr:uid="{00000000-0005-0000-0000-00005C6A0000}"/>
    <cellStyle name="Sub totals 3 3 35 2" xfId="30097" xr:uid="{00000000-0005-0000-0000-00005D6A0000}"/>
    <cellStyle name="Sub totals 3 3 35 2 2" xfId="30098" xr:uid="{00000000-0005-0000-0000-00005E6A0000}"/>
    <cellStyle name="Sub totals 3 3 35 2 3" xfId="30099" xr:uid="{00000000-0005-0000-0000-00005F6A0000}"/>
    <cellStyle name="Sub totals 3 3 35 2 4" xfId="30100" xr:uid="{00000000-0005-0000-0000-0000606A0000}"/>
    <cellStyle name="Sub totals 3 3 35 3" xfId="30101" xr:uid="{00000000-0005-0000-0000-0000616A0000}"/>
    <cellStyle name="Sub totals 3 3 35 4" xfId="30102" xr:uid="{00000000-0005-0000-0000-0000626A0000}"/>
    <cellStyle name="Sub totals 3 3 36" xfId="4010" xr:uid="{00000000-0005-0000-0000-0000636A0000}"/>
    <cellStyle name="Sub totals 3 3 36 2" xfId="30103" xr:uid="{00000000-0005-0000-0000-0000646A0000}"/>
    <cellStyle name="Sub totals 3 3 36 2 2" xfId="30104" xr:uid="{00000000-0005-0000-0000-0000656A0000}"/>
    <cellStyle name="Sub totals 3 3 36 2 3" xfId="30105" xr:uid="{00000000-0005-0000-0000-0000666A0000}"/>
    <cellStyle name="Sub totals 3 3 36 2 4" xfId="30106" xr:uid="{00000000-0005-0000-0000-0000676A0000}"/>
    <cellStyle name="Sub totals 3 3 36 3" xfId="30107" xr:uid="{00000000-0005-0000-0000-0000686A0000}"/>
    <cellStyle name="Sub totals 3 3 36 4" xfId="30108" xr:uid="{00000000-0005-0000-0000-0000696A0000}"/>
    <cellStyle name="Sub totals 3 3 37" xfId="4011" xr:uid="{00000000-0005-0000-0000-00006A6A0000}"/>
    <cellStyle name="Sub totals 3 3 37 2" xfId="30109" xr:uid="{00000000-0005-0000-0000-00006B6A0000}"/>
    <cellStyle name="Sub totals 3 3 37 2 2" xfId="30110" xr:uid="{00000000-0005-0000-0000-00006C6A0000}"/>
    <cellStyle name="Sub totals 3 3 37 2 3" xfId="30111" xr:uid="{00000000-0005-0000-0000-00006D6A0000}"/>
    <cellStyle name="Sub totals 3 3 37 2 4" xfId="30112" xr:uid="{00000000-0005-0000-0000-00006E6A0000}"/>
    <cellStyle name="Sub totals 3 3 37 3" xfId="30113" xr:uid="{00000000-0005-0000-0000-00006F6A0000}"/>
    <cellStyle name="Sub totals 3 3 37 4" xfId="30114" xr:uid="{00000000-0005-0000-0000-0000706A0000}"/>
    <cellStyle name="Sub totals 3 3 38" xfId="4012" xr:uid="{00000000-0005-0000-0000-0000716A0000}"/>
    <cellStyle name="Sub totals 3 3 38 2" xfId="30115" xr:uid="{00000000-0005-0000-0000-0000726A0000}"/>
    <cellStyle name="Sub totals 3 3 38 2 2" xfId="30116" xr:uid="{00000000-0005-0000-0000-0000736A0000}"/>
    <cellStyle name="Sub totals 3 3 38 2 3" xfId="30117" xr:uid="{00000000-0005-0000-0000-0000746A0000}"/>
    <cellStyle name="Sub totals 3 3 38 2 4" xfId="30118" xr:uid="{00000000-0005-0000-0000-0000756A0000}"/>
    <cellStyle name="Sub totals 3 3 38 3" xfId="30119" xr:uid="{00000000-0005-0000-0000-0000766A0000}"/>
    <cellStyle name="Sub totals 3 3 38 4" xfId="30120" xr:uid="{00000000-0005-0000-0000-0000776A0000}"/>
    <cellStyle name="Sub totals 3 3 39" xfId="4013" xr:uid="{00000000-0005-0000-0000-0000786A0000}"/>
    <cellStyle name="Sub totals 3 3 39 2" xfId="30121" xr:uid="{00000000-0005-0000-0000-0000796A0000}"/>
    <cellStyle name="Sub totals 3 3 39 2 2" xfId="30122" xr:uid="{00000000-0005-0000-0000-00007A6A0000}"/>
    <cellStyle name="Sub totals 3 3 39 2 3" xfId="30123" xr:uid="{00000000-0005-0000-0000-00007B6A0000}"/>
    <cellStyle name="Sub totals 3 3 39 2 4" xfId="30124" xr:uid="{00000000-0005-0000-0000-00007C6A0000}"/>
    <cellStyle name="Sub totals 3 3 39 3" xfId="30125" xr:uid="{00000000-0005-0000-0000-00007D6A0000}"/>
    <cellStyle name="Sub totals 3 3 39 4" xfId="30126" xr:uid="{00000000-0005-0000-0000-00007E6A0000}"/>
    <cellStyle name="Sub totals 3 3 4" xfId="4014" xr:uid="{00000000-0005-0000-0000-00007F6A0000}"/>
    <cellStyle name="Sub totals 3 3 4 2" xfId="30127" xr:uid="{00000000-0005-0000-0000-0000806A0000}"/>
    <cellStyle name="Sub totals 3 3 4 2 2" xfId="30128" xr:uid="{00000000-0005-0000-0000-0000816A0000}"/>
    <cellStyle name="Sub totals 3 3 4 2 3" xfId="30129" xr:uid="{00000000-0005-0000-0000-0000826A0000}"/>
    <cellStyle name="Sub totals 3 3 4 2 4" xfId="30130" xr:uid="{00000000-0005-0000-0000-0000836A0000}"/>
    <cellStyle name="Sub totals 3 3 4 3" xfId="30131" xr:uid="{00000000-0005-0000-0000-0000846A0000}"/>
    <cellStyle name="Sub totals 3 3 4 4" xfId="30132" xr:uid="{00000000-0005-0000-0000-0000856A0000}"/>
    <cellStyle name="Sub totals 3 3 40" xfId="4015" xr:uid="{00000000-0005-0000-0000-0000866A0000}"/>
    <cellStyle name="Sub totals 3 3 40 2" xfId="30133" xr:uid="{00000000-0005-0000-0000-0000876A0000}"/>
    <cellStyle name="Sub totals 3 3 40 2 2" xfId="30134" xr:uid="{00000000-0005-0000-0000-0000886A0000}"/>
    <cellStyle name="Sub totals 3 3 40 2 3" xfId="30135" xr:uid="{00000000-0005-0000-0000-0000896A0000}"/>
    <cellStyle name="Sub totals 3 3 40 2 4" xfId="30136" xr:uid="{00000000-0005-0000-0000-00008A6A0000}"/>
    <cellStyle name="Sub totals 3 3 40 3" xfId="30137" xr:uid="{00000000-0005-0000-0000-00008B6A0000}"/>
    <cellStyle name="Sub totals 3 3 40 4" xfId="30138" xr:uid="{00000000-0005-0000-0000-00008C6A0000}"/>
    <cellStyle name="Sub totals 3 3 41" xfId="4016" xr:uid="{00000000-0005-0000-0000-00008D6A0000}"/>
    <cellStyle name="Sub totals 3 3 41 2" xfId="30139" xr:uid="{00000000-0005-0000-0000-00008E6A0000}"/>
    <cellStyle name="Sub totals 3 3 41 2 2" xfId="30140" xr:uid="{00000000-0005-0000-0000-00008F6A0000}"/>
    <cellStyle name="Sub totals 3 3 41 2 3" xfId="30141" xr:uid="{00000000-0005-0000-0000-0000906A0000}"/>
    <cellStyle name="Sub totals 3 3 41 2 4" xfId="30142" xr:uid="{00000000-0005-0000-0000-0000916A0000}"/>
    <cellStyle name="Sub totals 3 3 41 3" xfId="30143" xr:uid="{00000000-0005-0000-0000-0000926A0000}"/>
    <cellStyle name="Sub totals 3 3 41 4" xfId="30144" xr:uid="{00000000-0005-0000-0000-0000936A0000}"/>
    <cellStyle name="Sub totals 3 3 42" xfId="4017" xr:uid="{00000000-0005-0000-0000-0000946A0000}"/>
    <cellStyle name="Sub totals 3 3 42 2" xfId="30145" xr:uid="{00000000-0005-0000-0000-0000956A0000}"/>
    <cellStyle name="Sub totals 3 3 42 2 2" xfId="30146" xr:uid="{00000000-0005-0000-0000-0000966A0000}"/>
    <cellStyle name="Sub totals 3 3 42 2 3" xfId="30147" xr:uid="{00000000-0005-0000-0000-0000976A0000}"/>
    <cellStyle name="Sub totals 3 3 42 2 4" xfId="30148" xr:uid="{00000000-0005-0000-0000-0000986A0000}"/>
    <cellStyle name="Sub totals 3 3 42 3" xfId="30149" xr:uid="{00000000-0005-0000-0000-0000996A0000}"/>
    <cellStyle name="Sub totals 3 3 42 4" xfId="30150" xr:uid="{00000000-0005-0000-0000-00009A6A0000}"/>
    <cellStyle name="Sub totals 3 3 43" xfId="4018" xr:uid="{00000000-0005-0000-0000-00009B6A0000}"/>
    <cellStyle name="Sub totals 3 3 43 2" xfId="30151" xr:uid="{00000000-0005-0000-0000-00009C6A0000}"/>
    <cellStyle name="Sub totals 3 3 43 2 2" xfId="30152" xr:uid="{00000000-0005-0000-0000-00009D6A0000}"/>
    <cellStyle name="Sub totals 3 3 43 2 3" xfId="30153" xr:uid="{00000000-0005-0000-0000-00009E6A0000}"/>
    <cellStyle name="Sub totals 3 3 43 2 4" xfId="30154" xr:uid="{00000000-0005-0000-0000-00009F6A0000}"/>
    <cellStyle name="Sub totals 3 3 43 3" xfId="30155" xr:uid="{00000000-0005-0000-0000-0000A06A0000}"/>
    <cellStyle name="Sub totals 3 3 43 4" xfId="30156" xr:uid="{00000000-0005-0000-0000-0000A16A0000}"/>
    <cellStyle name="Sub totals 3 3 44" xfId="4019" xr:uid="{00000000-0005-0000-0000-0000A26A0000}"/>
    <cellStyle name="Sub totals 3 3 44 2" xfId="30157" xr:uid="{00000000-0005-0000-0000-0000A36A0000}"/>
    <cellStyle name="Sub totals 3 3 44 2 2" xfId="30158" xr:uid="{00000000-0005-0000-0000-0000A46A0000}"/>
    <cellStyle name="Sub totals 3 3 44 2 3" xfId="30159" xr:uid="{00000000-0005-0000-0000-0000A56A0000}"/>
    <cellStyle name="Sub totals 3 3 44 2 4" xfId="30160" xr:uid="{00000000-0005-0000-0000-0000A66A0000}"/>
    <cellStyle name="Sub totals 3 3 44 3" xfId="30161" xr:uid="{00000000-0005-0000-0000-0000A76A0000}"/>
    <cellStyle name="Sub totals 3 3 44 4" xfId="30162" xr:uid="{00000000-0005-0000-0000-0000A86A0000}"/>
    <cellStyle name="Sub totals 3 3 45" xfId="4020" xr:uid="{00000000-0005-0000-0000-0000A96A0000}"/>
    <cellStyle name="Sub totals 3 3 45 2" xfId="30163" xr:uid="{00000000-0005-0000-0000-0000AA6A0000}"/>
    <cellStyle name="Sub totals 3 3 45 2 2" xfId="30164" xr:uid="{00000000-0005-0000-0000-0000AB6A0000}"/>
    <cellStyle name="Sub totals 3 3 45 2 3" xfId="30165" xr:uid="{00000000-0005-0000-0000-0000AC6A0000}"/>
    <cellStyle name="Sub totals 3 3 45 2 4" xfId="30166" xr:uid="{00000000-0005-0000-0000-0000AD6A0000}"/>
    <cellStyle name="Sub totals 3 3 45 3" xfId="30167" xr:uid="{00000000-0005-0000-0000-0000AE6A0000}"/>
    <cellStyle name="Sub totals 3 3 45 4" xfId="30168" xr:uid="{00000000-0005-0000-0000-0000AF6A0000}"/>
    <cellStyle name="Sub totals 3 3 46" xfId="30169" xr:uid="{00000000-0005-0000-0000-0000B06A0000}"/>
    <cellStyle name="Sub totals 3 3 46 2" xfId="30170" xr:uid="{00000000-0005-0000-0000-0000B16A0000}"/>
    <cellStyle name="Sub totals 3 3 46 3" xfId="30171" xr:uid="{00000000-0005-0000-0000-0000B26A0000}"/>
    <cellStyle name="Sub totals 3 3 46 4" xfId="30172" xr:uid="{00000000-0005-0000-0000-0000B36A0000}"/>
    <cellStyle name="Sub totals 3 3 47" xfId="30173" xr:uid="{00000000-0005-0000-0000-0000B46A0000}"/>
    <cellStyle name="Sub totals 3 3 47 2" xfId="30174" xr:uid="{00000000-0005-0000-0000-0000B56A0000}"/>
    <cellStyle name="Sub totals 3 3 47 3" xfId="30175" xr:uid="{00000000-0005-0000-0000-0000B66A0000}"/>
    <cellStyle name="Sub totals 3 3 47 4" xfId="30176" xr:uid="{00000000-0005-0000-0000-0000B76A0000}"/>
    <cellStyle name="Sub totals 3 3 48" xfId="30177" xr:uid="{00000000-0005-0000-0000-0000B86A0000}"/>
    <cellStyle name="Sub totals 3 3 49" xfId="30178" xr:uid="{00000000-0005-0000-0000-0000B96A0000}"/>
    <cellStyle name="Sub totals 3 3 5" xfId="4021" xr:uid="{00000000-0005-0000-0000-0000BA6A0000}"/>
    <cellStyle name="Sub totals 3 3 5 2" xfId="30179" xr:uid="{00000000-0005-0000-0000-0000BB6A0000}"/>
    <cellStyle name="Sub totals 3 3 5 2 2" xfId="30180" xr:uid="{00000000-0005-0000-0000-0000BC6A0000}"/>
    <cellStyle name="Sub totals 3 3 5 2 3" xfId="30181" xr:uid="{00000000-0005-0000-0000-0000BD6A0000}"/>
    <cellStyle name="Sub totals 3 3 5 2 4" xfId="30182" xr:uid="{00000000-0005-0000-0000-0000BE6A0000}"/>
    <cellStyle name="Sub totals 3 3 5 3" xfId="30183" xr:uid="{00000000-0005-0000-0000-0000BF6A0000}"/>
    <cellStyle name="Sub totals 3 3 5 4" xfId="30184" xr:uid="{00000000-0005-0000-0000-0000C06A0000}"/>
    <cellStyle name="Sub totals 3 3 6" xfId="4022" xr:uid="{00000000-0005-0000-0000-0000C16A0000}"/>
    <cellStyle name="Sub totals 3 3 6 2" xfId="30185" xr:uid="{00000000-0005-0000-0000-0000C26A0000}"/>
    <cellStyle name="Sub totals 3 3 6 2 2" xfId="30186" xr:uid="{00000000-0005-0000-0000-0000C36A0000}"/>
    <cellStyle name="Sub totals 3 3 6 2 3" xfId="30187" xr:uid="{00000000-0005-0000-0000-0000C46A0000}"/>
    <cellStyle name="Sub totals 3 3 6 2 4" xfId="30188" xr:uid="{00000000-0005-0000-0000-0000C56A0000}"/>
    <cellStyle name="Sub totals 3 3 6 3" xfId="30189" xr:uid="{00000000-0005-0000-0000-0000C66A0000}"/>
    <cellStyle name="Sub totals 3 3 6 4" xfId="30190" xr:uid="{00000000-0005-0000-0000-0000C76A0000}"/>
    <cellStyle name="Sub totals 3 3 7" xfId="4023" xr:uid="{00000000-0005-0000-0000-0000C86A0000}"/>
    <cellStyle name="Sub totals 3 3 7 2" xfId="30191" xr:uid="{00000000-0005-0000-0000-0000C96A0000}"/>
    <cellStyle name="Sub totals 3 3 7 2 2" xfId="30192" xr:uid="{00000000-0005-0000-0000-0000CA6A0000}"/>
    <cellStyle name="Sub totals 3 3 7 2 3" xfId="30193" xr:uid="{00000000-0005-0000-0000-0000CB6A0000}"/>
    <cellStyle name="Sub totals 3 3 7 2 4" xfId="30194" xr:uid="{00000000-0005-0000-0000-0000CC6A0000}"/>
    <cellStyle name="Sub totals 3 3 7 3" xfId="30195" xr:uid="{00000000-0005-0000-0000-0000CD6A0000}"/>
    <cellStyle name="Sub totals 3 3 7 4" xfId="30196" xr:uid="{00000000-0005-0000-0000-0000CE6A0000}"/>
    <cellStyle name="Sub totals 3 3 8" xfId="4024" xr:uid="{00000000-0005-0000-0000-0000CF6A0000}"/>
    <cellStyle name="Sub totals 3 3 8 2" xfId="30197" xr:uid="{00000000-0005-0000-0000-0000D06A0000}"/>
    <cellStyle name="Sub totals 3 3 8 2 2" xfId="30198" xr:uid="{00000000-0005-0000-0000-0000D16A0000}"/>
    <cellStyle name="Sub totals 3 3 8 2 3" xfId="30199" xr:uid="{00000000-0005-0000-0000-0000D26A0000}"/>
    <cellStyle name="Sub totals 3 3 8 2 4" xfId="30200" xr:uid="{00000000-0005-0000-0000-0000D36A0000}"/>
    <cellStyle name="Sub totals 3 3 8 3" xfId="30201" xr:uid="{00000000-0005-0000-0000-0000D46A0000}"/>
    <cellStyle name="Sub totals 3 3 8 4" xfId="30202" xr:uid="{00000000-0005-0000-0000-0000D56A0000}"/>
    <cellStyle name="Sub totals 3 3 9" xfId="4025" xr:uid="{00000000-0005-0000-0000-0000D66A0000}"/>
    <cellStyle name="Sub totals 3 3 9 2" xfId="30203" xr:uid="{00000000-0005-0000-0000-0000D76A0000}"/>
    <cellStyle name="Sub totals 3 3 9 2 2" xfId="30204" xr:uid="{00000000-0005-0000-0000-0000D86A0000}"/>
    <cellStyle name="Sub totals 3 3 9 2 3" xfId="30205" xr:uid="{00000000-0005-0000-0000-0000D96A0000}"/>
    <cellStyle name="Sub totals 3 3 9 2 4" xfId="30206" xr:uid="{00000000-0005-0000-0000-0000DA6A0000}"/>
    <cellStyle name="Sub totals 3 3 9 3" xfId="30207" xr:uid="{00000000-0005-0000-0000-0000DB6A0000}"/>
    <cellStyle name="Sub totals 3 3 9 4" xfId="30208" xr:uid="{00000000-0005-0000-0000-0000DC6A0000}"/>
    <cellStyle name="Sub totals 3 4" xfId="4026" xr:uid="{00000000-0005-0000-0000-0000DD6A0000}"/>
    <cellStyle name="Sub totals 3 4 10" xfId="4027" xr:uid="{00000000-0005-0000-0000-0000DE6A0000}"/>
    <cellStyle name="Sub totals 3 4 10 2" xfId="30209" xr:uid="{00000000-0005-0000-0000-0000DF6A0000}"/>
    <cellStyle name="Sub totals 3 4 10 2 2" xfId="30210" xr:uid="{00000000-0005-0000-0000-0000E06A0000}"/>
    <cellStyle name="Sub totals 3 4 10 2 3" xfId="30211" xr:uid="{00000000-0005-0000-0000-0000E16A0000}"/>
    <cellStyle name="Sub totals 3 4 10 2 4" xfId="30212" xr:uid="{00000000-0005-0000-0000-0000E26A0000}"/>
    <cellStyle name="Sub totals 3 4 10 3" xfId="30213" xr:uid="{00000000-0005-0000-0000-0000E36A0000}"/>
    <cellStyle name="Sub totals 3 4 10 4" xfId="30214" xr:uid="{00000000-0005-0000-0000-0000E46A0000}"/>
    <cellStyle name="Sub totals 3 4 11" xfId="4028" xr:uid="{00000000-0005-0000-0000-0000E56A0000}"/>
    <cellStyle name="Sub totals 3 4 11 2" xfId="30215" xr:uid="{00000000-0005-0000-0000-0000E66A0000}"/>
    <cellStyle name="Sub totals 3 4 11 2 2" xfId="30216" xr:uid="{00000000-0005-0000-0000-0000E76A0000}"/>
    <cellStyle name="Sub totals 3 4 11 2 3" xfId="30217" xr:uid="{00000000-0005-0000-0000-0000E86A0000}"/>
    <cellStyle name="Sub totals 3 4 11 2 4" xfId="30218" xr:uid="{00000000-0005-0000-0000-0000E96A0000}"/>
    <cellStyle name="Sub totals 3 4 11 3" xfId="30219" xr:uid="{00000000-0005-0000-0000-0000EA6A0000}"/>
    <cellStyle name="Sub totals 3 4 11 4" xfId="30220" xr:uid="{00000000-0005-0000-0000-0000EB6A0000}"/>
    <cellStyle name="Sub totals 3 4 12" xfId="4029" xr:uid="{00000000-0005-0000-0000-0000EC6A0000}"/>
    <cellStyle name="Sub totals 3 4 12 2" xfId="30221" xr:uid="{00000000-0005-0000-0000-0000ED6A0000}"/>
    <cellStyle name="Sub totals 3 4 12 2 2" xfId="30222" xr:uid="{00000000-0005-0000-0000-0000EE6A0000}"/>
    <cellStyle name="Sub totals 3 4 12 2 3" xfId="30223" xr:uid="{00000000-0005-0000-0000-0000EF6A0000}"/>
    <cellStyle name="Sub totals 3 4 12 2 4" xfId="30224" xr:uid="{00000000-0005-0000-0000-0000F06A0000}"/>
    <cellStyle name="Sub totals 3 4 12 3" xfId="30225" xr:uid="{00000000-0005-0000-0000-0000F16A0000}"/>
    <cellStyle name="Sub totals 3 4 12 4" xfId="30226" xr:uid="{00000000-0005-0000-0000-0000F26A0000}"/>
    <cellStyle name="Sub totals 3 4 13" xfId="4030" xr:uid="{00000000-0005-0000-0000-0000F36A0000}"/>
    <cellStyle name="Sub totals 3 4 13 2" xfId="30227" xr:uid="{00000000-0005-0000-0000-0000F46A0000}"/>
    <cellStyle name="Sub totals 3 4 13 2 2" xfId="30228" xr:uid="{00000000-0005-0000-0000-0000F56A0000}"/>
    <cellStyle name="Sub totals 3 4 13 2 3" xfId="30229" xr:uid="{00000000-0005-0000-0000-0000F66A0000}"/>
    <cellStyle name="Sub totals 3 4 13 2 4" xfId="30230" xr:uid="{00000000-0005-0000-0000-0000F76A0000}"/>
    <cellStyle name="Sub totals 3 4 13 3" xfId="30231" xr:uid="{00000000-0005-0000-0000-0000F86A0000}"/>
    <cellStyle name="Sub totals 3 4 13 4" xfId="30232" xr:uid="{00000000-0005-0000-0000-0000F96A0000}"/>
    <cellStyle name="Sub totals 3 4 14" xfId="4031" xr:uid="{00000000-0005-0000-0000-0000FA6A0000}"/>
    <cellStyle name="Sub totals 3 4 14 2" xfId="30233" xr:uid="{00000000-0005-0000-0000-0000FB6A0000}"/>
    <cellStyle name="Sub totals 3 4 14 2 2" xfId="30234" xr:uid="{00000000-0005-0000-0000-0000FC6A0000}"/>
    <cellStyle name="Sub totals 3 4 14 2 3" xfId="30235" xr:uid="{00000000-0005-0000-0000-0000FD6A0000}"/>
    <cellStyle name="Sub totals 3 4 14 2 4" xfId="30236" xr:uid="{00000000-0005-0000-0000-0000FE6A0000}"/>
    <cellStyle name="Sub totals 3 4 14 3" xfId="30237" xr:uid="{00000000-0005-0000-0000-0000FF6A0000}"/>
    <cellStyle name="Sub totals 3 4 14 4" xfId="30238" xr:uid="{00000000-0005-0000-0000-0000006B0000}"/>
    <cellStyle name="Sub totals 3 4 15" xfId="4032" xr:uid="{00000000-0005-0000-0000-0000016B0000}"/>
    <cellStyle name="Sub totals 3 4 15 2" xfId="30239" xr:uid="{00000000-0005-0000-0000-0000026B0000}"/>
    <cellStyle name="Sub totals 3 4 15 2 2" xfId="30240" xr:uid="{00000000-0005-0000-0000-0000036B0000}"/>
    <cellStyle name="Sub totals 3 4 15 2 3" xfId="30241" xr:uid="{00000000-0005-0000-0000-0000046B0000}"/>
    <cellStyle name="Sub totals 3 4 15 2 4" xfId="30242" xr:uid="{00000000-0005-0000-0000-0000056B0000}"/>
    <cellStyle name="Sub totals 3 4 15 3" xfId="30243" xr:uid="{00000000-0005-0000-0000-0000066B0000}"/>
    <cellStyle name="Sub totals 3 4 15 4" xfId="30244" xr:uid="{00000000-0005-0000-0000-0000076B0000}"/>
    <cellStyle name="Sub totals 3 4 16" xfId="4033" xr:uid="{00000000-0005-0000-0000-0000086B0000}"/>
    <cellStyle name="Sub totals 3 4 16 2" xfId="30245" xr:uid="{00000000-0005-0000-0000-0000096B0000}"/>
    <cellStyle name="Sub totals 3 4 16 2 2" xfId="30246" xr:uid="{00000000-0005-0000-0000-00000A6B0000}"/>
    <cellStyle name="Sub totals 3 4 16 2 3" xfId="30247" xr:uid="{00000000-0005-0000-0000-00000B6B0000}"/>
    <cellStyle name="Sub totals 3 4 16 2 4" xfId="30248" xr:uid="{00000000-0005-0000-0000-00000C6B0000}"/>
    <cellStyle name="Sub totals 3 4 16 3" xfId="30249" xr:uid="{00000000-0005-0000-0000-00000D6B0000}"/>
    <cellStyle name="Sub totals 3 4 16 4" xfId="30250" xr:uid="{00000000-0005-0000-0000-00000E6B0000}"/>
    <cellStyle name="Sub totals 3 4 17" xfId="4034" xr:uid="{00000000-0005-0000-0000-00000F6B0000}"/>
    <cellStyle name="Sub totals 3 4 17 2" xfId="30251" xr:uid="{00000000-0005-0000-0000-0000106B0000}"/>
    <cellStyle name="Sub totals 3 4 17 2 2" xfId="30252" xr:uid="{00000000-0005-0000-0000-0000116B0000}"/>
    <cellStyle name="Sub totals 3 4 17 2 3" xfId="30253" xr:uid="{00000000-0005-0000-0000-0000126B0000}"/>
    <cellStyle name="Sub totals 3 4 17 2 4" xfId="30254" xr:uid="{00000000-0005-0000-0000-0000136B0000}"/>
    <cellStyle name="Sub totals 3 4 17 3" xfId="30255" xr:uid="{00000000-0005-0000-0000-0000146B0000}"/>
    <cellStyle name="Sub totals 3 4 17 4" xfId="30256" xr:uid="{00000000-0005-0000-0000-0000156B0000}"/>
    <cellStyle name="Sub totals 3 4 18" xfId="4035" xr:uid="{00000000-0005-0000-0000-0000166B0000}"/>
    <cellStyle name="Sub totals 3 4 18 2" xfId="30257" xr:uid="{00000000-0005-0000-0000-0000176B0000}"/>
    <cellStyle name="Sub totals 3 4 18 2 2" xfId="30258" xr:uid="{00000000-0005-0000-0000-0000186B0000}"/>
    <cellStyle name="Sub totals 3 4 18 2 3" xfId="30259" xr:uid="{00000000-0005-0000-0000-0000196B0000}"/>
    <cellStyle name="Sub totals 3 4 18 2 4" xfId="30260" xr:uid="{00000000-0005-0000-0000-00001A6B0000}"/>
    <cellStyle name="Sub totals 3 4 18 3" xfId="30261" xr:uid="{00000000-0005-0000-0000-00001B6B0000}"/>
    <cellStyle name="Sub totals 3 4 18 4" xfId="30262" xr:uid="{00000000-0005-0000-0000-00001C6B0000}"/>
    <cellStyle name="Sub totals 3 4 19" xfId="4036" xr:uid="{00000000-0005-0000-0000-00001D6B0000}"/>
    <cellStyle name="Sub totals 3 4 19 2" xfId="30263" xr:uid="{00000000-0005-0000-0000-00001E6B0000}"/>
    <cellStyle name="Sub totals 3 4 19 2 2" xfId="30264" xr:uid="{00000000-0005-0000-0000-00001F6B0000}"/>
    <cellStyle name="Sub totals 3 4 19 2 3" xfId="30265" xr:uid="{00000000-0005-0000-0000-0000206B0000}"/>
    <cellStyle name="Sub totals 3 4 19 2 4" xfId="30266" xr:uid="{00000000-0005-0000-0000-0000216B0000}"/>
    <cellStyle name="Sub totals 3 4 19 3" xfId="30267" xr:uid="{00000000-0005-0000-0000-0000226B0000}"/>
    <cellStyle name="Sub totals 3 4 19 4" xfId="30268" xr:uid="{00000000-0005-0000-0000-0000236B0000}"/>
    <cellStyle name="Sub totals 3 4 2" xfId="4037" xr:uid="{00000000-0005-0000-0000-0000246B0000}"/>
    <cellStyle name="Sub totals 3 4 2 10" xfId="4038" xr:uid="{00000000-0005-0000-0000-0000256B0000}"/>
    <cellStyle name="Sub totals 3 4 2 10 2" xfId="30269" xr:uid="{00000000-0005-0000-0000-0000266B0000}"/>
    <cellStyle name="Sub totals 3 4 2 10 2 2" xfId="30270" xr:uid="{00000000-0005-0000-0000-0000276B0000}"/>
    <cellStyle name="Sub totals 3 4 2 10 2 3" xfId="30271" xr:uid="{00000000-0005-0000-0000-0000286B0000}"/>
    <cellStyle name="Sub totals 3 4 2 10 2 4" xfId="30272" xr:uid="{00000000-0005-0000-0000-0000296B0000}"/>
    <cellStyle name="Sub totals 3 4 2 10 3" xfId="30273" xr:uid="{00000000-0005-0000-0000-00002A6B0000}"/>
    <cellStyle name="Sub totals 3 4 2 10 4" xfId="30274" xr:uid="{00000000-0005-0000-0000-00002B6B0000}"/>
    <cellStyle name="Sub totals 3 4 2 11" xfId="4039" xr:uid="{00000000-0005-0000-0000-00002C6B0000}"/>
    <cellStyle name="Sub totals 3 4 2 11 2" xfId="30275" xr:uid="{00000000-0005-0000-0000-00002D6B0000}"/>
    <cellStyle name="Sub totals 3 4 2 11 2 2" xfId="30276" xr:uid="{00000000-0005-0000-0000-00002E6B0000}"/>
    <cellStyle name="Sub totals 3 4 2 11 2 3" xfId="30277" xr:uid="{00000000-0005-0000-0000-00002F6B0000}"/>
    <cellStyle name="Sub totals 3 4 2 11 2 4" xfId="30278" xr:uid="{00000000-0005-0000-0000-0000306B0000}"/>
    <cellStyle name="Sub totals 3 4 2 11 3" xfId="30279" xr:uid="{00000000-0005-0000-0000-0000316B0000}"/>
    <cellStyle name="Sub totals 3 4 2 11 4" xfId="30280" xr:uid="{00000000-0005-0000-0000-0000326B0000}"/>
    <cellStyle name="Sub totals 3 4 2 12" xfId="4040" xr:uid="{00000000-0005-0000-0000-0000336B0000}"/>
    <cellStyle name="Sub totals 3 4 2 12 2" xfId="30281" xr:uid="{00000000-0005-0000-0000-0000346B0000}"/>
    <cellStyle name="Sub totals 3 4 2 12 2 2" xfId="30282" xr:uid="{00000000-0005-0000-0000-0000356B0000}"/>
    <cellStyle name="Sub totals 3 4 2 12 2 3" xfId="30283" xr:uid="{00000000-0005-0000-0000-0000366B0000}"/>
    <cellStyle name="Sub totals 3 4 2 12 2 4" xfId="30284" xr:uid="{00000000-0005-0000-0000-0000376B0000}"/>
    <cellStyle name="Sub totals 3 4 2 12 3" xfId="30285" xr:uid="{00000000-0005-0000-0000-0000386B0000}"/>
    <cellStyle name="Sub totals 3 4 2 12 4" xfId="30286" xr:uid="{00000000-0005-0000-0000-0000396B0000}"/>
    <cellStyle name="Sub totals 3 4 2 13" xfId="4041" xr:uid="{00000000-0005-0000-0000-00003A6B0000}"/>
    <cellStyle name="Sub totals 3 4 2 13 2" xfId="30287" xr:uid="{00000000-0005-0000-0000-00003B6B0000}"/>
    <cellStyle name="Sub totals 3 4 2 13 2 2" xfId="30288" xr:uid="{00000000-0005-0000-0000-00003C6B0000}"/>
    <cellStyle name="Sub totals 3 4 2 13 2 3" xfId="30289" xr:uid="{00000000-0005-0000-0000-00003D6B0000}"/>
    <cellStyle name="Sub totals 3 4 2 13 2 4" xfId="30290" xr:uid="{00000000-0005-0000-0000-00003E6B0000}"/>
    <cellStyle name="Sub totals 3 4 2 13 3" xfId="30291" xr:uid="{00000000-0005-0000-0000-00003F6B0000}"/>
    <cellStyle name="Sub totals 3 4 2 13 4" xfId="30292" xr:uid="{00000000-0005-0000-0000-0000406B0000}"/>
    <cellStyle name="Sub totals 3 4 2 14" xfId="4042" xr:uid="{00000000-0005-0000-0000-0000416B0000}"/>
    <cellStyle name="Sub totals 3 4 2 14 2" xfId="30293" xr:uid="{00000000-0005-0000-0000-0000426B0000}"/>
    <cellStyle name="Sub totals 3 4 2 14 2 2" xfId="30294" xr:uid="{00000000-0005-0000-0000-0000436B0000}"/>
    <cellStyle name="Sub totals 3 4 2 14 2 3" xfId="30295" xr:uid="{00000000-0005-0000-0000-0000446B0000}"/>
    <cellStyle name="Sub totals 3 4 2 14 2 4" xfId="30296" xr:uid="{00000000-0005-0000-0000-0000456B0000}"/>
    <cellStyle name="Sub totals 3 4 2 14 3" xfId="30297" xr:uid="{00000000-0005-0000-0000-0000466B0000}"/>
    <cellStyle name="Sub totals 3 4 2 14 4" xfId="30298" xr:uid="{00000000-0005-0000-0000-0000476B0000}"/>
    <cellStyle name="Sub totals 3 4 2 15" xfId="4043" xr:uid="{00000000-0005-0000-0000-0000486B0000}"/>
    <cellStyle name="Sub totals 3 4 2 15 2" xfId="30299" xr:uid="{00000000-0005-0000-0000-0000496B0000}"/>
    <cellStyle name="Sub totals 3 4 2 15 2 2" xfId="30300" xr:uid="{00000000-0005-0000-0000-00004A6B0000}"/>
    <cellStyle name="Sub totals 3 4 2 15 2 3" xfId="30301" xr:uid="{00000000-0005-0000-0000-00004B6B0000}"/>
    <cellStyle name="Sub totals 3 4 2 15 2 4" xfId="30302" xr:uid="{00000000-0005-0000-0000-00004C6B0000}"/>
    <cellStyle name="Sub totals 3 4 2 15 3" xfId="30303" xr:uid="{00000000-0005-0000-0000-00004D6B0000}"/>
    <cellStyle name="Sub totals 3 4 2 15 4" xfId="30304" xr:uid="{00000000-0005-0000-0000-00004E6B0000}"/>
    <cellStyle name="Sub totals 3 4 2 16" xfId="4044" xr:uid="{00000000-0005-0000-0000-00004F6B0000}"/>
    <cellStyle name="Sub totals 3 4 2 16 2" xfId="30305" xr:uid="{00000000-0005-0000-0000-0000506B0000}"/>
    <cellStyle name="Sub totals 3 4 2 16 2 2" xfId="30306" xr:uid="{00000000-0005-0000-0000-0000516B0000}"/>
    <cellStyle name="Sub totals 3 4 2 16 2 3" xfId="30307" xr:uid="{00000000-0005-0000-0000-0000526B0000}"/>
    <cellStyle name="Sub totals 3 4 2 16 2 4" xfId="30308" xr:uid="{00000000-0005-0000-0000-0000536B0000}"/>
    <cellStyle name="Sub totals 3 4 2 16 3" xfId="30309" xr:uid="{00000000-0005-0000-0000-0000546B0000}"/>
    <cellStyle name="Sub totals 3 4 2 16 4" xfId="30310" xr:uid="{00000000-0005-0000-0000-0000556B0000}"/>
    <cellStyle name="Sub totals 3 4 2 17" xfId="4045" xr:uid="{00000000-0005-0000-0000-0000566B0000}"/>
    <cellStyle name="Sub totals 3 4 2 17 2" xfId="30311" xr:uid="{00000000-0005-0000-0000-0000576B0000}"/>
    <cellStyle name="Sub totals 3 4 2 17 2 2" xfId="30312" xr:uid="{00000000-0005-0000-0000-0000586B0000}"/>
    <cellStyle name="Sub totals 3 4 2 17 2 3" xfId="30313" xr:uid="{00000000-0005-0000-0000-0000596B0000}"/>
    <cellStyle name="Sub totals 3 4 2 17 2 4" xfId="30314" xr:uid="{00000000-0005-0000-0000-00005A6B0000}"/>
    <cellStyle name="Sub totals 3 4 2 17 3" xfId="30315" xr:uid="{00000000-0005-0000-0000-00005B6B0000}"/>
    <cellStyle name="Sub totals 3 4 2 17 4" xfId="30316" xr:uid="{00000000-0005-0000-0000-00005C6B0000}"/>
    <cellStyle name="Sub totals 3 4 2 18" xfId="4046" xr:uid="{00000000-0005-0000-0000-00005D6B0000}"/>
    <cellStyle name="Sub totals 3 4 2 18 2" xfId="30317" xr:uid="{00000000-0005-0000-0000-00005E6B0000}"/>
    <cellStyle name="Sub totals 3 4 2 18 2 2" xfId="30318" xr:uid="{00000000-0005-0000-0000-00005F6B0000}"/>
    <cellStyle name="Sub totals 3 4 2 18 2 3" xfId="30319" xr:uid="{00000000-0005-0000-0000-0000606B0000}"/>
    <cellStyle name="Sub totals 3 4 2 18 2 4" xfId="30320" xr:uid="{00000000-0005-0000-0000-0000616B0000}"/>
    <cellStyle name="Sub totals 3 4 2 18 3" xfId="30321" xr:uid="{00000000-0005-0000-0000-0000626B0000}"/>
    <cellStyle name="Sub totals 3 4 2 18 4" xfId="30322" xr:uid="{00000000-0005-0000-0000-0000636B0000}"/>
    <cellStyle name="Sub totals 3 4 2 19" xfId="4047" xr:uid="{00000000-0005-0000-0000-0000646B0000}"/>
    <cellStyle name="Sub totals 3 4 2 19 2" xfId="30323" xr:uid="{00000000-0005-0000-0000-0000656B0000}"/>
    <cellStyle name="Sub totals 3 4 2 19 2 2" xfId="30324" xr:uid="{00000000-0005-0000-0000-0000666B0000}"/>
    <cellStyle name="Sub totals 3 4 2 19 2 3" xfId="30325" xr:uid="{00000000-0005-0000-0000-0000676B0000}"/>
    <cellStyle name="Sub totals 3 4 2 19 2 4" xfId="30326" xr:uid="{00000000-0005-0000-0000-0000686B0000}"/>
    <cellStyle name="Sub totals 3 4 2 19 3" xfId="30327" xr:uid="{00000000-0005-0000-0000-0000696B0000}"/>
    <cellStyle name="Sub totals 3 4 2 19 4" xfId="30328" xr:uid="{00000000-0005-0000-0000-00006A6B0000}"/>
    <cellStyle name="Sub totals 3 4 2 2" xfId="4048" xr:uid="{00000000-0005-0000-0000-00006B6B0000}"/>
    <cellStyle name="Sub totals 3 4 2 2 2" xfId="30329" xr:uid="{00000000-0005-0000-0000-00006C6B0000}"/>
    <cellStyle name="Sub totals 3 4 2 2 2 2" xfId="30330" xr:uid="{00000000-0005-0000-0000-00006D6B0000}"/>
    <cellStyle name="Sub totals 3 4 2 2 2 3" xfId="30331" xr:uid="{00000000-0005-0000-0000-00006E6B0000}"/>
    <cellStyle name="Sub totals 3 4 2 2 2 4" xfId="30332" xr:uid="{00000000-0005-0000-0000-00006F6B0000}"/>
    <cellStyle name="Sub totals 3 4 2 2 3" xfId="30333" xr:uid="{00000000-0005-0000-0000-0000706B0000}"/>
    <cellStyle name="Sub totals 3 4 2 2 4" xfId="30334" xr:uid="{00000000-0005-0000-0000-0000716B0000}"/>
    <cellStyle name="Sub totals 3 4 2 20" xfId="4049" xr:uid="{00000000-0005-0000-0000-0000726B0000}"/>
    <cellStyle name="Sub totals 3 4 2 20 2" xfId="30335" xr:uid="{00000000-0005-0000-0000-0000736B0000}"/>
    <cellStyle name="Sub totals 3 4 2 20 2 2" xfId="30336" xr:uid="{00000000-0005-0000-0000-0000746B0000}"/>
    <cellStyle name="Sub totals 3 4 2 20 2 3" xfId="30337" xr:uid="{00000000-0005-0000-0000-0000756B0000}"/>
    <cellStyle name="Sub totals 3 4 2 20 2 4" xfId="30338" xr:uid="{00000000-0005-0000-0000-0000766B0000}"/>
    <cellStyle name="Sub totals 3 4 2 20 3" xfId="30339" xr:uid="{00000000-0005-0000-0000-0000776B0000}"/>
    <cellStyle name="Sub totals 3 4 2 20 4" xfId="30340" xr:uid="{00000000-0005-0000-0000-0000786B0000}"/>
    <cellStyle name="Sub totals 3 4 2 21" xfId="4050" xr:uid="{00000000-0005-0000-0000-0000796B0000}"/>
    <cellStyle name="Sub totals 3 4 2 21 2" xfId="30341" xr:uid="{00000000-0005-0000-0000-00007A6B0000}"/>
    <cellStyle name="Sub totals 3 4 2 21 2 2" xfId="30342" xr:uid="{00000000-0005-0000-0000-00007B6B0000}"/>
    <cellStyle name="Sub totals 3 4 2 21 2 3" xfId="30343" xr:uid="{00000000-0005-0000-0000-00007C6B0000}"/>
    <cellStyle name="Sub totals 3 4 2 21 2 4" xfId="30344" xr:uid="{00000000-0005-0000-0000-00007D6B0000}"/>
    <cellStyle name="Sub totals 3 4 2 21 3" xfId="30345" xr:uid="{00000000-0005-0000-0000-00007E6B0000}"/>
    <cellStyle name="Sub totals 3 4 2 21 4" xfId="30346" xr:uid="{00000000-0005-0000-0000-00007F6B0000}"/>
    <cellStyle name="Sub totals 3 4 2 22" xfId="4051" xr:uid="{00000000-0005-0000-0000-0000806B0000}"/>
    <cellStyle name="Sub totals 3 4 2 22 2" xfId="30347" xr:uid="{00000000-0005-0000-0000-0000816B0000}"/>
    <cellStyle name="Sub totals 3 4 2 22 2 2" xfId="30348" xr:uid="{00000000-0005-0000-0000-0000826B0000}"/>
    <cellStyle name="Sub totals 3 4 2 22 2 3" xfId="30349" xr:uid="{00000000-0005-0000-0000-0000836B0000}"/>
    <cellStyle name="Sub totals 3 4 2 22 2 4" xfId="30350" xr:uid="{00000000-0005-0000-0000-0000846B0000}"/>
    <cellStyle name="Sub totals 3 4 2 22 3" xfId="30351" xr:uid="{00000000-0005-0000-0000-0000856B0000}"/>
    <cellStyle name="Sub totals 3 4 2 22 4" xfId="30352" xr:uid="{00000000-0005-0000-0000-0000866B0000}"/>
    <cellStyle name="Sub totals 3 4 2 23" xfId="4052" xr:uid="{00000000-0005-0000-0000-0000876B0000}"/>
    <cellStyle name="Sub totals 3 4 2 23 2" xfId="30353" xr:uid="{00000000-0005-0000-0000-0000886B0000}"/>
    <cellStyle name="Sub totals 3 4 2 23 2 2" xfId="30354" xr:uid="{00000000-0005-0000-0000-0000896B0000}"/>
    <cellStyle name="Sub totals 3 4 2 23 2 3" xfId="30355" xr:uid="{00000000-0005-0000-0000-00008A6B0000}"/>
    <cellStyle name="Sub totals 3 4 2 23 2 4" xfId="30356" xr:uid="{00000000-0005-0000-0000-00008B6B0000}"/>
    <cellStyle name="Sub totals 3 4 2 23 3" xfId="30357" xr:uid="{00000000-0005-0000-0000-00008C6B0000}"/>
    <cellStyle name="Sub totals 3 4 2 23 4" xfId="30358" xr:uid="{00000000-0005-0000-0000-00008D6B0000}"/>
    <cellStyle name="Sub totals 3 4 2 24" xfId="4053" xr:uid="{00000000-0005-0000-0000-00008E6B0000}"/>
    <cellStyle name="Sub totals 3 4 2 24 2" xfId="30359" xr:uid="{00000000-0005-0000-0000-00008F6B0000}"/>
    <cellStyle name="Sub totals 3 4 2 24 2 2" xfId="30360" xr:uid="{00000000-0005-0000-0000-0000906B0000}"/>
    <cellStyle name="Sub totals 3 4 2 24 2 3" xfId="30361" xr:uid="{00000000-0005-0000-0000-0000916B0000}"/>
    <cellStyle name="Sub totals 3 4 2 24 2 4" xfId="30362" xr:uid="{00000000-0005-0000-0000-0000926B0000}"/>
    <cellStyle name="Sub totals 3 4 2 24 3" xfId="30363" xr:uid="{00000000-0005-0000-0000-0000936B0000}"/>
    <cellStyle name="Sub totals 3 4 2 24 4" xfId="30364" xr:uid="{00000000-0005-0000-0000-0000946B0000}"/>
    <cellStyle name="Sub totals 3 4 2 25" xfId="4054" xr:uid="{00000000-0005-0000-0000-0000956B0000}"/>
    <cellStyle name="Sub totals 3 4 2 25 2" xfId="30365" xr:uid="{00000000-0005-0000-0000-0000966B0000}"/>
    <cellStyle name="Sub totals 3 4 2 25 2 2" xfId="30366" xr:uid="{00000000-0005-0000-0000-0000976B0000}"/>
    <cellStyle name="Sub totals 3 4 2 25 2 3" xfId="30367" xr:uid="{00000000-0005-0000-0000-0000986B0000}"/>
    <cellStyle name="Sub totals 3 4 2 25 2 4" xfId="30368" xr:uid="{00000000-0005-0000-0000-0000996B0000}"/>
    <cellStyle name="Sub totals 3 4 2 25 3" xfId="30369" xr:uid="{00000000-0005-0000-0000-00009A6B0000}"/>
    <cellStyle name="Sub totals 3 4 2 25 4" xfId="30370" xr:uid="{00000000-0005-0000-0000-00009B6B0000}"/>
    <cellStyle name="Sub totals 3 4 2 26" xfId="4055" xr:uid="{00000000-0005-0000-0000-00009C6B0000}"/>
    <cellStyle name="Sub totals 3 4 2 26 2" xfId="30371" xr:uid="{00000000-0005-0000-0000-00009D6B0000}"/>
    <cellStyle name="Sub totals 3 4 2 26 2 2" xfId="30372" xr:uid="{00000000-0005-0000-0000-00009E6B0000}"/>
    <cellStyle name="Sub totals 3 4 2 26 2 3" xfId="30373" xr:uid="{00000000-0005-0000-0000-00009F6B0000}"/>
    <cellStyle name="Sub totals 3 4 2 26 2 4" xfId="30374" xr:uid="{00000000-0005-0000-0000-0000A06B0000}"/>
    <cellStyle name="Sub totals 3 4 2 26 3" xfId="30375" xr:uid="{00000000-0005-0000-0000-0000A16B0000}"/>
    <cellStyle name="Sub totals 3 4 2 26 4" xfId="30376" xr:uid="{00000000-0005-0000-0000-0000A26B0000}"/>
    <cellStyle name="Sub totals 3 4 2 27" xfId="4056" xr:uid="{00000000-0005-0000-0000-0000A36B0000}"/>
    <cellStyle name="Sub totals 3 4 2 27 2" xfId="30377" xr:uid="{00000000-0005-0000-0000-0000A46B0000}"/>
    <cellStyle name="Sub totals 3 4 2 27 2 2" xfId="30378" xr:uid="{00000000-0005-0000-0000-0000A56B0000}"/>
    <cellStyle name="Sub totals 3 4 2 27 2 3" xfId="30379" xr:uid="{00000000-0005-0000-0000-0000A66B0000}"/>
    <cellStyle name="Sub totals 3 4 2 27 2 4" xfId="30380" xr:uid="{00000000-0005-0000-0000-0000A76B0000}"/>
    <cellStyle name="Sub totals 3 4 2 27 3" xfId="30381" xr:uid="{00000000-0005-0000-0000-0000A86B0000}"/>
    <cellStyle name="Sub totals 3 4 2 27 4" xfId="30382" xr:uid="{00000000-0005-0000-0000-0000A96B0000}"/>
    <cellStyle name="Sub totals 3 4 2 28" xfId="4057" xr:uid="{00000000-0005-0000-0000-0000AA6B0000}"/>
    <cellStyle name="Sub totals 3 4 2 28 2" xfId="30383" xr:uid="{00000000-0005-0000-0000-0000AB6B0000}"/>
    <cellStyle name="Sub totals 3 4 2 28 2 2" xfId="30384" xr:uid="{00000000-0005-0000-0000-0000AC6B0000}"/>
    <cellStyle name="Sub totals 3 4 2 28 2 3" xfId="30385" xr:uid="{00000000-0005-0000-0000-0000AD6B0000}"/>
    <cellStyle name="Sub totals 3 4 2 28 2 4" xfId="30386" xr:uid="{00000000-0005-0000-0000-0000AE6B0000}"/>
    <cellStyle name="Sub totals 3 4 2 28 3" xfId="30387" xr:uid="{00000000-0005-0000-0000-0000AF6B0000}"/>
    <cellStyle name="Sub totals 3 4 2 28 4" xfId="30388" xr:uid="{00000000-0005-0000-0000-0000B06B0000}"/>
    <cellStyle name="Sub totals 3 4 2 29" xfId="4058" xr:uid="{00000000-0005-0000-0000-0000B16B0000}"/>
    <cellStyle name="Sub totals 3 4 2 29 2" xfId="30389" xr:uid="{00000000-0005-0000-0000-0000B26B0000}"/>
    <cellStyle name="Sub totals 3 4 2 29 2 2" xfId="30390" xr:uid="{00000000-0005-0000-0000-0000B36B0000}"/>
    <cellStyle name="Sub totals 3 4 2 29 2 3" xfId="30391" xr:uid="{00000000-0005-0000-0000-0000B46B0000}"/>
    <cellStyle name="Sub totals 3 4 2 29 2 4" xfId="30392" xr:uid="{00000000-0005-0000-0000-0000B56B0000}"/>
    <cellStyle name="Sub totals 3 4 2 29 3" xfId="30393" xr:uid="{00000000-0005-0000-0000-0000B66B0000}"/>
    <cellStyle name="Sub totals 3 4 2 29 4" xfId="30394" xr:uid="{00000000-0005-0000-0000-0000B76B0000}"/>
    <cellStyle name="Sub totals 3 4 2 3" xfId="4059" xr:uid="{00000000-0005-0000-0000-0000B86B0000}"/>
    <cellStyle name="Sub totals 3 4 2 3 2" xfId="30395" xr:uid="{00000000-0005-0000-0000-0000B96B0000}"/>
    <cellStyle name="Sub totals 3 4 2 3 2 2" xfId="30396" xr:uid="{00000000-0005-0000-0000-0000BA6B0000}"/>
    <cellStyle name="Sub totals 3 4 2 3 2 3" xfId="30397" xr:uid="{00000000-0005-0000-0000-0000BB6B0000}"/>
    <cellStyle name="Sub totals 3 4 2 3 2 4" xfId="30398" xr:uid="{00000000-0005-0000-0000-0000BC6B0000}"/>
    <cellStyle name="Sub totals 3 4 2 3 3" xfId="30399" xr:uid="{00000000-0005-0000-0000-0000BD6B0000}"/>
    <cellStyle name="Sub totals 3 4 2 3 4" xfId="30400" xr:uid="{00000000-0005-0000-0000-0000BE6B0000}"/>
    <cellStyle name="Sub totals 3 4 2 30" xfId="4060" xr:uid="{00000000-0005-0000-0000-0000BF6B0000}"/>
    <cellStyle name="Sub totals 3 4 2 30 2" xfId="30401" xr:uid="{00000000-0005-0000-0000-0000C06B0000}"/>
    <cellStyle name="Sub totals 3 4 2 30 2 2" xfId="30402" xr:uid="{00000000-0005-0000-0000-0000C16B0000}"/>
    <cellStyle name="Sub totals 3 4 2 30 2 3" xfId="30403" xr:uid="{00000000-0005-0000-0000-0000C26B0000}"/>
    <cellStyle name="Sub totals 3 4 2 30 2 4" xfId="30404" xr:uid="{00000000-0005-0000-0000-0000C36B0000}"/>
    <cellStyle name="Sub totals 3 4 2 30 3" xfId="30405" xr:uid="{00000000-0005-0000-0000-0000C46B0000}"/>
    <cellStyle name="Sub totals 3 4 2 30 4" xfId="30406" xr:uid="{00000000-0005-0000-0000-0000C56B0000}"/>
    <cellStyle name="Sub totals 3 4 2 31" xfId="4061" xr:uid="{00000000-0005-0000-0000-0000C66B0000}"/>
    <cellStyle name="Sub totals 3 4 2 31 2" xfId="30407" xr:uid="{00000000-0005-0000-0000-0000C76B0000}"/>
    <cellStyle name="Sub totals 3 4 2 31 2 2" xfId="30408" xr:uid="{00000000-0005-0000-0000-0000C86B0000}"/>
    <cellStyle name="Sub totals 3 4 2 31 2 3" xfId="30409" xr:uid="{00000000-0005-0000-0000-0000C96B0000}"/>
    <cellStyle name="Sub totals 3 4 2 31 2 4" xfId="30410" xr:uid="{00000000-0005-0000-0000-0000CA6B0000}"/>
    <cellStyle name="Sub totals 3 4 2 31 3" xfId="30411" xr:uid="{00000000-0005-0000-0000-0000CB6B0000}"/>
    <cellStyle name="Sub totals 3 4 2 31 4" xfId="30412" xr:uid="{00000000-0005-0000-0000-0000CC6B0000}"/>
    <cellStyle name="Sub totals 3 4 2 32" xfId="4062" xr:uid="{00000000-0005-0000-0000-0000CD6B0000}"/>
    <cellStyle name="Sub totals 3 4 2 32 2" xfId="30413" xr:uid="{00000000-0005-0000-0000-0000CE6B0000}"/>
    <cellStyle name="Sub totals 3 4 2 32 2 2" xfId="30414" xr:uid="{00000000-0005-0000-0000-0000CF6B0000}"/>
    <cellStyle name="Sub totals 3 4 2 32 2 3" xfId="30415" xr:uid="{00000000-0005-0000-0000-0000D06B0000}"/>
    <cellStyle name="Sub totals 3 4 2 32 2 4" xfId="30416" xr:uid="{00000000-0005-0000-0000-0000D16B0000}"/>
    <cellStyle name="Sub totals 3 4 2 32 3" xfId="30417" xr:uid="{00000000-0005-0000-0000-0000D26B0000}"/>
    <cellStyle name="Sub totals 3 4 2 32 4" xfId="30418" xr:uid="{00000000-0005-0000-0000-0000D36B0000}"/>
    <cellStyle name="Sub totals 3 4 2 33" xfId="4063" xr:uid="{00000000-0005-0000-0000-0000D46B0000}"/>
    <cellStyle name="Sub totals 3 4 2 33 2" xfId="30419" xr:uid="{00000000-0005-0000-0000-0000D56B0000}"/>
    <cellStyle name="Sub totals 3 4 2 33 2 2" xfId="30420" xr:uid="{00000000-0005-0000-0000-0000D66B0000}"/>
    <cellStyle name="Sub totals 3 4 2 33 2 3" xfId="30421" xr:uid="{00000000-0005-0000-0000-0000D76B0000}"/>
    <cellStyle name="Sub totals 3 4 2 33 2 4" xfId="30422" xr:uid="{00000000-0005-0000-0000-0000D86B0000}"/>
    <cellStyle name="Sub totals 3 4 2 33 3" xfId="30423" xr:uid="{00000000-0005-0000-0000-0000D96B0000}"/>
    <cellStyle name="Sub totals 3 4 2 33 4" xfId="30424" xr:uid="{00000000-0005-0000-0000-0000DA6B0000}"/>
    <cellStyle name="Sub totals 3 4 2 34" xfId="4064" xr:uid="{00000000-0005-0000-0000-0000DB6B0000}"/>
    <cellStyle name="Sub totals 3 4 2 34 2" xfId="30425" xr:uid="{00000000-0005-0000-0000-0000DC6B0000}"/>
    <cellStyle name="Sub totals 3 4 2 34 2 2" xfId="30426" xr:uid="{00000000-0005-0000-0000-0000DD6B0000}"/>
    <cellStyle name="Sub totals 3 4 2 34 2 3" xfId="30427" xr:uid="{00000000-0005-0000-0000-0000DE6B0000}"/>
    <cellStyle name="Sub totals 3 4 2 34 2 4" xfId="30428" xr:uid="{00000000-0005-0000-0000-0000DF6B0000}"/>
    <cellStyle name="Sub totals 3 4 2 34 3" xfId="30429" xr:uid="{00000000-0005-0000-0000-0000E06B0000}"/>
    <cellStyle name="Sub totals 3 4 2 34 4" xfId="30430" xr:uid="{00000000-0005-0000-0000-0000E16B0000}"/>
    <cellStyle name="Sub totals 3 4 2 35" xfId="4065" xr:uid="{00000000-0005-0000-0000-0000E26B0000}"/>
    <cellStyle name="Sub totals 3 4 2 35 2" xfId="30431" xr:uid="{00000000-0005-0000-0000-0000E36B0000}"/>
    <cellStyle name="Sub totals 3 4 2 35 2 2" xfId="30432" xr:uid="{00000000-0005-0000-0000-0000E46B0000}"/>
    <cellStyle name="Sub totals 3 4 2 35 2 3" xfId="30433" xr:uid="{00000000-0005-0000-0000-0000E56B0000}"/>
    <cellStyle name="Sub totals 3 4 2 35 2 4" xfId="30434" xr:uid="{00000000-0005-0000-0000-0000E66B0000}"/>
    <cellStyle name="Sub totals 3 4 2 35 3" xfId="30435" xr:uid="{00000000-0005-0000-0000-0000E76B0000}"/>
    <cellStyle name="Sub totals 3 4 2 35 4" xfId="30436" xr:uid="{00000000-0005-0000-0000-0000E86B0000}"/>
    <cellStyle name="Sub totals 3 4 2 36" xfId="4066" xr:uid="{00000000-0005-0000-0000-0000E96B0000}"/>
    <cellStyle name="Sub totals 3 4 2 36 2" xfId="30437" xr:uid="{00000000-0005-0000-0000-0000EA6B0000}"/>
    <cellStyle name="Sub totals 3 4 2 36 2 2" xfId="30438" xr:uid="{00000000-0005-0000-0000-0000EB6B0000}"/>
    <cellStyle name="Sub totals 3 4 2 36 2 3" xfId="30439" xr:uid="{00000000-0005-0000-0000-0000EC6B0000}"/>
    <cellStyle name="Sub totals 3 4 2 36 2 4" xfId="30440" xr:uid="{00000000-0005-0000-0000-0000ED6B0000}"/>
    <cellStyle name="Sub totals 3 4 2 36 3" xfId="30441" xr:uid="{00000000-0005-0000-0000-0000EE6B0000}"/>
    <cellStyle name="Sub totals 3 4 2 36 4" xfId="30442" xr:uid="{00000000-0005-0000-0000-0000EF6B0000}"/>
    <cellStyle name="Sub totals 3 4 2 37" xfId="4067" xr:uid="{00000000-0005-0000-0000-0000F06B0000}"/>
    <cellStyle name="Sub totals 3 4 2 37 2" xfId="30443" xr:uid="{00000000-0005-0000-0000-0000F16B0000}"/>
    <cellStyle name="Sub totals 3 4 2 37 2 2" xfId="30444" xr:uid="{00000000-0005-0000-0000-0000F26B0000}"/>
    <cellStyle name="Sub totals 3 4 2 37 2 3" xfId="30445" xr:uid="{00000000-0005-0000-0000-0000F36B0000}"/>
    <cellStyle name="Sub totals 3 4 2 37 2 4" xfId="30446" xr:uid="{00000000-0005-0000-0000-0000F46B0000}"/>
    <cellStyle name="Sub totals 3 4 2 37 3" xfId="30447" xr:uid="{00000000-0005-0000-0000-0000F56B0000}"/>
    <cellStyle name="Sub totals 3 4 2 37 4" xfId="30448" xr:uid="{00000000-0005-0000-0000-0000F66B0000}"/>
    <cellStyle name="Sub totals 3 4 2 38" xfId="4068" xr:uid="{00000000-0005-0000-0000-0000F76B0000}"/>
    <cellStyle name="Sub totals 3 4 2 38 2" xfId="30449" xr:uid="{00000000-0005-0000-0000-0000F86B0000}"/>
    <cellStyle name="Sub totals 3 4 2 38 2 2" xfId="30450" xr:uid="{00000000-0005-0000-0000-0000F96B0000}"/>
    <cellStyle name="Sub totals 3 4 2 38 2 3" xfId="30451" xr:uid="{00000000-0005-0000-0000-0000FA6B0000}"/>
    <cellStyle name="Sub totals 3 4 2 38 2 4" xfId="30452" xr:uid="{00000000-0005-0000-0000-0000FB6B0000}"/>
    <cellStyle name="Sub totals 3 4 2 38 3" xfId="30453" xr:uid="{00000000-0005-0000-0000-0000FC6B0000}"/>
    <cellStyle name="Sub totals 3 4 2 38 4" xfId="30454" xr:uid="{00000000-0005-0000-0000-0000FD6B0000}"/>
    <cellStyle name="Sub totals 3 4 2 39" xfId="4069" xr:uid="{00000000-0005-0000-0000-0000FE6B0000}"/>
    <cellStyle name="Sub totals 3 4 2 39 2" xfId="30455" xr:uid="{00000000-0005-0000-0000-0000FF6B0000}"/>
    <cellStyle name="Sub totals 3 4 2 39 2 2" xfId="30456" xr:uid="{00000000-0005-0000-0000-0000006C0000}"/>
    <cellStyle name="Sub totals 3 4 2 39 2 3" xfId="30457" xr:uid="{00000000-0005-0000-0000-0000016C0000}"/>
    <cellStyle name="Sub totals 3 4 2 39 2 4" xfId="30458" xr:uid="{00000000-0005-0000-0000-0000026C0000}"/>
    <cellStyle name="Sub totals 3 4 2 39 3" xfId="30459" xr:uid="{00000000-0005-0000-0000-0000036C0000}"/>
    <cellStyle name="Sub totals 3 4 2 39 4" xfId="30460" xr:uid="{00000000-0005-0000-0000-0000046C0000}"/>
    <cellStyle name="Sub totals 3 4 2 4" xfId="4070" xr:uid="{00000000-0005-0000-0000-0000056C0000}"/>
    <cellStyle name="Sub totals 3 4 2 4 2" xfId="30461" xr:uid="{00000000-0005-0000-0000-0000066C0000}"/>
    <cellStyle name="Sub totals 3 4 2 4 2 2" xfId="30462" xr:uid="{00000000-0005-0000-0000-0000076C0000}"/>
    <cellStyle name="Sub totals 3 4 2 4 2 3" xfId="30463" xr:uid="{00000000-0005-0000-0000-0000086C0000}"/>
    <cellStyle name="Sub totals 3 4 2 4 2 4" xfId="30464" xr:uid="{00000000-0005-0000-0000-0000096C0000}"/>
    <cellStyle name="Sub totals 3 4 2 4 3" xfId="30465" xr:uid="{00000000-0005-0000-0000-00000A6C0000}"/>
    <cellStyle name="Sub totals 3 4 2 4 4" xfId="30466" xr:uid="{00000000-0005-0000-0000-00000B6C0000}"/>
    <cellStyle name="Sub totals 3 4 2 40" xfId="4071" xr:uid="{00000000-0005-0000-0000-00000C6C0000}"/>
    <cellStyle name="Sub totals 3 4 2 40 2" xfId="30467" xr:uid="{00000000-0005-0000-0000-00000D6C0000}"/>
    <cellStyle name="Sub totals 3 4 2 40 2 2" xfId="30468" xr:uid="{00000000-0005-0000-0000-00000E6C0000}"/>
    <cellStyle name="Sub totals 3 4 2 40 2 3" xfId="30469" xr:uid="{00000000-0005-0000-0000-00000F6C0000}"/>
    <cellStyle name="Sub totals 3 4 2 40 2 4" xfId="30470" xr:uid="{00000000-0005-0000-0000-0000106C0000}"/>
    <cellStyle name="Sub totals 3 4 2 40 3" xfId="30471" xr:uid="{00000000-0005-0000-0000-0000116C0000}"/>
    <cellStyle name="Sub totals 3 4 2 40 4" xfId="30472" xr:uid="{00000000-0005-0000-0000-0000126C0000}"/>
    <cellStyle name="Sub totals 3 4 2 41" xfId="4072" xr:uid="{00000000-0005-0000-0000-0000136C0000}"/>
    <cellStyle name="Sub totals 3 4 2 41 2" xfId="30473" xr:uid="{00000000-0005-0000-0000-0000146C0000}"/>
    <cellStyle name="Sub totals 3 4 2 41 2 2" xfId="30474" xr:uid="{00000000-0005-0000-0000-0000156C0000}"/>
    <cellStyle name="Sub totals 3 4 2 41 2 3" xfId="30475" xr:uid="{00000000-0005-0000-0000-0000166C0000}"/>
    <cellStyle name="Sub totals 3 4 2 41 2 4" xfId="30476" xr:uid="{00000000-0005-0000-0000-0000176C0000}"/>
    <cellStyle name="Sub totals 3 4 2 41 3" xfId="30477" xr:uid="{00000000-0005-0000-0000-0000186C0000}"/>
    <cellStyle name="Sub totals 3 4 2 41 4" xfId="30478" xr:uid="{00000000-0005-0000-0000-0000196C0000}"/>
    <cellStyle name="Sub totals 3 4 2 42" xfId="4073" xr:uid="{00000000-0005-0000-0000-00001A6C0000}"/>
    <cellStyle name="Sub totals 3 4 2 42 2" xfId="30479" xr:uid="{00000000-0005-0000-0000-00001B6C0000}"/>
    <cellStyle name="Sub totals 3 4 2 42 2 2" xfId="30480" xr:uid="{00000000-0005-0000-0000-00001C6C0000}"/>
    <cellStyle name="Sub totals 3 4 2 42 2 3" xfId="30481" xr:uid="{00000000-0005-0000-0000-00001D6C0000}"/>
    <cellStyle name="Sub totals 3 4 2 42 2 4" xfId="30482" xr:uid="{00000000-0005-0000-0000-00001E6C0000}"/>
    <cellStyle name="Sub totals 3 4 2 42 3" xfId="30483" xr:uid="{00000000-0005-0000-0000-00001F6C0000}"/>
    <cellStyle name="Sub totals 3 4 2 42 4" xfId="30484" xr:uid="{00000000-0005-0000-0000-0000206C0000}"/>
    <cellStyle name="Sub totals 3 4 2 43" xfId="4074" xr:uid="{00000000-0005-0000-0000-0000216C0000}"/>
    <cellStyle name="Sub totals 3 4 2 43 2" xfId="30485" xr:uid="{00000000-0005-0000-0000-0000226C0000}"/>
    <cellStyle name="Sub totals 3 4 2 43 2 2" xfId="30486" xr:uid="{00000000-0005-0000-0000-0000236C0000}"/>
    <cellStyle name="Sub totals 3 4 2 43 2 3" xfId="30487" xr:uid="{00000000-0005-0000-0000-0000246C0000}"/>
    <cellStyle name="Sub totals 3 4 2 43 2 4" xfId="30488" xr:uid="{00000000-0005-0000-0000-0000256C0000}"/>
    <cellStyle name="Sub totals 3 4 2 43 3" xfId="30489" xr:uid="{00000000-0005-0000-0000-0000266C0000}"/>
    <cellStyle name="Sub totals 3 4 2 43 4" xfId="30490" xr:uid="{00000000-0005-0000-0000-0000276C0000}"/>
    <cellStyle name="Sub totals 3 4 2 44" xfId="4075" xr:uid="{00000000-0005-0000-0000-0000286C0000}"/>
    <cellStyle name="Sub totals 3 4 2 44 2" xfId="30491" xr:uid="{00000000-0005-0000-0000-0000296C0000}"/>
    <cellStyle name="Sub totals 3 4 2 44 2 2" xfId="30492" xr:uid="{00000000-0005-0000-0000-00002A6C0000}"/>
    <cellStyle name="Sub totals 3 4 2 44 2 3" xfId="30493" xr:uid="{00000000-0005-0000-0000-00002B6C0000}"/>
    <cellStyle name="Sub totals 3 4 2 44 2 4" xfId="30494" xr:uid="{00000000-0005-0000-0000-00002C6C0000}"/>
    <cellStyle name="Sub totals 3 4 2 44 3" xfId="30495" xr:uid="{00000000-0005-0000-0000-00002D6C0000}"/>
    <cellStyle name="Sub totals 3 4 2 44 4" xfId="30496" xr:uid="{00000000-0005-0000-0000-00002E6C0000}"/>
    <cellStyle name="Sub totals 3 4 2 45" xfId="30497" xr:uid="{00000000-0005-0000-0000-00002F6C0000}"/>
    <cellStyle name="Sub totals 3 4 2 45 2" xfId="30498" xr:uid="{00000000-0005-0000-0000-0000306C0000}"/>
    <cellStyle name="Sub totals 3 4 2 45 3" xfId="30499" xr:uid="{00000000-0005-0000-0000-0000316C0000}"/>
    <cellStyle name="Sub totals 3 4 2 45 4" xfId="30500" xr:uid="{00000000-0005-0000-0000-0000326C0000}"/>
    <cellStyle name="Sub totals 3 4 2 46" xfId="30501" xr:uid="{00000000-0005-0000-0000-0000336C0000}"/>
    <cellStyle name="Sub totals 3 4 2 46 2" xfId="30502" xr:uid="{00000000-0005-0000-0000-0000346C0000}"/>
    <cellStyle name="Sub totals 3 4 2 46 3" xfId="30503" xr:uid="{00000000-0005-0000-0000-0000356C0000}"/>
    <cellStyle name="Sub totals 3 4 2 46 4" xfId="30504" xr:uid="{00000000-0005-0000-0000-0000366C0000}"/>
    <cellStyle name="Sub totals 3 4 2 47" xfId="30505" xr:uid="{00000000-0005-0000-0000-0000376C0000}"/>
    <cellStyle name="Sub totals 3 4 2 5" xfId="4076" xr:uid="{00000000-0005-0000-0000-0000386C0000}"/>
    <cellStyle name="Sub totals 3 4 2 5 2" xfId="30506" xr:uid="{00000000-0005-0000-0000-0000396C0000}"/>
    <cellStyle name="Sub totals 3 4 2 5 2 2" xfId="30507" xr:uid="{00000000-0005-0000-0000-00003A6C0000}"/>
    <cellStyle name="Sub totals 3 4 2 5 2 3" xfId="30508" xr:uid="{00000000-0005-0000-0000-00003B6C0000}"/>
    <cellStyle name="Sub totals 3 4 2 5 2 4" xfId="30509" xr:uid="{00000000-0005-0000-0000-00003C6C0000}"/>
    <cellStyle name="Sub totals 3 4 2 5 3" xfId="30510" xr:uid="{00000000-0005-0000-0000-00003D6C0000}"/>
    <cellStyle name="Sub totals 3 4 2 5 4" xfId="30511" xr:uid="{00000000-0005-0000-0000-00003E6C0000}"/>
    <cellStyle name="Sub totals 3 4 2 6" xfId="4077" xr:uid="{00000000-0005-0000-0000-00003F6C0000}"/>
    <cellStyle name="Sub totals 3 4 2 6 2" xfId="30512" xr:uid="{00000000-0005-0000-0000-0000406C0000}"/>
    <cellStyle name="Sub totals 3 4 2 6 2 2" xfId="30513" xr:uid="{00000000-0005-0000-0000-0000416C0000}"/>
    <cellStyle name="Sub totals 3 4 2 6 2 3" xfId="30514" xr:uid="{00000000-0005-0000-0000-0000426C0000}"/>
    <cellStyle name="Sub totals 3 4 2 6 2 4" xfId="30515" xr:uid="{00000000-0005-0000-0000-0000436C0000}"/>
    <cellStyle name="Sub totals 3 4 2 6 3" xfId="30516" xr:uid="{00000000-0005-0000-0000-0000446C0000}"/>
    <cellStyle name="Sub totals 3 4 2 6 4" xfId="30517" xr:uid="{00000000-0005-0000-0000-0000456C0000}"/>
    <cellStyle name="Sub totals 3 4 2 7" xfId="4078" xr:uid="{00000000-0005-0000-0000-0000466C0000}"/>
    <cellStyle name="Sub totals 3 4 2 7 2" xfId="30518" xr:uid="{00000000-0005-0000-0000-0000476C0000}"/>
    <cellStyle name="Sub totals 3 4 2 7 2 2" xfId="30519" xr:uid="{00000000-0005-0000-0000-0000486C0000}"/>
    <cellStyle name="Sub totals 3 4 2 7 2 3" xfId="30520" xr:uid="{00000000-0005-0000-0000-0000496C0000}"/>
    <cellStyle name="Sub totals 3 4 2 7 2 4" xfId="30521" xr:uid="{00000000-0005-0000-0000-00004A6C0000}"/>
    <cellStyle name="Sub totals 3 4 2 7 3" xfId="30522" xr:uid="{00000000-0005-0000-0000-00004B6C0000}"/>
    <cellStyle name="Sub totals 3 4 2 7 4" xfId="30523" xr:uid="{00000000-0005-0000-0000-00004C6C0000}"/>
    <cellStyle name="Sub totals 3 4 2 8" xfId="4079" xr:uid="{00000000-0005-0000-0000-00004D6C0000}"/>
    <cellStyle name="Sub totals 3 4 2 8 2" xfId="30524" xr:uid="{00000000-0005-0000-0000-00004E6C0000}"/>
    <cellStyle name="Sub totals 3 4 2 8 2 2" xfId="30525" xr:uid="{00000000-0005-0000-0000-00004F6C0000}"/>
    <cellStyle name="Sub totals 3 4 2 8 2 3" xfId="30526" xr:uid="{00000000-0005-0000-0000-0000506C0000}"/>
    <cellStyle name="Sub totals 3 4 2 8 2 4" xfId="30527" xr:uid="{00000000-0005-0000-0000-0000516C0000}"/>
    <cellStyle name="Sub totals 3 4 2 8 3" xfId="30528" xr:uid="{00000000-0005-0000-0000-0000526C0000}"/>
    <cellStyle name="Sub totals 3 4 2 8 4" xfId="30529" xr:uid="{00000000-0005-0000-0000-0000536C0000}"/>
    <cellStyle name="Sub totals 3 4 2 9" xfId="4080" xr:uid="{00000000-0005-0000-0000-0000546C0000}"/>
    <cellStyle name="Sub totals 3 4 2 9 2" xfId="30530" xr:uid="{00000000-0005-0000-0000-0000556C0000}"/>
    <cellStyle name="Sub totals 3 4 2 9 2 2" xfId="30531" xr:uid="{00000000-0005-0000-0000-0000566C0000}"/>
    <cellStyle name="Sub totals 3 4 2 9 2 3" xfId="30532" xr:uid="{00000000-0005-0000-0000-0000576C0000}"/>
    <cellStyle name="Sub totals 3 4 2 9 2 4" xfId="30533" xr:uid="{00000000-0005-0000-0000-0000586C0000}"/>
    <cellStyle name="Sub totals 3 4 2 9 3" xfId="30534" xr:uid="{00000000-0005-0000-0000-0000596C0000}"/>
    <cellStyle name="Sub totals 3 4 2 9 4" xfId="30535" xr:uid="{00000000-0005-0000-0000-00005A6C0000}"/>
    <cellStyle name="Sub totals 3 4 20" xfId="4081" xr:uid="{00000000-0005-0000-0000-00005B6C0000}"/>
    <cellStyle name="Sub totals 3 4 20 2" xfId="30536" xr:uid="{00000000-0005-0000-0000-00005C6C0000}"/>
    <cellStyle name="Sub totals 3 4 20 2 2" xfId="30537" xr:uid="{00000000-0005-0000-0000-00005D6C0000}"/>
    <cellStyle name="Sub totals 3 4 20 2 3" xfId="30538" xr:uid="{00000000-0005-0000-0000-00005E6C0000}"/>
    <cellStyle name="Sub totals 3 4 20 2 4" xfId="30539" xr:uid="{00000000-0005-0000-0000-00005F6C0000}"/>
    <cellStyle name="Sub totals 3 4 20 3" xfId="30540" xr:uid="{00000000-0005-0000-0000-0000606C0000}"/>
    <cellStyle name="Sub totals 3 4 20 4" xfId="30541" xr:uid="{00000000-0005-0000-0000-0000616C0000}"/>
    <cellStyle name="Sub totals 3 4 21" xfId="4082" xr:uid="{00000000-0005-0000-0000-0000626C0000}"/>
    <cellStyle name="Sub totals 3 4 21 2" xfId="30542" xr:uid="{00000000-0005-0000-0000-0000636C0000}"/>
    <cellStyle name="Sub totals 3 4 21 2 2" xfId="30543" xr:uid="{00000000-0005-0000-0000-0000646C0000}"/>
    <cellStyle name="Sub totals 3 4 21 2 3" xfId="30544" xr:uid="{00000000-0005-0000-0000-0000656C0000}"/>
    <cellStyle name="Sub totals 3 4 21 2 4" xfId="30545" xr:uid="{00000000-0005-0000-0000-0000666C0000}"/>
    <cellStyle name="Sub totals 3 4 21 3" xfId="30546" xr:uid="{00000000-0005-0000-0000-0000676C0000}"/>
    <cellStyle name="Sub totals 3 4 21 4" xfId="30547" xr:uid="{00000000-0005-0000-0000-0000686C0000}"/>
    <cellStyle name="Sub totals 3 4 22" xfId="4083" xr:uid="{00000000-0005-0000-0000-0000696C0000}"/>
    <cellStyle name="Sub totals 3 4 22 2" xfId="30548" xr:uid="{00000000-0005-0000-0000-00006A6C0000}"/>
    <cellStyle name="Sub totals 3 4 22 2 2" xfId="30549" xr:uid="{00000000-0005-0000-0000-00006B6C0000}"/>
    <cellStyle name="Sub totals 3 4 22 2 3" xfId="30550" xr:uid="{00000000-0005-0000-0000-00006C6C0000}"/>
    <cellStyle name="Sub totals 3 4 22 2 4" xfId="30551" xr:uid="{00000000-0005-0000-0000-00006D6C0000}"/>
    <cellStyle name="Sub totals 3 4 22 3" xfId="30552" xr:uid="{00000000-0005-0000-0000-00006E6C0000}"/>
    <cellStyle name="Sub totals 3 4 22 4" xfId="30553" xr:uid="{00000000-0005-0000-0000-00006F6C0000}"/>
    <cellStyle name="Sub totals 3 4 23" xfId="4084" xr:uid="{00000000-0005-0000-0000-0000706C0000}"/>
    <cellStyle name="Sub totals 3 4 23 2" xfId="30554" xr:uid="{00000000-0005-0000-0000-0000716C0000}"/>
    <cellStyle name="Sub totals 3 4 23 2 2" xfId="30555" xr:uid="{00000000-0005-0000-0000-0000726C0000}"/>
    <cellStyle name="Sub totals 3 4 23 2 3" xfId="30556" xr:uid="{00000000-0005-0000-0000-0000736C0000}"/>
    <cellStyle name="Sub totals 3 4 23 2 4" xfId="30557" xr:uid="{00000000-0005-0000-0000-0000746C0000}"/>
    <cellStyle name="Sub totals 3 4 23 3" xfId="30558" xr:uid="{00000000-0005-0000-0000-0000756C0000}"/>
    <cellStyle name="Sub totals 3 4 23 4" xfId="30559" xr:uid="{00000000-0005-0000-0000-0000766C0000}"/>
    <cellStyle name="Sub totals 3 4 24" xfId="4085" xr:uid="{00000000-0005-0000-0000-0000776C0000}"/>
    <cellStyle name="Sub totals 3 4 24 2" xfId="30560" xr:uid="{00000000-0005-0000-0000-0000786C0000}"/>
    <cellStyle name="Sub totals 3 4 24 2 2" xfId="30561" xr:uid="{00000000-0005-0000-0000-0000796C0000}"/>
    <cellStyle name="Sub totals 3 4 24 2 3" xfId="30562" xr:uid="{00000000-0005-0000-0000-00007A6C0000}"/>
    <cellStyle name="Sub totals 3 4 24 2 4" xfId="30563" xr:uid="{00000000-0005-0000-0000-00007B6C0000}"/>
    <cellStyle name="Sub totals 3 4 24 3" xfId="30564" xr:uid="{00000000-0005-0000-0000-00007C6C0000}"/>
    <cellStyle name="Sub totals 3 4 24 4" xfId="30565" xr:uid="{00000000-0005-0000-0000-00007D6C0000}"/>
    <cellStyle name="Sub totals 3 4 25" xfId="4086" xr:uid="{00000000-0005-0000-0000-00007E6C0000}"/>
    <cellStyle name="Sub totals 3 4 25 2" xfId="30566" xr:uid="{00000000-0005-0000-0000-00007F6C0000}"/>
    <cellStyle name="Sub totals 3 4 25 2 2" xfId="30567" xr:uid="{00000000-0005-0000-0000-0000806C0000}"/>
    <cellStyle name="Sub totals 3 4 25 2 3" xfId="30568" xr:uid="{00000000-0005-0000-0000-0000816C0000}"/>
    <cellStyle name="Sub totals 3 4 25 2 4" xfId="30569" xr:uid="{00000000-0005-0000-0000-0000826C0000}"/>
    <cellStyle name="Sub totals 3 4 25 3" xfId="30570" xr:uid="{00000000-0005-0000-0000-0000836C0000}"/>
    <cellStyle name="Sub totals 3 4 25 4" xfId="30571" xr:uid="{00000000-0005-0000-0000-0000846C0000}"/>
    <cellStyle name="Sub totals 3 4 26" xfId="4087" xr:uid="{00000000-0005-0000-0000-0000856C0000}"/>
    <cellStyle name="Sub totals 3 4 26 2" xfId="30572" xr:uid="{00000000-0005-0000-0000-0000866C0000}"/>
    <cellStyle name="Sub totals 3 4 26 2 2" xfId="30573" xr:uid="{00000000-0005-0000-0000-0000876C0000}"/>
    <cellStyle name="Sub totals 3 4 26 2 3" xfId="30574" xr:uid="{00000000-0005-0000-0000-0000886C0000}"/>
    <cellStyle name="Sub totals 3 4 26 2 4" xfId="30575" xr:uid="{00000000-0005-0000-0000-0000896C0000}"/>
    <cellStyle name="Sub totals 3 4 26 3" xfId="30576" xr:uid="{00000000-0005-0000-0000-00008A6C0000}"/>
    <cellStyle name="Sub totals 3 4 26 4" xfId="30577" xr:uid="{00000000-0005-0000-0000-00008B6C0000}"/>
    <cellStyle name="Sub totals 3 4 27" xfId="4088" xr:uid="{00000000-0005-0000-0000-00008C6C0000}"/>
    <cellStyle name="Sub totals 3 4 27 2" xfId="30578" xr:uid="{00000000-0005-0000-0000-00008D6C0000}"/>
    <cellStyle name="Sub totals 3 4 27 2 2" xfId="30579" xr:uid="{00000000-0005-0000-0000-00008E6C0000}"/>
    <cellStyle name="Sub totals 3 4 27 2 3" xfId="30580" xr:uid="{00000000-0005-0000-0000-00008F6C0000}"/>
    <cellStyle name="Sub totals 3 4 27 2 4" xfId="30581" xr:uid="{00000000-0005-0000-0000-0000906C0000}"/>
    <cellStyle name="Sub totals 3 4 27 3" xfId="30582" xr:uid="{00000000-0005-0000-0000-0000916C0000}"/>
    <cellStyle name="Sub totals 3 4 27 4" xfId="30583" xr:uid="{00000000-0005-0000-0000-0000926C0000}"/>
    <cellStyle name="Sub totals 3 4 28" xfId="4089" xr:uid="{00000000-0005-0000-0000-0000936C0000}"/>
    <cellStyle name="Sub totals 3 4 28 2" xfId="30584" xr:uid="{00000000-0005-0000-0000-0000946C0000}"/>
    <cellStyle name="Sub totals 3 4 28 2 2" xfId="30585" xr:uid="{00000000-0005-0000-0000-0000956C0000}"/>
    <cellStyle name="Sub totals 3 4 28 2 3" xfId="30586" xr:uid="{00000000-0005-0000-0000-0000966C0000}"/>
    <cellStyle name="Sub totals 3 4 28 2 4" xfId="30587" xr:uid="{00000000-0005-0000-0000-0000976C0000}"/>
    <cellStyle name="Sub totals 3 4 28 3" xfId="30588" xr:uid="{00000000-0005-0000-0000-0000986C0000}"/>
    <cellStyle name="Sub totals 3 4 28 4" xfId="30589" xr:uid="{00000000-0005-0000-0000-0000996C0000}"/>
    <cellStyle name="Sub totals 3 4 29" xfId="4090" xr:uid="{00000000-0005-0000-0000-00009A6C0000}"/>
    <cellStyle name="Sub totals 3 4 29 2" xfId="30590" xr:uid="{00000000-0005-0000-0000-00009B6C0000}"/>
    <cellStyle name="Sub totals 3 4 29 2 2" xfId="30591" xr:uid="{00000000-0005-0000-0000-00009C6C0000}"/>
    <cellStyle name="Sub totals 3 4 29 2 3" xfId="30592" xr:uid="{00000000-0005-0000-0000-00009D6C0000}"/>
    <cellStyle name="Sub totals 3 4 29 2 4" xfId="30593" xr:uid="{00000000-0005-0000-0000-00009E6C0000}"/>
    <cellStyle name="Sub totals 3 4 29 3" xfId="30594" xr:uid="{00000000-0005-0000-0000-00009F6C0000}"/>
    <cellStyle name="Sub totals 3 4 29 4" xfId="30595" xr:uid="{00000000-0005-0000-0000-0000A06C0000}"/>
    <cellStyle name="Sub totals 3 4 3" xfId="4091" xr:uid="{00000000-0005-0000-0000-0000A16C0000}"/>
    <cellStyle name="Sub totals 3 4 3 2" xfId="30596" xr:uid="{00000000-0005-0000-0000-0000A26C0000}"/>
    <cellStyle name="Sub totals 3 4 3 2 2" xfId="30597" xr:uid="{00000000-0005-0000-0000-0000A36C0000}"/>
    <cellStyle name="Sub totals 3 4 3 2 3" xfId="30598" xr:uid="{00000000-0005-0000-0000-0000A46C0000}"/>
    <cellStyle name="Sub totals 3 4 3 2 4" xfId="30599" xr:uid="{00000000-0005-0000-0000-0000A56C0000}"/>
    <cellStyle name="Sub totals 3 4 3 3" xfId="30600" xr:uid="{00000000-0005-0000-0000-0000A66C0000}"/>
    <cellStyle name="Sub totals 3 4 3 4" xfId="30601" xr:uid="{00000000-0005-0000-0000-0000A76C0000}"/>
    <cellStyle name="Sub totals 3 4 30" xfId="4092" xr:uid="{00000000-0005-0000-0000-0000A86C0000}"/>
    <cellStyle name="Sub totals 3 4 30 2" xfId="30602" xr:uid="{00000000-0005-0000-0000-0000A96C0000}"/>
    <cellStyle name="Sub totals 3 4 30 2 2" xfId="30603" xr:uid="{00000000-0005-0000-0000-0000AA6C0000}"/>
    <cellStyle name="Sub totals 3 4 30 2 3" xfId="30604" xr:uid="{00000000-0005-0000-0000-0000AB6C0000}"/>
    <cellStyle name="Sub totals 3 4 30 2 4" xfId="30605" xr:uid="{00000000-0005-0000-0000-0000AC6C0000}"/>
    <cellStyle name="Sub totals 3 4 30 3" xfId="30606" xr:uid="{00000000-0005-0000-0000-0000AD6C0000}"/>
    <cellStyle name="Sub totals 3 4 30 4" xfId="30607" xr:uid="{00000000-0005-0000-0000-0000AE6C0000}"/>
    <cellStyle name="Sub totals 3 4 31" xfId="4093" xr:uid="{00000000-0005-0000-0000-0000AF6C0000}"/>
    <cellStyle name="Sub totals 3 4 31 2" xfId="30608" xr:uid="{00000000-0005-0000-0000-0000B06C0000}"/>
    <cellStyle name="Sub totals 3 4 31 2 2" xfId="30609" xr:uid="{00000000-0005-0000-0000-0000B16C0000}"/>
    <cellStyle name="Sub totals 3 4 31 2 3" xfId="30610" xr:uid="{00000000-0005-0000-0000-0000B26C0000}"/>
    <cellStyle name="Sub totals 3 4 31 2 4" xfId="30611" xr:uid="{00000000-0005-0000-0000-0000B36C0000}"/>
    <cellStyle name="Sub totals 3 4 31 3" xfId="30612" xr:uid="{00000000-0005-0000-0000-0000B46C0000}"/>
    <cellStyle name="Sub totals 3 4 31 4" xfId="30613" xr:uid="{00000000-0005-0000-0000-0000B56C0000}"/>
    <cellStyle name="Sub totals 3 4 32" xfId="4094" xr:uid="{00000000-0005-0000-0000-0000B66C0000}"/>
    <cellStyle name="Sub totals 3 4 32 2" xfId="30614" xr:uid="{00000000-0005-0000-0000-0000B76C0000}"/>
    <cellStyle name="Sub totals 3 4 32 2 2" xfId="30615" xr:uid="{00000000-0005-0000-0000-0000B86C0000}"/>
    <cellStyle name="Sub totals 3 4 32 2 3" xfId="30616" xr:uid="{00000000-0005-0000-0000-0000B96C0000}"/>
    <cellStyle name="Sub totals 3 4 32 2 4" xfId="30617" xr:uid="{00000000-0005-0000-0000-0000BA6C0000}"/>
    <cellStyle name="Sub totals 3 4 32 3" xfId="30618" xr:uid="{00000000-0005-0000-0000-0000BB6C0000}"/>
    <cellStyle name="Sub totals 3 4 32 4" xfId="30619" xr:uid="{00000000-0005-0000-0000-0000BC6C0000}"/>
    <cellStyle name="Sub totals 3 4 33" xfId="4095" xr:uid="{00000000-0005-0000-0000-0000BD6C0000}"/>
    <cellStyle name="Sub totals 3 4 33 2" xfId="30620" xr:uid="{00000000-0005-0000-0000-0000BE6C0000}"/>
    <cellStyle name="Sub totals 3 4 33 2 2" xfId="30621" xr:uid="{00000000-0005-0000-0000-0000BF6C0000}"/>
    <cellStyle name="Sub totals 3 4 33 2 3" xfId="30622" xr:uid="{00000000-0005-0000-0000-0000C06C0000}"/>
    <cellStyle name="Sub totals 3 4 33 2 4" xfId="30623" xr:uid="{00000000-0005-0000-0000-0000C16C0000}"/>
    <cellStyle name="Sub totals 3 4 33 3" xfId="30624" xr:uid="{00000000-0005-0000-0000-0000C26C0000}"/>
    <cellStyle name="Sub totals 3 4 33 4" xfId="30625" xr:uid="{00000000-0005-0000-0000-0000C36C0000}"/>
    <cellStyle name="Sub totals 3 4 34" xfId="4096" xr:uid="{00000000-0005-0000-0000-0000C46C0000}"/>
    <cellStyle name="Sub totals 3 4 34 2" xfId="30626" xr:uid="{00000000-0005-0000-0000-0000C56C0000}"/>
    <cellStyle name="Sub totals 3 4 34 2 2" xfId="30627" xr:uid="{00000000-0005-0000-0000-0000C66C0000}"/>
    <cellStyle name="Sub totals 3 4 34 2 3" xfId="30628" xr:uid="{00000000-0005-0000-0000-0000C76C0000}"/>
    <cellStyle name="Sub totals 3 4 34 2 4" xfId="30629" xr:uid="{00000000-0005-0000-0000-0000C86C0000}"/>
    <cellStyle name="Sub totals 3 4 34 3" xfId="30630" xr:uid="{00000000-0005-0000-0000-0000C96C0000}"/>
    <cellStyle name="Sub totals 3 4 34 4" xfId="30631" xr:uid="{00000000-0005-0000-0000-0000CA6C0000}"/>
    <cellStyle name="Sub totals 3 4 35" xfId="4097" xr:uid="{00000000-0005-0000-0000-0000CB6C0000}"/>
    <cellStyle name="Sub totals 3 4 35 2" xfId="30632" xr:uid="{00000000-0005-0000-0000-0000CC6C0000}"/>
    <cellStyle name="Sub totals 3 4 35 2 2" xfId="30633" xr:uid="{00000000-0005-0000-0000-0000CD6C0000}"/>
    <cellStyle name="Sub totals 3 4 35 2 3" xfId="30634" xr:uid="{00000000-0005-0000-0000-0000CE6C0000}"/>
    <cellStyle name="Sub totals 3 4 35 2 4" xfId="30635" xr:uid="{00000000-0005-0000-0000-0000CF6C0000}"/>
    <cellStyle name="Sub totals 3 4 35 3" xfId="30636" xr:uid="{00000000-0005-0000-0000-0000D06C0000}"/>
    <cellStyle name="Sub totals 3 4 35 4" xfId="30637" xr:uid="{00000000-0005-0000-0000-0000D16C0000}"/>
    <cellStyle name="Sub totals 3 4 36" xfId="4098" xr:uid="{00000000-0005-0000-0000-0000D26C0000}"/>
    <cellStyle name="Sub totals 3 4 36 2" xfId="30638" xr:uid="{00000000-0005-0000-0000-0000D36C0000}"/>
    <cellStyle name="Sub totals 3 4 36 2 2" xfId="30639" xr:uid="{00000000-0005-0000-0000-0000D46C0000}"/>
    <cellStyle name="Sub totals 3 4 36 2 3" xfId="30640" xr:uid="{00000000-0005-0000-0000-0000D56C0000}"/>
    <cellStyle name="Sub totals 3 4 36 2 4" xfId="30641" xr:uid="{00000000-0005-0000-0000-0000D66C0000}"/>
    <cellStyle name="Sub totals 3 4 36 3" xfId="30642" xr:uid="{00000000-0005-0000-0000-0000D76C0000}"/>
    <cellStyle name="Sub totals 3 4 36 4" xfId="30643" xr:uid="{00000000-0005-0000-0000-0000D86C0000}"/>
    <cellStyle name="Sub totals 3 4 37" xfId="4099" xr:uid="{00000000-0005-0000-0000-0000D96C0000}"/>
    <cellStyle name="Sub totals 3 4 37 2" xfId="30644" xr:uid="{00000000-0005-0000-0000-0000DA6C0000}"/>
    <cellStyle name="Sub totals 3 4 37 2 2" xfId="30645" xr:uid="{00000000-0005-0000-0000-0000DB6C0000}"/>
    <cellStyle name="Sub totals 3 4 37 2 3" xfId="30646" xr:uid="{00000000-0005-0000-0000-0000DC6C0000}"/>
    <cellStyle name="Sub totals 3 4 37 2 4" xfId="30647" xr:uid="{00000000-0005-0000-0000-0000DD6C0000}"/>
    <cellStyle name="Sub totals 3 4 37 3" xfId="30648" xr:uid="{00000000-0005-0000-0000-0000DE6C0000}"/>
    <cellStyle name="Sub totals 3 4 37 4" xfId="30649" xr:uid="{00000000-0005-0000-0000-0000DF6C0000}"/>
    <cellStyle name="Sub totals 3 4 38" xfId="4100" xr:uid="{00000000-0005-0000-0000-0000E06C0000}"/>
    <cellStyle name="Sub totals 3 4 38 2" xfId="30650" xr:uid="{00000000-0005-0000-0000-0000E16C0000}"/>
    <cellStyle name="Sub totals 3 4 38 2 2" xfId="30651" xr:uid="{00000000-0005-0000-0000-0000E26C0000}"/>
    <cellStyle name="Sub totals 3 4 38 2 3" xfId="30652" xr:uid="{00000000-0005-0000-0000-0000E36C0000}"/>
    <cellStyle name="Sub totals 3 4 38 2 4" xfId="30653" xr:uid="{00000000-0005-0000-0000-0000E46C0000}"/>
    <cellStyle name="Sub totals 3 4 38 3" xfId="30654" xr:uid="{00000000-0005-0000-0000-0000E56C0000}"/>
    <cellStyle name="Sub totals 3 4 38 4" xfId="30655" xr:uid="{00000000-0005-0000-0000-0000E66C0000}"/>
    <cellStyle name="Sub totals 3 4 39" xfId="4101" xr:uid="{00000000-0005-0000-0000-0000E76C0000}"/>
    <cellStyle name="Sub totals 3 4 39 2" xfId="30656" xr:uid="{00000000-0005-0000-0000-0000E86C0000}"/>
    <cellStyle name="Sub totals 3 4 39 2 2" xfId="30657" xr:uid="{00000000-0005-0000-0000-0000E96C0000}"/>
    <cellStyle name="Sub totals 3 4 39 2 3" xfId="30658" xr:uid="{00000000-0005-0000-0000-0000EA6C0000}"/>
    <cellStyle name="Sub totals 3 4 39 2 4" xfId="30659" xr:uid="{00000000-0005-0000-0000-0000EB6C0000}"/>
    <cellStyle name="Sub totals 3 4 39 3" xfId="30660" xr:uid="{00000000-0005-0000-0000-0000EC6C0000}"/>
    <cellStyle name="Sub totals 3 4 39 4" xfId="30661" xr:uid="{00000000-0005-0000-0000-0000ED6C0000}"/>
    <cellStyle name="Sub totals 3 4 4" xfId="4102" xr:uid="{00000000-0005-0000-0000-0000EE6C0000}"/>
    <cellStyle name="Sub totals 3 4 4 2" xfId="30662" xr:uid="{00000000-0005-0000-0000-0000EF6C0000}"/>
    <cellStyle name="Sub totals 3 4 4 2 2" xfId="30663" xr:uid="{00000000-0005-0000-0000-0000F06C0000}"/>
    <cellStyle name="Sub totals 3 4 4 2 3" xfId="30664" xr:uid="{00000000-0005-0000-0000-0000F16C0000}"/>
    <cellStyle name="Sub totals 3 4 4 2 4" xfId="30665" xr:uid="{00000000-0005-0000-0000-0000F26C0000}"/>
    <cellStyle name="Sub totals 3 4 4 3" xfId="30666" xr:uid="{00000000-0005-0000-0000-0000F36C0000}"/>
    <cellStyle name="Sub totals 3 4 4 4" xfId="30667" xr:uid="{00000000-0005-0000-0000-0000F46C0000}"/>
    <cellStyle name="Sub totals 3 4 40" xfId="4103" xr:uid="{00000000-0005-0000-0000-0000F56C0000}"/>
    <cellStyle name="Sub totals 3 4 40 2" xfId="30668" xr:uid="{00000000-0005-0000-0000-0000F66C0000}"/>
    <cellStyle name="Sub totals 3 4 40 2 2" xfId="30669" xr:uid="{00000000-0005-0000-0000-0000F76C0000}"/>
    <cellStyle name="Sub totals 3 4 40 2 3" xfId="30670" xr:uid="{00000000-0005-0000-0000-0000F86C0000}"/>
    <cellStyle name="Sub totals 3 4 40 2 4" xfId="30671" xr:uid="{00000000-0005-0000-0000-0000F96C0000}"/>
    <cellStyle name="Sub totals 3 4 40 3" xfId="30672" xr:uid="{00000000-0005-0000-0000-0000FA6C0000}"/>
    <cellStyle name="Sub totals 3 4 40 4" xfId="30673" xr:uid="{00000000-0005-0000-0000-0000FB6C0000}"/>
    <cellStyle name="Sub totals 3 4 41" xfId="4104" xr:uid="{00000000-0005-0000-0000-0000FC6C0000}"/>
    <cellStyle name="Sub totals 3 4 41 2" xfId="30674" xr:uid="{00000000-0005-0000-0000-0000FD6C0000}"/>
    <cellStyle name="Sub totals 3 4 41 2 2" xfId="30675" xr:uid="{00000000-0005-0000-0000-0000FE6C0000}"/>
    <cellStyle name="Sub totals 3 4 41 2 3" xfId="30676" xr:uid="{00000000-0005-0000-0000-0000FF6C0000}"/>
    <cellStyle name="Sub totals 3 4 41 2 4" xfId="30677" xr:uid="{00000000-0005-0000-0000-0000006D0000}"/>
    <cellStyle name="Sub totals 3 4 41 3" xfId="30678" xr:uid="{00000000-0005-0000-0000-0000016D0000}"/>
    <cellStyle name="Sub totals 3 4 41 4" xfId="30679" xr:uid="{00000000-0005-0000-0000-0000026D0000}"/>
    <cellStyle name="Sub totals 3 4 42" xfId="4105" xr:uid="{00000000-0005-0000-0000-0000036D0000}"/>
    <cellStyle name="Sub totals 3 4 42 2" xfId="30680" xr:uid="{00000000-0005-0000-0000-0000046D0000}"/>
    <cellStyle name="Sub totals 3 4 42 2 2" xfId="30681" xr:uid="{00000000-0005-0000-0000-0000056D0000}"/>
    <cellStyle name="Sub totals 3 4 42 2 3" xfId="30682" xr:uid="{00000000-0005-0000-0000-0000066D0000}"/>
    <cellStyle name="Sub totals 3 4 42 2 4" xfId="30683" xr:uid="{00000000-0005-0000-0000-0000076D0000}"/>
    <cellStyle name="Sub totals 3 4 42 3" xfId="30684" xr:uid="{00000000-0005-0000-0000-0000086D0000}"/>
    <cellStyle name="Sub totals 3 4 42 4" xfId="30685" xr:uid="{00000000-0005-0000-0000-0000096D0000}"/>
    <cellStyle name="Sub totals 3 4 43" xfId="4106" xr:uid="{00000000-0005-0000-0000-00000A6D0000}"/>
    <cellStyle name="Sub totals 3 4 43 2" xfId="30686" xr:uid="{00000000-0005-0000-0000-00000B6D0000}"/>
    <cellStyle name="Sub totals 3 4 43 2 2" xfId="30687" xr:uid="{00000000-0005-0000-0000-00000C6D0000}"/>
    <cellStyle name="Sub totals 3 4 43 2 3" xfId="30688" xr:uid="{00000000-0005-0000-0000-00000D6D0000}"/>
    <cellStyle name="Sub totals 3 4 43 2 4" xfId="30689" xr:uid="{00000000-0005-0000-0000-00000E6D0000}"/>
    <cellStyle name="Sub totals 3 4 43 3" xfId="30690" xr:uid="{00000000-0005-0000-0000-00000F6D0000}"/>
    <cellStyle name="Sub totals 3 4 43 4" xfId="30691" xr:uid="{00000000-0005-0000-0000-0000106D0000}"/>
    <cellStyle name="Sub totals 3 4 44" xfId="4107" xr:uid="{00000000-0005-0000-0000-0000116D0000}"/>
    <cellStyle name="Sub totals 3 4 44 2" xfId="30692" xr:uid="{00000000-0005-0000-0000-0000126D0000}"/>
    <cellStyle name="Sub totals 3 4 44 2 2" xfId="30693" xr:uid="{00000000-0005-0000-0000-0000136D0000}"/>
    <cellStyle name="Sub totals 3 4 44 2 3" xfId="30694" xr:uid="{00000000-0005-0000-0000-0000146D0000}"/>
    <cellStyle name="Sub totals 3 4 44 2 4" xfId="30695" xr:uid="{00000000-0005-0000-0000-0000156D0000}"/>
    <cellStyle name="Sub totals 3 4 44 3" xfId="30696" xr:uid="{00000000-0005-0000-0000-0000166D0000}"/>
    <cellStyle name="Sub totals 3 4 44 4" xfId="30697" xr:uid="{00000000-0005-0000-0000-0000176D0000}"/>
    <cellStyle name="Sub totals 3 4 45" xfId="4108" xr:uid="{00000000-0005-0000-0000-0000186D0000}"/>
    <cellStyle name="Sub totals 3 4 45 2" xfId="30698" xr:uid="{00000000-0005-0000-0000-0000196D0000}"/>
    <cellStyle name="Sub totals 3 4 45 2 2" xfId="30699" xr:uid="{00000000-0005-0000-0000-00001A6D0000}"/>
    <cellStyle name="Sub totals 3 4 45 2 3" xfId="30700" xr:uid="{00000000-0005-0000-0000-00001B6D0000}"/>
    <cellStyle name="Sub totals 3 4 45 2 4" xfId="30701" xr:uid="{00000000-0005-0000-0000-00001C6D0000}"/>
    <cellStyle name="Sub totals 3 4 45 3" xfId="30702" xr:uid="{00000000-0005-0000-0000-00001D6D0000}"/>
    <cellStyle name="Sub totals 3 4 45 4" xfId="30703" xr:uid="{00000000-0005-0000-0000-00001E6D0000}"/>
    <cellStyle name="Sub totals 3 4 46" xfId="30704" xr:uid="{00000000-0005-0000-0000-00001F6D0000}"/>
    <cellStyle name="Sub totals 3 4 46 2" xfId="30705" xr:uid="{00000000-0005-0000-0000-0000206D0000}"/>
    <cellStyle name="Sub totals 3 4 46 3" xfId="30706" xr:uid="{00000000-0005-0000-0000-0000216D0000}"/>
    <cellStyle name="Sub totals 3 4 46 4" xfId="30707" xr:uid="{00000000-0005-0000-0000-0000226D0000}"/>
    <cellStyle name="Sub totals 3 4 47" xfId="30708" xr:uid="{00000000-0005-0000-0000-0000236D0000}"/>
    <cellStyle name="Sub totals 3 4 47 2" xfId="30709" xr:uid="{00000000-0005-0000-0000-0000246D0000}"/>
    <cellStyle name="Sub totals 3 4 47 3" xfId="30710" xr:uid="{00000000-0005-0000-0000-0000256D0000}"/>
    <cellStyle name="Sub totals 3 4 47 4" xfId="30711" xr:uid="{00000000-0005-0000-0000-0000266D0000}"/>
    <cellStyle name="Sub totals 3 4 5" xfId="4109" xr:uid="{00000000-0005-0000-0000-0000276D0000}"/>
    <cellStyle name="Sub totals 3 4 5 2" xfId="30712" xr:uid="{00000000-0005-0000-0000-0000286D0000}"/>
    <cellStyle name="Sub totals 3 4 5 2 2" xfId="30713" xr:uid="{00000000-0005-0000-0000-0000296D0000}"/>
    <cellStyle name="Sub totals 3 4 5 2 3" xfId="30714" xr:uid="{00000000-0005-0000-0000-00002A6D0000}"/>
    <cellStyle name="Sub totals 3 4 5 2 4" xfId="30715" xr:uid="{00000000-0005-0000-0000-00002B6D0000}"/>
    <cellStyle name="Sub totals 3 4 5 3" xfId="30716" xr:uid="{00000000-0005-0000-0000-00002C6D0000}"/>
    <cellStyle name="Sub totals 3 4 5 4" xfId="30717" xr:uid="{00000000-0005-0000-0000-00002D6D0000}"/>
    <cellStyle name="Sub totals 3 4 6" xfId="4110" xr:uid="{00000000-0005-0000-0000-00002E6D0000}"/>
    <cellStyle name="Sub totals 3 4 6 2" xfId="30718" xr:uid="{00000000-0005-0000-0000-00002F6D0000}"/>
    <cellStyle name="Sub totals 3 4 6 2 2" xfId="30719" xr:uid="{00000000-0005-0000-0000-0000306D0000}"/>
    <cellStyle name="Sub totals 3 4 6 2 3" xfId="30720" xr:uid="{00000000-0005-0000-0000-0000316D0000}"/>
    <cellStyle name="Sub totals 3 4 6 2 4" xfId="30721" xr:uid="{00000000-0005-0000-0000-0000326D0000}"/>
    <cellStyle name="Sub totals 3 4 6 3" xfId="30722" xr:uid="{00000000-0005-0000-0000-0000336D0000}"/>
    <cellStyle name="Sub totals 3 4 6 4" xfId="30723" xr:uid="{00000000-0005-0000-0000-0000346D0000}"/>
    <cellStyle name="Sub totals 3 4 7" xfId="4111" xr:uid="{00000000-0005-0000-0000-0000356D0000}"/>
    <cellStyle name="Sub totals 3 4 7 2" xfId="30724" xr:uid="{00000000-0005-0000-0000-0000366D0000}"/>
    <cellStyle name="Sub totals 3 4 7 2 2" xfId="30725" xr:uid="{00000000-0005-0000-0000-0000376D0000}"/>
    <cellStyle name="Sub totals 3 4 7 2 3" xfId="30726" xr:uid="{00000000-0005-0000-0000-0000386D0000}"/>
    <cellStyle name="Sub totals 3 4 7 2 4" xfId="30727" xr:uid="{00000000-0005-0000-0000-0000396D0000}"/>
    <cellStyle name="Sub totals 3 4 7 3" xfId="30728" xr:uid="{00000000-0005-0000-0000-00003A6D0000}"/>
    <cellStyle name="Sub totals 3 4 7 4" xfId="30729" xr:uid="{00000000-0005-0000-0000-00003B6D0000}"/>
    <cellStyle name="Sub totals 3 4 8" xfId="4112" xr:uid="{00000000-0005-0000-0000-00003C6D0000}"/>
    <cellStyle name="Sub totals 3 4 8 2" xfId="30730" xr:uid="{00000000-0005-0000-0000-00003D6D0000}"/>
    <cellStyle name="Sub totals 3 4 8 2 2" xfId="30731" xr:uid="{00000000-0005-0000-0000-00003E6D0000}"/>
    <cellStyle name="Sub totals 3 4 8 2 3" xfId="30732" xr:uid="{00000000-0005-0000-0000-00003F6D0000}"/>
    <cellStyle name="Sub totals 3 4 8 2 4" xfId="30733" xr:uid="{00000000-0005-0000-0000-0000406D0000}"/>
    <cellStyle name="Sub totals 3 4 8 3" xfId="30734" xr:uid="{00000000-0005-0000-0000-0000416D0000}"/>
    <cellStyle name="Sub totals 3 4 8 4" xfId="30735" xr:uid="{00000000-0005-0000-0000-0000426D0000}"/>
    <cellStyle name="Sub totals 3 4 9" xfId="4113" xr:uid="{00000000-0005-0000-0000-0000436D0000}"/>
    <cellStyle name="Sub totals 3 4 9 2" xfId="30736" xr:uid="{00000000-0005-0000-0000-0000446D0000}"/>
    <cellStyle name="Sub totals 3 4 9 2 2" xfId="30737" xr:uid="{00000000-0005-0000-0000-0000456D0000}"/>
    <cellStyle name="Sub totals 3 4 9 2 3" xfId="30738" xr:uid="{00000000-0005-0000-0000-0000466D0000}"/>
    <cellStyle name="Sub totals 3 4 9 2 4" xfId="30739" xr:uid="{00000000-0005-0000-0000-0000476D0000}"/>
    <cellStyle name="Sub totals 3 4 9 3" xfId="30740" xr:uid="{00000000-0005-0000-0000-0000486D0000}"/>
    <cellStyle name="Sub totals 3 4 9 4" xfId="30741" xr:uid="{00000000-0005-0000-0000-0000496D0000}"/>
    <cellStyle name="Sub totals 3 5" xfId="4114" xr:uid="{00000000-0005-0000-0000-00004A6D0000}"/>
    <cellStyle name="Sub totals 3 5 10" xfId="4115" xr:uid="{00000000-0005-0000-0000-00004B6D0000}"/>
    <cellStyle name="Sub totals 3 5 10 2" xfId="30742" xr:uid="{00000000-0005-0000-0000-00004C6D0000}"/>
    <cellStyle name="Sub totals 3 5 10 2 2" xfId="30743" xr:uid="{00000000-0005-0000-0000-00004D6D0000}"/>
    <cellStyle name="Sub totals 3 5 10 2 3" xfId="30744" xr:uid="{00000000-0005-0000-0000-00004E6D0000}"/>
    <cellStyle name="Sub totals 3 5 10 2 4" xfId="30745" xr:uid="{00000000-0005-0000-0000-00004F6D0000}"/>
    <cellStyle name="Sub totals 3 5 10 3" xfId="30746" xr:uid="{00000000-0005-0000-0000-0000506D0000}"/>
    <cellStyle name="Sub totals 3 5 10 4" xfId="30747" xr:uid="{00000000-0005-0000-0000-0000516D0000}"/>
    <cellStyle name="Sub totals 3 5 11" xfId="4116" xr:uid="{00000000-0005-0000-0000-0000526D0000}"/>
    <cellStyle name="Sub totals 3 5 11 2" xfId="30748" xr:uid="{00000000-0005-0000-0000-0000536D0000}"/>
    <cellStyle name="Sub totals 3 5 11 2 2" xfId="30749" xr:uid="{00000000-0005-0000-0000-0000546D0000}"/>
    <cellStyle name="Sub totals 3 5 11 2 3" xfId="30750" xr:uid="{00000000-0005-0000-0000-0000556D0000}"/>
    <cellStyle name="Sub totals 3 5 11 2 4" xfId="30751" xr:uid="{00000000-0005-0000-0000-0000566D0000}"/>
    <cellStyle name="Sub totals 3 5 11 3" xfId="30752" xr:uid="{00000000-0005-0000-0000-0000576D0000}"/>
    <cellStyle name="Sub totals 3 5 11 4" xfId="30753" xr:uid="{00000000-0005-0000-0000-0000586D0000}"/>
    <cellStyle name="Sub totals 3 5 12" xfId="4117" xr:uid="{00000000-0005-0000-0000-0000596D0000}"/>
    <cellStyle name="Sub totals 3 5 12 2" xfId="30754" xr:uid="{00000000-0005-0000-0000-00005A6D0000}"/>
    <cellStyle name="Sub totals 3 5 12 2 2" xfId="30755" xr:uid="{00000000-0005-0000-0000-00005B6D0000}"/>
    <cellStyle name="Sub totals 3 5 12 2 3" xfId="30756" xr:uid="{00000000-0005-0000-0000-00005C6D0000}"/>
    <cellStyle name="Sub totals 3 5 12 2 4" xfId="30757" xr:uid="{00000000-0005-0000-0000-00005D6D0000}"/>
    <cellStyle name="Sub totals 3 5 12 3" xfId="30758" xr:uid="{00000000-0005-0000-0000-00005E6D0000}"/>
    <cellStyle name="Sub totals 3 5 12 4" xfId="30759" xr:uid="{00000000-0005-0000-0000-00005F6D0000}"/>
    <cellStyle name="Sub totals 3 5 13" xfId="4118" xr:uid="{00000000-0005-0000-0000-0000606D0000}"/>
    <cellStyle name="Sub totals 3 5 13 2" xfId="30760" xr:uid="{00000000-0005-0000-0000-0000616D0000}"/>
    <cellStyle name="Sub totals 3 5 13 2 2" xfId="30761" xr:uid="{00000000-0005-0000-0000-0000626D0000}"/>
    <cellStyle name="Sub totals 3 5 13 2 3" xfId="30762" xr:uid="{00000000-0005-0000-0000-0000636D0000}"/>
    <cellStyle name="Sub totals 3 5 13 2 4" xfId="30763" xr:uid="{00000000-0005-0000-0000-0000646D0000}"/>
    <cellStyle name="Sub totals 3 5 13 3" xfId="30764" xr:uid="{00000000-0005-0000-0000-0000656D0000}"/>
    <cellStyle name="Sub totals 3 5 13 4" xfId="30765" xr:uid="{00000000-0005-0000-0000-0000666D0000}"/>
    <cellStyle name="Sub totals 3 5 14" xfId="4119" xr:uid="{00000000-0005-0000-0000-0000676D0000}"/>
    <cellStyle name="Sub totals 3 5 14 2" xfId="30766" xr:uid="{00000000-0005-0000-0000-0000686D0000}"/>
    <cellStyle name="Sub totals 3 5 14 2 2" xfId="30767" xr:uid="{00000000-0005-0000-0000-0000696D0000}"/>
    <cellStyle name="Sub totals 3 5 14 2 3" xfId="30768" xr:uid="{00000000-0005-0000-0000-00006A6D0000}"/>
    <cellStyle name="Sub totals 3 5 14 2 4" xfId="30769" xr:uid="{00000000-0005-0000-0000-00006B6D0000}"/>
    <cellStyle name="Sub totals 3 5 14 3" xfId="30770" xr:uid="{00000000-0005-0000-0000-00006C6D0000}"/>
    <cellStyle name="Sub totals 3 5 14 4" xfId="30771" xr:uid="{00000000-0005-0000-0000-00006D6D0000}"/>
    <cellStyle name="Sub totals 3 5 15" xfId="4120" xr:uid="{00000000-0005-0000-0000-00006E6D0000}"/>
    <cellStyle name="Sub totals 3 5 15 2" xfId="30772" xr:uid="{00000000-0005-0000-0000-00006F6D0000}"/>
    <cellStyle name="Sub totals 3 5 15 2 2" xfId="30773" xr:uid="{00000000-0005-0000-0000-0000706D0000}"/>
    <cellStyle name="Sub totals 3 5 15 2 3" xfId="30774" xr:uid="{00000000-0005-0000-0000-0000716D0000}"/>
    <cellStyle name="Sub totals 3 5 15 2 4" xfId="30775" xr:uid="{00000000-0005-0000-0000-0000726D0000}"/>
    <cellStyle name="Sub totals 3 5 15 3" xfId="30776" xr:uid="{00000000-0005-0000-0000-0000736D0000}"/>
    <cellStyle name="Sub totals 3 5 15 4" xfId="30777" xr:uid="{00000000-0005-0000-0000-0000746D0000}"/>
    <cellStyle name="Sub totals 3 5 16" xfId="4121" xr:uid="{00000000-0005-0000-0000-0000756D0000}"/>
    <cellStyle name="Sub totals 3 5 16 2" xfId="30778" xr:uid="{00000000-0005-0000-0000-0000766D0000}"/>
    <cellStyle name="Sub totals 3 5 16 2 2" xfId="30779" xr:uid="{00000000-0005-0000-0000-0000776D0000}"/>
    <cellStyle name="Sub totals 3 5 16 2 3" xfId="30780" xr:uid="{00000000-0005-0000-0000-0000786D0000}"/>
    <cellStyle name="Sub totals 3 5 16 2 4" xfId="30781" xr:uid="{00000000-0005-0000-0000-0000796D0000}"/>
    <cellStyle name="Sub totals 3 5 16 3" xfId="30782" xr:uid="{00000000-0005-0000-0000-00007A6D0000}"/>
    <cellStyle name="Sub totals 3 5 16 4" xfId="30783" xr:uid="{00000000-0005-0000-0000-00007B6D0000}"/>
    <cellStyle name="Sub totals 3 5 17" xfId="4122" xr:uid="{00000000-0005-0000-0000-00007C6D0000}"/>
    <cellStyle name="Sub totals 3 5 17 2" xfId="30784" xr:uid="{00000000-0005-0000-0000-00007D6D0000}"/>
    <cellStyle name="Sub totals 3 5 17 2 2" xfId="30785" xr:uid="{00000000-0005-0000-0000-00007E6D0000}"/>
    <cellStyle name="Sub totals 3 5 17 2 3" xfId="30786" xr:uid="{00000000-0005-0000-0000-00007F6D0000}"/>
    <cellStyle name="Sub totals 3 5 17 2 4" xfId="30787" xr:uid="{00000000-0005-0000-0000-0000806D0000}"/>
    <cellStyle name="Sub totals 3 5 17 3" xfId="30788" xr:uid="{00000000-0005-0000-0000-0000816D0000}"/>
    <cellStyle name="Sub totals 3 5 17 4" xfId="30789" xr:uid="{00000000-0005-0000-0000-0000826D0000}"/>
    <cellStyle name="Sub totals 3 5 18" xfId="4123" xr:uid="{00000000-0005-0000-0000-0000836D0000}"/>
    <cellStyle name="Sub totals 3 5 18 2" xfId="30790" xr:uid="{00000000-0005-0000-0000-0000846D0000}"/>
    <cellStyle name="Sub totals 3 5 18 2 2" xfId="30791" xr:uid="{00000000-0005-0000-0000-0000856D0000}"/>
    <cellStyle name="Sub totals 3 5 18 2 3" xfId="30792" xr:uid="{00000000-0005-0000-0000-0000866D0000}"/>
    <cellStyle name="Sub totals 3 5 18 2 4" xfId="30793" xr:uid="{00000000-0005-0000-0000-0000876D0000}"/>
    <cellStyle name="Sub totals 3 5 18 3" xfId="30794" xr:uid="{00000000-0005-0000-0000-0000886D0000}"/>
    <cellStyle name="Sub totals 3 5 18 4" xfId="30795" xr:uid="{00000000-0005-0000-0000-0000896D0000}"/>
    <cellStyle name="Sub totals 3 5 19" xfId="4124" xr:uid="{00000000-0005-0000-0000-00008A6D0000}"/>
    <cellStyle name="Sub totals 3 5 19 2" xfId="30796" xr:uid="{00000000-0005-0000-0000-00008B6D0000}"/>
    <cellStyle name="Sub totals 3 5 19 2 2" xfId="30797" xr:uid="{00000000-0005-0000-0000-00008C6D0000}"/>
    <cellStyle name="Sub totals 3 5 19 2 3" xfId="30798" xr:uid="{00000000-0005-0000-0000-00008D6D0000}"/>
    <cellStyle name="Sub totals 3 5 19 2 4" xfId="30799" xr:uid="{00000000-0005-0000-0000-00008E6D0000}"/>
    <cellStyle name="Sub totals 3 5 19 3" xfId="30800" xr:uid="{00000000-0005-0000-0000-00008F6D0000}"/>
    <cellStyle name="Sub totals 3 5 19 4" xfId="30801" xr:uid="{00000000-0005-0000-0000-0000906D0000}"/>
    <cellStyle name="Sub totals 3 5 2" xfId="4125" xr:uid="{00000000-0005-0000-0000-0000916D0000}"/>
    <cellStyle name="Sub totals 3 5 2 2" xfId="30802" xr:uid="{00000000-0005-0000-0000-0000926D0000}"/>
    <cellStyle name="Sub totals 3 5 2 2 2" xfId="30803" xr:uid="{00000000-0005-0000-0000-0000936D0000}"/>
    <cellStyle name="Sub totals 3 5 2 2 3" xfId="30804" xr:uid="{00000000-0005-0000-0000-0000946D0000}"/>
    <cellStyle name="Sub totals 3 5 2 2 4" xfId="30805" xr:uid="{00000000-0005-0000-0000-0000956D0000}"/>
    <cellStyle name="Sub totals 3 5 2 3" xfId="30806" xr:uid="{00000000-0005-0000-0000-0000966D0000}"/>
    <cellStyle name="Sub totals 3 5 2 4" xfId="30807" xr:uid="{00000000-0005-0000-0000-0000976D0000}"/>
    <cellStyle name="Sub totals 3 5 20" xfId="4126" xr:uid="{00000000-0005-0000-0000-0000986D0000}"/>
    <cellStyle name="Sub totals 3 5 20 2" xfId="30808" xr:uid="{00000000-0005-0000-0000-0000996D0000}"/>
    <cellStyle name="Sub totals 3 5 20 2 2" xfId="30809" xr:uid="{00000000-0005-0000-0000-00009A6D0000}"/>
    <cellStyle name="Sub totals 3 5 20 2 3" xfId="30810" xr:uid="{00000000-0005-0000-0000-00009B6D0000}"/>
    <cellStyle name="Sub totals 3 5 20 2 4" xfId="30811" xr:uid="{00000000-0005-0000-0000-00009C6D0000}"/>
    <cellStyle name="Sub totals 3 5 20 3" xfId="30812" xr:uid="{00000000-0005-0000-0000-00009D6D0000}"/>
    <cellStyle name="Sub totals 3 5 20 4" xfId="30813" xr:uid="{00000000-0005-0000-0000-00009E6D0000}"/>
    <cellStyle name="Sub totals 3 5 21" xfId="4127" xr:uid="{00000000-0005-0000-0000-00009F6D0000}"/>
    <cellStyle name="Sub totals 3 5 21 2" xfId="30814" xr:uid="{00000000-0005-0000-0000-0000A06D0000}"/>
    <cellStyle name="Sub totals 3 5 21 2 2" xfId="30815" xr:uid="{00000000-0005-0000-0000-0000A16D0000}"/>
    <cellStyle name="Sub totals 3 5 21 2 3" xfId="30816" xr:uid="{00000000-0005-0000-0000-0000A26D0000}"/>
    <cellStyle name="Sub totals 3 5 21 2 4" xfId="30817" xr:uid="{00000000-0005-0000-0000-0000A36D0000}"/>
    <cellStyle name="Sub totals 3 5 21 3" xfId="30818" xr:uid="{00000000-0005-0000-0000-0000A46D0000}"/>
    <cellStyle name="Sub totals 3 5 21 4" xfId="30819" xr:uid="{00000000-0005-0000-0000-0000A56D0000}"/>
    <cellStyle name="Sub totals 3 5 22" xfId="4128" xr:uid="{00000000-0005-0000-0000-0000A66D0000}"/>
    <cellStyle name="Sub totals 3 5 22 2" xfId="30820" xr:uid="{00000000-0005-0000-0000-0000A76D0000}"/>
    <cellStyle name="Sub totals 3 5 22 2 2" xfId="30821" xr:uid="{00000000-0005-0000-0000-0000A86D0000}"/>
    <cellStyle name="Sub totals 3 5 22 2 3" xfId="30822" xr:uid="{00000000-0005-0000-0000-0000A96D0000}"/>
    <cellStyle name="Sub totals 3 5 22 2 4" xfId="30823" xr:uid="{00000000-0005-0000-0000-0000AA6D0000}"/>
    <cellStyle name="Sub totals 3 5 22 3" xfId="30824" xr:uid="{00000000-0005-0000-0000-0000AB6D0000}"/>
    <cellStyle name="Sub totals 3 5 22 4" xfId="30825" xr:uid="{00000000-0005-0000-0000-0000AC6D0000}"/>
    <cellStyle name="Sub totals 3 5 23" xfId="4129" xr:uid="{00000000-0005-0000-0000-0000AD6D0000}"/>
    <cellStyle name="Sub totals 3 5 23 2" xfId="30826" xr:uid="{00000000-0005-0000-0000-0000AE6D0000}"/>
    <cellStyle name="Sub totals 3 5 23 2 2" xfId="30827" xr:uid="{00000000-0005-0000-0000-0000AF6D0000}"/>
    <cellStyle name="Sub totals 3 5 23 2 3" xfId="30828" xr:uid="{00000000-0005-0000-0000-0000B06D0000}"/>
    <cellStyle name="Sub totals 3 5 23 2 4" xfId="30829" xr:uid="{00000000-0005-0000-0000-0000B16D0000}"/>
    <cellStyle name="Sub totals 3 5 23 3" xfId="30830" xr:uid="{00000000-0005-0000-0000-0000B26D0000}"/>
    <cellStyle name="Sub totals 3 5 23 4" xfId="30831" xr:uid="{00000000-0005-0000-0000-0000B36D0000}"/>
    <cellStyle name="Sub totals 3 5 24" xfId="4130" xr:uid="{00000000-0005-0000-0000-0000B46D0000}"/>
    <cellStyle name="Sub totals 3 5 24 2" xfId="30832" xr:uid="{00000000-0005-0000-0000-0000B56D0000}"/>
    <cellStyle name="Sub totals 3 5 24 2 2" xfId="30833" xr:uid="{00000000-0005-0000-0000-0000B66D0000}"/>
    <cellStyle name="Sub totals 3 5 24 2 3" xfId="30834" xr:uid="{00000000-0005-0000-0000-0000B76D0000}"/>
    <cellStyle name="Sub totals 3 5 24 2 4" xfId="30835" xr:uid="{00000000-0005-0000-0000-0000B86D0000}"/>
    <cellStyle name="Sub totals 3 5 24 3" xfId="30836" xr:uid="{00000000-0005-0000-0000-0000B96D0000}"/>
    <cellStyle name="Sub totals 3 5 24 4" xfId="30837" xr:uid="{00000000-0005-0000-0000-0000BA6D0000}"/>
    <cellStyle name="Sub totals 3 5 25" xfId="4131" xr:uid="{00000000-0005-0000-0000-0000BB6D0000}"/>
    <cellStyle name="Sub totals 3 5 25 2" xfId="30838" xr:uid="{00000000-0005-0000-0000-0000BC6D0000}"/>
    <cellStyle name="Sub totals 3 5 25 2 2" xfId="30839" xr:uid="{00000000-0005-0000-0000-0000BD6D0000}"/>
    <cellStyle name="Sub totals 3 5 25 2 3" xfId="30840" xr:uid="{00000000-0005-0000-0000-0000BE6D0000}"/>
    <cellStyle name="Sub totals 3 5 25 2 4" xfId="30841" xr:uid="{00000000-0005-0000-0000-0000BF6D0000}"/>
    <cellStyle name="Sub totals 3 5 25 3" xfId="30842" xr:uid="{00000000-0005-0000-0000-0000C06D0000}"/>
    <cellStyle name="Sub totals 3 5 25 4" xfId="30843" xr:uid="{00000000-0005-0000-0000-0000C16D0000}"/>
    <cellStyle name="Sub totals 3 5 26" xfId="4132" xr:uid="{00000000-0005-0000-0000-0000C26D0000}"/>
    <cellStyle name="Sub totals 3 5 26 2" xfId="30844" xr:uid="{00000000-0005-0000-0000-0000C36D0000}"/>
    <cellStyle name="Sub totals 3 5 26 2 2" xfId="30845" xr:uid="{00000000-0005-0000-0000-0000C46D0000}"/>
    <cellStyle name="Sub totals 3 5 26 2 3" xfId="30846" xr:uid="{00000000-0005-0000-0000-0000C56D0000}"/>
    <cellStyle name="Sub totals 3 5 26 2 4" xfId="30847" xr:uid="{00000000-0005-0000-0000-0000C66D0000}"/>
    <cellStyle name="Sub totals 3 5 26 3" xfId="30848" xr:uid="{00000000-0005-0000-0000-0000C76D0000}"/>
    <cellStyle name="Sub totals 3 5 26 4" xfId="30849" xr:uid="{00000000-0005-0000-0000-0000C86D0000}"/>
    <cellStyle name="Sub totals 3 5 27" xfId="4133" xr:uid="{00000000-0005-0000-0000-0000C96D0000}"/>
    <cellStyle name="Sub totals 3 5 27 2" xfId="30850" xr:uid="{00000000-0005-0000-0000-0000CA6D0000}"/>
    <cellStyle name="Sub totals 3 5 27 2 2" xfId="30851" xr:uid="{00000000-0005-0000-0000-0000CB6D0000}"/>
    <cellStyle name="Sub totals 3 5 27 2 3" xfId="30852" xr:uid="{00000000-0005-0000-0000-0000CC6D0000}"/>
    <cellStyle name="Sub totals 3 5 27 2 4" xfId="30853" xr:uid="{00000000-0005-0000-0000-0000CD6D0000}"/>
    <cellStyle name="Sub totals 3 5 27 3" xfId="30854" xr:uid="{00000000-0005-0000-0000-0000CE6D0000}"/>
    <cellStyle name="Sub totals 3 5 27 4" xfId="30855" xr:uid="{00000000-0005-0000-0000-0000CF6D0000}"/>
    <cellStyle name="Sub totals 3 5 28" xfId="4134" xr:uid="{00000000-0005-0000-0000-0000D06D0000}"/>
    <cellStyle name="Sub totals 3 5 28 2" xfId="30856" xr:uid="{00000000-0005-0000-0000-0000D16D0000}"/>
    <cellStyle name="Sub totals 3 5 28 2 2" xfId="30857" xr:uid="{00000000-0005-0000-0000-0000D26D0000}"/>
    <cellStyle name="Sub totals 3 5 28 2 3" xfId="30858" xr:uid="{00000000-0005-0000-0000-0000D36D0000}"/>
    <cellStyle name="Sub totals 3 5 28 2 4" xfId="30859" xr:uid="{00000000-0005-0000-0000-0000D46D0000}"/>
    <cellStyle name="Sub totals 3 5 28 3" xfId="30860" xr:uid="{00000000-0005-0000-0000-0000D56D0000}"/>
    <cellStyle name="Sub totals 3 5 28 4" xfId="30861" xr:uid="{00000000-0005-0000-0000-0000D66D0000}"/>
    <cellStyle name="Sub totals 3 5 29" xfId="4135" xr:uid="{00000000-0005-0000-0000-0000D76D0000}"/>
    <cellStyle name="Sub totals 3 5 29 2" xfId="30862" xr:uid="{00000000-0005-0000-0000-0000D86D0000}"/>
    <cellStyle name="Sub totals 3 5 29 2 2" xfId="30863" xr:uid="{00000000-0005-0000-0000-0000D96D0000}"/>
    <cellStyle name="Sub totals 3 5 29 2 3" xfId="30864" xr:uid="{00000000-0005-0000-0000-0000DA6D0000}"/>
    <cellStyle name="Sub totals 3 5 29 2 4" xfId="30865" xr:uid="{00000000-0005-0000-0000-0000DB6D0000}"/>
    <cellStyle name="Sub totals 3 5 29 3" xfId="30866" xr:uid="{00000000-0005-0000-0000-0000DC6D0000}"/>
    <cellStyle name="Sub totals 3 5 29 4" xfId="30867" xr:uid="{00000000-0005-0000-0000-0000DD6D0000}"/>
    <cellStyle name="Sub totals 3 5 3" xfId="4136" xr:uid="{00000000-0005-0000-0000-0000DE6D0000}"/>
    <cellStyle name="Sub totals 3 5 3 2" xfId="30868" xr:uid="{00000000-0005-0000-0000-0000DF6D0000}"/>
    <cellStyle name="Sub totals 3 5 3 2 2" xfId="30869" xr:uid="{00000000-0005-0000-0000-0000E06D0000}"/>
    <cellStyle name="Sub totals 3 5 3 2 3" xfId="30870" xr:uid="{00000000-0005-0000-0000-0000E16D0000}"/>
    <cellStyle name="Sub totals 3 5 3 2 4" xfId="30871" xr:uid="{00000000-0005-0000-0000-0000E26D0000}"/>
    <cellStyle name="Sub totals 3 5 3 3" xfId="30872" xr:uid="{00000000-0005-0000-0000-0000E36D0000}"/>
    <cellStyle name="Sub totals 3 5 3 4" xfId="30873" xr:uid="{00000000-0005-0000-0000-0000E46D0000}"/>
    <cellStyle name="Sub totals 3 5 30" xfId="4137" xr:uid="{00000000-0005-0000-0000-0000E56D0000}"/>
    <cellStyle name="Sub totals 3 5 30 2" xfId="30874" xr:uid="{00000000-0005-0000-0000-0000E66D0000}"/>
    <cellStyle name="Sub totals 3 5 30 2 2" xfId="30875" xr:uid="{00000000-0005-0000-0000-0000E76D0000}"/>
    <cellStyle name="Sub totals 3 5 30 2 3" xfId="30876" xr:uid="{00000000-0005-0000-0000-0000E86D0000}"/>
    <cellStyle name="Sub totals 3 5 30 2 4" xfId="30877" xr:uid="{00000000-0005-0000-0000-0000E96D0000}"/>
    <cellStyle name="Sub totals 3 5 30 3" xfId="30878" xr:uid="{00000000-0005-0000-0000-0000EA6D0000}"/>
    <cellStyle name="Sub totals 3 5 30 4" xfId="30879" xr:uid="{00000000-0005-0000-0000-0000EB6D0000}"/>
    <cellStyle name="Sub totals 3 5 31" xfId="4138" xr:uid="{00000000-0005-0000-0000-0000EC6D0000}"/>
    <cellStyle name="Sub totals 3 5 31 2" xfId="30880" xr:uid="{00000000-0005-0000-0000-0000ED6D0000}"/>
    <cellStyle name="Sub totals 3 5 31 2 2" xfId="30881" xr:uid="{00000000-0005-0000-0000-0000EE6D0000}"/>
    <cellStyle name="Sub totals 3 5 31 2 3" xfId="30882" xr:uid="{00000000-0005-0000-0000-0000EF6D0000}"/>
    <cellStyle name="Sub totals 3 5 31 2 4" xfId="30883" xr:uid="{00000000-0005-0000-0000-0000F06D0000}"/>
    <cellStyle name="Sub totals 3 5 31 3" xfId="30884" xr:uid="{00000000-0005-0000-0000-0000F16D0000}"/>
    <cellStyle name="Sub totals 3 5 31 4" xfId="30885" xr:uid="{00000000-0005-0000-0000-0000F26D0000}"/>
    <cellStyle name="Sub totals 3 5 32" xfId="4139" xr:uid="{00000000-0005-0000-0000-0000F36D0000}"/>
    <cellStyle name="Sub totals 3 5 32 2" xfId="30886" xr:uid="{00000000-0005-0000-0000-0000F46D0000}"/>
    <cellStyle name="Sub totals 3 5 32 2 2" xfId="30887" xr:uid="{00000000-0005-0000-0000-0000F56D0000}"/>
    <cellStyle name="Sub totals 3 5 32 2 3" xfId="30888" xr:uid="{00000000-0005-0000-0000-0000F66D0000}"/>
    <cellStyle name="Sub totals 3 5 32 2 4" xfId="30889" xr:uid="{00000000-0005-0000-0000-0000F76D0000}"/>
    <cellStyle name="Sub totals 3 5 32 3" xfId="30890" xr:uid="{00000000-0005-0000-0000-0000F86D0000}"/>
    <cellStyle name="Sub totals 3 5 32 4" xfId="30891" xr:uid="{00000000-0005-0000-0000-0000F96D0000}"/>
    <cellStyle name="Sub totals 3 5 33" xfId="4140" xr:uid="{00000000-0005-0000-0000-0000FA6D0000}"/>
    <cellStyle name="Sub totals 3 5 33 2" xfId="30892" xr:uid="{00000000-0005-0000-0000-0000FB6D0000}"/>
    <cellStyle name="Sub totals 3 5 33 2 2" xfId="30893" xr:uid="{00000000-0005-0000-0000-0000FC6D0000}"/>
    <cellStyle name="Sub totals 3 5 33 2 3" xfId="30894" xr:uid="{00000000-0005-0000-0000-0000FD6D0000}"/>
    <cellStyle name="Sub totals 3 5 33 2 4" xfId="30895" xr:uid="{00000000-0005-0000-0000-0000FE6D0000}"/>
    <cellStyle name="Sub totals 3 5 33 3" xfId="30896" xr:uid="{00000000-0005-0000-0000-0000FF6D0000}"/>
    <cellStyle name="Sub totals 3 5 33 4" xfId="30897" xr:uid="{00000000-0005-0000-0000-0000006E0000}"/>
    <cellStyle name="Sub totals 3 5 34" xfId="4141" xr:uid="{00000000-0005-0000-0000-0000016E0000}"/>
    <cellStyle name="Sub totals 3 5 34 2" xfId="30898" xr:uid="{00000000-0005-0000-0000-0000026E0000}"/>
    <cellStyle name="Sub totals 3 5 34 2 2" xfId="30899" xr:uid="{00000000-0005-0000-0000-0000036E0000}"/>
    <cellStyle name="Sub totals 3 5 34 2 3" xfId="30900" xr:uid="{00000000-0005-0000-0000-0000046E0000}"/>
    <cellStyle name="Sub totals 3 5 34 2 4" xfId="30901" xr:uid="{00000000-0005-0000-0000-0000056E0000}"/>
    <cellStyle name="Sub totals 3 5 34 3" xfId="30902" xr:uid="{00000000-0005-0000-0000-0000066E0000}"/>
    <cellStyle name="Sub totals 3 5 34 4" xfId="30903" xr:uid="{00000000-0005-0000-0000-0000076E0000}"/>
    <cellStyle name="Sub totals 3 5 35" xfId="4142" xr:uid="{00000000-0005-0000-0000-0000086E0000}"/>
    <cellStyle name="Sub totals 3 5 35 2" xfId="30904" xr:uid="{00000000-0005-0000-0000-0000096E0000}"/>
    <cellStyle name="Sub totals 3 5 35 2 2" xfId="30905" xr:uid="{00000000-0005-0000-0000-00000A6E0000}"/>
    <cellStyle name="Sub totals 3 5 35 2 3" xfId="30906" xr:uid="{00000000-0005-0000-0000-00000B6E0000}"/>
    <cellStyle name="Sub totals 3 5 35 2 4" xfId="30907" xr:uid="{00000000-0005-0000-0000-00000C6E0000}"/>
    <cellStyle name="Sub totals 3 5 35 3" xfId="30908" xr:uid="{00000000-0005-0000-0000-00000D6E0000}"/>
    <cellStyle name="Sub totals 3 5 35 4" xfId="30909" xr:uid="{00000000-0005-0000-0000-00000E6E0000}"/>
    <cellStyle name="Sub totals 3 5 36" xfId="4143" xr:uid="{00000000-0005-0000-0000-00000F6E0000}"/>
    <cellStyle name="Sub totals 3 5 36 2" xfId="30910" xr:uid="{00000000-0005-0000-0000-0000106E0000}"/>
    <cellStyle name="Sub totals 3 5 36 2 2" xfId="30911" xr:uid="{00000000-0005-0000-0000-0000116E0000}"/>
    <cellStyle name="Sub totals 3 5 36 2 3" xfId="30912" xr:uid="{00000000-0005-0000-0000-0000126E0000}"/>
    <cellStyle name="Sub totals 3 5 36 2 4" xfId="30913" xr:uid="{00000000-0005-0000-0000-0000136E0000}"/>
    <cellStyle name="Sub totals 3 5 36 3" xfId="30914" xr:uid="{00000000-0005-0000-0000-0000146E0000}"/>
    <cellStyle name="Sub totals 3 5 36 4" xfId="30915" xr:uid="{00000000-0005-0000-0000-0000156E0000}"/>
    <cellStyle name="Sub totals 3 5 37" xfId="4144" xr:uid="{00000000-0005-0000-0000-0000166E0000}"/>
    <cellStyle name="Sub totals 3 5 37 2" xfId="30916" xr:uid="{00000000-0005-0000-0000-0000176E0000}"/>
    <cellStyle name="Sub totals 3 5 37 2 2" xfId="30917" xr:uid="{00000000-0005-0000-0000-0000186E0000}"/>
    <cellStyle name="Sub totals 3 5 37 2 3" xfId="30918" xr:uid="{00000000-0005-0000-0000-0000196E0000}"/>
    <cellStyle name="Sub totals 3 5 37 2 4" xfId="30919" xr:uid="{00000000-0005-0000-0000-00001A6E0000}"/>
    <cellStyle name="Sub totals 3 5 37 3" xfId="30920" xr:uid="{00000000-0005-0000-0000-00001B6E0000}"/>
    <cellStyle name="Sub totals 3 5 37 4" xfId="30921" xr:uid="{00000000-0005-0000-0000-00001C6E0000}"/>
    <cellStyle name="Sub totals 3 5 38" xfId="4145" xr:uid="{00000000-0005-0000-0000-00001D6E0000}"/>
    <cellStyle name="Sub totals 3 5 38 2" xfId="30922" xr:uid="{00000000-0005-0000-0000-00001E6E0000}"/>
    <cellStyle name="Sub totals 3 5 38 2 2" xfId="30923" xr:uid="{00000000-0005-0000-0000-00001F6E0000}"/>
    <cellStyle name="Sub totals 3 5 38 2 3" xfId="30924" xr:uid="{00000000-0005-0000-0000-0000206E0000}"/>
    <cellStyle name="Sub totals 3 5 38 2 4" xfId="30925" xr:uid="{00000000-0005-0000-0000-0000216E0000}"/>
    <cellStyle name="Sub totals 3 5 38 3" xfId="30926" xr:uid="{00000000-0005-0000-0000-0000226E0000}"/>
    <cellStyle name="Sub totals 3 5 38 4" xfId="30927" xr:uid="{00000000-0005-0000-0000-0000236E0000}"/>
    <cellStyle name="Sub totals 3 5 39" xfId="4146" xr:uid="{00000000-0005-0000-0000-0000246E0000}"/>
    <cellStyle name="Sub totals 3 5 39 2" xfId="30928" xr:uid="{00000000-0005-0000-0000-0000256E0000}"/>
    <cellStyle name="Sub totals 3 5 39 2 2" xfId="30929" xr:uid="{00000000-0005-0000-0000-0000266E0000}"/>
    <cellStyle name="Sub totals 3 5 39 2 3" xfId="30930" xr:uid="{00000000-0005-0000-0000-0000276E0000}"/>
    <cellStyle name="Sub totals 3 5 39 2 4" xfId="30931" xr:uid="{00000000-0005-0000-0000-0000286E0000}"/>
    <cellStyle name="Sub totals 3 5 39 3" xfId="30932" xr:uid="{00000000-0005-0000-0000-0000296E0000}"/>
    <cellStyle name="Sub totals 3 5 39 4" xfId="30933" xr:uid="{00000000-0005-0000-0000-00002A6E0000}"/>
    <cellStyle name="Sub totals 3 5 4" xfId="4147" xr:uid="{00000000-0005-0000-0000-00002B6E0000}"/>
    <cellStyle name="Sub totals 3 5 4 2" xfId="30934" xr:uid="{00000000-0005-0000-0000-00002C6E0000}"/>
    <cellStyle name="Sub totals 3 5 4 2 2" xfId="30935" xr:uid="{00000000-0005-0000-0000-00002D6E0000}"/>
    <cellStyle name="Sub totals 3 5 4 2 3" xfId="30936" xr:uid="{00000000-0005-0000-0000-00002E6E0000}"/>
    <cellStyle name="Sub totals 3 5 4 2 4" xfId="30937" xr:uid="{00000000-0005-0000-0000-00002F6E0000}"/>
    <cellStyle name="Sub totals 3 5 4 3" xfId="30938" xr:uid="{00000000-0005-0000-0000-0000306E0000}"/>
    <cellStyle name="Sub totals 3 5 4 4" xfId="30939" xr:uid="{00000000-0005-0000-0000-0000316E0000}"/>
    <cellStyle name="Sub totals 3 5 40" xfId="4148" xr:uid="{00000000-0005-0000-0000-0000326E0000}"/>
    <cellStyle name="Sub totals 3 5 40 2" xfId="30940" xr:uid="{00000000-0005-0000-0000-0000336E0000}"/>
    <cellStyle name="Sub totals 3 5 40 2 2" xfId="30941" xr:uid="{00000000-0005-0000-0000-0000346E0000}"/>
    <cellStyle name="Sub totals 3 5 40 2 3" xfId="30942" xr:uid="{00000000-0005-0000-0000-0000356E0000}"/>
    <cellStyle name="Sub totals 3 5 40 2 4" xfId="30943" xr:uid="{00000000-0005-0000-0000-0000366E0000}"/>
    <cellStyle name="Sub totals 3 5 40 3" xfId="30944" xr:uid="{00000000-0005-0000-0000-0000376E0000}"/>
    <cellStyle name="Sub totals 3 5 40 4" xfId="30945" xr:uid="{00000000-0005-0000-0000-0000386E0000}"/>
    <cellStyle name="Sub totals 3 5 41" xfId="4149" xr:uid="{00000000-0005-0000-0000-0000396E0000}"/>
    <cellStyle name="Sub totals 3 5 41 2" xfId="30946" xr:uid="{00000000-0005-0000-0000-00003A6E0000}"/>
    <cellStyle name="Sub totals 3 5 41 2 2" xfId="30947" xr:uid="{00000000-0005-0000-0000-00003B6E0000}"/>
    <cellStyle name="Sub totals 3 5 41 2 3" xfId="30948" xr:uid="{00000000-0005-0000-0000-00003C6E0000}"/>
    <cellStyle name="Sub totals 3 5 41 2 4" xfId="30949" xr:uid="{00000000-0005-0000-0000-00003D6E0000}"/>
    <cellStyle name="Sub totals 3 5 41 3" xfId="30950" xr:uid="{00000000-0005-0000-0000-00003E6E0000}"/>
    <cellStyle name="Sub totals 3 5 41 4" xfId="30951" xr:uid="{00000000-0005-0000-0000-00003F6E0000}"/>
    <cellStyle name="Sub totals 3 5 42" xfId="4150" xr:uid="{00000000-0005-0000-0000-0000406E0000}"/>
    <cellStyle name="Sub totals 3 5 42 2" xfId="30952" xr:uid="{00000000-0005-0000-0000-0000416E0000}"/>
    <cellStyle name="Sub totals 3 5 42 2 2" xfId="30953" xr:uid="{00000000-0005-0000-0000-0000426E0000}"/>
    <cellStyle name="Sub totals 3 5 42 2 3" xfId="30954" xr:uid="{00000000-0005-0000-0000-0000436E0000}"/>
    <cellStyle name="Sub totals 3 5 42 2 4" xfId="30955" xr:uid="{00000000-0005-0000-0000-0000446E0000}"/>
    <cellStyle name="Sub totals 3 5 42 3" xfId="30956" xr:uid="{00000000-0005-0000-0000-0000456E0000}"/>
    <cellStyle name="Sub totals 3 5 42 4" xfId="30957" xr:uid="{00000000-0005-0000-0000-0000466E0000}"/>
    <cellStyle name="Sub totals 3 5 43" xfId="4151" xr:uid="{00000000-0005-0000-0000-0000476E0000}"/>
    <cellStyle name="Sub totals 3 5 43 2" xfId="30958" xr:uid="{00000000-0005-0000-0000-0000486E0000}"/>
    <cellStyle name="Sub totals 3 5 43 2 2" xfId="30959" xr:uid="{00000000-0005-0000-0000-0000496E0000}"/>
    <cellStyle name="Sub totals 3 5 43 2 3" xfId="30960" xr:uid="{00000000-0005-0000-0000-00004A6E0000}"/>
    <cellStyle name="Sub totals 3 5 43 2 4" xfId="30961" xr:uid="{00000000-0005-0000-0000-00004B6E0000}"/>
    <cellStyle name="Sub totals 3 5 43 3" xfId="30962" xr:uid="{00000000-0005-0000-0000-00004C6E0000}"/>
    <cellStyle name="Sub totals 3 5 43 4" xfId="30963" xr:uid="{00000000-0005-0000-0000-00004D6E0000}"/>
    <cellStyle name="Sub totals 3 5 44" xfId="4152" xr:uid="{00000000-0005-0000-0000-00004E6E0000}"/>
    <cellStyle name="Sub totals 3 5 44 2" xfId="30964" xr:uid="{00000000-0005-0000-0000-00004F6E0000}"/>
    <cellStyle name="Sub totals 3 5 44 2 2" xfId="30965" xr:uid="{00000000-0005-0000-0000-0000506E0000}"/>
    <cellStyle name="Sub totals 3 5 44 2 3" xfId="30966" xr:uid="{00000000-0005-0000-0000-0000516E0000}"/>
    <cellStyle name="Sub totals 3 5 44 2 4" xfId="30967" xr:uid="{00000000-0005-0000-0000-0000526E0000}"/>
    <cellStyle name="Sub totals 3 5 44 3" xfId="30968" xr:uid="{00000000-0005-0000-0000-0000536E0000}"/>
    <cellStyle name="Sub totals 3 5 44 4" xfId="30969" xr:uid="{00000000-0005-0000-0000-0000546E0000}"/>
    <cellStyle name="Sub totals 3 5 45" xfId="30970" xr:uid="{00000000-0005-0000-0000-0000556E0000}"/>
    <cellStyle name="Sub totals 3 5 45 2" xfId="30971" xr:uid="{00000000-0005-0000-0000-0000566E0000}"/>
    <cellStyle name="Sub totals 3 5 45 3" xfId="30972" xr:uid="{00000000-0005-0000-0000-0000576E0000}"/>
    <cellStyle name="Sub totals 3 5 45 4" xfId="30973" xr:uid="{00000000-0005-0000-0000-0000586E0000}"/>
    <cellStyle name="Sub totals 3 5 46" xfId="30974" xr:uid="{00000000-0005-0000-0000-0000596E0000}"/>
    <cellStyle name="Sub totals 3 5 46 2" xfId="30975" xr:uid="{00000000-0005-0000-0000-00005A6E0000}"/>
    <cellStyle name="Sub totals 3 5 46 3" xfId="30976" xr:uid="{00000000-0005-0000-0000-00005B6E0000}"/>
    <cellStyle name="Sub totals 3 5 46 4" xfId="30977" xr:uid="{00000000-0005-0000-0000-00005C6E0000}"/>
    <cellStyle name="Sub totals 3 5 47" xfId="30978" xr:uid="{00000000-0005-0000-0000-00005D6E0000}"/>
    <cellStyle name="Sub totals 3 5 5" xfId="4153" xr:uid="{00000000-0005-0000-0000-00005E6E0000}"/>
    <cellStyle name="Sub totals 3 5 5 2" xfId="30979" xr:uid="{00000000-0005-0000-0000-00005F6E0000}"/>
    <cellStyle name="Sub totals 3 5 5 2 2" xfId="30980" xr:uid="{00000000-0005-0000-0000-0000606E0000}"/>
    <cellStyle name="Sub totals 3 5 5 2 3" xfId="30981" xr:uid="{00000000-0005-0000-0000-0000616E0000}"/>
    <cellStyle name="Sub totals 3 5 5 2 4" xfId="30982" xr:uid="{00000000-0005-0000-0000-0000626E0000}"/>
    <cellStyle name="Sub totals 3 5 5 3" xfId="30983" xr:uid="{00000000-0005-0000-0000-0000636E0000}"/>
    <cellStyle name="Sub totals 3 5 5 4" xfId="30984" xr:uid="{00000000-0005-0000-0000-0000646E0000}"/>
    <cellStyle name="Sub totals 3 5 6" xfId="4154" xr:uid="{00000000-0005-0000-0000-0000656E0000}"/>
    <cellStyle name="Sub totals 3 5 6 2" xfId="30985" xr:uid="{00000000-0005-0000-0000-0000666E0000}"/>
    <cellStyle name="Sub totals 3 5 6 2 2" xfId="30986" xr:uid="{00000000-0005-0000-0000-0000676E0000}"/>
    <cellStyle name="Sub totals 3 5 6 2 3" xfId="30987" xr:uid="{00000000-0005-0000-0000-0000686E0000}"/>
    <cellStyle name="Sub totals 3 5 6 2 4" xfId="30988" xr:uid="{00000000-0005-0000-0000-0000696E0000}"/>
    <cellStyle name="Sub totals 3 5 6 3" xfId="30989" xr:uid="{00000000-0005-0000-0000-00006A6E0000}"/>
    <cellStyle name="Sub totals 3 5 6 4" xfId="30990" xr:uid="{00000000-0005-0000-0000-00006B6E0000}"/>
    <cellStyle name="Sub totals 3 5 7" xfId="4155" xr:uid="{00000000-0005-0000-0000-00006C6E0000}"/>
    <cellStyle name="Sub totals 3 5 7 2" xfId="30991" xr:uid="{00000000-0005-0000-0000-00006D6E0000}"/>
    <cellStyle name="Sub totals 3 5 7 2 2" xfId="30992" xr:uid="{00000000-0005-0000-0000-00006E6E0000}"/>
    <cellStyle name="Sub totals 3 5 7 2 3" xfId="30993" xr:uid="{00000000-0005-0000-0000-00006F6E0000}"/>
    <cellStyle name="Sub totals 3 5 7 2 4" xfId="30994" xr:uid="{00000000-0005-0000-0000-0000706E0000}"/>
    <cellStyle name="Sub totals 3 5 7 3" xfId="30995" xr:uid="{00000000-0005-0000-0000-0000716E0000}"/>
    <cellStyle name="Sub totals 3 5 7 4" xfId="30996" xr:uid="{00000000-0005-0000-0000-0000726E0000}"/>
    <cellStyle name="Sub totals 3 5 8" xfId="4156" xr:uid="{00000000-0005-0000-0000-0000736E0000}"/>
    <cellStyle name="Sub totals 3 5 8 2" xfId="30997" xr:uid="{00000000-0005-0000-0000-0000746E0000}"/>
    <cellStyle name="Sub totals 3 5 8 2 2" xfId="30998" xr:uid="{00000000-0005-0000-0000-0000756E0000}"/>
    <cellStyle name="Sub totals 3 5 8 2 3" xfId="30999" xr:uid="{00000000-0005-0000-0000-0000766E0000}"/>
    <cellStyle name="Sub totals 3 5 8 2 4" xfId="31000" xr:uid="{00000000-0005-0000-0000-0000776E0000}"/>
    <cellStyle name="Sub totals 3 5 8 3" xfId="31001" xr:uid="{00000000-0005-0000-0000-0000786E0000}"/>
    <cellStyle name="Sub totals 3 5 8 4" xfId="31002" xr:uid="{00000000-0005-0000-0000-0000796E0000}"/>
    <cellStyle name="Sub totals 3 5 9" xfId="4157" xr:uid="{00000000-0005-0000-0000-00007A6E0000}"/>
    <cellStyle name="Sub totals 3 5 9 2" xfId="31003" xr:uid="{00000000-0005-0000-0000-00007B6E0000}"/>
    <cellStyle name="Sub totals 3 5 9 2 2" xfId="31004" xr:uid="{00000000-0005-0000-0000-00007C6E0000}"/>
    <cellStyle name="Sub totals 3 5 9 2 3" xfId="31005" xr:uid="{00000000-0005-0000-0000-00007D6E0000}"/>
    <cellStyle name="Sub totals 3 5 9 2 4" xfId="31006" xr:uid="{00000000-0005-0000-0000-00007E6E0000}"/>
    <cellStyle name="Sub totals 3 5 9 3" xfId="31007" xr:uid="{00000000-0005-0000-0000-00007F6E0000}"/>
    <cellStyle name="Sub totals 3 5 9 4" xfId="31008" xr:uid="{00000000-0005-0000-0000-0000806E0000}"/>
    <cellStyle name="Sub totals 3 6" xfId="4158" xr:uid="{00000000-0005-0000-0000-0000816E0000}"/>
    <cellStyle name="Sub totals 3 6 2" xfId="31009" xr:uid="{00000000-0005-0000-0000-0000826E0000}"/>
    <cellStyle name="Sub totals 3 6 2 2" xfId="31010" xr:uid="{00000000-0005-0000-0000-0000836E0000}"/>
    <cellStyle name="Sub totals 3 6 2 3" xfId="31011" xr:uid="{00000000-0005-0000-0000-0000846E0000}"/>
    <cellStyle name="Sub totals 3 6 2 4" xfId="31012" xr:uid="{00000000-0005-0000-0000-0000856E0000}"/>
    <cellStyle name="Sub totals 3 6 3" xfId="31013" xr:uid="{00000000-0005-0000-0000-0000866E0000}"/>
    <cellStyle name="Sub totals 3 6 4" xfId="31014" xr:uid="{00000000-0005-0000-0000-0000876E0000}"/>
    <cellStyle name="Sub totals 3 7" xfId="4159" xr:uid="{00000000-0005-0000-0000-0000886E0000}"/>
    <cellStyle name="Sub totals 3 7 2" xfId="31015" xr:uid="{00000000-0005-0000-0000-0000896E0000}"/>
    <cellStyle name="Sub totals 3 7 2 2" xfId="31016" xr:uid="{00000000-0005-0000-0000-00008A6E0000}"/>
    <cellStyle name="Sub totals 3 7 2 3" xfId="31017" xr:uid="{00000000-0005-0000-0000-00008B6E0000}"/>
    <cellStyle name="Sub totals 3 7 2 4" xfId="31018" xr:uid="{00000000-0005-0000-0000-00008C6E0000}"/>
    <cellStyle name="Sub totals 3 7 3" xfId="31019" xr:uid="{00000000-0005-0000-0000-00008D6E0000}"/>
    <cellStyle name="Sub totals 3 7 4" xfId="31020" xr:uid="{00000000-0005-0000-0000-00008E6E0000}"/>
    <cellStyle name="Sub totals 3 8" xfId="4160" xr:uid="{00000000-0005-0000-0000-00008F6E0000}"/>
    <cellStyle name="Sub totals 3 8 2" xfId="31021" xr:uid="{00000000-0005-0000-0000-0000906E0000}"/>
    <cellStyle name="Sub totals 3 8 2 2" xfId="31022" xr:uid="{00000000-0005-0000-0000-0000916E0000}"/>
    <cellStyle name="Sub totals 3 8 2 3" xfId="31023" xr:uid="{00000000-0005-0000-0000-0000926E0000}"/>
    <cellStyle name="Sub totals 3 8 2 4" xfId="31024" xr:uid="{00000000-0005-0000-0000-0000936E0000}"/>
    <cellStyle name="Sub totals 3 8 3" xfId="31025" xr:uid="{00000000-0005-0000-0000-0000946E0000}"/>
    <cellStyle name="Sub totals 3 8 4" xfId="31026" xr:uid="{00000000-0005-0000-0000-0000956E0000}"/>
    <cellStyle name="Sub totals 3 9" xfId="4161" xr:uid="{00000000-0005-0000-0000-0000966E0000}"/>
    <cellStyle name="Sub totals 3 9 2" xfId="31027" xr:uid="{00000000-0005-0000-0000-0000976E0000}"/>
    <cellStyle name="Sub totals 3 9 2 2" xfId="31028" xr:uid="{00000000-0005-0000-0000-0000986E0000}"/>
    <cellStyle name="Sub totals 3 9 2 3" xfId="31029" xr:uid="{00000000-0005-0000-0000-0000996E0000}"/>
    <cellStyle name="Sub totals 3 9 2 4" xfId="31030" xr:uid="{00000000-0005-0000-0000-00009A6E0000}"/>
    <cellStyle name="Sub totals 3 9 3" xfId="31031" xr:uid="{00000000-0005-0000-0000-00009B6E0000}"/>
    <cellStyle name="Sub totals 3 9 4" xfId="31032" xr:uid="{00000000-0005-0000-0000-00009C6E0000}"/>
    <cellStyle name="Sub totals 4" xfId="4162" xr:uid="{00000000-0005-0000-0000-00009D6E0000}"/>
    <cellStyle name="Sub totals 4 10" xfId="4163" xr:uid="{00000000-0005-0000-0000-00009E6E0000}"/>
    <cellStyle name="Sub totals 4 10 2" xfId="31033" xr:uid="{00000000-0005-0000-0000-00009F6E0000}"/>
    <cellStyle name="Sub totals 4 10 2 2" xfId="31034" xr:uid="{00000000-0005-0000-0000-0000A06E0000}"/>
    <cellStyle name="Sub totals 4 10 2 3" xfId="31035" xr:uid="{00000000-0005-0000-0000-0000A16E0000}"/>
    <cellStyle name="Sub totals 4 10 2 4" xfId="31036" xr:uid="{00000000-0005-0000-0000-0000A26E0000}"/>
    <cellStyle name="Sub totals 4 10 3" xfId="31037" xr:uid="{00000000-0005-0000-0000-0000A36E0000}"/>
    <cellStyle name="Sub totals 4 10 4" xfId="31038" xr:uid="{00000000-0005-0000-0000-0000A46E0000}"/>
    <cellStyle name="Sub totals 4 11" xfId="4164" xr:uid="{00000000-0005-0000-0000-0000A56E0000}"/>
    <cellStyle name="Sub totals 4 11 2" xfId="31039" xr:uid="{00000000-0005-0000-0000-0000A66E0000}"/>
    <cellStyle name="Sub totals 4 11 2 2" xfId="31040" xr:uid="{00000000-0005-0000-0000-0000A76E0000}"/>
    <cellStyle name="Sub totals 4 11 2 3" xfId="31041" xr:uid="{00000000-0005-0000-0000-0000A86E0000}"/>
    <cellStyle name="Sub totals 4 11 2 4" xfId="31042" xr:uid="{00000000-0005-0000-0000-0000A96E0000}"/>
    <cellStyle name="Sub totals 4 11 3" xfId="31043" xr:uid="{00000000-0005-0000-0000-0000AA6E0000}"/>
    <cellStyle name="Sub totals 4 11 4" xfId="31044" xr:uid="{00000000-0005-0000-0000-0000AB6E0000}"/>
    <cellStyle name="Sub totals 4 12" xfId="4165" xr:uid="{00000000-0005-0000-0000-0000AC6E0000}"/>
    <cellStyle name="Sub totals 4 12 2" xfId="31045" xr:uid="{00000000-0005-0000-0000-0000AD6E0000}"/>
    <cellStyle name="Sub totals 4 12 2 2" xfId="31046" xr:uid="{00000000-0005-0000-0000-0000AE6E0000}"/>
    <cellStyle name="Sub totals 4 12 2 3" xfId="31047" xr:uid="{00000000-0005-0000-0000-0000AF6E0000}"/>
    <cellStyle name="Sub totals 4 12 2 4" xfId="31048" xr:uid="{00000000-0005-0000-0000-0000B06E0000}"/>
    <cellStyle name="Sub totals 4 12 3" xfId="31049" xr:uid="{00000000-0005-0000-0000-0000B16E0000}"/>
    <cellStyle name="Sub totals 4 12 4" xfId="31050" xr:uid="{00000000-0005-0000-0000-0000B26E0000}"/>
    <cellStyle name="Sub totals 4 13" xfId="4166" xr:uid="{00000000-0005-0000-0000-0000B36E0000}"/>
    <cellStyle name="Sub totals 4 13 2" xfId="31051" xr:uid="{00000000-0005-0000-0000-0000B46E0000}"/>
    <cellStyle name="Sub totals 4 13 2 2" xfId="31052" xr:uid="{00000000-0005-0000-0000-0000B56E0000}"/>
    <cellStyle name="Sub totals 4 13 2 3" xfId="31053" xr:uid="{00000000-0005-0000-0000-0000B66E0000}"/>
    <cellStyle name="Sub totals 4 13 2 4" xfId="31054" xr:uid="{00000000-0005-0000-0000-0000B76E0000}"/>
    <cellStyle name="Sub totals 4 13 3" xfId="31055" xr:uid="{00000000-0005-0000-0000-0000B86E0000}"/>
    <cellStyle name="Sub totals 4 13 4" xfId="31056" xr:uid="{00000000-0005-0000-0000-0000B96E0000}"/>
    <cellStyle name="Sub totals 4 14" xfId="4167" xr:uid="{00000000-0005-0000-0000-0000BA6E0000}"/>
    <cellStyle name="Sub totals 4 14 2" xfId="31057" xr:uid="{00000000-0005-0000-0000-0000BB6E0000}"/>
    <cellStyle name="Sub totals 4 14 2 2" xfId="31058" xr:uid="{00000000-0005-0000-0000-0000BC6E0000}"/>
    <cellStyle name="Sub totals 4 14 2 3" xfId="31059" xr:uid="{00000000-0005-0000-0000-0000BD6E0000}"/>
    <cellStyle name="Sub totals 4 14 2 4" xfId="31060" xr:uid="{00000000-0005-0000-0000-0000BE6E0000}"/>
    <cellStyle name="Sub totals 4 14 3" xfId="31061" xr:uid="{00000000-0005-0000-0000-0000BF6E0000}"/>
    <cellStyle name="Sub totals 4 14 4" xfId="31062" xr:uid="{00000000-0005-0000-0000-0000C06E0000}"/>
    <cellStyle name="Sub totals 4 15" xfId="4168" xr:uid="{00000000-0005-0000-0000-0000C16E0000}"/>
    <cellStyle name="Sub totals 4 15 2" xfId="31063" xr:uid="{00000000-0005-0000-0000-0000C26E0000}"/>
    <cellStyle name="Sub totals 4 15 2 2" xfId="31064" xr:uid="{00000000-0005-0000-0000-0000C36E0000}"/>
    <cellStyle name="Sub totals 4 15 2 3" xfId="31065" xr:uid="{00000000-0005-0000-0000-0000C46E0000}"/>
    <cellStyle name="Sub totals 4 15 2 4" xfId="31066" xr:uid="{00000000-0005-0000-0000-0000C56E0000}"/>
    <cellStyle name="Sub totals 4 15 3" xfId="31067" xr:uid="{00000000-0005-0000-0000-0000C66E0000}"/>
    <cellStyle name="Sub totals 4 15 4" xfId="31068" xr:uid="{00000000-0005-0000-0000-0000C76E0000}"/>
    <cellStyle name="Sub totals 4 16" xfId="4169" xr:uid="{00000000-0005-0000-0000-0000C86E0000}"/>
    <cellStyle name="Sub totals 4 16 2" xfId="31069" xr:uid="{00000000-0005-0000-0000-0000C96E0000}"/>
    <cellStyle name="Sub totals 4 16 2 2" xfId="31070" xr:uid="{00000000-0005-0000-0000-0000CA6E0000}"/>
    <cellStyle name="Sub totals 4 16 2 3" xfId="31071" xr:uid="{00000000-0005-0000-0000-0000CB6E0000}"/>
    <cellStyle name="Sub totals 4 16 2 4" xfId="31072" xr:uid="{00000000-0005-0000-0000-0000CC6E0000}"/>
    <cellStyle name="Sub totals 4 16 3" xfId="31073" xr:uid="{00000000-0005-0000-0000-0000CD6E0000}"/>
    <cellStyle name="Sub totals 4 16 4" xfId="31074" xr:uid="{00000000-0005-0000-0000-0000CE6E0000}"/>
    <cellStyle name="Sub totals 4 17" xfId="4170" xr:uid="{00000000-0005-0000-0000-0000CF6E0000}"/>
    <cellStyle name="Sub totals 4 17 2" xfId="31075" xr:uid="{00000000-0005-0000-0000-0000D06E0000}"/>
    <cellStyle name="Sub totals 4 17 2 2" xfId="31076" xr:uid="{00000000-0005-0000-0000-0000D16E0000}"/>
    <cellStyle name="Sub totals 4 17 2 3" xfId="31077" xr:uid="{00000000-0005-0000-0000-0000D26E0000}"/>
    <cellStyle name="Sub totals 4 17 2 4" xfId="31078" xr:uid="{00000000-0005-0000-0000-0000D36E0000}"/>
    <cellStyle name="Sub totals 4 17 3" xfId="31079" xr:uid="{00000000-0005-0000-0000-0000D46E0000}"/>
    <cellStyle name="Sub totals 4 17 4" xfId="31080" xr:uid="{00000000-0005-0000-0000-0000D56E0000}"/>
    <cellStyle name="Sub totals 4 18" xfId="4171" xr:uid="{00000000-0005-0000-0000-0000D66E0000}"/>
    <cellStyle name="Sub totals 4 18 2" xfId="31081" xr:uid="{00000000-0005-0000-0000-0000D76E0000}"/>
    <cellStyle name="Sub totals 4 18 2 2" xfId="31082" xr:uid="{00000000-0005-0000-0000-0000D86E0000}"/>
    <cellStyle name="Sub totals 4 18 2 3" xfId="31083" xr:uid="{00000000-0005-0000-0000-0000D96E0000}"/>
    <cellStyle name="Sub totals 4 18 2 4" xfId="31084" xr:uid="{00000000-0005-0000-0000-0000DA6E0000}"/>
    <cellStyle name="Sub totals 4 18 3" xfId="31085" xr:uid="{00000000-0005-0000-0000-0000DB6E0000}"/>
    <cellStyle name="Sub totals 4 18 4" xfId="31086" xr:uid="{00000000-0005-0000-0000-0000DC6E0000}"/>
    <cellStyle name="Sub totals 4 19" xfId="4172" xr:uid="{00000000-0005-0000-0000-0000DD6E0000}"/>
    <cellStyle name="Sub totals 4 19 2" xfId="31087" xr:uid="{00000000-0005-0000-0000-0000DE6E0000}"/>
    <cellStyle name="Sub totals 4 19 2 2" xfId="31088" xr:uid="{00000000-0005-0000-0000-0000DF6E0000}"/>
    <cellStyle name="Sub totals 4 19 2 3" xfId="31089" xr:uid="{00000000-0005-0000-0000-0000E06E0000}"/>
    <cellStyle name="Sub totals 4 19 2 4" xfId="31090" xr:uid="{00000000-0005-0000-0000-0000E16E0000}"/>
    <cellStyle name="Sub totals 4 19 3" xfId="31091" xr:uid="{00000000-0005-0000-0000-0000E26E0000}"/>
    <cellStyle name="Sub totals 4 19 4" xfId="31092" xr:uid="{00000000-0005-0000-0000-0000E36E0000}"/>
    <cellStyle name="Sub totals 4 2" xfId="4173" xr:uid="{00000000-0005-0000-0000-0000E46E0000}"/>
    <cellStyle name="Sub totals 4 2 10" xfId="4174" xr:uid="{00000000-0005-0000-0000-0000E56E0000}"/>
    <cellStyle name="Sub totals 4 2 10 2" xfId="31093" xr:uid="{00000000-0005-0000-0000-0000E66E0000}"/>
    <cellStyle name="Sub totals 4 2 10 2 2" xfId="31094" xr:uid="{00000000-0005-0000-0000-0000E76E0000}"/>
    <cellStyle name="Sub totals 4 2 10 2 3" xfId="31095" xr:uid="{00000000-0005-0000-0000-0000E86E0000}"/>
    <cellStyle name="Sub totals 4 2 10 2 4" xfId="31096" xr:uid="{00000000-0005-0000-0000-0000E96E0000}"/>
    <cellStyle name="Sub totals 4 2 10 3" xfId="31097" xr:uid="{00000000-0005-0000-0000-0000EA6E0000}"/>
    <cellStyle name="Sub totals 4 2 10 4" xfId="31098" xr:uid="{00000000-0005-0000-0000-0000EB6E0000}"/>
    <cellStyle name="Sub totals 4 2 11" xfId="4175" xr:uid="{00000000-0005-0000-0000-0000EC6E0000}"/>
    <cellStyle name="Sub totals 4 2 11 2" xfId="31099" xr:uid="{00000000-0005-0000-0000-0000ED6E0000}"/>
    <cellStyle name="Sub totals 4 2 11 2 2" xfId="31100" xr:uid="{00000000-0005-0000-0000-0000EE6E0000}"/>
    <cellStyle name="Sub totals 4 2 11 2 3" xfId="31101" xr:uid="{00000000-0005-0000-0000-0000EF6E0000}"/>
    <cellStyle name="Sub totals 4 2 11 2 4" xfId="31102" xr:uid="{00000000-0005-0000-0000-0000F06E0000}"/>
    <cellStyle name="Sub totals 4 2 11 3" xfId="31103" xr:uid="{00000000-0005-0000-0000-0000F16E0000}"/>
    <cellStyle name="Sub totals 4 2 11 4" xfId="31104" xr:uid="{00000000-0005-0000-0000-0000F26E0000}"/>
    <cellStyle name="Sub totals 4 2 12" xfId="4176" xr:uid="{00000000-0005-0000-0000-0000F36E0000}"/>
    <cellStyle name="Sub totals 4 2 12 2" xfId="31105" xr:uid="{00000000-0005-0000-0000-0000F46E0000}"/>
    <cellStyle name="Sub totals 4 2 12 2 2" xfId="31106" xr:uid="{00000000-0005-0000-0000-0000F56E0000}"/>
    <cellStyle name="Sub totals 4 2 12 2 3" xfId="31107" xr:uid="{00000000-0005-0000-0000-0000F66E0000}"/>
    <cellStyle name="Sub totals 4 2 12 2 4" xfId="31108" xr:uid="{00000000-0005-0000-0000-0000F76E0000}"/>
    <cellStyle name="Sub totals 4 2 12 3" xfId="31109" xr:uid="{00000000-0005-0000-0000-0000F86E0000}"/>
    <cellStyle name="Sub totals 4 2 12 4" xfId="31110" xr:uid="{00000000-0005-0000-0000-0000F96E0000}"/>
    <cellStyle name="Sub totals 4 2 13" xfId="4177" xr:uid="{00000000-0005-0000-0000-0000FA6E0000}"/>
    <cellStyle name="Sub totals 4 2 13 2" xfId="31111" xr:uid="{00000000-0005-0000-0000-0000FB6E0000}"/>
    <cellStyle name="Sub totals 4 2 13 2 2" xfId="31112" xr:uid="{00000000-0005-0000-0000-0000FC6E0000}"/>
    <cellStyle name="Sub totals 4 2 13 2 3" xfId="31113" xr:uid="{00000000-0005-0000-0000-0000FD6E0000}"/>
    <cellStyle name="Sub totals 4 2 13 2 4" xfId="31114" xr:uid="{00000000-0005-0000-0000-0000FE6E0000}"/>
    <cellStyle name="Sub totals 4 2 13 3" xfId="31115" xr:uid="{00000000-0005-0000-0000-0000FF6E0000}"/>
    <cellStyle name="Sub totals 4 2 13 4" xfId="31116" xr:uid="{00000000-0005-0000-0000-0000006F0000}"/>
    <cellStyle name="Sub totals 4 2 14" xfId="4178" xr:uid="{00000000-0005-0000-0000-0000016F0000}"/>
    <cellStyle name="Sub totals 4 2 14 2" xfId="31117" xr:uid="{00000000-0005-0000-0000-0000026F0000}"/>
    <cellStyle name="Sub totals 4 2 14 2 2" xfId="31118" xr:uid="{00000000-0005-0000-0000-0000036F0000}"/>
    <cellStyle name="Sub totals 4 2 14 2 3" xfId="31119" xr:uid="{00000000-0005-0000-0000-0000046F0000}"/>
    <cellStyle name="Sub totals 4 2 14 2 4" xfId="31120" xr:uid="{00000000-0005-0000-0000-0000056F0000}"/>
    <cellStyle name="Sub totals 4 2 14 3" xfId="31121" xr:uid="{00000000-0005-0000-0000-0000066F0000}"/>
    <cellStyle name="Sub totals 4 2 14 4" xfId="31122" xr:uid="{00000000-0005-0000-0000-0000076F0000}"/>
    <cellStyle name="Sub totals 4 2 15" xfId="4179" xr:uid="{00000000-0005-0000-0000-0000086F0000}"/>
    <cellStyle name="Sub totals 4 2 15 2" xfId="31123" xr:uid="{00000000-0005-0000-0000-0000096F0000}"/>
    <cellStyle name="Sub totals 4 2 15 2 2" xfId="31124" xr:uid="{00000000-0005-0000-0000-00000A6F0000}"/>
    <cellStyle name="Sub totals 4 2 15 2 3" xfId="31125" xr:uid="{00000000-0005-0000-0000-00000B6F0000}"/>
    <cellStyle name="Sub totals 4 2 15 2 4" xfId="31126" xr:uid="{00000000-0005-0000-0000-00000C6F0000}"/>
    <cellStyle name="Sub totals 4 2 15 3" xfId="31127" xr:uid="{00000000-0005-0000-0000-00000D6F0000}"/>
    <cellStyle name="Sub totals 4 2 15 4" xfId="31128" xr:uid="{00000000-0005-0000-0000-00000E6F0000}"/>
    <cellStyle name="Sub totals 4 2 16" xfId="4180" xr:uid="{00000000-0005-0000-0000-00000F6F0000}"/>
    <cellStyle name="Sub totals 4 2 16 2" xfId="31129" xr:uid="{00000000-0005-0000-0000-0000106F0000}"/>
    <cellStyle name="Sub totals 4 2 16 2 2" xfId="31130" xr:uid="{00000000-0005-0000-0000-0000116F0000}"/>
    <cellStyle name="Sub totals 4 2 16 2 3" xfId="31131" xr:uid="{00000000-0005-0000-0000-0000126F0000}"/>
    <cellStyle name="Sub totals 4 2 16 2 4" xfId="31132" xr:uid="{00000000-0005-0000-0000-0000136F0000}"/>
    <cellStyle name="Sub totals 4 2 16 3" xfId="31133" xr:uid="{00000000-0005-0000-0000-0000146F0000}"/>
    <cellStyle name="Sub totals 4 2 16 4" xfId="31134" xr:uid="{00000000-0005-0000-0000-0000156F0000}"/>
    <cellStyle name="Sub totals 4 2 17" xfId="4181" xr:uid="{00000000-0005-0000-0000-0000166F0000}"/>
    <cellStyle name="Sub totals 4 2 17 2" xfId="31135" xr:uid="{00000000-0005-0000-0000-0000176F0000}"/>
    <cellStyle name="Sub totals 4 2 17 2 2" xfId="31136" xr:uid="{00000000-0005-0000-0000-0000186F0000}"/>
    <cellStyle name="Sub totals 4 2 17 2 3" xfId="31137" xr:uid="{00000000-0005-0000-0000-0000196F0000}"/>
    <cellStyle name="Sub totals 4 2 17 2 4" xfId="31138" xr:uid="{00000000-0005-0000-0000-00001A6F0000}"/>
    <cellStyle name="Sub totals 4 2 17 3" xfId="31139" xr:uid="{00000000-0005-0000-0000-00001B6F0000}"/>
    <cellStyle name="Sub totals 4 2 17 4" xfId="31140" xr:uid="{00000000-0005-0000-0000-00001C6F0000}"/>
    <cellStyle name="Sub totals 4 2 18" xfId="4182" xr:uid="{00000000-0005-0000-0000-00001D6F0000}"/>
    <cellStyle name="Sub totals 4 2 18 2" xfId="31141" xr:uid="{00000000-0005-0000-0000-00001E6F0000}"/>
    <cellStyle name="Sub totals 4 2 18 2 2" xfId="31142" xr:uid="{00000000-0005-0000-0000-00001F6F0000}"/>
    <cellStyle name="Sub totals 4 2 18 2 3" xfId="31143" xr:uid="{00000000-0005-0000-0000-0000206F0000}"/>
    <cellStyle name="Sub totals 4 2 18 2 4" xfId="31144" xr:uid="{00000000-0005-0000-0000-0000216F0000}"/>
    <cellStyle name="Sub totals 4 2 18 3" xfId="31145" xr:uid="{00000000-0005-0000-0000-0000226F0000}"/>
    <cellStyle name="Sub totals 4 2 18 4" xfId="31146" xr:uid="{00000000-0005-0000-0000-0000236F0000}"/>
    <cellStyle name="Sub totals 4 2 19" xfId="4183" xr:uid="{00000000-0005-0000-0000-0000246F0000}"/>
    <cellStyle name="Sub totals 4 2 19 2" xfId="31147" xr:uid="{00000000-0005-0000-0000-0000256F0000}"/>
    <cellStyle name="Sub totals 4 2 19 2 2" xfId="31148" xr:uid="{00000000-0005-0000-0000-0000266F0000}"/>
    <cellStyle name="Sub totals 4 2 19 2 3" xfId="31149" xr:uid="{00000000-0005-0000-0000-0000276F0000}"/>
    <cellStyle name="Sub totals 4 2 19 2 4" xfId="31150" xr:uid="{00000000-0005-0000-0000-0000286F0000}"/>
    <cellStyle name="Sub totals 4 2 19 3" xfId="31151" xr:uid="{00000000-0005-0000-0000-0000296F0000}"/>
    <cellStyle name="Sub totals 4 2 19 4" xfId="31152" xr:uid="{00000000-0005-0000-0000-00002A6F0000}"/>
    <cellStyle name="Sub totals 4 2 2" xfId="4184" xr:uid="{00000000-0005-0000-0000-00002B6F0000}"/>
    <cellStyle name="Sub totals 4 2 2 10" xfId="4185" xr:uid="{00000000-0005-0000-0000-00002C6F0000}"/>
    <cellStyle name="Sub totals 4 2 2 10 2" xfId="31153" xr:uid="{00000000-0005-0000-0000-00002D6F0000}"/>
    <cellStyle name="Sub totals 4 2 2 10 2 2" xfId="31154" xr:uid="{00000000-0005-0000-0000-00002E6F0000}"/>
    <cellStyle name="Sub totals 4 2 2 10 2 3" xfId="31155" xr:uid="{00000000-0005-0000-0000-00002F6F0000}"/>
    <cellStyle name="Sub totals 4 2 2 10 2 4" xfId="31156" xr:uid="{00000000-0005-0000-0000-0000306F0000}"/>
    <cellStyle name="Sub totals 4 2 2 10 3" xfId="31157" xr:uid="{00000000-0005-0000-0000-0000316F0000}"/>
    <cellStyle name="Sub totals 4 2 2 10 4" xfId="31158" xr:uid="{00000000-0005-0000-0000-0000326F0000}"/>
    <cellStyle name="Sub totals 4 2 2 11" xfId="4186" xr:uid="{00000000-0005-0000-0000-0000336F0000}"/>
    <cellStyle name="Sub totals 4 2 2 11 2" xfId="31159" xr:uid="{00000000-0005-0000-0000-0000346F0000}"/>
    <cellStyle name="Sub totals 4 2 2 11 2 2" xfId="31160" xr:uid="{00000000-0005-0000-0000-0000356F0000}"/>
    <cellStyle name="Sub totals 4 2 2 11 2 3" xfId="31161" xr:uid="{00000000-0005-0000-0000-0000366F0000}"/>
    <cellStyle name="Sub totals 4 2 2 11 2 4" xfId="31162" xr:uid="{00000000-0005-0000-0000-0000376F0000}"/>
    <cellStyle name="Sub totals 4 2 2 11 3" xfId="31163" xr:uid="{00000000-0005-0000-0000-0000386F0000}"/>
    <cellStyle name="Sub totals 4 2 2 11 4" xfId="31164" xr:uid="{00000000-0005-0000-0000-0000396F0000}"/>
    <cellStyle name="Sub totals 4 2 2 12" xfId="4187" xr:uid="{00000000-0005-0000-0000-00003A6F0000}"/>
    <cellStyle name="Sub totals 4 2 2 12 2" xfId="31165" xr:uid="{00000000-0005-0000-0000-00003B6F0000}"/>
    <cellStyle name="Sub totals 4 2 2 12 2 2" xfId="31166" xr:uid="{00000000-0005-0000-0000-00003C6F0000}"/>
    <cellStyle name="Sub totals 4 2 2 12 2 3" xfId="31167" xr:uid="{00000000-0005-0000-0000-00003D6F0000}"/>
    <cellStyle name="Sub totals 4 2 2 12 2 4" xfId="31168" xr:uid="{00000000-0005-0000-0000-00003E6F0000}"/>
    <cellStyle name="Sub totals 4 2 2 12 3" xfId="31169" xr:uid="{00000000-0005-0000-0000-00003F6F0000}"/>
    <cellStyle name="Sub totals 4 2 2 12 4" xfId="31170" xr:uid="{00000000-0005-0000-0000-0000406F0000}"/>
    <cellStyle name="Sub totals 4 2 2 13" xfId="4188" xr:uid="{00000000-0005-0000-0000-0000416F0000}"/>
    <cellStyle name="Sub totals 4 2 2 13 2" xfId="31171" xr:uid="{00000000-0005-0000-0000-0000426F0000}"/>
    <cellStyle name="Sub totals 4 2 2 13 2 2" xfId="31172" xr:uid="{00000000-0005-0000-0000-0000436F0000}"/>
    <cellStyle name="Sub totals 4 2 2 13 2 3" xfId="31173" xr:uid="{00000000-0005-0000-0000-0000446F0000}"/>
    <cellStyle name="Sub totals 4 2 2 13 2 4" xfId="31174" xr:uid="{00000000-0005-0000-0000-0000456F0000}"/>
    <cellStyle name="Sub totals 4 2 2 13 3" xfId="31175" xr:uid="{00000000-0005-0000-0000-0000466F0000}"/>
    <cellStyle name="Sub totals 4 2 2 13 4" xfId="31176" xr:uid="{00000000-0005-0000-0000-0000476F0000}"/>
    <cellStyle name="Sub totals 4 2 2 14" xfId="4189" xr:uid="{00000000-0005-0000-0000-0000486F0000}"/>
    <cellStyle name="Sub totals 4 2 2 14 2" xfId="31177" xr:uid="{00000000-0005-0000-0000-0000496F0000}"/>
    <cellStyle name="Sub totals 4 2 2 14 2 2" xfId="31178" xr:uid="{00000000-0005-0000-0000-00004A6F0000}"/>
    <cellStyle name="Sub totals 4 2 2 14 2 3" xfId="31179" xr:uid="{00000000-0005-0000-0000-00004B6F0000}"/>
    <cellStyle name="Sub totals 4 2 2 14 2 4" xfId="31180" xr:uid="{00000000-0005-0000-0000-00004C6F0000}"/>
    <cellStyle name="Sub totals 4 2 2 14 3" xfId="31181" xr:uid="{00000000-0005-0000-0000-00004D6F0000}"/>
    <cellStyle name="Sub totals 4 2 2 14 4" xfId="31182" xr:uid="{00000000-0005-0000-0000-00004E6F0000}"/>
    <cellStyle name="Sub totals 4 2 2 15" xfId="4190" xr:uid="{00000000-0005-0000-0000-00004F6F0000}"/>
    <cellStyle name="Sub totals 4 2 2 15 2" xfId="31183" xr:uid="{00000000-0005-0000-0000-0000506F0000}"/>
    <cellStyle name="Sub totals 4 2 2 15 2 2" xfId="31184" xr:uid="{00000000-0005-0000-0000-0000516F0000}"/>
    <cellStyle name="Sub totals 4 2 2 15 2 3" xfId="31185" xr:uid="{00000000-0005-0000-0000-0000526F0000}"/>
    <cellStyle name="Sub totals 4 2 2 15 2 4" xfId="31186" xr:uid="{00000000-0005-0000-0000-0000536F0000}"/>
    <cellStyle name="Sub totals 4 2 2 15 3" xfId="31187" xr:uid="{00000000-0005-0000-0000-0000546F0000}"/>
    <cellStyle name="Sub totals 4 2 2 15 4" xfId="31188" xr:uid="{00000000-0005-0000-0000-0000556F0000}"/>
    <cellStyle name="Sub totals 4 2 2 16" xfId="4191" xr:uid="{00000000-0005-0000-0000-0000566F0000}"/>
    <cellStyle name="Sub totals 4 2 2 16 2" xfId="31189" xr:uid="{00000000-0005-0000-0000-0000576F0000}"/>
    <cellStyle name="Sub totals 4 2 2 16 2 2" xfId="31190" xr:uid="{00000000-0005-0000-0000-0000586F0000}"/>
    <cellStyle name="Sub totals 4 2 2 16 2 3" xfId="31191" xr:uid="{00000000-0005-0000-0000-0000596F0000}"/>
    <cellStyle name="Sub totals 4 2 2 16 2 4" xfId="31192" xr:uid="{00000000-0005-0000-0000-00005A6F0000}"/>
    <cellStyle name="Sub totals 4 2 2 16 3" xfId="31193" xr:uid="{00000000-0005-0000-0000-00005B6F0000}"/>
    <cellStyle name="Sub totals 4 2 2 16 4" xfId="31194" xr:uid="{00000000-0005-0000-0000-00005C6F0000}"/>
    <cellStyle name="Sub totals 4 2 2 17" xfId="4192" xr:uid="{00000000-0005-0000-0000-00005D6F0000}"/>
    <cellStyle name="Sub totals 4 2 2 17 2" xfId="31195" xr:uid="{00000000-0005-0000-0000-00005E6F0000}"/>
    <cellStyle name="Sub totals 4 2 2 17 2 2" xfId="31196" xr:uid="{00000000-0005-0000-0000-00005F6F0000}"/>
    <cellStyle name="Sub totals 4 2 2 17 2 3" xfId="31197" xr:uid="{00000000-0005-0000-0000-0000606F0000}"/>
    <cellStyle name="Sub totals 4 2 2 17 2 4" xfId="31198" xr:uid="{00000000-0005-0000-0000-0000616F0000}"/>
    <cellStyle name="Sub totals 4 2 2 17 3" xfId="31199" xr:uid="{00000000-0005-0000-0000-0000626F0000}"/>
    <cellStyle name="Sub totals 4 2 2 17 4" xfId="31200" xr:uid="{00000000-0005-0000-0000-0000636F0000}"/>
    <cellStyle name="Sub totals 4 2 2 18" xfId="4193" xr:uid="{00000000-0005-0000-0000-0000646F0000}"/>
    <cellStyle name="Sub totals 4 2 2 18 2" xfId="31201" xr:uid="{00000000-0005-0000-0000-0000656F0000}"/>
    <cellStyle name="Sub totals 4 2 2 18 2 2" xfId="31202" xr:uid="{00000000-0005-0000-0000-0000666F0000}"/>
    <cellStyle name="Sub totals 4 2 2 18 2 3" xfId="31203" xr:uid="{00000000-0005-0000-0000-0000676F0000}"/>
    <cellStyle name="Sub totals 4 2 2 18 2 4" xfId="31204" xr:uid="{00000000-0005-0000-0000-0000686F0000}"/>
    <cellStyle name="Sub totals 4 2 2 18 3" xfId="31205" xr:uid="{00000000-0005-0000-0000-0000696F0000}"/>
    <cellStyle name="Sub totals 4 2 2 18 4" xfId="31206" xr:uid="{00000000-0005-0000-0000-00006A6F0000}"/>
    <cellStyle name="Sub totals 4 2 2 19" xfId="4194" xr:uid="{00000000-0005-0000-0000-00006B6F0000}"/>
    <cellStyle name="Sub totals 4 2 2 19 2" xfId="31207" xr:uid="{00000000-0005-0000-0000-00006C6F0000}"/>
    <cellStyle name="Sub totals 4 2 2 19 2 2" xfId="31208" xr:uid="{00000000-0005-0000-0000-00006D6F0000}"/>
    <cellStyle name="Sub totals 4 2 2 19 2 3" xfId="31209" xr:uid="{00000000-0005-0000-0000-00006E6F0000}"/>
    <cellStyle name="Sub totals 4 2 2 19 2 4" xfId="31210" xr:uid="{00000000-0005-0000-0000-00006F6F0000}"/>
    <cellStyle name="Sub totals 4 2 2 19 3" xfId="31211" xr:uid="{00000000-0005-0000-0000-0000706F0000}"/>
    <cellStyle name="Sub totals 4 2 2 19 4" xfId="31212" xr:uid="{00000000-0005-0000-0000-0000716F0000}"/>
    <cellStyle name="Sub totals 4 2 2 2" xfId="4195" xr:uid="{00000000-0005-0000-0000-0000726F0000}"/>
    <cellStyle name="Sub totals 4 2 2 2 2" xfId="31213" xr:uid="{00000000-0005-0000-0000-0000736F0000}"/>
    <cellStyle name="Sub totals 4 2 2 2 2 2" xfId="31214" xr:uid="{00000000-0005-0000-0000-0000746F0000}"/>
    <cellStyle name="Sub totals 4 2 2 2 2 3" xfId="31215" xr:uid="{00000000-0005-0000-0000-0000756F0000}"/>
    <cellStyle name="Sub totals 4 2 2 2 2 4" xfId="31216" xr:uid="{00000000-0005-0000-0000-0000766F0000}"/>
    <cellStyle name="Sub totals 4 2 2 2 3" xfId="31217" xr:uid="{00000000-0005-0000-0000-0000776F0000}"/>
    <cellStyle name="Sub totals 4 2 2 2 4" xfId="31218" xr:uid="{00000000-0005-0000-0000-0000786F0000}"/>
    <cellStyle name="Sub totals 4 2 2 20" xfId="4196" xr:uid="{00000000-0005-0000-0000-0000796F0000}"/>
    <cellStyle name="Sub totals 4 2 2 20 2" xfId="31219" xr:uid="{00000000-0005-0000-0000-00007A6F0000}"/>
    <cellStyle name="Sub totals 4 2 2 20 2 2" xfId="31220" xr:uid="{00000000-0005-0000-0000-00007B6F0000}"/>
    <cellStyle name="Sub totals 4 2 2 20 2 3" xfId="31221" xr:uid="{00000000-0005-0000-0000-00007C6F0000}"/>
    <cellStyle name="Sub totals 4 2 2 20 2 4" xfId="31222" xr:uid="{00000000-0005-0000-0000-00007D6F0000}"/>
    <cellStyle name="Sub totals 4 2 2 20 3" xfId="31223" xr:uid="{00000000-0005-0000-0000-00007E6F0000}"/>
    <cellStyle name="Sub totals 4 2 2 20 4" xfId="31224" xr:uid="{00000000-0005-0000-0000-00007F6F0000}"/>
    <cellStyle name="Sub totals 4 2 2 21" xfId="4197" xr:uid="{00000000-0005-0000-0000-0000806F0000}"/>
    <cellStyle name="Sub totals 4 2 2 21 2" xfId="31225" xr:uid="{00000000-0005-0000-0000-0000816F0000}"/>
    <cellStyle name="Sub totals 4 2 2 21 2 2" xfId="31226" xr:uid="{00000000-0005-0000-0000-0000826F0000}"/>
    <cellStyle name="Sub totals 4 2 2 21 2 3" xfId="31227" xr:uid="{00000000-0005-0000-0000-0000836F0000}"/>
    <cellStyle name="Sub totals 4 2 2 21 2 4" xfId="31228" xr:uid="{00000000-0005-0000-0000-0000846F0000}"/>
    <cellStyle name="Sub totals 4 2 2 21 3" xfId="31229" xr:uid="{00000000-0005-0000-0000-0000856F0000}"/>
    <cellStyle name="Sub totals 4 2 2 21 4" xfId="31230" xr:uid="{00000000-0005-0000-0000-0000866F0000}"/>
    <cellStyle name="Sub totals 4 2 2 22" xfId="4198" xr:uid="{00000000-0005-0000-0000-0000876F0000}"/>
    <cellStyle name="Sub totals 4 2 2 22 2" xfId="31231" xr:uid="{00000000-0005-0000-0000-0000886F0000}"/>
    <cellStyle name="Sub totals 4 2 2 22 2 2" xfId="31232" xr:uid="{00000000-0005-0000-0000-0000896F0000}"/>
    <cellStyle name="Sub totals 4 2 2 22 2 3" xfId="31233" xr:uid="{00000000-0005-0000-0000-00008A6F0000}"/>
    <cellStyle name="Sub totals 4 2 2 22 2 4" xfId="31234" xr:uid="{00000000-0005-0000-0000-00008B6F0000}"/>
    <cellStyle name="Sub totals 4 2 2 22 3" xfId="31235" xr:uid="{00000000-0005-0000-0000-00008C6F0000}"/>
    <cellStyle name="Sub totals 4 2 2 22 4" xfId="31236" xr:uid="{00000000-0005-0000-0000-00008D6F0000}"/>
    <cellStyle name="Sub totals 4 2 2 23" xfId="4199" xr:uid="{00000000-0005-0000-0000-00008E6F0000}"/>
    <cellStyle name="Sub totals 4 2 2 23 2" xfId="31237" xr:uid="{00000000-0005-0000-0000-00008F6F0000}"/>
    <cellStyle name="Sub totals 4 2 2 23 2 2" xfId="31238" xr:uid="{00000000-0005-0000-0000-0000906F0000}"/>
    <cellStyle name="Sub totals 4 2 2 23 2 3" xfId="31239" xr:uid="{00000000-0005-0000-0000-0000916F0000}"/>
    <cellStyle name="Sub totals 4 2 2 23 2 4" xfId="31240" xr:uid="{00000000-0005-0000-0000-0000926F0000}"/>
    <cellStyle name="Sub totals 4 2 2 23 3" xfId="31241" xr:uid="{00000000-0005-0000-0000-0000936F0000}"/>
    <cellStyle name="Sub totals 4 2 2 23 4" xfId="31242" xr:uid="{00000000-0005-0000-0000-0000946F0000}"/>
    <cellStyle name="Sub totals 4 2 2 24" xfId="4200" xr:uid="{00000000-0005-0000-0000-0000956F0000}"/>
    <cellStyle name="Sub totals 4 2 2 24 2" xfId="31243" xr:uid="{00000000-0005-0000-0000-0000966F0000}"/>
    <cellStyle name="Sub totals 4 2 2 24 2 2" xfId="31244" xr:uid="{00000000-0005-0000-0000-0000976F0000}"/>
    <cellStyle name="Sub totals 4 2 2 24 2 3" xfId="31245" xr:uid="{00000000-0005-0000-0000-0000986F0000}"/>
    <cellStyle name="Sub totals 4 2 2 24 2 4" xfId="31246" xr:uid="{00000000-0005-0000-0000-0000996F0000}"/>
    <cellStyle name="Sub totals 4 2 2 24 3" xfId="31247" xr:uid="{00000000-0005-0000-0000-00009A6F0000}"/>
    <cellStyle name="Sub totals 4 2 2 24 4" xfId="31248" xr:uid="{00000000-0005-0000-0000-00009B6F0000}"/>
    <cellStyle name="Sub totals 4 2 2 25" xfId="4201" xr:uid="{00000000-0005-0000-0000-00009C6F0000}"/>
    <cellStyle name="Sub totals 4 2 2 25 2" xfId="31249" xr:uid="{00000000-0005-0000-0000-00009D6F0000}"/>
    <cellStyle name="Sub totals 4 2 2 25 2 2" xfId="31250" xr:uid="{00000000-0005-0000-0000-00009E6F0000}"/>
    <cellStyle name="Sub totals 4 2 2 25 2 3" xfId="31251" xr:uid="{00000000-0005-0000-0000-00009F6F0000}"/>
    <cellStyle name="Sub totals 4 2 2 25 2 4" xfId="31252" xr:uid="{00000000-0005-0000-0000-0000A06F0000}"/>
    <cellStyle name="Sub totals 4 2 2 25 3" xfId="31253" xr:uid="{00000000-0005-0000-0000-0000A16F0000}"/>
    <cellStyle name="Sub totals 4 2 2 25 4" xfId="31254" xr:uid="{00000000-0005-0000-0000-0000A26F0000}"/>
    <cellStyle name="Sub totals 4 2 2 26" xfId="4202" xr:uid="{00000000-0005-0000-0000-0000A36F0000}"/>
    <cellStyle name="Sub totals 4 2 2 26 2" xfId="31255" xr:uid="{00000000-0005-0000-0000-0000A46F0000}"/>
    <cellStyle name="Sub totals 4 2 2 26 2 2" xfId="31256" xr:uid="{00000000-0005-0000-0000-0000A56F0000}"/>
    <cellStyle name="Sub totals 4 2 2 26 2 3" xfId="31257" xr:uid="{00000000-0005-0000-0000-0000A66F0000}"/>
    <cellStyle name="Sub totals 4 2 2 26 2 4" xfId="31258" xr:uid="{00000000-0005-0000-0000-0000A76F0000}"/>
    <cellStyle name="Sub totals 4 2 2 26 3" xfId="31259" xr:uid="{00000000-0005-0000-0000-0000A86F0000}"/>
    <cellStyle name="Sub totals 4 2 2 26 4" xfId="31260" xr:uid="{00000000-0005-0000-0000-0000A96F0000}"/>
    <cellStyle name="Sub totals 4 2 2 27" xfId="4203" xr:uid="{00000000-0005-0000-0000-0000AA6F0000}"/>
    <cellStyle name="Sub totals 4 2 2 27 2" xfId="31261" xr:uid="{00000000-0005-0000-0000-0000AB6F0000}"/>
    <cellStyle name="Sub totals 4 2 2 27 2 2" xfId="31262" xr:uid="{00000000-0005-0000-0000-0000AC6F0000}"/>
    <cellStyle name="Sub totals 4 2 2 27 2 3" xfId="31263" xr:uid="{00000000-0005-0000-0000-0000AD6F0000}"/>
    <cellStyle name="Sub totals 4 2 2 27 2 4" xfId="31264" xr:uid="{00000000-0005-0000-0000-0000AE6F0000}"/>
    <cellStyle name="Sub totals 4 2 2 27 3" xfId="31265" xr:uid="{00000000-0005-0000-0000-0000AF6F0000}"/>
    <cellStyle name="Sub totals 4 2 2 27 4" xfId="31266" xr:uid="{00000000-0005-0000-0000-0000B06F0000}"/>
    <cellStyle name="Sub totals 4 2 2 28" xfId="4204" xr:uid="{00000000-0005-0000-0000-0000B16F0000}"/>
    <cellStyle name="Sub totals 4 2 2 28 2" xfId="31267" xr:uid="{00000000-0005-0000-0000-0000B26F0000}"/>
    <cellStyle name="Sub totals 4 2 2 28 2 2" xfId="31268" xr:uid="{00000000-0005-0000-0000-0000B36F0000}"/>
    <cellStyle name="Sub totals 4 2 2 28 2 3" xfId="31269" xr:uid="{00000000-0005-0000-0000-0000B46F0000}"/>
    <cellStyle name="Sub totals 4 2 2 28 2 4" xfId="31270" xr:uid="{00000000-0005-0000-0000-0000B56F0000}"/>
    <cellStyle name="Sub totals 4 2 2 28 3" xfId="31271" xr:uid="{00000000-0005-0000-0000-0000B66F0000}"/>
    <cellStyle name="Sub totals 4 2 2 28 4" xfId="31272" xr:uid="{00000000-0005-0000-0000-0000B76F0000}"/>
    <cellStyle name="Sub totals 4 2 2 29" xfId="4205" xr:uid="{00000000-0005-0000-0000-0000B86F0000}"/>
    <cellStyle name="Sub totals 4 2 2 29 2" xfId="31273" xr:uid="{00000000-0005-0000-0000-0000B96F0000}"/>
    <cellStyle name="Sub totals 4 2 2 29 2 2" xfId="31274" xr:uid="{00000000-0005-0000-0000-0000BA6F0000}"/>
    <cellStyle name="Sub totals 4 2 2 29 2 3" xfId="31275" xr:uid="{00000000-0005-0000-0000-0000BB6F0000}"/>
    <cellStyle name="Sub totals 4 2 2 29 2 4" xfId="31276" xr:uid="{00000000-0005-0000-0000-0000BC6F0000}"/>
    <cellStyle name="Sub totals 4 2 2 29 3" xfId="31277" xr:uid="{00000000-0005-0000-0000-0000BD6F0000}"/>
    <cellStyle name="Sub totals 4 2 2 29 4" xfId="31278" xr:uid="{00000000-0005-0000-0000-0000BE6F0000}"/>
    <cellStyle name="Sub totals 4 2 2 3" xfId="4206" xr:uid="{00000000-0005-0000-0000-0000BF6F0000}"/>
    <cellStyle name="Sub totals 4 2 2 3 2" xfId="31279" xr:uid="{00000000-0005-0000-0000-0000C06F0000}"/>
    <cellStyle name="Sub totals 4 2 2 3 2 2" xfId="31280" xr:uid="{00000000-0005-0000-0000-0000C16F0000}"/>
    <cellStyle name="Sub totals 4 2 2 3 2 3" xfId="31281" xr:uid="{00000000-0005-0000-0000-0000C26F0000}"/>
    <cellStyle name="Sub totals 4 2 2 3 2 4" xfId="31282" xr:uid="{00000000-0005-0000-0000-0000C36F0000}"/>
    <cellStyle name="Sub totals 4 2 2 3 3" xfId="31283" xr:uid="{00000000-0005-0000-0000-0000C46F0000}"/>
    <cellStyle name="Sub totals 4 2 2 3 4" xfId="31284" xr:uid="{00000000-0005-0000-0000-0000C56F0000}"/>
    <cellStyle name="Sub totals 4 2 2 30" xfId="4207" xr:uid="{00000000-0005-0000-0000-0000C66F0000}"/>
    <cellStyle name="Sub totals 4 2 2 30 2" xfId="31285" xr:uid="{00000000-0005-0000-0000-0000C76F0000}"/>
    <cellStyle name="Sub totals 4 2 2 30 2 2" xfId="31286" xr:uid="{00000000-0005-0000-0000-0000C86F0000}"/>
    <cellStyle name="Sub totals 4 2 2 30 2 3" xfId="31287" xr:uid="{00000000-0005-0000-0000-0000C96F0000}"/>
    <cellStyle name="Sub totals 4 2 2 30 2 4" xfId="31288" xr:uid="{00000000-0005-0000-0000-0000CA6F0000}"/>
    <cellStyle name="Sub totals 4 2 2 30 3" xfId="31289" xr:uid="{00000000-0005-0000-0000-0000CB6F0000}"/>
    <cellStyle name="Sub totals 4 2 2 30 4" xfId="31290" xr:uid="{00000000-0005-0000-0000-0000CC6F0000}"/>
    <cellStyle name="Sub totals 4 2 2 31" xfId="4208" xr:uid="{00000000-0005-0000-0000-0000CD6F0000}"/>
    <cellStyle name="Sub totals 4 2 2 31 2" xfId="31291" xr:uid="{00000000-0005-0000-0000-0000CE6F0000}"/>
    <cellStyle name="Sub totals 4 2 2 31 2 2" xfId="31292" xr:uid="{00000000-0005-0000-0000-0000CF6F0000}"/>
    <cellStyle name="Sub totals 4 2 2 31 2 3" xfId="31293" xr:uid="{00000000-0005-0000-0000-0000D06F0000}"/>
    <cellStyle name="Sub totals 4 2 2 31 2 4" xfId="31294" xr:uid="{00000000-0005-0000-0000-0000D16F0000}"/>
    <cellStyle name="Sub totals 4 2 2 31 3" xfId="31295" xr:uid="{00000000-0005-0000-0000-0000D26F0000}"/>
    <cellStyle name="Sub totals 4 2 2 31 4" xfId="31296" xr:uid="{00000000-0005-0000-0000-0000D36F0000}"/>
    <cellStyle name="Sub totals 4 2 2 32" xfId="4209" xr:uid="{00000000-0005-0000-0000-0000D46F0000}"/>
    <cellStyle name="Sub totals 4 2 2 32 2" xfId="31297" xr:uid="{00000000-0005-0000-0000-0000D56F0000}"/>
    <cellStyle name="Sub totals 4 2 2 32 2 2" xfId="31298" xr:uid="{00000000-0005-0000-0000-0000D66F0000}"/>
    <cellStyle name="Sub totals 4 2 2 32 2 3" xfId="31299" xr:uid="{00000000-0005-0000-0000-0000D76F0000}"/>
    <cellStyle name="Sub totals 4 2 2 32 2 4" xfId="31300" xr:uid="{00000000-0005-0000-0000-0000D86F0000}"/>
    <cellStyle name="Sub totals 4 2 2 32 3" xfId="31301" xr:uid="{00000000-0005-0000-0000-0000D96F0000}"/>
    <cellStyle name="Sub totals 4 2 2 32 4" xfId="31302" xr:uid="{00000000-0005-0000-0000-0000DA6F0000}"/>
    <cellStyle name="Sub totals 4 2 2 33" xfId="4210" xr:uid="{00000000-0005-0000-0000-0000DB6F0000}"/>
    <cellStyle name="Sub totals 4 2 2 33 2" xfId="31303" xr:uid="{00000000-0005-0000-0000-0000DC6F0000}"/>
    <cellStyle name="Sub totals 4 2 2 33 2 2" xfId="31304" xr:uid="{00000000-0005-0000-0000-0000DD6F0000}"/>
    <cellStyle name="Sub totals 4 2 2 33 2 3" xfId="31305" xr:uid="{00000000-0005-0000-0000-0000DE6F0000}"/>
    <cellStyle name="Sub totals 4 2 2 33 2 4" xfId="31306" xr:uid="{00000000-0005-0000-0000-0000DF6F0000}"/>
    <cellStyle name="Sub totals 4 2 2 33 3" xfId="31307" xr:uid="{00000000-0005-0000-0000-0000E06F0000}"/>
    <cellStyle name="Sub totals 4 2 2 33 4" xfId="31308" xr:uid="{00000000-0005-0000-0000-0000E16F0000}"/>
    <cellStyle name="Sub totals 4 2 2 34" xfId="4211" xr:uid="{00000000-0005-0000-0000-0000E26F0000}"/>
    <cellStyle name="Sub totals 4 2 2 34 2" xfId="31309" xr:uid="{00000000-0005-0000-0000-0000E36F0000}"/>
    <cellStyle name="Sub totals 4 2 2 34 2 2" xfId="31310" xr:uid="{00000000-0005-0000-0000-0000E46F0000}"/>
    <cellStyle name="Sub totals 4 2 2 34 2 3" xfId="31311" xr:uid="{00000000-0005-0000-0000-0000E56F0000}"/>
    <cellStyle name="Sub totals 4 2 2 34 2 4" xfId="31312" xr:uid="{00000000-0005-0000-0000-0000E66F0000}"/>
    <cellStyle name="Sub totals 4 2 2 34 3" xfId="31313" xr:uid="{00000000-0005-0000-0000-0000E76F0000}"/>
    <cellStyle name="Sub totals 4 2 2 34 4" xfId="31314" xr:uid="{00000000-0005-0000-0000-0000E86F0000}"/>
    <cellStyle name="Sub totals 4 2 2 35" xfId="4212" xr:uid="{00000000-0005-0000-0000-0000E96F0000}"/>
    <cellStyle name="Sub totals 4 2 2 35 2" xfId="31315" xr:uid="{00000000-0005-0000-0000-0000EA6F0000}"/>
    <cellStyle name="Sub totals 4 2 2 35 2 2" xfId="31316" xr:uid="{00000000-0005-0000-0000-0000EB6F0000}"/>
    <cellStyle name="Sub totals 4 2 2 35 2 3" xfId="31317" xr:uid="{00000000-0005-0000-0000-0000EC6F0000}"/>
    <cellStyle name="Sub totals 4 2 2 35 2 4" xfId="31318" xr:uid="{00000000-0005-0000-0000-0000ED6F0000}"/>
    <cellStyle name="Sub totals 4 2 2 35 3" xfId="31319" xr:uid="{00000000-0005-0000-0000-0000EE6F0000}"/>
    <cellStyle name="Sub totals 4 2 2 35 4" xfId="31320" xr:uid="{00000000-0005-0000-0000-0000EF6F0000}"/>
    <cellStyle name="Sub totals 4 2 2 36" xfId="4213" xr:uid="{00000000-0005-0000-0000-0000F06F0000}"/>
    <cellStyle name="Sub totals 4 2 2 36 2" xfId="31321" xr:uid="{00000000-0005-0000-0000-0000F16F0000}"/>
    <cellStyle name="Sub totals 4 2 2 36 2 2" xfId="31322" xr:uid="{00000000-0005-0000-0000-0000F26F0000}"/>
    <cellStyle name="Sub totals 4 2 2 36 2 3" xfId="31323" xr:uid="{00000000-0005-0000-0000-0000F36F0000}"/>
    <cellStyle name="Sub totals 4 2 2 36 2 4" xfId="31324" xr:uid="{00000000-0005-0000-0000-0000F46F0000}"/>
    <cellStyle name="Sub totals 4 2 2 36 3" xfId="31325" xr:uid="{00000000-0005-0000-0000-0000F56F0000}"/>
    <cellStyle name="Sub totals 4 2 2 36 4" xfId="31326" xr:uid="{00000000-0005-0000-0000-0000F66F0000}"/>
    <cellStyle name="Sub totals 4 2 2 37" xfId="4214" xr:uid="{00000000-0005-0000-0000-0000F76F0000}"/>
    <cellStyle name="Sub totals 4 2 2 37 2" xfId="31327" xr:uid="{00000000-0005-0000-0000-0000F86F0000}"/>
    <cellStyle name="Sub totals 4 2 2 37 2 2" xfId="31328" xr:uid="{00000000-0005-0000-0000-0000F96F0000}"/>
    <cellStyle name="Sub totals 4 2 2 37 2 3" xfId="31329" xr:uid="{00000000-0005-0000-0000-0000FA6F0000}"/>
    <cellStyle name="Sub totals 4 2 2 37 2 4" xfId="31330" xr:uid="{00000000-0005-0000-0000-0000FB6F0000}"/>
    <cellStyle name="Sub totals 4 2 2 37 3" xfId="31331" xr:uid="{00000000-0005-0000-0000-0000FC6F0000}"/>
    <cellStyle name="Sub totals 4 2 2 37 4" xfId="31332" xr:uid="{00000000-0005-0000-0000-0000FD6F0000}"/>
    <cellStyle name="Sub totals 4 2 2 38" xfId="4215" xr:uid="{00000000-0005-0000-0000-0000FE6F0000}"/>
    <cellStyle name="Sub totals 4 2 2 38 2" xfId="31333" xr:uid="{00000000-0005-0000-0000-0000FF6F0000}"/>
    <cellStyle name="Sub totals 4 2 2 38 2 2" xfId="31334" xr:uid="{00000000-0005-0000-0000-000000700000}"/>
    <cellStyle name="Sub totals 4 2 2 38 2 3" xfId="31335" xr:uid="{00000000-0005-0000-0000-000001700000}"/>
    <cellStyle name="Sub totals 4 2 2 38 2 4" xfId="31336" xr:uid="{00000000-0005-0000-0000-000002700000}"/>
    <cellStyle name="Sub totals 4 2 2 38 3" xfId="31337" xr:uid="{00000000-0005-0000-0000-000003700000}"/>
    <cellStyle name="Sub totals 4 2 2 38 4" xfId="31338" xr:uid="{00000000-0005-0000-0000-000004700000}"/>
    <cellStyle name="Sub totals 4 2 2 39" xfId="4216" xr:uid="{00000000-0005-0000-0000-000005700000}"/>
    <cellStyle name="Sub totals 4 2 2 39 2" xfId="31339" xr:uid="{00000000-0005-0000-0000-000006700000}"/>
    <cellStyle name="Sub totals 4 2 2 39 2 2" xfId="31340" xr:uid="{00000000-0005-0000-0000-000007700000}"/>
    <cellStyle name="Sub totals 4 2 2 39 2 3" xfId="31341" xr:uid="{00000000-0005-0000-0000-000008700000}"/>
    <cellStyle name="Sub totals 4 2 2 39 2 4" xfId="31342" xr:uid="{00000000-0005-0000-0000-000009700000}"/>
    <cellStyle name="Sub totals 4 2 2 39 3" xfId="31343" xr:uid="{00000000-0005-0000-0000-00000A700000}"/>
    <cellStyle name="Sub totals 4 2 2 39 4" xfId="31344" xr:uid="{00000000-0005-0000-0000-00000B700000}"/>
    <cellStyle name="Sub totals 4 2 2 4" xfId="4217" xr:uid="{00000000-0005-0000-0000-00000C700000}"/>
    <cellStyle name="Sub totals 4 2 2 4 2" xfId="31345" xr:uid="{00000000-0005-0000-0000-00000D700000}"/>
    <cellStyle name="Sub totals 4 2 2 4 2 2" xfId="31346" xr:uid="{00000000-0005-0000-0000-00000E700000}"/>
    <cellStyle name="Sub totals 4 2 2 4 2 3" xfId="31347" xr:uid="{00000000-0005-0000-0000-00000F700000}"/>
    <cellStyle name="Sub totals 4 2 2 4 2 4" xfId="31348" xr:uid="{00000000-0005-0000-0000-000010700000}"/>
    <cellStyle name="Sub totals 4 2 2 4 3" xfId="31349" xr:uid="{00000000-0005-0000-0000-000011700000}"/>
    <cellStyle name="Sub totals 4 2 2 4 4" xfId="31350" xr:uid="{00000000-0005-0000-0000-000012700000}"/>
    <cellStyle name="Sub totals 4 2 2 40" xfId="4218" xr:uid="{00000000-0005-0000-0000-000013700000}"/>
    <cellStyle name="Sub totals 4 2 2 40 2" xfId="31351" xr:uid="{00000000-0005-0000-0000-000014700000}"/>
    <cellStyle name="Sub totals 4 2 2 40 2 2" xfId="31352" xr:uid="{00000000-0005-0000-0000-000015700000}"/>
    <cellStyle name="Sub totals 4 2 2 40 2 3" xfId="31353" xr:uid="{00000000-0005-0000-0000-000016700000}"/>
    <cellStyle name="Sub totals 4 2 2 40 2 4" xfId="31354" xr:uid="{00000000-0005-0000-0000-000017700000}"/>
    <cellStyle name="Sub totals 4 2 2 40 3" xfId="31355" xr:uid="{00000000-0005-0000-0000-000018700000}"/>
    <cellStyle name="Sub totals 4 2 2 40 4" xfId="31356" xr:uid="{00000000-0005-0000-0000-000019700000}"/>
    <cellStyle name="Sub totals 4 2 2 41" xfId="4219" xr:uid="{00000000-0005-0000-0000-00001A700000}"/>
    <cellStyle name="Sub totals 4 2 2 41 2" xfId="31357" xr:uid="{00000000-0005-0000-0000-00001B700000}"/>
    <cellStyle name="Sub totals 4 2 2 41 2 2" xfId="31358" xr:uid="{00000000-0005-0000-0000-00001C700000}"/>
    <cellStyle name="Sub totals 4 2 2 41 2 3" xfId="31359" xr:uid="{00000000-0005-0000-0000-00001D700000}"/>
    <cellStyle name="Sub totals 4 2 2 41 2 4" xfId="31360" xr:uid="{00000000-0005-0000-0000-00001E700000}"/>
    <cellStyle name="Sub totals 4 2 2 41 3" xfId="31361" xr:uid="{00000000-0005-0000-0000-00001F700000}"/>
    <cellStyle name="Sub totals 4 2 2 41 4" xfId="31362" xr:uid="{00000000-0005-0000-0000-000020700000}"/>
    <cellStyle name="Sub totals 4 2 2 42" xfId="4220" xr:uid="{00000000-0005-0000-0000-000021700000}"/>
    <cellStyle name="Sub totals 4 2 2 42 2" xfId="31363" xr:uid="{00000000-0005-0000-0000-000022700000}"/>
    <cellStyle name="Sub totals 4 2 2 42 2 2" xfId="31364" xr:uid="{00000000-0005-0000-0000-000023700000}"/>
    <cellStyle name="Sub totals 4 2 2 42 2 3" xfId="31365" xr:uid="{00000000-0005-0000-0000-000024700000}"/>
    <cellStyle name="Sub totals 4 2 2 42 2 4" xfId="31366" xr:uid="{00000000-0005-0000-0000-000025700000}"/>
    <cellStyle name="Sub totals 4 2 2 42 3" xfId="31367" xr:uid="{00000000-0005-0000-0000-000026700000}"/>
    <cellStyle name="Sub totals 4 2 2 42 4" xfId="31368" xr:uid="{00000000-0005-0000-0000-000027700000}"/>
    <cellStyle name="Sub totals 4 2 2 43" xfId="4221" xr:uid="{00000000-0005-0000-0000-000028700000}"/>
    <cellStyle name="Sub totals 4 2 2 43 2" xfId="31369" xr:uid="{00000000-0005-0000-0000-000029700000}"/>
    <cellStyle name="Sub totals 4 2 2 43 2 2" xfId="31370" xr:uid="{00000000-0005-0000-0000-00002A700000}"/>
    <cellStyle name="Sub totals 4 2 2 43 2 3" xfId="31371" xr:uid="{00000000-0005-0000-0000-00002B700000}"/>
    <cellStyle name="Sub totals 4 2 2 43 2 4" xfId="31372" xr:uid="{00000000-0005-0000-0000-00002C700000}"/>
    <cellStyle name="Sub totals 4 2 2 43 3" xfId="31373" xr:uid="{00000000-0005-0000-0000-00002D700000}"/>
    <cellStyle name="Sub totals 4 2 2 43 4" xfId="31374" xr:uid="{00000000-0005-0000-0000-00002E700000}"/>
    <cellStyle name="Sub totals 4 2 2 44" xfId="4222" xr:uid="{00000000-0005-0000-0000-00002F700000}"/>
    <cellStyle name="Sub totals 4 2 2 44 2" xfId="31375" xr:uid="{00000000-0005-0000-0000-000030700000}"/>
    <cellStyle name="Sub totals 4 2 2 44 2 2" xfId="31376" xr:uid="{00000000-0005-0000-0000-000031700000}"/>
    <cellStyle name="Sub totals 4 2 2 44 2 3" xfId="31377" xr:uid="{00000000-0005-0000-0000-000032700000}"/>
    <cellStyle name="Sub totals 4 2 2 44 2 4" xfId="31378" xr:uid="{00000000-0005-0000-0000-000033700000}"/>
    <cellStyle name="Sub totals 4 2 2 44 3" xfId="31379" xr:uid="{00000000-0005-0000-0000-000034700000}"/>
    <cellStyle name="Sub totals 4 2 2 44 4" xfId="31380" xr:uid="{00000000-0005-0000-0000-000035700000}"/>
    <cellStyle name="Sub totals 4 2 2 45" xfId="31381" xr:uid="{00000000-0005-0000-0000-000036700000}"/>
    <cellStyle name="Sub totals 4 2 2 45 2" xfId="31382" xr:uid="{00000000-0005-0000-0000-000037700000}"/>
    <cellStyle name="Sub totals 4 2 2 45 3" xfId="31383" xr:uid="{00000000-0005-0000-0000-000038700000}"/>
    <cellStyle name="Sub totals 4 2 2 45 4" xfId="31384" xr:uid="{00000000-0005-0000-0000-000039700000}"/>
    <cellStyle name="Sub totals 4 2 2 46" xfId="31385" xr:uid="{00000000-0005-0000-0000-00003A700000}"/>
    <cellStyle name="Sub totals 4 2 2 46 2" xfId="31386" xr:uid="{00000000-0005-0000-0000-00003B700000}"/>
    <cellStyle name="Sub totals 4 2 2 46 3" xfId="31387" xr:uid="{00000000-0005-0000-0000-00003C700000}"/>
    <cellStyle name="Sub totals 4 2 2 46 4" xfId="31388" xr:uid="{00000000-0005-0000-0000-00003D700000}"/>
    <cellStyle name="Sub totals 4 2 2 47" xfId="31389" xr:uid="{00000000-0005-0000-0000-00003E700000}"/>
    <cellStyle name="Sub totals 4 2 2 48" xfId="31390" xr:uid="{00000000-0005-0000-0000-00003F700000}"/>
    <cellStyle name="Sub totals 4 2 2 5" xfId="4223" xr:uid="{00000000-0005-0000-0000-000040700000}"/>
    <cellStyle name="Sub totals 4 2 2 5 2" xfId="31391" xr:uid="{00000000-0005-0000-0000-000041700000}"/>
    <cellStyle name="Sub totals 4 2 2 5 2 2" xfId="31392" xr:uid="{00000000-0005-0000-0000-000042700000}"/>
    <cellStyle name="Sub totals 4 2 2 5 2 3" xfId="31393" xr:uid="{00000000-0005-0000-0000-000043700000}"/>
    <cellStyle name="Sub totals 4 2 2 5 2 4" xfId="31394" xr:uid="{00000000-0005-0000-0000-000044700000}"/>
    <cellStyle name="Sub totals 4 2 2 5 3" xfId="31395" xr:uid="{00000000-0005-0000-0000-000045700000}"/>
    <cellStyle name="Sub totals 4 2 2 5 4" xfId="31396" xr:uid="{00000000-0005-0000-0000-000046700000}"/>
    <cellStyle name="Sub totals 4 2 2 6" xfId="4224" xr:uid="{00000000-0005-0000-0000-000047700000}"/>
    <cellStyle name="Sub totals 4 2 2 6 2" xfId="31397" xr:uid="{00000000-0005-0000-0000-000048700000}"/>
    <cellStyle name="Sub totals 4 2 2 6 2 2" xfId="31398" xr:uid="{00000000-0005-0000-0000-000049700000}"/>
    <cellStyle name="Sub totals 4 2 2 6 2 3" xfId="31399" xr:uid="{00000000-0005-0000-0000-00004A700000}"/>
    <cellStyle name="Sub totals 4 2 2 6 2 4" xfId="31400" xr:uid="{00000000-0005-0000-0000-00004B700000}"/>
    <cellStyle name="Sub totals 4 2 2 6 3" xfId="31401" xr:uid="{00000000-0005-0000-0000-00004C700000}"/>
    <cellStyle name="Sub totals 4 2 2 6 4" xfId="31402" xr:uid="{00000000-0005-0000-0000-00004D700000}"/>
    <cellStyle name="Sub totals 4 2 2 7" xfId="4225" xr:uid="{00000000-0005-0000-0000-00004E700000}"/>
    <cellStyle name="Sub totals 4 2 2 7 2" xfId="31403" xr:uid="{00000000-0005-0000-0000-00004F700000}"/>
    <cellStyle name="Sub totals 4 2 2 7 2 2" xfId="31404" xr:uid="{00000000-0005-0000-0000-000050700000}"/>
    <cellStyle name="Sub totals 4 2 2 7 2 3" xfId="31405" xr:uid="{00000000-0005-0000-0000-000051700000}"/>
    <cellStyle name="Sub totals 4 2 2 7 2 4" xfId="31406" xr:uid="{00000000-0005-0000-0000-000052700000}"/>
    <cellStyle name="Sub totals 4 2 2 7 3" xfId="31407" xr:uid="{00000000-0005-0000-0000-000053700000}"/>
    <cellStyle name="Sub totals 4 2 2 7 4" xfId="31408" xr:uid="{00000000-0005-0000-0000-000054700000}"/>
    <cellStyle name="Sub totals 4 2 2 8" xfId="4226" xr:uid="{00000000-0005-0000-0000-000055700000}"/>
    <cellStyle name="Sub totals 4 2 2 8 2" xfId="31409" xr:uid="{00000000-0005-0000-0000-000056700000}"/>
    <cellStyle name="Sub totals 4 2 2 8 2 2" xfId="31410" xr:uid="{00000000-0005-0000-0000-000057700000}"/>
    <cellStyle name="Sub totals 4 2 2 8 2 3" xfId="31411" xr:uid="{00000000-0005-0000-0000-000058700000}"/>
    <cellStyle name="Sub totals 4 2 2 8 2 4" xfId="31412" xr:uid="{00000000-0005-0000-0000-000059700000}"/>
    <cellStyle name="Sub totals 4 2 2 8 3" xfId="31413" xr:uid="{00000000-0005-0000-0000-00005A700000}"/>
    <cellStyle name="Sub totals 4 2 2 8 4" xfId="31414" xr:uid="{00000000-0005-0000-0000-00005B700000}"/>
    <cellStyle name="Sub totals 4 2 2 9" xfId="4227" xr:uid="{00000000-0005-0000-0000-00005C700000}"/>
    <cellStyle name="Sub totals 4 2 2 9 2" xfId="31415" xr:uid="{00000000-0005-0000-0000-00005D700000}"/>
    <cellStyle name="Sub totals 4 2 2 9 2 2" xfId="31416" xr:uid="{00000000-0005-0000-0000-00005E700000}"/>
    <cellStyle name="Sub totals 4 2 2 9 2 3" xfId="31417" xr:uid="{00000000-0005-0000-0000-00005F700000}"/>
    <cellStyle name="Sub totals 4 2 2 9 2 4" xfId="31418" xr:uid="{00000000-0005-0000-0000-000060700000}"/>
    <cellStyle name="Sub totals 4 2 2 9 3" xfId="31419" xr:uid="{00000000-0005-0000-0000-000061700000}"/>
    <cellStyle name="Sub totals 4 2 2 9 4" xfId="31420" xr:uid="{00000000-0005-0000-0000-000062700000}"/>
    <cellStyle name="Sub totals 4 2 20" xfId="4228" xr:uid="{00000000-0005-0000-0000-000063700000}"/>
    <cellStyle name="Sub totals 4 2 20 2" xfId="31421" xr:uid="{00000000-0005-0000-0000-000064700000}"/>
    <cellStyle name="Sub totals 4 2 20 2 2" xfId="31422" xr:uid="{00000000-0005-0000-0000-000065700000}"/>
    <cellStyle name="Sub totals 4 2 20 2 3" xfId="31423" xr:uid="{00000000-0005-0000-0000-000066700000}"/>
    <cellStyle name="Sub totals 4 2 20 2 4" xfId="31424" xr:uid="{00000000-0005-0000-0000-000067700000}"/>
    <cellStyle name="Sub totals 4 2 20 3" xfId="31425" xr:uid="{00000000-0005-0000-0000-000068700000}"/>
    <cellStyle name="Sub totals 4 2 20 4" xfId="31426" xr:uid="{00000000-0005-0000-0000-000069700000}"/>
    <cellStyle name="Sub totals 4 2 21" xfId="4229" xr:uid="{00000000-0005-0000-0000-00006A700000}"/>
    <cellStyle name="Sub totals 4 2 21 2" xfId="31427" xr:uid="{00000000-0005-0000-0000-00006B700000}"/>
    <cellStyle name="Sub totals 4 2 21 2 2" xfId="31428" xr:uid="{00000000-0005-0000-0000-00006C700000}"/>
    <cellStyle name="Sub totals 4 2 21 2 3" xfId="31429" xr:uid="{00000000-0005-0000-0000-00006D700000}"/>
    <cellStyle name="Sub totals 4 2 21 2 4" xfId="31430" xr:uid="{00000000-0005-0000-0000-00006E700000}"/>
    <cellStyle name="Sub totals 4 2 21 3" xfId="31431" xr:uid="{00000000-0005-0000-0000-00006F700000}"/>
    <cellStyle name="Sub totals 4 2 21 4" xfId="31432" xr:uid="{00000000-0005-0000-0000-000070700000}"/>
    <cellStyle name="Sub totals 4 2 22" xfId="4230" xr:uid="{00000000-0005-0000-0000-000071700000}"/>
    <cellStyle name="Sub totals 4 2 22 2" xfId="31433" xr:uid="{00000000-0005-0000-0000-000072700000}"/>
    <cellStyle name="Sub totals 4 2 22 2 2" xfId="31434" xr:uid="{00000000-0005-0000-0000-000073700000}"/>
    <cellStyle name="Sub totals 4 2 22 2 3" xfId="31435" xr:uid="{00000000-0005-0000-0000-000074700000}"/>
    <cellStyle name="Sub totals 4 2 22 2 4" xfId="31436" xr:uid="{00000000-0005-0000-0000-000075700000}"/>
    <cellStyle name="Sub totals 4 2 22 3" xfId="31437" xr:uid="{00000000-0005-0000-0000-000076700000}"/>
    <cellStyle name="Sub totals 4 2 22 4" xfId="31438" xr:uid="{00000000-0005-0000-0000-000077700000}"/>
    <cellStyle name="Sub totals 4 2 23" xfId="4231" xr:uid="{00000000-0005-0000-0000-000078700000}"/>
    <cellStyle name="Sub totals 4 2 23 2" xfId="31439" xr:uid="{00000000-0005-0000-0000-000079700000}"/>
    <cellStyle name="Sub totals 4 2 23 2 2" xfId="31440" xr:uid="{00000000-0005-0000-0000-00007A700000}"/>
    <cellStyle name="Sub totals 4 2 23 2 3" xfId="31441" xr:uid="{00000000-0005-0000-0000-00007B700000}"/>
    <cellStyle name="Sub totals 4 2 23 2 4" xfId="31442" xr:uid="{00000000-0005-0000-0000-00007C700000}"/>
    <cellStyle name="Sub totals 4 2 23 3" xfId="31443" xr:uid="{00000000-0005-0000-0000-00007D700000}"/>
    <cellStyle name="Sub totals 4 2 23 4" xfId="31444" xr:uid="{00000000-0005-0000-0000-00007E700000}"/>
    <cellStyle name="Sub totals 4 2 24" xfId="4232" xr:uid="{00000000-0005-0000-0000-00007F700000}"/>
    <cellStyle name="Sub totals 4 2 24 2" xfId="31445" xr:uid="{00000000-0005-0000-0000-000080700000}"/>
    <cellStyle name="Sub totals 4 2 24 2 2" xfId="31446" xr:uid="{00000000-0005-0000-0000-000081700000}"/>
    <cellStyle name="Sub totals 4 2 24 2 3" xfId="31447" xr:uid="{00000000-0005-0000-0000-000082700000}"/>
    <cellStyle name="Sub totals 4 2 24 2 4" xfId="31448" xr:uid="{00000000-0005-0000-0000-000083700000}"/>
    <cellStyle name="Sub totals 4 2 24 3" xfId="31449" xr:uid="{00000000-0005-0000-0000-000084700000}"/>
    <cellStyle name="Sub totals 4 2 24 4" xfId="31450" xr:uid="{00000000-0005-0000-0000-000085700000}"/>
    <cellStyle name="Sub totals 4 2 25" xfId="4233" xr:uid="{00000000-0005-0000-0000-000086700000}"/>
    <cellStyle name="Sub totals 4 2 25 2" xfId="31451" xr:uid="{00000000-0005-0000-0000-000087700000}"/>
    <cellStyle name="Sub totals 4 2 25 2 2" xfId="31452" xr:uid="{00000000-0005-0000-0000-000088700000}"/>
    <cellStyle name="Sub totals 4 2 25 2 3" xfId="31453" xr:uid="{00000000-0005-0000-0000-000089700000}"/>
    <cellStyle name="Sub totals 4 2 25 2 4" xfId="31454" xr:uid="{00000000-0005-0000-0000-00008A700000}"/>
    <cellStyle name="Sub totals 4 2 25 3" xfId="31455" xr:uid="{00000000-0005-0000-0000-00008B700000}"/>
    <cellStyle name="Sub totals 4 2 25 4" xfId="31456" xr:uid="{00000000-0005-0000-0000-00008C700000}"/>
    <cellStyle name="Sub totals 4 2 26" xfId="4234" xr:uid="{00000000-0005-0000-0000-00008D700000}"/>
    <cellStyle name="Sub totals 4 2 26 2" xfId="31457" xr:uid="{00000000-0005-0000-0000-00008E700000}"/>
    <cellStyle name="Sub totals 4 2 26 2 2" xfId="31458" xr:uid="{00000000-0005-0000-0000-00008F700000}"/>
    <cellStyle name="Sub totals 4 2 26 2 3" xfId="31459" xr:uid="{00000000-0005-0000-0000-000090700000}"/>
    <cellStyle name="Sub totals 4 2 26 2 4" xfId="31460" xr:uid="{00000000-0005-0000-0000-000091700000}"/>
    <cellStyle name="Sub totals 4 2 26 3" xfId="31461" xr:uid="{00000000-0005-0000-0000-000092700000}"/>
    <cellStyle name="Sub totals 4 2 26 4" xfId="31462" xr:uid="{00000000-0005-0000-0000-000093700000}"/>
    <cellStyle name="Sub totals 4 2 27" xfId="4235" xr:uid="{00000000-0005-0000-0000-000094700000}"/>
    <cellStyle name="Sub totals 4 2 27 2" xfId="31463" xr:uid="{00000000-0005-0000-0000-000095700000}"/>
    <cellStyle name="Sub totals 4 2 27 2 2" xfId="31464" xr:uid="{00000000-0005-0000-0000-000096700000}"/>
    <cellStyle name="Sub totals 4 2 27 2 3" xfId="31465" xr:uid="{00000000-0005-0000-0000-000097700000}"/>
    <cellStyle name="Sub totals 4 2 27 2 4" xfId="31466" xr:uid="{00000000-0005-0000-0000-000098700000}"/>
    <cellStyle name="Sub totals 4 2 27 3" xfId="31467" xr:uid="{00000000-0005-0000-0000-000099700000}"/>
    <cellStyle name="Sub totals 4 2 27 4" xfId="31468" xr:uid="{00000000-0005-0000-0000-00009A700000}"/>
    <cellStyle name="Sub totals 4 2 28" xfId="4236" xr:uid="{00000000-0005-0000-0000-00009B700000}"/>
    <cellStyle name="Sub totals 4 2 28 2" xfId="31469" xr:uid="{00000000-0005-0000-0000-00009C700000}"/>
    <cellStyle name="Sub totals 4 2 28 2 2" xfId="31470" xr:uid="{00000000-0005-0000-0000-00009D700000}"/>
    <cellStyle name="Sub totals 4 2 28 2 3" xfId="31471" xr:uid="{00000000-0005-0000-0000-00009E700000}"/>
    <cellStyle name="Sub totals 4 2 28 2 4" xfId="31472" xr:uid="{00000000-0005-0000-0000-00009F700000}"/>
    <cellStyle name="Sub totals 4 2 28 3" xfId="31473" xr:uid="{00000000-0005-0000-0000-0000A0700000}"/>
    <cellStyle name="Sub totals 4 2 28 4" xfId="31474" xr:uid="{00000000-0005-0000-0000-0000A1700000}"/>
    <cellStyle name="Sub totals 4 2 29" xfId="4237" xr:uid="{00000000-0005-0000-0000-0000A2700000}"/>
    <cellStyle name="Sub totals 4 2 29 2" xfId="31475" xr:uid="{00000000-0005-0000-0000-0000A3700000}"/>
    <cellStyle name="Sub totals 4 2 29 2 2" xfId="31476" xr:uid="{00000000-0005-0000-0000-0000A4700000}"/>
    <cellStyle name="Sub totals 4 2 29 2 3" xfId="31477" xr:uid="{00000000-0005-0000-0000-0000A5700000}"/>
    <cellStyle name="Sub totals 4 2 29 2 4" xfId="31478" xr:uid="{00000000-0005-0000-0000-0000A6700000}"/>
    <cellStyle name="Sub totals 4 2 29 3" xfId="31479" xr:uid="{00000000-0005-0000-0000-0000A7700000}"/>
    <cellStyle name="Sub totals 4 2 29 4" xfId="31480" xr:uid="{00000000-0005-0000-0000-0000A8700000}"/>
    <cellStyle name="Sub totals 4 2 3" xfId="4238" xr:uid="{00000000-0005-0000-0000-0000A9700000}"/>
    <cellStyle name="Sub totals 4 2 3 2" xfId="31481" xr:uid="{00000000-0005-0000-0000-0000AA700000}"/>
    <cellStyle name="Sub totals 4 2 3 2 2" xfId="31482" xr:uid="{00000000-0005-0000-0000-0000AB700000}"/>
    <cellStyle name="Sub totals 4 2 3 2 3" xfId="31483" xr:uid="{00000000-0005-0000-0000-0000AC700000}"/>
    <cellStyle name="Sub totals 4 2 3 2 4" xfId="31484" xr:uid="{00000000-0005-0000-0000-0000AD700000}"/>
    <cellStyle name="Sub totals 4 2 3 3" xfId="31485" xr:uid="{00000000-0005-0000-0000-0000AE700000}"/>
    <cellStyle name="Sub totals 4 2 3 4" xfId="31486" xr:uid="{00000000-0005-0000-0000-0000AF700000}"/>
    <cellStyle name="Sub totals 4 2 30" xfId="4239" xr:uid="{00000000-0005-0000-0000-0000B0700000}"/>
    <cellStyle name="Sub totals 4 2 30 2" xfId="31487" xr:uid="{00000000-0005-0000-0000-0000B1700000}"/>
    <cellStyle name="Sub totals 4 2 30 2 2" xfId="31488" xr:uid="{00000000-0005-0000-0000-0000B2700000}"/>
    <cellStyle name="Sub totals 4 2 30 2 3" xfId="31489" xr:uid="{00000000-0005-0000-0000-0000B3700000}"/>
    <cellStyle name="Sub totals 4 2 30 2 4" xfId="31490" xr:uid="{00000000-0005-0000-0000-0000B4700000}"/>
    <cellStyle name="Sub totals 4 2 30 3" xfId="31491" xr:uid="{00000000-0005-0000-0000-0000B5700000}"/>
    <cellStyle name="Sub totals 4 2 30 4" xfId="31492" xr:uid="{00000000-0005-0000-0000-0000B6700000}"/>
    <cellStyle name="Sub totals 4 2 31" xfId="4240" xr:uid="{00000000-0005-0000-0000-0000B7700000}"/>
    <cellStyle name="Sub totals 4 2 31 2" xfId="31493" xr:uid="{00000000-0005-0000-0000-0000B8700000}"/>
    <cellStyle name="Sub totals 4 2 31 2 2" xfId="31494" xr:uid="{00000000-0005-0000-0000-0000B9700000}"/>
    <cellStyle name="Sub totals 4 2 31 2 3" xfId="31495" xr:uid="{00000000-0005-0000-0000-0000BA700000}"/>
    <cellStyle name="Sub totals 4 2 31 2 4" xfId="31496" xr:uid="{00000000-0005-0000-0000-0000BB700000}"/>
    <cellStyle name="Sub totals 4 2 31 3" xfId="31497" xr:uid="{00000000-0005-0000-0000-0000BC700000}"/>
    <cellStyle name="Sub totals 4 2 31 4" xfId="31498" xr:uid="{00000000-0005-0000-0000-0000BD700000}"/>
    <cellStyle name="Sub totals 4 2 32" xfId="4241" xr:uid="{00000000-0005-0000-0000-0000BE700000}"/>
    <cellStyle name="Sub totals 4 2 32 2" xfId="31499" xr:uid="{00000000-0005-0000-0000-0000BF700000}"/>
    <cellStyle name="Sub totals 4 2 32 2 2" xfId="31500" xr:uid="{00000000-0005-0000-0000-0000C0700000}"/>
    <cellStyle name="Sub totals 4 2 32 2 3" xfId="31501" xr:uid="{00000000-0005-0000-0000-0000C1700000}"/>
    <cellStyle name="Sub totals 4 2 32 2 4" xfId="31502" xr:uid="{00000000-0005-0000-0000-0000C2700000}"/>
    <cellStyle name="Sub totals 4 2 32 3" xfId="31503" xr:uid="{00000000-0005-0000-0000-0000C3700000}"/>
    <cellStyle name="Sub totals 4 2 32 4" xfId="31504" xr:uid="{00000000-0005-0000-0000-0000C4700000}"/>
    <cellStyle name="Sub totals 4 2 33" xfId="4242" xr:uid="{00000000-0005-0000-0000-0000C5700000}"/>
    <cellStyle name="Sub totals 4 2 33 2" xfId="31505" xr:uid="{00000000-0005-0000-0000-0000C6700000}"/>
    <cellStyle name="Sub totals 4 2 33 2 2" xfId="31506" xr:uid="{00000000-0005-0000-0000-0000C7700000}"/>
    <cellStyle name="Sub totals 4 2 33 2 3" xfId="31507" xr:uid="{00000000-0005-0000-0000-0000C8700000}"/>
    <cellStyle name="Sub totals 4 2 33 2 4" xfId="31508" xr:uid="{00000000-0005-0000-0000-0000C9700000}"/>
    <cellStyle name="Sub totals 4 2 33 3" xfId="31509" xr:uid="{00000000-0005-0000-0000-0000CA700000}"/>
    <cellStyle name="Sub totals 4 2 33 4" xfId="31510" xr:uid="{00000000-0005-0000-0000-0000CB700000}"/>
    <cellStyle name="Sub totals 4 2 34" xfId="4243" xr:uid="{00000000-0005-0000-0000-0000CC700000}"/>
    <cellStyle name="Sub totals 4 2 34 2" xfId="31511" xr:uid="{00000000-0005-0000-0000-0000CD700000}"/>
    <cellStyle name="Sub totals 4 2 34 2 2" xfId="31512" xr:uid="{00000000-0005-0000-0000-0000CE700000}"/>
    <cellStyle name="Sub totals 4 2 34 2 3" xfId="31513" xr:uid="{00000000-0005-0000-0000-0000CF700000}"/>
    <cellStyle name="Sub totals 4 2 34 2 4" xfId="31514" xr:uid="{00000000-0005-0000-0000-0000D0700000}"/>
    <cellStyle name="Sub totals 4 2 34 3" xfId="31515" xr:uid="{00000000-0005-0000-0000-0000D1700000}"/>
    <cellStyle name="Sub totals 4 2 34 4" xfId="31516" xr:uid="{00000000-0005-0000-0000-0000D2700000}"/>
    <cellStyle name="Sub totals 4 2 35" xfId="4244" xr:uid="{00000000-0005-0000-0000-0000D3700000}"/>
    <cellStyle name="Sub totals 4 2 35 2" xfId="31517" xr:uid="{00000000-0005-0000-0000-0000D4700000}"/>
    <cellStyle name="Sub totals 4 2 35 2 2" xfId="31518" xr:uid="{00000000-0005-0000-0000-0000D5700000}"/>
    <cellStyle name="Sub totals 4 2 35 2 3" xfId="31519" xr:uid="{00000000-0005-0000-0000-0000D6700000}"/>
    <cellStyle name="Sub totals 4 2 35 2 4" xfId="31520" xr:uid="{00000000-0005-0000-0000-0000D7700000}"/>
    <cellStyle name="Sub totals 4 2 35 3" xfId="31521" xr:uid="{00000000-0005-0000-0000-0000D8700000}"/>
    <cellStyle name="Sub totals 4 2 35 4" xfId="31522" xr:uid="{00000000-0005-0000-0000-0000D9700000}"/>
    <cellStyle name="Sub totals 4 2 36" xfId="4245" xr:uid="{00000000-0005-0000-0000-0000DA700000}"/>
    <cellStyle name="Sub totals 4 2 36 2" xfId="31523" xr:uid="{00000000-0005-0000-0000-0000DB700000}"/>
    <cellStyle name="Sub totals 4 2 36 2 2" xfId="31524" xr:uid="{00000000-0005-0000-0000-0000DC700000}"/>
    <cellStyle name="Sub totals 4 2 36 2 3" xfId="31525" xr:uid="{00000000-0005-0000-0000-0000DD700000}"/>
    <cellStyle name="Sub totals 4 2 36 2 4" xfId="31526" xr:uid="{00000000-0005-0000-0000-0000DE700000}"/>
    <cellStyle name="Sub totals 4 2 36 3" xfId="31527" xr:uid="{00000000-0005-0000-0000-0000DF700000}"/>
    <cellStyle name="Sub totals 4 2 36 4" xfId="31528" xr:uid="{00000000-0005-0000-0000-0000E0700000}"/>
    <cellStyle name="Sub totals 4 2 37" xfId="4246" xr:uid="{00000000-0005-0000-0000-0000E1700000}"/>
    <cellStyle name="Sub totals 4 2 37 2" xfId="31529" xr:uid="{00000000-0005-0000-0000-0000E2700000}"/>
    <cellStyle name="Sub totals 4 2 37 2 2" xfId="31530" xr:uid="{00000000-0005-0000-0000-0000E3700000}"/>
    <cellStyle name="Sub totals 4 2 37 2 3" xfId="31531" xr:uid="{00000000-0005-0000-0000-0000E4700000}"/>
    <cellStyle name="Sub totals 4 2 37 2 4" xfId="31532" xr:uid="{00000000-0005-0000-0000-0000E5700000}"/>
    <cellStyle name="Sub totals 4 2 37 3" xfId="31533" xr:uid="{00000000-0005-0000-0000-0000E6700000}"/>
    <cellStyle name="Sub totals 4 2 37 4" xfId="31534" xr:uid="{00000000-0005-0000-0000-0000E7700000}"/>
    <cellStyle name="Sub totals 4 2 38" xfId="4247" xr:uid="{00000000-0005-0000-0000-0000E8700000}"/>
    <cellStyle name="Sub totals 4 2 38 2" xfId="31535" xr:uid="{00000000-0005-0000-0000-0000E9700000}"/>
    <cellStyle name="Sub totals 4 2 38 2 2" xfId="31536" xr:uid="{00000000-0005-0000-0000-0000EA700000}"/>
    <cellStyle name="Sub totals 4 2 38 2 3" xfId="31537" xr:uid="{00000000-0005-0000-0000-0000EB700000}"/>
    <cellStyle name="Sub totals 4 2 38 2 4" xfId="31538" xr:uid="{00000000-0005-0000-0000-0000EC700000}"/>
    <cellStyle name="Sub totals 4 2 38 3" xfId="31539" xr:uid="{00000000-0005-0000-0000-0000ED700000}"/>
    <cellStyle name="Sub totals 4 2 38 4" xfId="31540" xr:uid="{00000000-0005-0000-0000-0000EE700000}"/>
    <cellStyle name="Sub totals 4 2 39" xfId="4248" xr:uid="{00000000-0005-0000-0000-0000EF700000}"/>
    <cellStyle name="Sub totals 4 2 39 2" xfId="31541" xr:uid="{00000000-0005-0000-0000-0000F0700000}"/>
    <cellStyle name="Sub totals 4 2 39 2 2" xfId="31542" xr:uid="{00000000-0005-0000-0000-0000F1700000}"/>
    <cellStyle name="Sub totals 4 2 39 2 3" xfId="31543" xr:uid="{00000000-0005-0000-0000-0000F2700000}"/>
    <cellStyle name="Sub totals 4 2 39 2 4" xfId="31544" xr:uid="{00000000-0005-0000-0000-0000F3700000}"/>
    <cellStyle name="Sub totals 4 2 39 3" xfId="31545" xr:uid="{00000000-0005-0000-0000-0000F4700000}"/>
    <cellStyle name="Sub totals 4 2 39 4" xfId="31546" xr:uid="{00000000-0005-0000-0000-0000F5700000}"/>
    <cellStyle name="Sub totals 4 2 4" xfId="4249" xr:uid="{00000000-0005-0000-0000-0000F6700000}"/>
    <cellStyle name="Sub totals 4 2 4 2" xfId="31547" xr:uid="{00000000-0005-0000-0000-0000F7700000}"/>
    <cellStyle name="Sub totals 4 2 4 2 2" xfId="31548" xr:uid="{00000000-0005-0000-0000-0000F8700000}"/>
    <cellStyle name="Sub totals 4 2 4 2 3" xfId="31549" xr:uid="{00000000-0005-0000-0000-0000F9700000}"/>
    <cellStyle name="Sub totals 4 2 4 2 4" xfId="31550" xr:uid="{00000000-0005-0000-0000-0000FA700000}"/>
    <cellStyle name="Sub totals 4 2 4 3" xfId="31551" xr:uid="{00000000-0005-0000-0000-0000FB700000}"/>
    <cellStyle name="Sub totals 4 2 4 4" xfId="31552" xr:uid="{00000000-0005-0000-0000-0000FC700000}"/>
    <cellStyle name="Sub totals 4 2 40" xfId="4250" xr:uid="{00000000-0005-0000-0000-0000FD700000}"/>
    <cellStyle name="Sub totals 4 2 40 2" xfId="31553" xr:uid="{00000000-0005-0000-0000-0000FE700000}"/>
    <cellStyle name="Sub totals 4 2 40 2 2" xfId="31554" xr:uid="{00000000-0005-0000-0000-0000FF700000}"/>
    <cellStyle name="Sub totals 4 2 40 2 3" xfId="31555" xr:uid="{00000000-0005-0000-0000-000000710000}"/>
    <cellStyle name="Sub totals 4 2 40 2 4" xfId="31556" xr:uid="{00000000-0005-0000-0000-000001710000}"/>
    <cellStyle name="Sub totals 4 2 40 3" xfId="31557" xr:uid="{00000000-0005-0000-0000-000002710000}"/>
    <cellStyle name="Sub totals 4 2 40 4" xfId="31558" xr:uid="{00000000-0005-0000-0000-000003710000}"/>
    <cellStyle name="Sub totals 4 2 41" xfId="4251" xr:uid="{00000000-0005-0000-0000-000004710000}"/>
    <cellStyle name="Sub totals 4 2 41 2" xfId="31559" xr:uid="{00000000-0005-0000-0000-000005710000}"/>
    <cellStyle name="Sub totals 4 2 41 2 2" xfId="31560" xr:uid="{00000000-0005-0000-0000-000006710000}"/>
    <cellStyle name="Sub totals 4 2 41 2 3" xfId="31561" xr:uid="{00000000-0005-0000-0000-000007710000}"/>
    <cellStyle name="Sub totals 4 2 41 2 4" xfId="31562" xr:uid="{00000000-0005-0000-0000-000008710000}"/>
    <cellStyle name="Sub totals 4 2 41 3" xfId="31563" xr:uid="{00000000-0005-0000-0000-000009710000}"/>
    <cellStyle name="Sub totals 4 2 41 4" xfId="31564" xr:uid="{00000000-0005-0000-0000-00000A710000}"/>
    <cellStyle name="Sub totals 4 2 42" xfId="4252" xr:uid="{00000000-0005-0000-0000-00000B710000}"/>
    <cellStyle name="Sub totals 4 2 42 2" xfId="31565" xr:uid="{00000000-0005-0000-0000-00000C710000}"/>
    <cellStyle name="Sub totals 4 2 42 2 2" xfId="31566" xr:uid="{00000000-0005-0000-0000-00000D710000}"/>
    <cellStyle name="Sub totals 4 2 42 2 3" xfId="31567" xr:uid="{00000000-0005-0000-0000-00000E710000}"/>
    <cellStyle name="Sub totals 4 2 42 2 4" xfId="31568" xr:uid="{00000000-0005-0000-0000-00000F710000}"/>
    <cellStyle name="Sub totals 4 2 42 3" xfId="31569" xr:uid="{00000000-0005-0000-0000-000010710000}"/>
    <cellStyle name="Sub totals 4 2 42 4" xfId="31570" xr:uid="{00000000-0005-0000-0000-000011710000}"/>
    <cellStyle name="Sub totals 4 2 43" xfId="4253" xr:uid="{00000000-0005-0000-0000-000012710000}"/>
    <cellStyle name="Sub totals 4 2 43 2" xfId="31571" xr:uid="{00000000-0005-0000-0000-000013710000}"/>
    <cellStyle name="Sub totals 4 2 43 2 2" xfId="31572" xr:uid="{00000000-0005-0000-0000-000014710000}"/>
    <cellStyle name="Sub totals 4 2 43 2 3" xfId="31573" xr:uid="{00000000-0005-0000-0000-000015710000}"/>
    <cellStyle name="Sub totals 4 2 43 2 4" xfId="31574" xr:uid="{00000000-0005-0000-0000-000016710000}"/>
    <cellStyle name="Sub totals 4 2 43 3" xfId="31575" xr:uid="{00000000-0005-0000-0000-000017710000}"/>
    <cellStyle name="Sub totals 4 2 43 4" xfId="31576" xr:uid="{00000000-0005-0000-0000-000018710000}"/>
    <cellStyle name="Sub totals 4 2 44" xfId="4254" xr:uid="{00000000-0005-0000-0000-000019710000}"/>
    <cellStyle name="Sub totals 4 2 44 2" xfId="31577" xr:uid="{00000000-0005-0000-0000-00001A710000}"/>
    <cellStyle name="Sub totals 4 2 44 2 2" xfId="31578" xr:uid="{00000000-0005-0000-0000-00001B710000}"/>
    <cellStyle name="Sub totals 4 2 44 2 3" xfId="31579" xr:uid="{00000000-0005-0000-0000-00001C710000}"/>
    <cellStyle name="Sub totals 4 2 44 2 4" xfId="31580" xr:uid="{00000000-0005-0000-0000-00001D710000}"/>
    <cellStyle name="Sub totals 4 2 44 3" xfId="31581" xr:uid="{00000000-0005-0000-0000-00001E710000}"/>
    <cellStyle name="Sub totals 4 2 44 4" xfId="31582" xr:uid="{00000000-0005-0000-0000-00001F710000}"/>
    <cellStyle name="Sub totals 4 2 45" xfId="31583" xr:uid="{00000000-0005-0000-0000-000020710000}"/>
    <cellStyle name="Sub totals 4 2 45 2" xfId="31584" xr:uid="{00000000-0005-0000-0000-000021710000}"/>
    <cellStyle name="Sub totals 4 2 45 3" xfId="31585" xr:uid="{00000000-0005-0000-0000-000022710000}"/>
    <cellStyle name="Sub totals 4 2 45 4" xfId="31586" xr:uid="{00000000-0005-0000-0000-000023710000}"/>
    <cellStyle name="Sub totals 4 2 46" xfId="31587" xr:uid="{00000000-0005-0000-0000-000024710000}"/>
    <cellStyle name="Sub totals 4 2 47" xfId="31588" xr:uid="{00000000-0005-0000-0000-000025710000}"/>
    <cellStyle name="Sub totals 4 2 5" xfId="4255" xr:uid="{00000000-0005-0000-0000-000026710000}"/>
    <cellStyle name="Sub totals 4 2 5 2" xfId="31589" xr:uid="{00000000-0005-0000-0000-000027710000}"/>
    <cellStyle name="Sub totals 4 2 5 2 2" xfId="31590" xr:uid="{00000000-0005-0000-0000-000028710000}"/>
    <cellStyle name="Sub totals 4 2 5 2 3" xfId="31591" xr:uid="{00000000-0005-0000-0000-000029710000}"/>
    <cellStyle name="Sub totals 4 2 5 2 4" xfId="31592" xr:uid="{00000000-0005-0000-0000-00002A710000}"/>
    <cellStyle name="Sub totals 4 2 5 3" xfId="31593" xr:uid="{00000000-0005-0000-0000-00002B710000}"/>
    <cellStyle name="Sub totals 4 2 5 4" xfId="31594" xr:uid="{00000000-0005-0000-0000-00002C710000}"/>
    <cellStyle name="Sub totals 4 2 6" xfId="4256" xr:uid="{00000000-0005-0000-0000-00002D710000}"/>
    <cellStyle name="Sub totals 4 2 6 2" xfId="31595" xr:uid="{00000000-0005-0000-0000-00002E710000}"/>
    <cellStyle name="Sub totals 4 2 6 2 2" xfId="31596" xr:uid="{00000000-0005-0000-0000-00002F710000}"/>
    <cellStyle name="Sub totals 4 2 6 2 3" xfId="31597" xr:uid="{00000000-0005-0000-0000-000030710000}"/>
    <cellStyle name="Sub totals 4 2 6 2 4" xfId="31598" xr:uid="{00000000-0005-0000-0000-000031710000}"/>
    <cellStyle name="Sub totals 4 2 6 3" xfId="31599" xr:uid="{00000000-0005-0000-0000-000032710000}"/>
    <cellStyle name="Sub totals 4 2 6 4" xfId="31600" xr:uid="{00000000-0005-0000-0000-000033710000}"/>
    <cellStyle name="Sub totals 4 2 7" xfId="4257" xr:uid="{00000000-0005-0000-0000-000034710000}"/>
    <cellStyle name="Sub totals 4 2 7 2" xfId="31601" xr:uid="{00000000-0005-0000-0000-000035710000}"/>
    <cellStyle name="Sub totals 4 2 7 2 2" xfId="31602" xr:uid="{00000000-0005-0000-0000-000036710000}"/>
    <cellStyle name="Sub totals 4 2 7 2 3" xfId="31603" xr:uid="{00000000-0005-0000-0000-000037710000}"/>
    <cellStyle name="Sub totals 4 2 7 2 4" xfId="31604" xr:uid="{00000000-0005-0000-0000-000038710000}"/>
    <cellStyle name="Sub totals 4 2 7 3" xfId="31605" xr:uid="{00000000-0005-0000-0000-000039710000}"/>
    <cellStyle name="Sub totals 4 2 7 4" xfId="31606" xr:uid="{00000000-0005-0000-0000-00003A710000}"/>
    <cellStyle name="Sub totals 4 2 8" xfId="4258" xr:uid="{00000000-0005-0000-0000-00003B710000}"/>
    <cellStyle name="Sub totals 4 2 8 2" xfId="31607" xr:uid="{00000000-0005-0000-0000-00003C710000}"/>
    <cellStyle name="Sub totals 4 2 8 2 2" xfId="31608" xr:uid="{00000000-0005-0000-0000-00003D710000}"/>
    <cellStyle name="Sub totals 4 2 8 2 3" xfId="31609" xr:uid="{00000000-0005-0000-0000-00003E710000}"/>
    <cellStyle name="Sub totals 4 2 8 2 4" xfId="31610" xr:uid="{00000000-0005-0000-0000-00003F710000}"/>
    <cellStyle name="Sub totals 4 2 8 3" xfId="31611" xr:uid="{00000000-0005-0000-0000-000040710000}"/>
    <cellStyle name="Sub totals 4 2 8 4" xfId="31612" xr:uid="{00000000-0005-0000-0000-000041710000}"/>
    <cellStyle name="Sub totals 4 2 9" xfId="4259" xr:uid="{00000000-0005-0000-0000-000042710000}"/>
    <cellStyle name="Sub totals 4 2 9 2" xfId="31613" xr:uid="{00000000-0005-0000-0000-000043710000}"/>
    <cellStyle name="Sub totals 4 2 9 2 2" xfId="31614" xr:uid="{00000000-0005-0000-0000-000044710000}"/>
    <cellStyle name="Sub totals 4 2 9 2 3" xfId="31615" xr:uid="{00000000-0005-0000-0000-000045710000}"/>
    <cellStyle name="Sub totals 4 2 9 2 4" xfId="31616" xr:uid="{00000000-0005-0000-0000-000046710000}"/>
    <cellStyle name="Sub totals 4 2 9 3" xfId="31617" xr:uid="{00000000-0005-0000-0000-000047710000}"/>
    <cellStyle name="Sub totals 4 2 9 4" xfId="31618" xr:uid="{00000000-0005-0000-0000-000048710000}"/>
    <cellStyle name="Sub totals 4 20" xfId="4260" xr:uid="{00000000-0005-0000-0000-000049710000}"/>
    <cellStyle name="Sub totals 4 20 2" xfId="31619" xr:uid="{00000000-0005-0000-0000-00004A710000}"/>
    <cellStyle name="Sub totals 4 20 2 2" xfId="31620" xr:uid="{00000000-0005-0000-0000-00004B710000}"/>
    <cellStyle name="Sub totals 4 20 2 3" xfId="31621" xr:uid="{00000000-0005-0000-0000-00004C710000}"/>
    <cellStyle name="Sub totals 4 20 2 4" xfId="31622" xr:uid="{00000000-0005-0000-0000-00004D710000}"/>
    <cellStyle name="Sub totals 4 20 3" xfId="31623" xr:uid="{00000000-0005-0000-0000-00004E710000}"/>
    <cellStyle name="Sub totals 4 20 4" xfId="31624" xr:uid="{00000000-0005-0000-0000-00004F710000}"/>
    <cellStyle name="Sub totals 4 21" xfId="4261" xr:uid="{00000000-0005-0000-0000-000050710000}"/>
    <cellStyle name="Sub totals 4 21 2" xfId="31625" xr:uid="{00000000-0005-0000-0000-000051710000}"/>
    <cellStyle name="Sub totals 4 21 2 2" xfId="31626" xr:uid="{00000000-0005-0000-0000-000052710000}"/>
    <cellStyle name="Sub totals 4 21 2 3" xfId="31627" xr:uid="{00000000-0005-0000-0000-000053710000}"/>
    <cellStyle name="Sub totals 4 21 2 4" xfId="31628" xr:uid="{00000000-0005-0000-0000-000054710000}"/>
    <cellStyle name="Sub totals 4 21 3" xfId="31629" xr:uid="{00000000-0005-0000-0000-000055710000}"/>
    <cellStyle name="Sub totals 4 21 4" xfId="31630" xr:uid="{00000000-0005-0000-0000-000056710000}"/>
    <cellStyle name="Sub totals 4 22" xfId="4262" xr:uid="{00000000-0005-0000-0000-000057710000}"/>
    <cellStyle name="Sub totals 4 22 2" xfId="31631" xr:uid="{00000000-0005-0000-0000-000058710000}"/>
    <cellStyle name="Sub totals 4 22 2 2" xfId="31632" xr:uid="{00000000-0005-0000-0000-000059710000}"/>
    <cellStyle name="Sub totals 4 22 2 3" xfId="31633" xr:uid="{00000000-0005-0000-0000-00005A710000}"/>
    <cellStyle name="Sub totals 4 22 2 4" xfId="31634" xr:uid="{00000000-0005-0000-0000-00005B710000}"/>
    <cellStyle name="Sub totals 4 22 3" xfId="31635" xr:uid="{00000000-0005-0000-0000-00005C710000}"/>
    <cellStyle name="Sub totals 4 22 4" xfId="31636" xr:uid="{00000000-0005-0000-0000-00005D710000}"/>
    <cellStyle name="Sub totals 4 3" xfId="4263" xr:uid="{00000000-0005-0000-0000-00005E710000}"/>
    <cellStyle name="Sub totals 4 3 10" xfId="4264" xr:uid="{00000000-0005-0000-0000-00005F710000}"/>
    <cellStyle name="Sub totals 4 3 10 2" xfId="31637" xr:uid="{00000000-0005-0000-0000-000060710000}"/>
    <cellStyle name="Sub totals 4 3 10 2 2" xfId="31638" xr:uid="{00000000-0005-0000-0000-000061710000}"/>
    <cellStyle name="Sub totals 4 3 10 2 3" xfId="31639" xr:uid="{00000000-0005-0000-0000-000062710000}"/>
    <cellStyle name="Sub totals 4 3 10 2 4" xfId="31640" xr:uid="{00000000-0005-0000-0000-000063710000}"/>
    <cellStyle name="Sub totals 4 3 10 3" xfId="31641" xr:uid="{00000000-0005-0000-0000-000064710000}"/>
    <cellStyle name="Sub totals 4 3 10 4" xfId="31642" xr:uid="{00000000-0005-0000-0000-000065710000}"/>
    <cellStyle name="Sub totals 4 3 11" xfId="4265" xr:uid="{00000000-0005-0000-0000-000066710000}"/>
    <cellStyle name="Sub totals 4 3 11 2" xfId="31643" xr:uid="{00000000-0005-0000-0000-000067710000}"/>
    <cellStyle name="Sub totals 4 3 11 2 2" xfId="31644" xr:uid="{00000000-0005-0000-0000-000068710000}"/>
    <cellStyle name="Sub totals 4 3 11 2 3" xfId="31645" xr:uid="{00000000-0005-0000-0000-000069710000}"/>
    <cellStyle name="Sub totals 4 3 11 2 4" xfId="31646" xr:uid="{00000000-0005-0000-0000-00006A710000}"/>
    <cellStyle name="Sub totals 4 3 11 3" xfId="31647" xr:uid="{00000000-0005-0000-0000-00006B710000}"/>
    <cellStyle name="Sub totals 4 3 11 4" xfId="31648" xr:uid="{00000000-0005-0000-0000-00006C710000}"/>
    <cellStyle name="Sub totals 4 3 12" xfId="4266" xr:uid="{00000000-0005-0000-0000-00006D710000}"/>
    <cellStyle name="Sub totals 4 3 12 2" xfId="31649" xr:uid="{00000000-0005-0000-0000-00006E710000}"/>
    <cellStyle name="Sub totals 4 3 12 2 2" xfId="31650" xr:uid="{00000000-0005-0000-0000-00006F710000}"/>
    <cellStyle name="Sub totals 4 3 12 2 3" xfId="31651" xr:uid="{00000000-0005-0000-0000-000070710000}"/>
    <cellStyle name="Sub totals 4 3 12 2 4" xfId="31652" xr:uid="{00000000-0005-0000-0000-000071710000}"/>
    <cellStyle name="Sub totals 4 3 12 3" xfId="31653" xr:uid="{00000000-0005-0000-0000-000072710000}"/>
    <cellStyle name="Sub totals 4 3 12 4" xfId="31654" xr:uid="{00000000-0005-0000-0000-000073710000}"/>
    <cellStyle name="Sub totals 4 3 13" xfId="4267" xr:uid="{00000000-0005-0000-0000-000074710000}"/>
    <cellStyle name="Sub totals 4 3 13 2" xfId="31655" xr:uid="{00000000-0005-0000-0000-000075710000}"/>
    <cellStyle name="Sub totals 4 3 13 2 2" xfId="31656" xr:uid="{00000000-0005-0000-0000-000076710000}"/>
    <cellStyle name="Sub totals 4 3 13 2 3" xfId="31657" xr:uid="{00000000-0005-0000-0000-000077710000}"/>
    <cellStyle name="Sub totals 4 3 13 2 4" xfId="31658" xr:uid="{00000000-0005-0000-0000-000078710000}"/>
    <cellStyle name="Sub totals 4 3 13 3" xfId="31659" xr:uid="{00000000-0005-0000-0000-000079710000}"/>
    <cellStyle name="Sub totals 4 3 13 4" xfId="31660" xr:uid="{00000000-0005-0000-0000-00007A710000}"/>
    <cellStyle name="Sub totals 4 3 14" xfId="4268" xr:uid="{00000000-0005-0000-0000-00007B710000}"/>
    <cellStyle name="Sub totals 4 3 14 2" xfId="31661" xr:uid="{00000000-0005-0000-0000-00007C710000}"/>
    <cellStyle name="Sub totals 4 3 14 2 2" xfId="31662" xr:uid="{00000000-0005-0000-0000-00007D710000}"/>
    <cellStyle name="Sub totals 4 3 14 2 3" xfId="31663" xr:uid="{00000000-0005-0000-0000-00007E710000}"/>
    <cellStyle name="Sub totals 4 3 14 2 4" xfId="31664" xr:uid="{00000000-0005-0000-0000-00007F710000}"/>
    <cellStyle name="Sub totals 4 3 14 3" xfId="31665" xr:uid="{00000000-0005-0000-0000-000080710000}"/>
    <cellStyle name="Sub totals 4 3 14 4" xfId="31666" xr:uid="{00000000-0005-0000-0000-000081710000}"/>
    <cellStyle name="Sub totals 4 3 15" xfId="4269" xr:uid="{00000000-0005-0000-0000-000082710000}"/>
    <cellStyle name="Sub totals 4 3 15 2" xfId="31667" xr:uid="{00000000-0005-0000-0000-000083710000}"/>
    <cellStyle name="Sub totals 4 3 15 2 2" xfId="31668" xr:uid="{00000000-0005-0000-0000-000084710000}"/>
    <cellStyle name="Sub totals 4 3 15 2 3" xfId="31669" xr:uid="{00000000-0005-0000-0000-000085710000}"/>
    <cellStyle name="Sub totals 4 3 15 2 4" xfId="31670" xr:uid="{00000000-0005-0000-0000-000086710000}"/>
    <cellStyle name="Sub totals 4 3 15 3" xfId="31671" xr:uid="{00000000-0005-0000-0000-000087710000}"/>
    <cellStyle name="Sub totals 4 3 15 4" xfId="31672" xr:uid="{00000000-0005-0000-0000-000088710000}"/>
    <cellStyle name="Sub totals 4 3 16" xfId="4270" xr:uid="{00000000-0005-0000-0000-000089710000}"/>
    <cellStyle name="Sub totals 4 3 16 2" xfId="31673" xr:uid="{00000000-0005-0000-0000-00008A710000}"/>
    <cellStyle name="Sub totals 4 3 16 2 2" xfId="31674" xr:uid="{00000000-0005-0000-0000-00008B710000}"/>
    <cellStyle name="Sub totals 4 3 16 2 3" xfId="31675" xr:uid="{00000000-0005-0000-0000-00008C710000}"/>
    <cellStyle name="Sub totals 4 3 16 2 4" xfId="31676" xr:uid="{00000000-0005-0000-0000-00008D710000}"/>
    <cellStyle name="Sub totals 4 3 16 3" xfId="31677" xr:uid="{00000000-0005-0000-0000-00008E710000}"/>
    <cellStyle name="Sub totals 4 3 16 4" xfId="31678" xr:uid="{00000000-0005-0000-0000-00008F710000}"/>
    <cellStyle name="Sub totals 4 3 17" xfId="4271" xr:uid="{00000000-0005-0000-0000-000090710000}"/>
    <cellStyle name="Sub totals 4 3 17 2" xfId="31679" xr:uid="{00000000-0005-0000-0000-000091710000}"/>
    <cellStyle name="Sub totals 4 3 17 2 2" xfId="31680" xr:uid="{00000000-0005-0000-0000-000092710000}"/>
    <cellStyle name="Sub totals 4 3 17 2 3" xfId="31681" xr:uid="{00000000-0005-0000-0000-000093710000}"/>
    <cellStyle name="Sub totals 4 3 17 2 4" xfId="31682" xr:uid="{00000000-0005-0000-0000-000094710000}"/>
    <cellStyle name="Sub totals 4 3 17 3" xfId="31683" xr:uid="{00000000-0005-0000-0000-000095710000}"/>
    <cellStyle name="Sub totals 4 3 17 4" xfId="31684" xr:uid="{00000000-0005-0000-0000-000096710000}"/>
    <cellStyle name="Sub totals 4 3 18" xfId="4272" xr:uid="{00000000-0005-0000-0000-000097710000}"/>
    <cellStyle name="Sub totals 4 3 18 2" xfId="31685" xr:uid="{00000000-0005-0000-0000-000098710000}"/>
    <cellStyle name="Sub totals 4 3 18 2 2" xfId="31686" xr:uid="{00000000-0005-0000-0000-000099710000}"/>
    <cellStyle name="Sub totals 4 3 18 2 3" xfId="31687" xr:uid="{00000000-0005-0000-0000-00009A710000}"/>
    <cellStyle name="Sub totals 4 3 18 2 4" xfId="31688" xr:uid="{00000000-0005-0000-0000-00009B710000}"/>
    <cellStyle name="Sub totals 4 3 18 3" xfId="31689" xr:uid="{00000000-0005-0000-0000-00009C710000}"/>
    <cellStyle name="Sub totals 4 3 18 4" xfId="31690" xr:uid="{00000000-0005-0000-0000-00009D710000}"/>
    <cellStyle name="Sub totals 4 3 19" xfId="4273" xr:uid="{00000000-0005-0000-0000-00009E710000}"/>
    <cellStyle name="Sub totals 4 3 19 2" xfId="31691" xr:uid="{00000000-0005-0000-0000-00009F710000}"/>
    <cellStyle name="Sub totals 4 3 19 2 2" xfId="31692" xr:uid="{00000000-0005-0000-0000-0000A0710000}"/>
    <cellStyle name="Sub totals 4 3 19 2 3" xfId="31693" xr:uid="{00000000-0005-0000-0000-0000A1710000}"/>
    <cellStyle name="Sub totals 4 3 19 2 4" xfId="31694" xr:uid="{00000000-0005-0000-0000-0000A2710000}"/>
    <cellStyle name="Sub totals 4 3 19 3" xfId="31695" xr:uid="{00000000-0005-0000-0000-0000A3710000}"/>
    <cellStyle name="Sub totals 4 3 19 4" xfId="31696" xr:uid="{00000000-0005-0000-0000-0000A4710000}"/>
    <cellStyle name="Sub totals 4 3 2" xfId="4274" xr:uid="{00000000-0005-0000-0000-0000A5710000}"/>
    <cellStyle name="Sub totals 4 3 2 10" xfId="4275" xr:uid="{00000000-0005-0000-0000-0000A6710000}"/>
    <cellStyle name="Sub totals 4 3 2 10 2" xfId="31697" xr:uid="{00000000-0005-0000-0000-0000A7710000}"/>
    <cellStyle name="Sub totals 4 3 2 10 2 2" xfId="31698" xr:uid="{00000000-0005-0000-0000-0000A8710000}"/>
    <cellStyle name="Sub totals 4 3 2 10 2 3" xfId="31699" xr:uid="{00000000-0005-0000-0000-0000A9710000}"/>
    <cellStyle name="Sub totals 4 3 2 10 2 4" xfId="31700" xr:uid="{00000000-0005-0000-0000-0000AA710000}"/>
    <cellStyle name="Sub totals 4 3 2 10 3" xfId="31701" xr:uid="{00000000-0005-0000-0000-0000AB710000}"/>
    <cellStyle name="Sub totals 4 3 2 10 4" xfId="31702" xr:uid="{00000000-0005-0000-0000-0000AC710000}"/>
    <cellStyle name="Sub totals 4 3 2 11" xfId="4276" xr:uid="{00000000-0005-0000-0000-0000AD710000}"/>
    <cellStyle name="Sub totals 4 3 2 11 2" xfId="31703" xr:uid="{00000000-0005-0000-0000-0000AE710000}"/>
    <cellStyle name="Sub totals 4 3 2 11 2 2" xfId="31704" xr:uid="{00000000-0005-0000-0000-0000AF710000}"/>
    <cellStyle name="Sub totals 4 3 2 11 2 3" xfId="31705" xr:uid="{00000000-0005-0000-0000-0000B0710000}"/>
    <cellStyle name="Sub totals 4 3 2 11 2 4" xfId="31706" xr:uid="{00000000-0005-0000-0000-0000B1710000}"/>
    <cellStyle name="Sub totals 4 3 2 11 3" xfId="31707" xr:uid="{00000000-0005-0000-0000-0000B2710000}"/>
    <cellStyle name="Sub totals 4 3 2 11 4" xfId="31708" xr:uid="{00000000-0005-0000-0000-0000B3710000}"/>
    <cellStyle name="Sub totals 4 3 2 12" xfId="4277" xr:uid="{00000000-0005-0000-0000-0000B4710000}"/>
    <cellStyle name="Sub totals 4 3 2 12 2" xfId="31709" xr:uid="{00000000-0005-0000-0000-0000B5710000}"/>
    <cellStyle name="Sub totals 4 3 2 12 2 2" xfId="31710" xr:uid="{00000000-0005-0000-0000-0000B6710000}"/>
    <cellStyle name="Sub totals 4 3 2 12 2 3" xfId="31711" xr:uid="{00000000-0005-0000-0000-0000B7710000}"/>
    <cellStyle name="Sub totals 4 3 2 12 2 4" xfId="31712" xr:uid="{00000000-0005-0000-0000-0000B8710000}"/>
    <cellStyle name="Sub totals 4 3 2 12 3" xfId="31713" xr:uid="{00000000-0005-0000-0000-0000B9710000}"/>
    <cellStyle name="Sub totals 4 3 2 12 4" xfId="31714" xr:uid="{00000000-0005-0000-0000-0000BA710000}"/>
    <cellStyle name="Sub totals 4 3 2 13" xfId="4278" xr:uid="{00000000-0005-0000-0000-0000BB710000}"/>
    <cellStyle name="Sub totals 4 3 2 13 2" xfId="31715" xr:uid="{00000000-0005-0000-0000-0000BC710000}"/>
    <cellStyle name="Sub totals 4 3 2 13 2 2" xfId="31716" xr:uid="{00000000-0005-0000-0000-0000BD710000}"/>
    <cellStyle name="Sub totals 4 3 2 13 2 3" xfId="31717" xr:uid="{00000000-0005-0000-0000-0000BE710000}"/>
    <cellStyle name="Sub totals 4 3 2 13 2 4" xfId="31718" xr:uid="{00000000-0005-0000-0000-0000BF710000}"/>
    <cellStyle name="Sub totals 4 3 2 13 3" xfId="31719" xr:uid="{00000000-0005-0000-0000-0000C0710000}"/>
    <cellStyle name="Sub totals 4 3 2 13 4" xfId="31720" xr:uid="{00000000-0005-0000-0000-0000C1710000}"/>
    <cellStyle name="Sub totals 4 3 2 14" xfId="4279" xr:uid="{00000000-0005-0000-0000-0000C2710000}"/>
    <cellStyle name="Sub totals 4 3 2 14 2" xfId="31721" xr:uid="{00000000-0005-0000-0000-0000C3710000}"/>
    <cellStyle name="Sub totals 4 3 2 14 2 2" xfId="31722" xr:uid="{00000000-0005-0000-0000-0000C4710000}"/>
    <cellStyle name="Sub totals 4 3 2 14 2 3" xfId="31723" xr:uid="{00000000-0005-0000-0000-0000C5710000}"/>
    <cellStyle name="Sub totals 4 3 2 14 2 4" xfId="31724" xr:uid="{00000000-0005-0000-0000-0000C6710000}"/>
    <cellStyle name="Sub totals 4 3 2 14 3" xfId="31725" xr:uid="{00000000-0005-0000-0000-0000C7710000}"/>
    <cellStyle name="Sub totals 4 3 2 14 4" xfId="31726" xr:uid="{00000000-0005-0000-0000-0000C8710000}"/>
    <cellStyle name="Sub totals 4 3 2 15" xfId="4280" xr:uid="{00000000-0005-0000-0000-0000C9710000}"/>
    <cellStyle name="Sub totals 4 3 2 15 2" xfId="31727" xr:uid="{00000000-0005-0000-0000-0000CA710000}"/>
    <cellStyle name="Sub totals 4 3 2 15 2 2" xfId="31728" xr:uid="{00000000-0005-0000-0000-0000CB710000}"/>
    <cellStyle name="Sub totals 4 3 2 15 2 3" xfId="31729" xr:uid="{00000000-0005-0000-0000-0000CC710000}"/>
    <cellStyle name="Sub totals 4 3 2 15 2 4" xfId="31730" xr:uid="{00000000-0005-0000-0000-0000CD710000}"/>
    <cellStyle name="Sub totals 4 3 2 15 3" xfId="31731" xr:uid="{00000000-0005-0000-0000-0000CE710000}"/>
    <cellStyle name="Sub totals 4 3 2 15 4" xfId="31732" xr:uid="{00000000-0005-0000-0000-0000CF710000}"/>
    <cellStyle name="Sub totals 4 3 2 16" xfId="4281" xr:uid="{00000000-0005-0000-0000-0000D0710000}"/>
    <cellStyle name="Sub totals 4 3 2 16 2" xfId="31733" xr:uid="{00000000-0005-0000-0000-0000D1710000}"/>
    <cellStyle name="Sub totals 4 3 2 16 2 2" xfId="31734" xr:uid="{00000000-0005-0000-0000-0000D2710000}"/>
    <cellStyle name="Sub totals 4 3 2 16 2 3" xfId="31735" xr:uid="{00000000-0005-0000-0000-0000D3710000}"/>
    <cellStyle name="Sub totals 4 3 2 16 2 4" xfId="31736" xr:uid="{00000000-0005-0000-0000-0000D4710000}"/>
    <cellStyle name="Sub totals 4 3 2 16 3" xfId="31737" xr:uid="{00000000-0005-0000-0000-0000D5710000}"/>
    <cellStyle name="Sub totals 4 3 2 16 4" xfId="31738" xr:uid="{00000000-0005-0000-0000-0000D6710000}"/>
    <cellStyle name="Sub totals 4 3 2 17" xfId="4282" xr:uid="{00000000-0005-0000-0000-0000D7710000}"/>
    <cellStyle name="Sub totals 4 3 2 17 2" xfId="31739" xr:uid="{00000000-0005-0000-0000-0000D8710000}"/>
    <cellStyle name="Sub totals 4 3 2 17 2 2" xfId="31740" xr:uid="{00000000-0005-0000-0000-0000D9710000}"/>
    <cellStyle name="Sub totals 4 3 2 17 2 3" xfId="31741" xr:uid="{00000000-0005-0000-0000-0000DA710000}"/>
    <cellStyle name="Sub totals 4 3 2 17 2 4" xfId="31742" xr:uid="{00000000-0005-0000-0000-0000DB710000}"/>
    <cellStyle name="Sub totals 4 3 2 17 3" xfId="31743" xr:uid="{00000000-0005-0000-0000-0000DC710000}"/>
    <cellStyle name="Sub totals 4 3 2 17 4" xfId="31744" xr:uid="{00000000-0005-0000-0000-0000DD710000}"/>
    <cellStyle name="Sub totals 4 3 2 18" xfId="4283" xr:uid="{00000000-0005-0000-0000-0000DE710000}"/>
    <cellStyle name="Sub totals 4 3 2 18 2" xfId="31745" xr:uid="{00000000-0005-0000-0000-0000DF710000}"/>
    <cellStyle name="Sub totals 4 3 2 18 2 2" xfId="31746" xr:uid="{00000000-0005-0000-0000-0000E0710000}"/>
    <cellStyle name="Sub totals 4 3 2 18 2 3" xfId="31747" xr:uid="{00000000-0005-0000-0000-0000E1710000}"/>
    <cellStyle name="Sub totals 4 3 2 18 2 4" xfId="31748" xr:uid="{00000000-0005-0000-0000-0000E2710000}"/>
    <cellStyle name="Sub totals 4 3 2 18 3" xfId="31749" xr:uid="{00000000-0005-0000-0000-0000E3710000}"/>
    <cellStyle name="Sub totals 4 3 2 18 4" xfId="31750" xr:uid="{00000000-0005-0000-0000-0000E4710000}"/>
    <cellStyle name="Sub totals 4 3 2 19" xfId="4284" xr:uid="{00000000-0005-0000-0000-0000E5710000}"/>
    <cellStyle name="Sub totals 4 3 2 19 2" xfId="31751" xr:uid="{00000000-0005-0000-0000-0000E6710000}"/>
    <cellStyle name="Sub totals 4 3 2 19 2 2" xfId="31752" xr:uid="{00000000-0005-0000-0000-0000E7710000}"/>
    <cellStyle name="Sub totals 4 3 2 19 2 3" xfId="31753" xr:uid="{00000000-0005-0000-0000-0000E8710000}"/>
    <cellStyle name="Sub totals 4 3 2 19 2 4" xfId="31754" xr:uid="{00000000-0005-0000-0000-0000E9710000}"/>
    <cellStyle name="Sub totals 4 3 2 19 3" xfId="31755" xr:uid="{00000000-0005-0000-0000-0000EA710000}"/>
    <cellStyle name="Sub totals 4 3 2 19 4" xfId="31756" xr:uid="{00000000-0005-0000-0000-0000EB710000}"/>
    <cellStyle name="Sub totals 4 3 2 2" xfId="4285" xr:uid="{00000000-0005-0000-0000-0000EC710000}"/>
    <cellStyle name="Sub totals 4 3 2 2 2" xfId="31757" xr:uid="{00000000-0005-0000-0000-0000ED710000}"/>
    <cellStyle name="Sub totals 4 3 2 2 2 2" xfId="31758" xr:uid="{00000000-0005-0000-0000-0000EE710000}"/>
    <cellStyle name="Sub totals 4 3 2 2 2 3" xfId="31759" xr:uid="{00000000-0005-0000-0000-0000EF710000}"/>
    <cellStyle name="Sub totals 4 3 2 2 2 4" xfId="31760" xr:uid="{00000000-0005-0000-0000-0000F0710000}"/>
    <cellStyle name="Sub totals 4 3 2 2 3" xfId="31761" xr:uid="{00000000-0005-0000-0000-0000F1710000}"/>
    <cellStyle name="Sub totals 4 3 2 2 4" xfId="31762" xr:uid="{00000000-0005-0000-0000-0000F2710000}"/>
    <cellStyle name="Sub totals 4 3 2 20" xfId="4286" xr:uid="{00000000-0005-0000-0000-0000F3710000}"/>
    <cellStyle name="Sub totals 4 3 2 20 2" xfId="31763" xr:uid="{00000000-0005-0000-0000-0000F4710000}"/>
    <cellStyle name="Sub totals 4 3 2 20 2 2" xfId="31764" xr:uid="{00000000-0005-0000-0000-0000F5710000}"/>
    <cellStyle name="Sub totals 4 3 2 20 2 3" xfId="31765" xr:uid="{00000000-0005-0000-0000-0000F6710000}"/>
    <cellStyle name="Sub totals 4 3 2 20 2 4" xfId="31766" xr:uid="{00000000-0005-0000-0000-0000F7710000}"/>
    <cellStyle name="Sub totals 4 3 2 20 3" xfId="31767" xr:uid="{00000000-0005-0000-0000-0000F8710000}"/>
    <cellStyle name="Sub totals 4 3 2 20 4" xfId="31768" xr:uid="{00000000-0005-0000-0000-0000F9710000}"/>
    <cellStyle name="Sub totals 4 3 2 21" xfId="4287" xr:uid="{00000000-0005-0000-0000-0000FA710000}"/>
    <cellStyle name="Sub totals 4 3 2 21 2" xfId="31769" xr:uid="{00000000-0005-0000-0000-0000FB710000}"/>
    <cellStyle name="Sub totals 4 3 2 21 2 2" xfId="31770" xr:uid="{00000000-0005-0000-0000-0000FC710000}"/>
    <cellStyle name="Sub totals 4 3 2 21 2 3" xfId="31771" xr:uid="{00000000-0005-0000-0000-0000FD710000}"/>
    <cellStyle name="Sub totals 4 3 2 21 2 4" xfId="31772" xr:uid="{00000000-0005-0000-0000-0000FE710000}"/>
    <cellStyle name="Sub totals 4 3 2 21 3" xfId="31773" xr:uid="{00000000-0005-0000-0000-0000FF710000}"/>
    <cellStyle name="Sub totals 4 3 2 21 4" xfId="31774" xr:uid="{00000000-0005-0000-0000-000000720000}"/>
    <cellStyle name="Sub totals 4 3 2 22" xfId="4288" xr:uid="{00000000-0005-0000-0000-000001720000}"/>
    <cellStyle name="Sub totals 4 3 2 22 2" xfId="31775" xr:uid="{00000000-0005-0000-0000-000002720000}"/>
    <cellStyle name="Sub totals 4 3 2 22 2 2" xfId="31776" xr:uid="{00000000-0005-0000-0000-000003720000}"/>
    <cellStyle name="Sub totals 4 3 2 22 2 3" xfId="31777" xr:uid="{00000000-0005-0000-0000-000004720000}"/>
    <cellStyle name="Sub totals 4 3 2 22 2 4" xfId="31778" xr:uid="{00000000-0005-0000-0000-000005720000}"/>
    <cellStyle name="Sub totals 4 3 2 22 3" xfId="31779" xr:uid="{00000000-0005-0000-0000-000006720000}"/>
    <cellStyle name="Sub totals 4 3 2 22 4" xfId="31780" xr:uid="{00000000-0005-0000-0000-000007720000}"/>
    <cellStyle name="Sub totals 4 3 2 23" xfId="4289" xr:uid="{00000000-0005-0000-0000-000008720000}"/>
    <cellStyle name="Sub totals 4 3 2 23 2" xfId="31781" xr:uid="{00000000-0005-0000-0000-000009720000}"/>
    <cellStyle name="Sub totals 4 3 2 23 2 2" xfId="31782" xr:uid="{00000000-0005-0000-0000-00000A720000}"/>
    <cellStyle name="Sub totals 4 3 2 23 2 3" xfId="31783" xr:uid="{00000000-0005-0000-0000-00000B720000}"/>
    <cellStyle name="Sub totals 4 3 2 23 2 4" xfId="31784" xr:uid="{00000000-0005-0000-0000-00000C720000}"/>
    <cellStyle name="Sub totals 4 3 2 23 3" xfId="31785" xr:uid="{00000000-0005-0000-0000-00000D720000}"/>
    <cellStyle name="Sub totals 4 3 2 23 4" xfId="31786" xr:uid="{00000000-0005-0000-0000-00000E720000}"/>
    <cellStyle name="Sub totals 4 3 2 24" xfId="4290" xr:uid="{00000000-0005-0000-0000-00000F720000}"/>
    <cellStyle name="Sub totals 4 3 2 24 2" xfId="31787" xr:uid="{00000000-0005-0000-0000-000010720000}"/>
    <cellStyle name="Sub totals 4 3 2 24 2 2" xfId="31788" xr:uid="{00000000-0005-0000-0000-000011720000}"/>
    <cellStyle name="Sub totals 4 3 2 24 2 3" xfId="31789" xr:uid="{00000000-0005-0000-0000-000012720000}"/>
    <cellStyle name="Sub totals 4 3 2 24 2 4" xfId="31790" xr:uid="{00000000-0005-0000-0000-000013720000}"/>
    <cellStyle name="Sub totals 4 3 2 24 3" xfId="31791" xr:uid="{00000000-0005-0000-0000-000014720000}"/>
    <cellStyle name="Sub totals 4 3 2 24 4" xfId="31792" xr:uid="{00000000-0005-0000-0000-000015720000}"/>
    <cellStyle name="Sub totals 4 3 2 25" xfId="4291" xr:uid="{00000000-0005-0000-0000-000016720000}"/>
    <cellStyle name="Sub totals 4 3 2 25 2" xfId="31793" xr:uid="{00000000-0005-0000-0000-000017720000}"/>
    <cellStyle name="Sub totals 4 3 2 25 2 2" xfId="31794" xr:uid="{00000000-0005-0000-0000-000018720000}"/>
    <cellStyle name="Sub totals 4 3 2 25 2 3" xfId="31795" xr:uid="{00000000-0005-0000-0000-000019720000}"/>
    <cellStyle name="Sub totals 4 3 2 25 2 4" xfId="31796" xr:uid="{00000000-0005-0000-0000-00001A720000}"/>
    <cellStyle name="Sub totals 4 3 2 25 3" xfId="31797" xr:uid="{00000000-0005-0000-0000-00001B720000}"/>
    <cellStyle name="Sub totals 4 3 2 25 4" xfId="31798" xr:uid="{00000000-0005-0000-0000-00001C720000}"/>
    <cellStyle name="Sub totals 4 3 2 26" xfId="4292" xr:uid="{00000000-0005-0000-0000-00001D720000}"/>
    <cellStyle name="Sub totals 4 3 2 26 2" xfId="31799" xr:uid="{00000000-0005-0000-0000-00001E720000}"/>
    <cellStyle name="Sub totals 4 3 2 26 2 2" xfId="31800" xr:uid="{00000000-0005-0000-0000-00001F720000}"/>
    <cellStyle name="Sub totals 4 3 2 26 2 3" xfId="31801" xr:uid="{00000000-0005-0000-0000-000020720000}"/>
    <cellStyle name="Sub totals 4 3 2 26 2 4" xfId="31802" xr:uid="{00000000-0005-0000-0000-000021720000}"/>
    <cellStyle name="Sub totals 4 3 2 26 3" xfId="31803" xr:uid="{00000000-0005-0000-0000-000022720000}"/>
    <cellStyle name="Sub totals 4 3 2 26 4" xfId="31804" xr:uid="{00000000-0005-0000-0000-000023720000}"/>
    <cellStyle name="Sub totals 4 3 2 27" xfId="4293" xr:uid="{00000000-0005-0000-0000-000024720000}"/>
    <cellStyle name="Sub totals 4 3 2 27 2" xfId="31805" xr:uid="{00000000-0005-0000-0000-000025720000}"/>
    <cellStyle name="Sub totals 4 3 2 27 2 2" xfId="31806" xr:uid="{00000000-0005-0000-0000-000026720000}"/>
    <cellStyle name="Sub totals 4 3 2 27 2 3" xfId="31807" xr:uid="{00000000-0005-0000-0000-000027720000}"/>
    <cellStyle name="Sub totals 4 3 2 27 2 4" xfId="31808" xr:uid="{00000000-0005-0000-0000-000028720000}"/>
    <cellStyle name="Sub totals 4 3 2 27 3" xfId="31809" xr:uid="{00000000-0005-0000-0000-000029720000}"/>
    <cellStyle name="Sub totals 4 3 2 27 4" xfId="31810" xr:uid="{00000000-0005-0000-0000-00002A720000}"/>
    <cellStyle name="Sub totals 4 3 2 28" xfId="4294" xr:uid="{00000000-0005-0000-0000-00002B720000}"/>
    <cellStyle name="Sub totals 4 3 2 28 2" xfId="31811" xr:uid="{00000000-0005-0000-0000-00002C720000}"/>
    <cellStyle name="Sub totals 4 3 2 28 2 2" xfId="31812" xr:uid="{00000000-0005-0000-0000-00002D720000}"/>
    <cellStyle name="Sub totals 4 3 2 28 2 3" xfId="31813" xr:uid="{00000000-0005-0000-0000-00002E720000}"/>
    <cellStyle name="Sub totals 4 3 2 28 2 4" xfId="31814" xr:uid="{00000000-0005-0000-0000-00002F720000}"/>
    <cellStyle name="Sub totals 4 3 2 28 3" xfId="31815" xr:uid="{00000000-0005-0000-0000-000030720000}"/>
    <cellStyle name="Sub totals 4 3 2 28 4" xfId="31816" xr:uid="{00000000-0005-0000-0000-000031720000}"/>
    <cellStyle name="Sub totals 4 3 2 29" xfId="4295" xr:uid="{00000000-0005-0000-0000-000032720000}"/>
    <cellStyle name="Sub totals 4 3 2 29 2" xfId="31817" xr:uid="{00000000-0005-0000-0000-000033720000}"/>
    <cellStyle name="Sub totals 4 3 2 29 2 2" xfId="31818" xr:uid="{00000000-0005-0000-0000-000034720000}"/>
    <cellStyle name="Sub totals 4 3 2 29 2 3" xfId="31819" xr:uid="{00000000-0005-0000-0000-000035720000}"/>
    <cellStyle name="Sub totals 4 3 2 29 2 4" xfId="31820" xr:uid="{00000000-0005-0000-0000-000036720000}"/>
    <cellStyle name="Sub totals 4 3 2 29 3" xfId="31821" xr:uid="{00000000-0005-0000-0000-000037720000}"/>
    <cellStyle name="Sub totals 4 3 2 29 4" xfId="31822" xr:uid="{00000000-0005-0000-0000-000038720000}"/>
    <cellStyle name="Sub totals 4 3 2 3" xfId="4296" xr:uid="{00000000-0005-0000-0000-000039720000}"/>
    <cellStyle name="Sub totals 4 3 2 3 2" xfId="31823" xr:uid="{00000000-0005-0000-0000-00003A720000}"/>
    <cellStyle name="Sub totals 4 3 2 3 2 2" xfId="31824" xr:uid="{00000000-0005-0000-0000-00003B720000}"/>
    <cellStyle name="Sub totals 4 3 2 3 2 3" xfId="31825" xr:uid="{00000000-0005-0000-0000-00003C720000}"/>
    <cellStyle name="Sub totals 4 3 2 3 2 4" xfId="31826" xr:uid="{00000000-0005-0000-0000-00003D720000}"/>
    <cellStyle name="Sub totals 4 3 2 3 3" xfId="31827" xr:uid="{00000000-0005-0000-0000-00003E720000}"/>
    <cellStyle name="Sub totals 4 3 2 3 4" xfId="31828" xr:uid="{00000000-0005-0000-0000-00003F720000}"/>
    <cellStyle name="Sub totals 4 3 2 30" xfId="4297" xr:uid="{00000000-0005-0000-0000-000040720000}"/>
    <cellStyle name="Sub totals 4 3 2 30 2" xfId="31829" xr:uid="{00000000-0005-0000-0000-000041720000}"/>
    <cellStyle name="Sub totals 4 3 2 30 2 2" xfId="31830" xr:uid="{00000000-0005-0000-0000-000042720000}"/>
    <cellStyle name="Sub totals 4 3 2 30 2 3" xfId="31831" xr:uid="{00000000-0005-0000-0000-000043720000}"/>
    <cellStyle name="Sub totals 4 3 2 30 2 4" xfId="31832" xr:uid="{00000000-0005-0000-0000-000044720000}"/>
    <cellStyle name="Sub totals 4 3 2 30 3" xfId="31833" xr:uid="{00000000-0005-0000-0000-000045720000}"/>
    <cellStyle name="Sub totals 4 3 2 30 4" xfId="31834" xr:uid="{00000000-0005-0000-0000-000046720000}"/>
    <cellStyle name="Sub totals 4 3 2 31" xfId="4298" xr:uid="{00000000-0005-0000-0000-000047720000}"/>
    <cellStyle name="Sub totals 4 3 2 31 2" xfId="31835" xr:uid="{00000000-0005-0000-0000-000048720000}"/>
    <cellStyle name="Sub totals 4 3 2 31 2 2" xfId="31836" xr:uid="{00000000-0005-0000-0000-000049720000}"/>
    <cellStyle name="Sub totals 4 3 2 31 2 3" xfId="31837" xr:uid="{00000000-0005-0000-0000-00004A720000}"/>
    <cellStyle name="Sub totals 4 3 2 31 2 4" xfId="31838" xr:uid="{00000000-0005-0000-0000-00004B720000}"/>
    <cellStyle name="Sub totals 4 3 2 31 3" xfId="31839" xr:uid="{00000000-0005-0000-0000-00004C720000}"/>
    <cellStyle name="Sub totals 4 3 2 31 4" xfId="31840" xr:uid="{00000000-0005-0000-0000-00004D720000}"/>
    <cellStyle name="Sub totals 4 3 2 32" xfId="4299" xr:uid="{00000000-0005-0000-0000-00004E720000}"/>
    <cellStyle name="Sub totals 4 3 2 32 2" xfId="31841" xr:uid="{00000000-0005-0000-0000-00004F720000}"/>
    <cellStyle name="Sub totals 4 3 2 32 2 2" xfId="31842" xr:uid="{00000000-0005-0000-0000-000050720000}"/>
    <cellStyle name="Sub totals 4 3 2 32 2 3" xfId="31843" xr:uid="{00000000-0005-0000-0000-000051720000}"/>
    <cellStyle name="Sub totals 4 3 2 32 2 4" xfId="31844" xr:uid="{00000000-0005-0000-0000-000052720000}"/>
    <cellStyle name="Sub totals 4 3 2 32 3" xfId="31845" xr:uid="{00000000-0005-0000-0000-000053720000}"/>
    <cellStyle name="Sub totals 4 3 2 32 4" xfId="31846" xr:uid="{00000000-0005-0000-0000-000054720000}"/>
    <cellStyle name="Sub totals 4 3 2 33" xfId="4300" xr:uid="{00000000-0005-0000-0000-000055720000}"/>
    <cellStyle name="Sub totals 4 3 2 33 2" xfId="31847" xr:uid="{00000000-0005-0000-0000-000056720000}"/>
    <cellStyle name="Sub totals 4 3 2 33 2 2" xfId="31848" xr:uid="{00000000-0005-0000-0000-000057720000}"/>
    <cellStyle name="Sub totals 4 3 2 33 2 3" xfId="31849" xr:uid="{00000000-0005-0000-0000-000058720000}"/>
    <cellStyle name="Sub totals 4 3 2 33 2 4" xfId="31850" xr:uid="{00000000-0005-0000-0000-000059720000}"/>
    <cellStyle name="Sub totals 4 3 2 33 3" xfId="31851" xr:uid="{00000000-0005-0000-0000-00005A720000}"/>
    <cellStyle name="Sub totals 4 3 2 33 4" xfId="31852" xr:uid="{00000000-0005-0000-0000-00005B720000}"/>
    <cellStyle name="Sub totals 4 3 2 34" xfId="4301" xr:uid="{00000000-0005-0000-0000-00005C720000}"/>
    <cellStyle name="Sub totals 4 3 2 34 2" xfId="31853" xr:uid="{00000000-0005-0000-0000-00005D720000}"/>
    <cellStyle name="Sub totals 4 3 2 34 2 2" xfId="31854" xr:uid="{00000000-0005-0000-0000-00005E720000}"/>
    <cellStyle name="Sub totals 4 3 2 34 2 3" xfId="31855" xr:uid="{00000000-0005-0000-0000-00005F720000}"/>
    <cellStyle name="Sub totals 4 3 2 34 2 4" xfId="31856" xr:uid="{00000000-0005-0000-0000-000060720000}"/>
    <cellStyle name="Sub totals 4 3 2 34 3" xfId="31857" xr:uid="{00000000-0005-0000-0000-000061720000}"/>
    <cellStyle name="Sub totals 4 3 2 34 4" xfId="31858" xr:uid="{00000000-0005-0000-0000-000062720000}"/>
    <cellStyle name="Sub totals 4 3 2 35" xfId="4302" xr:uid="{00000000-0005-0000-0000-000063720000}"/>
    <cellStyle name="Sub totals 4 3 2 35 2" xfId="31859" xr:uid="{00000000-0005-0000-0000-000064720000}"/>
    <cellStyle name="Sub totals 4 3 2 35 2 2" xfId="31860" xr:uid="{00000000-0005-0000-0000-000065720000}"/>
    <cellStyle name="Sub totals 4 3 2 35 2 3" xfId="31861" xr:uid="{00000000-0005-0000-0000-000066720000}"/>
    <cellStyle name="Sub totals 4 3 2 35 2 4" xfId="31862" xr:uid="{00000000-0005-0000-0000-000067720000}"/>
    <cellStyle name="Sub totals 4 3 2 35 3" xfId="31863" xr:uid="{00000000-0005-0000-0000-000068720000}"/>
    <cellStyle name="Sub totals 4 3 2 35 4" xfId="31864" xr:uid="{00000000-0005-0000-0000-000069720000}"/>
    <cellStyle name="Sub totals 4 3 2 36" xfId="4303" xr:uid="{00000000-0005-0000-0000-00006A720000}"/>
    <cellStyle name="Sub totals 4 3 2 36 2" xfId="31865" xr:uid="{00000000-0005-0000-0000-00006B720000}"/>
    <cellStyle name="Sub totals 4 3 2 36 2 2" xfId="31866" xr:uid="{00000000-0005-0000-0000-00006C720000}"/>
    <cellStyle name="Sub totals 4 3 2 36 2 3" xfId="31867" xr:uid="{00000000-0005-0000-0000-00006D720000}"/>
    <cellStyle name="Sub totals 4 3 2 36 2 4" xfId="31868" xr:uid="{00000000-0005-0000-0000-00006E720000}"/>
    <cellStyle name="Sub totals 4 3 2 36 3" xfId="31869" xr:uid="{00000000-0005-0000-0000-00006F720000}"/>
    <cellStyle name="Sub totals 4 3 2 36 4" xfId="31870" xr:uid="{00000000-0005-0000-0000-000070720000}"/>
    <cellStyle name="Sub totals 4 3 2 37" xfId="4304" xr:uid="{00000000-0005-0000-0000-000071720000}"/>
    <cellStyle name="Sub totals 4 3 2 37 2" xfId="31871" xr:uid="{00000000-0005-0000-0000-000072720000}"/>
    <cellStyle name="Sub totals 4 3 2 37 2 2" xfId="31872" xr:uid="{00000000-0005-0000-0000-000073720000}"/>
    <cellStyle name="Sub totals 4 3 2 37 2 3" xfId="31873" xr:uid="{00000000-0005-0000-0000-000074720000}"/>
    <cellStyle name="Sub totals 4 3 2 37 2 4" xfId="31874" xr:uid="{00000000-0005-0000-0000-000075720000}"/>
    <cellStyle name="Sub totals 4 3 2 37 3" xfId="31875" xr:uid="{00000000-0005-0000-0000-000076720000}"/>
    <cellStyle name="Sub totals 4 3 2 37 4" xfId="31876" xr:uid="{00000000-0005-0000-0000-000077720000}"/>
    <cellStyle name="Sub totals 4 3 2 38" xfId="4305" xr:uid="{00000000-0005-0000-0000-000078720000}"/>
    <cellStyle name="Sub totals 4 3 2 38 2" xfId="31877" xr:uid="{00000000-0005-0000-0000-000079720000}"/>
    <cellStyle name="Sub totals 4 3 2 38 2 2" xfId="31878" xr:uid="{00000000-0005-0000-0000-00007A720000}"/>
    <cellStyle name="Sub totals 4 3 2 38 2 3" xfId="31879" xr:uid="{00000000-0005-0000-0000-00007B720000}"/>
    <cellStyle name="Sub totals 4 3 2 38 2 4" xfId="31880" xr:uid="{00000000-0005-0000-0000-00007C720000}"/>
    <cellStyle name="Sub totals 4 3 2 38 3" xfId="31881" xr:uid="{00000000-0005-0000-0000-00007D720000}"/>
    <cellStyle name="Sub totals 4 3 2 38 4" xfId="31882" xr:uid="{00000000-0005-0000-0000-00007E720000}"/>
    <cellStyle name="Sub totals 4 3 2 39" xfId="4306" xr:uid="{00000000-0005-0000-0000-00007F720000}"/>
    <cellStyle name="Sub totals 4 3 2 39 2" xfId="31883" xr:uid="{00000000-0005-0000-0000-000080720000}"/>
    <cellStyle name="Sub totals 4 3 2 39 2 2" xfId="31884" xr:uid="{00000000-0005-0000-0000-000081720000}"/>
    <cellStyle name="Sub totals 4 3 2 39 2 3" xfId="31885" xr:uid="{00000000-0005-0000-0000-000082720000}"/>
    <cellStyle name="Sub totals 4 3 2 39 2 4" xfId="31886" xr:uid="{00000000-0005-0000-0000-000083720000}"/>
    <cellStyle name="Sub totals 4 3 2 39 3" xfId="31887" xr:uid="{00000000-0005-0000-0000-000084720000}"/>
    <cellStyle name="Sub totals 4 3 2 39 4" xfId="31888" xr:uid="{00000000-0005-0000-0000-000085720000}"/>
    <cellStyle name="Sub totals 4 3 2 4" xfId="4307" xr:uid="{00000000-0005-0000-0000-000086720000}"/>
    <cellStyle name="Sub totals 4 3 2 4 2" xfId="31889" xr:uid="{00000000-0005-0000-0000-000087720000}"/>
    <cellStyle name="Sub totals 4 3 2 4 2 2" xfId="31890" xr:uid="{00000000-0005-0000-0000-000088720000}"/>
    <cellStyle name="Sub totals 4 3 2 4 2 3" xfId="31891" xr:uid="{00000000-0005-0000-0000-000089720000}"/>
    <cellStyle name="Sub totals 4 3 2 4 2 4" xfId="31892" xr:uid="{00000000-0005-0000-0000-00008A720000}"/>
    <cellStyle name="Sub totals 4 3 2 4 3" xfId="31893" xr:uid="{00000000-0005-0000-0000-00008B720000}"/>
    <cellStyle name="Sub totals 4 3 2 4 4" xfId="31894" xr:uid="{00000000-0005-0000-0000-00008C720000}"/>
    <cellStyle name="Sub totals 4 3 2 40" xfId="4308" xr:uid="{00000000-0005-0000-0000-00008D720000}"/>
    <cellStyle name="Sub totals 4 3 2 40 2" xfId="31895" xr:uid="{00000000-0005-0000-0000-00008E720000}"/>
    <cellStyle name="Sub totals 4 3 2 40 2 2" xfId="31896" xr:uid="{00000000-0005-0000-0000-00008F720000}"/>
    <cellStyle name="Sub totals 4 3 2 40 2 3" xfId="31897" xr:uid="{00000000-0005-0000-0000-000090720000}"/>
    <cellStyle name="Sub totals 4 3 2 40 2 4" xfId="31898" xr:uid="{00000000-0005-0000-0000-000091720000}"/>
    <cellStyle name="Sub totals 4 3 2 40 3" xfId="31899" xr:uid="{00000000-0005-0000-0000-000092720000}"/>
    <cellStyle name="Sub totals 4 3 2 40 4" xfId="31900" xr:uid="{00000000-0005-0000-0000-000093720000}"/>
    <cellStyle name="Sub totals 4 3 2 41" xfId="4309" xr:uid="{00000000-0005-0000-0000-000094720000}"/>
    <cellStyle name="Sub totals 4 3 2 41 2" xfId="31901" xr:uid="{00000000-0005-0000-0000-000095720000}"/>
    <cellStyle name="Sub totals 4 3 2 41 2 2" xfId="31902" xr:uid="{00000000-0005-0000-0000-000096720000}"/>
    <cellStyle name="Sub totals 4 3 2 41 2 3" xfId="31903" xr:uid="{00000000-0005-0000-0000-000097720000}"/>
    <cellStyle name="Sub totals 4 3 2 41 2 4" xfId="31904" xr:uid="{00000000-0005-0000-0000-000098720000}"/>
    <cellStyle name="Sub totals 4 3 2 41 3" xfId="31905" xr:uid="{00000000-0005-0000-0000-000099720000}"/>
    <cellStyle name="Sub totals 4 3 2 41 4" xfId="31906" xr:uid="{00000000-0005-0000-0000-00009A720000}"/>
    <cellStyle name="Sub totals 4 3 2 42" xfId="4310" xr:uid="{00000000-0005-0000-0000-00009B720000}"/>
    <cellStyle name="Sub totals 4 3 2 42 2" xfId="31907" xr:uid="{00000000-0005-0000-0000-00009C720000}"/>
    <cellStyle name="Sub totals 4 3 2 42 2 2" xfId="31908" xr:uid="{00000000-0005-0000-0000-00009D720000}"/>
    <cellStyle name="Sub totals 4 3 2 42 2 3" xfId="31909" xr:uid="{00000000-0005-0000-0000-00009E720000}"/>
    <cellStyle name="Sub totals 4 3 2 42 2 4" xfId="31910" xr:uid="{00000000-0005-0000-0000-00009F720000}"/>
    <cellStyle name="Sub totals 4 3 2 42 3" xfId="31911" xr:uid="{00000000-0005-0000-0000-0000A0720000}"/>
    <cellStyle name="Sub totals 4 3 2 42 4" xfId="31912" xr:uid="{00000000-0005-0000-0000-0000A1720000}"/>
    <cellStyle name="Sub totals 4 3 2 43" xfId="4311" xr:uid="{00000000-0005-0000-0000-0000A2720000}"/>
    <cellStyle name="Sub totals 4 3 2 43 2" xfId="31913" xr:uid="{00000000-0005-0000-0000-0000A3720000}"/>
    <cellStyle name="Sub totals 4 3 2 43 2 2" xfId="31914" xr:uid="{00000000-0005-0000-0000-0000A4720000}"/>
    <cellStyle name="Sub totals 4 3 2 43 2 3" xfId="31915" xr:uid="{00000000-0005-0000-0000-0000A5720000}"/>
    <cellStyle name="Sub totals 4 3 2 43 2 4" xfId="31916" xr:uid="{00000000-0005-0000-0000-0000A6720000}"/>
    <cellStyle name="Sub totals 4 3 2 43 3" xfId="31917" xr:uid="{00000000-0005-0000-0000-0000A7720000}"/>
    <cellStyle name="Sub totals 4 3 2 43 4" xfId="31918" xr:uid="{00000000-0005-0000-0000-0000A8720000}"/>
    <cellStyle name="Sub totals 4 3 2 44" xfId="4312" xr:uid="{00000000-0005-0000-0000-0000A9720000}"/>
    <cellStyle name="Sub totals 4 3 2 44 2" xfId="31919" xr:uid="{00000000-0005-0000-0000-0000AA720000}"/>
    <cellStyle name="Sub totals 4 3 2 44 2 2" xfId="31920" xr:uid="{00000000-0005-0000-0000-0000AB720000}"/>
    <cellStyle name="Sub totals 4 3 2 44 2 3" xfId="31921" xr:uid="{00000000-0005-0000-0000-0000AC720000}"/>
    <cellStyle name="Sub totals 4 3 2 44 2 4" xfId="31922" xr:uid="{00000000-0005-0000-0000-0000AD720000}"/>
    <cellStyle name="Sub totals 4 3 2 44 3" xfId="31923" xr:uid="{00000000-0005-0000-0000-0000AE720000}"/>
    <cellStyle name="Sub totals 4 3 2 44 4" xfId="31924" xr:uid="{00000000-0005-0000-0000-0000AF720000}"/>
    <cellStyle name="Sub totals 4 3 2 45" xfId="31925" xr:uid="{00000000-0005-0000-0000-0000B0720000}"/>
    <cellStyle name="Sub totals 4 3 2 45 2" xfId="31926" xr:uid="{00000000-0005-0000-0000-0000B1720000}"/>
    <cellStyle name="Sub totals 4 3 2 45 3" xfId="31927" xr:uid="{00000000-0005-0000-0000-0000B2720000}"/>
    <cellStyle name="Sub totals 4 3 2 45 4" xfId="31928" xr:uid="{00000000-0005-0000-0000-0000B3720000}"/>
    <cellStyle name="Sub totals 4 3 2 46" xfId="31929" xr:uid="{00000000-0005-0000-0000-0000B4720000}"/>
    <cellStyle name="Sub totals 4 3 2 46 2" xfId="31930" xr:uid="{00000000-0005-0000-0000-0000B5720000}"/>
    <cellStyle name="Sub totals 4 3 2 46 3" xfId="31931" xr:uid="{00000000-0005-0000-0000-0000B6720000}"/>
    <cellStyle name="Sub totals 4 3 2 46 4" xfId="31932" xr:uid="{00000000-0005-0000-0000-0000B7720000}"/>
    <cellStyle name="Sub totals 4 3 2 47" xfId="31933" xr:uid="{00000000-0005-0000-0000-0000B8720000}"/>
    <cellStyle name="Sub totals 4 3 2 48" xfId="31934" xr:uid="{00000000-0005-0000-0000-0000B9720000}"/>
    <cellStyle name="Sub totals 4 3 2 5" xfId="4313" xr:uid="{00000000-0005-0000-0000-0000BA720000}"/>
    <cellStyle name="Sub totals 4 3 2 5 2" xfId="31935" xr:uid="{00000000-0005-0000-0000-0000BB720000}"/>
    <cellStyle name="Sub totals 4 3 2 5 2 2" xfId="31936" xr:uid="{00000000-0005-0000-0000-0000BC720000}"/>
    <cellStyle name="Sub totals 4 3 2 5 2 3" xfId="31937" xr:uid="{00000000-0005-0000-0000-0000BD720000}"/>
    <cellStyle name="Sub totals 4 3 2 5 2 4" xfId="31938" xr:uid="{00000000-0005-0000-0000-0000BE720000}"/>
    <cellStyle name="Sub totals 4 3 2 5 3" xfId="31939" xr:uid="{00000000-0005-0000-0000-0000BF720000}"/>
    <cellStyle name="Sub totals 4 3 2 5 4" xfId="31940" xr:uid="{00000000-0005-0000-0000-0000C0720000}"/>
    <cellStyle name="Sub totals 4 3 2 6" xfId="4314" xr:uid="{00000000-0005-0000-0000-0000C1720000}"/>
    <cellStyle name="Sub totals 4 3 2 6 2" xfId="31941" xr:uid="{00000000-0005-0000-0000-0000C2720000}"/>
    <cellStyle name="Sub totals 4 3 2 6 2 2" xfId="31942" xr:uid="{00000000-0005-0000-0000-0000C3720000}"/>
    <cellStyle name="Sub totals 4 3 2 6 2 3" xfId="31943" xr:uid="{00000000-0005-0000-0000-0000C4720000}"/>
    <cellStyle name="Sub totals 4 3 2 6 2 4" xfId="31944" xr:uid="{00000000-0005-0000-0000-0000C5720000}"/>
    <cellStyle name="Sub totals 4 3 2 6 3" xfId="31945" xr:uid="{00000000-0005-0000-0000-0000C6720000}"/>
    <cellStyle name="Sub totals 4 3 2 6 4" xfId="31946" xr:uid="{00000000-0005-0000-0000-0000C7720000}"/>
    <cellStyle name="Sub totals 4 3 2 7" xfId="4315" xr:uid="{00000000-0005-0000-0000-0000C8720000}"/>
    <cellStyle name="Sub totals 4 3 2 7 2" xfId="31947" xr:uid="{00000000-0005-0000-0000-0000C9720000}"/>
    <cellStyle name="Sub totals 4 3 2 7 2 2" xfId="31948" xr:uid="{00000000-0005-0000-0000-0000CA720000}"/>
    <cellStyle name="Sub totals 4 3 2 7 2 3" xfId="31949" xr:uid="{00000000-0005-0000-0000-0000CB720000}"/>
    <cellStyle name="Sub totals 4 3 2 7 2 4" xfId="31950" xr:uid="{00000000-0005-0000-0000-0000CC720000}"/>
    <cellStyle name="Sub totals 4 3 2 7 3" xfId="31951" xr:uid="{00000000-0005-0000-0000-0000CD720000}"/>
    <cellStyle name="Sub totals 4 3 2 7 4" xfId="31952" xr:uid="{00000000-0005-0000-0000-0000CE720000}"/>
    <cellStyle name="Sub totals 4 3 2 8" xfId="4316" xr:uid="{00000000-0005-0000-0000-0000CF720000}"/>
    <cellStyle name="Sub totals 4 3 2 8 2" xfId="31953" xr:uid="{00000000-0005-0000-0000-0000D0720000}"/>
    <cellStyle name="Sub totals 4 3 2 8 2 2" xfId="31954" xr:uid="{00000000-0005-0000-0000-0000D1720000}"/>
    <cellStyle name="Sub totals 4 3 2 8 2 3" xfId="31955" xr:uid="{00000000-0005-0000-0000-0000D2720000}"/>
    <cellStyle name="Sub totals 4 3 2 8 2 4" xfId="31956" xr:uid="{00000000-0005-0000-0000-0000D3720000}"/>
    <cellStyle name="Sub totals 4 3 2 8 3" xfId="31957" xr:uid="{00000000-0005-0000-0000-0000D4720000}"/>
    <cellStyle name="Sub totals 4 3 2 8 4" xfId="31958" xr:uid="{00000000-0005-0000-0000-0000D5720000}"/>
    <cellStyle name="Sub totals 4 3 2 9" xfId="4317" xr:uid="{00000000-0005-0000-0000-0000D6720000}"/>
    <cellStyle name="Sub totals 4 3 2 9 2" xfId="31959" xr:uid="{00000000-0005-0000-0000-0000D7720000}"/>
    <cellStyle name="Sub totals 4 3 2 9 2 2" xfId="31960" xr:uid="{00000000-0005-0000-0000-0000D8720000}"/>
    <cellStyle name="Sub totals 4 3 2 9 2 3" xfId="31961" xr:uid="{00000000-0005-0000-0000-0000D9720000}"/>
    <cellStyle name="Sub totals 4 3 2 9 2 4" xfId="31962" xr:uid="{00000000-0005-0000-0000-0000DA720000}"/>
    <cellStyle name="Sub totals 4 3 2 9 3" xfId="31963" xr:uid="{00000000-0005-0000-0000-0000DB720000}"/>
    <cellStyle name="Sub totals 4 3 2 9 4" xfId="31964" xr:uid="{00000000-0005-0000-0000-0000DC720000}"/>
    <cellStyle name="Sub totals 4 3 20" xfId="4318" xr:uid="{00000000-0005-0000-0000-0000DD720000}"/>
    <cellStyle name="Sub totals 4 3 20 2" xfId="31965" xr:uid="{00000000-0005-0000-0000-0000DE720000}"/>
    <cellStyle name="Sub totals 4 3 20 2 2" xfId="31966" xr:uid="{00000000-0005-0000-0000-0000DF720000}"/>
    <cellStyle name="Sub totals 4 3 20 2 3" xfId="31967" xr:uid="{00000000-0005-0000-0000-0000E0720000}"/>
    <cellStyle name="Sub totals 4 3 20 2 4" xfId="31968" xr:uid="{00000000-0005-0000-0000-0000E1720000}"/>
    <cellStyle name="Sub totals 4 3 20 3" xfId="31969" xr:uid="{00000000-0005-0000-0000-0000E2720000}"/>
    <cellStyle name="Sub totals 4 3 20 4" xfId="31970" xr:uid="{00000000-0005-0000-0000-0000E3720000}"/>
    <cellStyle name="Sub totals 4 3 21" xfId="4319" xr:uid="{00000000-0005-0000-0000-0000E4720000}"/>
    <cellStyle name="Sub totals 4 3 21 2" xfId="31971" xr:uid="{00000000-0005-0000-0000-0000E5720000}"/>
    <cellStyle name="Sub totals 4 3 21 2 2" xfId="31972" xr:uid="{00000000-0005-0000-0000-0000E6720000}"/>
    <cellStyle name="Sub totals 4 3 21 2 3" xfId="31973" xr:uid="{00000000-0005-0000-0000-0000E7720000}"/>
    <cellStyle name="Sub totals 4 3 21 2 4" xfId="31974" xr:uid="{00000000-0005-0000-0000-0000E8720000}"/>
    <cellStyle name="Sub totals 4 3 21 3" xfId="31975" xr:uid="{00000000-0005-0000-0000-0000E9720000}"/>
    <cellStyle name="Sub totals 4 3 21 4" xfId="31976" xr:uid="{00000000-0005-0000-0000-0000EA720000}"/>
    <cellStyle name="Sub totals 4 3 22" xfId="4320" xr:uid="{00000000-0005-0000-0000-0000EB720000}"/>
    <cellStyle name="Sub totals 4 3 22 2" xfId="31977" xr:uid="{00000000-0005-0000-0000-0000EC720000}"/>
    <cellStyle name="Sub totals 4 3 22 2 2" xfId="31978" xr:uid="{00000000-0005-0000-0000-0000ED720000}"/>
    <cellStyle name="Sub totals 4 3 22 2 3" xfId="31979" xr:uid="{00000000-0005-0000-0000-0000EE720000}"/>
    <cellStyle name="Sub totals 4 3 22 2 4" xfId="31980" xr:uid="{00000000-0005-0000-0000-0000EF720000}"/>
    <cellStyle name="Sub totals 4 3 22 3" xfId="31981" xr:uid="{00000000-0005-0000-0000-0000F0720000}"/>
    <cellStyle name="Sub totals 4 3 22 4" xfId="31982" xr:uid="{00000000-0005-0000-0000-0000F1720000}"/>
    <cellStyle name="Sub totals 4 3 23" xfId="4321" xr:uid="{00000000-0005-0000-0000-0000F2720000}"/>
    <cellStyle name="Sub totals 4 3 23 2" xfId="31983" xr:uid="{00000000-0005-0000-0000-0000F3720000}"/>
    <cellStyle name="Sub totals 4 3 23 2 2" xfId="31984" xr:uid="{00000000-0005-0000-0000-0000F4720000}"/>
    <cellStyle name="Sub totals 4 3 23 2 3" xfId="31985" xr:uid="{00000000-0005-0000-0000-0000F5720000}"/>
    <cellStyle name="Sub totals 4 3 23 2 4" xfId="31986" xr:uid="{00000000-0005-0000-0000-0000F6720000}"/>
    <cellStyle name="Sub totals 4 3 23 3" xfId="31987" xr:uid="{00000000-0005-0000-0000-0000F7720000}"/>
    <cellStyle name="Sub totals 4 3 23 4" xfId="31988" xr:uid="{00000000-0005-0000-0000-0000F8720000}"/>
    <cellStyle name="Sub totals 4 3 24" xfId="4322" xr:uid="{00000000-0005-0000-0000-0000F9720000}"/>
    <cellStyle name="Sub totals 4 3 24 2" xfId="31989" xr:uid="{00000000-0005-0000-0000-0000FA720000}"/>
    <cellStyle name="Sub totals 4 3 24 2 2" xfId="31990" xr:uid="{00000000-0005-0000-0000-0000FB720000}"/>
    <cellStyle name="Sub totals 4 3 24 2 3" xfId="31991" xr:uid="{00000000-0005-0000-0000-0000FC720000}"/>
    <cellStyle name="Sub totals 4 3 24 2 4" xfId="31992" xr:uid="{00000000-0005-0000-0000-0000FD720000}"/>
    <cellStyle name="Sub totals 4 3 24 3" xfId="31993" xr:uid="{00000000-0005-0000-0000-0000FE720000}"/>
    <cellStyle name="Sub totals 4 3 24 4" xfId="31994" xr:uid="{00000000-0005-0000-0000-0000FF720000}"/>
    <cellStyle name="Sub totals 4 3 25" xfId="4323" xr:uid="{00000000-0005-0000-0000-000000730000}"/>
    <cellStyle name="Sub totals 4 3 25 2" xfId="31995" xr:uid="{00000000-0005-0000-0000-000001730000}"/>
    <cellStyle name="Sub totals 4 3 25 2 2" xfId="31996" xr:uid="{00000000-0005-0000-0000-000002730000}"/>
    <cellStyle name="Sub totals 4 3 25 2 3" xfId="31997" xr:uid="{00000000-0005-0000-0000-000003730000}"/>
    <cellStyle name="Sub totals 4 3 25 2 4" xfId="31998" xr:uid="{00000000-0005-0000-0000-000004730000}"/>
    <cellStyle name="Sub totals 4 3 25 3" xfId="31999" xr:uid="{00000000-0005-0000-0000-000005730000}"/>
    <cellStyle name="Sub totals 4 3 25 4" xfId="32000" xr:uid="{00000000-0005-0000-0000-000006730000}"/>
    <cellStyle name="Sub totals 4 3 26" xfId="4324" xr:uid="{00000000-0005-0000-0000-000007730000}"/>
    <cellStyle name="Sub totals 4 3 26 2" xfId="32001" xr:uid="{00000000-0005-0000-0000-000008730000}"/>
    <cellStyle name="Sub totals 4 3 26 2 2" xfId="32002" xr:uid="{00000000-0005-0000-0000-000009730000}"/>
    <cellStyle name="Sub totals 4 3 26 2 3" xfId="32003" xr:uid="{00000000-0005-0000-0000-00000A730000}"/>
    <cellStyle name="Sub totals 4 3 26 2 4" xfId="32004" xr:uid="{00000000-0005-0000-0000-00000B730000}"/>
    <cellStyle name="Sub totals 4 3 26 3" xfId="32005" xr:uid="{00000000-0005-0000-0000-00000C730000}"/>
    <cellStyle name="Sub totals 4 3 26 4" xfId="32006" xr:uid="{00000000-0005-0000-0000-00000D730000}"/>
    <cellStyle name="Sub totals 4 3 27" xfId="4325" xr:uid="{00000000-0005-0000-0000-00000E730000}"/>
    <cellStyle name="Sub totals 4 3 27 2" xfId="32007" xr:uid="{00000000-0005-0000-0000-00000F730000}"/>
    <cellStyle name="Sub totals 4 3 27 2 2" xfId="32008" xr:uid="{00000000-0005-0000-0000-000010730000}"/>
    <cellStyle name="Sub totals 4 3 27 2 3" xfId="32009" xr:uid="{00000000-0005-0000-0000-000011730000}"/>
    <cellStyle name="Sub totals 4 3 27 2 4" xfId="32010" xr:uid="{00000000-0005-0000-0000-000012730000}"/>
    <cellStyle name="Sub totals 4 3 27 3" xfId="32011" xr:uid="{00000000-0005-0000-0000-000013730000}"/>
    <cellStyle name="Sub totals 4 3 27 4" xfId="32012" xr:uid="{00000000-0005-0000-0000-000014730000}"/>
    <cellStyle name="Sub totals 4 3 28" xfId="4326" xr:uid="{00000000-0005-0000-0000-000015730000}"/>
    <cellStyle name="Sub totals 4 3 28 2" xfId="32013" xr:uid="{00000000-0005-0000-0000-000016730000}"/>
    <cellStyle name="Sub totals 4 3 28 2 2" xfId="32014" xr:uid="{00000000-0005-0000-0000-000017730000}"/>
    <cellStyle name="Sub totals 4 3 28 2 3" xfId="32015" xr:uid="{00000000-0005-0000-0000-000018730000}"/>
    <cellStyle name="Sub totals 4 3 28 2 4" xfId="32016" xr:uid="{00000000-0005-0000-0000-000019730000}"/>
    <cellStyle name="Sub totals 4 3 28 3" xfId="32017" xr:uid="{00000000-0005-0000-0000-00001A730000}"/>
    <cellStyle name="Sub totals 4 3 28 4" xfId="32018" xr:uid="{00000000-0005-0000-0000-00001B730000}"/>
    <cellStyle name="Sub totals 4 3 29" xfId="4327" xr:uid="{00000000-0005-0000-0000-00001C730000}"/>
    <cellStyle name="Sub totals 4 3 29 2" xfId="32019" xr:uid="{00000000-0005-0000-0000-00001D730000}"/>
    <cellStyle name="Sub totals 4 3 29 2 2" xfId="32020" xr:uid="{00000000-0005-0000-0000-00001E730000}"/>
    <cellStyle name="Sub totals 4 3 29 2 3" xfId="32021" xr:uid="{00000000-0005-0000-0000-00001F730000}"/>
    <cellStyle name="Sub totals 4 3 29 2 4" xfId="32022" xr:uid="{00000000-0005-0000-0000-000020730000}"/>
    <cellStyle name="Sub totals 4 3 29 3" xfId="32023" xr:uid="{00000000-0005-0000-0000-000021730000}"/>
    <cellStyle name="Sub totals 4 3 29 4" xfId="32024" xr:uid="{00000000-0005-0000-0000-000022730000}"/>
    <cellStyle name="Sub totals 4 3 3" xfId="4328" xr:uid="{00000000-0005-0000-0000-000023730000}"/>
    <cellStyle name="Sub totals 4 3 3 2" xfId="32025" xr:uid="{00000000-0005-0000-0000-000024730000}"/>
    <cellStyle name="Sub totals 4 3 3 2 2" xfId="32026" xr:uid="{00000000-0005-0000-0000-000025730000}"/>
    <cellStyle name="Sub totals 4 3 3 2 3" xfId="32027" xr:uid="{00000000-0005-0000-0000-000026730000}"/>
    <cellStyle name="Sub totals 4 3 3 2 4" xfId="32028" xr:uid="{00000000-0005-0000-0000-000027730000}"/>
    <cellStyle name="Sub totals 4 3 3 3" xfId="32029" xr:uid="{00000000-0005-0000-0000-000028730000}"/>
    <cellStyle name="Sub totals 4 3 3 4" xfId="32030" xr:uid="{00000000-0005-0000-0000-000029730000}"/>
    <cellStyle name="Sub totals 4 3 30" xfId="4329" xr:uid="{00000000-0005-0000-0000-00002A730000}"/>
    <cellStyle name="Sub totals 4 3 30 2" xfId="32031" xr:uid="{00000000-0005-0000-0000-00002B730000}"/>
    <cellStyle name="Sub totals 4 3 30 2 2" xfId="32032" xr:uid="{00000000-0005-0000-0000-00002C730000}"/>
    <cellStyle name="Sub totals 4 3 30 2 3" xfId="32033" xr:uid="{00000000-0005-0000-0000-00002D730000}"/>
    <cellStyle name="Sub totals 4 3 30 2 4" xfId="32034" xr:uid="{00000000-0005-0000-0000-00002E730000}"/>
    <cellStyle name="Sub totals 4 3 30 3" xfId="32035" xr:uid="{00000000-0005-0000-0000-00002F730000}"/>
    <cellStyle name="Sub totals 4 3 30 4" xfId="32036" xr:uid="{00000000-0005-0000-0000-000030730000}"/>
    <cellStyle name="Sub totals 4 3 31" xfId="4330" xr:uid="{00000000-0005-0000-0000-000031730000}"/>
    <cellStyle name="Sub totals 4 3 31 2" xfId="32037" xr:uid="{00000000-0005-0000-0000-000032730000}"/>
    <cellStyle name="Sub totals 4 3 31 2 2" xfId="32038" xr:uid="{00000000-0005-0000-0000-000033730000}"/>
    <cellStyle name="Sub totals 4 3 31 2 3" xfId="32039" xr:uid="{00000000-0005-0000-0000-000034730000}"/>
    <cellStyle name="Sub totals 4 3 31 2 4" xfId="32040" xr:uid="{00000000-0005-0000-0000-000035730000}"/>
    <cellStyle name="Sub totals 4 3 31 3" xfId="32041" xr:uid="{00000000-0005-0000-0000-000036730000}"/>
    <cellStyle name="Sub totals 4 3 31 4" xfId="32042" xr:uid="{00000000-0005-0000-0000-000037730000}"/>
    <cellStyle name="Sub totals 4 3 32" xfId="4331" xr:uid="{00000000-0005-0000-0000-000038730000}"/>
    <cellStyle name="Sub totals 4 3 32 2" xfId="32043" xr:uid="{00000000-0005-0000-0000-000039730000}"/>
    <cellStyle name="Sub totals 4 3 32 2 2" xfId="32044" xr:uid="{00000000-0005-0000-0000-00003A730000}"/>
    <cellStyle name="Sub totals 4 3 32 2 3" xfId="32045" xr:uid="{00000000-0005-0000-0000-00003B730000}"/>
    <cellStyle name="Sub totals 4 3 32 2 4" xfId="32046" xr:uid="{00000000-0005-0000-0000-00003C730000}"/>
    <cellStyle name="Sub totals 4 3 32 3" xfId="32047" xr:uid="{00000000-0005-0000-0000-00003D730000}"/>
    <cellStyle name="Sub totals 4 3 32 4" xfId="32048" xr:uid="{00000000-0005-0000-0000-00003E730000}"/>
    <cellStyle name="Sub totals 4 3 33" xfId="4332" xr:uid="{00000000-0005-0000-0000-00003F730000}"/>
    <cellStyle name="Sub totals 4 3 33 2" xfId="32049" xr:uid="{00000000-0005-0000-0000-000040730000}"/>
    <cellStyle name="Sub totals 4 3 33 2 2" xfId="32050" xr:uid="{00000000-0005-0000-0000-000041730000}"/>
    <cellStyle name="Sub totals 4 3 33 2 3" xfId="32051" xr:uid="{00000000-0005-0000-0000-000042730000}"/>
    <cellStyle name="Sub totals 4 3 33 2 4" xfId="32052" xr:uid="{00000000-0005-0000-0000-000043730000}"/>
    <cellStyle name="Sub totals 4 3 33 3" xfId="32053" xr:uid="{00000000-0005-0000-0000-000044730000}"/>
    <cellStyle name="Sub totals 4 3 33 4" xfId="32054" xr:uid="{00000000-0005-0000-0000-000045730000}"/>
    <cellStyle name="Sub totals 4 3 34" xfId="4333" xr:uid="{00000000-0005-0000-0000-000046730000}"/>
    <cellStyle name="Sub totals 4 3 34 2" xfId="32055" xr:uid="{00000000-0005-0000-0000-000047730000}"/>
    <cellStyle name="Sub totals 4 3 34 2 2" xfId="32056" xr:uid="{00000000-0005-0000-0000-000048730000}"/>
    <cellStyle name="Sub totals 4 3 34 2 3" xfId="32057" xr:uid="{00000000-0005-0000-0000-000049730000}"/>
    <cellStyle name="Sub totals 4 3 34 2 4" xfId="32058" xr:uid="{00000000-0005-0000-0000-00004A730000}"/>
    <cellStyle name="Sub totals 4 3 34 3" xfId="32059" xr:uid="{00000000-0005-0000-0000-00004B730000}"/>
    <cellStyle name="Sub totals 4 3 34 4" xfId="32060" xr:uid="{00000000-0005-0000-0000-00004C730000}"/>
    <cellStyle name="Sub totals 4 3 35" xfId="4334" xr:uid="{00000000-0005-0000-0000-00004D730000}"/>
    <cellStyle name="Sub totals 4 3 35 2" xfId="32061" xr:uid="{00000000-0005-0000-0000-00004E730000}"/>
    <cellStyle name="Sub totals 4 3 35 2 2" xfId="32062" xr:uid="{00000000-0005-0000-0000-00004F730000}"/>
    <cellStyle name="Sub totals 4 3 35 2 3" xfId="32063" xr:uid="{00000000-0005-0000-0000-000050730000}"/>
    <cellStyle name="Sub totals 4 3 35 2 4" xfId="32064" xr:uid="{00000000-0005-0000-0000-000051730000}"/>
    <cellStyle name="Sub totals 4 3 35 3" xfId="32065" xr:uid="{00000000-0005-0000-0000-000052730000}"/>
    <cellStyle name="Sub totals 4 3 35 4" xfId="32066" xr:uid="{00000000-0005-0000-0000-000053730000}"/>
    <cellStyle name="Sub totals 4 3 36" xfId="4335" xr:uid="{00000000-0005-0000-0000-000054730000}"/>
    <cellStyle name="Sub totals 4 3 36 2" xfId="32067" xr:uid="{00000000-0005-0000-0000-000055730000}"/>
    <cellStyle name="Sub totals 4 3 36 2 2" xfId="32068" xr:uid="{00000000-0005-0000-0000-000056730000}"/>
    <cellStyle name="Sub totals 4 3 36 2 3" xfId="32069" xr:uid="{00000000-0005-0000-0000-000057730000}"/>
    <cellStyle name="Sub totals 4 3 36 2 4" xfId="32070" xr:uid="{00000000-0005-0000-0000-000058730000}"/>
    <cellStyle name="Sub totals 4 3 36 3" xfId="32071" xr:uid="{00000000-0005-0000-0000-000059730000}"/>
    <cellStyle name="Sub totals 4 3 36 4" xfId="32072" xr:uid="{00000000-0005-0000-0000-00005A730000}"/>
    <cellStyle name="Sub totals 4 3 37" xfId="4336" xr:uid="{00000000-0005-0000-0000-00005B730000}"/>
    <cellStyle name="Sub totals 4 3 37 2" xfId="32073" xr:uid="{00000000-0005-0000-0000-00005C730000}"/>
    <cellStyle name="Sub totals 4 3 37 2 2" xfId="32074" xr:uid="{00000000-0005-0000-0000-00005D730000}"/>
    <cellStyle name="Sub totals 4 3 37 2 3" xfId="32075" xr:uid="{00000000-0005-0000-0000-00005E730000}"/>
    <cellStyle name="Sub totals 4 3 37 2 4" xfId="32076" xr:uid="{00000000-0005-0000-0000-00005F730000}"/>
    <cellStyle name="Sub totals 4 3 37 3" xfId="32077" xr:uid="{00000000-0005-0000-0000-000060730000}"/>
    <cellStyle name="Sub totals 4 3 37 4" xfId="32078" xr:uid="{00000000-0005-0000-0000-000061730000}"/>
    <cellStyle name="Sub totals 4 3 38" xfId="4337" xr:uid="{00000000-0005-0000-0000-000062730000}"/>
    <cellStyle name="Sub totals 4 3 38 2" xfId="32079" xr:uid="{00000000-0005-0000-0000-000063730000}"/>
    <cellStyle name="Sub totals 4 3 38 2 2" xfId="32080" xr:uid="{00000000-0005-0000-0000-000064730000}"/>
    <cellStyle name="Sub totals 4 3 38 2 3" xfId="32081" xr:uid="{00000000-0005-0000-0000-000065730000}"/>
    <cellStyle name="Sub totals 4 3 38 2 4" xfId="32082" xr:uid="{00000000-0005-0000-0000-000066730000}"/>
    <cellStyle name="Sub totals 4 3 38 3" xfId="32083" xr:uid="{00000000-0005-0000-0000-000067730000}"/>
    <cellStyle name="Sub totals 4 3 38 4" xfId="32084" xr:uid="{00000000-0005-0000-0000-000068730000}"/>
    <cellStyle name="Sub totals 4 3 39" xfId="4338" xr:uid="{00000000-0005-0000-0000-000069730000}"/>
    <cellStyle name="Sub totals 4 3 39 2" xfId="32085" xr:uid="{00000000-0005-0000-0000-00006A730000}"/>
    <cellStyle name="Sub totals 4 3 39 2 2" xfId="32086" xr:uid="{00000000-0005-0000-0000-00006B730000}"/>
    <cellStyle name="Sub totals 4 3 39 2 3" xfId="32087" xr:uid="{00000000-0005-0000-0000-00006C730000}"/>
    <cellStyle name="Sub totals 4 3 39 2 4" xfId="32088" xr:uid="{00000000-0005-0000-0000-00006D730000}"/>
    <cellStyle name="Sub totals 4 3 39 3" xfId="32089" xr:uid="{00000000-0005-0000-0000-00006E730000}"/>
    <cellStyle name="Sub totals 4 3 39 4" xfId="32090" xr:uid="{00000000-0005-0000-0000-00006F730000}"/>
    <cellStyle name="Sub totals 4 3 4" xfId="4339" xr:uid="{00000000-0005-0000-0000-000070730000}"/>
    <cellStyle name="Sub totals 4 3 4 2" xfId="32091" xr:uid="{00000000-0005-0000-0000-000071730000}"/>
    <cellStyle name="Sub totals 4 3 4 2 2" xfId="32092" xr:uid="{00000000-0005-0000-0000-000072730000}"/>
    <cellStyle name="Sub totals 4 3 4 2 3" xfId="32093" xr:uid="{00000000-0005-0000-0000-000073730000}"/>
    <cellStyle name="Sub totals 4 3 4 2 4" xfId="32094" xr:uid="{00000000-0005-0000-0000-000074730000}"/>
    <cellStyle name="Sub totals 4 3 4 3" xfId="32095" xr:uid="{00000000-0005-0000-0000-000075730000}"/>
    <cellStyle name="Sub totals 4 3 4 4" xfId="32096" xr:uid="{00000000-0005-0000-0000-000076730000}"/>
    <cellStyle name="Sub totals 4 3 40" xfId="4340" xr:uid="{00000000-0005-0000-0000-000077730000}"/>
    <cellStyle name="Sub totals 4 3 40 2" xfId="32097" xr:uid="{00000000-0005-0000-0000-000078730000}"/>
    <cellStyle name="Sub totals 4 3 40 2 2" xfId="32098" xr:uid="{00000000-0005-0000-0000-000079730000}"/>
    <cellStyle name="Sub totals 4 3 40 2 3" xfId="32099" xr:uid="{00000000-0005-0000-0000-00007A730000}"/>
    <cellStyle name="Sub totals 4 3 40 2 4" xfId="32100" xr:uid="{00000000-0005-0000-0000-00007B730000}"/>
    <cellStyle name="Sub totals 4 3 40 3" xfId="32101" xr:uid="{00000000-0005-0000-0000-00007C730000}"/>
    <cellStyle name="Sub totals 4 3 40 4" xfId="32102" xr:uid="{00000000-0005-0000-0000-00007D730000}"/>
    <cellStyle name="Sub totals 4 3 41" xfId="4341" xr:uid="{00000000-0005-0000-0000-00007E730000}"/>
    <cellStyle name="Sub totals 4 3 41 2" xfId="32103" xr:uid="{00000000-0005-0000-0000-00007F730000}"/>
    <cellStyle name="Sub totals 4 3 41 2 2" xfId="32104" xr:uid="{00000000-0005-0000-0000-000080730000}"/>
    <cellStyle name="Sub totals 4 3 41 2 3" xfId="32105" xr:uid="{00000000-0005-0000-0000-000081730000}"/>
    <cellStyle name="Sub totals 4 3 41 2 4" xfId="32106" xr:uid="{00000000-0005-0000-0000-000082730000}"/>
    <cellStyle name="Sub totals 4 3 41 3" xfId="32107" xr:uid="{00000000-0005-0000-0000-000083730000}"/>
    <cellStyle name="Sub totals 4 3 41 4" xfId="32108" xr:uid="{00000000-0005-0000-0000-000084730000}"/>
    <cellStyle name="Sub totals 4 3 42" xfId="4342" xr:uid="{00000000-0005-0000-0000-000085730000}"/>
    <cellStyle name="Sub totals 4 3 42 2" xfId="32109" xr:uid="{00000000-0005-0000-0000-000086730000}"/>
    <cellStyle name="Sub totals 4 3 42 2 2" xfId="32110" xr:uid="{00000000-0005-0000-0000-000087730000}"/>
    <cellStyle name="Sub totals 4 3 42 2 3" xfId="32111" xr:uid="{00000000-0005-0000-0000-000088730000}"/>
    <cellStyle name="Sub totals 4 3 42 2 4" xfId="32112" xr:uid="{00000000-0005-0000-0000-000089730000}"/>
    <cellStyle name="Sub totals 4 3 42 3" xfId="32113" xr:uid="{00000000-0005-0000-0000-00008A730000}"/>
    <cellStyle name="Sub totals 4 3 42 4" xfId="32114" xr:uid="{00000000-0005-0000-0000-00008B730000}"/>
    <cellStyle name="Sub totals 4 3 43" xfId="4343" xr:uid="{00000000-0005-0000-0000-00008C730000}"/>
    <cellStyle name="Sub totals 4 3 43 2" xfId="32115" xr:uid="{00000000-0005-0000-0000-00008D730000}"/>
    <cellStyle name="Sub totals 4 3 43 2 2" xfId="32116" xr:uid="{00000000-0005-0000-0000-00008E730000}"/>
    <cellStyle name="Sub totals 4 3 43 2 3" xfId="32117" xr:uid="{00000000-0005-0000-0000-00008F730000}"/>
    <cellStyle name="Sub totals 4 3 43 2 4" xfId="32118" xr:uid="{00000000-0005-0000-0000-000090730000}"/>
    <cellStyle name="Sub totals 4 3 43 3" xfId="32119" xr:uid="{00000000-0005-0000-0000-000091730000}"/>
    <cellStyle name="Sub totals 4 3 43 4" xfId="32120" xr:uid="{00000000-0005-0000-0000-000092730000}"/>
    <cellStyle name="Sub totals 4 3 44" xfId="4344" xr:uid="{00000000-0005-0000-0000-000093730000}"/>
    <cellStyle name="Sub totals 4 3 44 2" xfId="32121" xr:uid="{00000000-0005-0000-0000-000094730000}"/>
    <cellStyle name="Sub totals 4 3 44 2 2" xfId="32122" xr:uid="{00000000-0005-0000-0000-000095730000}"/>
    <cellStyle name="Sub totals 4 3 44 2 3" xfId="32123" xr:uid="{00000000-0005-0000-0000-000096730000}"/>
    <cellStyle name="Sub totals 4 3 44 2 4" xfId="32124" xr:uid="{00000000-0005-0000-0000-000097730000}"/>
    <cellStyle name="Sub totals 4 3 44 3" xfId="32125" xr:uid="{00000000-0005-0000-0000-000098730000}"/>
    <cellStyle name="Sub totals 4 3 44 4" xfId="32126" xr:uid="{00000000-0005-0000-0000-000099730000}"/>
    <cellStyle name="Sub totals 4 3 45" xfId="4345" xr:uid="{00000000-0005-0000-0000-00009A730000}"/>
    <cellStyle name="Sub totals 4 3 45 2" xfId="32127" xr:uid="{00000000-0005-0000-0000-00009B730000}"/>
    <cellStyle name="Sub totals 4 3 45 2 2" xfId="32128" xr:uid="{00000000-0005-0000-0000-00009C730000}"/>
    <cellStyle name="Sub totals 4 3 45 2 3" xfId="32129" xr:uid="{00000000-0005-0000-0000-00009D730000}"/>
    <cellStyle name="Sub totals 4 3 45 2 4" xfId="32130" xr:uid="{00000000-0005-0000-0000-00009E730000}"/>
    <cellStyle name="Sub totals 4 3 45 3" xfId="32131" xr:uid="{00000000-0005-0000-0000-00009F730000}"/>
    <cellStyle name="Sub totals 4 3 45 4" xfId="32132" xr:uid="{00000000-0005-0000-0000-0000A0730000}"/>
    <cellStyle name="Sub totals 4 3 46" xfId="32133" xr:uid="{00000000-0005-0000-0000-0000A1730000}"/>
    <cellStyle name="Sub totals 4 3 46 2" xfId="32134" xr:uid="{00000000-0005-0000-0000-0000A2730000}"/>
    <cellStyle name="Sub totals 4 3 46 3" xfId="32135" xr:uid="{00000000-0005-0000-0000-0000A3730000}"/>
    <cellStyle name="Sub totals 4 3 46 4" xfId="32136" xr:uid="{00000000-0005-0000-0000-0000A4730000}"/>
    <cellStyle name="Sub totals 4 3 47" xfId="32137" xr:uid="{00000000-0005-0000-0000-0000A5730000}"/>
    <cellStyle name="Sub totals 4 3 47 2" xfId="32138" xr:uid="{00000000-0005-0000-0000-0000A6730000}"/>
    <cellStyle name="Sub totals 4 3 47 3" xfId="32139" xr:uid="{00000000-0005-0000-0000-0000A7730000}"/>
    <cellStyle name="Sub totals 4 3 47 4" xfId="32140" xr:uid="{00000000-0005-0000-0000-0000A8730000}"/>
    <cellStyle name="Sub totals 4 3 48" xfId="32141" xr:uid="{00000000-0005-0000-0000-0000A9730000}"/>
    <cellStyle name="Sub totals 4 3 49" xfId="32142" xr:uid="{00000000-0005-0000-0000-0000AA730000}"/>
    <cellStyle name="Sub totals 4 3 5" xfId="4346" xr:uid="{00000000-0005-0000-0000-0000AB730000}"/>
    <cellStyle name="Sub totals 4 3 5 2" xfId="32143" xr:uid="{00000000-0005-0000-0000-0000AC730000}"/>
    <cellStyle name="Sub totals 4 3 5 2 2" xfId="32144" xr:uid="{00000000-0005-0000-0000-0000AD730000}"/>
    <cellStyle name="Sub totals 4 3 5 2 3" xfId="32145" xr:uid="{00000000-0005-0000-0000-0000AE730000}"/>
    <cellStyle name="Sub totals 4 3 5 2 4" xfId="32146" xr:uid="{00000000-0005-0000-0000-0000AF730000}"/>
    <cellStyle name="Sub totals 4 3 5 3" xfId="32147" xr:uid="{00000000-0005-0000-0000-0000B0730000}"/>
    <cellStyle name="Sub totals 4 3 5 4" xfId="32148" xr:uid="{00000000-0005-0000-0000-0000B1730000}"/>
    <cellStyle name="Sub totals 4 3 6" xfId="4347" xr:uid="{00000000-0005-0000-0000-0000B2730000}"/>
    <cellStyle name="Sub totals 4 3 6 2" xfId="32149" xr:uid="{00000000-0005-0000-0000-0000B3730000}"/>
    <cellStyle name="Sub totals 4 3 6 2 2" xfId="32150" xr:uid="{00000000-0005-0000-0000-0000B4730000}"/>
    <cellStyle name="Sub totals 4 3 6 2 3" xfId="32151" xr:uid="{00000000-0005-0000-0000-0000B5730000}"/>
    <cellStyle name="Sub totals 4 3 6 2 4" xfId="32152" xr:uid="{00000000-0005-0000-0000-0000B6730000}"/>
    <cellStyle name="Sub totals 4 3 6 3" xfId="32153" xr:uid="{00000000-0005-0000-0000-0000B7730000}"/>
    <cellStyle name="Sub totals 4 3 6 4" xfId="32154" xr:uid="{00000000-0005-0000-0000-0000B8730000}"/>
    <cellStyle name="Sub totals 4 3 7" xfId="4348" xr:uid="{00000000-0005-0000-0000-0000B9730000}"/>
    <cellStyle name="Sub totals 4 3 7 2" xfId="32155" xr:uid="{00000000-0005-0000-0000-0000BA730000}"/>
    <cellStyle name="Sub totals 4 3 7 2 2" xfId="32156" xr:uid="{00000000-0005-0000-0000-0000BB730000}"/>
    <cellStyle name="Sub totals 4 3 7 2 3" xfId="32157" xr:uid="{00000000-0005-0000-0000-0000BC730000}"/>
    <cellStyle name="Sub totals 4 3 7 2 4" xfId="32158" xr:uid="{00000000-0005-0000-0000-0000BD730000}"/>
    <cellStyle name="Sub totals 4 3 7 3" xfId="32159" xr:uid="{00000000-0005-0000-0000-0000BE730000}"/>
    <cellStyle name="Sub totals 4 3 7 4" xfId="32160" xr:uid="{00000000-0005-0000-0000-0000BF730000}"/>
    <cellStyle name="Sub totals 4 3 8" xfId="4349" xr:uid="{00000000-0005-0000-0000-0000C0730000}"/>
    <cellStyle name="Sub totals 4 3 8 2" xfId="32161" xr:uid="{00000000-0005-0000-0000-0000C1730000}"/>
    <cellStyle name="Sub totals 4 3 8 2 2" xfId="32162" xr:uid="{00000000-0005-0000-0000-0000C2730000}"/>
    <cellStyle name="Sub totals 4 3 8 2 3" xfId="32163" xr:uid="{00000000-0005-0000-0000-0000C3730000}"/>
    <cellStyle name="Sub totals 4 3 8 2 4" xfId="32164" xr:uid="{00000000-0005-0000-0000-0000C4730000}"/>
    <cellStyle name="Sub totals 4 3 8 3" xfId="32165" xr:uid="{00000000-0005-0000-0000-0000C5730000}"/>
    <cellStyle name="Sub totals 4 3 8 4" xfId="32166" xr:uid="{00000000-0005-0000-0000-0000C6730000}"/>
    <cellStyle name="Sub totals 4 3 9" xfId="4350" xr:uid="{00000000-0005-0000-0000-0000C7730000}"/>
    <cellStyle name="Sub totals 4 3 9 2" xfId="32167" xr:uid="{00000000-0005-0000-0000-0000C8730000}"/>
    <cellStyle name="Sub totals 4 3 9 2 2" xfId="32168" xr:uid="{00000000-0005-0000-0000-0000C9730000}"/>
    <cellStyle name="Sub totals 4 3 9 2 3" xfId="32169" xr:uid="{00000000-0005-0000-0000-0000CA730000}"/>
    <cellStyle name="Sub totals 4 3 9 2 4" xfId="32170" xr:uid="{00000000-0005-0000-0000-0000CB730000}"/>
    <cellStyle name="Sub totals 4 3 9 3" xfId="32171" xr:uid="{00000000-0005-0000-0000-0000CC730000}"/>
    <cellStyle name="Sub totals 4 3 9 4" xfId="32172" xr:uid="{00000000-0005-0000-0000-0000CD730000}"/>
    <cellStyle name="Sub totals 4 4" xfId="4351" xr:uid="{00000000-0005-0000-0000-0000CE730000}"/>
    <cellStyle name="Sub totals 4 4 10" xfId="4352" xr:uid="{00000000-0005-0000-0000-0000CF730000}"/>
    <cellStyle name="Sub totals 4 4 10 2" xfId="32173" xr:uid="{00000000-0005-0000-0000-0000D0730000}"/>
    <cellStyle name="Sub totals 4 4 10 2 2" xfId="32174" xr:uid="{00000000-0005-0000-0000-0000D1730000}"/>
    <cellStyle name="Sub totals 4 4 10 2 3" xfId="32175" xr:uid="{00000000-0005-0000-0000-0000D2730000}"/>
    <cellStyle name="Sub totals 4 4 10 2 4" xfId="32176" xr:uid="{00000000-0005-0000-0000-0000D3730000}"/>
    <cellStyle name="Sub totals 4 4 10 3" xfId="32177" xr:uid="{00000000-0005-0000-0000-0000D4730000}"/>
    <cellStyle name="Sub totals 4 4 10 4" xfId="32178" xr:uid="{00000000-0005-0000-0000-0000D5730000}"/>
    <cellStyle name="Sub totals 4 4 11" xfId="4353" xr:uid="{00000000-0005-0000-0000-0000D6730000}"/>
    <cellStyle name="Sub totals 4 4 11 2" xfId="32179" xr:uid="{00000000-0005-0000-0000-0000D7730000}"/>
    <cellStyle name="Sub totals 4 4 11 2 2" xfId="32180" xr:uid="{00000000-0005-0000-0000-0000D8730000}"/>
    <cellStyle name="Sub totals 4 4 11 2 3" xfId="32181" xr:uid="{00000000-0005-0000-0000-0000D9730000}"/>
    <cellStyle name="Sub totals 4 4 11 2 4" xfId="32182" xr:uid="{00000000-0005-0000-0000-0000DA730000}"/>
    <cellStyle name="Sub totals 4 4 11 3" xfId="32183" xr:uid="{00000000-0005-0000-0000-0000DB730000}"/>
    <cellStyle name="Sub totals 4 4 11 4" xfId="32184" xr:uid="{00000000-0005-0000-0000-0000DC730000}"/>
    <cellStyle name="Sub totals 4 4 12" xfId="4354" xr:uid="{00000000-0005-0000-0000-0000DD730000}"/>
    <cellStyle name="Sub totals 4 4 12 2" xfId="32185" xr:uid="{00000000-0005-0000-0000-0000DE730000}"/>
    <cellStyle name="Sub totals 4 4 12 2 2" xfId="32186" xr:uid="{00000000-0005-0000-0000-0000DF730000}"/>
    <cellStyle name="Sub totals 4 4 12 2 3" xfId="32187" xr:uid="{00000000-0005-0000-0000-0000E0730000}"/>
    <cellStyle name="Sub totals 4 4 12 2 4" xfId="32188" xr:uid="{00000000-0005-0000-0000-0000E1730000}"/>
    <cellStyle name="Sub totals 4 4 12 3" xfId="32189" xr:uid="{00000000-0005-0000-0000-0000E2730000}"/>
    <cellStyle name="Sub totals 4 4 12 4" xfId="32190" xr:uid="{00000000-0005-0000-0000-0000E3730000}"/>
    <cellStyle name="Sub totals 4 4 13" xfId="4355" xr:uid="{00000000-0005-0000-0000-0000E4730000}"/>
    <cellStyle name="Sub totals 4 4 13 2" xfId="32191" xr:uid="{00000000-0005-0000-0000-0000E5730000}"/>
    <cellStyle name="Sub totals 4 4 13 2 2" xfId="32192" xr:uid="{00000000-0005-0000-0000-0000E6730000}"/>
    <cellStyle name="Sub totals 4 4 13 2 3" xfId="32193" xr:uid="{00000000-0005-0000-0000-0000E7730000}"/>
    <cellStyle name="Sub totals 4 4 13 2 4" xfId="32194" xr:uid="{00000000-0005-0000-0000-0000E8730000}"/>
    <cellStyle name="Sub totals 4 4 13 3" xfId="32195" xr:uid="{00000000-0005-0000-0000-0000E9730000}"/>
    <cellStyle name="Sub totals 4 4 13 4" xfId="32196" xr:uid="{00000000-0005-0000-0000-0000EA730000}"/>
    <cellStyle name="Sub totals 4 4 14" xfId="4356" xr:uid="{00000000-0005-0000-0000-0000EB730000}"/>
    <cellStyle name="Sub totals 4 4 14 2" xfId="32197" xr:uid="{00000000-0005-0000-0000-0000EC730000}"/>
    <cellStyle name="Sub totals 4 4 14 2 2" xfId="32198" xr:uid="{00000000-0005-0000-0000-0000ED730000}"/>
    <cellStyle name="Sub totals 4 4 14 2 3" xfId="32199" xr:uid="{00000000-0005-0000-0000-0000EE730000}"/>
    <cellStyle name="Sub totals 4 4 14 2 4" xfId="32200" xr:uid="{00000000-0005-0000-0000-0000EF730000}"/>
    <cellStyle name="Sub totals 4 4 14 3" xfId="32201" xr:uid="{00000000-0005-0000-0000-0000F0730000}"/>
    <cellStyle name="Sub totals 4 4 14 4" xfId="32202" xr:uid="{00000000-0005-0000-0000-0000F1730000}"/>
    <cellStyle name="Sub totals 4 4 15" xfId="4357" xr:uid="{00000000-0005-0000-0000-0000F2730000}"/>
    <cellStyle name="Sub totals 4 4 15 2" xfId="32203" xr:uid="{00000000-0005-0000-0000-0000F3730000}"/>
    <cellStyle name="Sub totals 4 4 15 2 2" xfId="32204" xr:uid="{00000000-0005-0000-0000-0000F4730000}"/>
    <cellStyle name="Sub totals 4 4 15 2 3" xfId="32205" xr:uid="{00000000-0005-0000-0000-0000F5730000}"/>
    <cellStyle name="Sub totals 4 4 15 2 4" xfId="32206" xr:uid="{00000000-0005-0000-0000-0000F6730000}"/>
    <cellStyle name="Sub totals 4 4 15 3" xfId="32207" xr:uid="{00000000-0005-0000-0000-0000F7730000}"/>
    <cellStyle name="Sub totals 4 4 15 4" xfId="32208" xr:uid="{00000000-0005-0000-0000-0000F8730000}"/>
    <cellStyle name="Sub totals 4 4 16" xfId="4358" xr:uid="{00000000-0005-0000-0000-0000F9730000}"/>
    <cellStyle name="Sub totals 4 4 16 2" xfId="32209" xr:uid="{00000000-0005-0000-0000-0000FA730000}"/>
    <cellStyle name="Sub totals 4 4 16 2 2" xfId="32210" xr:uid="{00000000-0005-0000-0000-0000FB730000}"/>
    <cellStyle name="Sub totals 4 4 16 2 3" xfId="32211" xr:uid="{00000000-0005-0000-0000-0000FC730000}"/>
    <cellStyle name="Sub totals 4 4 16 2 4" xfId="32212" xr:uid="{00000000-0005-0000-0000-0000FD730000}"/>
    <cellStyle name="Sub totals 4 4 16 3" xfId="32213" xr:uid="{00000000-0005-0000-0000-0000FE730000}"/>
    <cellStyle name="Sub totals 4 4 16 4" xfId="32214" xr:uid="{00000000-0005-0000-0000-0000FF730000}"/>
    <cellStyle name="Sub totals 4 4 17" xfId="4359" xr:uid="{00000000-0005-0000-0000-000000740000}"/>
    <cellStyle name="Sub totals 4 4 17 2" xfId="32215" xr:uid="{00000000-0005-0000-0000-000001740000}"/>
    <cellStyle name="Sub totals 4 4 17 2 2" xfId="32216" xr:uid="{00000000-0005-0000-0000-000002740000}"/>
    <cellStyle name="Sub totals 4 4 17 2 3" xfId="32217" xr:uid="{00000000-0005-0000-0000-000003740000}"/>
    <cellStyle name="Sub totals 4 4 17 2 4" xfId="32218" xr:uid="{00000000-0005-0000-0000-000004740000}"/>
    <cellStyle name="Sub totals 4 4 17 3" xfId="32219" xr:uid="{00000000-0005-0000-0000-000005740000}"/>
    <cellStyle name="Sub totals 4 4 17 4" xfId="32220" xr:uid="{00000000-0005-0000-0000-000006740000}"/>
    <cellStyle name="Sub totals 4 4 18" xfId="4360" xr:uid="{00000000-0005-0000-0000-000007740000}"/>
    <cellStyle name="Sub totals 4 4 18 2" xfId="32221" xr:uid="{00000000-0005-0000-0000-000008740000}"/>
    <cellStyle name="Sub totals 4 4 18 2 2" xfId="32222" xr:uid="{00000000-0005-0000-0000-000009740000}"/>
    <cellStyle name="Sub totals 4 4 18 2 3" xfId="32223" xr:uid="{00000000-0005-0000-0000-00000A740000}"/>
    <cellStyle name="Sub totals 4 4 18 2 4" xfId="32224" xr:uid="{00000000-0005-0000-0000-00000B740000}"/>
    <cellStyle name="Sub totals 4 4 18 3" xfId="32225" xr:uid="{00000000-0005-0000-0000-00000C740000}"/>
    <cellStyle name="Sub totals 4 4 18 4" xfId="32226" xr:uid="{00000000-0005-0000-0000-00000D740000}"/>
    <cellStyle name="Sub totals 4 4 19" xfId="4361" xr:uid="{00000000-0005-0000-0000-00000E740000}"/>
    <cellStyle name="Sub totals 4 4 19 2" xfId="32227" xr:uid="{00000000-0005-0000-0000-00000F740000}"/>
    <cellStyle name="Sub totals 4 4 19 2 2" xfId="32228" xr:uid="{00000000-0005-0000-0000-000010740000}"/>
    <cellStyle name="Sub totals 4 4 19 2 3" xfId="32229" xr:uid="{00000000-0005-0000-0000-000011740000}"/>
    <cellStyle name="Sub totals 4 4 19 2 4" xfId="32230" xr:uid="{00000000-0005-0000-0000-000012740000}"/>
    <cellStyle name="Sub totals 4 4 19 3" xfId="32231" xr:uid="{00000000-0005-0000-0000-000013740000}"/>
    <cellStyle name="Sub totals 4 4 19 4" xfId="32232" xr:uid="{00000000-0005-0000-0000-000014740000}"/>
    <cellStyle name="Sub totals 4 4 2" xfId="4362" xr:uid="{00000000-0005-0000-0000-000015740000}"/>
    <cellStyle name="Sub totals 4 4 2 10" xfId="4363" xr:uid="{00000000-0005-0000-0000-000016740000}"/>
    <cellStyle name="Sub totals 4 4 2 10 2" xfId="32233" xr:uid="{00000000-0005-0000-0000-000017740000}"/>
    <cellStyle name="Sub totals 4 4 2 10 2 2" xfId="32234" xr:uid="{00000000-0005-0000-0000-000018740000}"/>
    <cellStyle name="Sub totals 4 4 2 10 2 3" xfId="32235" xr:uid="{00000000-0005-0000-0000-000019740000}"/>
    <cellStyle name="Sub totals 4 4 2 10 2 4" xfId="32236" xr:uid="{00000000-0005-0000-0000-00001A740000}"/>
    <cellStyle name="Sub totals 4 4 2 10 3" xfId="32237" xr:uid="{00000000-0005-0000-0000-00001B740000}"/>
    <cellStyle name="Sub totals 4 4 2 10 4" xfId="32238" xr:uid="{00000000-0005-0000-0000-00001C740000}"/>
    <cellStyle name="Sub totals 4 4 2 11" xfId="4364" xr:uid="{00000000-0005-0000-0000-00001D740000}"/>
    <cellStyle name="Sub totals 4 4 2 11 2" xfId="32239" xr:uid="{00000000-0005-0000-0000-00001E740000}"/>
    <cellStyle name="Sub totals 4 4 2 11 2 2" xfId="32240" xr:uid="{00000000-0005-0000-0000-00001F740000}"/>
    <cellStyle name="Sub totals 4 4 2 11 2 3" xfId="32241" xr:uid="{00000000-0005-0000-0000-000020740000}"/>
    <cellStyle name="Sub totals 4 4 2 11 2 4" xfId="32242" xr:uid="{00000000-0005-0000-0000-000021740000}"/>
    <cellStyle name="Sub totals 4 4 2 11 3" xfId="32243" xr:uid="{00000000-0005-0000-0000-000022740000}"/>
    <cellStyle name="Sub totals 4 4 2 11 4" xfId="32244" xr:uid="{00000000-0005-0000-0000-000023740000}"/>
    <cellStyle name="Sub totals 4 4 2 12" xfId="4365" xr:uid="{00000000-0005-0000-0000-000024740000}"/>
    <cellStyle name="Sub totals 4 4 2 12 2" xfId="32245" xr:uid="{00000000-0005-0000-0000-000025740000}"/>
    <cellStyle name="Sub totals 4 4 2 12 2 2" xfId="32246" xr:uid="{00000000-0005-0000-0000-000026740000}"/>
    <cellStyle name="Sub totals 4 4 2 12 2 3" xfId="32247" xr:uid="{00000000-0005-0000-0000-000027740000}"/>
    <cellStyle name="Sub totals 4 4 2 12 2 4" xfId="32248" xr:uid="{00000000-0005-0000-0000-000028740000}"/>
    <cellStyle name="Sub totals 4 4 2 12 3" xfId="32249" xr:uid="{00000000-0005-0000-0000-000029740000}"/>
    <cellStyle name="Sub totals 4 4 2 12 4" xfId="32250" xr:uid="{00000000-0005-0000-0000-00002A740000}"/>
    <cellStyle name="Sub totals 4 4 2 13" xfId="4366" xr:uid="{00000000-0005-0000-0000-00002B740000}"/>
    <cellStyle name="Sub totals 4 4 2 13 2" xfId="32251" xr:uid="{00000000-0005-0000-0000-00002C740000}"/>
    <cellStyle name="Sub totals 4 4 2 13 2 2" xfId="32252" xr:uid="{00000000-0005-0000-0000-00002D740000}"/>
    <cellStyle name="Sub totals 4 4 2 13 2 3" xfId="32253" xr:uid="{00000000-0005-0000-0000-00002E740000}"/>
    <cellStyle name="Sub totals 4 4 2 13 2 4" xfId="32254" xr:uid="{00000000-0005-0000-0000-00002F740000}"/>
    <cellStyle name="Sub totals 4 4 2 13 3" xfId="32255" xr:uid="{00000000-0005-0000-0000-000030740000}"/>
    <cellStyle name="Sub totals 4 4 2 13 4" xfId="32256" xr:uid="{00000000-0005-0000-0000-000031740000}"/>
    <cellStyle name="Sub totals 4 4 2 14" xfId="4367" xr:uid="{00000000-0005-0000-0000-000032740000}"/>
    <cellStyle name="Sub totals 4 4 2 14 2" xfId="32257" xr:uid="{00000000-0005-0000-0000-000033740000}"/>
    <cellStyle name="Sub totals 4 4 2 14 2 2" xfId="32258" xr:uid="{00000000-0005-0000-0000-000034740000}"/>
    <cellStyle name="Sub totals 4 4 2 14 2 3" xfId="32259" xr:uid="{00000000-0005-0000-0000-000035740000}"/>
    <cellStyle name="Sub totals 4 4 2 14 2 4" xfId="32260" xr:uid="{00000000-0005-0000-0000-000036740000}"/>
    <cellStyle name="Sub totals 4 4 2 14 3" xfId="32261" xr:uid="{00000000-0005-0000-0000-000037740000}"/>
    <cellStyle name="Sub totals 4 4 2 14 4" xfId="32262" xr:uid="{00000000-0005-0000-0000-000038740000}"/>
    <cellStyle name="Sub totals 4 4 2 15" xfId="4368" xr:uid="{00000000-0005-0000-0000-000039740000}"/>
    <cellStyle name="Sub totals 4 4 2 15 2" xfId="32263" xr:uid="{00000000-0005-0000-0000-00003A740000}"/>
    <cellStyle name="Sub totals 4 4 2 15 2 2" xfId="32264" xr:uid="{00000000-0005-0000-0000-00003B740000}"/>
    <cellStyle name="Sub totals 4 4 2 15 2 3" xfId="32265" xr:uid="{00000000-0005-0000-0000-00003C740000}"/>
    <cellStyle name="Sub totals 4 4 2 15 2 4" xfId="32266" xr:uid="{00000000-0005-0000-0000-00003D740000}"/>
    <cellStyle name="Sub totals 4 4 2 15 3" xfId="32267" xr:uid="{00000000-0005-0000-0000-00003E740000}"/>
    <cellStyle name="Sub totals 4 4 2 15 4" xfId="32268" xr:uid="{00000000-0005-0000-0000-00003F740000}"/>
    <cellStyle name="Sub totals 4 4 2 16" xfId="4369" xr:uid="{00000000-0005-0000-0000-000040740000}"/>
    <cellStyle name="Sub totals 4 4 2 16 2" xfId="32269" xr:uid="{00000000-0005-0000-0000-000041740000}"/>
    <cellStyle name="Sub totals 4 4 2 16 2 2" xfId="32270" xr:uid="{00000000-0005-0000-0000-000042740000}"/>
    <cellStyle name="Sub totals 4 4 2 16 2 3" xfId="32271" xr:uid="{00000000-0005-0000-0000-000043740000}"/>
    <cellStyle name="Sub totals 4 4 2 16 2 4" xfId="32272" xr:uid="{00000000-0005-0000-0000-000044740000}"/>
    <cellStyle name="Sub totals 4 4 2 16 3" xfId="32273" xr:uid="{00000000-0005-0000-0000-000045740000}"/>
    <cellStyle name="Sub totals 4 4 2 16 4" xfId="32274" xr:uid="{00000000-0005-0000-0000-000046740000}"/>
    <cellStyle name="Sub totals 4 4 2 17" xfId="4370" xr:uid="{00000000-0005-0000-0000-000047740000}"/>
    <cellStyle name="Sub totals 4 4 2 17 2" xfId="32275" xr:uid="{00000000-0005-0000-0000-000048740000}"/>
    <cellStyle name="Sub totals 4 4 2 17 2 2" xfId="32276" xr:uid="{00000000-0005-0000-0000-000049740000}"/>
    <cellStyle name="Sub totals 4 4 2 17 2 3" xfId="32277" xr:uid="{00000000-0005-0000-0000-00004A740000}"/>
    <cellStyle name="Sub totals 4 4 2 17 2 4" xfId="32278" xr:uid="{00000000-0005-0000-0000-00004B740000}"/>
    <cellStyle name="Sub totals 4 4 2 17 3" xfId="32279" xr:uid="{00000000-0005-0000-0000-00004C740000}"/>
    <cellStyle name="Sub totals 4 4 2 17 4" xfId="32280" xr:uid="{00000000-0005-0000-0000-00004D740000}"/>
    <cellStyle name="Sub totals 4 4 2 18" xfId="4371" xr:uid="{00000000-0005-0000-0000-00004E740000}"/>
    <cellStyle name="Sub totals 4 4 2 18 2" xfId="32281" xr:uid="{00000000-0005-0000-0000-00004F740000}"/>
    <cellStyle name="Sub totals 4 4 2 18 2 2" xfId="32282" xr:uid="{00000000-0005-0000-0000-000050740000}"/>
    <cellStyle name="Sub totals 4 4 2 18 2 3" xfId="32283" xr:uid="{00000000-0005-0000-0000-000051740000}"/>
    <cellStyle name="Sub totals 4 4 2 18 2 4" xfId="32284" xr:uid="{00000000-0005-0000-0000-000052740000}"/>
    <cellStyle name="Sub totals 4 4 2 18 3" xfId="32285" xr:uid="{00000000-0005-0000-0000-000053740000}"/>
    <cellStyle name="Sub totals 4 4 2 18 4" xfId="32286" xr:uid="{00000000-0005-0000-0000-000054740000}"/>
    <cellStyle name="Sub totals 4 4 2 19" xfId="4372" xr:uid="{00000000-0005-0000-0000-000055740000}"/>
    <cellStyle name="Sub totals 4 4 2 19 2" xfId="32287" xr:uid="{00000000-0005-0000-0000-000056740000}"/>
    <cellStyle name="Sub totals 4 4 2 19 2 2" xfId="32288" xr:uid="{00000000-0005-0000-0000-000057740000}"/>
    <cellStyle name="Sub totals 4 4 2 19 2 3" xfId="32289" xr:uid="{00000000-0005-0000-0000-000058740000}"/>
    <cellStyle name="Sub totals 4 4 2 19 2 4" xfId="32290" xr:uid="{00000000-0005-0000-0000-000059740000}"/>
    <cellStyle name="Sub totals 4 4 2 19 3" xfId="32291" xr:uid="{00000000-0005-0000-0000-00005A740000}"/>
    <cellStyle name="Sub totals 4 4 2 19 4" xfId="32292" xr:uid="{00000000-0005-0000-0000-00005B740000}"/>
    <cellStyle name="Sub totals 4 4 2 2" xfId="4373" xr:uid="{00000000-0005-0000-0000-00005C740000}"/>
    <cellStyle name="Sub totals 4 4 2 2 2" xfId="32293" xr:uid="{00000000-0005-0000-0000-00005D740000}"/>
    <cellStyle name="Sub totals 4 4 2 2 2 2" xfId="32294" xr:uid="{00000000-0005-0000-0000-00005E740000}"/>
    <cellStyle name="Sub totals 4 4 2 2 2 3" xfId="32295" xr:uid="{00000000-0005-0000-0000-00005F740000}"/>
    <cellStyle name="Sub totals 4 4 2 2 2 4" xfId="32296" xr:uid="{00000000-0005-0000-0000-000060740000}"/>
    <cellStyle name="Sub totals 4 4 2 2 3" xfId="32297" xr:uid="{00000000-0005-0000-0000-000061740000}"/>
    <cellStyle name="Sub totals 4 4 2 2 4" xfId="32298" xr:uid="{00000000-0005-0000-0000-000062740000}"/>
    <cellStyle name="Sub totals 4 4 2 20" xfId="4374" xr:uid="{00000000-0005-0000-0000-000063740000}"/>
    <cellStyle name="Sub totals 4 4 2 20 2" xfId="32299" xr:uid="{00000000-0005-0000-0000-000064740000}"/>
    <cellStyle name="Sub totals 4 4 2 20 2 2" xfId="32300" xr:uid="{00000000-0005-0000-0000-000065740000}"/>
    <cellStyle name="Sub totals 4 4 2 20 2 3" xfId="32301" xr:uid="{00000000-0005-0000-0000-000066740000}"/>
    <cellStyle name="Sub totals 4 4 2 20 2 4" xfId="32302" xr:uid="{00000000-0005-0000-0000-000067740000}"/>
    <cellStyle name="Sub totals 4 4 2 20 3" xfId="32303" xr:uid="{00000000-0005-0000-0000-000068740000}"/>
    <cellStyle name="Sub totals 4 4 2 20 4" xfId="32304" xr:uid="{00000000-0005-0000-0000-000069740000}"/>
    <cellStyle name="Sub totals 4 4 2 21" xfId="4375" xr:uid="{00000000-0005-0000-0000-00006A740000}"/>
    <cellStyle name="Sub totals 4 4 2 21 2" xfId="32305" xr:uid="{00000000-0005-0000-0000-00006B740000}"/>
    <cellStyle name="Sub totals 4 4 2 21 2 2" xfId="32306" xr:uid="{00000000-0005-0000-0000-00006C740000}"/>
    <cellStyle name="Sub totals 4 4 2 21 2 3" xfId="32307" xr:uid="{00000000-0005-0000-0000-00006D740000}"/>
    <cellStyle name="Sub totals 4 4 2 21 2 4" xfId="32308" xr:uid="{00000000-0005-0000-0000-00006E740000}"/>
    <cellStyle name="Sub totals 4 4 2 21 3" xfId="32309" xr:uid="{00000000-0005-0000-0000-00006F740000}"/>
    <cellStyle name="Sub totals 4 4 2 21 4" xfId="32310" xr:uid="{00000000-0005-0000-0000-000070740000}"/>
    <cellStyle name="Sub totals 4 4 2 22" xfId="4376" xr:uid="{00000000-0005-0000-0000-000071740000}"/>
    <cellStyle name="Sub totals 4 4 2 22 2" xfId="32311" xr:uid="{00000000-0005-0000-0000-000072740000}"/>
    <cellStyle name="Sub totals 4 4 2 22 2 2" xfId="32312" xr:uid="{00000000-0005-0000-0000-000073740000}"/>
    <cellStyle name="Sub totals 4 4 2 22 2 3" xfId="32313" xr:uid="{00000000-0005-0000-0000-000074740000}"/>
    <cellStyle name="Sub totals 4 4 2 22 2 4" xfId="32314" xr:uid="{00000000-0005-0000-0000-000075740000}"/>
    <cellStyle name="Sub totals 4 4 2 22 3" xfId="32315" xr:uid="{00000000-0005-0000-0000-000076740000}"/>
    <cellStyle name="Sub totals 4 4 2 22 4" xfId="32316" xr:uid="{00000000-0005-0000-0000-000077740000}"/>
    <cellStyle name="Sub totals 4 4 2 23" xfId="4377" xr:uid="{00000000-0005-0000-0000-000078740000}"/>
    <cellStyle name="Sub totals 4 4 2 23 2" xfId="32317" xr:uid="{00000000-0005-0000-0000-000079740000}"/>
    <cellStyle name="Sub totals 4 4 2 23 2 2" xfId="32318" xr:uid="{00000000-0005-0000-0000-00007A740000}"/>
    <cellStyle name="Sub totals 4 4 2 23 2 3" xfId="32319" xr:uid="{00000000-0005-0000-0000-00007B740000}"/>
    <cellStyle name="Sub totals 4 4 2 23 2 4" xfId="32320" xr:uid="{00000000-0005-0000-0000-00007C740000}"/>
    <cellStyle name="Sub totals 4 4 2 23 3" xfId="32321" xr:uid="{00000000-0005-0000-0000-00007D740000}"/>
    <cellStyle name="Sub totals 4 4 2 23 4" xfId="32322" xr:uid="{00000000-0005-0000-0000-00007E740000}"/>
    <cellStyle name="Sub totals 4 4 2 24" xfId="4378" xr:uid="{00000000-0005-0000-0000-00007F740000}"/>
    <cellStyle name="Sub totals 4 4 2 24 2" xfId="32323" xr:uid="{00000000-0005-0000-0000-000080740000}"/>
    <cellStyle name="Sub totals 4 4 2 24 2 2" xfId="32324" xr:uid="{00000000-0005-0000-0000-000081740000}"/>
    <cellStyle name="Sub totals 4 4 2 24 2 3" xfId="32325" xr:uid="{00000000-0005-0000-0000-000082740000}"/>
    <cellStyle name="Sub totals 4 4 2 24 2 4" xfId="32326" xr:uid="{00000000-0005-0000-0000-000083740000}"/>
    <cellStyle name="Sub totals 4 4 2 24 3" xfId="32327" xr:uid="{00000000-0005-0000-0000-000084740000}"/>
    <cellStyle name="Sub totals 4 4 2 24 4" xfId="32328" xr:uid="{00000000-0005-0000-0000-000085740000}"/>
    <cellStyle name="Sub totals 4 4 2 25" xfId="4379" xr:uid="{00000000-0005-0000-0000-000086740000}"/>
    <cellStyle name="Sub totals 4 4 2 25 2" xfId="32329" xr:uid="{00000000-0005-0000-0000-000087740000}"/>
    <cellStyle name="Sub totals 4 4 2 25 2 2" xfId="32330" xr:uid="{00000000-0005-0000-0000-000088740000}"/>
    <cellStyle name="Sub totals 4 4 2 25 2 3" xfId="32331" xr:uid="{00000000-0005-0000-0000-000089740000}"/>
    <cellStyle name="Sub totals 4 4 2 25 2 4" xfId="32332" xr:uid="{00000000-0005-0000-0000-00008A740000}"/>
    <cellStyle name="Sub totals 4 4 2 25 3" xfId="32333" xr:uid="{00000000-0005-0000-0000-00008B740000}"/>
    <cellStyle name="Sub totals 4 4 2 25 4" xfId="32334" xr:uid="{00000000-0005-0000-0000-00008C740000}"/>
    <cellStyle name="Sub totals 4 4 2 26" xfId="4380" xr:uid="{00000000-0005-0000-0000-00008D740000}"/>
    <cellStyle name="Sub totals 4 4 2 26 2" xfId="32335" xr:uid="{00000000-0005-0000-0000-00008E740000}"/>
    <cellStyle name="Sub totals 4 4 2 26 2 2" xfId="32336" xr:uid="{00000000-0005-0000-0000-00008F740000}"/>
    <cellStyle name="Sub totals 4 4 2 26 2 3" xfId="32337" xr:uid="{00000000-0005-0000-0000-000090740000}"/>
    <cellStyle name="Sub totals 4 4 2 26 2 4" xfId="32338" xr:uid="{00000000-0005-0000-0000-000091740000}"/>
    <cellStyle name="Sub totals 4 4 2 26 3" xfId="32339" xr:uid="{00000000-0005-0000-0000-000092740000}"/>
    <cellStyle name="Sub totals 4 4 2 26 4" xfId="32340" xr:uid="{00000000-0005-0000-0000-000093740000}"/>
    <cellStyle name="Sub totals 4 4 2 27" xfId="4381" xr:uid="{00000000-0005-0000-0000-000094740000}"/>
    <cellStyle name="Sub totals 4 4 2 27 2" xfId="32341" xr:uid="{00000000-0005-0000-0000-000095740000}"/>
    <cellStyle name="Sub totals 4 4 2 27 2 2" xfId="32342" xr:uid="{00000000-0005-0000-0000-000096740000}"/>
    <cellStyle name="Sub totals 4 4 2 27 2 3" xfId="32343" xr:uid="{00000000-0005-0000-0000-000097740000}"/>
    <cellStyle name="Sub totals 4 4 2 27 2 4" xfId="32344" xr:uid="{00000000-0005-0000-0000-000098740000}"/>
    <cellStyle name="Sub totals 4 4 2 27 3" xfId="32345" xr:uid="{00000000-0005-0000-0000-000099740000}"/>
    <cellStyle name="Sub totals 4 4 2 27 4" xfId="32346" xr:uid="{00000000-0005-0000-0000-00009A740000}"/>
    <cellStyle name="Sub totals 4 4 2 28" xfId="4382" xr:uid="{00000000-0005-0000-0000-00009B740000}"/>
    <cellStyle name="Sub totals 4 4 2 28 2" xfId="32347" xr:uid="{00000000-0005-0000-0000-00009C740000}"/>
    <cellStyle name="Sub totals 4 4 2 28 2 2" xfId="32348" xr:uid="{00000000-0005-0000-0000-00009D740000}"/>
    <cellStyle name="Sub totals 4 4 2 28 2 3" xfId="32349" xr:uid="{00000000-0005-0000-0000-00009E740000}"/>
    <cellStyle name="Sub totals 4 4 2 28 2 4" xfId="32350" xr:uid="{00000000-0005-0000-0000-00009F740000}"/>
    <cellStyle name="Sub totals 4 4 2 28 3" xfId="32351" xr:uid="{00000000-0005-0000-0000-0000A0740000}"/>
    <cellStyle name="Sub totals 4 4 2 28 4" xfId="32352" xr:uid="{00000000-0005-0000-0000-0000A1740000}"/>
    <cellStyle name="Sub totals 4 4 2 29" xfId="4383" xr:uid="{00000000-0005-0000-0000-0000A2740000}"/>
    <cellStyle name="Sub totals 4 4 2 29 2" xfId="32353" xr:uid="{00000000-0005-0000-0000-0000A3740000}"/>
    <cellStyle name="Sub totals 4 4 2 29 2 2" xfId="32354" xr:uid="{00000000-0005-0000-0000-0000A4740000}"/>
    <cellStyle name="Sub totals 4 4 2 29 2 3" xfId="32355" xr:uid="{00000000-0005-0000-0000-0000A5740000}"/>
    <cellStyle name="Sub totals 4 4 2 29 2 4" xfId="32356" xr:uid="{00000000-0005-0000-0000-0000A6740000}"/>
    <cellStyle name="Sub totals 4 4 2 29 3" xfId="32357" xr:uid="{00000000-0005-0000-0000-0000A7740000}"/>
    <cellStyle name="Sub totals 4 4 2 29 4" xfId="32358" xr:uid="{00000000-0005-0000-0000-0000A8740000}"/>
    <cellStyle name="Sub totals 4 4 2 3" xfId="4384" xr:uid="{00000000-0005-0000-0000-0000A9740000}"/>
    <cellStyle name="Sub totals 4 4 2 3 2" xfId="32359" xr:uid="{00000000-0005-0000-0000-0000AA740000}"/>
    <cellStyle name="Sub totals 4 4 2 3 2 2" xfId="32360" xr:uid="{00000000-0005-0000-0000-0000AB740000}"/>
    <cellStyle name="Sub totals 4 4 2 3 2 3" xfId="32361" xr:uid="{00000000-0005-0000-0000-0000AC740000}"/>
    <cellStyle name="Sub totals 4 4 2 3 2 4" xfId="32362" xr:uid="{00000000-0005-0000-0000-0000AD740000}"/>
    <cellStyle name="Sub totals 4 4 2 3 3" xfId="32363" xr:uid="{00000000-0005-0000-0000-0000AE740000}"/>
    <cellStyle name="Sub totals 4 4 2 3 4" xfId="32364" xr:uid="{00000000-0005-0000-0000-0000AF740000}"/>
    <cellStyle name="Sub totals 4 4 2 30" xfId="4385" xr:uid="{00000000-0005-0000-0000-0000B0740000}"/>
    <cellStyle name="Sub totals 4 4 2 30 2" xfId="32365" xr:uid="{00000000-0005-0000-0000-0000B1740000}"/>
    <cellStyle name="Sub totals 4 4 2 30 2 2" xfId="32366" xr:uid="{00000000-0005-0000-0000-0000B2740000}"/>
    <cellStyle name="Sub totals 4 4 2 30 2 3" xfId="32367" xr:uid="{00000000-0005-0000-0000-0000B3740000}"/>
    <cellStyle name="Sub totals 4 4 2 30 2 4" xfId="32368" xr:uid="{00000000-0005-0000-0000-0000B4740000}"/>
    <cellStyle name="Sub totals 4 4 2 30 3" xfId="32369" xr:uid="{00000000-0005-0000-0000-0000B5740000}"/>
    <cellStyle name="Sub totals 4 4 2 30 4" xfId="32370" xr:uid="{00000000-0005-0000-0000-0000B6740000}"/>
    <cellStyle name="Sub totals 4 4 2 31" xfId="4386" xr:uid="{00000000-0005-0000-0000-0000B7740000}"/>
    <cellStyle name="Sub totals 4 4 2 31 2" xfId="32371" xr:uid="{00000000-0005-0000-0000-0000B8740000}"/>
    <cellStyle name="Sub totals 4 4 2 31 2 2" xfId="32372" xr:uid="{00000000-0005-0000-0000-0000B9740000}"/>
    <cellStyle name="Sub totals 4 4 2 31 2 3" xfId="32373" xr:uid="{00000000-0005-0000-0000-0000BA740000}"/>
    <cellStyle name="Sub totals 4 4 2 31 2 4" xfId="32374" xr:uid="{00000000-0005-0000-0000-0000BB740000}"/>
    <cellStyle name="Sub totals 4 4 2 31 3" xfId="32375" xr:uid="{00000000-0005-0000-0000-0000BC740000}"/>
    <cellStyle name="Sub totals 4 4 2 31 4" xfId="32376" xr:uid="{00000000-0005-0000-0000-0000BD740000}"/>
    <cellStyle name="Sub totals 4 4 2 32" xfId="4387" xr:uid="{00000000-0005-0000-0000-0000BE740000}"/>
    <cellStyle name="Sub totals 4 4 2 32 2" xfId="32377" xr:uid="{00000000-0005-0000-0000-0000BF740000}"/>
    <cellStyle name="Sub totals 4 4 2 32 2 2" xfId="32378" xr:uid="{00000000-0005-0000-0000-0000C0740000}"/>
    <cellStyle name="Sub totals 4 4 2 32 2 3" xfId="32379" xr:uid="{00000000-0005-0000-0000-0000C1740000}"/>
    <cellStyle name="Sub totals 4 4 2 32 2 4" xfId="32380" xr:uid="{00000000-0005-0000-0000-0000C2740000}"/>
    <cellStyle name="Sub totals 4 4 2 32 3" xfId="32381" xr:uid="{00000000-0005-0000-0000-0000C3740000}"/>
    <cellStyle name="Sub totals 4 4 2 32 4" xfId="32382" xr:uid="{00000000-0005-0000-0000-0000C4740000}"/>
    <cellStyle name="Sub totals 4 4 2 33" xfId="4388" xr:uid="{00000000-0005-0000-0000-0000C5740000}"/>
    <cellStyle name="Sub totals 4 4 2 33 2" xfId="32383" xr:uid="{00000000-0005-0000-0000-0000C6740000}"/>
    <cellStyle name="Sub totals 4 4 2 33 2 2" xfId="32384" xr:uid="{00000000-0005-0000-0000-0000C7740000}"/>
    <cellStyle name="Sub totals 4 4 2 33 2 3" xfId="32385" xr:uid="{00000000-0005-0000-0000-0000C8740000}"/>
    <cellStyle name="Sub totals 4 4 2 33 2 4" xfId="32386" xr:uid="{00000000-0005-0000-0000-0000C9740000}"/>
    <cellStyle name="Sub totals 4 4 2 33 3" xfId="32387" xr:uid="{00000000-0005-0000-0000-0000CA740000}"/>
    <cellStyle name="Sub totals 4 4 2 33 4" xfId="32388" xr:uid="{00000000-0005-0000-0000-0000CB740000}"/>
    <cellStyle name="Sub totals 4 4 2 34" xfId="4389" xr:uid="{00000000-0005-0000-0000-0000CC740000}"/>
    <cellStyle name="Sub totals 4 4 2 34 2" xfId="32389" xr:uid="{00000000-0005-0000-0000-0000CD740000}"/>
    <cellStyle name="Sub totals 4 4 2 34 2 2" xfId="32390" xr:uid="{00000000-0005-0000-0000-0000CE740000}"/>
    <cellStyle name="Sub totals 4 4 2 34 2 3" xfId="32391" xr:uid="{00000000-0005-0000-0000-0000CF740000}"/>
    <cellStyle name="Sub totals 4 4 2 34 2 4" xfId="32392" xr:uid="{00000000-0005-0000-0000-0000D0740000}"/>
    <cellStyle name="Sub totals 4 4 2 34 3" xfId="32393" xr:uid="{00000000-0005-0000-0000-0000D1740000}"/>
    <cellStyle name="Sub totals 4 4 2 34 4" xfId="32394" xr:uid="{00000000-0005-0000-0000-0000D2740000}"/>
    <cellStyle name="Sub totals 4 4 2 35" xfId="4390" xr:uid="{00000000-0005-0000-0000-0000D3740000}"/>
    <cellStyle name="Sub totals 4 4 2 35 2" xfId="32395" xr:uid="{00000000-0005-0000-0000-0000D4740000}"/>
    <cellStyle name="Sub totals 4 4 2 35 2 2" xfId="32396" xr:uid="{00000000-0005-0000-0000-0000D5740000}"/>
    <cellStyle name="Sub totals 4 4 2 35 2 3" xfId="32397" xr:uid="{00000000-0005-0000-0000-0000D6740000}"/>
    <cellStyle name="Sub totals 4 4 2 35 2 4" xfId="32398" xr:uid="{00000000-0005-0000-0000-0000D7740000}"/>
    <cellStyle name="Sub totals 4 4 2 35 3" xfId="32399" xr:uid="{00000000-0005-0000-0000-0000D8740000}"/>
    <cellStyle name="Sub totals 4 4 2 35 4" xfId="32400" xr:uid="{00000000-0005-0000-0000-0000D9740000}"/>
    <cellStyle name="Sub totals 4 4 2 36" xfId="4391" xr:uid="{00000000-0005-0000-0000-0000DA740000}"/>
    <cellStyle name="Sub totals 4 4 2 36 2" xfId="32401" xr:uid="{00000000-0005-0000-0000-0000DB740000}"/>
    <cellStyle name="Sub totals 4 4 2 36 2 2" xfId="32402" xr:uid="{00000000-0005-0000-0000-0000DC740000}"/>
    <cellStyle name="Sub totals 4 4 2 36 2 3" xfId="32403" xr:uid="{00000000-0005-0000-0000-0000DD740000}"/>
    <cellStyle name="Sub totals 4 4 2 36 2 4" xfId="32404" xr:uid="{00000000-0005-0000-0000-0000DE740000}"/>
    <cellStyle name="Sub totals 4 4 2 36 3" xfId="32405" xr:uid="{00000000-0005-0000-0000-0000DF740000}"/>
    <cellStyle name="Sub totals 4 4 2 36 4" xfId="32406" xr:uid="{00000000-0005-0000-0000-0000E0740000}"/>
    <cellStyle name="Sub totals 4 4 2 37" xfId="4392" xr:uid="{00000000-0005-0000-0000-0000E1740000}"/>
    <cellStyle name="Sub totals 4 4 2 37 2" xfId="32407" xr:uid="{00000000-0005-0000-0000-0000E2740000}"/>
    <cellStyle name="Sub totals 4 4 2 37 2 2" xfId="32408" xr:uid="{00000000-0005-0000-0000-0000E3740000}"/>
    <cellStyle name="Sub totals 4 4 2 37 2 3" xfId="32409" xr:uid="{00000000-0005-0000-0000-0000E4740000}"/>
    <cellStyle name="Sub totals 4 4 2 37 2 4" xfId="32410" xr:uid="{00000000-0005-0000-0000-0000E5740000}"/>
    <cellStyle name="Sub totals 4 4 2 37 3" xfId="32411" xr:uid="{00000000-0005-0000-0000-0000E6740000}"/>
    <cellStyle name="Sub totals 4 4 2 37 4" xfId="32412" xr:uid="{00000000-0005-0000-0000-0000E7740000}"/>
    <cellStyle name="Sub totals 4 4 2 38" xfId="4393" xr:uid="{00000000-0005-0000-0000-0000E8740000}"/>
    <cellStyle name="Sub totals 4 4 2 38 2" xfId="32413" xr:uid="{00000000-0005-0000-0000-0000E9740000}"/>
    <cellStyle name="Sub totals 4 4 2 38 2 2" xfId="32414" xr:uid="{00000000-0005-0000-0000-0000EA740000}"/>
    <cellStyle name="Sub totals 4 4 2 38 2 3" xfId="32415" xr:uid="{00000000-0005-0000-0000-0000EB740000}"/>
    <cellStyle name="Sub totals 4 4 2 38 2 4" xfId="32416" xr:uid="{00000000-0005-0000-0000-0000EC740000}"/>
    <cellStyle name="Sub totals 4 4 2 38 3" xfId="32417" xr:uid="{00000000-0005-0000-0000-0000ED740000}"/>
    <cellStyle name="Sub totals 4 4 2 38 4" xfId="32418" xr:uid="{00000000-0005-0000-0000-0000EE740000}"/>
    <cellStyle name="Sub totals 4 4 2 39" xfId="4394" xr:uid="{00000000-0005-0000-0000-0000EF740000}"/>
    <cellStyle name="Sub totals 4 4 2 39 2" xfId="32419" xr:uid="{00000000-0005-0000-0000-0000F0740000}"/>
    <cellStyle name="Sub totals 4 4 2 39 2 2" xfId="32420" xr:uid="{00000000-0005-0000-0000-0000F1740000}"/>
    <cellStyle name="Sub totals 4 4 2 39 2 3" xfId="32421" xr:uid="{00000000-0005-0000-0000-0000F2740000}"/>
    <cellStyle name="Sub totals 4 4 2 39 2 4" xfId="32422" xr:uid="{00000000-0005-0000-0000-0000F3740000}"/>
    <cellStyle name="Sub totals 4 4 2 39 3" xfId="32423" xr:uid="{00000000-0005-0000-0000-0000F4740000}"/>
    <cellStyle name="Sub totals 4 4 2 39 4" xfId="32424" xr:uid="{00000000-0005-0000-0000-0000F5740000}"/>
    <cellStyle name="Sub totals 4 4 2 4" xfId="4395" xr:uid="{00000000-0005-0000-0000-0000F6740000}"/>
    <cellStyle name="Sub totals 4 4 2 4 2" xfId="32425" xr:uid="{00000000-0005-0000-0000-0000F7740000}"/>
    <cellStyle name="Sub totals 4 4 2 4 2 2" xfId="32426" xr:uid="{00000000-0005-0000-0000-0000F8740000}"/>
    <cellStyle name="Sub totals 4 4 2 4 2 3" xfId="32427" xr:uid="{00000000-0005-0000-0000-0000F9740000}"/>
    <cellStyle name="Sub totals 4 4 2 4 2 4" xfId="32428" xr:uid="{00000000-0005-0000-0000-0000FA740000}"/>
    <cellStyle name="Sub totals 4 4 2 4 3" xfId="32429" xr:uid="{00000000-0005-0000-0000-0000FB740000}"/>
    <cellStyle name="Sub totals 4 4 2 4 4" xfId="32430" xr:uid="{00000000-0005-0000-0000-0000FC740000}"/>
    <cellStyle name="Sub totals 4 4 2 40" xfId="4396" xr:uid="{00000000-0005-0000-0000-0000FD740000}"/>
    <cellStyle name="Sub totals 4 4 2 40 2" xfId="32431" xr:uid="{00000000-0005-0000-0000-0000FE740000}"/>
    <cellStyle name="Sub totals 4 4 2 40 2 2" xfId="32432" xr:uid="{00000000-0005-0000-0000-0000FF740000}"/>
    <cellStyle name="Sub totals 4 4 2 40 2 3" xfId="32433" xr:uid="{00000000-0005-0000-0000-000000750000}"/>
    <cellStyle name="Sub totals 4 4 2 40 2 4" xfId="32434" xr:uid="{00000000-0005-0000-0000-000001750000}"/>
    <cellStyle name="Sub totals 4 4 2 40 3" xfId="32435" xr:uid="{00000000-0005-0000-0000-000002750000}"/>
    <cellStyle name="Sub totals 4 4 2 40 4" xfId="32436" xr:uid="{00000000-0005-0000-0000-000003750000}"/>
    <cellStyle name="Sub totals 4 4 2 41" xfId="4397" xr:uid="{00000000-0005-0000-0000-000004750000}"/>
    <cellStyle name="Sub totals 4 4 2 41 2" xfId="32437" xr:uid="{00000000-0005-0000-0000-000005750000}"/>
    <cellStyle name="Sub totals 4 4 2 41 2 2" xfId="32438" xr:uid="{00000000-0005-0000-0000-000006750000}"/>
    <cellStyle name="Sub totals 4 4 2 41 2 3" xfId="32439" xr:uid="{00000000-0005-0000-0000-000007750000}"/>
    <cellStyle name="Sub totals 4 4 2 41 2 4" xfId="32440" xr:uid="{00000000-0005-0000-0000-000008750000}"/>
    <cellStyle name="Sub totals 4 4 2 41 3" xfId="32441" xr:uid="{00000000-0005-0000-0000-000009750000}"/>
    <cellStyle name="Sub totals 4 4 2 41 4" xfId="32442" xr:uid="{00000000-0005-0000-0000-00000A750000}"/>
    <cellStyle name="Sub totals 4 4 2 42" xfId="4398" xr:uid="{00000000-0005-0000-0000-00000B750000}"/>
    <cellStyle name="Sub totals 4 4 2 42 2" xfId="32443" xr:uid="{00000000-0005-0000-0000-00000C750000}"/>
    <cellStyle name="Sub totals 4 4 2 42 2 2" xfId="32444" xr:uid="{00000000-0005-0000-0000-00000D750000}"/>
    <cellStyle name="Sub totals 4 4 2 42 2 3" xfId="32445" xr:uid="{00000000-0005-0000-0000-00000E750000}"/>
    <cellStyle name="Sub totals 4 4 2 42 2 4" xfId="32446" xr:uid="{00000000-0005-0000-0000-00000F750000}"/>
    <cellStyle name="Sub totals 4 4 2 42 3" xfId="32447" xr:uid="{00000000-0005-0000-0000-000010750000}"/>
    <cellStyle name="Sub totals 4 4 2 42 4" xfId="32448" xr:uid="{00000000-0005-0000-0000-000011750000}"/>
    <cellStyle name="Sub totals 4 4 2 43" xfId="4399" xr:uid="{00000000-0005-0000-0000-000012750000}"/>
    <cellStyle name="Sub totals 4 4 2 43 2" xfId="32449" xr:uid="{00000000-0005-0000-0000-000013750000}"/>
    <cellStyle name="Sub totals 4 4 2 43 2 2" xfId="32450" xr:uid="{00000000-0005-0000-0000-000014750000}"/>
    <cellStyle name="Sub totals 4 4 2 43 2 3" xfId="32451" xr:uid="{00000000-0005-0000-0000-000015750000}"/>
    <cellStyle name="Sub totals 4 4 2 43 2 4" xfId="32452" xr:uid="{00000000-0005-0000-0000-000016750000}"/>
    <cellStyle name="Sub totals 4 4 2 43 3" xfId="32453" xr:uid="{00000000-0005-0000-0000-000017750000}"/>
    <cellStyle name="Sub totals 4 4 2 43 4" xfId="32454" xr:uid="{00000000-0005-0000-0000-000018750000}"/>
    <cellStyle name="Sub totals 4 4 2 44" xfId="4400" xr:uid="{00000000-0005-0000-0000-000019750000}"/>
    <cellStyle name="Sub totals 4 4 2 44 2" xfId="32455" xr:uid="{00000000-0005-0000-0000-00001A750000}"/>
    <cellStyle name="Sub totals 4 4 2 44 2 2" xfId="32456" xr:uid="{00000000-0005-0000-0000-00001B750000}"/>
    <cellStyle name="Sub totals 4 4 2 44 2 3" xfId="32457" xr:uid="{00000000-0005-0000-0000-00001C750000}"/>
    <cellStyle name="Sub totals 4 4 2 44 2 4" xfId="32458" xr:uid="{00000000-0005-0000-0000-00001D750000}"/>
    <cellStyle name="Sub totals 4 4 2 44 3" xfId="32459" xr:uid="{00000000-0005-0000-0000-00001E750000}"/>
    <cellStyle name="Sub totals 4 4 2 44 4" xfId="32460" xr:uid="{00000000-0005-0000-0000-00001F750000}"/>
    <cellStyle name="Sub totals 4 4 2 45" xfId="32461" xr:uid="{00000000-0005-0000-0000-000020750000}"/>
    <cellStyle name="Sub totals 4 4 2 45 2" xfId="32462" xr:uid="{00000000-0005-0000-0000-000021750000}"/>
    <cellStyle name="Sub totals 4 4 2 45 3" xfId="32463" xr:uid="{00000000-0005-0000-0000-000022750000}"/>
    <cellStyle name="Sub totals 4 4 2 45 4" xfId="32464" xr:uid="{00000000-0005-0000-0000-000023750000}"/>
    <cellStyle name="Sub totals 4 4 2 46" xfId="32465" xr:uid="{00000000-0005-0000-0000-000024750000}"/>
    <cellStyle name="Sub totals 4 4 2 46 2" xfId="32466" xr:uid="{00000000-0005-0000-0000-000025750000}"/>
    <cellStyle name="Sub totals 4 4 2 46 3" xfId="32467" xr:uid="{00000000-0005-0000-0000-000026750000}"/>
    <cellStyle name="Sub totals 4 4 2 46 4" xfId="32468" xr:uid="{00000000-0005-0000-0000-000027750000}"/>
    <cellStyle name="Sub totals 4 4 2 47" xfId="32469" xr:uid="{00000000-0005-0000-0000-000028750000}"/>
    <cellStyle name="Sub totals 4 4 2 5" xfId="4401" xr:uid="{00000000-0005-0000-0000-000029750000}"/>
    <cellStyle name="Sub totals 4 4 2 5 2" xfId="32470" xr:uid="{00000000-0005-0000-0000-00002A750000}"/>
    <cellStyle name="Sub totals 4 4 2 5 2 2" xfId="32471" xr:uid="{00000000-0005-0000-0000-00002B750000}"/>
    <cellStyle name="Sub totals 4 4 2 5 2 3" xfId="32472" xr:uid="{00000000-0005-0000-0000-00002C750000}"/>
    <cellStyle name="Sub totals 4 4 2 5 2 4" xfId="32473" xr:uid="{00000000-0005-0000-0000-00002D750000}"/>
    <cellStyle name="Sub totals 4 4 2 5 3" xfId="32474" xr:uid="{00000000-0005-0000-0000-00002E750000}"/>
    <cellStyle name="Sub totals 4 4 2 5 4" xfId="32475" xr:uid="{00000000-0005-0000-0000-00002F750000}"/>
    <cellStyle name="Sub totals 4 4 2 6" xfId="4402" xr:uid="{00000000-0005-0000-0000-000030750000}"/>
    <cellStyle name="Sub totals 4 4 2 6 2" xfId="32476" xr:uid="{00000000-0005-0000-0000-000031750000}"/>
    <cellStyle name="Sub totals 4 4 2 6 2 2" xfId="32477" xr:uid="{00000000-0005-0000-0000-000032750000}"/>
    <cellStyle name="Sub totals 4 4 2 6 2 3" xfId="32478" xr:uid="{00000000-0005-0000-0000-000033750000}"/>
    <cellStyle name="Sub totals 4 4 2 6 2 4" xfId="32479" xr:uid="{00000000-0005-0000-0000-000034750000}"/>
    <cellStyle name="Sub totals 4 4 2 6 3" xfId="32480" xr:uid="{00000000-0005-0000-0000-000035750000}"/>
    <cellStyle name="Sub totals 4 4 2 6 4" xfId="32481" xr:uid="{00000000-0005-0000-0000-000036750000}"/>
    <cellStyle name="Sub totals 4 4 2 7" xfId="4403" xr:uid="{00000000-0005-0000-0000-000037750000}"/>
    <cellStyle name="Sub totals 4 4 2 7 2" xfId="32482" xr:uid="{00000000-0005-0000-0000-000038750000}"/>
    <cellStyle name="Sub totals 4 4 2 7 2 2" xfId="32483" xr:uid="{00000000-0005-0000-0000-000039750000}"/>
    <cellStyle name="Sub totals 4 4 2 7 2 3" xfId="32484" xr:uid="{00000000-0005-0000-0000-00003A750000}"/>
    <cellStyle name="Sub totals 4 4 2 7 2 4" xfId="32485" xr:uid="{00000000-0005-0000-0000-00003B750000}"/>
    <cellStyle name="Sub totals 4 4 2 7 3" xfId="32486" xr:uid="{00000000-0005-0000-0000-00003C750000}"/>
    <cellStyle name="Sub totals 4 4 2 7 4" xfId="32487" xr:uid="{00000000-0005-0000-0000-00003D750000}"/>
    <cellStyle name="Sub totals 4 4 2 8" xfId="4404" xr:uid="{00000000-0005-0000-0000-00003E750000}"/>
    <cellStyle name="Sub totals 4 4 2 8 2" xfId="32488" xr:uid="{00000000-0005-0000-0000-00003F750000}"/>
    <cellStyle name="Sub totals 4 4 2 8 2 2" xfId="32489" xr:uid="{00000000-0005-0000-0000-000040750000}"/>
    <cellStyle name="Sub totals 4 4 2 8 2 3" xfId="32490" xr:uid="{00000000-0005-0000-0000-000041750000}"/>
    <cellStyle name="Sub totals 4 4 2 8 2 4" xfId="32491" xr:uid="{00000000-0005-0000-0000-000042750000}"/>
    <cellStyle name="Sub totals 4 4 2 8 3" xfId="32492" xr:uid="{00000000-0005-0000-0000-000043750000}"/>
    <cellStyle name="Sub totals 4 4 2 8 4" xfId="32493" xr:uid="{00000000-0005-0000-0000-000044750000}"/>
    <cellStyle name="Sub totals 4 4 2 9" xfId="4405" xr:uid="{00000000-0005-0000-0000-000045750000}"/>
    <cellStyle name="Sub totals 4 4 2 9 2" xfId="32494" xr:uid="{00000000-0005-0000-0000-000046750000}"/>
    <cellStyle name="Sub totals 4 4 2 9 2 2" xfId="32495" xr:uid="{00000000-0005-0000-0000-000047750000}"/>
    <cellStyle name="Sub totals 4 4 2 9 2 3" xfId="32496" xr:uid="{00000000-0005-0000-0000-000048750000}"/>
    <cellStyle name="Sub totals 4 4 2 9 2 4" xfId="32497" xr:uid="{00000000-0005-0000-0000-000049750000}"/>
    <cellStyle name="Sub totals 4 4 2 9 3" xfId="32498" xr:uid="{00000000-0005-0000-0000-00004A750000}"/>
    <cellStyle name="Sub totals 4 4 2 9 4" xfId="32499" xr:uid="{00000000-0005-0000-0000-00004B750000}"/>
    <cellStyle name="Sub totals 4 4 20" xfId="4406" xr:uid="{00000000-0005-0000-0000-00004C750000}"/>
    <cellStyle name="Sub totals 4 4 20 2" xfId="32500" xr:uid="{00000000-0005-0000-0000-00004D750000}"/>
    <cellStyle name="Sub totals 4 4 20 2 2" xfId="32501" xr:uid="{00000000-0005-0000-0000-00004E750000}"/>
    <cellStyle name="Sub totals 4 4 20 2 3" xfId="32502" xr:uid="{00000000-0005-0000-0000-00004F750000}"/>
    <cellStyle name="Sub totals 4 4 20 2 4" xfId="32503" xr:uid="{00000000-0005-0000-0000-000050750000}"/>
    <cellStyle name="Sub totals 4 4 20 3" xfId="32504" xr:uid="{00000000-0005-0000-0000-000051750000}"/>
    <cellStyle name="Sub totals 4 4 20 4" xfId="32505" xr:uid="{00000000-0005-0000-0000-000052750000}"/>
    <cellStyle name="Sub totals 4 4 21" xfId="4407" xr:uid="{00000000-0005-0000-0000-000053750000}"/>
    <cellStyle name="Sub totals 4 4 21 2" xfId="32506" xr:uid="{00000000-0005-0000-0000-000054750000}"/>
    <cellStyle name="Sub totals 4 4 21 2 2" xfId="32507" xr:uid="{00000000-0005-0000-0000-000055750000}"/>
    <cellStyle name="Sub totals 4 4 21 2 3" xfId="32508" xr:uid="{00000000-0005-0000-0000-000056750000}"/>
    <cellStyle name="Sub totals 4 4 21 2 4" xfId="32509" xr:uid="{00000000-0005-0000-0000-000057750000}"/>
    <cellStyle name="Sub totals 4 4 21 3" xfId="32510" xr:uid="{00000000-0005-0000-0000-000058750000}"/>
    <cellStyle name="Sub totals 4 4 21 4" xfId="32511" xr:uid="{00000000-0005-0000-0000-000059750000}"/>
    <cellStyle name="Sub totals 4 4 22" xfId="4408" xr:uid="{00000000-0005-0000-0000-00005A750000}"/>
    <cellStyle name="Sub totals 4 4 22 2" xfId="32512" xr:uid="{00000000-0005-0000-0000-00005B750000}"/>
    <cellStyle name="Sub totals 4 4 22 2 2" xfId="32513" xr:uid="{00000000-0005-0000-0000-00005C750000}"/>
    <cellStyle name="Sub totals 4 4 22 2 3" xfId="32514" xr:uid="{00000000-0005-0000-0000-00005D750000}"/>
    <cellStyle name="Sub totals 4 4 22 2 4" xfId="32515" xr:uid="{00000000-0005-0000-0000-00005E750000}"/>
    <cellStyle name="Sub totals 4 4 22 3" xfId="32516" xr:uid="{00000000-0005-0000-0000-00005F750000}"/>
    <cellStyle name="Sub totals 4 4 22 4" xfId="32517" xr:uid="{00000000-0005-0000-0000-000060750000}"/>
    <cellStyle name="Sub totals 4 4 23" xfId="4409" xr:uid="{00000000-0005-0000-0000-000061750000}"/>
    <cellStyle name="Sub totals 4 4 23 2" xfId="32518" xr:uid="{00000000-0005-0000-0000-000062750000}"/>
    <cellStyle name="Sub totals 4 4 23 2 2" xfId="32519" xr:uid="{00000000-0005-0000-0000-000063750000}"/>
    <cellStyle name="Sub totals 4 4 23 2 3" xfId="32520" xr:uid="{00000000-0005-0000-0000-000064750000}"/>
    <cellStyle name="Sub totals 4 4 23 2 4" xfId="32521" xr:uid="{00000000-0005-0000-0000-000065750000}"/>
    <cellStyle name="Sub totals 4 4 23 3" xfId="32522" xr:uid="{00000000-0005-0000-0000-000066750000}"/>
    <cellStyle name="Sub totals 4 4 23 4" xfId="32523" xr:uid="{00000000-0005-0000-0000-000067750000}"/>
    <cellStyle name="Sub totals 4 4 24" xfId="4410" xr:uid="{00000000-0005-0000-0000-000068750000}"/>
    <cellStyle name="Sub totals 4 4 24 2" xfId="32524" xr:uid="{00000000-0005-0000-0000-000069750000}"/>
    <cellStyle name="Sub totals 4 4 24 2 2" xfId="32525" xr:uid="{00000000-0005-0000-0000-00006A750000}"/>
    <cellStyle name="Sub totals 4 4 24 2 3" xfId="32526" xr:uid="{00000000-0005-0000-0000-00006B750000}"/>
    <cellStyle name="Sub totals 4 4 24 2 4" xfId="32527" xr:uid="{00000000-0005-0000-0000-00006C750000}"/>
    <cellStyle name="Sub totals 4 4 24 3" xfId="32528" xr:uid="{00000000-0005-0000-0000-00006D750000}"/>
    <cellStyle name="Sub totals 4 4 24 4" xfId="32529" xr:uid="{00000000-0005-0000-0000-00006E750000}"/>
    <cellStyle name="Sub totals 4 4 25" xfId="4411" xr:uid="{00000000-0005-0000-0000-00006F750000}"/>
    <cellStyle name="Sub totals 4 4 25 2" xfId="32530" xr:uid="{00000000-0005-0000-0000-000070750000}"/>
    <cellStyle name="Sub totals 4 4 25 2 2" xfId="32531" xr:uid="{00000000-0005-0000-0000-000071750000}"/>
    <cellStyle name="Sub totals 4 4 25 2 3" xfId="32532" xr:uid="{00000000-0005-0000-0000-000072750000}"/>
    <cellStyle name="Sub totals 4 4 25 2 4" xfId="32533" xr:uid="{00000000-0005-0000-0000-000073750000}"/>
    <cellStyle name="Sub totals 4 4 25 3" xfId="32534" xr:uid="{00000000-0005-0000-0000-000074750000}"/>
    <cellStyle name="Sub totals 4 4 25 4" xfId="32535" xr:uid="{00000000-0005-0000-0000-000075750000}"/>
    <cellStyle name="Sub totals 4 4 26" xfId="4412" xr:uid="{00000000-0005-0000-0000-000076750000}"/>
    <cellStyle name="Sub totals 4 4 26 2" xfId="32536" xr:uid="{00000000-0005-0000-0000-000077750000}"/>
    <cellStyle name="Sub totals 4 4 26 2 2" xfId="32537" xr:uid="{00000000-0005-0000-0000-000078750000}"/>
    <cellStyle name="Sub totals 4 4 26 2 3" xfId="32538" xr:uid="{00000000-0005-0000-0000-000079750000}"/>
    <cellStyle name="Sub totals 4 4 26 2 4" xfId="32539" xr:uid="{00000000-0005-0000-0000-00007A750000}"/>
    <cellStyle name="Sub totals 4 4 26 3" xfId="32540" xr:uid="{00000000-0005-0000-0000-00007B750000}"/>
    <cellStyle name="Sub totals 4 4 26 4" xfId="32541" xr:uid="{00000000-0005-0000-0000-00007C750000}"/>
    <cellStyle name="Sub totals 4 4 27" xfId="4413" xr:uid="{00000000-0005-0000-0000-00007D750000}"/>
    <cellStyle name="Sub totals 4 4 27 2" xfId="32542" xr:uid="{00000000-0005-0000-0000-00007E750000}"/>
    <cellStyle name="Sub totals 4 4 27 2 2" xfId="32543" xr:uid="{00000000-0005-0000-0000-00007F750000}"/>
    <cellStyle name="Sub totals 4 4 27 2 3" xfId="32544" xr:uid="{00000000-0005-0000-0000-000080750000}"/>
    <cellStyle name="Sub totals 4 4 27 2 4" xfId="32545" xr:uid="{00000000-0005-0000-0000-000081750000}"/>
    <cellStyle name="Sub totals 4 4 27 3" xfId="32546" xr:uid="{00000000-0005-0000-0000-000082750000}"/>
    <cellStyle name="Sub totals 4 4 27 4" xfId="32547" xr:uid="{00000000-0005-0000-0000-000083750000}"/>
    <cellStyle name="Sub totals 4 4 28" xfId="4414" xr:uid="{00000000-0005-0000-0000-000084750000}"/>
    <cellStyle name="Sub totals 4 4 28 2" xfId="32548" xr:uid="{00000000-0005-0000-0000-000085750000}"/>
    <cellStyle name="Sub totals 4 4 28 2 2" xfId="32549" xr:uid="{00000000-0005-0000-0000-000086750000}"/>
    <cellStyle name="Sub totals 4 4 28 2 3" xfId="32550" xr:uid="{00000000-0005-0000-0000-000087750000}"/>
    <cellStyle name="Sub totals 4 4 28 2 4" xfId="32551" xr:uid="{00000000-0005-0000-0000-000088750000}"/>
    <cellStyle name="Sub totals 4 4 28 3" xfId="32552" xr:uid="{00000000-0005-0000-0000-000089750000}"/>
    <cellStyle name="Sub totals 4 4 28 4" xfId="32553" xr:uid="{00000000-0005-0000-0000-00008A750000}"/>
    <cellStyle name="Sub totals 4 4 29" xfId="4415" xr:uid="{00000000-0005-0000-0000-00008B750000}"/>
    <cellStyle name="Sub totals 4 4 29 2" xfId="32554" xr:uid="{00000000-0005-0000-0000-00008C750000}"/>
    <cellStyle name="Sub totals 4 4 29 2 2" xfId="32555" xr:uid="{00000000-0005-0000-0000-00008D750000}"/>
    <cellStyle name="Sub totals 4 4 29 2 3" xfId="32556" xr:uid="{00000000-0005-0000-0000-00008E750000}"/>
    <cellStyle name="Sub totals 4 4 29 2 4" xfId="32557" xr:uid="{00000000-0005-0000-0000-00008F750000}"/>
    <cellStyle name="Sub totals 4 4 29 3" xfId="32558" xr:uid="{00000000-0005-0000-0000-000090750000}"/>
    <cellStyle name="Sub totals 4 4 29 4" xfId="32559" xr:uid="{00000000-0005-0000-0000-000091750000}"/>
    <cellStyle name="Sub totals 4 4 3" xfId="4416" xr:uid="{00000000-0005-0000-0000-000092750000}"/>
    <cellStyle name="Sub totals 4 4 3 2" xfId="32560" xr:uid="{00000000-0005-0000-0000-000093750000}"/>
    <cellStyle name="Sub totals 4 4 3 2 2" xfId="32561" xr:uid="{00000000-0005-0000-0000-000094750000}"/>
    <cellStyle name="Sub totals 4 4 3 2 3" xfId="32562" xr:uid="{00000000-0005-0000-0000-000095750000}"/>
    <cellStyle name="Sub totals 4 4 3 2 4" xfId="32563" xr:uid="{00000000-0005-0000-0000-000096750000}"/>
    <cellStyle name="Sub totals 4 4 3 3" xfId="32564" xr:uid="{00000000-0005-0000-0000-000097750000}"/>
    <cellStyle name="Sub totals 4 4 3 4" xfId="32565" xr:uid="{00000000-0005-0000-0000-000098750000}"/>
    <cellStyle name="Sub totals 4 4 30" xfId="4417" xr:uid="{00000000-0005-0000-0000-000099750000}"/>
    <cellStyle name="Sub totals 4 4 30 2" xfId="32566" xr:uid="{00000000-0005-0000-0000-00009A750000}"/>
    <cellStyle name="Sub totals 4 4 30 2 2" xfId="32567" xr:uid="{00000000-0005-0000-0000-00009B750000}"/>
    <cellStyle name="Sub totals 4 4 30 2 3" xfId="32568" xr:uid="{00000000-0005-0000-0000-00009C750000}"/>
    <cellStyle name="Sub totals 4 4 30 2 4" xfId="32569" xr:uid="{00000000-0005-0000-0000-00009D750000}"/>
    <cellStyle name="Sub totals 4 4 30 3" xfId="32570" xr:uid="{00000000-0005-0000-0000-00009E750000}"/>
    <cellStyle name="Sub totals 4 4 30 4" xfId="32571" xr:uid="{00000000-0005-0000-0000-00009F750000}"/>
    <cellStyle name="Sub totals 4 4 31" xfId="4418" xr:uid="{00000000-0005-0000-0000-0000A0750000}"/>
    <cellStyle name="Sub totals 4 4 31 2" xfId="32572" xr:uid="{00000000-0005-0000-0000-0000A1750000}"/>
    <cellStyle name="Sub totals 4 4 31 2 2" xfId="32573" xr:uid="{00000000-0005-0000-0000-0000A2750000}"/>
    <cellStyle name="Sub totals 4 4 31 2 3" xfId="32574" xr:uid="{00000000-0005-0000-0000-0000A3750000}"/>
    <cellStyle name="Sub totals 4 4 31 2 4" xfId="32575" xr:uid="{00000000-0005-0000-0000-0000A4750000}"/>
    <cellStyle name="Sub totals 4 4 31 3" xfId="32576" xr:uid="{00000000-0005-0000-0000-0000A5750000}"/>
    <cellStyle name="Sub totals 4 4 31 4" xfId="32577" xr:uid="{00000000-0005-0000-0000-0000A6750000}"/>
    <cellStyle name="Sub totals 4 4 32" xfId="4419" xr:uid="{00000000-0005-0000-0000-0000A7750000}"/>
    <cellStyle name="Sub totals 4 4 32 2" xfId="32578" xr:uid="{00000000-0005-0000-0000-0000A8750000}"/>
    <cellStyle name="Sub totals 4 4 32 2 2" xfId="32579" xr:uid="{00000000-0005-0000-0000-0000A9750000}"/>
    <cellStyle name="Sub totals 4 4 32 2 3" xfId="32580" xr:uid="{00000000-0005-0000-0000-0000AA750000}"/>
    <cellStyle name="Sub totals 4 4 32 2 4" xfId="32581" xr:uid="{00000000-0005-0000-0000-0000AB750000}"/>
    <cellStyle name="Sub totals 4 4 32 3" xfId="32582" xr:uid="{00000000-0005-0000-0000-0000AC750000}"/>
    <cellStyle name="Sub totals 4 4 32 4" xfId="32583" xr:uid="{00000000-0005-0000-0000-0000AD750000}"/>
    <cellStyle name="Sub totals 4 4 33" xfId="4420" xr:uid="{00000000-0005-0000-0000-0000AE750000}"/>
    <cellStyle name="Sub totals 4 4 33 2" xfId="32584" xr:uid="{00000000-0005-0000-0000-0000AF750000}"/>
    <cellStyle name="Sub totals 4 4 33 2 2" xfId="32585" xr:uid="{00000000-0005-0000-0000-0000B0750000}"/>
    <cellStyle name="Sub totals 4 4 33 2 3" xfId="32586" xr:uid="{00000000-0005-0000-0000-0000B1750000}"/>
    <cellStyle name="Sub totals 4 4 33 2 4" xfId="32587" xr:uid="{00000000-0005-0000-0000-0000B2750000}"/>
    <cellStyle name="Sub totals 4 4 33 3" xfId="32588" xr:uid="{00000000-0005-0000-0000-0000B3750000}"/>
    <cellStyle name="Sub totals 4 4 33 4" xfId="32589" xr:uid="{00000000-0005-0000-0000-0000B4750000}"/>
    <cellStyle name="Sub totals 4 4 34" xfId="4421" xr:uid="{00000000-0005-0000-0000-0000B5750000}"/>
    <cellStyle name="Sub totals 4 4 34 2" xfId="32590" xr:uid="{00000000-0005-0000-0000-0000B6750000}"/>
    <cellStyle name="Sub totals 4 4 34 2 2" xfId="32591" xr:uid="{00000000-0005-0000-0000-0000B7750000}"/>
    <cellStyle name="Sub totals 4 4 34 2 3" xfId="32592" xr:uid="{00000000-0005-0000-0000-0000B8750000}"/>
    <cellStyle name="Sub totals 4 4 34 2 4" xfId="32593" xr:uid="{00000000-0005-0000-0000-0000B9750000}"/>
    <cellStyle name="Sub totals 4 4 34 3" xfId="32594" xr:uid="{00000000-0005-0000-0000-0000BA750000}"/>
    <cellStyle name="Sub totals 4 4 34 4" xfId="32595" xr:uid="{00000000-0005-0000-0000-0000BB750000}"/>
    <cellStyle name="Sub totals 4 4 35" xfId="4422" xr:uid="{00000000-0005-0000-0000-0000BC750000}"/>
    <cellStyle name="Sub totals 4 4 35 2" xfId="32596" xr:uid="{00000000-0005-0000-0000-0000BD750000}"/>
    <cellStyle name="Sub totals 4 4 35 2 2" xfId="32597" xr:uid="{00000000-0005-0000-0000-0000BE750000}"/>
    <cellStyle name="Sub totals 4 4 35 2 3" xfId="32598" xr:uid="{00000000-0005-0000-0000-0000BF750000}"/>
    <cellStyle name="Sub totals 4 4 35 2 4" xfId="32599" xr:uid="{00000000-0005-0000-0000-0000C0750000}"/>
    <cellStyle name="Sub totals 4 4 35 3" xfId="32600" xr:uid="{00000000-0005-0000-0000-0000C1750000}"/>
    <cellStyle name="Sub totals 4 4 35 4" xfId="32601" xr:uid="{00000000-0005-0000-0000-0000C2750000}"/>
    <cellStyle name="Sub totals 4 4 36" xfId="4423" xr:uid="{00000000-0005-0000-0000-0000C3750000}"/>
    <cellStyle name="Sub totals 4 4 36 2" xfId="32602" xr:uid="{00000000-0005-0000-0000-0000C4750000}"/>
    <cellStyle name="Sub totals 4 4 36 2 2" xfId="32603" xr:uid="{00000000-0005-0000-0000-0000C5750000}"/>
    <cellStyle name="Sub totals 4 4 36 2 3" xfId="32604" xr:uid="{00000000-0005-0000-0000-0000C6750000}"/>
    <cellStyle name="Sub totals 4 4 36 2 4" xfId="32605" xr:uid="{00000000-0005-0000-0000-0000C7750000}"/>
    <cellStyle name="Sub totals 4 4 36 3" xfId="32606" xr:uid="{00000000-0005-0000-0000-0000C8750000}"/>
    <cellStyle name="Sub totals 4 4 36 4" xfId="32607" xr:uid="{00000000-0005-0000-0000-0000C9750000}"/>
    <cellStyle name="Sub totals 4 4 37" xfId="4424" xr:uid="{00000000-0005-0000-0000-0000CA750000}"/>
    <cellStyle name="Sub totals 4 4 37 2" xfId="32608" xr:uid="{00000000-0005-0000-0000-0000CB750000}"/>
    <cellStyle name="Sub totals 4 4 37 2 2" xfId="32609" xr:uid="{00000000-0005-0000-0000-0000CC750000}"/>
    <cellStyle name="Sub totals 4 4 37 2 3" xfId="32610" xr:uid="{00000000-0005-0000-0000-0000CD750000}"/>
    <cellStyle name="Sub totals 4 4 37 2 4" xfId="32611" xr:uid="{00000000-0005-0000-0000-0000CE750000}"/>
    <cellStyle name="Sub totals 4 4 37 3" xfId="32612" xr:uid="{00000000-0005-0000-0000-0000CF750000}"/>
    <cellStyle name="Sub totals 4 4 37 4" xfId="32613" xr:uid="{00000000-0005-0000-0000-0000D0750000}"/>
    <cellStyle name="Sub totals 4 4 38" xfId="4425" xr:uid="{00000000-0005-0000-0000-0000D1750000}"/>
    <cellStyle name="Sub totals 4 4 38 2" xfId="32614" xr:uid="{00000000-0005-0000-0000-0000D2750000}"/>
    <cellStyle name="Sub totals 4 4 38 2 2" xfId="32615" xr:uid="{00000000-0005-0000-0000-0000D3750000}"/>
    <cellStyle name="Sub totals 4 4 38 2 3" xfId="32616" xr:uid="{00000000-0005-0000-0000-0000D4750000}"/>
    <cellStyle name="Sub totals 4 4 38 2 4" xfId="32617" xr:uid="{00000000-0005-0000-0000-0000D5750000}"/>
    <cellStyle name="Sub totals 4 4 38 3" xfId="32618" xr:uid="{00000000-0005-0000-0000-0000D6750000}"/>
    <cellStyle name="Sub totals 4 4 38 4" xfId="32619" xr:uid="{00000000-0005-0000-0000-0000D7750000}"/>
    <cellStyle name="Sub totals 4 4 39" xfId="4426" xr:uid="{00000000-0005-0000-0000-0000D8750000}"/>
    <cellStyle name="Sub totals 4 4 39 2" xfId="32620" xr:uid="{00000000-0005-0000-0000-0000D9750000}"/>
    <cellStyle name="Sub totals 4 4 39 2 2" xfId="32621" xr:uid="{00000000-0005-0000-0000-0000DA750000}"/>
    <cellStyle name="Sub totals 4 4 39 2 3" xfId="32622" xr:uid="{00000000-0005-0000-0000-0000DB750000}"/>
    <cellStyle name="Sub totals 4 4 39 2 4" xfId="32623" xr:uid="{00000000-0005-0000-0000-0000DC750000}"/>
    <cellStyle name="Sub totals 4 4 39 3" xfId="32624" xr:uid="{00000000-0005-0000-0000-0000DD750000}"/>
    <cellStyle name="Sub totals 4 4 39 4" xfId="32625" xr:uid="{00000000-0005-0000-0000-0000DE750000}"/>
    <cellStyle name="Sub totals 4 4 4" xfId="4427" xr:uid="{00000000-0005-0000-0000-0000DF750000}"/>
    <cellStyle name="Sub totals 4 4 4 2" xfId="32626" xr:uid="{00000000-0005-0000-0000-0000E0750000}"/>
    <cellStyle name="Sub totals 4 4 4 2 2" xfId="32627" xr:uid="{00000000-0005-0000-0000-0000E1750000}"/>
    <cellStyle name="Sub totals 4 4 4 2 3" xfId="32628" xr:uid="{00000000-0005-0000-0000-0000E2750000}"/>
    <cellStyle name="Sub totals 4 4 4 2 4" xfId="32629" xr:uid="{00000000-0005-0000-0000-0000E3750000}"/>
    <cellStyle name="Sub totals 4 4 4 3" xfId="32630" xr:uid="{00000000-0005-0000-0000-0000E4750000}"/>
    <cellStyle name="Sub totals 4 4 4 4" xfId="32631" xr:uid="{00000000-0005-0000-0000-0000E5750000}"/>
    <cellStyle name="Sub totals 4 4 40" xfId="4428" xr:uid="{00000000-0005-0000-0000-0000E6750000}"/>
    <cellStyle name="Sub totals 4 4 40 2" xfId="32632" xr:uid="{00000000-0005-0000-0000-0000E7750000}"/>
    <cellStyle name="Sub totals 4 4 40 2 2" xfId="32633" xr:uid="{00000000-0005-0000-0000-0000E8750000}"/>
    <cellStyle name="Sub totals 4 4 40 2 3" xfId="32634" xr:uid="{00000000-0005-0000-0000-0000E9750000}"/>
    <cellStyle name="Sub totals 4 4 40 2 4" xfId="32635" xr:uid="{00000000-0005-0000-0000-0000EA750000}"/>
    <cellStyle name="Sub totals 4 4 40 3" xfId="32636" xr:uid="{00000000-0005-0000-0000-0000EB750000}"/>
    <cellStyle name="Sub totals 4 4 40 4" xfId="32637" xr:uid="{00000000-0005-0000-0000-0000EC750000}"/>
    <cellStyle name="Sub totals 4 4 41" xfId="4429" xr:uid="{00000000-0005-0000-0000-0000ED750000}"/>
    <cellStyle name="Sub totals 4 4 41 2" xfId="32638" xr:uid="{00000000-0005-0000-0000-0000EE750000}"/>
    <cellStyle name="Sub totals 4 4 41 2 2" xfId="32639" xr:uid="{00000000-0005-0000-0000-0000EF750000}"/>
    <cellStyle name="Sub totals 4 4 41 2 3" xfId="32640" xr:uid="{00000000-0005-0000-0000-0000F0750000}"/>
    <cellStyle name="Sub totals 4 4 41 2 4" xfId="32641" xr:uid="{00000000-0005-0000-0000-0000F1750000}"/>
    <cellStyle name="Sub totals 4 4 41 3" xfId="32642" xr:uid="{00000000-0005-0000-0000-0000F2750000}"/>
    <cellStyle name="Sub totals 4 4 41 4" xfId="32643" xr:uid="{00000000-0005-0000-0000-0000F3750000}"/>
    <cellStyle name="Sub totals 4 4 42" xfId="4430" xr:uid="{00000000-0005-0000-0000-0000F4750000}"/>
    <cellStyle name="Sub totals 4 4 42 2" xfId="32644" xr:uid="{00000000-0005-0000-0000-0000F5750000}"/>
    <cellStyle name="Sub totals 4 4 42 2 2" xfId="32645" xr:uid="{00000000-0005-0000-0000-0000F6750000}"/>
    <cellStyle name="Sub totals 4 4 42 2 3" xfId="32646" xr:uid="{00000000-0005-0000-0000-0000F7750000}"/>
    <cellStyle name="Sub totals 4 4 42 2 4" xfId="32647" xr:uid="{00000000-0005-0000-0000-0000F8750000}"/>
    <cellStyle name="Sub totals 4 4 42 3" xfId="32648" xr:uid="{00000000-0005-0000-0000-0000F9750000}"/>
    <cellStyle name="Sub totals 4 4 42 4" xfId="32649" xr:uid="{00000000-0005-0000-0000-0000FA750000}"/>
    <cellStyle name="Sub totals 4 4 43" xfId="4431" xr:uid="{00000000-0005-0000-0000-0000FB750000}"/>
    <cellStyle name="Sub totals 4 4 43 2" xfId="32650" xr:uid="{00000000-0005-0000-0000-0000FC750000}"/>
    <cellStyle name="Sub totals 4 4 43 2 2" xfId="32651" xr:uid="{00000000-0005-0000-0000-0000FD750000}"/>
    <cellStyle name="Sub totals 4 4 43 2 3" xfId="32652" xr:uid="{00000000-0005-0000-0000-0000FE750000}"/>
    <cellStyle name="Sub totals 4 4 43 2 4" xfId="32653" xr:uid="{00000000-0005-0000-0000-0000FF750000}"/>
    <cellStyle name="Sub totals 4 4 43 3" xfId="32654" xr:uid="{00000000-0005-0000-0000-000000760000}"/>
    <cellStyle name="Sub totals 4 4 43 4" xfId="32655" xr:uid="{00000000-0005-0000-0000-000001760000}"/>
    <cellStyle name="Sub totals 4 4 44" xfId="4432" xr:uid="{00000000-0005-0000-0000-000002760000}"/>
    <cellStyle name="Sub totals 4 4 44 2" xfId="32656" xr:uid="{00000000-0005-0000-0000-000003760000}"/>
    <cellStyle name="Sub totals 4 4 44 2 2" xfId="32657" xr:uid="{00000000-0005-0000-0000-000004760000}"/>
    <cellStyle name="Sub totals 4 4 44 2 3" xfId="32658" xr:uid="{00000000-0005-0000-0000-000005760000}"/>
    <cellStyle name="Sub totals 4 4 44 2 4" xfId="32659" xr:uid="{00000000-0005-0000-0000-000006760000}"/>
    <cellStyle name="Sub totals 4 4 44 3" xfId="32660" xr:uid="{00000000-0005-0000-0000-000007760000}"/>
    <cellStyle name="Sub totals 4 4 44 4" xfId="32661" xr:uid="{00000000-0005-0000-0000-000008760000}"/>
    <cellStyle name="Sub totals 4 4 45" xfId="4433" xr:uid="{00000000-0005-0000-0000-000009760000}"/>
    <cellStyle name="Sub totals 4 4 45 2" xfId="32662" xr:uid="{00000000-0005-0000-0000-00000A760000}"/>
    <cellStyle name="Sub totals 4 4 45 2 2" xfId="32663" xr:uid="{00000000-0005-0000-0000-00000B760000}"/>
    <cellStyle name="Sub totals 4 4 45 2 3" xfId="32664" xr:uid="{00000000-0005-0000-0000-00000C760000}"/>
    <cellStyle name="Sub totals 4 4 45 2 4" xfId="32665" xr:uid="{00000000-0005-0000-0000-00000D760000}"/>
    <cellStyle name="Sub totals 4 4 45 3" xfId="32666" xr:uid="{00000000-0005-0000-0000-00000E760000}"/>
    <cellStyle name="Sub totals 4 4 45 4" xfId="32667" xr:uid="{00000000-0005-0000-0000-00000F760000}"/>
    <cellStyle name="Sub totals 4 4 46" xfId="32668" xr:uid="{00000000-0005-0000-0000-000010760000}"/>
    <cellStyle name="Sub totals 4 4 46 2" xfId="32669" xr:uid="{00000000-0005-0000-0000-000011760000}"/>
    <cellStyle name="Sub totals 4 4 46 3" xfId="32670" xr:uid="{00000000-0005-0000-0000-000012760000}"/>
    <cellStyle name="Sub totals 4 4 46 4" xfId="32671" xr:uid="{00000000-0005-0000-0000-000013760000}"/>
    <cellStyle name="Sub totals 4 4 47" xfId="32672" xr:uid="{00000000-0005-0000-0000-000014760000}"/>
    <cellStyle name="Sub totals 4 4 47 2" xfId="32673" xr:uid="{00000000-0005-0000-0000-000015760000}"/>
    <cellStyle name="Sub totals 4 4 47 3" xfId="32674" xr:uid="{00000000-0005-0000-0000-000016760000}"/>
    <cellStyle name="Sub totals 4 4 47 4" xfId="32675" xr:uid="{00000000-0005-0000-0000-000017760000}"/>
    <cellStyle name="Sub totals 4 4 5" xfId="4434" xr:uid="{00000000-0005-0000-0000-000018760000}"/>
    <cellStyle name="Sub totals 4 4 5 2" xfId="32676" xr:uid="{00000000-0005-0000-0000-000019760000}"/>
    <cellStyle name="Sub totals 4 4 5 2 2" xfId="32677" xr:uid="{00000000-0005-0000-0000-00001A760000}"/>
    <cellStyle name="Sub totals 4 4 5 2 3" xfId="32678" xr:uid="{00000000-0005-0000-0000-00001B760000}"/>
    <cellStyle name="Sub totals 4 4 5 2 4" xfId="32679" xr:uid="{00000000-0005-0000-0000-00001C760000}"/>
    <cellStyle name="Sub totals 4 4 5 3" xfId="32680" xr:uid="{00000000-0005-0000-0000-00001D760000}"/>
    <cellStyle name="Sub totals 4 4 5 4" xfId="32681" xr:uid="{00000000-0005-0000-0000-00001E760000}"/>
    <cellStyle name="Sub totals 4 4 6" xfId="4435" xr:uid="{00000000-0005-0000-0000-00001F760000}"/>
    <cellStyle name="Sub totals 4 4 6 2" xfId="32682" xr:uid="{00000000-0005-0000-0000-000020760000}"/>
    <cellStyle name="Sub totals 4 4 6 2 2" xfId="32683" xr:uid="{00000000-0005-0000-0000-000021760000}"/>
    <cellStyle name="Sub totals 4 4 6 2 3" xfId="32684" xr:uid="{00000000-0005-0000-0000-000022760000}"/>
    <cellStyle name="Sub totals 4 4 6 2 4" xfId="32685" xr:uid="{00000000-0005-0000-0000-000023760000}"/>
    <cellStyle name="Sub totals 4 4 6 3" xfId="32686" xr:uid="{00000000-0005-0000-0000-000024760000}"/>
    <cellStyle name="Sub totals 4 4 6 4" xfId="32687" xr:uid="{00000000-0005-0000-0000-000025760000}"/>
    <cellStyle name="Sub totals 4 4 7" xfId="4436" xr:uid="{00000000-0005-0000-0000-000026760000}"/>
    <cellStyle name="Sub totals 4 4 7 2" xfId="32688" xr:uid="{00000000-0005-0000-0000-000027760000}"/>
    <cellStyle name="Sub totals 4 4 7 2 2" xfId="32689" xr:uid="{00000000-0005-0000-0000-000028760000}"/>
    <cellStyle name="Sub totals 4 4 7 2 3" xfId="32690" xr:uid="{00000000-0005-0000-0000-000029760000}"/>
    <cellStyle name="Sub totals 4 4 7 2 4" xfId="32691" xr:uid="{00000000-0005-0000-0000-00002A760000}"/>
    <cellStyle name="Sub totals 4 4 7 3" xfId="32692" xr:uid="{00000000-0005-0000-0000-00002B760000}"/>
    <cellStyle name="Sub totals 4 4 7 4" xfId="32693" xr:uid="{00000000-0005-0000-0000-00002C760000}"/>
    <cellStyle name="Sub totals 4 4 8" xfId="4437" xr:uid="{00000000-0005-0000-0000-00002D760000}"/>
    <cellStyle name="Sub totals 4 4 8 2" xfId="32694" xr:uid="{00000000-0005-0000-0000-00002E760000}"/>
    <cellStyle name="Sub totals 4 4 8 2 2" xfId="32695" xr:uid="{00000000-0005-0000-0000-00002F760000}"/>
    <cellStyle name="Sub totals 4 4 8 2 3" xfId="32696" xr:uid="{00000000-0005-0000-0000-000030760000}"/>
    <cellStyle name="Sub totals 4 4 8 2 4" xfId="32697" xr:uid="{00000000-0005-0000-0000-000031760000}"/>
    <cellStyle name="Sub totals 4 4 8 3" xfId="32698" xr:uid="{00000000-0005-0000-0000-000032760000}"/>
    <cellStyle name="Sub totals 4 4 8 4" xfId="32699" xr:uid="{00000000-0005-0000-0000-000033760000}"/>
    <cellStyle name="Sub totals 4 4 9" xfId="4438" xr:uid="{00000000-0005-0000-0000-000034760000}"/>
    <cellStyle name="Sub totals 4 4 9 2" xfId="32700" xr:uid="{00000000-0005-0000-0000-000035760000}"/>
    <cellStyle name="Sub totals 4 4 9 2 2" xfId="32701" xr:uid="{00000000-0005-0000-0000-000036760000}"/>
    <cellStyle name="Sub totals 4 4 9 2 3" xfId="32702" xr:uid="{00000000-0005-0000-0000-000037760000}"/>
    <cellStyle name="Sub totals 4 4 9 2 4" xfId="32703" xr:uid="{00000000-0005-0000-0000-000038760000}"/>
    <cellStyle name="Sub totals 4 4 9 3" xfId="32704" xr:uid="{00000000-0005-0000-0000-000039760000}"/>
    <cellStyle name="Sub totals 4 4 9 4" xfId="32705" xr:uid="{00000000-0005-0000-0000-00003A760000}"/>
    <cellStyle name="Sub totals 4 5" xfId="4439" xr:uid="{00000000-0005-0000-0000-00003B760000}"/>
    <cellStyle name="Sub totals 4 5 10" xfId="4440" xr:uid="{00000000-0005-0000-0000-00003C760000}"/>
    <cellStyle name="Sub totals 4 5 10 2" xfId="32706" xr:uid="{00000000-0005-0000-0000-00003D760000}"/>
    <cellStyle name="Sub totals 4 5 10 2 2" xfId="32707" xr:uid="{00000000-0005-0000-0000-00003E760000}"/>
    <cellStyle name="Sub totals 4 5 10 2 3" xfId="32708" xr:uid="{00000000-0005-0000-0000-00003F760000}"/>
    <cellStyle name="Sub totals 4 5 10 2 4" xfId="32709" xr:uid="{00000000-0005-0000-0000-000040760000}"/>
    <cellStyle name="Sub totals 4 5 10 3" xfId="32710" xr:uid="{00000000-0005-0000-0000-000041760000}"/>
    <cellStyle name="Sub totals 4 5 10 4" xfId="32711" xr:uid="{00000000-0005-0000-0000-000042760000}"/>
    <cellStyle name="Sub totals 4 5 11" xfId="4441" xr:uid="{00000000-0005-0000-0000-000043760000}"/>
    <cellStyle name="Sub totals 4 5 11 2" xfId="32712" xr:uid="{00000000-0005-0000-0000-000044760000}"/>
    <cellStyle name="Sub totals 4 5 11 2 2" xfId="32713" xr:uid="{00000000-0005-0000-0000-000045760000}"/>
    <cellStyle name="Sub totals 4 5 11 2 3" xfId="32714" xr:uid="{00000000-0005-0000-0000-000046760000}"/>
    <cellStyle name="Sub totals 4 5 11 2 4" xfId="32715" xr:uid="{00000000-0005-0000-0000-000047760000}"/>
    <cellStyle name="Sub totals 4 5 11 3" xfId="32716" xr:uid="{00000000-0005-0000-0000-000048760000}"/>
    <cellStyle name="Sub totals 4 5 11 4" xfId="32717" xr:uid="{00000000-0005-0000-0000-000049760000}"/>
    <cellStyle name="Sub totals 4 5 12" xfId="4442" xr:uid="{00000000-0005-0000-0000-00004A760000}"/>
    <cellStyle name="Sub totals 4 5 12 2" xfId="32718" xr:uid="{00000000-0005-0000-0000-00004B760000}"/>
    <cellStyle name="Sub totals 4 5 12 2 2" xfId="32719" xr:uid="{00000000-0005-0000-0000-00004C760000}"/>
    <cellStyle name="Sub totals 4 5 12 2 3" xfId="32720" xr:uid="{00000000-0005-0000-0000-00004D760000}"/>
    <cellStyle name="Sub totals 4 5 12 2 4" xfId="32721" xr:uid="{00000000-0005-0000-0000-00004E760000}"/>
    <cellStyle name="Sub totals 4 5 12 3" xfId="32722" xr:uid="{00000000-0005-0000-0000-00004F760000}"/>
    <cellStyle name="Sub totals 4 5 12 4" xfId="32723" xr:uid="{00000000-0005-0000-0000-000050760000}"/>
    <cellStyle name="Sub totals 4 5 13" xfId="4443" xr:uid="{00000000-0005-0000-0000-000051760000}"/>
    <cellStyle name="Sub totals 4 5 13 2" xfId="32724" xr:uid="{00000000-0005-0000-0000-000052760000}"/>
    <cellStyle name="Sub totals 4 5 13 2 2" xfId="32725" xr:uid="{00000000-0005-0000-0000-000053760000}"/>
    <cellStyle name="Sub totals 4 5 13 2 3" xfId="32726" xr:uid="{00000000-0005-0000-0000-000054760000}"/>
    <cellStyle name="Sub totals 4 5 13 2 4" xfId="32727" xr:uid="{00000000-0005-0000-0000-000055760000}"/>
    <cellStyle name="Sub totals 4 5 13 3" xfId="32728" xr:uid="{00000000-0005-0000-0000-000056760000}"/>
    <cellStyle name="Sub totals 4 5 13 4" xfId="32729" xr:uid="{00000000-0005-0000-0000-000057760000}"/>
    <cellStyle name="Sub totals 4 5 14" xfId="4444" xr:uid="{00000000-0005-0000-0000-000058760000}"/>
    <cellStyle name="Sub totals 4 5 14 2" xfId="32730" xr:uid="{00000000-0005-0000-0000-000059760000}"/>
    <cellStyle name="Sub totals 4 5 14 2 2" xfId="32731" xr:uid="{00000000-0005-0000-0000-00005A760000}"/>
    <cellStyle name="Sub totals 4 5 14 2 3" xfId="32732" xr:uid="{00000000-0005-0000-0000-00005B760000}"/>
    <cellStyle name="Sub totals 4 5 14 2 4" xfId="32733" xr:uid="{00000000-0005-0000-0000-00005C760000}"/>
    <cellStyle name="Sub totals 4 5 14 3" xfId="32734" xr:uid="{00000000-0005-0000-0000-00005D760000}"/>
    <cellStyle name="Sub totals 4 5 14 4" xfId="32735" xr:uid="{00000000-0005-0000-0000-00005E760000}"/>
    <cellStyle name="Sub totals 4 5 15" xfId="4445" xr:uid="{00000000-0005-0000-0000-00005F760000}"/>
    <cellStyle name="Sub totals 4 5 15 2" xfId="32736" xr:uid="{00000000-0005-0000-0000-000060760000}"/>
    <cellStyle name="Sub totals 4 5 15 2 2" xfId="32737" xr:uid="{00000000-0005-0000-0000-000061760000}"/>
    <cellStyle name="Sub totals 4 5 15 2 3" xfId="32738" xr:uid="{00000000-0005-0000-0000-000062760000}"/>
    <cellStyle name="Sub totals 4 5 15 2 4" xfId="32739" xr:uid="{00000000-0005-0000-0000-000063760000}"/>
    <cellStyle name="Sub totals 4 5 15 3" xfId="32740" xr:uid="{00000000-0005-0000-0000-000064760000}"/>
    <cellStyle name="Sub totals 4 5 15 4" xfId="32741" xr:uid="{00000000-0005-0000-0000-000065760000}"/>
    <cellStyle name="Sub totals 4 5 16" xfId="4446" xr:uid="{00000000-0005-0000-0000-000066760000}"/>
    <cellStyle name="Sub totals 4 5 16 2" xfId="32742" xr:uid="{00000000-0005-0000-0000-000067760000}"/>
    <cellStyle name="Sub totals 4 5 16 2 2" xfId="32743" xr:uid="{00000000-0005-0000-0000-000068760000}"/>
    <cellStyle name="Sub totals 4 5 16 2 3" xfId="32744" xr:uid="{00000000-0005-0000-0000-000069760000}"/>
    <cellStyle name="Sub totals 4 5 16 2 4" xfId="32745" xr:uid="{00000000-0005-0000-0000-00006A760000}"/>
    <cellStyle name="Sub totals 4 5 16 3" xfId="32746" xr:uid="{00000000-0005-0000-0000-00006B760000}"/>
    <cellStyle name="Sub totals 4 5 16 4" xfId="32747" xr:uid="{00000000-0005-0000-0000-00006C760000}"/>
    <cellStyle name="Sub totals 4 5 17" xfId="4447" xr:uid="{00000000-0005-0000-0000-00006D760000}"/>
    <cellStyle name="Sub totals 4 5 17 2" xfId="32748" xr:uid="{00000000-0005-0000-0000-00006E760000}"/>
    <cellStyle name="Sub totals 4 5 17 2 2" xfId="32749" xr:uid="{00000000-0005-0000-0000-00006F760000}"/>
    <cellStyle name="Sub totals 4 5 17 2 3" xfId="32750" xr:uid="{00000000-0005-0000-0000-000070760000}"/>
    <cellStyle name="Sub totals 4 5 17 2 4" xfId="32751" xr:uid="{00000000-0005-0000-0000-000071760000}"/>
    <cellStyle name="Sub totals 4 5 17 3" xfId="32752" xr:uid="{00000000-0005-0000-0000-000072760000}"/>
    <cellStyle name="Sub totals 4 5 17 4" xfId="32753" xr:uid="{00000000-0005-0000-0000-000073760000}"/>
    <cellStyle name="Sub totals 4 5 18" xfId="4448" xr:uid="{00000000-0005-0000-0000-000074760000}"/>
    <cellStyle name="Sub totals 4 5 18 2" xfId="32754" xr:uid="{00000000-0005-0000-0000-000075760000}"/>
    <cellStyle name="Sub totals 4 5 18 2 2" xfId="32755" xr:uid="{00000000-0005-0000-0000-000076760000}"/>
    <cellStyle name="Sub totals 4 5 18 2 3" xfId="32756" xr:uid="{00000000-0005-0000-0000-000077760000}"/>
    <cellStyle name="Sub totals 4 5 18 2 4" xfId="32757" xr:uid="{00000000-0005-0000-0000-000078760000}"/>
    <cellStyle name="Sub totals 4 5 18 3" xfId="32758" xr:uid="{00000000-0005-0000-0000-000079760000}"/>
    <cellStyle name="Sub totals 4 5 18 4" xfId="32759" xr:uid="{00000000-0005-0000-0000-00007A760000}"/>
    <cellStyle name="Sub totals 4 5 19" xfId="4449" xr:uid="{00000000-0005-0000-0000-00007B760000}"/>
    <cellStyle name="Sub totals 4 5 19 2" xfId="32760" xr:uid="{00000000-0005-0000-0000-00007C760000}"/>
    <cellStyle name="Sub totals 4 5 19 2 2" xfId="32761" xr:uid="{00000000-0005-0000-0000-00007D760000}"/>
    <cellStyle name="Sub totals 4 5 19 2 3" xfId="32762" xr:uid="{00000000-0005-0000-0000-00007E760000}"/>
    <cellStyle name="Sub totals 4 5 19 2 4" xfId="32763" xr:uid="{00000000-0005-0000-0000-00007F760000}"/>
    <cellStyle name="Sub totals 4 5 19 3" xfId="32764" xr:uid="{00000000-0005-0000-0000-000080760000}"/>
    <cellStyle name="Sub totals 4 5 19 4" xfId="32765" xr:uid="{00000000-0005-0000-0000-000081760000}"/>
    <cellStyle name="Sub totals 4 5 2" xfId="4450" xr:uid="{00000000-0005-0000-0000-000082760000}"/>
    <cellStyle name="Sub totals 4 5 2 2" xfId="32766" xr:uid="{00000000-0005-0000-0000-000083760000}"/>
    <cellStyle name="Sub totals 4 5 2 2 2" xfId="32767" xr:uid="{00000000-0005-0000-0000-000084760000}"/>
    <cellStyle name="Sub totals 4 5 2 2 3" xfId="32768" xr:uid="{00000000-0005-0000-0000-000085760000}"/>
    <cellStyle name="Sub totals 4 5 2 2 4" xfId="32769" xr:uid="{00000000-0005-0000-0000-000086760000}"/>
    <cellStyle name="Sub totals 4 5 2 3" xfId="32770" xr:uid="{00000000-0005-0000-0000-000087760000}"/>
    <cellStyle name="Sub totals 4 5 2 4" xfId="32771" xr:uid="{00000000-0005-0000-0000-000088760000}"/>
    <cellStyle name="Sub totals 4 5 20" xfId="4451" xr:uid="{00000000-0005-0000-0000-000089760000}"/>
    <cellStyle name="Sub totals 4 5 20 2" xfId="32772" xr:uid="{00000000-0005-0000-0000-00008A760000}"/>
    <cellStyle name="Sub totals 4 5 20 2 2" xfId="32773" xr:uid="{00000000-0005-0000-0000-00008B760000}"/>
    <cellStyle name="Sub totals 4 5 20 2 3" xfId="32774" xr:uid="{00000000-0005-0000-0000-00008C760000}"/>
    <cellStyle name="Sub totals 4 5 20 2 4" xfId="32775" xr:uid="{00000000-0005-0000-0000-00008D760000}"/>
    <cellStyle name="Sub totals 4 5 20 3" xfId="32776" xr:uid="{00000000-0005-0000-0000-00008E760000}"/>
    <cellStyle name="Sub totals 4 5 20 4" xfId="32777" xr:uid="{00000000-0005-0000-0000-00008F760000}"/>
    <cellStyle name="Sub totals 4 5 21" xfId="4452" xr:uid="{00000000-0005-0000-0000-000090760000}"/>
    <cellStyle name="Sub totals 4 5 21 2" xfId="32778" xr:uid="{00000000-0005-0000-0000-000091760000}"/>
    <cellStyle name="Sub totals 4 5 21 2 2" xfId="32779" xr:uid="{00000000-0005-0000-0000-000092760000}"/>
    <cellStyle name="Sub totals 4 5 21 2 3" xfId="32780" xr:uid="{00000000-0005-0000-0000-000093760000}"/>
    <cellStyle name="Sub totals 4 5 21 2 4" xfId="32781" xr:uid="{00000000-0005-0000-0000-000094760000}"/>
    <cellStyle name="Sub totals 4 5 21 3" xfId="32782" xr:uid="{00000000-0005-0000-0000-000095760000}"/>
    <cellStyle name="Sub totals 4 5 21 4" xfId="32783" xr:uid="{00000000-0005-0000-0000-000096760000}"/>
    <cellStyle name="Sub totals 4 5 22" xfId="4453" xr:uid="{00000000-0005-0000-0000-000097760000}"/>
    <cellStyle name="Sub totals 4 5 22 2" xfId="32784" xr:uid="{00000000-0005-0000-0000-000098760000}"/>
    <cellStyle name="Sub totals 4 5 22 2 2" xfId="32785" xr:uid="{00000000-0005-0000-0000-000099760000}"/>
    <cellStyle name="Sub totals 4 5 22 2 3" xfId="32786" xr:uid="{00000000-0005-0000-0000-00009A760000}"/>
    <cellStyle name="Sub totals 4 5 22 2 4" xfId="32787" xr:uid="{00000000-0005-0000-0000-00009B760000}"/>
    <cellStyle name="Sub totals 4 5 22 3" xfId="32788" xr:uid="{00000000-0005-0000-0000-00009C760000}"/>
    <cellStyle name="Sub totals 4 5 22 4" xfId="32789" xr:uid="{00000000-0005-0000-0000-00009D760000}"/>
    <cellStyle name="Sub totals 4 5 23" xfId="4454" xr:uid="{00000000-0005-0000-0000-00009E760000}"/>
    <cellStyle name="Sub totals 4 5 23 2" xfId="32790" xr:uid="{00000000-0005-0000-0000-00009F760000}"/>
    <cellStyle name="Sub totals 4 5 23 2 2" xfId="32791" xr:uid="{00000000-0005-0000-0000-0000A0760000}"/>
    <cellStyle name="Sub totals 4 5 23 2 3" xfId="32792" xr:uid="{00000000-0005-0000-0000-0000A1760000}"/>
    <cellStyle name="Sub totals 4 5 23 2 4" xfId="32793" xr:uid="{00000000-0005-0000-0000-0000A2760000}"/>
    <cellStyle name="Sub totals 4 5 23 3" xfId="32794" xr:uid="{00000000-0005-0000-0000-0000A3760000}"/>
    <cellStyle name="Sub totals 4 5 23 4" xfId="32795" xr:uid="{00000000-0005-0000-0000-0000A4760000}"/>
    <cellStyle name="Sub totals 4 5 24" xfId="4455" xr:uid="{00000000-0005-0000-0000-0000A5760000}"/>
    <cellStyle name="Sub totals 4 5 24 2" xfId="32796" xr:uid="{00000000-0005-0000-0000-0000A6760000}"/>
    <cellStyle name="Sub totals 4 5 24 2 2" xfId="32797" xr:uid="{00000000-0005-0000-0000-0000A7760000}"/>
    <cellStyle name="Sub totals 4 5 24 2 3" xfId="32798" xr:uid="{00000000-0005-0000-0000-0000A8760000}"/>
    <cellStyle name="Sub totals 4 5 24 2 4" xfId="32799" xr:uid="{00000000-0005-0000-0000-0000A9760000}"/>
    <cellStyle name="Sub totals 4 5 24 3" xfId="32800" xr:uid="{00000000-0005-0000-0000-0000AA760000}"/>
    <cellStyle name="Sub totals 4 5 24 4" xfId="32801" xr:uid="{00000000-0005-0000-0000-0000AB760000}"/>
    <cellStyle name="Sub totals 4 5 25" xfId="4456" xr:uid="{00000000-0005-0000-0000-0000AC760000}"/>
    <cellStyle name="Sub totals 4 5 25 2" xfId="32802" xr:uid="{00000000-0005-0000-0000-0000AD760000}"/>
    <cellStyle name="Sub totals 4 5 25 2 2" xfId="32803" xr:uid="{00000000-0005-0000-0000-0000AE760000}"/>
    <cellStyle name="Sub totals 4 5 25 2 3" xfId="32804" xr:uid="{00000000-0005-0000-0000-0000AF760000}"/>
    <cellStyle name="Sub totals 4 5 25 2 4" xfId="32805" xr:uid="{00000000-0005-0000-0000-0000B0760000}"/>
    <cellStyle name="Sub totals 4 5 25 3" xfId="32806" xr:uid="{00000000-0005-0000-0000-0000B1760000}"/>
    <cellStyle name="Sub totals 4 5 25 4" xfId="32807" xr:uid="{00000000-0005-0000-0000-0000B2760000}"/>
    <cellStyle name="Sub totals 4 5 26" xfId="4457" xr:uid="{00000000-0005-0000-0000-0000B3760000}"/>
    <cellStyle name="Sub totals 4 5 26 2" xfId="32808" xr:uid="{00000000-0005-0000-0000-0000B4760000}"/>
    <cellStyle name="Sub totals 4 5 26 2 2" xfId="32809" xr:uid="{00000000-0005-0000-0000-0000B5760000}"/>
    <cellStyle name="Sub totals 4 5 26 2 3" xfId="32810" xr:uid="{00000000-0005-0000-0000-0000B6760000}"/>
    <cellStyle name="Sub totals 4 5 26 2 4" xfId="32811" xr:uid="{00000000-0005-0000-0000-0000B7760000}"/>
    <cellStyle name="Sub totals 4 5 26 3" xfId="32812" xr:uid="{00000000-0005-0000-0000-0000B8760000}"/>
    <cellStyle name="Sub totals 4 5 26 4" xfId="32813" xr:uid="{00000000-0005-0000-0000-0000B9760000}"/>
    <cellStyle name="Sub totals 4 5 27" xfId="4458" xr:uid="{00000000-0005-0000-0000-0000BA760000}"/>
    <cellStyle name="Sub totals 4 5 27 2" xfId="32814" xr:uid="{00000000-0005-0000-0000-0000BB760000}"/>
    <cellStyle name="Sub totals 4 5 27 2 2" xfId="32815" xr:uid="{00000000-0005-0000-0000-0000BC760000}"/>
    <cellStyle name="Sub totals 4 5 27 2 3" xfId="32816" xr:uid="{00000000-0005-0000-0000-0000BD760000}"/>
    <cellStyle name="Sub totals 4 5 27 2 4" xfId="32817" xr:uid="{00000000-0005-0000-0000-0000BE760000}"/>
    <cellStyle name="Sub totals 4 5 27 3" xfId="32818" xr:uid="{00000000-0005-0000-0000-0000BF760000}"/>
    <cellStyle name="Sub totals 4 5 27 4" xfId="32819" xr:uid="{00000000-0005-0000-0000-0000C0760000}"/>
    <cellStyle name="Sub totals 4 5 28" xfId="4459" xr:uid="{00000000-0005-0000-0000-0000C1760000}"/>
    <cellStyle name="Sub totals 4 5 28 2" xfId="32820" xr:uid="{00000000-0005-0000-0000-0000C2760000}"/>
    <cellStyle name="Sub totals 4 5 28 2 2" xfId="32821" xr:uid="{00000000-0005-0000-0000-0000C3760000}"/>
    <cellStyle name="Sub totals 4 5 28 2 3" xfId="32822" xr:uid="{00000000-0005-0000-0000-0000C4760000}"/>
    <cellStyle name="Sub totals 4 5 28 2 4" xfId="32823" xr:uid="{00000000-0005-0000-0000-0000C5760000}"/>
    <cellStyle name="Sub totals 4 5 28 3" xfId="32824" xr:uid="{00000000-0005-0000-0000-0000C6760000}"/>
    <cellStyle name="Sub totals 4 5 28 4" xfId="32825" xr:uid="{00000000-0005-0000-0000-0000C7760000}"/>
    <cellStyle name="Sub totals 4 5 29" xfId="4460" xr:uid="{00000000-0005-0000-0000-0000C8760000}"/>
    <cellStyle name="Sub totals 4 5 29 2" xfId="32826" xr:uid="{00000000-0005-0000-0000-0000C9760000}"/>
    <cellStyle name="Sub totals 4 5 29 2 2" xfId="32827" xr:uid="{00000000-0005-0000-0000-0000CA760000}"/>
    <cellStyle name="Sub totals 4 5 29 2 3" xfId="32828" xr:uid="{00000000-0005-0000-0000-0000CB760000}"/>
    <cellStyle name="Sub totals 4 5 29 2 4" xfId="32829" xr:uid="{00000000-0005-0000-0000-0000CC760000}"/>
    <cellStyle name="Sub totals 4 5 29 3" xfId="32830" xr:uid="{00000000-0005-0000-0000-0000CD760000}"/>
    <cellStyle name="Sub totals 4 5 29 4" xfId="32831" xr:uid="{00000000-0005-0000-0000-0000CE760000}"/>
    <cellStyle name="Sub totals 4 5 3" xfId="4461" xr:uid="{00000000-0005-0000-0000-0000CF760000}"/>
    <cellStyle name="Sub totals 4 5 3 2" xfId="32832" xr:uid="{00000000-0005-0000-0000-0000D0760000}"/>
    <cellStyle name="Sub totals 4 5 3 2 2" xfId="32833" xr:uid="{00000000-0005-0000-0000-0000D1760000}"/>
    <cellStyle name="Sub totals 4 5 3 2 3" xfId="32834" xr:uid="{00000000-0005-0000-0000-0000D2760000}"/>
    <cellStyle name="Sub totals 4 5 3 2 4" xfId="32835" xr:uid="{00000000-0005-0000-0000-0000D3760000}"/>
    <cellStyle name="Sub totals 4 5 3 3" xfId="32836" xr:uid="{00000000-0005-0000-0000-0000D4760000}"/>
    <cellStyle name="Sub totals 4 5 3 4" xfId="32837" xr:uid="{00000000-0005-0000-0000-0000D5760000}"/>
    <cellStyle name="Sub totals 4 5 30" xfId="4462" xr:uid="{00000000-0005-0000-0000-0000D6760000}"/>
    <cellStyle name="Sub totals 4 5 30 2" xfId="32838" xr:uid="{00000000-0005-0000-0000-0000D7760000}"/>
    <cellStyle name="Sub totals 4 5 30 2 2" xfId="32839" xr:uid="{00000000-0005-0000-0000-0000D8760000}"/>
    <cellStyle name="Sub totals 4 5 30 2 3" xfId="32840" xr:uid="{00000000-0005-0000-0000-0000D9760000}"/>
    <cellStyle name="Sub totals 4 5 30 2 4" xfId="32841" xr:uid="{00000000-0005-0000-0000-0000DA760000}"/>
    <cellStyle name="Sub totals 4 5 30 3" xfId="32842" xr:uid="{00000000-0005-0000-0000-0000DB760000}"/>
    <cellStyle name="Sub totals 4 5 30 4" xfId="32843" xr:uid="{00000000-0005-0000-0000-0000DC760000}"/>
    <cellStyle name="Sub totals 4 5 31" xfId="4463" xr:uid="{00000000-0005-0000-0000-0000DD760000}"/>
    <cellStyle name="Sub totals 4 5 31 2" xfId="32844" xr:uid="{00000000-0005-0000-0000-0000DE760000}"/>
    <cellStyle name="Sub totals 4 5 31 2 2" xfId="32845" xr:uid="{00000000-0005-0000-0000-0000DF760000}"/>
    <cellStyle name="Sub totals 4 5 31 2 3" xfId="32846" xr:uid="{00000000-0005-0000-0000-0000E0760000}"/>
    <cellStyle name="Sub totals 4 5 31 2 4" xfId="32847" xr:uid="{00000000-0005-0000-0000-0000E1760000}"/>
    <cellStyle name="Sub totals 4 5 31 3" xfId="32848" xr:uid="{00000000-0005-0000-0000-0000E2760000}"/>
    <cellStyle name="Sub totals 4 5 31 4" xfId="32849" xr:uid="{00000000-0005-0000-0000-0000E3760000}"/>
    <cellStyle name="Sub totals 4 5 32" xfId="4464" xr:uid="{00000000-0005-0000-0000-0000E4760000}"/>
    <cellStyle name="Sub totals 4 5 32 2" xfId="32850" xr:uid="{00000000-0005-0000-0000-0000E5760000}"/>
    <cellStyle name="Sub totals 4 5 32 2 2" xfId="32851" xr:uid="{00000000-0005-0000-0000-0000E6760000}"/>
    <cellStyle name="Sub totals 4 5 32 2 3" xfId="32852" xr:uid="{00000000-0005-0000-0000-0000E7760000}"/>
    <cellStyle name="Sub totals 4 5 32 2 4" xfId="32853" xr:uid="{00000000-0005-0000-0000-0000E8760000}"/>
    <cellStyle name="Sub totals 4 5 32 3" xfId="32854" xr:uid="{00000000-0005-0000-0000-0000E9760000}"/>
    <cellStyle name="Sub totals 4 5 32 4" xfId="32855" xr:uid="{00000000-0005-0000-0000-0000EA760000}"/>
    <cellStyle name="Sub totals 4 5 33" xfId="4465" xr:uid="{00000000-0005-0000-0000-0000EB760000}"/>
    <cellStyle name="Sub totals 4 5 33 2" xfId="32856" xr:uid="{00000000-0005-0000-0000-0000EC760000}"/>
    <cellStyle name="Sub totals 4 5 33 2 2" xfId="32857" xr:uid="{00000000-0005-0000-0000-0000ED760000}"/>
    <cellStyle name="Sub totals 4 5 33 2 3" xfId="32858" xr:uid="{00000000-0005-0000-0000-0000EE760000}"/>
    <cellStyle name="Sub totals 4 5 33 2 4" xfId="32859" xr:uid="{00000000-0005-0000-0000-0000EF760000}"/>
    <cellStyle name="Sub totals 4 5 33 3" xfId="32860" xr:uid="{00000000-0005-0000-0000-0000F0760000}"/>
    <cellStyle name="Sub totals 4 5 33 4" xfId="32861" xr:uid="{00000000-0005-0000-0000-0000F1760000}"/>
    <cellStyle name="Sub totals 4 5 34" xfId="4466" xr:uid="{00000000-0005-0000-0000-0000F2760000}"/>
    <cellStyle name="Sub totals 4 5 34 2" xfId="32862" xr:uid="{00000000-0005-0000-0000-0000F3760000}"/>
    <cellStyle name="Sub totals 4 5 34 2 2" xfId="32863" xr:uid="{00000000-0005-0000-0000-0000F4760000}"/>
    <cellStyle name="Sub totals 4 5 34 2 3" xfId="32864" xr:uid="{00000000-0005-0000-0000-0000F5760000}"/>
    <cellStyle name="Sub totals 4 5 34 2 4" xfId="32865" xr:uid="{00000000-0005-0000-0000-0000F6760000}"/>
    <cellStyle name="Sub totals 4 5 34 3" xfId="32866" xr:uid="{00000000-0005-0000-0000-0000F7760000}"/>
    <cellStyle name="Sub totals 4 5 34 4" xfId="32867" xr:uid="{00000000-0005-0000-0000-0000F8760000}"/>
    <cellStyle name="Sub totals 4 5 35" xfId="4467" xr:uid="{00000000-0005-0000-0000-0000F9760000}"/>
    <cellStyle name="Sub totals 4 5 35 2" xfId="32868" xr:uid="{00000000-0005-0000-0000-0000FA760000}"/>
    <cellStyle name="Sub totals 4 5 35 2 2" xfId="32869" xr:uid="{00000000-0005-0000-0000-0000FB760000}"/>
    <cellStyle name="Sub totals 4 5 35 2 3" xfId="32870" xr:uid="{00000000-0005-0000-0000-0000FC760000}"/>
    <cellStyle name="Sub totals 4 5 35 2 4" xfId="32871" xr:uid="{00000000-0005-0000-0000-0000FD760000}"/>
    <cellStyle name="Sub totals 4 5 35 3" xfId="32872" xr:uid="{00000000-0005-0000-0000-0000FE760000}"/>
    <cellStyle name="Sub totals 4 5 35 4" xfId="32873" xr:uid="{00000000-0005-0000-0000-0000FF760000}"/>
    <cellStyle name="Sub totals 4 5 36" xfId="4468" xr:uid="{00000000-0005-0000-0000-000000770000}"/>
    <cellStyle name="Sub totals 4 5 36 2" xfId="32874" xr:uid="{00000000-0005-0000-0000-000001770000}"/>
    <cellStyle name="Sub totals 4 5 36 2 2" xfId="32875" xr:uid="{00000000-0005-0000-0000-000002770000}"/>
    <cellStyle name="Sub totals 4 5 36 2 3" xfId="32876" xr:uid="{00000000-0005-0000-0000-000003770000}"/>
    <cellStyle name="Sub totals 4 5 36 2 4" xfId="32877" xr:uid="{00000000-0005-0000-0000-000004770000}"/>
    <cellStyle name="Sub totals 4 5 36 3" xfId="32878" xr:uid="{00000000-0005-0000-0000-000005770000}"/>
    <cellStyle name="Sub totals 4 5 36 4" xfId="32879" xr:uid="{00000000-0005-0000-0000-000006770000}"/>
    <cellStyle name="Sub totals 4 5 37" xfId="4469" xr:uid="{00000000-0005-0000-0000-000007770000}"/>
    <cellStyle name="Sub totals 4 5 37 2" xfId="32880" xr:uid="{00000000-0005-0000-0000-000008770000}"/>
    <cellStyle name="Sub totals 4 5 37 2 2" xfId="32881" xr:uid="{00000000-0005-0000-0000-000009770000}"/>
    <cellStyle name="Sub totals 4 5 37 2 3" xfId="32882" xr:uid="{00000000-0005-0000-0000-00000A770000}"/>
    <cellStyle name="Sub totals 4 5 37 2 4" xfId="32883" xr:uid="{00000000-0005-0000-0000-00000B770000}"/>
    <cellStyle name="Sub totals 4 5 37 3" xfId="32884" xr:uid="{00000000-0005-0000-0000-00000C770000}"/>
    <cellStyle name="Sub totals 4 5 37 4" xfId="32885" xr:uid="{00000000-0005-0000-0000-00000D770000}"/>
    <cellStyle name="Sub totals 4 5 38" xfId="4470" xr:uid="{00000000-0005-0000-0000-00000E770000}"/>
    <cellStyle name="Sub totals 4 5 38 2" xfId="32886" xr:uid="{00000000-0005-0000-0000-00000F770000}"/>
    <cellStyle name="Sub totals 4 5 38 2 2" xfId="32887" xr:uid="{00000000-0005-0000-0000-000010770000}"/>
    <cellStyle name="Sub totals 4 5 38 2 3" xfId="32888" xr:uid="{00000000-0005-0000-0000-000011770000}"/>
    <cellStyle name="Sub totals 4 5 38 2 4" xfId="32889" xr:uid="{00000000-0005-0000-0000-000012770000}"/>
    <cellStyle name="Sub totals 4 5 38 3" xfId="32890" xr:uid="{00000000-0005-0000-0000-000013770000}"/>
    <cellStyle name="Sub totals 4 5 38 4" xfId="32891" xr:uid="{00000000-0005-0000-0000-000014770000}"/>
    <cellStyle name="Sub totals 4 5 39" xfId="4471" xr:uid="{00000000-0005-0000-0000-000015770000}"/>
    <cellStyle name="Sub totals 4 5 39 2" xfId="32892" xr:uid="{00000000-0005-0000-0000-000016770000}"/>
    <cellStyle name="Sub totals 4 5 39 2 2" xfId="32893" xr:uid="{00000000-0005-0000-0000-000017770000}"/>
    <cellStyle name="Sub totals 4 5 39 2 3" xfId="32894" xr:uid="{00000000-0005-0000-0000-000018770000}"/>
    <cellStyle name="Sub totals 4 5 39 2 4" xfId="32895" xr:uid="{00000000-0005-0000-0000-000019770000}"/>
    <cellStyle name="Sub totals 4 5 39 3" xfId="32896" xr:uid="{00000000-0005-0000-0000-00001A770000}"/>
    <cellStyle name="Sub totals 4 5 39 4" xfId="32897" xr:uid="{00000000-0005-0000-0000-00001B770000}"/>
    <cellStyle name="Sub totals 4 5 4" xfId="4472" xr:uid="{00000000-0005-0000-0000-00001C770000}"/>
    <cellStyle name="Sub totals 4 5 4 2" xfId="32898" xr:uid="{00000000-0005-0000-0000-00001D770000}"/>
    <cellStyle name="Sub totals 4 5 4 2 2" xfId="32899" xr:uid="{00000000-0005-0000-0000-00001E770000}"/>
    <cellStyle name="Sub totals 4 5 4 2 3" xfId="32900" xr:uid="{00000000-0005-0000-0000-00001F770000}"/>
    <cellStyle name="Sub totals 4 5 4 2 4" xfId="32901" xr:uid="{00000000-0005-0000-0000-000020770000}"/>
    <cellStyle name="Sub totals 4 5 4 3" xfId="32902" xr:uid="{00000000-0005-0000-0000-000021770000}"/>
    <cellStyle name="Sub totals 4 5 4 4" xfId="32903" xr:uid="{00000000-0005-0000-0000-000022770000}"/>
    <cellStyle name="Sub totals 4 5 40" xfId="4473" xr:uid="{00000000-0005-0000-0000-000023770000}"/>
    <cellStyle name="Sub totals 4 5 40 2" xfId="32904" xr:uid="{00000000-0005-0000-0000-000024770000}"/>
    <cellStyle name="Sub totals 4 5 40 2 2" xfId="32905" xr:uid="{00000000-0005-0000-0000-000025770000}"/>
    <cellStyle name="Sub totals 4 5 40 2 3" xfId="32906" xr:uid="{00000000-0005-0000-0000-000026770000}"/>
    <cellStyle name="Sub totals 4 5 40 2 4" xfId="32907" xr:uid="{00000000-0005-0000-0000-000027770000}"/>
    <cellStyle name="Sub totals 4 5 40 3" xfId="32908" xr:uid="{00000000-0005-0000-0000-000028770000}"/>
    <cellStyle name="Sub totals 4 5 40 4" xfId="32909" xr:uid="{00000000-0005-0000-0000-000029770000}"/>
    <cellStyle name="Sub totals 4 5 41" xfId="4474" xr:uid="{00000000-0005-0000-0000-00002A770000}"/>
    <cellStyle name="Sub totals 4 5 41 2" xfId="32910" xr:uid="{00000000-0005-0000-0000-00002B770000}"/>
    <cellStyle name="Sub totals 4 5 41 2 2" xfId="32911" xr:uid="{00000000-0005-0000-0000-00002C770000}"/>
    <cellStyle name="Sub totals 4 5 41 2 3" xfId="32912" xr:uid="{00000000-0005-0000-0000-00002D770000}"/>
    <cellStyle name="Sub totals 4 5 41 2 4" xfId="32913" xr:uid="{00000000-0005-0000-0000-00002E770000}"/>
    <cellStyle name="Sub totals 4 5 41 3" xfId="32914" xr:uid="{00000000-0005-0000-0000-00002F770000}"/>
    <cellStyle name="Sub totals 4 5 41 4" xfId="32915" xr:uid="{00000000-0005-0000-0000-000030770000}"/>
    <cellStyle name="Sub totals 4 5 42" xfId="4475" xr:uid="{00000000-0005-0000-0000-000031770000}"/>
    <cellStyle name="Sub totals 4 5 42 2" xfId="32916" xr:uid="{00000000-0005-0000-0000-000032770000}"/>
    <cellStyle name="Sub totals 4 5 42 2 2" xfId="32917" xr:uid="{00000000-0005-0000-0000-000033770000}"/>
    <cellStyle name="Sub totals 4 5 42 2 3" xfId="32918" xr:uid="{00000000-0005-0000-0000-000034770000}"/>
    <cellStyle name="Sub totals 4 5 42 2 4" xfId="32919" xr:uid="{00000000-0005-0000-0000-000035770000}"/>
    <cellStyle name="Sub totals 4 5 42 3" xfId="32920" xr:uid="{00000000-0005-0000-0000-000036770000}"/>
    <cellStyle name="Sub totals 4 5 42 4" xfId="32921" xr:uid="{00000000-0005-0000-0000-000037770000}"/>
    <cellStyle name="Sub totals 4 5 43" xfId="4476" xr:uid="{00000000-0005-0000-0000-000038770000}"/>
    <cellStyle name="Sub totals 4 5 43 2" xfId="32922" xr:uid="{00000000-0005-0000-0000-000039770000}"/>
    <cellStyle name="Sub totals 4 5 43 2 2" xfId="32923" xr:uid="{00000000-0005-0000-0000-00003A770000}"/>
    <cellStyle name="Sub totals 4 5 43 2 3" xfId="32924" xr:uid="{00000000-0005-0000-0000-00003B770000}"/>
    <cellStyle name="Sub totals 4 5 43 2 4" xfId="32925" xr:uid="{00000000-0005-0000-0000-00003C770000}"/>
    <cellStyle name="Sub totals 4 5 43 3" xfId="32926" xr:uid="{00000000-0005-0000-0000-00003D770000}"/>
    <cellStyle name="Sub totals 4 5 43 4" xfId="32927" xr:uid="{00000000-0005-0000-0000-00003E770000}"/>
    <cellStyle name="Sub totals 4 5 44" xfId="4477" xr:uid="{00000000-0005-0000-0000-00003F770000}"/>
    <cellStyle name="Sub totals 4 5 44 2" xfId="32928" xr:uid="{00000000-0005-0000-0000-000040770000}"/>
    <cellStyle name="Sub totals 4 5 44 2 2" xfId="32929" xr:uid="{00000000-0005-0000-0000-000041770000}"/>
    <cellStyle name="Sub totals 4 5 44 2 3" xfId="32930" xr:uid="{00000000-0005-0000-0000-000042770000}"/>
    <cellStyle name="Sub totals 4 5 44 2 4" xfId="32931" xr:uid="{00000000-0005-0000-0000-000043770000}"/>
    <cellStyle name="Sub totals 4 5 44 3" xfId="32932" xr:uid="{00000000-0005-0000-0000-000044770000}"/>
    <cellStyle name="Sub totals 4 5 44 4" xfId="32933" xr:uid="{00000000-0005-0000-0000-000045770000}"/>
    <cellStyle name="Sub totals 4 5 45" xfId="32934" xr:uid="{00000000-0005-0000-0000-000046770000}"/>
    <cellStyle name="Sub totals 4 5 45 2" xfId="32935" xr:uid="{00000000-0005-0000-0000-000047770000}"/>
    <cellStyle name="Sub totals 4 5 45 3" xfId="32936" xr:uid="{00000000-0005-0000-0000-000048770000}"/>
    <cellStyle name="Sub totals 4 5 45 4" xfId="32937" xr:uid="{00000000-0005-0000-0000-000049770000}"/>
    <cellStyle name="Sub totals 4 5 46" xfId="32938" xr:uid="{00000000-0005-0000-0000-00004A770000}"/>
    <cellStyle name="Sub totals 4 5 46 2" xfId="32939" xr:uid="{00000000-0005-0000-0000-00004B770000}"/>
    <cellStyle name="Sub totals 4 5 46 3" xfId="32940" xr:uid="{00000000-0005-0000-0000-00004C770000}"/>
    <cellStyle name="Sub totals 4 5 46 4" xfId="32941" xr:uid="{00000000-0005-0000-0000-00004D770000}"/>
    <cellStyle name="Sub totals 4 5 47" xfId="32942" xr:uid="{00000000-0005-0000-0000-00004E770000}"/>
    <cellStyle name="Sub totals 4 5 5" xfId="4478" xr:uid="{00000000-0005-0000-0000-00004F770000}"/>
    <cellStyle name="Sub totals 4 5 5 2" xfId="32943" xr:uid="{00000000-0005-0000-0000-000050770000}"/>
    <cellStyle name="Sub totals 4 5 5 2 2" xfId="32944" xr:uid="{00000000-0005-0000-0000-000051770000}"/>
    <cellStyle name="Sub totals 4 5 5 2 3" xfId="32945" xr:uid="{00000000-0005-0000-0000-000052770000}"/>
    <cellStyle name="Sub totals 4 5 5 2 4" xfId="32946" xr:uid="{00000000-0005-0000-0000-000053770000}"/>
    <cellStyle name="Sub totals 4 5 5 3" xfId="32947" xr:uid="{00000000-0005-0000-0000-000054770000}"/>
    <cellStyle name="Sub totals 4 5 5 4" xfId="32948" xr:uid="{00000000-0005-0000-0000-000055770000}"/>
    <cellStyle name="Sub totals 4 5 6" xfId="4479" xr:uid="{00000000-0005-0000-0000-000056770000}"/>
    <cellStyle name="Sub totals 4 5 6 2" xfId="32949" xr:uid="{00000000-0005-0000-0000-000057770000}"/>
    <cellStyle name="Sub totals 4 5 6 2 2" xfId="32950" xr:uid="{00000000-0005-0000-0000-000058770000}"/>
    <cellStyle name="Sub totals 4 5 6 2 3" xfId="32951" xr:uid="{00000000-0005-0000-0000-000059770000}"/>
    <cellStyle name="Sub totals 4 5 6 2 4" xfId="32952" xr:uid="{00000000-0005-0000-0000-00005A770000}"/>
    <cellStyle name="Sub totals 4 5 6 3" xfId="32953" xr:uid="{00000000-0005-0000-0000-00005B770000}"/>
    <cellStyle name="Sub totals 4 5 6 4" xfId="32954" xr:uid="{00000000-0005-0000-0000-00005C770000}"/>
    <cellStyle name="Sub totals 4 5 7" xfId="4480" xr:uid="{00000000-0005-0000-0000-00005D770000}"/>
    <cellStyle name="Sub totals 4 5 7 2" xfId="32955" xr:uid="{00000000-0005-0000-0000-00005E770000}"/>
    <cellStyle name="Sub totals 4 5 7 2 2" xfId="32956" xr:uid="{00000000-0005-0000-0000-00005F770000}"/>
    <cellStyle name="Sub totals 4 5 7 2 3" xfId="32957" xr:uid="{00000000-0005-0000-0000-000060770000}"/>
    <cellStyle name="Sub totals 4 5 7 2 4" xfId="32958" xr:uid="{00000000-0005-0000-0000-000061770000}"/>
    <cellStyle name="Sub totals 4 5 7 3" xfId="32959" xr:uid="{00000000-0005-0000-0000-000062770000}"/>
    <cellStyle name="Sub totals 4 5 7 4" xfId="32960" xr:uid="{00000000-0005-0000-0000-000063770000}"/>
    <cellStyle name="Sub totals 4 5 8" xfId="4481" xr:uid="{00000000-0005-0000-0000-000064770000}"/>
    <cellStyle name="Sub totals 4 5 8 2" xfId="32961" xr:uid="{00000000-0005-0000-0000-000065770000}"/>
    <cellStyle name="Sub totals 4 5 8 2 2" xfId="32962" xr:uid="{00000000-0005-0000-0000-000066770000}"/>
    <cellStyle name="Sub totals 4 5 8 2 3" xfId="32963" xr:uid="{00000000-0005-0000-0000-000067770000}"/>
    <cellStyle name="Sub totals 4 5 8 2 4" xfId="32964" xr:uid="{00000000-0005-0000-0000-000068770000}"/>
    <cellStyle name="Sub totals 4 5 8 3" xfId="32965" xr:uid="{00000000-0005-0000-0000-000069770000}"/>
    <cellStyle name="Sub totals 4 5 8 4" xfId="32966" xr:uid="{00000000-0005-0000-0000-00006A770000}"/>
    <cellStyle name="Sub totals 4 5 9" xfId="4482" xr:uid="{00000000-0005-0000-0000-00006B770000}"/>
    <cellStyle name="Sub totals 4 5 9 2" xfId="32967" xr:uid="{00000000-0005-0000-0000-00006C770000}"/>
    <cellStyle name="Sub totals 4 5 9 2 2" xfId="32968" xr:uid="{00000000-0005-0000-0000-00006D770000}"/>
    <cellStyle name="Sub totals 4 5 9 2 3" xfId="32969" xr:uid="{00000000-0005-0000-0000-00006E770000}"/>
    <cellStyle name="Sub totals 4 5 9 2 4" xfId="32970" xr:uid="{00000000-0005-0000-0000-00006F770000}"/>
    <cellStyle name="Sub totals 4 5 9 3" xfId="32971" xr:uid="{00000000-0005-0000-0000-000070770000}"/>
    <cellStyle name="Sub totals 4 5 9 4" xfId="32972" xr:uid="{00000000-0005-0000-0000-000071770000}"/>
    <cellStyle name="Sub totals 4 6" xfId="4483" xr:uid="{00000000-0005-0000-0000-000072770000}"/>
    <cellStyle name="Sub totals 4 6 2" xfId="32973" xr:uid="{00000000-0005-0000-0000-000073770000}"/>
    <cellStyle name="Sub totals 4 6 2 2" xfId="32974" xr:uid="{00000000-0005-0000-0000-000074770000}"/>
    <cellStyle name="Sub totals 4 6 2 3" xfId="32975" xr:uid="{00000000-0005-0000-0000-000075770000}"/>
    <cellStyle name="Sub totals 4 6 2 4" xfId="32976" xr:uid="{00000000-0005-0000-0000-000076770000}"/>
    <cellStyle name="Sub totals 4 6 3" xfId="32977" xr:uid="{00000000-0005-0000-0000-000077770000}"/>
    <cellStyle name="Sub totals 4 6 4" xfId="32978" xr:uid="{00000000-0005-0000-0000-000078770000}"/>
    <cellStyle name="Sub totals 4 7" xfId="4484" xr:uid="{00000000-0005-0000-0000-000079770000}"/>
    <cellStyle name="Sub totals 4 7 2" xfId="32979" xr:uid="{00000000-0005-0000-0000-00007A770000}"/>
    <cellStyle name="Sub totals 4 7 2 2" xfId="32980" xr:uid="{00000000-0005-0000-0000-00007B770000}"/>
    <cellStyle name="Sub totals 4 7 2 3" xfId="32981" xr:uid="{00000000-0005-0000-0000-00007C770000}"/>
    <cellStyle name="Sub totals 4 7 2 4" xfId="32982" xr:uid="{00000000-0005-0000-0000-00007D770000}"/>
    <cellStyle name="Sub totals 4 7 3" xfId="32983" xr:uid="{00000000-0005-0000-0000-00007E770000}"/>
    <cellStyle name="Sub totals 4 7 4" xfId="32984" xr:uid="{00000000-0005-0000-0000-00007F770000}"/>
    <cellStyle name="Sub totals 4 8" xfId="4485" xr:uid="{00000000-0005-0000-0000-000080770000}"/>
    <cellStyle name="Sub totals 4 8 2" xfId="32985" xr:uid="{00000000-0005-0000-0000-000081770000}"/>
    <cellStyle name="Sub totals 4 8 2 2" xfId="32986" xr:uid="{00000000-0005-0000-0000-000082770000}"/>
    <cellStyle name="Sub totals 4 8 2 3" xfId="32987" xr:uid="{00000000-0005-0000-0000-000083770000}"/>
    <cellStyle name="Sub totals 4 8 2 4" xfId="32988" xr:uid="{00000000-0005-0000-0000-000084770000}"/>
    <cellStyle name="Sub totals 4 8 3" xfId="32989" xr:uid="{00000000-0005-0000-0000-000085770000}"/>
    <cellStyle name="Sub totals 4 8 4" xfId="32990" xr:uid="{00000000-0005-0000-0000-000086770000}"/>
    <cellStyle name="Sub totals 4 9" xfId="4486" xr:uid="{00000000-0005-0000-0000-000087770000}"/>
    <cellStyle name="Sub totals 4 9 2" xfId="32991" xr:uid="{00000000-0005-0000-0000-000088770000}"/>
    <cellStyle name="Sub totals 4 9 2 2" xfId="32992" xr:uid="{00000000-0005-0000-0000-000089770000}"/>
    <cellStyle name="Sub totals 4 9 2 3" xfId="32993" xr:uid="{00000000-0005-0000-0000-00008A770000}"/>
    <cellStyle name="Sub totals 4 9 2 4" xfId="32994" xr:uid="{00000000-0005-0000-0000-00008B770000}"/>
    <cellStyle name="Sub totals 4 9 3" xfId="32995" xr:uid="{00000000-0005-0000-0000-00008C770000}"/>
    <cellStyle name="Sub totals 4 9 4" xfId="32996" xr:uid="{00000000-0005-0000-0000-00008D770000}"/>
    <cellStyle name="Sub totals 5" xfId="4487" xr:uid="{00000000-0005-0000-0000-00008E770000}"/>
    <cellStyle name="Sub totals 5 10" xfId="4488" xr:uid="{00000000-0005-0000-0000-00008F770000}"/>
    <cellStyle name="Sub totals 5 10 2" xfId="32997" xr:uid="{00000000-0005-0000-0000-000090770000}"/>
    <cellStyle name="Sub totals 5 10 2 2" xfId="32998" xr:uid="{00000000-0005-0000-0000-000091770000}"/>
    <cellStyle name="Sub totals 5 10 2 3" xfId="32999" xr:uid="{00000000-0005-0000-0000-000092770000}"/>
    <cellStyle name="Sub totals 5 10 2 4" xfId="33000" xr:uid="{00000000-0005-0000-0000-000093770000}"/>
    <cellStyle name="Sub totals 5 10 3" xfId="33001" xr:uid="{00000000-0005-0000-0000-000094770000}"/>
    <cellStyle name="Sub totals 5 10 4" xfId="33002" xr:uid="{00000000-0005-0000-0000-000095770000}"/>
    <cellStyle name="Sub totals 5 11" xfId="4489" xr:uid="{00000000-0005-0000-0000-000096770000}"/>
    <cellStyle name="Sub totals 5 11 2" xfId="33003" xr:uid="{00000000-0005-0000-0000-000097770000}"/>
    <cellStyle name="Sub totals 5 11 2 2" xfId="33004" xr:uid="{00000000-0005-0000-0000-000098770000}"/>
    <cellStyle name="Sub totals 5 11 2 3" xfId="33005" xr:uid="{00000000-0005-0000-0000-000099770000}"/>
    <cellStyle name="Sub totals 5 11 2 4" xfId="33006" xr:uid="{00000000-0005-0000-0000-00009A770000}"/>
    <cellStyle name="Sub totals 5 11 3" xfId="33007" xr:uid="{00000000-0005-0000-0000-00009B770000}"/>
    <cellStyle name="Sub totals 5 11 4" xfId="33008" xr:uid="{00000000-0005-0000-0000-00009C770000}"/>
    <cellStyle name="Sub totals 5 12" xfId="4490" xr:uid="{00000000-0005-0000-0000-00009D770000}"/>
    <cellStyle name="Sub totals 5 12 2" xfId="33009" xr:uid="{00000000-0005-0000-0000-00009E770000}"/>
    <cellStyle name="Sub totals 5 12 2 2" xfId="33010" xr:uid="{00000000-0005-0000-0000-00009F770000}"/>
    <cellStyle name="Sub totals 5 12 2 3" xfId="33011" xr:uid="{00000000-0005-0000-0000-0000A0770000}"/>
    <cellStyle name="Sub totals 5 12 2 4" xfId="33012" xr:uid="{00000000-0005-0000-0000-0000A1770000}"/>
    <cellStyle name="Sub totals 5 12 3" xfId="33013" xr:uid="{00000000-0005-0000-0000-0000A2770000}"/>
    <cellStyle name="Sub totals 5 12 4" xfId="33014" xr:uid="{00000000-0005-0000-0000-0000A3770000}"/>
    <cellStyle name="Sub totals 5 13" xfId="4491" xr:uid="{00000000-0005-0000-0000-0000A4770000}"/>
    <cellStyle name="Sub totals 5 13 2" xfId="33015" xr:uid="{00000000-0005-0000-0000-0000A5770000}"/>
    <cellStyle name="Sub totals 5 13 2 2" xfId="33016" xr:uid="{00000000-0005-0000-0000-0000A6770000}"/>
    <cellStyle name="Sub totals 5 13 2 3" xfId="33017" xr:uid="{00000000-0005-0000-0000-0000A7770000}"/>
    <cellStyle name="Sub totals 5 13 2 4" xfId="33018" xr:uid="{00000000-0005-0000-0000-0000A8770000}"/>
    <cellStyle name="Sub totals 5 13 3" xfId="33019" xr:uid="{00000000-0005-0000-0000-0000A9770000}"/>
    <cellStyle name="Sub totals 5 13 4" xfId="33020" xr:uid="{00000000-0005-0000-0000-0000AA770000}"/>
    <cellStyle name="Sub totals 5 14" xfId="4492" xr:uid="{00000000-0005-0000-0000-0000AB770000}"/>
    <cellStyle name="Sub totals 5 14 2" xfId="33021" xr:uid="{00000000-0005-0000-0000-0000AC770000}"/>
    <cellStyle name="Sub totals 5 14 2 2" xfId="33022" xr:uid="{00000000-0005-0000-0000-0000AD770000}"/>
    <cellStyle name="Sub totals 5 14 2 3" xfId="33023" xr:uid="{00000000-0005-0000-0000-0000AE770000}"/>
    <cellStyle name="Sub totals 5 14 2 4" xfId="33024" xr:uid="{00000000-0005-0000-0000-0000AF770000}"/>
    <cellStyle name="Sub totals 5 14 3" xfId="33025" xr:uid="{00000000-0005-0000-0000-0000B0770000}"/>
    <cellStyle name="Sub totals 5 14 4" xfId="33026" xr:uid="{00000000-0005-0000-0000-0000B1770000}"/>
    <cellStyle name="Sub totals 5 15" xfId="4493" xr:uid="{00000000-0005-0000-0000-0000B2770000}"/>
    <cellStyle name="Sub totals 5 15 2" xfId="33027" xr:uid="{00000000-0005-0000-0000-0000B3770000}"/>
    <cellStyle name="Sub totals 5 15 2 2" xfId="33028" xr:uid="{00000000-0005-0000-0000-0000B4770000}"/>
    <cellStyle name="Sub totals 5 15 2 3" xfId="33029" xr:uid="{00000000-0005-0000-0000-0000B5770000}"/>
    <cellStyle name="Sub totals 5 15 2 4" xfId="33030" xr:uid="{00000000-0005-0000-0000-0000B6770000}"/>
    <cellStyle name="Sub totals 5 15 3" xfId="33031" xr:uid="{00000000-0005-0000-0000-0000B7770000}"/>
    <cellStyle name="Sub totals 5 15 4" xfId="33032" xr:uid="{00000000-0005-0000-0000-0000B8770000}"/>
    <cellStyle name="Sub totals 5 16" xfId="4494" xr:uid="{00000000-0005-0000-0000-0000B9770000}"/>
    <cellStyle name="Sub totals 5 16 2" xfId="33033" xr:uid="{00000000-0005-0000-0000-0000BA770000}"/>
    <cellStyle name="Sub totals 5 16 2 2" xfId="33034" xr:uid="{00000000-0005-0000-0000-0000BB770000}"/>
    <cellStyle name="Sub totals 5 16 2 3" xfId="33035" xr:uid="{00000000-0005-0000-0000-0000BC770000}"/>
    <cellStyle name="Sub totals 5 16 2 4" xfId="33036" xr:uid="{00000000-0005-0000-0000-0000BD770000}"/>
    <cellStyle name="Sub totals 5 16 3" xfId="33037" xr:uid="{00000000-0005-0000-0000-0000BE770000}"/>
    <cellStyle name="Sub totals 5 16 4" xfId="33038" xr:uid="{00000000-0005-0000-0000-0000BF770000}"/>
    <cellStyle name="Sub totals 5 17" xfId="4495" xr:uid="{00000000-0005-0000-0000-0000C0770000}"/>
    <cellStyle name="Sub totals 5 17 2" xfId="33039" xr:uid="{00000000-0005-0000-0000-0000C1770000}"/>
    <cellStyle name="Sub totals 5 17 2 2" xfId="33040" xr:uid="{00000000-0005-0000-0000-0000C2770000}"/>
    <cellStyle name="Sub totals 5 17 2 3" xfId="33041" xr:uid="{00000000-0005-0000-0000-0000C3770000}"/>
    <cellStyle name="Sub totals 5 17 2 4" xfId="33042" xr:uid="{00000000-0005-0000-0000-0000C4770000}"/>
    <cellStyle name="Sub totals 5 17 3" xfId="33043" xr:uid="{00000000-0005-0000-0000-0000C5770000}"/>
    <cellStyle name="Sub totals 5 17 4" xfId="33044" xr:uid="{00000000-0005-0000-0000-0000C6770000}"/>
    <cellStyle name="Sub totals 5 18" xfId="4496" xr:uid="{00000000-0005-0000-0000-0000C7770000}"/>
    <cellStyle name="Sub totals 5 18 2" xfId="33045" xr:uid="{00000000-0005-0000-0000-0000C8770000}"/>
    <cellStyle name="Sub totals 5 18 2 2" xfId="33046" xr:uid="{00000000-0005-0000-0000-0000C9770000}"/>
    <cellStyle name="Sub totals 5 18 2 3" xfId="33047" xr:uid="{00000000-0005-0000-0000-0000CA770000}"/>
    <cellStyle name="Sub totals 5 18 2 4" xfId="33048" xr:uid="{00000000-0005-0000-0000-0000CB770000}"/>
    <cellStyle name="Sub totals 5 18 3" xfId="33049" xr:uid="{00000000-0005-0000-0000-0000CC770000}"/>
    <cellStyle name="Sub totals 5 18 4" xfId="33050" xr:uid="{00000000-0005-0000-0000-0000CD770000}"/>
    <cellStyle name="Sub totals 5 19" xfId="4497" xr:uid="{00000000-0005-0000-0000-0000CE770000}"/>
    <cellStyle name="Sub totals 5 19 2" xfId="33051" xr:uid="{00000000-0005-0000-0000-0000CF770000}"/>
    <cellStyle name="Sub totals 5 19 2 2" xfId="33052" xr:uid="{00000000-0005-0000-0000-0000D0770000}"/>
    <cellStyle name="Sub totals 5 19 2 3" xfId="33053" xr:uid="{00000000-0005-0000-0000-0000D1770000}"/>
    <cellStyle name="Sub totals 5 19 2 4" xfId="33054" xr:uid="{00000000-0005-0000-0000-0000D2770000}"/>
    <cellStyle name="Sub totals 5 19 3" xfId="33055" xr:uid="{00000000-0005-0000-0000-0000D3770000}"/>
    <cellStyle name="Sub totals 5 19 4" xfId="33056" xr:uid="{00000000-0005-0000-0000-0000D4770000}"/>
    <cellStyle name="Sub totals 5 2" xfId="4498" xr:uid="{00000000-0005-0000-0000-0000D5770000}"/>
    <cellStyle name="Sub totals 5 2 10" xfId="4499" xr:uid="{00000000-0005-0000-0000-0000D6770000}"/>
    <cellStyle name="Sub totals 5 2 10 2" xfId="33057" xr:uid="{00000000-0005-0000-0000-0000D7770000}"/>
    <cellStyle name="Sub totals 5 2 10 2 2" xfId="33058" xr:uid="{00000000-0005-0000-0000-0000D8770000}"/>
    <cellStyle name="Sub totals 5 2 10 2 3" xfId="33059" xr:uid="{00000000-0005-0000-0000-0000D9770000}"/>
    <cellStyle name="Sub totals 5 2 10 2 4" xfId="33060" xr:uid="{00000000-0005-0000-0000-0000DA770000}"/>
    <cellStyle name="Sub totals 5 2 10 3" xfId="33061" xr:uid="{00000000-0005-0000-0000-0000DB770000}"/>
    <cellStyle name="Sub totals 5 2 10 4" xfId="33062" xr:uid="{00000000-0005-0000-0000-0000DC770000}"/>
    <cellStyle name="Sub totals 5 2 11" xfId="4500" xr:uid="{00000000-0005-0000-0000-0000DD770000}"/>
    <cellStyle name="Sub totals 5 2 11 2" xfId="33063" xr:uid="{00000000-0005-0000-0000-0000DE770000}"/>
    <cellStyle name="Sub totals 5 2 11 2 2" xfId="33064" xr:uid="{00000000-0005-0000-0000-0000DF770000}"/>
    <cellStyle name="Sub totals 5 2 11 2 3" xfId="33065" xr:uid="{00000000-0005-0000-0000-0000E0770000}"/>
    <cellStyle name="Sub totals 5 2 11 2 4" xfId="33066" xr:uid="{00000000-0005-0000-0000-0000E1770000}"/>
    <cellStyle name="Sub totals 5 2 11 3" xfId="33067" xr:uid="{00000000-0005-0000-0000-0000E2770000}"/>
    <cellStyle name="Sub totals 5 2 11 4" xfId="33068" xr:uid="{00000000-0005-0000-0000-0000E3770000}"/>
    <cellStyle name="Sub totals 5 2 12" xfId="4501" xr:uid="{00000000-0005-0000-0000-0000E4770000}"/>
    <cellStyle name="Sub totals 5 2 12 2" xfId="33069" xr:uid="{00000000-0005-0000-0000-0000E5770000}"/>
    <cellStyle name="Sub totals 5 2 12 2 2" xfId="33070" xr:uid="{00000000-0005-0000-0000-0000E6770000}"/>
    <cellStyle name="Sub totals 5 2 12 2 3" xfId="33071" xr:uid="{00000000-0005-0000-0000-0000E7770000}"/>
    <cellStyle name="Sub totals 5 2 12 2 4" xfId="33072" xr:uid="{00000000-0005-0000-0000-0000E8770000}"/>
    <cellStyle name="Sub totals 5 2 12 3" xfId="33073" xr:uid="{00000000-0005-0000-0000-0000E9770000}"/>
    <cellStyle name="Sub totals 5 2 12 4" xfId="33074" xr:uid="{00000000-0005-0000-0000-0000EA770000}"/>
    <cellStyle name="Sub totals 5 2 13" xfId="4502" xr:uid="{00000000-0005-0000-0000-0000EB770000}"/>
    <cellStyle name="Sub totals 5 2 13 2" xfId="33075" xr:uid="{00000000-0005-0000-0000-0000EC770000}"/>
    <cellStyle name="Sub totals 5 2 13 2 2" xfId="33076" xr:uid="{00000000-0005-0000-0000-0000ED770000}"/>
    <cellStyle name="Sub totals 5 2 13 2 3" xfId="33077" xr:uid="{00000000-0005-0000-0000-0000EE770000}"/>
    <cellStyle name="Sub totals 5 2 13 2 4" xfId="33078" xr:uid="{00000000-0005-0000-0000-0000EF770000}"/>
    <cellStyle name="Sub totals 5 2 13 3" xfId="33079" xr:uid="{00000000-0005-0000-0000-0000F0770000}"/>
    <cellStyle name="Sub totals 5 2 13 4" xfId="33080" xr:uid="{00000000-0005-0000-0000-0000F1770000}"/>
    <cellStyle name="Sub totals 5 2 14" xfId="4503" xr:uid="{00000000-0005-0000-0000-0000F2770000}"/>
    <cellStyle name="Sub totals 5 2 14 2" xfId="33081" xr:uid="{00000000-0005-0000-0000-0000F3770000}"/>
    <cellStyle name="Sub totals 5 2 14 2 2" xfId="33082" xr:uid="{00000000-0005-0000-0000-0000F4770000}"/>
    <cellStyle name="Sub totals 5 2 14 2 3" xfId="33083" xr:uid="{00000000-0005-0000-0000-0000F5770000}"/>
    <cellStyle name="Sub totals 5 2 14 2 4" xfId="33084" xr:uid="{00000000-0005-0000-0000-0000F6770000}"/>
    <cellStyle name="Sub totals 5 2 14 3" xfId="33085" xr:uid="{00000000-0005-0000-0000-0000F7770000}"/>
    <cellStyle name="Sub totals 5 2 14 4" xfId="33086" xr:uid="{00000000-0005-0000-0000-0000F8770000}"/>
    <cellStyle name="Sub totals 5 2 15" xfId="4504" xr:uid="{00000000-0005-0000-0000-0000F9770000}"/>
    <cellStyle name="Sub totals 5 2 15 2" xfId="33087" xr:uid="{00000000-0005-0000-0000-0000FA770000}"/>
    <cellStyle name="Sub totals 5 2 15 2 2" xfId="33088" xr:uid="{00000000-0005-0000-0000-0000FB770000}"/>
    <cellStyle name="Sub totals 5 2 15 2 3" xfId="33089" xr:uid="{00000000-0005-0000-0000-0000FC770000}"/>
    <cellStyle name="Sub totals 5 2 15 2 4" xfId="33090" xr:uid="{00000000-0005-0000-0000-0000FD770000}"/>
    <cellStyle name="Sub totals 5 2 15 3" xfId="33091" xr:uid="{00000000-0005-0000-0000-0000FE770000}"/>
    <cellStyle name="Sub totals 5 2 15 4" xfId="33092" xr:uid="{00000000-0005-0000-0000-0000FF770000}"/>
    <cellStyle name="Sub totals 5 2 16" xfId="4505" xr:uid="{00000000-0005-0000-0000-000000780000}"/>
    <cellStyle name="Sub totals 5 2 16 2" xfId="33093" xr:uid="{00000000-0005-0000-0000-000001780000}"/>
    <cellStyle name="Sub totals 5 2 16 2 2" xfId="33094" xr:uid="{00000000-0005-0000-0000-000002780000}"/>
    <cellStyle name="Sub totals 5 2 16 2 3" xfId="33095" xr:uid="{00000000-0005-0000-0000-000003780000}"/>
    <cellStyle name="Sub totals 5 2 16 2 4" xfId="33096" xr:uid="{00000000-0005-0000-0000-000004780000}"/>
    <cellStyle name="Sub totals 5 2 16 3" xfId="33097" xr:uid="{00000000-0005-0000-0000-000005780000}"/>
    <cellStyle name="Sub totals 5 2 16 4" xfId="33098" xr:uid="{00000000-0005-0000-0000-000006780000}"/>
    <cellStyle name="Sub totals 5 2 17" xfId="4506" xr:uid="{00000000-0005-0000-0000-000007780000}"/>
    <cellStyle name="Sub totals 5 2 17 2" xfId="33099" xr:uid="{00000000-0005-0000-0000-000008780000}"/>
    <cellStyle name="Sub totals 5 2 17 2 2" xfId="33100" xr:uid="{00000000-0005-0000-0000-000009780000}"/>
    <cellStyle name="Sub totals 5 2 17 2 3" xfId="33101" xr:uid="{00000000-0005-0000-0000-00000A780000}"/>
    <cellStyle name="Sub totals 5 2 17 2 4" xfId="33102" xr:uid="{00000000-0005-0000-0000-00000B780000}"/>
    <cellStyle name="Sub totals 5 2 17 3" xfId="33103" xr:uid="{00000000-0005-0000-0000-00000C780000}"/>
    <cellStyle name="Sub totals 5 2 17 4" xfId="33104" xr:uid="{00000000-0005-0000-0000-00000D780000}"/>
    <cellStyle name="Sub totals 5 2 18" xfId="4507" xr:uid="{00000000-0005-0000-0000-00000E780000}"/>
    <cellStyle name="Sub totals 5 2 18 2" xfId="33105" xr:uid="{00000000-0005-0000-0000-00000F780000}"/>
    <cellStyle name="Sub totals 5 2 18 2 2" xfId="33106" xr:uid="{00000000-0005-0000-0000-000010780000}"/>
    <cellStyle name="Sub totals 5 2 18 2 3" xfId="33107" xr:uid="{00000000-0005-0000-0000-000011780000}"/>
    <cellStyle name="Sub totals 5 2 18 2 4" xfId="33108" xr:uid="{00000000-0005-0000-0000-000012780000}"/>
    <cellStyle name="Sub totals 5 2 18 3" xfId="33109" xr:uid="{00000000-0005-0000-0000-000013780000}"/>
    <cellStyle name="Sub totals 5 2 18 4" xfId="33110" xr:uid="{00000000-0005-0000-0000-000014780000}"/>
    <cellStyle name="Sub totals 5 2 19" xfId="4508" xr:uid="{00000000-0005-0000-0000-000015780000}"/>
    <cellStyle name="Sub totals 5 2 19 2" xfId="33111" xr:uid="{00000000-0005-0000-0000-000016780000}"/>
    <cellStyle name="Sub totals 5 2 19 2 2" xfId="33112" xr:uid="{00000000-0005-0000-0000-000017780000}"/>
    <cellStyle name="Sub totals 5 2 19 2 3" xfId="33113" xr:uid="{00000000-0005-0000-0000-000018780000}"/>
    <cellStyle name="Sub totals 5 2 19 2 4" xfId="33114" xr:uid="{00000000-0005-0000-0000-000019780000}"/>
    <cellStyle name="Sub totals 5 2 19 3" xfId="33115" xr:uid="{00000000-0005-0000-0000-00001A780000}"/>
    <cellStyle name="Sub totals 5 2 19 4" xfId="33116" xr:uid="{00000000-0005-0000-0000-00001B780000}"/>
    <cellStyle name="Sub totals 5 2 2" xfId="4509" xr:uid="{00000000-0005-0000-0000-00001C780000}"/>
    <cellStyle name="Sub totals 5 2 2 2" xfId="33117" xr:uid="{00000000-0005-0000-0000-00001D780000}"/>
    <cellStyle name="Sub totals 5 2 2 2 2" xfId="33118" xr:uid="{00000000-0005-0000-0000-00001E780000}"/>
    <cellStyle name="Sub totals 5 2 2 2 3" xfId="33119" xr:uid="{00000000-0005-0000-0000-00001F780000}"/>
    <cellStyle name="Sub totals 5 2 2 2 4" xfId="33120" xr:uid="{00000000-0005-0000-0000-000020780000}"/>
    <cellStyle name="Sub totals 5 2 2 3" xfId="33121" xr:uid="{00000000-0005-0000-0000-000021780000}"/>
    <cellStyle name="Sub totals 5 2 2 4" xfId="33122" xr:uid="{00000000-0005-0000-0000-000022780000}"/>
    <cellStyle name="Sub totals 5 2 20" xfId="4510" xr:uid="{00000000-0005-0000-0000-000023780000}"/>
    <cellStyle name="Sub totals 5 2 20 2" xfId="33123" xr:uid="{00000000-0005-0000-0000-000024780000}"/>
    <cellStyle name="Sub totals 5 2 20 2 2" xfId="33124" xr:uid="{00000000-0005-0000-0000-000025780000}"/>
    <cellStyle name="Sub totals 5 2 20 2 3" xfId="33125" xr:uid="{00000000-0005-0000-0000-000026780000}"/>
    <cellStyle name="Sub totals 5 2 20 2 4" xfId="33126" xr:uid="{00000000-0005-0000-0000-000027780000}"/>
    <cellStyle name="Sub totals 5 2 20 3" xfId="33127" xr:uid="{00000000-0005-0000-0000-000028780000}"/>
    <cellStyle name="Sub totals 5 2 20 4" xfId="33128" xr:uid="{00000000-0005-0000-0000-000029780000}"/>
    <cellStyle name="Sub totals 5 2 21" xfId="4511" xr:uid="{00000000-0005-0000-0000-00002A780000}"/>
    <cellStyle name="Sub totals 5 2 21 2" xfId="33129" xr:uid="{00000000-0005-0000-0000-00002B780000}"/>
    <cellStyle name="Sub totals 5 2 21 2 2" xfId="33130" xr:uid="{00000000-0005-0000-0000-00002C780000}"/>
    <cellStyle name="Sub totals 5 2 21 2 3" xfId="33131" xr:uid="{00000000-0005-0000-0000-00002D780000}"/>
    <cellStyle name="Sub totals 5 2 21 2 4" xfId="33132" xr:uid="{00000000-0005-0000-0000-00002E780000}"/>
    <cellStyle name="Sub totals 5 2 21 3" xfId="33133" xr:uid="{00000000-0005-0000-0000-00002F780000}"/>
    <cellStyle name="Sub totals 5 2 21 4" xfId="33134" xr:uid="{00000000-0005-0000-0000-000030780000}"/>
    <cellStyle name="Sub totals 5 2 22" xfId="4512" xr:uid="{00000000-0005-0000-0000-000031780000}"/>
    <cellStyle name="Sub totals 5 2 22 2" xfId="33135" xr:uid="{00000000-0005-0000-0000-000032780000}"/>
    <cellStyle name="Sub totals 5 2 22 2 2" xfId="33136" xr:uid="{00000000-0005-0000-0000-000033780000}"/>
    <cellStyle name="Sub totals 5 2 22 2 3" xfId="33137" xr:uid="{00000000-0005-0000-0000-000034780000}"/>
    <cellStyle name="Sub totals 5 2 22 2 4" xfId="33138" xr:uid="{00000000-0005-0000-0000-000035780000}"/>
    <cellStyle name="Sub totals 5 2 22 3" xfId="33139" xr:uid="{00000000-0005-0000-0000-000036780000}"/>
    <cellStyle name="Sub totals 5 2 22 4" xfId="33140" xr:uid="{00000000-0005-0000-0000-000037780000}"/>
    <cellStyle name="Sub totals 5 2 23" xfId="4513" xr:uid="{00000000-0005-0000-0000-000038780000}"/>
    <cellStyle name="Sub totals 5 2 23 2" xfId="33141" xr:uid="{00000000-0005-0000-0000-000039780000}"/>
    <cellStyle name="Sub totals 5 2 23 2 2" xfId="33142" xr:uid="{00000000-0005-0000-0000-00003A780000}"/>
    <cellStyle name="Sub totals 5 2 23 2 3" xfId="33143" xr:uid="{00000000-0005-0000-0000-00003B780000}"/>
    <cellStyle name="Sub totals 5 2 23 2 4" xfId="33144" xr:uid="{00000000-0005-0000-0000-00003C780000}"/>
    <cellStyle name="Sub totals 5 2 23 3" xfId="33145" xr:uid="{00000000-0005-0000-0000-00003D780000}"/>
    <cellStyle name="Sub totals 5 2 23 4" xfId="33146" xr:uid="{00000000-0005-0000-0000-00003E780000}"/>
    <cellStyle name="Sub totals 5 2 24" xfId="4514" xr:uid="{00000000-0005-0000-0000-00003F780000}"/>
    <cellStyle name="Sub totals 5 2 24 2" xfId="33147" xr:uid="{00000000-0005-0000-0000-000040780000}"/>
    <cellStyle name="Sub totals 5 2 24 2 2" xfId="33148" xr:uid="{00000000-0005-0000-0000-000041780000}"/>
    <cellStyle name="Sub totals 5 2 24 2 3" xfId="33149" xr:uid="{00000000-0005-0000-0000-000042780000}"/>
    <cellStyle name="Sub totals 5 2 24 2 4" xfId="33150" xr:uid="{00000000-0005-0000-0000-000043780000}"/>
    <cellStyle name="Sub totals 5 2 24 3" xfId="33151" xr:uid="{00000000-0005-0000-0000-000044780000}"/>
    <cellStyle name="Sub totals 5 2 24 4" xfId="33152" xr:uid="{00000000-0005-0000-0000-000045780000}"/>
    <cellStyle name="Sub totals 5 2 25" xfId="4515" xr:uid="{00000000-0005-0000-0000-000046780000}"/>
    <cellStyle name="Sub totals 5 2 25 2" xfId="33153" xr:uid="{00000000-0005-0000-0000-000047780000}"/>
    <cellStyle name="Sub totals 5 2 25 2 2" xfId="33154" xr:uid="{00000000-0005-0000-0000-000048780000}"/>
    <cellStyle name="Sub totals 5 2 25 2 3" xfId="33155" xr:uid="{00000000-0005-0000-0000-000049780000}"/>
    <cellStyle name="Sub totals 5 2 25 2 4" xfId="33156" xr:uid="{00000000-0005-0000-0000-00004A780000}"/>
    <cellStyle name="Sub totals 5 2 25 3" xfId="33157" xr:uid="{00000000-0005-0000-0000-00004B780000}"/>
    <cellStyle name="Sub totals 5 2 25 4" xfId="33158" xr:uid="{00000000-0005-0000-0000-00004C780000}"/>
    <cellStyle name="Sub totals 5 2 26" xfId="4516" xr:uid="{00000000-0005-0000-0000-00004D780000}"/>
    <cellStyle name="Sub totals 5 2 26 2" xfId="33159" xr:uid="{00000000-0005-0000-0000-00004E780000}"/>
    <cellStyle name="Sub totals 5 2 26 2 2" xfId="33160" xr:uid="{00000000-0005-0000-0000-00004F780000}"/>
    <cellStyle name="Sub totals 5 2 26 2 3" xfId="33161" xr:uid="{00000000-0005-0000-0000-000050780000}"/>
    <cellStyle name="Sub totals 5 2 26 2 4" xfId="33162" xr:uid="{00000000-0005-0000-0000-000051780000}"/>
    <cellStyle name="Sub totals 5 2 26 3" xfId="33163" xr:uid="{00000000-0005-0000-0000-000052780000}"/>
    <cellStyle name="Sub totals 5 2 26 4" xfId="33164" xr:uid="{00000000-0005-0000-0000-000053780000}"/>
    <cellStyle name="Sub totals 5 2 27" xfId="4517" xr:uid="{00000000-0005-0000-0000-000054780000}"/>
    <cellStyle name="Sub totals 5 2 27 2" xfId="33165" xr:uid="{00000000-0005-0000-0000-000055780000}"/>
    <cellStyle name="Sub totals 5 2 27 2 2" xfId="33166" xr:uid="{00000000-0005-0000-0000-000056780000}"/>
    <cellStyle name="Sub totals 5 2 27 2 3" xfId="33167" xr:uid="{00000000-0005-0000-0000-000057780000}"/>
    <cellStyle name="Sub totals 5 2 27 2 4" xfId="33168" xr:uid="{00000000-0005-0000-0000-000058780000}"/>
    <cellStyle name="Sub totals 5 2 27 3" xfId="33169" xr:uid="{00000000-0005-0000-0000-000059780000}"/>
    <cellStyle name="Sub totals 5 2 27 4" xfId="33170" xr:uid="{00000000-0005-0000-0000-00005A780000}"/>
    <cellStyle name="Sub totals 5 2 28" xfId="4518" xr:uid="{00000000-0005-0000-0000-00005B780000}"/>
    <cellStyle name="Sub totals 5 2 28 2" xfId="33171" xr:uid="{00000000-0005-0000-0000-00005C780000}"/>
    <cellStyle name="Sub totals 5 2 28 2 2" xfId="33172" xr:uid="{00000000-0005-0000-0000-00005D780000}"/>
    <cellStyle name="Sub totals 5 2 28 2 3" xfId="33173" xr:uid="{00000000-0005-0000-0000-00005E780000}"/>
    <cellStyle name="Sub totals 5 2 28 2 4" xfId="33174" xr:uid="{00000000-0005-0000-0000-00005F780000}"/>
    <cellStyle name="Sub totals 5 2 28 3" xfId="33175" xr:uid="{00000000-0005-0000-0000-000060780000}"/>
    <cellStyle name="Sub totals 5 2 28 4" xfId="33176" xr:uid="{00000000-0005-0000-0000-000061780000}"/>
    <cellStyle name="Sub totals 5 2 29" xfId="4519" xr:uid="{00000000-0005-0000-0000-000062780000}"/>
    <cellStyle name="Sub totals 5 2 29 2" xfId="33177" xr:uid="{00000000-0005-0000-0000-000063780000}"/>
    <cellStyle name="Sub totals 5 2 29 2 2" xfId="33178" xr:uid="{00000000-0005-0000-0000-000064780000}"/>
    <cellStyle name="Sub totals 5 2 29 2 3" xfId="33179" xr:uid="{00000000-0005-0000-0000-000065780000}"/>
    <cellStyle name="Sub totals 5 2 29 2 4" xfId="33180" xr:uid="{00000000-0005-0000-0000-000066780000}"/>
    <cellStyle name="Sub totals 5 2 29 3" xfId="33181" xr:uid="{00000000-0005-0000-0000-000067780000}"/>
    <cellStyle name="Sub totals 5 2 29 4" xfId="33182" xr:uid="{00000000-0005-0000-0000-000068780000}"/>
    <cellStyle name="Sub totals 5 2 3" xfId="4520" xr:uid="{00000000-0005-0000-0000-000069780000}"/>
    <cellStyle name="Sub totals 5 2 3 2" xfId="33183" xr:uid="{00000000-0005-0000-0000-00006A780000}"/>
    <cellStyle name="Sub totals 5 2 3 2 2" xfId="33184" xr:uid="{00000000-0005-0000-0000-00006B780000}"/>
    <cellStyle name="Sub totals 5 2 3 2 3" xfId="33185" xr:uid="{00000000-0005-0000-0000-00006C780000}"/>
    <cellStyle name="Sub totals 5 2 3 2 4" xfId="33186" xr:uid="{00000000-0005-0000-0000-00006D780000}"/>
    <cellStyle name="Sub totals 5 2 3 3" xfId="33187" xr:uid="{00000000-0005-0000-0000-00006E780000}"/>
    <cellStyle name="Sub totals 5 2 3 4" xfId="33188" xr:uid="{00000000-0005-0000-0000-00006F780000}"/>
    <cellStyle name="Sub totals 5 2 30" xfId="4521" xr:uid="{00000000-0005-0000-0000-000070780000}"/>
    <cellStyle name="Sub totals 5 2 30 2" xfId="33189" xr:uid="{00000000-0005-0000-0000-000071780000}"/>
    <cellStyle name="Sub totals 5 2 30 2 2" xfId="33190" xr:uid="{00000000-0005-0000-0000-000072780000}"/>
    <cellStyle name="Sub totals 5 2 30 2 3" xfId="33191" xr:uid="{00000000-0005-0000-0000-000073780000}"/>
    <cellStyle name="Sub totals 5 2 30 2 4" xfId="33192" xr:uid="{00000000-0005-0000-0000-000074780000}"/>
    <cellStyle name="Sub totals 5 2 30 3" xfId="33193" xr:uid="{00000000-0005-0000-0000-000075780000}"/>
    <cellStyle name="Sub totals 5 2 30 4" xfId="33194" xr:uid="{00000000-0005-0000-0000-000076780000}"/>
    <cellStyle name="Sub totals 5 2 31" xfId="4522" xr:uid="{00000000-0005-0000-0000-000077780000}"/>
    <cellStyle name="Sub totals 5 2 31 2" xfId="33195" xr:uid="{00000000-0005-0000-0000-000078780000}"/>
    <cellStyle name="Sub totals 5 2 31 2 2" xfId="33196" xr:uid="{00000000-0005-0000-0000-000079780000}"/>
    <cellStyle name="Sub totals 5 2 31 2 3" xfId="33197" xr:uid="{00000000-0005-0000-0000-00007A780000}"/>
    <cellStyle name="Sub totals 5 2 31 2 4" xfId="33198" xr:uid="{00000000-0005-0000-0000-00007B780000}"/>
    <cellStyle name="Sub totals 5 2 31 3" xfId="33199" xr:uid="{00000000-0005-0000-0000-00007C780000}"/>
    <cellStyle name="Sub totals 5 2 31 4" xfId="33200" xr:uid="{00000000-0005-0000-0000-00007D780000}"/>
    <cellStyle name="Sub totals 5 2 32" xfId="4523" xr:uid="{00000000-0005-0000-0000-00007E780000}"/>
    <cellStyle name="Sub totals 5 2 32 2" xfId="33201" xr:uid="{00000000-0005-0000-0000-00007F780000}"/>
    <cellStyle name="Sub totals 5 2 32 2 2" xfId="33202" xr:uid="{00000000-0005-0000-0000-000080780000}"/>
    <cellStyle name="Sub totals 5 2 32 2 3" xfId="33203" xr:uid="{00000000-0005-0000-0000-000081780000}"/>
    <cellStyle name="Sub totals 5 2 32 2 4" xfId="33204" xr:uid="{00000000-0005-0000-0000-000082780000}"/>
    <cellStyle name="Sub totals 5 2 32 3" xfId="33205" xr:uid="{00000000-0005-0000-0000-000083780000}"/>
    <cellStyle name="Sub totals 5 2 32 4" xfId="33206" xr:uid="{00000000-0005-0000-0000-000084780000}"/>
    <cellStyle name="Sub totals 5 2 33" xfId="4524" xr:uid="{00000000-0005-0000-0000-000085780000}"/>
    <cellStyle name="Sub totals 5 2 33 2" xfId="33207" xr:uid="{00000000-0005-0000-0000-000086780000}"/>
    <cellStyle name="Sub totals 5 2 33 2 2" xfId="33208" xr:uid="{00000000-0005-0000-0000-000087780000}"/>
    <cellStyle name="Sub totals 5 2 33 2 3" xfId="33209" xr:uid="{00000000-0005-0000-0000-000088780000}"/>
    <cellStyle name="Sub totals 5 2 33 2 4" xfId="33210" xr:uid="{00000000-0005-0000-0000-000089780000}"/>
    <cellStyle name="Sub totals 5 2 33 3" xfId="33211" xr:uid="{00000000-0005-0000-0000-00008A780000}"/>
    <cellStyle name="Sub totals 5 2 33 4" xfId="33212" xr:uid="{00000000-0005-0000-0000-00008B780000}"/>
    <cellStyle name="Sub totals 5 2 34" xfId="4525" xr:uid="{00000000-0005-0000-0000-00008C780000}"/>
    <cellStyle name="Sub totals 5 2 34 2" xfId="33213" xr:uid="{00000000-0005-0000-0000-00008D780000}"/>
    <cellStyle name="Sub totals 5 2 34 2 2" xfId="33214" xr:uid="{00000000-0005-0000-0000-00008E780000}"/>
    <cellStyle name="Sub totals 5 2 34 2 3" xfId="33215" xr:uid="{00000000-0005-0000-0000-00008F780000}"/>
    <cellStyle name="Sub totals 5 2 34 2 4" xfId="33216" xr:uid="{00000000-0005-0000-0000-000090780000}"/>
    <cellStyle name="Sub totals 5 2 34 3" xfId="33217" xr:uid="{00000000-0005-0000-0000-000091780000}"/>
    <cellStyle name="Sub totals 5 2 34 4" xfId="33218" xr:uid="{00000000-0005-0000-0000-000092780000}"/>
    <cellStyle name="Sub totals 5 2 35" xfId="4526" xr:uid="{00000000-0005-0000-0000-000093780000}"/>
    <cellStyle name="Sub totals 5 2 35 2" xfId="33219" xr:uid="{00000000-0005-0000-0000-000094780000}"/>
    <cellStyle name="Sub totals 5 2 35 2 2" xfId="33220" xr:uid="{00000000-0005-0000-0000-000095780000}"/>
    <cellStyle name="Sub totals 5 2 35 2 3" xfId="33221" xr:uid="{00000000-0005-0000-0000-000096780000}"/>
    <cellStyle name="Sub totals 5 2 35 2 4" xfId="33222" xr:uid="{00000000-0005-0000-0000-000097780000}"/>
    <cellStyle name="Sub totals 5 2 35 3" xfId="33223" xr:uid="{00000000-0005-0000-0000-000098780000}"/>
    <cellStyle name="Sub totals 5 2 35 4" xfId="33224" xr:uid="{00000000-0005-0000-0000-000099780000}"/>
    <cellStyle name="Sub totals 5 2 36" xfId="4527" xr:uid="{00000000-0005-0000-0000-00009A780000}"/>
    <cellStyle name="Sub totals 5 2 36 2" xfId="33225" xr:uid="{00000000-0005-0000-0000-00009B780000}"/>
    <cellStyle name="Sub totals 5 2 36 2 2" xfId="33226" xr:uid="{00000000-0005-0000-0000-00009C780000}"/>
    <cellStyle name="Sub totals 5 2 36 2 3" xfId="33227" xr:uid="{00000000-0005-0000-0000-00009D780000}"/>
    <cellStyle name="Sub totals 5 2 36 2 4" xfId="33228" xr:uid="{00000000-0005-0000-0000-00009E780000}"/>
    <cellStyle name="Sub totals 5 2 36 3" xfId="33229" xr:uid="{00000000-0005-0000-0000-00009F780000}"/>
    <cellStyle name="Sub totals 5 2 36 4" xfId="33230" xr:uid="{00000000-0005-0000-0000-0000A0780000}"/>
    <cellStyle name="Sub totals 5 2 37" xfId="4528" xr:uid="{00000000-0005-0000-0000-0000A1780000}"/>
    <cellStyle name="Sub totals 5 2 37 2" xfId="33231" xr:uid="{00000000-0005-0000-0000-0000A2780000}"/>
    <cellStyle name="Sub totals 5 2 37 2 2" xfId="33232" xr:uid="{00000000-0005-0000-0000-0000A3780000}"/>
    <cellStyle name="Sub totals 5 2 37 2 3" xfId="33233" xr:uid="{00000000-0005-0000-0000-0000A4780000}"/>
    <cellStyle name="Sub totals 5 2 37 2 4" xfId="33234" xr:uid="{00000000-0005-0000-0000-0000A5780000}"/>
    <cellStyle name="Sub totals 5 2 37 3" xfId="33235" xr:uid="{00000000-0005-0000-0000-0000A6780000}"/>
    <cellStyle name="Sub totals 5 2 37 4" xfId="33236" xr:uid="{00000000-0005-0000-0000-0000A7780000}"/>
    <cellStyle name="Sub totals 5 2 38" xfId="4529" xr:uid="{00000000-0005-0000-0000-0000A8780000}"/>
    <cellStyle name="Sub totals 5 2 38 2" xfId="33237" xr:uid="{00000000-0005-0000-0000-0000A9780000}"/>
    <cellStyle name="Sub totals 5 2 38 2 2" xfId="33238" xr:uid="{00000000-0005-0000-0000-0000AA780000}"/>
    <cellStyle name="Sub totals 5 2 38 2 3" xfId="33239" xr:uid="{00000000-0005-0000-0000-0000AB780000}"/>
    <cellStyle name="Sub totals 5 2 38 2 4" xfId="33240" xr:uid="{00000000-0005-0000-0000-0000AC780000}"/>
    <cellStyle name="Sub totals 5 2 38 3" xfId="33241" xr:uid="{00000000-0005-0000-0000-0000AD780000}"/>
    <cellStyle name="Sub totals 5 2 38 4" xfId="33242" xr:uid="{00000000-0005-0000-0000-0000AE780000}"/>
    <cellStyle name="Sub totals 5 2 39" xfId="4530" xr:uid="{00000000-0005-0000-0000-0000AF780000}"/>
    <cellStyle name="Sub totals 5 2 39 2" xfId="33243" xr:uid="{00000000-0005-0000-0000-0000B0780000}"/>
    <cellStyle name="Sub totals 5 2 39 2 2" xfId="33244" xr:uid="{00000000-0005-0000-0000-0000B1780000}"/>
    <cellStyle name="Sub totals 5 2 39 2 3" xfId="33245" xr:uid="{00000000-0005-0000-0000-0000B2780000}"/>
    <cellStyle name="Sub totals 5 2 39 2 4" xfId="33246" xr:uid="{00000000-0005-0000-0000-0000B3780000}"/>
    <cellStyle name="Sub totals 5 2 39 3" xfId="33247" xr:uid="{00000000-0005-0000-0000-0000B4780000}"/>
    <cellStyle name="Sub totals 5 2 39 4" xfId="33248" xr:uid="{00000000-0005-0000-0000-0000B5780000}"/>
    <cellStyle name="Sub totals 5 2 4" xfId="4531" xr:uid="{00000000-0005-0000-0000-0000B6780000}"/>
    <cellStyle name="Sub totals 5 2 4 2" xfId="33249" xr:uid="{00000000-0005-0000-0000-0000B7780000}"/>
    <cellStyle name="Sub totals 5 2 4 2 2" xfId="33250" xr:uid="{00000000-0005-0000-0000-0000B8780000}"/>
    <cellStyle name="Sub totals 5 2 4 2 3" xfId="33251" xr:uid="{00000000-0005-0000-0000-0000B9780000}"/>
    <cellStyle name="Sub totals 5 2 4 2 4" xfId="33252" xr:uid="{00000000-0005-0000-0000-0000BA780000}"/>
    <cellStyle name="Sub totals 5 2 4 3" xfId="33253" xr:uid="{00000000-0005-0000-0000-0000BB780000}"/>
    <cellStyle name="Sub totals 5 2 4 4" xfId="33254" xr:uid="{00000000-0005-0000-0000-0000BC780000}"/>
    <cellStyle name="Sub totals 5 2 40" xfId="4532" xr:uid="{00000000-0005-0000-0000-0000BD780000}"/>
    <cellStyle name="Sub totals 5 2 40 2" xfId="33255" xr:uid="{00000000-0005-0000-0000-0000BE780000}"/>
    <cellStyle name="Sub totals 5 2 40 2 2" xfId="33256" xr:uid="{00000000-0005-0000-0000-0000BF780000}"/>
    <cellStyle name="Sub totals 5 2 40 2 3" xfId="33257" xr:uid="{00000000-0005-0000-0000-0000C0780000}"/>
    <cellStyle name="Sub totals 5 2 40 2 4" xfId="33258" xr:uid="{00000000-0005-0000-0000-0000C1780000}"/>
    <cellStyle name="Sub totals 5 2 40 3" xfId="33259" xr:uid="{00000000-0005-0000-0000-0000C2780000}"/>
    <cellStyle name="Sub totals 5 2 40 4" xfId="33260" xr:uid="{00000000-0005-0000-0000-0000C3780000}"/>
    <cellStyle name="Sub totals 5 2 41" xfId="4533" xr:uid="{00000000-0005-0000-0000-0000C4780000}"/>
    <cellStyle name="Sub totals 5 2 41 2" xfId="33261" xr:uid="{00000000-0005-0000-0000-0000C5780000}"/>
    <cellStyle name="Sub totals 5 2 41 2 2" xfId="33262" xr:uid="{00000000-0005-0000-0000-0000C6780000}"/>
    <cellStyle name="Sub totals 5 2 41 2 3" xfId="33263" xr:uid="{00000000-0005-0000-0000-0000C7780000}"/>
    <cellStyle name="Sub totals 5 2 41 2 4" xfId="33264" xr:uid="{00000000-0005-0000-0000-0000C8780000}"/>
    <cellStyle name="Sub totals 5 2 41 3" xfId="33265" xr:uid="{00000000-0005-0000-0000-0000C9780000}"/>
    <cellStyle name="Sub totals 5 2 41 4" xfId="33266" xr:uid="{00000000-0005-0000-0000-0000CA780000}"/>
    <cellStyle name="Sub totals 5 2 42" xfId="4534" xr:uid="{00000000-0005-0000-0000-0000CB780000}"/>
    <cellStyle name="Sub totals 5 2 42 2" xfId="33267" xr:uid="{00000000-0005-0000-0000-0000CC780000}"/>
    <cellStyle name="Sub totals 5 2 42 2 2" xfId="33268" xr:uid="{00000000-0005-0000-0000-0000CD780000}"/>
    <cellStyle name="Sub totals 5 2 42 2 3" xfId="33269" xr:uid="{00000000-0005-0000-0000-0000CE780000}"/>
    <cellStyle name="Sub totals 5 2 42 2 4" xfId="33270" xr:uid="{00000000-0005-0000-0000-0000CF780000}"/>
    <cellStyle name="Sub totals 5 2 42 3" xfId="33271" xr:uid="{00000000-0005-0000-0000-0000D0780000}"/>
    <cellStyle name="Sub totals 5 2 42 4" xfId="33272" xr:uid="{00000000-0005-0000-0000-0000D1780000}"/>
    <cellStyle name="Sub totals 5 2 43" xfId="4535" xr:uid="{00000000-0005-0000-0000-0000D2780000}"/>
    <cellStyle name="Sub totals 5 2 43 2" xfId="33273" xr:uid="{00000000-0005-0000-0000-0000D3780000}"/>
    <cellStyle name="Sub totals 5 2 43 2 2" xfId="33274" xr:uid="{00000000-0005-0000-0000-0000D4780000}"/>
    <cellStyle name="Sub totals 5 2 43 2 3" xfId="33275" xr:uid="{00000000-0005-0000-0000-0000D5780000}"/>
    <cellStyle name="Sub totals 5 2 43 2 4" xfId="33276" xr:uid="{00000000-0005-0000-0000-0000D6780000}"/>
    <cellStyle name="Sub totals 5 2 43 3" xfId="33277" xr:uid="{00000000-0005-0000-0000-0000D7780000}"/>
    <cellStyle name="Sub totals 5 2 43 4" xfId="33278" xr:uid="{00000000-0005-0000-0000-0000D8780000}"/>
    <cellStyle name="Sub totals 5 2 44" xfId="4536" xr:uid="{00000000-0005-0000-0000-0000D9780000}"/>
    <cellStyle name="Sub totals 5 2 44 2" xfId="33279" xr:uid="{00000000-0005-0000-0000-0000DA780000}"/>
    <cellStyle name="Sub totals 5 2 44 2 2" xfId="33280" xr:uid="{00000000-0005-0000-0000-0000DB780000}"/>
    <cellStyle name="Sub totals 5 2 44 2 3" xfId="33281" xr:uid="{00000000-0005-0000-0000-0000DC780000}"/>
    <cellStyle name="Sub totals 5 2 44 2 4" xfId="33282" xr:uid="{00000000-0005-0000-0000-0000DD780000}"/>
    <cellStyle name="Sub totals 5 2 44 3" xfId="33283" xr:uid="{00000000-0005-0000-0000-0000DE780000}"/>
    <cellStyle name="Sub totals 5 2 44 4" xfId="33284" xr:uid="{00000000-0005-0000-0000-0000DF780000}"/>
    <cellStyle name="Sub totals 5 2 45" xfId="33285" xr:uid="{00000000-0005-0000-0000-0000E0780000}"/>
    <cellStyle name="Sub totals 5 2 45 2" xfId="33286" xr:uid="{00000000-0005-0000-0000-0000E1780000}"/>
    <cellStyle name="Sub totals 5 2 45 3" xfId="33287" xr:uid="{00000000-0005-0000-0000-0000E2780000}"/>
    <cellStyle name="Sub totals 5 2 45 4" xfId="33288" xr:uid="{00000000-0005-0000-0000-0000E3780000}"/>
    <cellStyle name="Sub totals 5 2 46" xfId="33289" xr:uid="{00000000-0005-0000-0000-0000E4780000}"/>
    <cellStyle name="Sub totals 5 2 46 2" xfId="33290" xr:uid="{00000000-0005-0000-0000-0000E5780000}"/>
    <cellStyle name="Sub totals 5 2 46 3" xfId="33291" xr:uid="{00000000-0005-0000-0000-0000E6780000}"/>
    <cellStyle name="Sub totals 5 2 46 4" xfId="33292" xr:uid="{00000000-0005-0000-0000-0000E7780000}"/>
    <cellStyle name="Sub totals 5 2 47" xfId="33293" xr:uid="{00000000-0005-0000-0000-0000E8780000}"/>
    <cellStyle name="Sub totals 5 2 48" xfId="33294" xr:uid="{00000000-0005-0000-0000-0000E9780000}"/>
    <cellStyle name="Sub totals 5 2 5" xfId="4537" xr:uid="{00000000-0005-0000-0000-0000EA780000}"/>
    <cellStyle name="Sub totals 5 2 5 2" xfId="33295" xr:uid="{00000000-0005-0000-0000-0000EB780000}"/>
    <cellStyle name="Sub totals 5 2 5 2 2" xfId="33296" xr:uid="{00000000-0005-0000-0000-0000EC780000}"/>
    <cellStyle name="Sub totals 5 2 5 2 3" xfId="33297" xr:uid="{00000000-0005-0000-0000-0000ED780000}"/>
    <cellStyle name="Sub totals 5 2 5 2 4" xfId="33298" xr:uid="{00000000-0005-0000-0000-0000EE780000}"/>
    <cellStyle name="Sub totals 5 2 5 3" xfId="33299" xr:uid="{00000000-0005-0000-0000-0000EF780000}"/>
    <cellStyle name="Sub totals 5 2 5 4" xfId="33300" xr:uid="{00000000-0005-0000-0000-0000F0780000}"/>
    <cellStyle name="Sub totals 5 2 6" xfId="4538" xr:uid="{00000000-0005-0000-0000-0000F1780000}"/>
    <cellStyle name="Sub totals 5 2 6 2" xfId="33301" xr:uid="{00000000-0005-0000-0000-0000F2780000}"/>
    <cellStyle name="Sub totals 5 2 6 2 2" xfId="33302" xr:uid="{00000000-0005-0000-0000-0000F3780000}"/>
    <cellStyle name="Sub totals 5 2 6 2 3" xfId="33303" xr:uid="{00000000-0005-0000-0000-0000F4780000}"/>
    <cellStyle name="Sub totals 5 2 6 2 4" xfId="33304" xr:uid="{00000000-0005-0000-0000-0000F5780000}"/>
    <cellStyle name="Sub totals 5 2 6 3" xfId="33305" xr:uid="{00000000-0005-0000-0000-0000F6780000}"/>
    <cellStyle name="Sub totals 5 2 6 4" xfId="33306" xr:uid="{00000000-0005-0000-0000-0000F7780000}"/>
    <cellStyle name="Sub totals 5 2 7" xfId="4539" xr:uid="{00000000-0005-0000-0000-0000F8780000}"/>
    <cellStyle name="Sub totals 5 2 7 2" xfId="33307" xr:uid="{00000000-0005-0000-0000-0000F9780000}"/>
    <cellStyle name="Sub totals 5 2 7 2 2" xfId="33308" xr:uid="{00000000-0005-0000-0000-0000FA780000}"/>
    <cellStyle name="Sub totals 5 2 7 2 3" xfId="33309" xr:uid="{00000000-0005-0000-0000-0000FB780000}"/>
    <cellStyle name="Sub totals 5 2 7 2 4" xfId="33310" xr:uid="{00000000-0005-0000-0000-0000FC780000}"/>
    <cellStyle name="Sub totals 5 2 7 3" xfId="33311" xr:uid="{00000000-0005-0000-0000-0000FD780000}"/>
    <cellStyle name="Sub totals 5 2 7 4" xfId="33312" xr:uid="{00000000-0005-0000-0000-0000FE780000}"/>
    <cellStyle name="Sub totals 5 2 8" xfId="4540" xr:uid="{00000000-0005-0000-0000-0000FF780000}"/>
    <cellStyle name="Sub totals 5 2 8 2" xfId="33313" xr:uid="{00000000-0005-0000-0000-000000790000}"/>
    <cellStyle name="Sub totals 5 2 8 2 2" xfId="33314" xr:uid="{00000000-0005-0000-0000-000001790000}"/>
    <cellStyle name="Sub totals 5 2 8 2 3" xfId="33315" xr:uid="{00000000-0005-0000-0000-000002790000}"/>
    <cellStyle name="Sub totals 5 2 8 2 4" xfId="33316" xr:uid="{00000000-0005-0000-0000-000003790000}"/>
    <cellStyle name="Sub totals 5 2 8 3" xfId="33317" xr:uid="{00000000-0005-0000-0000-000004790000}"/>
    <cellStyle name="Sub totals 5 2 8 4" xfId="33318" xr:uid="{00000000-0005-0000-0000-000005790000}"/>
    <cellStyle name="Sub totals 5 2 9" xfId="4541" xr:uid="{00000000-0005-0000-0000-000006790000}"/>
    <cellStyle name="Sub totals 5 2 9 2" xfId="33319" xr:uid="{00000000-0005-0000-0000-000007790000}"/>
    <cellStyle name="Sub totals 5 2 9 2 2" xfId="33320" xr:uid="{00000000-0005-0000-0000-000008790000}"/>
    <cellStyle name="Sub totals 5 2 9 2 3" xfId="33321" xr:uid="{00000000-0005-0000-0000-000009790000}"/>
    <cellStyle name="Sub totals 5 2 9 2 4" xfId="33322" xr:uid="{00000000-0005-0000-0000-00000A790000}"/>
    <cellStyle name="Sub totals 5 2 9 3" xfId="33323" xr:uid="{00000000-0005-0000-0000-00000B790000}"/>
    <cellStyle name="Sub totals 5 2 9 4" xfId="33324" xr:uid="{00000000-0005-0000-0000-00000C790000}"/>
    <cellStyle name="Sub totals 5 20" xfId="4542" xr:uid="{00000000-0005-0000-0000-00000D790000}"/>
    <cellStyle name="Sub totals 5 20 2" xfId="33325" xr:uid="{00000000-0005-0000-0000-00000E790000}"/>
    <cellStyle name="Sub totals 5 20 2 2" xfId="33326" xr:uid="{00000000-0005-0000-0000-00000F790000}"/>
    <cellStyle name="Sub totals 5 20 2 3" xfId="33327" xr:uid="{00000000-0005-0000-0000-000010790000}"/>
    <cellStyle name="Sub totals 5 20 2 4" xfId="33328" xr:uid="{00000000-0005-0000-0000-000011790000}"/>
    <cellStyle name="Sub totals 5 20 3" xfId="33329" xr:uid="{00000000-0005-0000-0000-000012790000}"/>
    <cellStyle name="Sub totals 5 20 4" xfId="33330" xr:uid="{00000000-0005-0000-0000-000013790000}"/>
    <cellStyle name="Sub totals 5 21" xfId="4543" xr:uid="{00000000-0005-0000-0000-000014790000}"/>
    <cellStyle name="Sub totals 5 21 2" xfId="33331" xr:uid="{00000000-0005-0000-0000-000015790000}"/>
    <cellStyle name="Sub totals 5 21 2 2" xfId="33332" xr:uid="{00000000-0005-0000-0000-000016790000}"/>
    <cellStyle name="Sub totals 5 21 2 3" xfId="33333" xr:uid="{00000000-0005-0000-0000-000017790000}"/>
    <cellStyle name="Sub totals 5 21 2 4" xfId="33334" xr:uid="{00000000-0005-0000-0000-000018790000}"/>
    <cellStyle name="Sub totals 5 21 3" xfId="33335" xr:uid="{00000000-0005-0000-0000-000019790000}"/>
    <cellStyle name="Sub totals 5 21 4" xfId="33336" xr:uid="{00000000-0005-0000-0000-00001A790000}"/>
    <cellStyle name="Sub totals 5 22" xfId="4544" xr:uid="{00000000-0005-0000-0000-00001B790000}"/>
    <cellStyle name="Sub totals 5 22 2" xfId="33337" xr:uid="{00000000-0005-0000-0000-00001C790000}"/>
    <cellStyle name="Sub totals 5 22 2 2" xfId="33338" xr:uid="{00000000-0005-0000-0000-00001D790000}"/>
    <cellStyle name="Sub totals 5 22 2 3" xfId="33339" xr:uid="{00000000-0005-0000-0000-00001E790000}"/>
    <cellStyle name="Sub totals 5 22 2 4" xfId="33340" xr:uid="{00000000-0005-0000-0000-00001F790000}"/>
    <cellStyle name="Sub totals 5 22 3" xfId="33341" xr:uid="{00000000-0005-0000-0000-000020790000}"/>
    <cellStyle name="Sub totals 5 22 4" xfId="33342" xr:uid="{00000000-0005-0000-0000-000021790000}"/>
    <cellStyle name="Sub totals 5 23" xfId="4545" xr:uid="{00000000-0005-0000-0000-000022790000}"/>
    <cellStyle name="Sub totals 5 23 2" xfId="33343" xr:uid="{00000000-0005-0000-0000-000023790000}"/>
    <cellStyle name="Sub totals 5 23 2 2" xfId="33344" xr:uid="{00000000-0005-0000-0000-000024790000}"/>
    <cellStyle name="Sub totals 5 23 2 3" xfId="33345" xr:uid="{00000000-0005-0000-0000-000025790000}"/>
    <cellStyle name="Sub totals 5 23 2 4" xfId="33346" xr:uid="{00000000-0005-0000-0000-000026790000}"/>
    <cellStyle name="Sub totals 5 23 3" xfId="33347" xr:uid="{00000000-0005-0000-0000-000027790000}"/>
    <cellStyle name="Sub totals 5 23 4" xfId="33348" xr:uid="{00000000-0005-0000-0000-000028790000}"/>
    <cellStyle name="Sub totals 5 24" xfId="4546" xr:uid="{00000000-0005-0000-0000-000029790000}"/>
    <cellStyle name="Sub totals 5 24 2" xfId="33349" xr:uid="{00000000-0005-0000-0000-00002A790000}"/>
    <cellStyle name="Sub totals 5 24 2 2" xfId="33350" xr:uid="{00000000-0005-0000-0000-00002B790000}"/>
    <cellStyle name="Sub totals 5 24 2 3" xfId="33351" xr:uid="{00000000-0005-0000-0000-00002C790000}"/>
    <cellStyle name="Sub totals 5 24 2 4" xfId="33352" xr:uid="{00000000-0005-0000-0000-00002D790000}"/>
    <cellStyle name="Sub totals 5 24 3" xfId="33353" xr:uid="{00000000-0005-0000-0000-00002E790000}"/>
    <cellStyle name="Sub totals 5 24 4" xfId="33354" xr:uid="{00000000-0005-0000-0000-00002F790000}"/>
    <cellStyle name="Sub totals 5 25" xfId="4547" xr:uid="{00000000-0005-0000-0000-000030790000}"/>
    <cellStyle name="Sub totals 5 25 2" xfId="33355" xr:uid="{00000000-0005-0000-0000-000031790000}"/>
    <cellStyle name="Sub totals 5 25 2 2" xfId="33356" xr:uid="{00000000-0005-0000-0000-000032790000}"/>
    <cellStyle name="Sub totals 5 25 2 3" xfId="33357" xr:uid="{00000000-0005-0000-0000-000033790000}"/>
    <cellStyle name="Sub totals 5 25 2 4" xfId="33358" xr:uid="{00000000-0005-0000-0000-000034790000}"/>
    <cellStyle name="Sub totals 5 25 3" xfId="33359" xr:uid="{00000000-0005-0000-0000-000035790000}"/>
    <cellStyle name="Sub totals 5 25 4" xfId="33360" xr:uid="{00000000-0005-0000-0000-000036790000}"/>
    <cellStyle name="Sub totals 5 26" xfId="4548" xr:uid="{00000000-0005-0000-0000-000037790000}"/>
    <cellStyle name="Sub totals 5 26 2" xfId="33361" xr:uid="{00000000-0005-0000-0000-000038790000}"/>
    <cellStyle name="Sub totals 5 26 2 2" xfId="33362" xr:uid="{00000000-0005-0000-0000-000039790000}"/>
    <cellStyle name="Sub totals 5 26 2 3" xfId="33363" xr:uid="{00000000-0005-0000-0000-00003A790000}"/>
    <cellStyle name="Sub totals 5 26 2 4" xfId="33364" xr:uid="{00000000-0005-0000-0000-00003B790000}"/>
    <cellStyle name="Sub totals 5 26 3" xfId="33365" xr:uid="{00000000-0005-0000-0000-00003C790000}"/>
    <cellStyle name="Sub totals 5 26 4" xfId="33366" xr:uid="{00000000-0005-0000-0000-00003D790000}"/>
    <cellStyle name="Sub totals 5 27" xfId="4549" xr:uid="{00000000-0005-0000-0000-00003E790000}"/>
    <cellStyle name="Sub totals 5 27 2" xfId="33367" xr:uid="{00000000-0005-0000-0000-00003F790000}"/>
    <cellStyle name="Sub totals 5 27 2 2" xfId="33368" xr:uid="{00000000-0005-0000-0000-000040790000}"/>
    <cellStyle name="Sub totals 5 27 2 3" xfId="33369" xr:uid="{00000000-0005-0000-0000-000041790000}"/>
    <cellStyle name="Sub totals 5 27 2 4" xfId="33370" xr:uid="{00000000-0005-0000-0000-000042790000}"/>
    <cellStyle name="Sub totals 5 27 3" xfId="33371" xr:uid="{00000000-0005-0000-0000-000043790000}"/>
    <cellStyle name="Sub totals 5 27 4" xfId="33372" xr:uid="{00000000-0005-0000-0000-000044790000}"/>
    <cellStyle name="Sub totals 5 28" xfId="4550" xr:uid="{00000000-0005-0000-0000-000045790000}"/>
    <cellStyle name="Sub totals 5 28 2" xfId="33373" xr:uid="{00000000-0005-0000-0000-000046790000}"/>
    <cellStyle name="Sub totals 5 28 2 2" xfId="33374" xr:uid="{00000000-0005-0000-0000-000047790000}"/>
    <cellStyle name="Sub totals 5 28 2 3" xfId="33375" xr:uid="{00000000-0005-0000-0000-000048790000}"/>
    <cellStyle name="Sub totals 5 28 2 4" xfId="33376" xr:uid="{00000000-0005-0000-0000-000049790000}"/>
    <cellStyle name="Sub totals 5 28 3" xfId="33377" xr:uid="{00000000-0005-0000-0000-00004A790000}"/>
    <cellStyle name="Sub totals 5 28 4" xfId="33378" xr:uid="{00000000-0005-0000-0000-00004B790000}"/>
    <cellStyle name="Sub totals 5 29" xfId="4551" xr:uid="{00000000-0005-0000-0000-00004C790000}"/>
    <cellStyle name="Sub totals 5 29 2" xfId="33379" xr:uid="{00000000-0005-0000-0000-00004D790000}"/>
    <cellStyle name="Sub totals 5 29 2 2" xfId="33380" xr:uid="{00000000-0005-0000-0000-00004E790000}"/>
    <cellStyle name="Sub totals 5 29 2 3" xfId="33381" xr:uid="{00000000-0005-0000-0000-00004F790000}"/>
    <cellStyle name="Sub totals 5 29 2 4" xfId="33382" xr:uid="{00000000-0005-0000-0000-000050790000}"/>
    <cellStyle name="Sub totals 5 29 3" xfId="33383" xr:uid="{00000000-0005-0000-0000-000051790000}"/>
    <cellStyle name="Sub totals 5 29 4" xfId="33384" xr:uid="{00000000-0005-0000-0000-000052790000}"/>
    <cellStyle name="Sub totals 5 3" xfId="4552" xr:uid="{00000000-0005-0000-0000-000053790000}"/>
    <cellStyle name="Sub totals 5 3 2" xfId="33385" xr:uid="{00000000-0005-0000-0000-000054790000}"/>
    <cellStyle name="Sub totals 5 3 2 2" xfId="33386" xr:uid="{00000000-0005-0000-0000-000055790000}"/>
    <cellStyle name="Sub totals 5 3 2 3" xfId="33387" xr:uid="{00000000-0005-0000-0000-000056790000}"/>
    <cellStyle name="Sub totals 5 3 2 4" xfId="33388" xr:uid="{00000000-0005-0000-0000-000057790000}"/>
    <cellStyle name="Sub totals 5 3 3" xfId="33389" xr:uid="{00000000-0005-0000-0000-000058790000}"/>
    <cellStyle name="Sub totals 5 3 4" xfId="33390" xr:uid="{00000000-0005-0000-0000-000059790000}"/>
    <cellStyle name="Sub totals 5 30" xfId="4553" xr:uid="{00000000-0005-0000-0000-00005A790000}"/>
    <cellStyle name="Sub totals 5 30 2" xfId="33391" xr:uid="{00000000-0005-0000-0000-00005B790000}"/>
    <cellStyle name="Sub totals 5 30 2 2" xfId="33392" xr:uid="{00000000-0005-0000-0000-00005C790000}"/>
    <cellStyle name="Sub totals 5 30 2 3" xfId="33393" xr:uid="{00000000-0005-0000-0000-00005D790000}"/>
    <cellStyle name="Sub totals 5 30 2 4" xfId="33394" xr:uid="{00000000-0005-0000-0000-00005E790000}"/>
    <cellStyle name="Sub totals 5 30 3" xfId="33395" xr:uid="{00000000-0005-0000-0000-00005F790000}"/>
    <cellStyle name="Sub totals 5 30 4" xfId="33396" xr:uid="{00000000-0005-0000-0000-000060790000}"/>
    <cellStyle name="Sub totals 5 31" xfId="4554" xr:uid="{00000000-0005-0000-0000-000061790000}"/>
    <cellStyle name="Sub totals 5 31 2" xfId="33397" xr:uid="{00000000-0005-0000-0000-000062790000}"/>
    <cellStyle name="Sub totals 5 31 2 2" xfId="33398" xr:uid="{00000000-0005-0000-0000-000063790000}"/>
    <cellStyle name="Sub totals 5 31 2 3" xfId="33399" xr:uid="{00000000-0005-0000-0000-000064790000}"/>
    <cellStyle name="Sub totals 5 31 2 4" xfId="33400" xr:uid="{00000000-0005-0000-0000-000065790000}"/>
    <cellStyle name="Sub totals 5 31 3" xfId="33401" xr:uid="{00000000-0005-0000-0000-000066790000}"/>
    <cellStyle name="Sub totals 5 31 4" xfId="33402" xr:uid="{00000000-0005-0000-0000-000067790000}"/>
    <cellStyle name="Sub totals 5 32" xfId="4555" xr:uid="{00000000-0005-0000-0000-000068790000}"/>
    <cellStyle name="Sub totals 5 32 2" xfId="33403" xr:uid="{00000000-0005-0000-0000-000069790000}"/>
    <cellStyle name="Sub totals 5 32 2 2" xfId="33404" xr:uid="{00000000-0005-0000-0000-00006A790000}"/>
    <cellStyle name="Sub totals 5 32 2 3" xfId="33405" xr:uid="{00000000-0005-0000-0000-00006B790000}"/>
    <cellStyle name="Sub totals 5 32 2 4" xfId="33406" xr:uid="{00000000-0005-0000-0000-00006C790000}"/>
    <cellStyle name="Sub totals 5 32 3" xfId="33407" xr:uid="{00000000-0005-0000-0000-00006D790000}"/>
    <cellStyle name="Sub totals 5 32 4" xfId="33408" xr:uid="{00000000-0005-0000-0000-00006E790000}"/>
    <cellStyle name="Sub totals 5 33" xfId="4556" xr:uid="{00000000-0005-0000-0000-00006F790000}"/>
    <cellStyle name="Sub totals 5 33 2" xfId="33409" xr:uid="{00000000-0005-0000-0000-000070790000}"/>
    <cellStyle name="Sub totals 5 33 2 2" xfId="33410" xr:uid="{00000000-0005-0000-0000-000071790000}"/>
    <cellStyle name="Sub totals 5 33 2 3" xfId="33411" xr:uid="{00000000-0005-0000-0000-000072790000}"/>
    <cellStyle name="Sub totals 5 33 2 4" xfId="33412" xr:uid="{00000000-0005-0000-0000-000073790000}"/>
    <cellStyle name="Sub totals 5 33 3" xfId="33413" xr:uid="{00000000-0005-0000-0000-000074790000}"/>
    <cellStyle name="Sub totals 5 33 4" xfId="33414" xr:uid="{00000000-0005-0000-0000-000075790000}"/>
    <cellStyle name="Sub totals 5 34" xfId="4557" xr:uid="{00000000-0005-0000-0000-000076790000}"/>
    <cellStyle name="Sub totals 5 34 2" xfId="33415" xr:uid="{00000000-0005-0000-0000-000077790000}"/>
    <cellStyle name="Sub totals 5 34 2 2" xfId="33416" xr:uid="{00000000-0005-0000-0000-000078790000}"/>
    <cellStyle name="Sub totals 5 34 2 3" xfId="33417" xr:uid="{00000000-0005-0000-0000-000079790000}"/>
    <cellStyle name="Sub totals 5 34 2 4" xfId="33418" xr:uid="{00000000-0005-0000-0000-00007A790000}"/>
    <cellStyle name="Sub totals 5 34 3" xfId="33419" xr:uid="{00000000-0005-0000-0000-00007B790000}"/>
    <cellStyle name="Sub totals 5 34 4" xfId="33420" xr:uid="{00000000-0005-0000-0000-00007C790000}"/>
    <cellStyle name="Sub totals 5 35" xfId="4558" xr:uid="{00000000-0005-0000-0000-00007D790000}"/>
    <cellStyle name="Sub totals 5 35 2" xfId="33421" xr:uid="{00000000-0005-0000-0000-00007E790000}"/>
    <cellStyle name="Sub totals 5 35 2 2" xfId="33422" xr:uid="{00000000-0005-0000-0000-00007F790000}"/>
    <cellStyle name="Sub totals 5 35 2 3" xfId="33423" xr:uid="{00000000-0005-0000-0000-000080790000}"/>
    <cellStyle name="Sub totals 5 35 2 4" xfId="33424" xr:uid="{00000000-0005-0000-0000-000081790000}"/>
    <cellStyle name="Sub totals 5 35 3" xfId="33425" xr:uid="{00000000-0005-0000-0000-000082790000}"/>
    <cellStyle name="Sub totals 5 35 4" xfId="33426" xr:uid="{00000000-0005-0000-0000-000083790000}"/>
    <cellStyle name="Sub totals 5 36" xfId="4559" xr:uid="{00000000-0005-0000-0000-000084790000}"/>
    <cellStyle name="Sub totals 5 36 2" xfId="33427" xr:uid="{00000000-0005-0000-0000-000085790000}"/>
    <cellStyle name="Sub totals 5 36 2 2" xfId="33428" xr:uid="{00000000-0005-0000-0000-000086790000}"/>
    <cellStyle name="Sub totals 5 36 2 3" xfId="33429" xr:uid="{00000000-0005-0000-0000-000087790000}"/>
    <cellStyle name="Sub totals 5 36 2 4" xfId="33430" xr:uid="{00000000-0005-0000-0000-000088790000}"/>
    <cellStyle name="Sub totals 5 36 3" xfId="33431" xr:uid="{00000000-0005-0000-0000-000089790000}"/>
    <cellStyle name="Sub totals 5 36 4" xfId="33432" xr:uid="{00000000-0005-0000-0000-00008A790000}"/>
    <cellStyle name="Sub totals 5 37" xfId="4560" xr:uid="{00000000-0005-0000-0000-00008B790000}"/>
    <cellStyle name="Sub totals 5 37 2" xfId="33433" xr:uid="{00000000-0005-0000-0000-00008C790000}"/>
    <cellStyle name="Sub totals 5 37 2 2" xfId="33434" xr:uid="{00000000-0005-0000-0000-00008D790000}"/>
    <cellStyle name="Sub totals 5 37 2 3" xfId="33435" xr:uid="{00000000-0005-0000-0000-00008E790000}"/>
    <cellStyle name="Sub totals 5 37 2 4" xfId="33436" xr:uid="{00000000-0005-0000-0000-00008F790000}"/>
    <cellStyle name="Sub totals 5 37 3" xfId="33437" xr:uid="{00000000-0005-0000-0000-000090790000}"/>
    <cellStyle name="Sub totals 5 37 4" xfId="33438" xr:uid="{00000000-0005-0000-0000-000091790000}"/>
    <cellStyle name="Sub totals 5 38" xfId="4561" xr:uid="{00000000-0005-0000-0000-000092790000}"/>
    <cellStyle name="Sub totals 5 38 2" xfId="33439" xr:uid="{00000000-0005-0000-0000-000093790000}"/>
    <cellStyle name="Sub totals 5 38 2 2" xfId="33440" xr:uid="{00000000-0005-0000-0000-000094790000}"/>
    <cellStyle name="Sub totals 5 38 2 3" xfId="33441" xr:uid="{00000000-0005-0000-0000-000095790000}"/>
    <cellStyle name="Sub totals 5 38 2 4" xfId="33442" xr:uid="{00000000-0005-0000-0000-000096790000}"/>
    <cellStyle name="Sub totals 5 38 3" xfId="33443" xr:uid="{00000000-0005-0000-0000-000097790000}"/>
    <cellStyle name="Sub totals 5 38 4" xfId="33444" xr:uid="{00000000-0005-0000-0000-000098790000}"/>
    <cellStyle name="Sub totals 5 39" xfId="4562" xr:uid="{00000000-0005-0000-0000-000099790000}"/>
    <cellStyle name="Sub totals 5 39 2" xfId="33445" xr:uid="{00000000-0005-0000-0000-00009A790000}"/>
    <cellStyle name="Sub totals 5 39 2 2" xfId="33446" xr:uid="{00000000-0005-0000-0000-00009B790000}"/>
    <cellStyle name="Sub totals 5 39 2 3" xfId="33447" xr:uid="{00000000-0005-0000-0000-00009C790000}"/>
    <cellStyle name="Sub totals 5 39 2 4" xfId="33448" xr:uid="{00000000-0005-0000-0000-00009D790000}"/>
    <cellStyle name="Sub totals 5 39 3" xfId="33449" xr:uid="{00000000-0005-0000-0000-00009E790000}"/>
    <cellStyle name="Sub totals 5 39 4" xfId="33450" xr:uid="{00000000-0005-0000-0000-00009F790000}"/>
    <cellStyle name="Sub totals 5 4" xfId="4563" xr:uid="{00000000-0005-0000-0000-0000A0790000}"/>
    <cellStyle name="Sub totals 5 4 2" xfId="33451" xr:uid="{00000000-0005-0000-0000-0000A1790000}"/>
    <cellStyle name="Sub totals 5 4 2 2" xfId="33452" xr:uid="{00000000-0005-0000-0000-0000A2790000}"/>
    <cellStyle name="Sub totals 5 4 2 3" xfId="33453" xr:uid="{00000000-0005-0000-0000-0000A3790000}"/>
    <cellStyle name="Sub totals 5 4 2 4" xfId="33454" xr:uid="{00000000-0005-0000-0000-0000A4790000}"/>
    <cellStyle name="Sub totals 5 4 3" xfId="33455" xr:uid="{00000000-0005-0000-0000-0000A5790000}"/>
    <cellStyle name="Sub totals 5 4 4" xfId="33456" xr:uid="{00000000-0005-0000-0000-0000A6790000}"/>
    <cellStyle name="Sub totals 5 40" xfId="4564" xr:uid="{00000000-0005-0000-0000-0000A7790000}"/>
    <cellStyle name="Sub totals 5 40 2" xfId="33457" xr:uid="{00000000-0005-0000-0000-0000A8790000}"/>
    <cellStyle name="Sub totals 5 40 2 2" xfId="33458" xr:uid="{00000000-0005-0000-0000-0000A9790000}"/>
    <cellStyle name="Sub totals 5 40 2 3" xfId="33459" xr:uid="{00000000-0005-0000-0000-0000AA790000}"/>
    <cellStyle name="Sub totals 5 40 2 4" xfId="33460" xr:uid="{00000000-0005-0000-0000-0000AB790000}"/>
    <cellStyle name="Sub totals 5 40 3" xfId="33461" xr:uid="{00000000-0005-0000-0000-0000AC790000}"/>
    <cellStyle name="Sub totals 5 40 4" xfId="33462" xr:uid="{00000000-0005-0000-0000-0000AD790000}"/>
    <cellStyle name="Sub totals 5 41" xfId="4565" xr:uid="{00000000-0005-0000-0000-0000AE790000}"/>
    <cellStyle name="Sub totals 5 41 2" xfId="33463" xr:uid="{00000000-0005-0000-0000-0000AF790000}"/>
    <cellStyle name="Sub totals 5 41 2 2" xfId="33464" xr:uid="{00000000-0005-0000-0000-0000B0790000}"/>
    <cellStyle name="Sub totals 5 41 2 3" xfId="33465" xr:uid="{00000000-0005-0000-0000-0000B1790000}"/>
    <cellStyle name="Sub totals 5 41 2 4" xfId="33466" xr:uid="{00000000-0005-0000-0000-0000B2790000}"/>
    <cellStyle name="Sub totals 5 41 3" xfId="33467" xr:uid="{00000000-0005-0000-0000-0000B3790000}"/>
    <cellStyle name="Sub totals 5 41 4" xfId="33468" xr:uid="{00000000-0005-0000-0000-0000B4790000}"/>
    <cellStyle name="Sub totals 5 42" xfId="4566" xr:uid="{00000000-0005-0000-0000-0000B5790000}"/>
    <cellStyle name="Sub totals 5 42 2" xfId="33469" xr:uid="{00000000-0005-0000-0000-0000B6790000}"/>
    <cellStyle name="Sub totals 5 42 2 2" xfId="33470" xr:uid="{00000000-0005-0000-0000-0000B7790000}"/>
    <cellStyle name="Sub totals 5 42 2 3" xfId="33471" xr:uid="{00000000-0005-0000-0000-0000B8790000}"/>
    <cellStyle name="Sub totals 5 42 2 4" xfId="33472" xr:uid="{00000000-0005-0000-0000-0000B9790000}"/>
    <cellStyle name="Sub totals 5 42 3" xfId="33473" xr:uid="{00000000-0005-0000-0000-0000BA790000}"/>
    <cellStyle name="Sub totals 5 42 4" xfId="33474" xr:uid="{00000000-0005-0000-0000-0000BB790000}"/>
    <cellStyle name="Sub totals 5 43" xfId="4567" xr:uid="{00000000-0005-0000-0000-0000BC790000}"/>
    <cellStyle name="Sub totals 5 43 2" xfId="33475" xr:uid="{00000000-0005-0000-0000-0000BD790000}"/>
    <cellStyle name="Sub totals 5 43 2 2" xfId="33476" xr:uid="{00000000-0005-0000-0000-0000BE790000}"/>
    <cellStyle name="Sub totals 5 43 2 3" xfId="33477" xr:uid="{00000000-0005-0000-0000-0000BF790000}"/>
    <cellStyle name="Sub totals 5 43 2 4" xfId="33478" xr:uid="{00000000-0005-0000-0000-0000C0790000}"/>
    <cellStyle name="Sub totals 5 43 3" xfId="33479" xr:uid="{00000000-0005-0000-0000-0000C1790000}"/>
    <cellStyle name="Sub totals 5 43 4" xfId="33480" xr:uid="{00000000-0005-0000-0000-0000C2790000}"/>
    <cellStyle name="Sub totals 5 44" xfId="4568" xr:uid="{00000000-0005-0000-0000-0000C3790000}"/>
    <cellStyle name="Sub totals 5 44 2" xfId="33481" xr:uid="{00000000-0005-0000-0000-0000C4790000}"/>
    <cellStyle name="Sub totals 5 44 2 2" xfId="33482" xr:uid="{00000000-0005-0000-0000-0000C5790000}"/>
    <cellStyle name="Sub totals 5 44 2 3" xfId="33483" xr:uid="{00000000-0005-0000-0000-0000C6790000}"/>
    <cellStyle name="Sub totals 5 44 2 4" xfId="33484" xr:uid="{00000000-0005-0000-0000-0000C7790000}"/>
    <cellStyle name="Sub totals 5 44 3" xfId="33485" xr:uid="{00000000-0005-0000-0000-0000C8790000}"/>
    <cellStyle name="Sub totals 5 44 4" xfId="33486" xr:uid="{00000000-0005-0000-0000-0000C9790000}"/>
    <cellStyle name="Sub totals 5 45" xfId="33487" xr:uid="{00000000-0005-0000-0000-0000CA790000}"/>
    <cellStyle name="Sub totals 5 45 2" xfId="33488" xr:uid="{00000000-0005-0000-0000-0000CB790000}"/>
    <cellStyle name="Sub totals 5 45 3" xfId="33489" xr:uid="{00000000-0005-0000-0000-0000CC790000}"/>
    <cellStyle name="Sub totals 5 45 4" xfId="33490" xr:uid="{00000000-0005-0000-0000-0000CD790000}"/>
    <cellStyle name="Sub totals 5 46" xfId="33491" xr:uid="{00000000-0005-0000-0000-0000CE790000}"/>
    <cellStyle name="Sub totals 5 47" xfId="33492" xr:uid="{00000000-0005-0000-0000-0000CF790000}"/>
    <cellStyle name="Sub totals 5 5" xfId="4569" xr:uid="{00000000-0005-0000-0000-0000D0790000}"/>
    <cellStyle name="Sub totals 5 5 2" xfId="33493" xr:uid="{00000000-0005-0000-0000-0000D1790000}"/>
    <cellStyle name="Sub totals 5 5 2 2" xfId="33494" xr:uid="{00000000-0005-0000-0000-0000D2790000}"/>
    <cellStyle name="Sub totals 5 5 2 3" xfId="33495" xr:uid="{00000000-0005-0000-0000-0000D3790000}"/>
    <cellStyle name="Sub totals 5 5 2 4" xfId="33496" xr:uid="{00000000-0005-0000-0000-0000D4790000}"/>
    <cellStyle name="Sub totals 5 5 3" xfId="33497" xr:uid="{00000000-0005-0000-0000-0000D5790000}"/>
    <cellStyle name="Sub totals 5 5 4" xfId="33498" xr:uid="{00000000-0005-0000-0000-0000D6790000}"/>
    <cellStyle name="Sub totals 5 6" xfId="4570" xr:uid="{00000000-0005-0000-0000-0000D7790000}"/>
    <cellStyle name="Sub totals 5 6 2" xfId="33499" xr:uid="{00000000-0005-0000-0000-0000D8790000}"/>
    <cellStyle name="Sub totals 5 6 2 2" xfId="33500" xr:uid="{00000000-0005-0000-0000-0000D9790000}"/>
    <cellStyle name="Sub totals 5 6 2 3" xfId="33501" xr:uid="{00000000-0005-0000-0000-0000DA790000}"/>
    <cellStyle name="Sub totals 5 6 2 4" xfId="33502" xr:uid="{00000000-0005-0000-0000-0000DB790000}"/>
    <cellStyle name="Sub totals 5 6 3" xfId="33503" xr:uid="{00000000-0005-0000-0000-0000DC790000}"/>
    <cellStyle name="Sub totals 5 6 4" xfId="33504" xr:uid="{00000000-0005-0000-0000-0000DD790000}"/>
    <cellStyle name="Sub totals 5 7" xfId="4571" xr:uid="{00000000-0005-0000-0000-0000DE790000}"/>
    <cellStyle name="Sub totals 5 7 2" xfId="33505" xr:uid="{00000000-0005-0000-0000-0000DF790000}"/>
    <cellStyle name="Sub totals 5 7 2 2" xfId="33506" xr:uid="{00000000-0005-0000-0000-0000E0790000}"/>
    <cellStyle name="Sub totals 5 7 2 3" xfId="33507" xr:uid="{00000000-0005-0000-0000-0000E1790000}"/>
    <cellStyle name="Sub totals 5 7 2 4" xfId="33508" xr:uid="{00000000-0005-0000-0000-0000E2790000}"/>
    <cellStyle name="Sub totals 5 7 3" xfId="33509" xr:uid="{00000000-0005-0000-0000-0000E3790000}"/>
    <cellStyle name="Sub totals 5 7 4" xfId="33510" xr:uid="{00000000-0005-0000-0000-0000E4790000}"/>
    <cellStyle name="Sub totals 5 8" xfId="4572" xr:uid="{00000000-0005-0000-0000-0000E5790000}"/>
    <cellStyle name="Sub totals 5 8 2" xfId="33511" xr:uid="{00000000-0005-0000-0000-0000E6790000}"/>
    <cellStyle name="Sub totals 5 8 2 2" xfId="33512" xr:uid="{00000000-0005-0000-0000-0000E7790000}"/>
    <cellStyle name="Sub totals 5 8 2 3" xfId="33513" xr:uid="{00000000-0005-0000-0000-0000E8790000}"/>
    <cellStyle name="Sub totals 5 8 2 4" xfId="33514" xr:uid="{00000000-0005-0000-0000-0000E9790000}"/>
    <cellStyle name="Sub totals 5 8 3" xfId="33515" xr:uid="{00000000-0005-0000-0000-0000EA790000}"/>
    <cellStyle name="Sub totals 5 8 4" xfId="33516" xr:uid="{00000000-0005-0000-0000-0000EB790000}"/>
    <cellStyle name="Sub totals 5 9" xfId="4573" xr:uid="{00000000-0005-0000-0000-0000EC790000}"/>
    <cellStyle name="Sub totals 5 9 2" xfId="33517" xr:uid="{00000000-0005-0000-0000-0000ED790000}"/>
    <cellStyle name="Sub totals 5 9 2 2" xfId="33518" xr:uid="{00000000-0005-0000-0000-0000EE790000}"/>
    <cellStyle name="Sub totals 5 9 2 3" xfId="33519" xr:uid="{00000000-0005-0000-0000-0000EF790000}"/>
    <cellStyle name="Sub totals 5 9 2 4" xfId="33520" xr:uid="{00000000-0005-0000-0000-0000F0790000}"/>
    <cellStyle name="Sub totals 5 9 3" xfId="33521" xr:uid="{00000000-0005-0000-0000-0000F1790000}"/>
    <cellStyle name="Sub totals 5 9 4" xfId="33522" xr:uid="{00000000-0005-0000-0000-0000F2790000}"/>
    <cellStyle name="Sub totals 6" xfId="4574" xr:uid="{00000000-0005-0000-0000-0000F3790000}"/>
    <cellStyle name="Sub totals 6 10" xfId="4575" xr:uid="{00000000-0005-0000-0000-0000F4790000}"/>
    <cellStyle name="Sub totals 6 10 2" xfId="33523" xr:uid="{00000000-0005-0000-0000-0000F5790000}"/>
    <cellStyle name="Sub totals 6 10 2 2" xfId="33524" xr:uid="{00000000-0005-0000-0000-0000F6790000}"/>
    <cellStyle name="Sub totals 6 10 2 3" xfId="33525" xr:uid="{00000000-0005-0000-0000-0000F7790000}"/>
    <cellStyle name="Sub totals 6 10 2 4" xfId="33526" xr:uid="{00000000-0005-0000-0000-0000F8790000}"/>
    <cellStyle name="Sub totals 6 10 3" xfId="33527" xr:uid="{00000000-0005-0000-0000-0000F9790000}"/>
    <cellStyle name="Sub totals 6 10 4" xfId="33528" xr:uid="{00000000-0005-0000-0000-0000FA790000}"/>
    <cellStyle name="Sub totals 6 11" xfId="4576" xr:uid="{00000000-0005-0000-0000-0000FB790000}"/>
    <cellStyle name="Sub totals 6 11 2" xfId="33529" xr:uid="{00000000-0005-0000-0000-0000FC790000}"/>
    <cellStyle name="Sub totals 6 11 2 2" xfId="33530" xr:uid="{00000000-0005-0000-0000-0000FD790000}"/>
    <cellStyle name="Sub totals 6 11 2 3" xfId="33531" xr:uid="{00000000-0005-0000-0000-0000FE790000}"/>
    <cellStyle name="Sub totals 6 11 2 4" xfId="33532" xr:uid="{00000000-0005-0000-0000-0000FF790000}"/>
    <cellStyle name="Sub totals 6 11 3" xfId="33533" xr:uid="{00000000-0005-0000-0000-0000007A0000}"/>
    <cellStyle name="Sub totals 6 11 4" xfId="33534" xr:uid="{00000000-0005-0000-0000-0000017A0000}"/>
    <cellStyle name="Sub totals 6 12" xfId="4577" xr:uid="{00000000-0005-0000-0000-0000027A0000}"/>
    <cellStyle name="Sub totals 6 12 2" xfId="33535" xr:uid="{00000000-0005-0000-0000-0000037A0000}"/>
    <cellStyle name="Sub totals 6 12 2 2" xfId="33536" xr:uid="{00000000-0005-0000-0000-0000047A0000}"/>
    <cellStyle name="Sub totals 6 12 2 3" xfId="33537" xr:uid="{00000000-0005-0000-0000-0000057A0000}"/>
    <cellStyle name="Sub totals 6 12 2 4" xfId="33538" xr:uid="{00000000-0005-0000-0000-0000067A0000}"/>
    <cellStyle name="Sub totals 6 12 3" xfId="33539" xr:uid="{00000000-0005-0000-0000-0000077A0000}"/>
    <cellStyle name="Sub totals 6 12 4" xfId="33540" xr:uid="{00000000-0005-0000-0000-0000087A0000}"/>
    <cellStyle name="Sub totals 6 13" xfId="4578" xr:uid="{00000000-0005-0000-0000-0000097A0000}"/>
    <cellStyle name="Sub totals 6 13 2" xfId="33541" xr:uid="{00000000-0005-0000-0000-00000A7A0000}"/>
    <cellStyle name="Sub totals 6 13 2 2" xfId="33542" xr:uid="{00000000-0005-0000-0000-00000B7A0000}"/>
    <cellStyle name="Sub totals 6 13 2 3" xfId="33543" xr:uid="{00000000-0005-0000-0000-00000C7A0000}"/>
    <cellStyle name="Sub totals 6 13 2 4" xfId="33544" xr:uid="{00000000-0005-0000-0000-00000D7A0000}"/>
    <cellStyle name="Sub totals 6 13 3" xfId="33545" xr:uid="{00000000-0005-0000-0000-00000E7A0000}"/>
    <cellStyle name="Sub totals 6 13 4" xfId="33546" xr:uid="{00000000-0005-0000-0000-00000F7A0000}"/>
    <cellStyle name="Sub totals 6 14" xfId="4579" xr:uid="{00000000-0005-0000-0000-0000107A0000}"/>
    <cellStyle name="Sub totals 6 14 2" xfId="33547" xr:uid="{00000000-0005-0000-0000-0000117A0000}"/>
    <cellStyle name="Sub totals 6 14 2 2" xfId="33548" xr:uid="{00000000-0005-0000-0000-0000127A0000}"/>
    <cellStyle name="Sub totals 6 14 2 3" xfId="33549" xr:uid="{00000000-0005-0000-0000-0000137A0000}"/>
    <cellStyle name="Sub totals 6 14 2 4" xfId="33550" xr:uid="{00000000-0005-0000-0000-0000147A0000}"/>
    <cellStyle name="Sub totals 6 14 3" xfId="33551" xr:uid="{00000000-0005-0000-0000-0000157A0000}"/>
    <cellStyle name="Sub totals 6 14 4" xfId="33552" xr:uid="{00000000-0005-0000-0000-0000167A0000}"/>
    <cellStyle name="Sub totals 6 15" xfId="4580" xr:uid="{00000000-0005-0000-0000-0000177A0000}"/>
    <cellStyle name="Sub totals 6 15 2" xfId="33553" xr:uid="{00000000-0005-0000-0000-0000187A0000}"/>
    <cellStyle name="Sub totals 6 15 2 2" xfId="33554" xr:uid="{00000000-0005-0000-0000-0000197A0000}"/>
    <cellStyle name="Sub totals 6 15 2 3" xfId="33555" xr:uid="{00000000-0005-0000-0000-00001A7A0000}"/>
    <cellStyle name="Sub totals 6 15 2 4" xfId="33556" xr:uid="{00000000-0005-0000-0000-00001B7A0000}"/>
    <cellStyle name="Sub totals 6 15 3" xfId="33557" xr:uid="{00000000-0005-0000-0000-00001C7A0000}"/>
    <cellStyle name="Sub totals 6 15 4" xfId="33558" xr:uid="{00000000-0005-0000-0000-00001D7A0000}"/>
    <cellStyle name="Sub totals 6 16" xfId="4581" xr:uid="{00000000-0005-0000-0000-00001E7A0000}"/>
    <cellStyle name="Sub totals 6 16 2" xfId="33559" xr:uid="{00000000-0005-0000-0000-00001F7A0000}"/>
    <cellStyle name="Sub totals 6 16 2 2" xfId="33560" xr:uid="{00000000-0005-0000-0000-0000207A0000}"/>
    <cellStyle name="Sub totals 6 16 2 3" xfId="33561" xr:uid="{00000000-0005-0000-0000-0000217A0000}"/>
    <cellStyle name="Sub totals 6 16 2 4" xfId="33562" xr:uid="{00000000-0005-0000-0000-0000227A0000}"/>
    <cellStyle name="Sub totals 6 16 3" xfId="33563" xr:uid="{00000000-0005-0000-0000-0000237A0000}"/>
    <cellStyle name="Sub totals 6 16 4" xfId="33564" xr:uid="{00000000-0005-0000-0000-0000247A0000}"/>
    <cellStyle name="Sub totals 6 17" xfId="4582" xr:uid="{00000000-0005-0000-0000-0000257A0000}"/>
    <cellStyle name="Sub totals 6 17 2" xfId="33565" xr:uid="{00000000-0005-0000-0000-0000267A0000}"/>
    <cellStyle name="Sub totals 6 17 2 2" xfId="33566" xr:uid="{00000000-0005-0000-0000-0000277A0000}"/>
    <cellStyle name="Sub totals 6 17 2 3" xfId="33567" xr:uid="{00000000-0005-0000-0000-0000287A0000}"/>
    <cellStyle name="Sub totals 6 17 2 4" xfId="33568" xr:uid="{00000000-0005-0000-0000-0000297A0000}"/>
    <cellStyle name="Sub totals 6 17 3" xfId="33569" xr:uid="{00000000-0005-0000-0000-00002A7A0000}"/>
    <cellStyle name="Sub totals 6 17 4" xfId="33570" xr:uid="{00000000-0005-0000-0000-00002B7A0000}"/>
    <cellStyle name="Sub totals 6 18" xfId="4583" xr:uid="{00000000-0005-0000-0000-00002C7A0000}"/>
    <cellStyle name="Sub totals 6 18 2" xfId="33571" xr:uid="{00000000-0005-0000-0000-00002D7A0000}"/>
    <cellStyle name="Sub totals 6 18 2 2" xfId="33572" xr:uid="{00000000-0005-0000-0000-00002E7A0000}"/>
    <cellStyle name="Sub totals 6 18 2 3" xfId="33573" xr:uid="{00000000-0005-0000-0000-00002F7A0000}"/>
    <cellStyle name="Sub totals 6 18 2 4" xfId="33574" xr:uid="{00000000-0005-0000-0000-0000307A0000}"/>
    <cellStyle name="Sub totals 6 18 3" xfId="33575" xr:uid="{00000000-0005-0000-0000-0000317A0000}"/>
    <cellStyle name="Sub totals 6 18 4" xfId="33576" xr:uid="{00000000-0005-0000-0000-0000327A0000}"/>
    <cellStyle name="Sub totals 6 19" xfId="4584" xr:uid="{00000000-0005-0000-0000-0000337A0000}"/>
    <cellStyle name="Sub totals 6 19 2" xfId="33577" xr:uid="{00000000-0005-0000-0000-0000347A0000}"/>
    <cellStyle name="Sub totals 6 19 2 2" xfId="33578" xr:uid="{00000000-0005-0000-0000-0000357A0000}"/>
    <cellStyle name="Sub totals 6 19 2 3" xfId="33579" xr:uid="{00000000-0005-0000-0000-0000367A0000}"/>
    <cellStyle name="Sub totals 6 19 2 4" xfId="33580" xr:uid="{00000000-0005-0000-0000-0000377A0000}"/>
    <cellStyle name="Sub totals 6 19 3" xfId="33581" xr:uid="{00000000-0005-0000-0000-0000387A0000}"/>
    <cellStyle name="Sub totals 6 19 4" xfId="33582" xr:uid="{00000000-0005-0000-0000-0000397A0000}"/>
    <cellStyle name="Sub totals 6 2" xfId="4585" xr:uid="{00000000-0005-0000-0000-00003A7A0000}"/>
    <cellStyle name="Sub totals 6 2 10" xfId="4586" xr:uid="{00000000-0005-0000-0000-00003B7A0000}"/>
    <cellStyle name="Sub totals 6 2 10 2" xfId="33583" xr:uid="{00000000-0005-0000-0000-00003C7A0000}"/>
    <cellStyle name="Sub totals 6 2 10 2 2" xfId="33584" xr:uid="{00000000-0005-0000-0000-00003D7A0000}"/>
    <cellStyle name="Sub totals 6 2 10 2 3" xfId="33585" xr:uid="{00000000-0005-0000-0000-00003E7A0000}"/>
    <cellStyle name="Sub totals 6 2 10 2 4" xfId="33586" xr:uid="{00000000-0005-0000-0000-00003F7A0000}"/>
    <cellStyle name="Sub totals 6 2 10 3" xfId="33587" xr:uid="{00000000-0005-0000-0000-0000407A0000}"/>
    <cellStyle name="Sub totals 6 2 10 4" xfId="33588" xr:uid="{00000000-0005-0000-0000-0000417A0000}"/>
    <cellStyle name="Sub totals 6 2 11" xfId="4587" xr:uid="{00000000-0005-0000-0000-0000427A0000}"/>
    <cellStyle name="Sub totals 6 2 11 2" xfId="33589" xr:uid="{00000000-0005-0000-0000-0000437A0000}"/>
    <cellStyle name="Sub totals 6 2 11 2 2" xfId="33590" xr:uid="{00000000-0005-0000-0000-0000447A0000}"/>
    <cellStyle name="Sub totals 6 2 11 2 3" xfId="33591" xr:uid="{00000000-0005-0000-0000-0000457A0000}"/>
    <cellStyle name="Sub totals 6 2 11 2 4" xfId="33592" xr:uid="{00000000-0005-0000-0000-0000467A0000}"/>
    <cellStyle name="Sub totals 6 2 11 3" xfId="33593" xr:uid="{00000000-0005-0000-0000-0000477A0000}"/>
    <cellStyle name="Sub totals 6 2 11 4" xfId="33594" xr:uid="{00000000-0005-0000-0000-0000487A0000}"/>
    <cellStyle name="Sub totals 6 2 12" xfId="4588" xr:uid="{00000000-0005-0000-0000-0000497A0000}"/>
    <cellStyle name="Sub totals 6 2 12 2" xfId="33595" xr:uid="{00000000-0005-0000-0000-00004A7A0000}"/>
    <cellStyle name="Sub totals 6 2 12 2 2" xfId="33596" xr:uid="{00000000-0005-0000-0000-00004B7A0000}"/>
    <cellStyle name="Sub totals 6 2 12 2 3" xfId="33597" xr:uid="{00000000-0005-0000-0000-00004C7A0000}"/>
    <cellStyle name="Sub totals 6 2 12 2 4" xfId="33598" xr:uid="{00000000-0005-0000-0000-00004D7A0000}"/>
    <cellStyle name="Sub totals 6 2 12 3" xfId="33599" xr:uid="{00000000-0005-0000-0000-00004E7A0000}"/>
    <cellStyle name="Sub totals 6 2 12 4" xfId="33600" xr:uid="{00000000-0005-0000-0000-00004F7A0000}"/>
    <cellStyle name="Sub totals 6 2 13" xfId="4589" xr:uid="{00000000-0005-0000-0000-0000507A0000}"/>
    <cellStyle name="Sub totals 6 2 13 2" xfId="33601" xr:uid="{00000000-0005-0000-0000-0000517A0000}"/>
    <cellStyle name="Sub totals 6 2 13 2 2" xfId="33602" xr:uid="{00000000-0005-0000-0000-0000527A0000}"/>
    <cellStyle name="Sub totals 6 2 13 2 3" xfId="33603" xr:uid="{00000000-0005-0000-0000-0000537A0000}"/>
    <cellStyle name="Sub totals 6 2 13 2 4" xfId="33604" xr:uid="{00000000-0005-0000-0000-0000547A0000}"/>
    <cellStyle name="Sub totals 6 2 13 3" xfId="33605" xr:uid="{00000000-0005-0000-0000-0000557A0000}"/>
    <cellStyle name="Sub totals 6 2 13 4" xfId="33606" xr:uid="{00000000-0005-0000-0000-0000567A0000}"/>
    <cellStyle name="Sub totals 6 2 14" xfId="4590" xr:uid="{00000000-0005-0000-0000-0000577A0000}"/>
    <cellStyle name="Sub totals 6 2 14 2" xfId="33607" xr:uid="{00000000-0005-0000-0000-0000587A0000}"/>
    <cellStyle name="Sub totals 6 2 14 2 2" xfId="33608" xr:uid="{00000000-0005-0000-0000-0000597A0000}"/>
    <cellStyle name="Sub totals 6 2 14 2 3" xfId="33609" xr:uid="{00000000-0005-0000-0000-00005A7A0000}"/>
    <cellStyle name="Sub totals 6 2 14 2 4" xfId="33610" xr:uid="{00000000-0005-0000-0000-00005B7A0000}"/>
    <cellStyle name="Sub totals 6 2 14 3" xfId="33611" xr:uid="{00000000-0005-0000-0000-00005C7A0000}"/>
    <cellStyle name="Sub totals 6 2 14 4" xfId="33612" xr:uid="{00000000-0005-0000-0000-00005D7A0000}"/>
    <cellStyle name="Sub totals 6 2 15" xfId="4591" xr:uid="{00000000-0005-0000-0000-00005E7A0000}"/>
    <cellStyle name="Sub totals 6 2 15 2" xfId="33613" xr:uid="{00000000-0005-0000-0000-00005F7A0000}"/>
    <cellStyle name="Sub totals 6 2 15 2 2" xfId="33614" xr:uid="{00000000-0005-0000-0000-0000607A0000}"/>
    <cellStyle name="Sub totals 6 2 15 2 3" xfId="33615" xr:uid="{00000000-0005-0000-0000-0000617A0000}"/>
    <cellStyle name="Sub totals 6 2 15 2 4" xfId="33616" xr:uid="{00000000-0005-0000-0000-0000627A0000}"/>
    <cellStyle name="Sub totals 6 2 15 3" xfId="33617" xr:uid="{00000000-0005-0000-0000-0000637A0000}"/>
    <cellStyle name="Sub totals 6 2 15 4" xfId="33618" xr:uid="{00000000-0005-0000-0000-0000647A0000}"/>
    <cellStyle name="Sub totals 6 2 16" xfId="4592" xr:uid="{00000000-0005-0000-0000-0000657A0000}"/>
    <cellStyle name="Sub totals 6 2 16 2" xfId="33619" xr:uid="{00000000-0005-0000-0000-0000667A0000}"/>
    <cellStyle name="Sub totals 6 2 16 2 2" xfId="33620" xr:uid="{00000000-0005-0000-0000-0000677A0000}"/>
    <cellStyle name="Sub totals 6 2 16 2 3" xfId="33621" xr:uid="{00000000-0005-0000-0000-0000687A0000}"/>
    <cellStyle name="Sub totals 6 2 16 2 4" xfId="33622" xr:uid="{00000000-0005-0000-0000-0000697A0000}"/>
    <cellStyle name="Sub totals 6 2 16 3" xfId="33623" xr:uid="{00000000-0005-0000-0000-00006A7A0000}"/>
    <cellStyle name="Sub totals 6 2 16 4" xfId="33624" xr:uid="{00000000-0005-0000-0000-00006B7A0000}"/>
    <cellStyle name="Sub totals 6 2 17" xfId="4593" xr:uid="{00000000-0005-0000-0000-00006C7A0000}"/>
    <cellStyle name="Sub totals 6 2 17 2" xfId="33625" xr:uid="{00000000-0005-0000-0000-00006D7A0000}"/>
    <cellStyle name="Sub totals 6 2 17 2 2" xfId="33626" xr:uid="{00000000-0005-0000-0000-00006E7A0000}"/>
    <cellStyle name="Sub totals 6 2 17 2 3" xfId="33627" xr:uid="{00000000-0005-0000-0000-00006F7A0000}"/>
    <cellStyle name="Sub totals 6 2 17 2 4" xfId="33628" xr:uid="{00000000-0005-0000-0000-0000707A0000}"/>
    <cellStyle name="Sub totals 6 2 17 3" xfId="33629" xr:uid="{00000000-0005-0000-0000-0000717A0000}"/>
    <cellStyle name="Sub totals 6 2 17 4" xfId="33630" xr:uid="{00000000-0005-0000-0000-0000727A0000}"/>
    <cellStyle name="Sub totals 6 2 18" xfId="4594" xr:uid="{00000000-0005-0000-0000-0000737A0000}"/>
    <cellStyle name="Sub totals 6 2 18 2" xfId="33631" xr:uid="{00000000-0005-0000-0000-0000747A0000}"/>
    <cellStyle name="Sub totals 6 2 18 2 2" xfId="33632" xr:uid="{00000000-0005-0000-0000-0000757A0000}"/>
    <cellStyle name="Sub totals 6 2 18 2 3" xfId="33633" xr:uid="{00000000-0005-0000-0000-0000767A0000}"/>
    <cellStyle name="Sub totals 6 2 18 2 4" xfId="33634" xr:uid="{00000000-0005-0000-0000-0000777A0000}"/>
    <cellStyle name="Sub totals 6 2 18 3" xfId="33635" xr:uid="{00000000-0005-0000-0000-0000787A0000}"/>
    <cellStyle name="Sub totals 6 2 18 4" xfId="33636" xr:uid="{00000000-0005-0000-0000-0000797A0000}"/>
    <cellStyle name="Sub totals 6 2 19" xfId="4595" xr:uid="{00000000-0005-0000-0000-00007A7A0000}"/>
    <cellStyle name="Sub totals 6 2 19 2" xfId="33637" xr:uid="{00000000-0005-0000-0000-00007B7A0000}"/>
    <cellStyle name="Sub totals 6 2 19 2 2" xfId="33638" xr:uid="{00000000-0005-0000-0000-00007C7A0000}"/>
    <cellStyle name="Sub totals 6 2 19 2 3" xfId="33639" xr:uid="{00000000-0005-0000-0000-00007D7A0000}"/>
    <cellStyle name="Sub totals 6 2 19 2 4" xfId="33640" xr:uid="{00000000-0005-0000-0000-00007E7A0000}"/>
    <cellStyle name="Sub totals 6 2 19 3" xfId="33641" xr:uid="{00000000-0005-0000-0000-00007F7A0000}"/>
    <cellStyle name="Sub totals 6 2 19 4" xfId="33642" xr:uid="{00000000-0005-0000-0000-0000807A0000}"/>
    <cellStyle name="Sub totals 6 2 2" xfId="4596" xr:uid="{00000000-0005-0000-0000-0000817A0000}"/>
    <cellStyle name="Sub totals 6 2 2 2" xfId="33643" xr:uid="{00000000-0005-0000-0000-0000827A0000}"/>
    <cellStyle name="Sub totals 6 2 2 2 2" xfId="33644" xr:uid="{00000000-0005-0000-0000-0000837A0000}"/>
    <cellStyle name="Sub totals 6 2 2 2 3" xfId="33645" xr:uid="{00000000-0005-0000-0000-0000847A0000}"/>
    <cellStyle name="Sub totals 6 2 2 2 4" xfId="33646" xr:uid="{00000000-0005-0000-0000-0000857A0000}"/>
    <cellStyle name="Sub totals 6 2 2 3" xfId="33647" xr:uid="{00000000-0005-0000-0000-0000867A0000}"/>
    <cellStyle name="Sub totals 6 2 2 4" xfId="33648" xr:uid="{00000000-0005-0000-0000-0000877A0000}"/>
    <cellStyle name="Sub totals 6 2 20" xfId="4597" xr:uid="{00000000-0005-0000-0000-0000887A0000}"/>
    <cellStyle name="Sub totals 6 2 20 2" xfId="33649" xr:uid="{00000000-0005-0000-0000-0000897A0000}"/>
    <cellStyle name="Sub totals 6 2 20 2 2" xfId="33650" xr:uid="{00000000-0005-0000-0000-00008A7A0000}"/>
    <cellStyle name="Sub totals 6 2 20 2 3" xfId="33651" xr:uid="{00000000-0005-0000-0000-00008B7A0000}"/>
    <cellStyle name="Sub totals 6 2 20 2 4" xfId="33652" xr:uid="{00000000-0005-0000-0000-00008C7A0000}"/>
    <cellStyle name="Sub totals 6 2 20 3" xfId="33653" xr:uid="{00000000-0005-0000-0000-00008D7A0000}"/>
    <cellStyle name="Sub totals 6 2 20 4" xfId="33654" xr:uid="{00000000-0005-0000-0000-00008E7A0000}"/>
    <cellStyle name="Sub totals 6 2 21" xfId="4598" xr:uid="{00000000-0005-0000-0000-00008F7A0000}"/>
    <cellStyle name="Sub totals 6 2 21 2" xfId="33655" xr:uid="{00000000-0005-0000-0000-0000907A0000}"/>
    <cellStyle name="Sub totals 6 2 21 2 2" xfId="33656" xr:uid="{00000000-0005-0000-0000-0000917A0000}"/>
    <cellStyle name="Sub totals 6 2 21 2 3" xfId="33657" xr:uid="{00000000-0005-0000-0000-0000927A0000}"/>
    <cellStyle name="Sub totals 6 2 21 2 4" xfId="33658" xr:uid="{00000000-0005-0000-0000-0000937A0000}"/>
    <cellStyle name="Sub totals 6 2 21 3" xfId="33659" xr:uid="{00000000-0005-0000-0000-0000947A0000}"/>
    <cellStyle name="Sub totals 6 2 21 4" xfId="33660" xr:uid="{00000000-0005-0000-0000-0000957A0000}"/>
    <cellStyle name="Sub totals 6 2 22" xfId="4599" xr:uid="{00000000-0005-0000-0000-0000967A0000}"/>
    <cellStyle name="Sub totals 6 2 22 2" xfId="33661" xr:uid="{00000000-0005-0000-0000-0000977A0000}"/>
    <cellStyle name="Sub totals 6 2 22 2 2" xfId="33662" xr:uid="{00000000-0005-0000-0000-0000987A0000}"/>
    <cellStyle name="Sub totals 6 2 22 2 3" xfId="33663" xr:uid="{00000000-0005-0000-0000-0000997A0000}"/>
    <cellStyle name="Sub totals 6 2 22 2 4" xfId="33664" xr:uid="{00000000-0005-0000-0000-00009A7A0000}"/>
    <cellStyle name="Sub totals 6 2 22 3" xfId="33665" xr:uid="{00000000-0005-0000-0000-00009B7A0000}"/>
    <cellStyle name="Sub totals 6 2 22 4" xfId="33666" xr:uid="{00000000-0005-0000-0000-00009C7A0000}"/>
    <cellStyle name="Sub totals 6 2 23" xfId="4600" xr:uid="{00000000-0005-0000-0000-00009D7A0000}"/>
    <cellStyle name="Sub totals 6 2 23 2" xfId="33667" xr:uid="{00000000-0005-0000-0000-00009E7A0000}"/>
    <cellStyle name="Sub totals 6 2 23 2 2" xfId="33668" xr:uid="{00000000-0005-0000-0000-00009F7A0000}"/>
    <cellStyle name="Sub totals 6 2 23 2 3" xfId="33669" xr:uid="{00000000-0005-0000-0000-0000A07A0000}"/>
    <cellStyle name="Sub totals 6 2 23 2 4" xfId="33670" xr:uid="{00000000-0005-0000-0000-0000A17A0000}"/>
    <cellStyle name="Sub totals 6 2 23 3" xfId="33671" xr:uid="{00000000-0005-0000-0000-0000A27A0000}"/>
    <cellStyle name="Sub totals 6 2 23 4" xfId="33672" xr:uid="{00000000-0005-0000-0000-0000A37A0000}"/>
    <cellStyle name="Sub totals 6 2 24" xfId="4601" xr:uid="{00000000-0005-0000-0000-0000A47A0000}"/>
    <cellStyle name="Sub totals 6 2 24 2" xfId="33673" xr:uid="{00000000-0005-0000-0000-0000A57A0000}"/>
    <cellStyle name="Sub totals 6 2 24 2 2" xfId="33674" xr:uid="{00000000-0005-0000-0000-0000A67A0000}"/>
    <cellStyle name="Sub totals 6 2 24 2 3" xfId="33675" xr:uid="{00000000-0005-0000-0000-0000A77A0000}"/>
    <cellStyle name="Sub totals 6 2 24 2 4" xfId="33676" xr:uid="{00000000-0005-0000-0000-0000A87A0000}"/>
    <cellStyle name="Sub totals 6 2 24 3" xfId="33677" xr:uid="{00000000-0005-0000-0000-0000A97A0000}"/>
    <cellStyle name="Sub totals 6 2 24 4" xfId="33678" xr:uid="{00000000-0005-0000-0000-0000AA7A0000}"/>
    <cellStyle name="Sub totals 6 2 25" xfId="4602" xr:uid="{00000000-0005-0000-0000-0000AB7A0000}"/>
    <cellStyle name="Sub totals 6 2 25 2" xfId="33679" xr:uid="{00000000-0005-0000-0000-0000AC7A0000}"/>
    <cellStyle name="Sub totals 6 2 25 2 2" xfId="33680" xr:uid="{00000000-0005-0000-0000-0000AD7A0000}"/>
    <cellStyle name="Sub totals 6 2 25 2 3" xfId="33681" xr:uid="{00000000-0005-0000-0000-0000AE7A0000}"/>
    <cellStyle name="Sub totals 6 2 25 2 4" xfId="33682" xr:uid="{00000000-0005-0000-0000-0000AF7A0000}"/>
    <cellStyle name="Sub totals 6 2 25 3" xfId="33683" xr:uid="{00000000-0005-0000-0000-0000B07A0000}"/>
    <cellStyle name="Sub totals 6 2 25 4" xfId="33684" xr:uid="{00000000-0005-0000-0000-0000B17A0000}"/>
    <cellStyle name="Sub totals 6 2 26" xfId="4603" xr:uid="{00000000-0005-0000-0000-0000B27A0000}"/>
    <cellStyle name="Sub totals 6 2 26 2" xfId="33685" xr:uid="{00000000-0005-0000-0000-0000B37A0000}"/>
    <cellStyle name="Sub totals 6 2 26 2 2" xfId="33686" xr:uid="{00000000-0005-0000-0000-0000B47A0000}"/>
    <cellStyle name="Sub totals 6 2 26 2 3" xfId="33687" xr:uid="{00000000-0005-0000-0000-0000B57A0000}"/>
    <cellStyle name="Sub totals 6 2 26 2 4" xfId="33688" xr:uid="{00000000-0005-0000-0000-0000B67A0000}"/>
    <cellStyle name="Sub totals 6 2 26 3" xfId="33689" xr:uid="{00000000-0005-0000-0000-0000B77A0000}"/>
    <cellStyle name="Sub totals 6 2 26 4" xfId="33690" xr:uid="{00000000-0005-0000-0000-0000B87A0000}"/>
    <cellStyle name="Sub totals 6 2 27" xfId="4604" xr:uid="{00000000-0005-0000-0000-0000B97A0000}"/>
    <cellStyle name="Sub totals 6 2 27 2" xfId="33691" xr:uid="{00000000-0005-0000-0000-0000BA7A0000}"/>
    <cellStyle name="Sub totals 6 2 27 2 2" xfId="33692" xr:uid="{00000000-0005-0000-0000-0000BB7A0000}"/>
    <cellStyle name="Sub totals 6 2 27 2 3" xfId="33693" xr:uid="{00000000-0005-0000-0000-0000BC7A0000}"/>
    <cellStyle name="Sub totals 6 2 27 2 4" xfId="33694" xr:uid="{00000000-0005-0000-0000-0000BD7A0000}"/>
    <cellStyle name="Sub totals 6 2 27 3" xfId="33695" xr:uid="{00000000-0005-0000-0000-0000BE7A0000}"/>
    <cellStyle name="Sub totals 6 2 27 4" xfId="33696" xr:uid="{00000000-0005-0000-0000-0000BF7A0000}"/>
    <cellStyle name="Sub totals 6 2 28" xfId="4605" xr:uid="{00000000-0005-0000-0000-0000C07A0000}"/>
    <cellStyle name="Sub totals 6 2 28 2" xfId="33697" xr:uid="{00000000-0005-0000-0000-0000C17A0000}"/>
    <cellStyle name="Sub totals 6 2 28 2 2" xfId="33698" xr:uid="{00000000-0005-0000-0000-0000C27A0000}"/>
    <cellStyle name="Sub totals 6 2 28 2 3" xfId="33699" xr:uid="{00000000-0005-0000-0000-0000C37A0000}"/>
    <cellStyle name="Sub totals 6 2 28 2 4" xfId="33700" xr:uid="{00000000-0005-0000-0000-0000C47A0000}"/>
    <cellStyle name="Sub totals 6 2 28 3" xfId="33701" xr:uid="{00000000-0005-0000-0000-0000C57A0000}"/>
    <cellStyle name="Sub totals 6 2 28 4" xfId="33702" xr:uid="{00000000-0005-0000-0000-0000C67A0000}"/>
    <cellStyle name="Sub totals 6 2 29" xfId="4606" xr:uid="{00000000-0005-0000-0000-0000C77A0000}"/>
    <cellStyle name="Sub totals 6 2 29 2" xfId="33703" xr:uid="{00000000-0005-0000-0000-0000C87A0000}"/>
    <cellStyle name="Sub totals 6 2 29 2 2" xfId="33704" xr:uid="{00000000-0005-0000-0000-0000C97A0000}"/>
    <cellStyle name="Sub totals 6 2 29 2 3" xfId="33705" xr:uid="{00000000-0005-0000-0000-0000CA7A0000}"/>
    <cellStyle name="Sub totals 6 2 29 2 4" xfId="33706" xr:uid="{00000000-0005-0000-0000-0000CB7A0000}"/>
    <cellStyle name="Sub totals 6 2 29 3" xfId="33707" xr:uid="{00000000-0005-0000-0000-0000CC7A0000}"/>
    <cellStyle name="Sub totals 6 2 29 4" xfId="33708" xr:uid="{00000000-0005-0000-0000-0000CD7A0000}"/>
    <cellStyle name="Sub totals 6 2 3" xfId="4607" xr:uid="{00000000-0005-0000-0000-0000CE7A0000}"/>
    <cellStyle name="Sub totals 6 2 3 2" xfId="33709" xr:uid="{00000000-0005-0000-0000-0000CF7A0000}"/>
    <cellStyle name="Sub totals 6 2 3 2 2" xfId="33710" xr:uid="{00000000-0005-0000-0000-0000D07A0000}"/>
    <cellStyle name="Sub totals 6 2 3 2 3" xfId="33711" xr:uid="{00000000-0005-0000-0000-0000D17A0000}"/>
    <cellStyle name="Sub totals 6 2 3 2 4" xfId="33712" xr:uid="{00000000-0005-0000-0000-0000D27A0000}"/>
    <cellStyle name="Sub totals 6 2 3 3" xfId="33713" xr:uid="{00000000-0005-0000-0000-0000D37A0000}"/>
    <cellStyle name="Sub totals 6 2 3 4" xfId="33714" xr:uid="{00000000-0005-0000-0000-0000D47A0000}"/>
    <cellStyle name="Sub totals 6 2 30" xfId="4608" xr:uid="{00000000-0005-0000-0000-0000D57A0000}"/>
    <cellStyle name="Sub totals 6 2 30 2" xfId="33715" xr:uid="{00000000-0005-0000-0000-0000D67A0000}"/>
    <cellStyle name="Sub totals 6 2 30 2 2" xfId="33716" xr:uid="{00000000-0005-0000-0000-0000D77A0000}"/>
    <cellStyle name="Sub totals 6 2 30 2 3" xfId="33717" xr:uid="{00000000-0005-0000-0000-0000D87A0000}"/>
    <cellStyle name="Sub totals 6 2 30 2 4" xfId="33718" xr:uid="{00000000-0005-0000-0000-0000D97A0000}"/>
    <cellStyle name="Sub totals 6 2 30 3" xfId="33719" xr:uid="{00000000-0005-0000-0000-0000DA7A0000}"/>
    <cellStyle name="Sub totals 6 2 30 4" xfId="33720" xr:uid="{00000000-0005-0000-0000-0000DB7A0000}"/>
    <cellStyle name="Sub totals 6 2 31" xfId="4609" xr:uid="{00000000-0005-0000-0000-0000DC7A0000}"/>
    <cellStyle name="Sub totals 6 2 31 2" xfId="33721" xr:uid="{00000000-0005-0000-0000-0000DD7A0000}"/>
    <cellStyle name="Sub totals 6 2 31 2 2" xfId="33722" xr:uid="{00000000-0005-0000-0000-0000DE7A0000}"/>
    <cellStyle name="Sub totals 6 2 31 2 3" xfId="33723" xr:uid="{00000000-0005-0000-0000-0000DF7A0000}"/>
    <cellStyle name="Sub totals 6 2 31 2 4" xfId="33724" xr:uid="{00000000-0005-0000-0000-0000E07A0000}"/>
    <cellStyle name="Sub totals 6 2 31 3" xfId="33725" xr:uid="{00000000-0005-0000-0000-0000E17A0000}"/>
    <cellStyle name="Sub totals 6 2 31 4" xfId="33726" xr:uid="{00000000-0005-0000-0000-0000E27A0000}"/>
    <cellStyle name="Sub totals 6 2 32" xfId="4610" xr:uid="{00000000-0005-0000-0000-0000E37A0000}"/>
    <cellStyle name="Sub totals 6 2 32 2" xfId="33727" xr:uid="{00000000-0005-0000-0000-0000E47A0000}"/>
    <cellStyle name="Sub totals 6 2 32 2 2" xfId="33728" xr:uid="{00000000-0005-0000-0000-0000E57A0000}"/>
    <cellStyle name="Sub totals 6 2 32 2 3" xfId="33729" xr:uid="{00000000-0005-0000-0000-0000E67A0000}"/>
    <cellStyle name="Sub totals 6 2 32 2 4" xfId="33730" xr:uid="{00000000-0005-0000-0000-0000E77A0000}"/>
    <cellStyle name="Sub totals 6 2 32 3" xfId="33731" xr:uid="{00000000-0005-0000-0000-0000E87A0000}"/>
    <cellStyle name="Sub totals 6 2 32 4" xfId="33732" xr:uid="{00000000-0005-0000-0000-0000E97A0000}"/>
    <cellStyle name="Sub totals 6 2 33" xfId="4611" xr:uid="{00000000-0005-0000-0000-0000EA7A0000}"/>
    <cellStyle name="Sub totals 6 2 33 2" xfId="33733" xr:uid="{00000000-0005-0000-0000-0000EB7A0000}"/>
    <cellStyle name="Sub totals 6 2 33 2 2" xfId="33734" xr:uid="{00000000-0005-0000-0000-0000EC7A0000}"/>
    <cellStyle name="Sub totals 6 2 33 2 3" xfId="33735" xr:uid="{00000000-0005-0000-0000-0000ED7A0000}"/>
    <cellStyle name="Sub totals 6 2 33 2 4" xfId="33736" xr:uid="{00000000-0005-0000-0000-0000EE7A0000}"/>
    <cellStyle name="Sub totals 6 2 33 3" xfId="33737" xr:uid="{00000000-0005-0000-0000-0000EF7A0000}"/>
    <cellStyle name="Sub totals 6 2 33 4" xfId="33738" xr:uid="{00000000-0005-0000-0000-0000F07A0000}"/>
    <cellStyle name="Sub totals 6 2 34" xfId="4612" xr:uid="{00000000-0005-0000-0000-0000F17A0000}"/>
    <cellStyle name="Sub totals 6 2 34 2" xfId="33739" xr:uid="{00000000-0005-0000-0000-0000F27A0000}"/>
    <cellStyle name="Sub totals 6 2 34 2 2" xfId="33740" xr:uid="{00000000-0005-0000-0000-0000F37A0000}"/>
    <cellStyle name="Sub totals 6 2 34 2 3" xfId="33741" xr:uid="{00000000-0005-0000-0000-0000F47A0000}"/>
    <cellStyle name="Sub totals 6 2 34 2 4" xfId="33742" xr:uid="{00000000-0005-0000-0000-0000F57A0000}"/>
    <cellStyle name="Sub totals 6 2 34 3" xfId="33743" xr:uid="{00000000-0005-0000-0000-0000F67A0000}"/>
    <cellStyle name="Sub totals 6 2 34 4" xfId="33744" xr:uid="{00000000-0005-0000-0000-0000F77A0000}"/>
    <cellStyle name="Sub totals 6 2 35" xfId="4613" xr:uid="{00000000-0005-0000-0000-0000F87A0000}"/>
    <cellStyle name="Sub totals 6 2 35 2" xfId="33745" xr:uid="{00000000-0005-0000-0000-0000F97A0000}"/>
    <cellStyle name="Sub totals 6 2 35 2 2" xfId="33746" xr:uid="{00000000-0005-0000-0000-0000FA7A0000}"/>
    <cellStyle name="Sub totals 6 2 35 2 3" xfId="33747" xr:uid="{00000000-0005-0000-0000-0000FB7A0000}"/>
    <cellStyle name="Sub totals 6 2 35 2 4" xfId="33748" xr:uid="{00000000-0005-0000-0000-0000FC7A0000}"/>
    <cellStyle name="Sub totals 6 2 35 3" xfId="33749" xr:uid="{00000000-0005-0000-0000-0000FD7A0000}"/>
    <cellStyle name="Sub totals 6 2 35 4" xfId="33750" xr:uid="{00000000-0005-0000-0000-0000FE7A0000}"/>
    <cellStyle name="Sub totals 6 2 36" xfId="4614" xr:uid="{00000000-0005-0000-0000-0000FF7A0000}"/>
    <cellStyle name="Sub totals 6 2 36 2" xfId="33751" xr:uid="{00000000-0005-0000-0000-0000007B0000}"/>
    <cellStyle name="Sub totals 6 2 36 2 2" xfId="33752" xr:uid="{00000000-0005-0000-0000-0000017B0000}"/>
    <cellStyle name="Sub totals 6 2 36 2 3" xfId="33753" xr:uid="{00000000-0005-0000-0000-0000027B0000}"/>
    <cellStyle name="Sub totals 6 2 36 2 4" xfId="33754" xr:uid="{00000000-0005-0000-0000-0000037B0000}"/>
    <cellStyle name="Sub totals 6 2 36 3" xfId="33755" xr:uid="{00000000-0005-0000-0000-0000047B0000}"/>
    <cellStyle name="Sub totals 6 2 36 4" xfId="33756" xr:uid="{00000000-0005-0000-0000-0000057B0000}"/>
    <cellStyle name="Sub totals 6 2 37" xfId="4615" xr:uid="{00000000-0005-0000-0000-0000067B0000}"/>
    <cellStyle name="Sub totals 6 2 37 2" xfId="33757" xr:uid="{00000000-0005-0000-0000-0000077B0000}"/>
    <cellStyle name="Sub totals 6 2 37 2 2" xfId="33758" xr:uid="{00000000-0005-0000-0000-0000087B0000}"/>
    <cellStyle name="Sub totals 6 2 37 2 3" xfId="33759" xr:uid="{00000000-0005-0000-0000-0000097B0000}"/>
    <cellStyle name="Sub totals 6 2 37 2 4" xfId="33760" xr:uid="{00000000-0005-0000-0000-00000A7B0000}"/>
    <cellStyle name="Sub totals 6 2 37 3" xfId="33761" xr:uid="{00000000-0005-0000-0000-00000B7B0000}"/>
    <cellStyle name="Sub totals 6 2 37 4" xfId="33762" xr:uid="{00000000-0005-0000-0000-00000C7B0000}"/>
    <cellStyle name="Sub totals 6 2 38" xfId="4616" xr:uid="{00000000-0005-0000-0000-00000D7B0000}"/>
    <cellStyle name="Sub totals 6 2 38 2" xfId="33763" xr:uid="{00000000-0005-0000-0000-00000E7B0000}"/>
    <cellStyle name="Sub totals 6 2 38 2 2" xfId="33764" xr:uid="{00000000-0005-0000-0000-00000F7B0000}"/>
    <cellStyle name="Sub totals 6 2 38 2 3" xfId="33765" xr:uid="{00000000-0005-0000-0000-0000107B0000}"/>
    <cellStyle name="Sub totals 6 2 38 2 4" xfId="33766" xr:uid="{00000000-0005-0000-0000-0000117B0000}"/>
    <cellStyle name="Sub totals 6 2 38 3" xfId="33767" xr:uid="{00000000-0005-0000-0000-0000127B0000}"/>
    <cellStyle name="Sub totals 6 2 38 4" xfId="33768" xr:uid="{00000000-0005-0000-0000-0000137B0000}"/>
    <cellStyle name="Sub totals 6 2 39" xfId="4617" xr:uid="{00000000-0005-0000-0000-0000147B0000}"/>
    <cellStyle name="Sub totals 6 2 39 2" xfId="33769" xr:uid="{00000000-0005-0000-0000-0000157B0000}"/>
    <cellStyle name="Sub totals 6 2 39 2 2" xfId="33770" xr:uid="{00000000-0005-0000-0000-0000167B0000}"/>
    <cellStyle name="Sub totals 6 2 39 2 3" xfId="33771" xr:uid="{00000000-0005-0000-0000-0000177B0000}"/>
    <cellStyle name="Sub totals 6 2 39 2 4" xfId="33772" xr:uid="{00000000-0005-0000-0000-0000187B0000}"/>
    <cellStyle name="Sub totals 6 2 39 3" xfId="33773" xr:uid="{00000000-0005-0000-0000-0000197B0000}"/>
    <cellStyle name="Sub totals 6 2 39 4" xfId="33774" xr:uid="{00000000-0005-0000-0000-00001A7B0000}"/>
    <cellStyle name="Sub totals 6 2 4" xfId="4618" xr:uid="{00000000-0005-0000-0000-00001B7B0000}"/>
    <cellStyle name="Sub totals 6 2 4 2" xfId="33775" xr:uid="{00000000-0005-0000-0000-00001C7B0000}"/>
    <cellStyle name="Sub totals 6 2 4 2 2" xfId="33776" xr:uid="{00000000-0005-0000-0000-00001D7B0000}"/>
    <cellStyle name="Sub totals 6 2 4 2 3" xfId="33777" xr:uid="{00000000-0005-0000-0000-00001E7B0000}"/>
    <cellStyle name="Sub totals 6 2 4 2 4" xfId="33778" xr:uid="{00000000-0005-0000-0000-00001F7B0000}"/>
    <cellStyle name="Sub totals 6 2 4 3" xfId="33779" xr:uid="{00000000-0005-0000-0000-0000207B0000}"/>
    <cellStyle name="Sub totals 6 2 4 4" xfId="33780" xr:uid="{00000000-0005-0000-0000-0000217B0000}"/>
    <cellStyle name="Sub totals 6 2 40" xfId="4619" xr:uid="{00000000-0005-0000-0000-0000227B0000}"/>
    <cellStyle name="Sub totals 6 2 40 2" xfId="33781" xr:uid="{00000000-0005-0000-0000-0000237B0000}"/>
    <cellStyle name="Sub totals 6 2 40 2 2" xfId="33782" xr:uid="{00000000-0005-0000-0000-0000247B0000}"/>
    <cellStyle name="Sub totals 6 2 40 2 3" xfId="33783" xr:uid="{00000000-0005-0000-0000-0000257B0000}"/>
    <cellStyle name="Sub totals 6 2 40 2 4" xfId="33784" xr:uid="{00000000-0005-0000-0000-0000267B0000}"/>
    <cellStyle name="Sub totals 6 2 40 3" xfId="33785" xr:uid="{00000000-0005-0000-0000-0000277B0000}"/>
    <cellStyle name="Sub totals 6 2 40 4" xfId="33786" xr:uid="{00000000-0005-0000-0000-0000287B0000}"/>
    <cellStyle name="Sub totals 6 2 41" xfId="4620" xr:uid="{00000000-0005-0000-0000-0000297B0000}"/>
    <cellStyle name="Sub totals 6 2 41 2" xfId="33787" xr:uid="{00000000-0005-0000-0000-00002A7B0000}"/>
    <cellStyle name="Sub totals 6 2 41 2 2" xfId="33788" xr:uid="{00000000-0005-0000-0000-00002B7B0000}"/>
    <cellStyle name="Sub totals 6 2 41 2 3" xfId="33789" xr:uid="{00000000-0005-0000-0000-00002C7B0000}"/>
    <cellStyle name="Sub totals 6 2 41 2 4" xfId="33790" xr:uid="{00000000-0005-0000-0000-00002D7B0000}"/>
    <cellStyle name="Sub totals 6 2 41 3" xfId="33791" xr:uid="{00000000-0005-0000-0000-00002E7B0000}"/>
    <cellStyle name="Sub totals 6 2 41 4" xfId="33792" xr:uid="{00000000-0005-0000-0000-00002F7B0000}"/>
    <cellStyle name="Sub totals 6 2 42" xfId="4621" xr:uid="{00000000-0005-0000-0000-0000307B0000}"/>
    <cellStyle name="Sub totals 6 2 42 2" xfId="33793" xr:uid="{00000000-0005-0000-0000-0000317B0000}"/>
    <cellStyle name="Sub totals 6 2 42 2 2" xfId="33794" xr:uid="{00000000-0005-0000-0000-0000327B0000}"/>
    <cellStyle name="Sub totals 6 2 42 2 3" xfId="33795" xr:uid="{00000000-0005-0000-0000-0000337B0000}"/>
    <cellStyle name="Sub totals 6 2 42 2 4" xfId="33796" xr:uid="{00000000-0005-0000-0000-0000347B0000}"/>
    <cellStyle name="Sub totals 6 2 42 3" xfId="33797" xr:uid="{00000000-0005-0000-0000-0000357B0000}"/>
    <cellStyle name="Sub totals 6 2 42 4" xfId="33798" xr:uid="{00000000-0005-0000-0000-0000367B0000}"/>
    <cellStyle name="Sub totals 6 2 43" xfId="4622" xr:uid="{00000000-0005-0000-0000-0000377B0000}"/>
    <cellStyle name="Sub totals 6 2 43 2" xfId="33799" xr:uid="{00000000-0005-0000-0000-0000387B0000}"/>
    <cellStyle name="Sub totals 6 2 43 2 2" xfId="33800" xr:uid="{00000000-0005-0000-0000-0000397B0000}"/>
    <cellStyle name="Sub totals 6 2 43 2 3" xfId="33801" xr:uid="{00000000-0005-0000-0000-00003A7B0000}"/>
    <cellStyle name="Sub totals 6 2 43 2 4" xfId="33802" xr:uid="{00000000-0005-0000-0000-00003B7B0000}"/>
    <cellStyle name="Sub totals 6 2 43 3" xfId="33803" xr:uid="{00000000-0005-0000-0000-00003C7B0000}"/>
    <cellStyle name="Sub totals 6 2 43 4" xfId="33804" xr:uid="{00000000-0005-0000-0000-00003D7B0000}"/>
    <cellStyle name="Sub totals 6 2 44" xfId="4623" xr:uid="{00000000-0005-0000-0000-00003E7B0000}"/>
    <cellStyle name="Sub totals 6 2 44 2" xfId="33805" xr:uid="{00000000-0005-0000-0000-00003F7B0000}"/>
    <cellStyle name="Sub totals 6 2 44 2 2" xfId="33806" xr:uid="{00000000-0005-0000-0000-0000407B0000}"/>
    <cellStyle name="Sub totals 6 2 44 2 3" xfId="33807" xr:uid="{00000000-0005-0000-0000-0000417B0000}"/>
    <cellStyle name="Sub totals 6 2 44 2 4" xfId="33808" xr:uid="{00000000-0005-0000-0000-0000427B0000}"/>
    <cellStyle name="Sub totals 6 2 44 3" xfId="33809" xr:uid="{00000000-0005-0000-0000-0000437B0000}"/>
    <cellStyle name="Sub totals 6 2 44 4" xfId="33810" xr:uid="{00000000-0005-0000-0000-0000447B0000}"/>
    <cellStyle name="Sub totals 6 2 45" xfId="33811" xr:uid="{00000000-0005-0000-0000-0000457B0000}"/>
    <cellStyle name="Sub totals 6 2 45 2" xfId="33812" xr:uid="{00000000-0005-0000-0000-0000467B0000}"/>
    <cellStyle name="Sub totals 6 2 45 3" xfId="33813" xr:uid="{00000000-0005-0000-0000-0000477B0000}"/>
    <cellStyle name="Sub totals 6 2 45 4" xfId="33814" xr:uid="{00000000-0005-0000-0000-0000487B0000}"/>
    <cellStyle name="Sub totals 6 2 46" xfId="33815" xr:uid="{00000000-0005-0000-0000-0000497B0000}"/>
    <cellStyle name="Sub totals 6 2 46 2" xfId="33816" xr:uid="{00000000-0005-0000-0000-00004A7B0000}"/>
    <cellStyle name="Sub totals 6 2 46 3" xfId="33817" xr:uid="{00000000-0005-0000-0000-00004B7B0000}"/>
    <cellStyle name="Sub totals 6 2 46 4" xfId="33818" xr:uid="{00000000-0005-0000-0000-00004C7B0000}"/>
    <cellStyle name="Sub totals 6 2 47" xfId="33819" xr:uid="{00000000-0005-0000-0000-00004D7B0000}"/>
    <cellStyle name="Sub totals 6 2 48" xfId="33820" xr:uid="{00000000-0005-0000-0000-00004E7B0000}"/>
    <cellStyle name="Sub totals 6 2 5" xfId="4624" xr:uid="{00000000-0005-0000-0000-00004F7B0000}"/>
    <cellStyle name="Sub totals 6 2 5 2" xfId="33821" xr:uid="{00000000-0005-0000-0000-0000507B0000}"/>
    <cellStyle name="Sub totals 6 2 5 2 2" xfId="33822" xr:uid="{00000000-0005-0000-0000-0000517B0000}"/>
    <cellStyle name="Sub totals 6 2 5 2 3" xfId="33823" xr:uid="{00000000-0005-0000-0000-0000527B0000}"/>
    <cellStyle name="Sub totals 6 2 5 2 4" xfId="33824" xr:uid="{00000000-0005-0000-0000-0000537B0000}"/>
    <cellStyle name="Sub totals 6 2 5 3" xfId="33825" xr:uid="{00000000-0005-0000-0000-0000547B0000}"/>
    <cellStyle name="Sub totals 6 2 5 4" xfId="33826" xr:uid="{00000000-0005-0000-0000-0000557B0000}"/>
    <cellStyle name="Sub totals 6 2 6" xfId="4625" xr:uid="{00000000-0005-0000-0000-0000567B0000}"/>
    <cellStyle name="Sub totals 6 2 6 2" xfId="33827" xr:uid="{00000000-0005-0000-0000-0000577B0000}"/>
    <cellStyle name="Sub totals 6 2 6 2 2" xfId="33828" xr:uid="{00000000-0005-0000-0000-0000587B0000}"/>
    <cellStyle name="Sub totals 6 2 6 2 3" xfId="33829" xr:uid="{00000000-0005-0000-0000-0000597B0000}"/>
    <cellStyle name="Sub totals 6 2 6 2 4" xfId="33830" xr:uid="{00000000-0005-0000-0000-00005A7B0000}"/>
    <cellStyle name="Sub totals 6 2 6 3" xfId="33831" xr:uid="{00000000-0005-0000-0000-00005B7B0000}"/>
    <cellStyle name="Sub totals 6 2 6 4" xfId="33832" xr:uid="{00000000-0005-0000-0000-00005C7B0000}"/>
    <cellStyle name="Sub totals 6 2 7" xfId="4626" xr:uid="{00000000-0005-0000-0000-00005D7B0000}"/>
    <cellStyle name="Sub totals 6 2 7 2" xfId="33833" xr:uid="{00000000-0005-0000-0000-00005E7B0000}"/>
    <cellStyle name="Sub totals 6 2 7 2 2" xfId="33834" xr:uid="{00000000-0005-0000-0000-00005F7B0000}"/>
    <cellStyle name="Sub totals 6 2 7 2 3" xfId="33835" xr:uid="{00000000-0005-0000-0000-0000607B0000}"/>
    <cellStyle name="Sub totals 6 2 7 2 4" xfId="33836" xr:uid="{00000000-0005-0000-0000-0000617B0000}"/>
    <cellStyle name="Sub totals 6 2 7 3" xfId="33837" xr:uid="{00000000-0005-0000-0000-0000627B0000}"/>
    <cellStyle name="Sub totals 6 2 7 4" xfId="33838" xr:uid="{00000000-0005-0000-0000-0000637B0000}"/>
    <cellStyle name="Sub totals 6 2 8" xfId="4627" xr:uid="{00000000-0005-0000-0000-0000647B0000}"/>
    <cellStyle name="Sub totals 6 2 8 2" xfId="33839" xr:uid="{00000000-0005-0000-0000-0000657B0000}"/>
    <cellStyle name="Sub totals 6 2 8 2 2" xfId="33840" xr:uid="{00000000-0005-0000-0000-0000667B0000}"/>
    <cellStyle name="Sub totals 6 2 8 2 3" xfId="33841" xr:uid="{00000000-0005-0000-0000-0000677B0000}"/>
    <cellStyle name="Sub totals 6 2 8 2 4" xfId="33842" xr:uid="{00000000-0005-0000-0000-0000687B0000}"/>
    <cellStyle name="Sub totals 6 2 8 3" xfId="33843" xr:uid="{00000000-0005-0000-0000-0000697B0000}"/>
    <cellStyle name="Sub totals 6 2 8 4" xfId="33844" xr:uid="{00000000-0005-0000-0000-00006A7B0000}"/>
    <cellStyle name="Sub totals 6 2 9" xfId="4628" xr:uid="{00000000-0005-0000-0000-00006B7B0000}"/>
    <cellStyle name="Sub totals 6 2 9 2" xfId="33845" xr:uid="{00000000-0005-0000-0000-00006C7B0000}"/>
    <cellStyle name="Sub totals 6 2 9 2 2" xfId="33846" xr:uid="{00000000-0005-0000-0000-00006D7B0000}"/>
    <cellStyle name="Sub totals 6 2 9 2 3" xfId="33847" xr:uid="{00000000-0005-0000-0000-00006E7B0000}"/>
    <cellStyle name="Sub totals 6 2 9 2 4" xfId="33848" xr:uid="{00000000-0005-0000-0000-00006F7B0000}"/>
    <cellStyle name="Sub totals 6 2 9 3" xfId="33849" xr:uid="{00000000-0005-0000-0000-0000707B0000}"/>
    <cellStyle name="Sub totals 6 2 9 4" xfId="33850" xr:uid="{00000000-0005-0000-0000-0000717B0000}"/>
    <cellStyle name="Sub totals 6 20" xfId="4629" xr:uid="{00000000-0005-0000-0000-0000727B0000}"/>
    <cellStyle name="Sub totals 6 20 2" xfId="33851" xr:uid="{00000000-0005-0000-0000-0000737B0000}"/>
    <cellStyle name="Sub totals 6 20 2 2" xfId="33852" xr:uid="{00000000-0005-0000-0000-0000747B0000}"/>
    <cellStyle name="Sub totals 6 20 2 3" xfId="33853" xr:uid="{00000000-0005-0000-0000-0000757B0000}"/>
    <cellStyle name="Sub totals 6 20 2 4" xfId="33854" xr:uid="{00000000-0005-0000-0000-0000767B0000}"/>
    <cellStyle name="Sub totals 6 20 3" xfId="33855" xr:uid="{00000000-0005-0000-0000-0000777B0000}"/>
    <cellStyle name="Sub totals 6 20 4" xfId="33856" xr:uid="{00000000-0005-0000-0000-0000787B0000}"/>
    <cellStyle name="Sub totals 6 21" xfId="4630" xr:uid="{00000000-0005-0000-0000-0000797B0000}"/>
    <cellStyle name="Sub totals 6 21 2" xfId="33857" xr:uid="{00000000-0005-0000-0000-00007A7B0000}"/>
    <cellStyle name="Sub totals 6 21 2 2" xfId="33858" xr:uid="{00000000-0005-0000-0000-00007B7B0000}"/>
    <cellStyle name="Sub totals 6 21 2 3" xfId="33859" xr:uid="{00000000-0005-0000-0000-00007C7B0000}"/>
    <cellStyle name="Sub totals 6 21 2 4" xfId="33860" xr:uid="{00000000-0005-0000-0000-00007D7B0000}"/>
    <cellStyle name="Sub totals 6 21 3" xfId="33861" xr:uid="{00000000-0005-0000-0000-00007E7B0000}"/>
    <cellStyle name="Sub totals 6 21 4" xfId="33862" xr:uid="{00000000-0005-0000-0000-00007F7B0000}"/>
    <cellStyle name="Sub totals 6 22" xfId="4631" xr:uid="{00000000-0005-0000-0000-0000807B0000}"/>
    <cellStyle name="Sub totals 6 22 2" xfId="33863" xr:uid="{00000000-0005-0000-0000-0000817B0000}"/>
    <cellStyle name="Sub totals 6 22 2 2" xfId="33864" xr:uid="{00000000-0005-0000-0000-0000827B0000}"/>
    <cellStyle name="Sub totals 6 22 2 3" xfId="33865" xr:uid="{00000000-0005-0000-0000-0000837B0000}"/>
    <cellStyle name="Sub totals 6 22 2 4" xfId="33866" xr:uid="{00000000-0005-0000-0000-0000847B0000}"/>
    <cellStyle name="Sub totals 6 22 3" xfId="33867" xr:uid="{00000000-0005-0000-0000-0000857B0000}"/>
    <cellStyle name="Sub totals 6 22 4" xfId="33868" xr:uid="{00000000-0005-0000-0000-0000867B0000}"/>
    <cellStyle name="Sub totals 6 23" xfId="4632" xr:uid="{00000000-0005-0000-0000-0000877B0000}"/>
    <cellStyle name="Sub totals 6 23 2" xfId="33869" xr:uid="{00000000-0005-0000-0000-0000887B0000}"/>
    <cellStyle name="Sub totals 6 23 2 2" xfId="33870" xr:uid="{00000000-0005-0000-0000-0000897B0000}"/>
    <cellStyle name="Sub totals 6 23 2 3" xfId="33871" xr:uid="{00000000-0005-0000-0000-00008A7B0000}"/>
    <cellStyle name="Sub totals 6 23 2 4" xfId="33872" xr:uid="{00000000-0005-0000-0000-00008B7B0000}"/>
    <cellStyle name="Sub totals 6 23 3" xfId="33873" xr:uid="{00000000-0005-0000-0000-00008C7B0000}"/>
    <cellStyle name="Sub totals 6 23 4" xfId="33874" xr:uid="{00000000-0005-0000-0000-00008D7B0000}"/>
    <cellStyle name="Sub totals 6 24" xfId="4633" xr:uid="{00000000-0005-0000-0000-00008E7B0000}"/>
    <cellStyle name="Sub totals 6 24 2" xfId="33875" xr:uid="{00000000-0005-0000-0000-00008F7B0000}"/>
    <cellStyle name="Sub totals 6 24 2 2" xfId="33876" xr:uid="{00000000-0005-0000-0000-0000907B0000}"/>
    <cellStyle name="Sub totals 6 24 2 3" xfId="33877" xr:uid="{00000000-0005-0000-0000-0000917B0000}"/>
    <cellStyle name="Sub totals 6 24 2 4" xfId="33878" xr:uid="{00000000-0005-0000-0000-0000927B0000}"/>
    <cellStyle name="Sub totals 6 24 3" xfId="33879" xr:uid="{00000000-0005-0000-0000-0000937B0000}"/>
    <cellStyle name="Sub totals 6 24 4" xfId="33880" xr:uid="{00000000-0005-0000-0000-0000947B0000}"/>
    <cellStyle name="Sub totals 6 25" xfId="4634" xr:uid="{00000000-0005-0000-0000-0000957B0000}"/>
    <cellStyle name="Sub totals 6 25 2" xfId="33881" xr:uid="{00000000-0005-0000-0000-0000967B0000}"/>
    <cellStyle name="Sub totals 6 25 2 2" xfId="33882" xr:uid="{00000000-0005-0000-0000-0000977B0000}"/>
    <cellStyle name="Sub totals 6 25 2 3" xfId="33883" xr:uid="{00000000-0005-0000-0000-0000987B0000}"/>
    <cellStyle name="Sub totals 6 25 2 4" xfId="33884" xr:uid="{00000000-0005-0000-0000-0000997B0000}"/>
    <cellStyle name="Sub totals 6 25 3" xfId="33885" xr:uid="{00000000-0005-0000-0000-00009A7B0000}"/>
    <cellStyle name="Sub totals 6 25 4" xfId="33886" xr:uid="{00000000-0005-0000-0000-00009B7B0000}"/>
    <cellStyle name="Sub totals 6 26" xfId="4635" xr:uid="{00000000-0005-0000-0000-00009C7B0000}"/>
    <cellStyle name="Sub totals 6 26 2" xfId="33887" xr:uid="{00000000-0005-0000-0000-00009D7B0000}"/>
    <cellStyle name="Sub totals 6 26 2 2" xfId="33888" xr:uid="{00000000-0005-0000-0000-00009E7B0000}"/>
    <cellStyle name="Sub totals 6 26 2 3" xfId="33889" xr:uid="{00000000-0005-0000-0000-00009F7B0000}"/>
    <cellStyle name="Sub totals 6 26 2 4" xfId="33890" xr:uid="{00000000-0005-0000-0000-0000A07B0000}"/>
    <cellStyle name="Sub totals 6 26 3" xfId="33891" xr:uid="{00000000-0005-0000-0000-0000A17B0000}"/>
    <cellStyle name="Sub totals 6 26 4" xfId="33892" xr:uid="{00000000-0005-0000-0000-0000A27B0000}"/>
    <cellStyle name="Sub totals 6 27" xfId="4636" xr:uid="{00000000-0005-0000-0000-0000A37B0000}"/>
    <cellStyle name="Sub totals 6 27 2" xfId="33893" xr:uid="{00000000-0005-0000-0000-0000A47B0000}"/>
    <cellStyle name="Sub totals 6 27 2 2" xfId="33894" xr:uid="{00000000-0005-0000-0000-0000A57B0000}"/>
    <cellStyle name="Sub totals 6 27 2 3" xfId="33895" xr:uid="{00000000-0005-0000-0000-0000A67B0000}"/>
    <cellStyle name="Sub totals 6 27 2 4" xfId="33896" xr:uid="{00000000-0005-0000-0000-0000A77B0000}"/>
    <cellStyle name="Sub totals 6 27 3" xfId="33897" xr:uid="{00000000-0005-0000-0000-0000A87B0000}"/>
    <cellStyle name="Sub totals 6 27 4" xfId="33898" xr:uid="{00000000-0005-0000-0000-0000A97B0000}"/>
    <cellStyle name="Sub totals 6 28" xfId="4637" xr:uid="{00000000-0005-0000-0000-0000AA7B0000}"/>
    <cellStyle name="Sub totals 6 28 2" xfId="33899" xr:uid="{00000000-0005-0000-0000-0000AB7B0000}"/>
    <cellStyle name="Sub totals 6 28 2 2" xfId="33900" xr:uid="{00000000-0005-0000-0000-0000AC7B0000}"/>
    <cellStyle name="Sub totals 6 28 2 3" xfId="33901" xr:uid="{00000000-0005-0000-0000-0000AD7B0000}"/>
    <cellStyle name="Sub totals 6 28 2 4" xfId="33902" xr:uid="{00000000-0005-0000-0000-0000AE7B0000}"/>
    <cellStyle name="Sub totals 6 28 3" xfId="33903" xr:uid="{00000000-0005-0000-0000-0000AF7B0000}"/>
    <cellStyle name="Sub totals 6 28 4" xfId="33904" xr:uid="{00000000-0005-0000-0000-0000B07B0000}"/>
    <cellStyle name="Sub totals 6 29" xfId="4638" xr:uid="{00000000-0005-0000-0000-0000B17B0000}"/>
    <cellStyle name="Sub totals 6 29 2" xfId="33905" xr:uid="{00000000-0005-0000-0000-0000B27B0000}"/>
    <cellStyle name="Sub totals 6 29 2 2" xfId="33906" xr:uid="{00000000-0005-0000-0000-0000B37B0000}"/>
    <cellStyle name="Sub totals 6 29 2 3" xfId="33907" xr:uid="{00000000-0005-0000-0000-0000B47B0000}"/>
    <cellStyle name="Sub totals 6 29 2 4" xfId="33908" xr:uid="{00000000-0005-0000-0000-0000B57B0000}"/>
    <cellStyle name="Sub totals 6 29 3" xfId="33909" xr:uid="{00000000-0005-0000-0000-0000B67B0000}"/>
    <cellStyle name="Sub totals 6 29 4" xfId="33910" xr:uid="{00000000-0005-0000-0000-0000B77B0000}"/>
    <cellStyle name="Sub totals 6 3" xfId="4639" xr:uid="{00000000-0005-0000-0000-0000B87B0000}"/>
    <cellStyle name="Sub totals 6 3 2" xfId="33911" xr:uid="{00000000-0005-0000-0000-0000B97B0000}"/>
    <cellStyle name="Sub totals 6 3 2 2" xfId="33912" xr:uid="{00000000-0005-0000-0000-0000BA7B0000}"/>
    <cellStyle name="Sub totals 6 3 2 3" xfId="33913" xr:uid="{00000000-0005-0000-0000-0000BB7B0000}"/>
    <cellStyle name="Sub totals 6 3 2 4" xfId="33914" xr:uid="{00000000-0005-0000-0000-0000BC7B0000}"/>
    <cellStyle name="Sub totals 6 3 3" xfId="33915" xr:uid="{00000000-0005-0000-0000-0000BD7B0000}"/>
    <cellStyle name="Sub totals 6 3 4" xfId="33916" xr:uid="{00000000-0005-0000-0000-0000BE7B0000}"/>
    <cellStyle name="Sub totals 6 30" xfId="4640" xr:uid="{00000000-0005-0000-0000-0000BF7B0000}"/>
    <cellStyle name="Sub totals 6 30 2" xfId="33917" xr:uid="{00000000-0005-0000-0000-0000C07B0000}"/>
    <cellStyle name="Sub totals 6 30 2 2" xfId="33918" xr:uid="{00000000-0005-0000-0000-0000C17B0000}"/>
    <cellStyle name="Sub totals 6 30 2 3" xfId="33919" xr:uid="{00000000-0005-0000-0000-0000C27B0000}"/>
    <cellStyle name="Sub totals 6 30 2 4" xfId="33920" xr:uid="{00000000-0005-0000-0000-0000C37B0000}"/>
    <cellStyle name="Sub totals 6 30 3" xfId="33921" xr:uid="{00000000-0005-0000-0000-0000C47B0000}"/>
    <cellStyle name="Sub totals 6 30 4" xfId="33922" xr:uid="{00000000-0005-0000-0000-0000C57B0000}"/>
    <cellStyle name="Sub totals 6 31" xfId="4641" xr:uid="{00000000-0005-0000-0000-0000C67B0000}"/>
    <cellStyle name="Sub totals 6 31 2" xfId="33923" xr:uid="{00000000-0005-0000-0000-0000C77B0000}"/>
    <cellStyle name="Sub totals 6 31 2 2" xfId="33924" xr:uid="{00000000-0005-0000-0000-0000C87B0000}"/>
    <cellStyle name="Sub totals 6 31 2 3" xfId="33925" xr:uid="{00000000-0005-0000-0000-0000C97B0000}"/>
    <cellStyle name="Sub totals 6 31 2 4" xfId="33926" xr:uid="{00000000-0005-0000-0000-0000CA7B0000}"/>
    <cellStyle name="Sub totals 6 31 3" xfId="33927" xr:uid="{00000000-0005-0000-0000-0000CB7B0000}"/>
    <cellStyle name="Sub totals 6 31 4" xfId="33928" xr:uid="{00000000-0005-0000-0000-0000CC7B0000}"/>
    <cellStyle name="Sub totals 6 32" xfId="4642" xr:uid="{00000000-0005-0000-0000-0000CD7B0000}"/>
    <cellStyle name="Sub totals 6 32 2" xfId="33929" xr:uid="{00000000-0005-0000-0000-0000CE7B0000}"/>
    <cellStyle name="Sub totals 6 32 2 2" xfId="33930" xr:uid="{00000000-0005-0000-0000-0000CF7B0000}"/>
    <cellStyle name="Sub totals 6 32 2 3" xfId="33931" xr:uid="{00000000-0005-0000-0000-0000D07B0000}"/>
    <cellStyle name="Sub totals 6 32 2 4" xfId="33932" xr:uid="{00000000-0005-0000-0000-0000D17B0000}"/>
    <cellStyle name="Sub totals 6 32 3" xfId="33933" xr:uid="{00000000-0005-0000-0000-0000D27B0000}"/>
    <cellStyle name="Sub totals 6 32 4" xfId="33934" xr:uid="{00000000-0005-0000-0000-0000D37B0000}"/>
    <cellStyle name="Sub totals 6 33" xfId="4643" xr:uid="{00000000-0005-0000-0000-0000D47B0000}"/>
    <cellStyle name="Sub totals 6 33 2" xfId="33935" xr:uid="{00000000-0005-0000-0000-0000D57B0000}"/>
    <cellStyle name="Sub totals 6 33 2 2" xfId="33936" xr:uid="{00000000-0005-0000-0000-0000D67B0000}"/>
    <cellStyle name="Sub totals 6 33 2 3" xfId="33937" xr:uid="{00000000-0005-0000-0000-0000D77B0000}"/>
    <cellStyle name="Sub totals 6 33 2 4" xfId="33938" xr:uid="{00000000-0005-0000-0000-0000D87B0000}"/>
    <cellStyle name="Sub totals 6 33 3" xfId="33939" xr:uid="{00000000-0005-0000-0000-0000D97B0000}"/>
    <cellStyle name="Sub totals 6 33 4" xfId="33940" xr:uid="{00000000-0005-0000-0000-0000DA7B0000}"/>
    <cellStyle name="Sub totals 6 34" xfId="4644" xr:uid="{00000000-0005-0000-0000-0000DB7B0000}"/>
    <cellStyle name="Sub totals 6 34 2" xfId="33941" xr:uid="{00000000-0005-0000-0000-0000DC7B0000}"/>
    <cellStyle name="Sub totals 6 34 2 2" xfId="33942" xr:uid="{00000000-0005-0000-0000-0000DD7B0000}"/>
    <cellStyle name="Sub totals 6 34 2 3" xfId="33943" xr:uid="{00000000-0005-0000-0000-0000DE7B0000}"/>
    <cellStyle name="Sub totals 6 34 2 4" xfId="33944" xr:uid="{00000000-0005-0000-0000-0000DF7B0000}"/>
    <cellStyle name="Sub totals 6 34 3" xfId="33945" xr:uid="{00000000-0005-0000-0000-0000E07B0000}"/>
    <cellStyle name="Sub totals 6 34 4" xfId="33946" xr:uid="{00000000-0005-0000-0000-0000E17B0000}"/>
    <cellStyle name="Sub totals 6 35" xfId="4645" xr:uid="{00000000-0005-0000-0000-0000E27B0000}"/>
    <cellStyle name="Sub totals 6 35 2" xfId="33947" xr:uid="{00000000-0005-0000-0000-0000E37B0000}"/>
    <cellStyle name="Sub totals 6 35 2 2" xfId="33948" xr:uid="{00000000-0005-0000-0000-0000E47B0000}"/>
    <cellStyle name="Sub totals 6 35 2 3" xfId="33949" xr:uid="{00000000-0005-0000-0000-0000E57B0000}"/>
    <cellStyle name="Sub totals 6 35 2 4" xfId="33950" xr:uid="{00000000-0005-0000-0000-0000E67B0000}"/>
    <cellStyle name="Sub totals 6 35 3" xfId="33951" xr:uid="{00000000-0005-0000-0000-0000E77B0000}"/>
    <cellStyle name="Sub totals 6 35 4" xfId="33952" xr:uid="{00000000-0005-0000-0000-0000E87B0000}"/>
    <cellStyle name="Sub totals 6 36" xfId="4646" xr:uid="{00000000-0005-0000-0000-0000E97B0000}"/>
    <cellStyle name="Sub totals 6 36 2" xfId="33953" xr:uid="{00000000-0005-0000-0000-0000EA7B0000}"/>
    <cellStyle name="Sub totals 6 36 2 2" xfId="33954" xr:uid="{00000000-0005-0000-0000-0000EB7B0000}"/>
    <cellStyle name="Sub totals 6 36 2 3" xfId="33955" xr:uid="{00000000-0005-0000-0000-0000EC7B0000}"/>
    <cellStyle name="Sub totals 6 36 2 4" xfId="33956" xr:uid="{00000000-0005-0000-0000-0000ED7B0000}"/>
    <cellStyle name="Sub totals 6 36 3" xfId="33957" xr:uid="{00000000-0005-0000-0000-0000EE7B0000}"/>
    <cellStyle name="Sub totals 6 36 4" xfId="33958" xr:uid="{00000000-0005-0000-0000-0000EF7B0000}"/>
    <cellStyle name="Sub totals 6 37" xfId="4647" xr:uid="{00000000-0005-0000-0000-0000F07B0000}"/>
    <cellStyle name="Sub totals 6 37 2" xfId="33959" xr:uid="{00000000-0005-0000-0000-0000F17B0000}"/>
    <cellStyle name="Sub totals 6 37 2 2" xfId="33960" xr:uid="{00000000-0005-0000-0000-0000F27B0000}"/>
    <cellStyle name="Sub totals 6 37 2 3" xfId="33961" xr:uid="{00000000-0005-0000-0000-0000F37B0000}"/>
    <cellStyle name="Sub totals 6 37 2 4" xfId="33962" xr:uid="{00000000-0005-0000-0000-0000F47B0000}"/>
    <cellStyle name="Sub totals 6 37 3" xfId="33963" xr:uid="{00000000-0005-0000-0000-0000F57B0000}"/>
    <cellStyle name="Sub totals 6 37 4" xfId="33964" xr:uid="{00000000-0005-0000-0000-0000F67B0000}"/>
    <cellStyle name="Sub totals 6 38" xfId="4648" xr:uid="{00000000-0005-0000-0000-0000F77B0000}"/>
    <cellStyle name="Sub totals 6 38 2" xfId="33965" xr:uid="{00000000-0005-0000-0000-0000F87B0000}"/>
    <cellStyle name="Sub totals 6 38 2 2" xfId="33966" xr:uid="{00000000-0005-0000-0000-0000F97B0000}"/>
    <cellStyle name="Sub totals 6 38 2 3" xfId="33967" xr:uid="{00000000-0005-0000-0000-0000FA7B0000}"/>
    <cellStyle name="Sub totals 6 38 2 4" xfId="33968" xr:uid="{00000000-0005-0000-0000-0000FB7B0000}"/>
    <cellStyle name="Sub totals 6 38 3" xfId="33969" xr:uid="{00000000-0005-0000-0000-0000FC7B0000}"/>
    <cellStyle name="Sub totals 6 38 4" xfId="33970" xr:uid="{00000000-0005-0000-0000-0000FD7B0000}"/>
    <cellStyle name="Sub totals 6 39" xfId="4649" xr:uid="{00000000-0005-0000-0000-0000FE7B0000}"/>
    <cellStyle name="Sub totals 6 39 2" xfId="33971" xr:uid="{00000000-0005-0000-0000-0000FF7B0000}"/>
    <cellStyle name="Sub totals 6 39 2 2" xfId="33972" xr:uid="{00000000-0005-0000-0000-0000007C0000}"/>
    <cellStyle name="Sub totals 6 39 2 3" xfId="33973" xr:uid="{00000000-0005-0000-0000-0000017C0000}"/>
    <cellStyle name="Sub totals 6 39 2 4" xfId="33974" xr:uid="{00000000-0005-0000-0000-0000027C0000}"/>
    <cellStyle name="Sub totals 6 39 3" xfId="33975" xr:uid="{00000000-0005-0000-0000-0000037C0000}"/>
    <cellStyle name="Sub totals 6 39 4" xfId="33976" xr:uid="{00000000-0005-0000-0000-0000047C0000}"/>
    <cellStyle name="Sub totals 6 4" xfId="4650" xr:uid="{00000000-0005-0000-0000-0000057C0000}"/>
    <cellStyle name="Sub totals 6 4 2" xfId="33977" xr:uid="{00000000-0005-0000-0000-0000067C0000}"/>
    <cellStyle name="Sub totals 6 4 2 2" xfId="33978" xr:uid="{00000000-0005-0000-0000-0000077C0000}"/>
    <cellStyle name="Sub totals 6 4 2 3" xfId="33979" xr:uid="{00000000-0005-0000-0000-0000087C0000}"/>
    <cellStyle name="Sub totals 6 4 2 4" xfId="33980" xr:uid="{00000000-0005-0000-0000-0000097C0000}"/>
    <cellStyle name="Sub totals 6 4 3" xfId="33981" xr:uid="{00000000-0005-0000-0000-00000A7C0000}"/>
    <cellStyle name="Sub totals 6 4 4" xfId="33982" xr:uid="{00000000-0005-0000-0000-00000B7C0000}"/>
    <cellStyle name="Sub totals 6 40" xfId="4651" xr:uid="{00000000-0005-0000-0000-00000C7C0000}"/>
    <cellStyle name="Sub totals 6 40 2" xfId="33983" xr:uid="{00000000-0005-0000-0000-00000D7C0000}"/>
    <cellStyle name="Sub totals 6 40 2 2" xfId="33984" xr:uid="{00000000-0005-0000-0000-00000E7C0000}"/>
    <cellStyle name="Sub totals 6 40 2 3" xfId="33985" xr:uid="{00000000-0005-0000-0000-00000F7C0000}"/>
    <cellStyle name="Sub totals 6 40 2 4" xfId="33986" xr:uid="{00000000-0005-0000-0000-0000107C0000}"/>
    <cellStyle name="Sub totals 6 40 3" xfId="33987" xr:uid="{00000000-0005-0000-0000-0000117C0000}"/>
    <cellStyle name="Sub totals 6 40 4" xfId="33988" xr:uid="{00000000-0005-0000-0000-0000127C0000}"/>
    <cellStyle name="Sub totals 6 41" xfId="4652" xr:uid="{00000000-0005-0000-0000-0000137C0000}"/>
    <cellStyle name="Sub totals 6 41 2" xfId="33989" xr:uid="{00000000-0005-0000-0000-0000147C0000}"/>
    <cellStyle name="Sub totals 6 41 2 2" xfId="33990" xr:uid="{00000000-0005-0000-0000-0000157C0000}"/>
    <cellStyle name="Sub totals 6 41 2 3" xfId="33991" xr:uid="{00000000-0005-0000-0000-0000167C0000}"/>
    <cellStyle name="Sub totals 6 41 2 4" xfId="33992" xr:uid="{00000000-0005-0000-0000-0000177C0000}"/>
    <cellStyle name="Sub totals 6 41 3" xfId="33993" xr:uid="{00000000-0005-0000-0000-0000187C0000}"/>
    <cellStyle name="Sub totals 6 41 4" xfId="33994" xr:uid="{00000000-0005-0000-0000-0000197C0000}"/>
    <cellStyle name="Sub totals 6 42" xfId="4653" xr:uid="{00000000-0005-0000-0000-00001A7C0000}"/>
    <cellStyle name="Sub totals 6 42 2" xfId="33995" xr:uid="{00000000-0005-0000-0000-00001B7C0000}"/>
    <cellStyle name="Sub totals 6 42 2 2" xfId="33996" xr:uid="{00000000-0005-0000-0000-00001C7C0000}"/>
    <cellStyle name="Sub totals 6 42 2 3" xfId="33997" xr:uid="{00000000-0005-0000-0000-00001D7C0000}"/>
    <cellStyle name="Sub totals 6 42 2 4" xfId="33998" xr:uid="{00000000-0005-0000-0000-00001E7C0000}"/>
    <cellStyle name="Sub totals 6 42 3" xfId="33999" xr:uid="{00000000-0005-0000-0000-00001F7C0000}"/>
    <cellStyle name="Sub totals 6 42 4" xfId="34000" xr:uid="{00000000-0005-0000-0000-0000207C0000}"/>
    <cellStyle name="Sub totals 6 43" xfId="4654" xr:uid="{00000000-0005-0000-0000-0000217C0000}"/>
    <cellStyle name="Sub totals 6 43 2" xfId="34001" xr:uid="{00000000-0005-0000-0000-0000227C0000}"/>
    <cellStyle name="Sub totals 6 43 2 2" xfId="34002" xr:uid="{00000000-0005-0000-0000-0000237C0000}"/>
    <cellStyle name="Sub totals 6 43 2 3" xfId="34003" xr:uid="{00000000-0005-0000-0000-0000247C0000}"/>
    <cellStyle name="Sub totals 6 43 2 4" xfId="34004" xr:uid="{00000000-0005-0000-0000-0000257C0000}"/>
    <cellStyle name="Sub totals 6 43 3" xfId="34005" xr:uid="{00000000-0005-0000-0000-0000267C0000}"/>
    <cellStyle name="Sub totals 6 43 4" xfId="34006" xr:uid="{00000000-0005-0000-0000-0000277C0000}"/>
    <cellStyle name="Sub totals 6 44" xfId="4655" xr:uid="{00000000-0005-0000-0000-0000287C0000}"/>
    <cellStyle name="Sub totals 6 44 2" xfId="34007" xr:uid="{00000000-0005-0000-0000-0000297C0000}"/>
    <cellStyle name="Sub totals 6 44 2 2" xfId="34008" xr:uid="{00000000-0005-0000-0000-00002A7C0000}"/>
    <cellStyle name="Sub totals 6 44 2 3" xfId="34009" xr:uid="{00000000-0005-0000-0000-00002B7C0000}"/>
    <cellStyle name="Sub totals 6 44 2 4" xfId="34010" xr:uid="{00000000-0005-0000-0000-00002C7C0000}"/>
    <cellStyle name="Sub totals 6 44 3" xfId="34011" xr:uid="{00000000-0005-0000-0000-00002D7C0000}"/>
    <cellStyle name="Sub totals 6 44 4" xfId="34012" xr:uid="{00000000-0005-0000-0000-00002E7C0000}"/>
    <cellStyle name="Sub totals 6 45" xfId="4656" xr:uid="{00000000-0005-0000-0000-00002F7C0000}"/>
    <cellStyle name="Sub totals 6 45 2" xfId="34013" xr:uid="{00000000-0005-0000-0000-0000307C0000}"/>
    <cellStyle name="Sub totals 6 45 2 2" xfId="34014" xr:uid="{00000000-0005-0000-0000-0000317C0000}"/>
    <cellStyle name="Sub totals 6 45 2 3" xfId="34015" xr:uid="{00000000-0005-0000-0000-0000327C0000}"/>
    <cellStyle name="Sub totals 6 45 2 4" xfId="34016" xr:uid="{00000000-0005-0000-0000-0000337C0000}"/>
    <cellStyle name="Sub totals 6 45 3" xfId="34017" xr:uid="{00000000-0005-0000-0000-0000347C0000}"/>
    <cellStyle name="Sub totals 6 45 4" xfId="34018" xr:uid="{00000000-0005-0000-0000-0000357C0000}"/>
    <cellStyle name="Sub totals 6 46" xfId="34019" xr:uid="{00000000-0005-0000-0000-0000367C0000}"/>
    <cellStyle name="Sub totals 6 46 2" xfId="34020" xr:uid="{00000000-0005-0000-0000-0000377C0000}"/>
    <cellStyle name="Sub totals 6 46 3" xfId="34021" xr:uid="{00000000-0005-0000-0000-0000387C0000}"/>
    <cellStyle name="Sub totals 6 46 4" xfId="34022" xr:uid="{00000000-0005-0000-0000-0000397C0000}"/>
    <cellStyle name="Sub totals 6 47" xfId="34023" xr:uid="{00000000-0005-0000-0000-00003A7C0000}"/>
    <cellStyle name="Sub totals 6 47 2" xfId="34024" xr:uid="{00000000-0005-0000-0000-00003B7C0000}"/>
    <cellStyle name="Sub totals 6 47 3" xfId="34025" xr:uid="{00000000-0005-0000-0000-00003C7C0000}"/>
    <cellStyle name="Sub totals 6 47 4" xfId="34026" xr:uid="{00000000-0005-0000-0000-00003D7C0000}"/>
    <cellStyle name="Sub totals 6 48" xfId="34027" xr:uid="{00000000-0005-0000-0000-00003E7C0000}"/>
    <cellStyle name="Sub totals 6 49" xfId="34028" xr:uid="{00000000-0005-0000-0000-00003F7C0000}"/>
    <cellStyle name="Sub totals 6 5" xfId="4657" xr:uid="{00000000-0005-0000-0000-0000407C0000}"/>
    <cellStyle name="Sub totals 6 5 2" xfId="34029" xr:uid="{00000000-0005-0000-0000-0000417C0000}"/>
    <cellStyle name="Sub totals 6 5 2 2" xfId="34030" xr:uid="{00000000-0005-0000-0000-0000427C0000}"/>
    <cellStyle name="Sub totals 6 5 2 3" xfId="34031" xr:uid="{00000000-0005-0000-0000-0000437C0000}"/>
    <cellStyle name="Sub totals 6 5 2 4" xfId="34032" xr:uid="{00000000-0005-0000-0000-0000447C0000}"/>
    <cellStyle name="Sub totals 6 5 3" xfId="34033" xr:uid="{00000000-0005-0000-0000-0000457C0000}"/>
    <cellStyle name="Sub totals 6 5 4" xfId="34034" xr:uid="{00000000-0005-0000-0000-0000467C0000}"/>
    <cellStyle name="Sub totals 6 6" xfId="4658" xr:uid="{00000000-0005-0000-0000-0000477C0000}"/>
    <cellStyle name="Sub totals 6 6 2" xfId="34035" xr:uid="{00000000-0005-0000-0000-0000487C0000}"/>
    <cellStyle name="Sub totals 6 6 2 2" xfId="34036" xr:uid="{00000000-0005-0000-0000-0000497C0000}"/>
    <cellStyle name="Sub totals 6 6 2 3" xfId="34037" xr:uid="{00000000-0005-0000-0000-00004A7C0000}"/>
    <cellStyle name="Sub totals 6 6 2 4" xfId="34038" xr:uid="{00000000-0005-0000-0000-00004B7C0000}"/>
    <cellStyle name="Sub totals 6 6 3" xfId="34039" xr:uid="{00000000-0005-0000-0000-00004C7C0000}"/>
    <cellStyle name="Sub totals 6 6 4" xfId="34040" xr:uid="{00000000-0005-0000-0000-00004D7C0000}"/>
    <cellStyle name="Sub totals 6 7" xfId="4659" xr:uid="{00000000-0005-0000-0000-00004E7C0000}"/>
    <cellStyle name="Sub totals 6 7 2" xfId="34041" xr:uid="{00000000-0005-0000-0000-00004F7C0000}"/>
    <cellStyle name="Sub totals 6 7 2 2" xfId="34042" xr:uid="{00000000-0005-0000-0000-0000507C0000}"/>
    <cellStyle name="Sub totals 6 7 2 3" xfId="34043" xr:uid="{00000000-0005-0000-0000-0000517C0000}"/>
    <cellStyle name="Sub totals 6 7 2 4" xfId="34044" xr:uid="{00000000-0005-0000-0000-0000527C0000}"/>
    <cellStyle name="Sub totals 6 7 3" xfId="34045" xr:uid="{00000000-0005-0000-0000-0000537C0000}"/>
    <cellStyle name="Sub totals 6 7 4" xfId="34046" xr:uid="{00000000-0005-0000-0000-0000547C0000}"/>
    <cellStyle name="Sub totals 6 8" xfId="4660" xr:uid="{00000000-0005-0000-0000-0000557C0000}"/>
    <cellStyle name="Sub totals 6 8 2" xfId="34047" xr:uid="{00000000-0005-0000-0000-0000567C0000}"/>
    <cellStyle name="Sub totals 6 8 2 2" xfId="34048" xr:uid="{00000000-0005-0000-0000-0000577C0000}"/>
    <cellStyle name="Sub totals 6 8 2 3" xfId="34049" xr:uid="{00000000-0005-0000-0000-0000587C0000}"/>
    <cellStyle name="Sub totals 6 8 2 4" xfId="34050" xr:uid="{00000000-0005-0000-0000-0000597C0000}"/>
    <cellStyle name="Sub totals 6 8 3" xfId="34051" xr:uid="{00000000-0005-0000-0000-00005A7C0000}"/>
    <cellStyle name="Sub totals 6 8 4" xfId="34052" xr:uid="{00000000-0005-0000-0000-00005B7C0000}"/>
    <cellStyle name="Sub totals 6 9" xfId="4661" xr:uid="{00000000-0005-0000-0000-00005C7C0000}"/>
    <cellStyle name="Sub totals 6 9 2" xfId="34053" xr:uid="{00000000-0005-0000-0000-00005D7C0000}"/>
    <cellStyle name="Sub totals 6 9 2 2" xfId="34054" xr:uid="{00000000-0005-0000-0000-00005E7C0000}"/>
    <cellStyle name="Sub totals 6 9 2 3" xfId="34055" xr:uid="{00000000-0005-0000-0000-00005F7C0000}"/>
    <cellStyle name="Sub totals 6 9 2 4" xfId="34056" xr:uid="{00000000-0005-0000-0000-0000607C0000}"/>
    <cellStyle name="Sub totals 6 9 3" xfId="34057" xr:uid="{00000000-0005-0000-0000-0000617C0000}"/>
    <cellStyle name="Sub totals 6 9 4" xfId="34058" xr:uid="{00000000-0005-0000-0000-0000627C0000}"/>
    <cellStyle name="Sub totals 7" xfId="4662" xr:uid="{00000000-0005-0000-0000-0000637C0000}"/>
    <cellStyle name="Sub totals 7 10" xfId="4663" xr:uid="{00000000-0005-0000-0000-0000647C0000}"/>
    <cellStyle name="Sub totals 7 10 2" xfId="34059" xr:uid="{00000000-0005-0000-0000-0000657C0000}"/>
    <cellStyle name="Sub totals 7 10 2 2" xfId="34060" xr:uid="{00000000-0005-0000-0000-0000667C0000}"/>
    <cellStyle name="Sub totals 7 10 2 3" xfId="34061" xr:uid="{00000000-0005-0000-0000-0000677C0000}"/>
    <cellStyle name="Sub totals 7 10 2 4" xfId="34062" xr:uid="{00000000-0005-0000-0000-0000687C0000}"/>
    <cellStyle name="Sub totals 7 10 3" xfId="34063" xr:uid="{00000000-0005-0000-0000-0000697C0000}"/>
    <cellStyle name="Sub totals 7 10 4" xfId="34064" xr:uid="{00000000-0005-0000-0000-00006A7C0000}"/>
    <cellStyle name="Sub totals 7 11" xfId="4664" xr:uid="{00000000-0005-0000-0000-00006B7C0000}"/>
    <cellStyle name="Sub totals 7 11 2" xfId="34065" xr:uid="{00000000-0005-0000-0000-00006C7C0000}"/>
    <cellStyle name="Sub totals 7 11 2 2" xfId="34066" xr:uid="{00000000-0005-0000-0000-00006D7C0000}"/>
    <cellStyle name="Sub totals 7 11 2 3" xfId="34067" xr:uid="{00000000-0005-0000-0000-00006E7C0000}"/>
    <cellStyle name="Sub totals 7 11 2 4" xfId="34068" xr:uid="{00000000-0005-0000-0000-00006F7C0000}"/>
    <cellStyle name="Sub totals 7 11 3" xfId="34069" xr:uid="{00000000-0005-0000-0000-0000707C0000}"/>
    <cellStyle name="Sub totals 7 11 4" xfId="34070" xr:uid="{00000000-0005-0000-0000-0000717C0000}"/>
    <cellStyle name="Sub totals 7 12" xfId="4665" xr:uid="{00000000-0005-0000-0000-0000727C0000}"/>
    <cellStyle name="Sub totals 7 12 2" xfId="34071" xr:uid="{00000000-0005-0000-0000-0000737C0000}"/>
    <cellStyle name="Sub totals 7 12 2 2" xfId="34072" xr:uid="{00000000-0005-0000-0000-0000747C0000}"/>
    <cellStyle name="Sub totals 7 12 2 3" xfId="34073" xr:uid="{00000000-0005-0000-0000-0000757C0000}"/>
    <cellStyle name="Sub totals 7 12 2 4" xfId="34074" xr:uid="{00000000-0005-0000-0000-0000767C0000}"/>
    <cellStyle name="Sub totals 7 12 3" xfId="34075" xr:uid="{00000000-0005-0000-0000-0000777C0000}"/>
    <cellStyle name="Sub totals 7 12 4" xfId="34076" xr:uid="{00000000-0005-0000-0000-0000787C0000}"/>
    <cellStyle name="Sub totals 7 13" xfId="4666" xr:uid="{00000000-0005-0000-0000-0000797C0000}"/>
    <cellStyle name="Sub totals 7 13 2" xfId="34077" xr:uid="{00000000-0005-0000-0000-00007A7C0000}"/>
    <cellStyle name="Sub totals 7 13 2 2" xfId="34078" xr:uid="{00000000-0005-0000-0000-00007B7C0000}"/>
    <cellStyle name="Sub totals 7 13 2 3" xfId="34079" xr:uid="{00000000-0005-0000-0000-00007C7C0000}"/>
    <cellStyle name="Sub totals 7 13 2 4" xfId="34080" xr:uid="{00000000-0005-0000-0000-00007D7C0000}"/>
    <cellStyle name="Sub totals 7 13 3" xfId="34081" xr:uid="{00000000-0005-0000-0000-00007E7C0000}"/>
    <cellStyle name="Sub totals 7 13 4" xfId="34082" xr:uid="{00000000-0005-0000-0000-00007F7C0000}"/>
    <cellStyle name="Sub totals 7 14" xfId="4667" xr:uid="{00000000-0005-0000-0000-0000807C0000}"/>
    <cellStyle name="Sub totals 7 14 2" xfId="34083" xr:uid="{00000000-0005-0000-0000-0000817C0000}"/>
    <cellStyle name="Sub totals 7 14 2 2" xfId="34084" xr:uid="{00000000-0005-0000-0000-0000827C0000}"/>
    <cellStyle name="Sub totals 7 14 2 3" xfId="34085" xr:uid="{00000000-0005-0000-0000-0000837C0000}"/>
    <cellStyle name="Sub totals 7 14 2 4" xfId="34086" xr:uid="{00000000-0005-0000-0000-0000847C0000}"/>
    <cellStyle name="Sub totals 7 14 3" xfId="34087" xr:uid="{00000000-0005-0000-0000-0000857C0000}"/>
    <cellStyle name="Sub totals 7 14 4" xfId="34088" xr:uid="{00000000-0005-0000-0000-0000867C0000}"/>
    <cellStyle name="Sub totals 7 15" xfId="4668" xr:uid="{00000000-0005-0000-0000-0000877C0000}"/>
    <cellStyle name="Sub totals 7 15 2" xfId="34089" xr:uid="{00000000-0005-0000-0000-0000887C0000}"/>
    <cellStyle name="Sub totals 7 15 2 2" xfId="34090" xr:uid="{00000000-0005-0000-0000-0000897C0000}"/>
    <cellStyle name="Sub totals 7 15 2 3" xfId="34091" xr:uid="{00000000-0005-0000-0000-00008A7C0000}"/>
    <cellStyle name="Sub totals 7 15 2 4" xfId="34092" xr:uid="{00000000-0005-0000-0000-00008B7C0000}"/>
    <cellStyle name="Sub totals 7 15 3" xfId="34093" xr:uid="{00000000-0005-0000-0000-00008C7C0000}"/>
    <cellStyle name="Sub totals 7 15 4" xfId="34094" xr:uid="{00000000-0005-0000-0000-00008D7C0000}"/>
    <cellStyle name="Sub totals 7 16" xfId="4669" xr:uid="{00000000-0005-0000-0000-00008E7C0000}"/>
    <cellStyle name="Sub totals 7 16 2" xfId="34095" xr:uid="{00000000-0005-0000-0000-00008F7C0000}"/>
    <cellStyle name="Sub totals 7 16 2 2" xfId="34096" xr:uid="{00000000-0005-0000-0000-0000907C0000}"/>
    <cellStyle name="Sub totals 7 16 2 3" xfId="34097" xr:uid="{00000000-0005-0000-0000-0000917C0000}"/>
    <cellStyle name="Sub totals 7 16 2 4" xfId="34098" xr:uid="{00000000-0005-0000-0000-0000927C0000}"/>
    <cellStyle name="Sub totals 7 16 3" xfId="34099" xr:uid="{00000000-0005-0000-0000-0000937C0000}"/>
    <cellStyle name="Sub totals 7 16 4" xfId="34100" xr:uid="{00000000-0005-0000-0000-0000947C0000}"/>
    <cellStyle name="Sub totals 7 17" xfId="4670" xr:uid="{00000000-0005-0000-0000-0000957C0000}"/>
    <cellStyle name="Sub totals 7 17 2" xfId="34101" xr:uid="{00000000-0005-0000-0000-0000967C0000}"/>
    <cellStyle name="Sub totals 7 17 2 2" xfId="34102" xr:uid="{00000000-0005-0000-0000-0000977C0000}"/>
    <cellStyle name="Sub totals 7 17 2 3" xfId="34103" xr:uid="{00000000-0005-0000-0000-0000987C0000}"/>
    <cellStyle name="Sub totals 7 17 2 4" xfId="34104" xr:uid="{00000000-0005-0000-0000-0000997C0000}"/>
    <cellStyle name="Sub totals 7 17 3" xfId="34105" xr:uid="{00000000-0005-0000-0000-00009A7C0000}"/>
    <cellStyle name="Sub totals 7 17 4" xfId="34106" xr:uid="{00000000-0005-0000-0000-00009B7C0000}"/>
    <cellStyle name="Sub totals 7 18" xfId="4671" xr:uid="{00000000-0005-0000-0000-00009C7C0000}"/>
    <cellStyle name="Sub totals 7 18 2" xfId="34107" xr:uid="{00000000-0005-0000-0000-00009D7C0000}"/>
    <cellStyle name="Sub totals 7 18 2 2" xfId="34108" xr:uid="{00000000-0005-0000-0000-00009E7C0000}"/>
    <cellStyle name="Sub totals 7 18 2 3" xfId="34109" xr:uid="{00000000-0005-0000-0000-00009F7C0000}"/>
    <cellStyle name="Sub totals 7 18 2 4" xfId="34110" xr:uid="{00000000-0005-0000-0000-0000A07C0000}"/>
    <cellStyle name="Sub totals 7 18 3" xfId="34111" xr:uid="{00000000-0005-0000-0000-0000A17C0000}"/>
    <cellStyle name="Sub totals 7 18 4" xfId="34112" xr:uid="{00000000-0005-0000-0000-0000A27C0000}"/>
    <cellStyle name="Sub totals 7 19" xfId="4672" xr:uid="{00000000-0005-0000-0000-0000A37C0000}"/>
    <cellStyle name="Sub totals 7 19 2" xfId="34113" xr:uid="{00000000-0005-0000-0000-0000A47C0000}"/>
    <cellStyle name="Sub totals 7 19 2 2" xfId="34114" xr:uid="{00000000-0005-0000-0000-0000A57C0000}"/>
    <cellStyle name="Sub totals 7 19 2 3" xfId="34115" xr:uid="{00000000-0005-0000-0000-0000A67C0000}"/>
    <cellStyle name="Sub totals 7 19 2 4" xfId="34116" xr:uid="{00000000-0005-0000-0000-0000A77C0000}"/>
    <cellStyle name="Sub totals 7 19 3" xfId="34117" xr:uid="{00000000-0005-0000-0000-0000A87C0000}"/>
    <cellStyle name="Sub totals 7 19 4" xfId="34118" xr:uid="{00000000-0005-0000-0000-0000A97C0000}"/>
    <cellStyle name="Sub totals 7 2" xfId="4673" xr:uid="{00000000-0005-0000-0000-0000AA7C0000}"/>
    <cellStyle name="Sub totals 7 2 10" xfId="4674" xr:uid="{00000000-0005-0000-0000-0000AB7C0000}"/>
    <cellStyle name="Sub totals 7 2 10 2" xfId="34119" xr:uid="{00000000-0005-0000-0000-0000AC7C0000}"/>
    <cellStyle name="Sub totals 7 2 10 2 2" xfId="34120" xr:uid="{00000000-0005-0000-0000-0000AD7C0000}"/>
    <cellStyle name="Sub totals 7 2 10 2 3" xfId="34121" xr:uid="{00000000-0005-0000-0000-0000AE7C0000}"/>
    <cellStyle name="Sub totals 7 2 10 2 4" xfId="34122" xr:uid="{00000000-0005-0000-0000-0000AF7C0000}"/>
    <cellStyle name="Sub totals 7 2 10 3" xfId="34123" xr:uid="{00000000-0005-0000-0000-0000B07C0000}"/>
    <cellStyle name="Sub totals 7 2 10 4" xfId="34124" xr:uid="{00000000-0005-0000-0000-0000B17C0000}"/>
    <cellStyle name="Sub totals 7 2 11" xfId="4675" xr:uid="{00000000-0005-0000-0000-0000B27C0000}"/>
    <cellStyle name="Sub totals 7 2 11 2" xfId="34125" xr:uid="{00000000-0005-0000-0000-0000B37C0000}"/>
    <cellStyle name="Sub totals 7 2 11 2 2" xfId="34126" xr:uid="{00000000-0005-0000-0000-0000B47C0000}"/>
    <cellStyle name="Sub totals 7 2 11 2 3" xfId="34127" xr:uid="{00000000-0005-0000-0000-0000B57C0000}"/>
    <cellStyle name="Sub totals 7 2 11 2 4" xfId="34128" xr:uid="{00000000-0005-0000-0000-0000B67C0000}"/>
    <cellStyle name="Sub totals 7 2 11 3" xfId="34129" xr:uid="{00000000-0005-0000-0000-0000B77C0000}"/>
    <cellStyle name="Sub totals 7 2 11 4" xfId="34130" xr:uid="{00000000-0005-0000-0000-0000B87C0000}"/>
    <cellStyle name="Sub totals 7 2 12" xfId="4676" xr:uid="{00000000-0005-0000-0000-0000B97C0000}"/>
    <cellStyle name="Sub totals 7 2 12 2" xfId="34131" xr:uid="{00000000-0005-0000-0000-0000BA7C0000}"/>
    <cellStyle name="Sub totals 7 2 12 2 2" xfId="34132" xr:uid="{00000000-0005-0000-0000-0000BB7C0000}"/>
    <cellStyle name="Sub totals 7 2 12 2 3" xfId="34133" xr:uid="{00000000-0005-0000-0000-0000BC7C0000}"/>
    <cellStyle name="Sub totals 7 2 12 2 4" xfId="34134" xr:uid="{00000000-0005-0000-0000-0000BD7C0000}"/>
    <cellStyle name="Sub totals 7 2 12 3" xfId="34135" xr:uid="{00000000-0005-0000-0000-0000BE7C0000}"/>
    <cellStyle name="Sub totals 7 2 12 4" xfId="34136" xr:uid="{00000000-0005-0000-0000-0000BF7C0000}"/>
    <cellStyle name="Sub totals 7 2 13" xfId="4677" xr:uid="{00000000-0005-0000-0000-0000C07C0000}"/>
    <cellStyle name="Sub totals 7 2 13 2" xfId="34137" xr:uid="{00000000-0005-0000-0000-0000C17C0000}"/>
    <cellStyle name="Sub totals 7 2 13 2 2" xfId="34138" xr:uid="{00000000-0005-0000-0000-0000C27C0000}"/>
    <cellStyle name="Sub totals 7 2 13 2 3" xfId="34139" xr:uid="{00000000-0005-0000-0000-0000C37C0000}"/>
    <cellStyle name="Sub totals 7 2 13 2 4" xfId="34140" xr:uid="{00000000-0005-0000-0000-0000C47C0000}"/>
    <cellStyle name="Sub totals 7 2 13 3" xfId="34141" xr:uid="{00000000-0005-0000-0000-0000C57C0000}"/>
    <cellStyle name="Sub totals 7 2 13 4" xfId="34142" xr:uid="{00000000-0005-0000-0000-0000C67C0000}"/>
    <cellStyle name="Sub totals 7 2 14" xfId="4678" xr:uid="{00000000-0005-0000-0000-0000C77C0000}"/>
    <cellStyle name="Sub totals 7 2 14 2" xfId="34143" xr:uid="{00000000-0005-0000-0000-0000C87C0000}"/>
    <cellStyle name="Sub totals 7 2 14 2 2" xfId="34144" xr:uid="{00000000-0005-0000-0000-0000C97C0000}"/>
    <cellStyle name="Sub totals 7 2 14 2 3" xfId="34145" xr:uid="{00000000-0005-0000-0000-0000CA7C0000}"/>
    <cellStyle name="Sub totals 7 2 14 2 4" xfId="34146" xr:uid="{00000000-0005-0000-0000-0000CB7C0000}"/>
    <cellStyle name="Sub totals 7 2 14 3" xfId="34147" xr:uid="{00000000-0005-0000-0000-0000CC7C0000}"/>
    <cellStyle name="Sub totals 7 2 14 4" xfId="34148" xr:uid="{00000000-0005-0000-0000-0000CD7C0000}"/>
    <cellStyle name="Sub totals 7 2 15" xfId="4679" xr:uid="{00000000-0005-0000-0000-0000CE7C0000}"/>
    <cellStyle name="Sub totals 7 2 15 2" xfId="34149" xr:uid="{00000000-0005-0000-0000-0000CF7C0000}"/>
    <cellStyle name="Sub totals 7 2 15 2 2" xfId="34150" xr:uid="{00000000-0005-0000-0000-0000D07C0000}"/>
    <cellStyle name="Sub totals 7 2 15 2 3" xfId="34151" xr:uid="{00000000-0005-0000-0000-0000D17C0000}"/>
    <cellStyle name="Sub totals 7 2 15 2 4" xfId="34152" xr:uid="{00000000-0005-0000-0000-0000D27C0000}"/>
    <cellStyle name="Sub totals 7 2 15 3" xfId="34153" xr:uid="{00000000-0005-0000-0000-0000D37C0000}"/>
    <cellStyle name="Sub totals 7 2 15 4" xfId="34154" xr:uid="{00000000-0005-0000-0000-0000D47C0000}"/>
    <cellStyle name="Sub totals 7 2 16" xfId="4680" xr:uid="{00000000-0005-0000-0000-0000D57C0000}"/>
    <cellStyle name="Sub totals 7 2 16 2" xfId="34155" xr:uid="{00000000-0005-0000-0000-0000D67C0000}"/>
    <cellStyle name="Sub totals 7 2 16 2 2" xfId="34156" xr:uid="{00000000-0005-0000-0000-0000D77C0000}"/>
    <cellStyle name="Sub totals 7 2 16 2 3" xfId="34157" xr:uid="{00000000-0005-0000-0000-0000D87C0000}"/>
    <cellStyle name="Sub totals 7 2 16 2 4" xfId="34158" xr:uid="{00000000-0005-0000-0000-0000D97C0000}"/>
    <cellStyle name="Sub totals 7 2 16 3" xfId="34159" xr:uid="{00000000-0005-0000-0000-0000DA7C0000}"/>
    <cellStyle name="Sub totals 7 2 16 4" xfId="34160" xr:uid="{00000000-0005-0000-0000-0000DB7C0000}"/>
    <cellStyle name="Sub totals 7 2 17" xfId="4681" xr:uid="{00000000-0005-0000-0000-0000DC7C0000}"/>
    <cellStyle name="Sub totals 7 2 17 2" xfId="34161" xr:uid="{00000000-0005-0000-0000-0000DD7C0000}"/>
    <cellStyle name="Sub totals 7 2 17 2 2" xfId="34162" xr:uid="{00000000-0005-0000-0000-0000DE7C0000}"/>
    <cellStyle name="Sub totals 7 2 17 2 3" xfId="34163" xr:uid="{00000000-0005-0000-0000-0000DF7C0000}"/>
    <cellStyle name="Sub totals 7 2 17 2 4" xfId="34164" xr:uid="{00000000-0005-0000-0000-0000E07C0000}"/>
    <cellStyle name="Sub totals 7 2 17 3" xfId="34165" xr:uid="{00000000-0005-0000-0000-0000E17C0000}"/>
    <cellStyle name="Sub totals 7 2 17 4" xfId="34166" xr:uid="{00000000-0005-0000-0000-0000E27C0000}"/>
    <cellStyle name="Sub totals 7 2 18" xfId="4682" xr:uid="{00000000-0005-0000-0000-0000E37C0000}"/>
    <cellStyle name="Sub totals 7 2 18 2" xfId="34167" xr:uid="{00000000-0005-0000-0000-0000E47C0000}"/>
    <cellStyle name="Sub totals 7 2 18 2 2" xfId="34168" xr:uid="{00000000-0005-0000-0000-0000E57C0000}"/>
    <cellStyle name="Sub totals 7 2 18 2 3" xfId="34169" xr:uid="{00000000-0005-0000-0000-0000E67C0000}"/>
    <cellStyle name="Sub totals 7 2 18 2 4" xfId="34170" xr:uid="{00000000-0005-0000-0000-0000E77C0000}"/>
    <cellStyle name="Sub totals 7 2 18 3" xfId="34171" xr:uid="{00000000-0005-0000-0000-0000E87C0000}"/>
    <cellStyle name="Sub totals 7 2 18 4" xfId="34172" xr:uid="{00000000-0005-0000-0000-0000E97C0000}"/>
    <cellStyle name="Sub totals 7 2 19" xfId="4683" xr:uid="{00000000-0005-0000-0000-0000EA7C0000}"/>
    <cellStyle name="Sub totals 7 2 19 2" xfId="34173" xr:uid="{00000000-0005-0000-0000-0000EB7C0000}"/>
    <cellStyle name="Sub totals 7 2 19 2 2" xfId="34174" xr:uid="{00000000-0005-0000-0000-0000EC7C0000}"/>
    <cellStyle name="Sub totals 7 2 19 2 3" xfId="34175" xr:uid="{00000000-0005-0000-0000-0000ED7C0000}"/>
    <cellStyle name="Sub totals 7 2 19 2 4" xfId="34176" xr:uid="{00000000-0005-0000-0000-0000EE7C0000}"/>
    <cellStyle name="Sub totals 7 2 19 3" xfId="34177" xr:uid="{00000000-0005-0000-0000-0000EF7C0000}"/>
    <cellStyle name="Sub totals 7 2 19 4" xfId="34178" xr:uid="{00000000-0005-0000-0000-0000F07C0000}"/>
    <cellStyle name="Sub totals 7 2 2" xfId="4684" xr:uid="{00000000-0005-0000-0000-0000F17C0000}"/>
    <cellStyle name="Sub totals 7 2 2 2" xfId="34179" xr:uid="{00000000-0005-0000-0000-0000F27C0000}"/>
    <cellStyle name="Sub totals 7 2 2 2 2" xfId="34180" xr:uid="{00000000-0005-0000-0000-0000F37C0000}"/>
    <cellStyle name="Sub totals 7 2 2 2 3" xfId="34181" xr:uid="{00000000-0005-0000-0000-0000F47C0000}"/>
    <cellStyle name="Sub totals 7 2 2 2 4" xfId="34182" xr:uid="{00000000-0005-0000-0000-0000F57C0000}"/>
    <cellStyle name="Sub totals 7 2 2 3" xfId="34183" xr:uid="{00000000-0005-0000-0000-0000F67C0000}"/>
    <cellStyle name="Sub totals 7 2 2 4" xfId="34184" xr:uid="{00000000-0005-0000-0000-0000F77C0000}"/>
    <cellStyle name="Sub totals 7 2 20" xfId="4685" xr:uid="{00000000-0005-0000-0000-0000F87C0000}"/>
    <cellStyle name="Sub totals 7 2 20 2" xfId="34185" xr:uid="{00000000-0005-0000-0000-0000F97C0000}"/>
    <cellStyle name="Sub totals 7 2 20 2 2" xfId="34186" xr:uid="{00000000-0005-0000-0000-0000FA7C0000}"/>
    <cellStyle name="Sub totals 7 2 20 2 3" xfId="34187" xr:uid="{00000000-0005-0000-0000-0000FB7C0000}"/>
    <cellStyle name="Sub totals 7 2 20 2 4" xfId="34188" xr:uid="{00000000-0005-0000-0000-0000FC7C0000}"/>
    <cellStyle name="Sub totals 7 2 20 3" xfId="34189" xr:uid="{00000000-0005-0000-0000-0000FD7C0000}"/>
    <cellStyle name="Sub totals 7 2 20 4" xfId="34190" xr:uid="{00000000-0005-0000-0000-0000FE7C0000}"/>
    <cellStyle name="Sub totals 7 2 21" xfId="4686" xr:uid="{00000000-0005-0000-0000-0000FF7C0000}"/>
    <cellStyle name="Sub totals 7 2 21 2" xfId="34191" xr:uid="{00000000-0005-0000-0000-0000007D0000}"/>
    <cellStyle name="Sub totals 7 2 21 2 2" xfId="34192" xr:uid="{00000000-0005-0000-0000-0000017D0000}"/>
    <cellStyle name="Sub totals 7 2 21 2 3" xfId="34193" xr:uid="{00000000-0005-0000-0000-0000027D0000}"/>
    <cellStyle name="Sub totals 7 2 21 2 4" xfId="34194" xr:uid="{00000000-0005-0000-0000-0000037D0000}"/>
    <cellStyle name="Sub totals 7 2 21 3" xfId="34195" xr:uid="{00000000-0005-0000-0000-0000047D0000}"/>
    <cellStyle name="Sub totals 7 2 21 4" xfId="34196" xr:uid="{00000000-0005-0000-0000-0000057D0000}"/>
    <cellStyle name="Sub totals 7 2 22" xfId="4687" xr:uid="{00000000-0005-0000-0000-0000067D0000}"/>
    <cellStyle name="Sub totals 7 2 22 2" xfId="34197" xr:uid="{00000000-0005-0000-0000-0000077D0000}"/>
    <cellStyle name="Sub totals 7 2 22 2 2" xfId="34198" xr:uid="{00000000-0005-0000-0000-0000087D0000}"/>
    <cellStyle name="Sub totals 7 2 22 2 3" xfId="34199" xr:uid="{00000000-0005-0000-0000-0000097D0000}"/>
    <cellStyle name="Sub totals 7 2 22 2 4" xfId="34200" xr:uid="{00000000-0005-0000-0000-00000A7D0000}"/>
    <cellStyle name="Sub totals 7 2 22 3" xfId="34201" xr:uid="{00000000-0005-0000-0000-00000B7D0000}"/>
    <cellStyle name="Sub totals 7 2 22 4" xfId="34202" xr:uid="{00000000-0005-0000-0000-00000C7D0000}"/>
    <cellStyle name="Sub totals 7 2 23" xfId="4688" xr:uid="{00000000-0005-0000-0000-00000D7D0000}"/>
    <cellStyle name="Sub totals 7 2 23 2" xfId="34203" xr:uid="{00000000-0005-0000-0000-00000E7D0000}"/>
    <cellStyle name="Sub totals 7 2 23 2 2" xfId="34204" xr:uid="{00000000-0005-0000-0000-00000F7D0000}"/>
    <cellStyle name="Sub totals 7 2 23 2 3" xfId="34205" xr:uid="{00000000-0005-0000-0000-0000107D0000}"/>
    <cellStyle name="Sub totals 7 2 23 2 4" xfId="34206" xr:uid="{00000000-0005-0000-0000-0000117D0000}"/>
    <cellStyle name="Sub totals 7 2 23 3" xfId="34207" xr:uid="{00000000-0005-0000-0000-0000127D0000}"/>
    <cellStyle name="Sub totals 7 2 23 4" xfId="34208" xr:uid="{00000000-0005-0000-0000-0000137D0000}"/>
    <cellStyle name="Sub totals 7 2 24" xfId="4689" xr:uid="{00000000-0005-0000-0000-0000147D0000}"/>
    <cellStyle name="Sub totals 7 2 24 2" xfId="34209" xr:uid="{00000000-0005-0000-0000-0000157D0000}"/>
    <cellStyle name="Sub totals 7 2 24 2 2" xfId="34210" xr:uid="{00000000-0005-0000-0000-0000167D0000}"/>
    <cellStyle name="Sub totals 7 2 24 2 3" xfId="34211" xr:uid="{00000000-0005-0000-0000-0000177D0000}"/>
    <cellStyle name="Sub totals 7 2 24 2 4" xfId="34212" xr:uid="{00000000-0005-0000-0000-0000187D0000}"/>
    <cellStyle name="Sub totals 7 2 24 3" xfId="34213" xr:uid="{00000000-0005-0000-0000-0000197D0000}"/>
    <cellStyle name="Sub totals 7 2 24 4" xfId="34214" xr:uid="{00000000-0005-0000-0000-00001A7D0000}"/>
    <cellStyle name="Sub totals 7 2 25" xfId="4690" xr:uid="{00000000-0005-0000-0000-00001B7D0000}"/>
    <cellStyle name="Sub totals 7 2 25 2" xfId="34215" xr:uid="{00000000-0005-0000-0000-00001C7D0000}"/>
    <cellStyle name="Sub totals 7 2 25 2 2" xfId="34216" xr:uid="{00000000-0005-0000-0000-00001D7D0000}"/>
    <cellStyle name="Sub totals 7 2 25 2 3" xfId="34217" xr:uid="{00000000-0005-0000-0000-00001E7D0000}"/>
    <cellStyle name="Sub totals 7 2 25 2 4" xfId="34218" xr:uid="{00000000-0005-0000-0000-00001F7D0000}"/>
    <cellStyle name="Sub totals 7 2 25 3" xfId="34219" xr:uid="{00000000-0005-0000-0000-0000207D0000}"/>
    <cellStyle name="Sub totals 7 2 25 4" xfId="34220" xr:uid="{00000000-0005-0000-0000-0000217D0000}"/>
    <cellStyle name="Sub totals 7 2 26" xfId="4691" xr:uid="{00000000-0005-0000-0000-0000227D0000}"/>
    <cellStyle name="Sub totals 7 2 26 2" xfId="34221" xr:uid="{00000000-0005-0000-0000-0000237D0000}"/>
    <cellStyle name="Sub totals 7 2 26 2 2" xfId="34222" xr:uid="{00000000-0005-0000-0000-0000247D0000}"/>
    <cellStyle name="Sub totals 7 2 26 2 3" xfId="34223" xr:uid="{00000000-0005-0000-0000-0000257D0000}"/>
    <cellStyle name="Sub totals 7 2 26 2 4" xfId="34224" xr:uid="{00000000-0005-0000-0000-0000267D0000}"/>
    <cellStyle name="Sub totals 7 2 26 3" xfId="34225" xr:uid="{00000000-0005-0000-0000-0000277D0000}"/>
    <cellStyle name="Sub totals 7 2 26 4" xfId="34226" xr:uid="{00000000-0005-0000-0000-0000287D0000}"/>
    <cellStyle name="Sub totals 7 2 27" xfId="4692" xr:uid="{00000000-0005-0000-0000-0000297D0000}"/>
    <cellStyle name="Sub totals 7 2 27 2" xfId="34227" xr:uid="{00000000-0005-0000-0000-00002A7D0000}"/>
    <cellStyle name="Sub totals 7 2 27 2 2" xfId="34228" xr:uid="{00000000-0005-0000-0000-00002B7D0000}"/>
    <cellStyle name="Sub totals 7 2 27 2 3" xfId="34229" xr:uid="{00000000-0005-0000-0000-00002C7D0000}"/>
    <cellStyle name="Sub totals 7 2 27 2 4" xfId="34230" xr:uid="{00000000-0005-0000-0000-00002D7D0000}"/>
    <cellStyle name="Sub totals 7 2 27 3" xfId="34231" xr:uid="{00000000-0005-0000-0000-00002E7D0000}"/>
    <cellStyle name="Sub totals 7 2 27 4" xfId="34232" xr:uid="{00000000-0005-0000-0000-00002F7D0000}"/>
    <cellStyle name="Sub totals 7 2 28" xfId="4693" xr:uid="{00000000-0005-0000-0000-0000307D0000}"/>
    <cellStyle name="Sub totals 7 2 28 2" xfId="34233" xr:uid="{00000000-0005-0000-0000-0000317D0000}"/>
    <cellStyle name="Sub totals 7 2 28 2 2" xfId="34234" xr:uid="{00000000-0005-0000-0000-0000327D0000}"/>
    <cellStyle name="Sub totals 7 2 28 2 3" xfId="34235" xr:uid="{00000000-0005-0000-0000-0000337D0000}"/>
    <cellStyle name="Sub totals 7 2 28 2 4" xfId="34236" xr:uid="{00000000-0005-0000-0000-0000347D0000}"/>
    <cellStyle name="Sub totals 7 2 28 3" xfId="34237" xr:uid="{00000000-0005-0000-0000-0000357D0000}"/>
    <cellStyle name="Sub totals 7 2 28 4" xfId="34238" xr:uid="{00000000-0005-0000-0000-0000367D0000}"/>
    <cellStyle name="Sub totals 7 2 29" xfId="4694" xr:uid="{00000000-0005-0000-0000-0000377D0000}"/>
    <cellStyle name="Sub totals 7 2 29 2" xfId="34239" xr:uid="{00000000-0005-0000-0000-0000387D0000}"/>
    <cellStyle name="Sub totals 7 2 29 2 2" xfId="34240" xr:uid="{00000000-0005-0000-0000-0000397D0000}"/>
    <cellStyle name="Sub totals 7 2 29 2 3" xfId="34241" xr:uid="{00000000-0005-0000-0000-00003A7D0000}"/>
    <cellStyle name="Sub totals 7 2 29 2 4" xfId="34242" xr:uid="{00000000-0005-0000-0000-00003B7D0000}"/>
    <cellStyle name="Sub totals 7 2 29 3" xfId="34243" xr:uid="{00000000-0005-0000-0000-00003C7D0000}"/>
    <cellStyle name="Sub totals 7 2 29 4" xfId="34244" xr:uid="{00000000-0005-0000-0000-00003D7D0000}"/>
    <cellStyle name="Sub totals 7 2 3" xfId="4695" xr:uid="{00000000-0005-0000-0000-00003E7D0000}"/>
    <cellStyle name="Sub totals 7 2 3 2" xfId="34245" xr:uid="{00000000-0005-0000-0000-00003F7D0000}"/>
    <cellStyle name="Sub totals 7 2 3 2 2" xfId="34246" xr:uid="{00000000-0005-0000-0000-0000407D0000}"/>
    <cellStyle name="Sub totals 7 2 3 2 3" xfId="34247" xr:uid="{00000000-0005-0000-0000-0000417D0000}"/>
    <cellStyle name="Sub totals 7 2 3 2 4" xfId="34248" xr:uid="{00000000-0005-0000-0000-0000427D0000}"/>
    <cellStyle name="Sub totals 7 2 3 3" xfId="34249" xr:uid="{00000000-0005-0000-0000-0000437D0000}"/>
    <cellStyle name="Sub totals 7 2 3 4" xfId="34250" xr:uid="{00000000-0005-0000-0000-0000447D0000}"/>
    <cellStyle name="Sub totals 7 2 30" xfId="4696" xr:uid="{00000000-0005-0000-0000-0000457D0000}"/>
    <cellStyle name="Sub totals 7 2 30 2" xfId="34251" xr:uid="{00000000-0005-0000-0000-0000467D0000}"/>
    <cellStyle name="Sub totals 7 2 30 2 2" xfId="34252" xr:uid="{00000000-0005-0000-0000-0000477D0000}"/>
    <cellStyle name="Sub totals 7 2 30 2 3" xfId="34253" xr:uid="{00000000-0005-0000-0000-0000487D0000}"/>
    <cellStyle name="Sub totals 7 2 30 2 4" xfId="34254" xr:uid="{00000000-0005-0000-0000-0000497D0000}"/>
    <cellStyle name="Sub totals 7 2 30 3" xfId="34255" xr:uid="{00000000-0005-0000-0000-00004A7D0000}"/>
    <cellStyle name="Sub totals 7 2 30 4" xfId="34256" xr:uid="{00000000-0005-0000-0000-00004B7D0000}"/>
    <cellStyle name="Sub totals 7 2 31" xfId="4697" xr:uid="{00000000-0005-0000-0000-00004C7D0000}"/>
    <cellStyle name="Sub totals 7 2 31 2" xfId="34257" xr:uid="{00000000-0005-0000-0000-00004D7D0000}"/>
    <cellStyle name="Sub totals 7 2 31 2 2" xfId="34258" xr:uid="{00000000-0005-0000-0000-00004E7D0000}"/>
    <cellStyle name="Sub totals 7 2 31 2 3" xfId="34259" xr:uid="{00000000-0005-0000-0000-00004F7D0000}"/>
    <cellStyle name="Sub totals 7 2 31 2 4" xfId="34260" xr:uid="{00000000-0005-0000-0000-0000507D0000}"/>
    <cellStyle name="Sub totals 7 2 31 3" xfId="34261" xr:uid="{00000000-0005-0000-0000-0000517D0000}"/>
    <cellStyle name="Sub totals 7 2 31 4" xfId="34262" xr:uid="{00000000-0005-0000-0000-0000527D0000}"/>
    <cellStyle name="Sub totals 7 2 32" xfId="4698" xr:uid="{00000000-0005-0000-0000-0000537D0000}"/>
    <cellStyle name="Sub totals 7 2 32 2" xfId="34263" xr:uid="{00000000-0005-0000-0000-0000547D0000}"/>
    <cellStyle name="Sub totals 7 2 32 2 2" xfId="34264" xr:uid="{00000000-0005-0000-0000-0000557D0000}"/>
    <cellStyle name="Sub totals 7 2 32 2 3" xfId="34265" xr:uid="{00000000-0005-0000-0000-0000567D0000}"/>
    <cellStyle name="Sub totals 7 2 32 2 4" xfId="34266" xr:uid="{00000000-0005-0000-0000-0000577D0000}"/>
    <cellStyle name="Sub totals 7 2 32 3" xfId="34267" xr:uid="{00000000-0005-0000-0000-0000587D0000}"/>
    <cellStyle name="Sub totals 7 2 32 4" xfId="34268" xr:uid="{00000000-0005-0000-0000-0000597D0000}"/>
    <cellStyle name="Sub totals 7 2 33" xfId="4699" xr:uid="{00000000-0005-0000-0000-00005A7D0000}"/>
    <cellStyle name="Sub totals 7 2 33 2" xfId="34269" xr:uid="{00000000-0005-0000-0000-00005B7D0000}"/>
    <cellStyle name="Sub totals 7 2 33 2 2" xfId="34270" xr:uid="{00000000-0005-0000-0000-00005C7D0000}"/>
    <cellStyle name="Sub totals 7 2 33 2 3" xfId="34271" xr:uid="{00000000-0005-0000-0000-00005D7D0000}"/>
    <cellStyle name="Sub totals 7 2 33 2 4" xfId="34272" xr:uid="{00000000-0005-0000-0000-00005E7D0000}"/>
    <cellStyle name="Sub totals 7 2 33 3" xfId="34273" xr:uid="{00000000-0005-0000-0000-00005F7D0000}"/>
    <cellStyle name="Sub totals 7 2 33 4" xfId="34274" xr:uid="{00000000-0005-0000-0000-0000607D0000}"/>
    <cellStyle name="Sub totals 7 2 34" xfId="4700" xr:uid="{00000000-0005-0000-0000-0000617D0000}"/>
    <cellStyle name="Sub totals 7 2 34 2" xfId="34275" xr:uid="{00000000-0005-0000-0000-0000627D0000}"/>
    <cellStyle name="Sub totals 7 2 34 2 2" xfId="34276" xr:uid="{00000000-0005-0000-0000-0000637D0000}"/>
    <cellStyle name="Sub totals 7 2 34 2 3" xfId="34277" xr:uid="{00000000-0005-0000-0000-0000647D0000}"/>
    <cellStyle name="Sub totals 7 2 34 2 4" xfId="34278" xr:uid="{00000000-0005-0000-0000-0000657D0000}"/>
    <cellStyle name="Sub totals 7 2 34 3" xfId="34279" xr:uid="{00000000-0005-0000-0000-0000667D0000}"/>
    <cellStyle name="Sub totals 7 2 34 4" xfId="34280" xr:uid="{00000000-0005-0000-0000-0000677D0000}"/>
    <cellStyle name="Sub totals 7 2 35" xfId="4701" xr:uid="{00000000-0005-0000-0000-0000687D0000}"/>
    <cellStyle name="Sub totals 7 2 35 2" xfId="34281" xr:uid="{00000000-0005-0000-0000-0000697D0000}"/>
    <cellStyle name="Sub totals 7 2 35 2 2" xfId="34282" xr:uid="{00000000-0005-0000-0000-00006A7D0000}"/>
    <cellStyle name="Sub totals 7 2 35 2 3" xfId="34283" xr:uid="{00000000-0005-0000-0000-00006B7D0000}"/>
    <cellStyle name="Sub totals 7 2 35 2 4" xfId="34284" xr:uid="{00000000-0005-0000-0000-00006C7D0000}"/>
    <cellStyle name="Sub totals 7 2 35 3" xfId="34285" xr:uid="{00000000-0005-0000-0000-00006D7D0000}"/>
    <cellStyle name="Sub totals 7 2 35 4" xfId="34286" xr:uid="{00000000-0005-0000-0000-00006E7D0000}"/>
    <cellStyle name="Sub totals 7 2 36" xfId="4702" xr:uid="{00000000-0005-0000-0000-00006F7D0000}"/>
    <cellStyle name="Sub totals 7 2 36 2" xfId="34287" xr:uid="{00000000-0005-0000-0000-0000707D0000}"/>
    <cellStyle name="Sub totals 7 2 36 2 2" xfId="34288" xr:uid="{00000000-0005-0000-0000-0000717D0000}"/>
    <cellStyle name="Sub totals 7 2 36 2 3" xfId="34289" xr:uid="{00000000-0005-0000-0000-0000727D0000}"/>
    <cellStyle name="Sub totals 7 2 36 2 4" xfId="34290" xr:uid="{00000000-0005-0000-0000-0000737D0000}"/>
    <cellStyle name="Sub totals 7 2 36 3" xfId="34291" xr:uid="{00000000-0005-0000-0000-0000747D0000}"/>
    <cellStyle name="Sub totals 7 2 36 4" xfId="34292" xr:uid="{00000000-0005-0000-0000-0000757D0000}"/>
    <cellStyle name="Sub totals 7 2 37" xfId="4703" xr:uid="{00000000-0005-0000-0000-0000767D0000}"/>
    <cellStyle name="Sub totals 7 2 37 2" xfId="34293" xr:uid="{00000000-0005-0000-0000-0000777D0000}"/>
    <cellStyle name="Sub totals 7 2 37 2 2" xfId="34294" xr:uid="{00000000-0005-0000-0000-0000787D0000}"/>
    <cellStyle name="Sub totals 7 2 37 2 3" xfId="34295" xr:uid="{00000000-0005-0000-0000-0000797D0000}"/>
    <cellStyle name="Sub totals 7 2 37 2 4" xfId="34296" xr:uid="{00000000-0005-0000-0000-00007A7D0000}"/>
    <cellStyle name="Sub totals 7 2 37 3" xfId="34297" xr:uid="{00000000-0005-0000-0000-00007B7D0000}"/>
    <cellStyle name="Sub totals 7 2 37 4" xfId="34298" xr:uid="{00000000-0005-0000-0000-00007C7D0000}"/>
    <cellStyle name="Sub totals 7 2 38" xfId="4704" xr:uid="{00000000-0005-0000-0000-00007D7D0000}"/>
    <cellStyle name="Sub totals 7 2 38 2" xfId="34299" xr:uid="{00000000-0005-0000-0000-00007E7D0000}"/>
    <cellStyle name="Sub totals 7 2 38 2 2" xfId="34300" xr:uid="{00000000-0005-0000-0000-00007F7D0000}"/>
    <cellStyle name="Sub totals 7 2 38 2 3" xfId="34301" xr:uid="{00000000-0005-0000-0000-0000807D0000}"/>
    <cellStyle name="Sub totals 7 2 38 2 4" xfId="34302" xr:uid="{00000000-0005-0000-0000-0000817D0000}"/>
    <cellStyle name="Sub totals 7 2 38 3" xfId="34303" xr:uid="{00000000-0005-0000-0000-0000827D0000}"/>
    <cellStyle name="Sub totals 7 2 38 4" xfId="34304" xr:uid="{00000000-0005-0000-0000-0000837D0000}"/>
    <cellStyle name="Sub totals 7 2 39" xfId="4705" xr:uid="{00000000-0005-0000-0000-0000847D0000}"/>
    <cellStyle name="Sub totals 7 2 39 2" xfId="34305" xr:uid="{00000000-0005-0000-0000-0000857D0000}"/>
    <cellStyle name="Sub totals 7 2 39 2 2" xfId="34306" xr:uid="{00000000-0005-0000-0000-0000867D0000}"/>
    <cellStyle name="Sub totals 7 2 39 2 3" xfId="34307" xr:uid="{00000000-0005-0000-0000-0000877D0000}"/>
    <cellStyle name="Sub totals 7 2 39 2 4" xfId="34308" xr:uid="{00000000-0005-0000-0000-0000887D0000}"/>
    <cellStyle name="Sub totals 7 2 39 3" xfId="34309" xr:uid="{00000000-0005-0000-0000-0000897D0000}"/>
    <cellStyle name="Sub totals 7 2 39 4" xfId="34310" xr:uid="{00000000-0005-0000-0000-00008A7D0000}"/>
    <cellStyle name="Sub totals 7 2 4" xfId="4706" xr:uid="{00000000-0005-0000-0000-00008B7D0000}"/>
    <cellStyle name="Sub totals 7 2 4 2" xfId="34311" xr:uid="{00000000-0005-0000-0000-00008C7D0000}"/>
    <cellStyle name="Sub totals 7 2 4 2 2" xfId="34312" xr:uid="{00000000-0005-0000-0000-00008D7D0000}"/>
    <cellStyle name="Sub totals 7 2 4 2 3" xfId="34313" xr:uid="{00000000-0005-0000-0000-00008E7D0000}"/>
    <cellStyle name="Sub totals 7 2 4 2 4" xfId="34314" xr:uid="{00000000-0005-0000-0000-00008F7D0000}"/>
    <cellStyle name="Sub totals 7 2 4 3" xfId="34315" xr:uid="{00000000-0005-0000-0000-0000907D0000}"/>
    <cellStyle name="Sub totals 7 2 4 4" xfId="34316" xr:uid="{00000000-0005-0000-0000-0000917D0000}"/>
    <cellStyle name="Sub totals 7 2 40" xfId="4707" xr:uid="{00000000-0005-0000-0000-0000927D0000}"/>
    <cellStyle name="Sub totals 7 2 40 2" xfId="34317" xr:uid="{00000000-0005-0000-0000-0000937D0000}"/>
    <cellStyle name="Sub totals 7 2 40 2 2" xfId="34318" xr:uid="{00000000-0005-0000-0000-0000947D0000}"/>
    <cellStyle name="Sub totals 7 2 40 2 3" xfId="34319" xr:uid="{00000000-0005-0000-0000-0000957D0000}"/>
    <cellStyle name="Sub totals 7 2 40 2 4" xfId="34320" xr:uid="{00000000-0005-0000-0000-0000967D0000}"/>
    <cellStyle name="Sub totals 7 2 40 3" xfId="34321" xr:uid="{00000000-0005-0000-0000-0000977D0000}"/>
    <cellStyle name="Sub totals 7 2 40 4" xfId="34322" xr:uid="{00000000-0005-0000-0000-0000987D0000}"/>
    <cellStyle name="Sub totals 7 2 41" xfId="4708" xr:uid="{00000000-0005-0000-0000-0000997D0000}"/>
    <cellStyle name="Sub totals 7 2 41 2" xfId="34323" xr:uid="{00000000-0005-0000-0000-00009A7D0000}"/>
    <cellStyle name="Sub totals 7 2 41 2 2" xfId="34324" xr:uid="{00000000-0005-0000-0000-00009B7D0000}"/>
    <cellStyle name="Sub totals 7 2 41 2 3" xfId="34325" xr:uid="{00000000-0005-0000-0000-00009C7D0000}"/>
    <cellStyle name="Sub totals 7 2 41 2 4" xfId="34326" xr:uid="{00000000-0005-0000-0000-00009D7D0000}"/>
    <cellStyle name="Sub totals 7 2 41 3" xfId="34327" xr:uid="{00000000-0005-0000-0000-00009E7D0000}"/>
    <cellStyle name="Sub totals 7 2 41 4" xfId="34328" xr:uid="{00000000-0005-0000-0000-00009F7D0000}"/>
    <cellStyle name="Sub totals 7 2 42" xfId="4709" xr:uid="{00000000-0005-0000-0000-0000A07D0000}"/>
    <cellStyle name="Sub totals 7 2 42 2" xfId="34329" xr:uid="{00000000-0005-0000-0000-0000A17D0000}"/>
    <cellStyle name="Sub totals 7 2 42 2 2" xfId="34330" xr:uid="{00000000-0005-0000-0000-0000A27D0000}"/>
    <cellStyle name="Sub totals 7 2 42 2 3" xfId="34331" xr:uid="{00000000-0005-0000-0000-0000A37D0000}"/>
    <cellStyle name="Sub totals 7 2 42 2 4" xfId="34332" xr:uid="{00000000-0005-0000-0000-0000A47D0000}"/>
    <cellStyle name="Sub totals 7 2 42 3" xfId="34333" xr:uid="{00000000-0005-0000-0000-0000A57D0000}"/>
    <cellStyle name="Sub totals 7 2 42 4" xfId="34334" xr:uid="{00000000-0005-0000-0000-0000A67D0000}"/>
    <cellStyle name="Sub totals 7 2 43" xfId="4710" xr:uid="{00000000-0005-0000-0000-0000A77D0000}"/>
    <cellStyle name="Sub totals 7 2 43 2" xfId="34335" xr:uid="{00000000-0005-0000-0000-0000A87D0000}"/>
    <cellStyle name="Sub totals 7 2 43 2 2" xfId="34336" xr:uid="{00000000-0005-0000-0000-0000A97D0000}"/>
    <cellStyle name="Sub totals 7 2 43 2 3" xfId="34337" xr:uid="{00000000-0005-0000-0000-0000AA7D0000}"/>
    <cellStyle name="Sub totals 7 2 43 2 4" xfId="34338" xr:uid="{00000000-0005-0000-0000-0000AB7D0000}"/>
    <cellStyle name="Sub totals 7 2 43 3" xfId="34339" xr:uid="{00000000-0005-0000-0000-0000AC7D0000}"/>
    <cellStyle name="Sub totals 7 2 43 4" xfId="34340" xr:uid="{00000000-0005-0000-0000-0000AD7D0000}"/>
    <cellStyle name="Sub totals 7 2 44" xfId="4711" xr:uid="{00000000-0005-0000-0000-0000AE7D0000}"/>
    <cellStyle name="Sub totals 7 2 44 2" xfId="34341" xr:uid="{00000000-0005-0000-0000-0000AF7D0000}"/>
    <cellStyle name="Sub totals 7 2 44 2 2" xfId="34342" xr:uid="{00000000-0005-0000-0000-0000B07D0000}"/>
    <cellStyle name="Sub totals 7 2 44 2 3" xfId="34343" xr:uid="{00000000-0005-0000-0000-0000B17D0000}"/>
    <cellStyle name="Sub totals 7 2 44 2 4" xfId="34344" xr:uid="{00000000-0005-0000-0000-0000B27D0000}"/>
    <cellStyle name="Sub totals 7 2 44 3" xfId="34345" xr:uid="{00000000-0005-0000-0000-0000B37D0000}"/>
    <cellStyle name="Sub totals 7 2 44 4" xfId="34346" xr:uid="{00000000-0005-0000-0000-0000B47D0000}"/>
    <cellStyle name="Sub totals 7 2 45" xfId="34347" xr:uid="{00000000-0005-0000-0000-0000B57D0000}"/>
    <cellStyle name="Sub totals 7 2 45 2" xfId="34348" xr:uid="{00000000-0005-0000-0000-0000B67D0000}"/>
    <cellStyle name="Sub totals 7 2 45 3" xfId="34349" xr:uid="{00000000-0005-0000-0000-0000B77D0000}"/>
    <cellStyle name="Sub totals 7 2 45 4" xfId="34350" xr:uid="{00000000-0005-0000-0000-0000B87D0000}"/>
    <cellStyle name="Sub totals 7 2 46" xfId="34351" xr:uid="{00000000-0005-0000-0000-0000B97D0000}"/>
    <cellStyle name="Sub totals 7 2 46 2" xfId="34352" xr:uid="{00000000-0005-0000-0000-0000BA7D0000}"/>
    <cellStyle name="Sub totals 7 2 46 3" xfId="34353" xr:uid="{00000000-0005-0000-0000-0000BB7D0000}"/>
    <cellStyle name="Sub totals 7 2 46 4" xfId="34354" xr:uid="{00000000-0005-0000-0000-0000BC7D0000}"/>
    <cellStyle name="Sub totals 7 2 47" xfId="34355" xr:uid="{00000000-0005-0000-0000-0000BD7D0000}"/>
    <cellStyle name="Sub totals 7 2 5" xfId="4712" xr:uid="{00000000-0005-0000-0000-0000BE7D0000}"/>
    <cellStyle name="Sub totals 7 2 5 2" xfId="34356" xr:uid="{00000000-0005-0000-0000-0000BF7D0000}"/>
    <cellStyle name="Sub totals 7 2 5 2 2" xfId="34357" xr:uid="{00000000-0005-0000-0000-0000C07D0000}"/>
    <cellStyle name="Sub totals 7 2 5 2 3" xfId="34358" xr:uid="{00000000-0005-0000-0000-0000C17D0000}"/>
    <cellStyle name="Sub totals 7 2 5 2 4" xfId="34359" xr:uid="{00000000-0005-0000-0000-0000C27D0000}"/>
    <cellStyle name="Sub totals 7 2 5 3" xfId="34360" xr:uid="{00000000-0005-0000-0000-0000C37D0000}"/>
    <cellStyle name="Sub totals 7 2 5 4" xfId="34361" xr:uid="{00000000-0005-0000-0000-0000C47D0000}"/>
    <cellStyle name="Sub totals 7 2 6" xfId="4713" xr:uid="{00000000-0005-0000-0000-0000C57D0000}"/>
    <cellStyle name="Sub totals 7 2 6 2" xfId="34362" xr:uid="{00000000-0005-0000-0000-0000C67D0000}"/>
    <cellStyle name="Sub totals 7 2 6 2 2" xfId="34363" xr:uid="{00000000-0005-0000-0000-0000C77D0000}"/>
    <cellStyle name="Sub totals 7 2 6 2 3" xfId="34364" xr:uid="{00000000-0005-0000-0000-0000C87D0000}"/>
    <cellStyle name="Sub totals 7 2 6 2 4" xfId="34365" xr:uid="{00000000-0005-0000-0000-0000C97D0000}"/>
    <cellStyle name="Sub totals 7 2 6 3" xfId="34366" xr:uid="{00000000-0005-0000-0000-0000CA7D0000}"/>
    <cellStyle name="Sub totals 7 2 6 4" xfId="34367" xr:uid="{00000000-0005-0000-0000-0000CB7D0000}"/>
    <cellStyle name="Sub totals 7 2 7" xfId="4714" xr:uid="{00000000-0005-0000-0000-0000CC7D0000}"/>
    <cellStyle name="Sub totals 7 2 7 2" xfId="34368" xr:uid="{00000000-0005-0000-0000-0000CD7D0000}"/>
    <cellStyle name="Sub totals 7 2 7 2 2" xfId="34369" xr:uid="{00000000-0005-0000-0000-0000CE7D0000}"/>
    <cellStyle name="Sub totals 7 2 7 2 3" xfId="34370" xr:uid="{00000000-0005-0000-0000-0000CF7D0000}"/>
    <cellStyle name="Sub totals 7 2 7 2 4" xfId="34371" xr:uid="{00000000-0005-0000-0000-0000D07D0000}"/>
    <cellStyle name="Sub totals 7 2 7 3" xfId="34372" xr:uid="{00000000-0005-0000-0000-0000D17D0000}"/>
    <cellStyle name="Sub totals 7 2 7 4" xfId="34373" xr:uid="{00000000-0005-0000-0000-0000D27D0000}"/>
    <cellStyle name="Sub totals 7 2 8" xfId="4715" xr:uid="{00000000-0005-0000-0000-0000D37D0000}"/>
    <cellStyle name="Sub totals 7 2 8 2" xfId="34374" xr:uid="{00000000-0005-0000-0000-0000D47D0000}"/>
    <cellStyle name="Sub totals 7 2 8 2 2" xfId="34375" xr:uid="{00000000-0005-0000-0000-0000D57D0000}"/>
    <cellStyle name="Sub totals 7 2 8 2 3" xfId="34376" xr:uid="{00000000-0005-0000-0000-0000D67D0000}"/>
    <cellStyle name="Sub totals 7 2 8 2 4" xfId="34377" xr:uid="{00000000-0005-0000-0000-0000D77D0000}"/>
    <cellStyle name="Sub totals 7 2 8 3" xfId="34378" xr:uid="{00000000-0005-0000-0000-0000D87D0000}"/>
    <cellStyle name="Sub totals 7 2 8 4" xfId="34379" xr:uid="{00000000-0005-0000-0000-0000D97D0000}"/>
    <cellStyle name="Sub totals 7 2 9" xfId="4716" xr:uid="{00000000-0005-0000-0000-0000DA7D0000}"/>
    <cellStyle name="Sub totals 7 2 9 2" xfId="34380" xr:uid="{00000000-0005-0000-0000-0000DB7D0000}"/>
    <cellStyle name="Sub totals 7 2 9 2 2" xfId="34381" xr:uid="{00000000-0005-0000-0000-0000DC7D0000}"/>
    <cellStyle name="Sub totals 7 2 9 2 3" xfId="34382" xr:uid="{00000000-0005-0000-0000-0000DD7D0000}"/>
    <cellStyle name="Sub totals 7 2 9 2 4" xfId="34383" xr:uid="{00000000-0005-0000-0000-0000DE7D0000}"/>
    <cellStyle name="Sub totals 7 2 9 3" xfId="34384" xr:uid="{00000000-0005-0000-0000-0000DF7D0000}"/>
    <cellStyle name="Sub totals 7 2 9 4" xfId="34385" xr:uid="{00000000-0005-0000-0000-0000E07D0000}"/>
    <cellStyle name="Sub totals 7 20" xfId="4717" xr:uid="{00000000-0005-0000-0000-0000E17D0000}"/>
    <cellStyle name="Sub totals 7 20 2" xfId="34386" xr:uid="{00000000-0005-0000-0000-0000E27D0000}"/>
    <cellStyle name="Sub totals 7 20 2 2" xfId="34387" xr:uid="{00000000-0005-0000-0000-0000E37D0000}"/>
    <cellStyle name="Sub totals 7 20 2 3" xfId="34388" xr:uid="{00000000-0005-0000-0000-0000E47D0000}"/>
    <cellStyle name="Sub totals 7 20 2 4" xfId="34389" xr:uid="{00000000-0005-0000-0000-0000E57D0000}"/>
    <cellStyle name="Sub totals 7 20 3" xfId="34390" xr:uid="{00000000-0005-0000-0000-0000E67D0000}"/>
    <cellStyle name="Sub totals 7 20 4" xfId="34391" xr:uid="{00000000-0005-0000-0000-0000E77D0000}"/>
    <cellStyle name="Sub totals 7 21" xfId="4718" xr:uid="{00000000-0005-0000-0000-0000E87D0000}"/>
    <cellStyle name="Sub totals 7 21 2" xfId="34392" xr:uid="{00000000-0005-0000-0000-0000E97D0000}"/>
    <cellStyle name="Sub totals 7 21 2 2" xfId="34393" xr:uid="{00000000-0005-0000-0000-0000EA7D0000}"/>
    <cellStyle name="Sub totals 7 21 2 3" xfId="34394" xr:uid="{00000000-0005-0000-0000-0000EB7D0000}"/>
    <cellStyle name="Sub totals 7 21 2 4" xfId="34395" xr:uid="{00000000-0005-0000-0000-0000EC7D0000}"/>
    <cellStyle name="Sub totals 7 21 3" xfId="34396" xr:uid="{00000000-0005-0000-0000-0000ED7D0000}"/>
    <cellStyle name="Sub totals 7 21 4" xfId="34397" xr:uid="{00000000-0005-0000-0000-0000EE7D0000}"/>
    <cellStyle name="Sub totals 7 22" xfId="4719" xr:uid="{00000000-0005-0000-0000-0000EF7D0000}"/>
    <cellStyle name="Sub totals 7 22 2" xfId="34398" xr:uid="{00000000-0005-0000-0000-0000F07D0000}"/>
    <cellStyle name="Sub totals 7 22 2 2" xfId="34399" xr:uid="{00000000-0005-0000-0000-0000F17D0000}"/>
    <cellStyle name="Sub totals 7 22 2 3" xfId="34400" xr:uid="{00000000-0005-0000-0000-0000F27D0000}"/>
    <cellStyle name="Sub totals 7 22 2 4" xfId="34401" xr:uid="{00000000-0005-0000-0000-0000F37D0000}"/>
    <cellStyle name="Sub totals 7 22 3" xfId="34402" xr:uid="{00000000-0005-0000-0000-0000F47D0000}"/>
    <cellStyle name="Sub totals 7 22 4" xfId="34403" xr:uid="{00000000-0005-0000-0000-0000F57D0000}"/>
    <cellStyle name="Sub totals 7 23" xfId="4720" xr:uid="{00000000-0005-0000-0000-0000F67D0000}"/>
    <cellStyle name="Sub totals 7 23 2" xfId="34404" xr:uid="{00000000-0005-0000-0000-0000F77D0000}"/>
    <cellStyle name="Sub totals 7 23 2 2" xfId="34405" xr:uid="{00000000-0005-0000-0000-0000F87D0000}"/>
    <cellStyle name="Sub totals 7 23 2 3" xfId="34406" xr:uid="{00000000-0005-0000-0000-0000F97D0000}"/>
    <cellStyle name="Sub totals 7 23 2 4" xfId="34407" xr:uid="{00000000-0005-0000-0000-0000FA7D0000}"/>
    <cellStyle name="Sub totals 7 23 3" xfId="34408" xr:uid="{00000000-0005-0000-0000-0000FB7D0000}"/>
    <cellStyle name="Sub totals 7 23 4" xfId="34409" xr:uid="{00000000-0005-0000-0000-0000FC7D0000}"/>
    <cellStyle name="Sub totals 7 24" xfId="4721" xr:uid="{00000000-0005-0000-0000-0000FD7D0000}"/>
    <cellStyle name="Sub totals 7 24 2" xfId="34410" xr:uid="{00000000-0005-0000-0000-0000FE7D0000}"/>
    <cellStyle name="Sub totals 7 24 2 2" xfId="34411" xr:uid="{00000000-0005-0000-0000-0000FF7D0000}"/>
    <cellStyle name="Sub totals 7 24 2 3" xfId="34412" xr:uid="{00000000-0005-0000-0000-0000007E0000}"/>
    <cellStyle name="Sub totals 7 24 2 4" xfId="34413" xr:uid="{00000000-0005-0000-0000-0000017E0000}"/>
    <cellStyle name="Sub totals 7 24 3" xfId="34414" xr:uid="{00000000-0005-0000-0000-0000027E0000}"/>
    <cellStyle name="Sub totals 7 24 4" xfId="34415" xr:uid="{00000000-0005-0000-0000-0000037E0000}"/>
    <cellStyle name="Sub totals 7 25" xfId="4722" xr:uid="{00000000-0005-0000-0000-0000047E0000}"/>
    <cellStyle name="Sub totals 7 25 2" xfId="34416" xr:uid="{00000000-0005-0000-0000-0000057E0000}"/>
    <cellStyle name="Sub totals 7 25 2 2" xfId="34417" xr:uid="{00000000-0005-0000-0000-0000067E0000}"/>
    <cellStyle name="Sub totals 7 25 2 3" xfId="34418" xr:uid="{00000000-0005-0000-0000-0000077E0000}"/>
    <cellStyle name="Sub totals 7 25 2 4" xfId="34419" xr:uid="{00000000-0005-0000-0000-0000087E0000}"/>
    <cellStyle name="Sub totals 7 25 3" xfId="34420" xr:uid="{00000000-0005-0000-0000-0000097E0000}"/>
    <cellStyle name="Sub totals 7 25 4" xfId="34421" xr:uid="{00000000-0005-0000-0000-00000A7E0000}"/>
    <cellStyle name="Sub totals 7 26" xfId="4723" xr:uid="{00000000-0005-0000-0000-00000B7E0000}"/>
    <cellStyle name="Sub totals 7 26 2" xfId="34422" xr:uid="{00000000-0005-0000-0000-00000C7E0000}"/>
    <cellStyle name="Sub totals 7 26 2 2" xfId="34423" xr:uid="{00000000-0005-0000-0000-00000D7E0000}"/>
    <cellStyle name="Sub totals 7 26 2 3" xfId="34424" xr:uid="{00000000-0005-0000-0000-00000E7E0000}"/>
    <cellStyle name="Sub totals 7 26 2 4" xfId="34425" xr:uid="{00000000-0005-0000-0000-00000F7E0000}"/>
    <cellStyle name="Sub totals 7 26 3" xfId="34426" xr:uid="{00000000-0005-0000-0000-0000107E0000}"/>
    <cellStyle name="Sub totals 7 26 4" xfId="34427" xr:uid="{00000000-0005-0000-0000-0000117E0000}"/>
    <cellStyle name="Sub totals 7 27" xfId="4724" xr:uid="{00000000-0005-0000-0000-0000127E0000}"/>
    <cellStyle name="Sub totals 7 27 2" xfId="34428" xr:uid="{00000000-0005-0000-0000-0000137E0000}"/>
    <cellStyle name="Sub totals 7 27 2 2" xfId="34429" xr:uid="{00000000-0005-0000-0000-0000147E0000}"/>
    <cellStyle name="Sub totals 7 27 2 3" xfId="34430" xr:uid="{00000000-0005-0000-0000-0000157E0000}"/>
    <cellStyle name="Sub totals 7 27 2 4" xfId="34431" xr:uid="{00000000-0005-0000-0000-0000167E0000}"/>
    <cellStyle name="Sub totals 7 27 3" xfId="34432" xr:uid="{00000000-0005-0000-0000-0000177E0000}"/>
    <cellStyle name="Sub totals 7 27 4" xfId="34433" xr:uid="{00000000-0005-0000-0000-0000187E0000}"/>
    <cellStyle name="Sub totals 7 28" xfId="4725" xr:uid="{00000000-0005-0000-0000-0000197E0000}"/>
    <cellStyle name="Sub totals 7 28 2" xfId="34434" xr:uid="{00000000-0005-0000-0000-00001A7E0000}"/>
    <cellStyle name="Sub totals 7 28 2 2" xfId="34435" xr:uid="{00000000-0005-0000-0000-00001B7E0000}"/>
    <cellStyle name="Sub totals 7 28 2 3" xfId="34436" xr:uid="{00000000-0005-0000-0000-00001C7E0000}"/>
    <cellStyle name="Sub totals 7 28 2 4" xfId="34437" xr:uid="{00000000-0005-0000-0000-00001D7E0000}"/>
    <cellStyle name="Sub totals 7 28 3" xfId="34438" xr:uid="{00000000-0005-0000-0000-00001E7E0000}"/>
    <cellStyle name="Sub totals 7 28 4" xfId="34439" xr:uid="{00000000-0005-0000-0000-00001F7E0000}"/>
    <cellStyle name="Sub totals 7 29" xfId="4726" xr:uid="{00000000-0005-0000-0000-0000207E0000}"/>
    <cellStyle name="Sub totals 7 29 2" xfId="34440" xr:uid="{00000000-0005-0000-0000-0000217E0000}"/>
    <cellStyle name="Sub totals 7 29 2 2" xfId="34441" xr:uid="{00000000-0005-0000-0000-0000227E0000}"/>
    <cellStyle name="Sub totals 7 29 2 3" xfId="34442" xr:uid="{00000000-0005-0000-0000-0000237E0000}"/>
    <cellStyle name="Sub totals 7 29 2 4" xfId="34443" xr:uid="{00000000-0005-0000-0000-0000247E0000}"/>
    <cellStyle name="Sub totals 7 29 3" xfId="34444" xr:uid="{00000000-0005-0000-0000-0000257E0000}"/>
    <cellStyle name="Sub totals 7 29 4" xfId="34445" xr:uid="{00000000-0005-0000-0000-0000267E0000}"/>
    <cellStyle name="Sub totals 7 3" xfId="4727" xr:uid="{00000000-0005-0000-0000-0000277E0000}"/>
    <cellStyle name="Sub totals 7 3 2" xfId="34446" xr:uid="{00000000-0005-0000-0000-0000287E0000}"/>
    <cellStyle name="Sub totals 7 3 2 2" xfId="34447" xr:uid="{00000000-0005-0000-0000-0000297E0000}"/>
    <cellStyle name="Sub totals 7 3 2 3" xfId="34448" xr:uid="{00000000-0005-0000-0000-00002A7E0000}"/>
    <cellStyle name="Sub totals 7 3 2 4" xfId="34449" xr:uid="{00000000-0005-0000-0000-00002B7E0000}"/>
    <cellStyle name="Sub totals 7 3 3" xfId="34450" xr:uid="{00000000-0005-0000-0000-00002C7E0000}"/>
    <cellStyle name="Sub totals 7 3 4" xfId="34451" xr:uid="{00000000-0005-0000-0000-00002D7E0000}"/>
    <cellStyle name="Sub totals 7 30" xfId="4728" xr:uid="{00000000-0005-0000-0000-00002E7E0000}"/>
    <cellStyle name="Sub totals 7 30 2" xfId="34452" xr:uid="{00000000-0005-0000-0000-00002F7E0000}"/>
    <cellStyle name="Sub totals 7 30 2 2" xfId="34453" xr:uid="{00000000-0005-0000-0000-0000307E0000}"/>
    <cellStyle name="Sub totals 7 30 2 3" xfId="34454" xr:uid="{00000000-0005-0000-0000-0000317E0000}"/>
    <cellStyle name="Sub totals 7 30 2 4" xfId="34455" xr:uid="{00000000-0005-0000-0000-0000327E0000}"/>
    <cellStyle name="Sub totals 7 30 3" xfId="34456" xr:uid="{00000000-0005-0000-0000-0000337E0000}"/>
    <cellStyle name="Sub totals 7 30 4" xfId="34457" xr:uid="{00000000-0005-0000-0000-0000347E0000}"/>
    <cellStyle name="Sub totals 7 31" xfId="4729" xr:uid="{00000000-0005-0000-0000-0000357E0000}"/>
    <cellStyle name="Sub totals 7 31 2" xfId="34458" xr:uid="{00000000-0005-0000-0000-0000367E0000}"/>
    <cellStyle name="Sub totals 7 31 2 2" xfId="34459" xr:uid="{00000000-0005-0000-0000-0000377E0000}"/>
    <cellStyle name="Sub totals 7 31 2 3" xfId="34460" xr:uid="{00000000-0005-0000-0000-0000387E0000}"/>
    <cellStyle name="Sub totals 7 31 2 4" xfId="34461" xr:uid="{00000000-0005-0000-0000-0000397E0000}"/>
    <cellStyle name="Sub totals 7 31 3" xfId="34462" xr:uid="{00000000-0005-0000-0000-00003A7E0000}"/>
    <cellStyle name="Sub totals 7 31 4" xfId="34463" xr:uid="{00000000-0005-0000-0000-00003B7E0000}"/>
    <cellStyle name="Sub totals 7 32" xfId="4730" xr:uid="{00000000-0005-0000-0000-00003C7E0000}"/>
    <cellStyle name="Sub totals 7 32 2" xfId="34464" xr:uid="{00000000-0005-0000-0000-00003D7E0000}"/>
    <cellStyle name="Sub totals 7 32 2 2" xfId="34465" xr:uid="{00000000-0005-0000-0000-00003E7E0000}"/>
    <cellStyle name="Sub totals 7 32 2 3" xfId="34466" xr:uid="{00000000-0005-0000-0000-00003F7E0000}"/>
    <cellStyle name="Sub totals 7 32 2 4" xfId="34467" xr:uid="{00000000-0005-0000-0000-0000407E0000}"/>
    <cellStyle name="Sub totals 7 32 3" xfId="34468" xr:uid="{00000000-0005-0000-0000-0000417E0000}"/>
    <cellStyle name="Sub totals 7 32 4" xfId="34469" xr:uid="{00000000-0005-0000-0000-0000427E0000}"/>
    <cellStyle name="Sub totals 7 33" xfId="4731" xr:uid="{00000000-0005-0000-0000-0000437E0000}"/>
    <cellStyle name="Sub totals 7 33 2" xfId="34470" xr:uid="{00000000-0005-0000-0000-0000447E0000}"/>
    <cellStyle name="Sub totals 7 33 2 2" xfId="34471" xr:uid="{00000000-0005-0000-0000-0000457E0000}"/>
    <cellStyle name="Sub totals 7 33 2 3" xfId="34472" xr:uid="{00000000-0005-0000-0000-0000467E0000}"/>
    <cellStyle name="Sub totals 7 33 2 4" xfId="34473" xr:uid="{00000000-0005-0000-0000-0000477E0000}"/>
    <cellStyle name="Sub totals 7 33 3" xfId="34474" xr:uid="{00000000-0005-0000-0000-0000487E0000}"/>
    <cellStyle name="Sub totals 7 33 4" xfId="34475" xr:uid="{00000000-0005-0000-0000-0000497E0000}"/>
    <cellStyle name="Sub totals 7 34" xfId="4732" xr:uid="{00000000-0005-0000-0000-00004A7E0000}"/>
    <cellStyle name="Sub totals 7 34 2" xfId="34476" xr:uid="{00000000-0005-0000-0000-00004B7E0000}"/>
    <cellStyle name="Sub totals 7 34 2 2" xfId="34477" xr:uid="{00000000-0005-0000-0000-00004C7E0000}"/>
    <cellStyle name="Sub totals 7 34 2 3" xfId="34478" xr:uid="{00000000-0005-0000-0000-00004D7E0000}"/>
    <cellStyle name="Sub totals 7 34 2 4" xfId="34479" xr:uid="{00000000-0005-0000-0000-00004E7E0000}"/>
    <cellStyle name="Sub totals 7 34 3" xfId="34480" xr:uid="{00000000-0005-0000-0000-00004F7E0000}"/>
    <cellStyle name="Sub totals 7 34 4" xfId="34481" xr:uid="{00000000-0005-0000-0000-0000507E0000}"/>
    <cellStyle name="Sub totals 7 35" xfId="4733" xr:uid="{00000000-0005-0000-0000-0000517E0000}"/>
    <cellStyle name="Sub totals 7 35 2" xfId="34482" xr:uid="{00000000-0005-0000-0000-0000527E0000}"/>
    <cellStyle name="Sub totals 7 35 2 2" xfId="34483" xr:uid="{00000000-0005-0000-0000-0000537E0000}"/>
    <cellStyle name="Sub totals 7 35 2 3" xfId="34484" xr:uid="{00000000-0005-0000-0000-0000547E0000}"/>
    <cellStyle name="Sub totals 7 35 2 4" xfId="34485" xr:uid="{00000000-0005-0000-0000-0000557E0000}"/>
    <cellStyle name="Sub totals 7 35 3" xfId="34486" xr:uid="{00000000-0005-0000-0000-0000567E0000}"/>
    <cellStyle name="Sub totals 7 35 4" xfId="34487" xr:uid="{00000000-0005-0000-0000-0000577E0000}"/>
    <cellStyle name="Sub totals 7 36" xfId="4734" xr:uid="{00000000-0005-0000-0000-0000587E0000}"/>
    <cellStyle name="Sub totals 7 36 2" xfId="34488" xr:uid="{00000000-0005-0000-0000-0000597E0000}"/>
    <cellStyle name="Sub totals 7 36 2 2" xfId="34489" xr:uid="{00000000-0005-0000-0000-00005A7E0000}"/>
    <cellStyle name="Sub totals 7 36 2 3" xfId="34490" xr:uid="{00000000-0005-0000-0000-00005B7E0000}"/>
    <cellStyle name="Sub totals 7 36 2 4" xfId="34491" xr:uid="{00000000-0005-0000-0000-00005C7E0000}"/>
    <cellStyle name="Sub totals 7 36 3" xfId="34492" xr:uid="{00000000-0005-0000-0000-00005D7E0000}"/>
    <cellStyle name="Sub totals 7 36 4" xfId="34493" xr:uid="{00000000-0005-0000-0000-00005E7E0000}"/>
    <cellStyle name="Sub totals 7 37" xfId="4735" xr:uid="{00000000-0005-0000-0000-00005F7E0000}"/>
    <cellStyle name="Sub totals 7 37 2" xfId="34494" xr:uid="{00000000-0005-0000-0000-0000607E0000}"/>
    <cellStyle name="Sub totals 7 37 2 2" xfId="34495" xr:uid="{00000000-0005-0000-0000-0000617E0000}"/>
    <cellStyle name="Sub totals 7 37 2 3" xfId="34496" xr:uid="{00000000-0005-0000-0000-0000627E0000}"/>
    <cellStyle name="Sub totals 7 37 2 4" xfId="34497" xr:uid="{00000000-0005-0000-0000-0000637E0000}"/>
    <cellStyle name="Sub totals 7 37 3" xfId="34498" xr:uid="{00000000-0005-0000-0000-0000647E0000}"/>
    <cellStyle name="Sub totals 7 37 4" xfId="34499" xr:uid="{00000000-0005-0000-0000-0000657E0000}"/>
    <cellStyle name="Sub totals 7 38" xfId="4736" xr:uid="{00000000-0005-0000-0000-0000667E0000}"/>
    <cellStyle name="Sub totals 7 38 2" xfId="34500" xr:uid="{00000000-0005-0000-0000-0000677E0000}"/>
    <cellStyle name="Sub totals 7 38 2 2" xfId="34501" xr:uid="{00000000-0005-0000-0000-0000687E0000}"/>
    <cellStyle name="Sub totals 7 38 2 3" xfId="34502" xr:uid="{00000000-0005-0000-0000-0000697E0000}"/>
    <cellStyle name="Sub totals 7 38 2 4" xfId="34503" xr:uid="{00000000-0005-0000-0000-00006A7E0000}"/>
    <cellStyle name="Sub totals 7 38 3" xfId="34504" xr:uid="{00000000-0005-0000-0000-00006B7E0000}"/>
    <cellStyle name="Sub totals 7 38 4" xfId="34505" xr:uid="{00000000-0005-0000-0000-00006C7E0000}"/>
    <cellStyle name="Sub totals 7 39" xfId="4737" xr:uid="{00000000-0005-0000-0000-00006D7E0000}"/>
    <cellStyle name="Sub totals 7 39 2" xfId="34506" xr:uid="{00000000-0005-0000-0000-00006E7E0000}"/>
    <cellStyle name="Sub totals 7 39 2 2" xfId="34507" xr:uid="{00000000-0005-0000-0000-00006F7E0000}"/>
    <cellStyle name="Sub totals 7 39 2 3" xfId="34508" xr:uid="{00000000-0005-0000-0000-0000707E0000}"/>
    <cellStyle name="Sub totals 7 39 2 4" xfId="34509" xr:uid="{00000000-0005-0000-0000-0000717E0000}"/>
    <cellStyle name="Sub totals 7 39 3" xfId="34510" xr:uid="{00000000-0005-0000-0000-0000727E0000}"/>
    <cellStyle name="Sub totals 7 39 4" xfId="34511" xr:uid="{00000000-0005-0000-0000-0000737E0000}"/>
    <cellStyle name="Sub totals 7 4" xfId="4738" xr:uid="{00000000-0005-0000-0000-0000747E0000}"/>
    <cellStyle name="Sub totals 7 4 2" xfId="34512" xr:uid="{00000000-0005-0000-0000-0000757E0000}"/>
    <cellStyle name="Sub totals 7 4 2 2" xfId="34513" xr:uid="{00000000-0005-0000-0000-0000767E0000}"/>
    <cellStyle name="Sub totals 7 4 2 3" xfId="34514" xr:uid="{00000000-0005-0000-0000-0000777E0000}"/>
    <cellStyle name="Sub totals 7 4 2 4" xfId="34515" xr:uid="{00000000-0005-0000-0000-0000787E0000}"/>
    <cellStyle name="Sub totals 7 4 3" xfId="34516" xr:uid="{00000000-0005-0000-0000-0000797E0000}"/>
    <cellStyle name="Sub totals 7 4 4" xfId="34517" xr:uid="{00000000-0005-0000-0000-00007A7E0000}"/>
    <cellStyle name="Sub totals 7 40" xfId="4739" xr:uid="{00000000-0005-0000-0000-00007B7E0000}"/>
    <cellStyle name="Sub totals 7 40 2" xfId="34518" xr:uid="{00000000-0005-0000-0000-00007C7E0000}"/>
    <cellStyle name="Sub totals 7 40 2 2" xfId="34519" xr:uid="{00000000-0005-0000-0000-00007D7E0000}"/>
    <cellStyle name="Sub totals 7 40 2 3" xfId="34520" xr:uid="{00000000-0005-0000-0000-00007E7E0000}"/>
    <cellStyle name="Sub totals 7 40 2 4" xfId="34521" xr:uid="{00000000-0005-0000-0000-00007F7E0000}"/>
    <cellStyle name="Sub totals 7 40 3" xfId="34522" xr:uid="{00000000-0005-0000-0000-0000807E0000}"/>
    <cellStyle name="Sub totals 7 40 4" xfId="34523" xr:uid="{00000000-0005-0000-0000-0000817E0000}"/>
    <cellStyle name="Sub totals 7 41" xfId="4740" xr:uid="{00000000-0005-0000-0000-0000827E0000}"/>
    <cellStyle name="Sub totals 7 41 2" xfId="34524" xr:uid="{00000000-0005-0000-0000-0000837E0000}"/>
    <cellStyle name="Sub totals 7 41 2 2" xfId="34525" xr:uid="{00000000-0005-0000-0000-0000847E0000}"/>
    <cellStyle name="Sub totals 7 41 2 3" xfId="34526" xr:uid="{00000000-0005-0000-0000-0000857E0000}"/>
    <cellStyle name="Sub totals 7 41 2 4" xfId="34527" xr:uid="{00000000-0005-0000-0000-0000867E0000}"/>
    <cellStyle name="Sub totals 7 41 3" xfId="34528" xr:uid="{00000000-0005-0000-0000-0000877E0000}"/>
    <cellStyle name="Sub totals 7 41 4" xfId="34529" xr:uid="{00000000-0005-0000-0000-0000887E0000}"/>
    <cellStyle name="Sub totals 7 42" xfId="4741" xr:uid="{00000000-0005-0000-0000-0000897E0000}"/>
    <cellStyle name="Sub totals 7 42 2" xfId="34530" xr:uid="{00000000-0005-0000-0000-00008A7E0000}"/>
    <cellStyle name="Sub totals 7 42 2 2" xfId="34531" xr:uid="{00000000-0005-0000-0000-00008B7E0000}"/>
    <cellStyle name="Sub totals 7 42 2 3" xfId="34532" xr:uid="{00000000-0005-0000-0000-00008C7E0000}"/>
    <cellStyle name="Sub totals 7 42 2 4" xfId="34533" xr:uid="{00000000-0005-0000-0000-00008D7E0000}"/>
    <cellStyle name="Sub totals 7 42 3" xfId="34534" xr:uid="{00000000-0005-0000-0000-00008E7E0000}"/>
    <cellStyle name="Sub totals 7 42 4" xfId="34535" xr:uid="{00000000-0005-0000-0000-00008F7E0000}"/>
    <cellStyle name="Sub totals 7 43" xfId="4742" xr:uid="{00000000-0005-0000-0000-0000907E0000}"/>
    <cellStyle name="Sub totals 7 43 2" xfId="34536" xr:uid="{00000000-0005-0000-0000-0000917E0000}"/>
    <cellStyle name="Sub totals 7 43 2 2" xfId="34537" xr:uid="{00000000-0005-0000-0000-0000927E0000}"/>
    <cellStyle name="Sub totals 7 43 2 3" xfId="34538" xr:uid="{00000000-0005-0000-0000-0000937E0000}"/>
    <cellStyle name="Sub totals 7 43 2 4" xfId="34539" xr:uid="{00000000-0005-0000-0000-0000947E0000}"/>
    <cellStyle name="Sub totals 7 43 3" xfId="34540" xr:uid="{00000000-0005-0000-0000-0000957E0000}"/>
    <cellStyle name="Sub totals 7 43 4" xfId="34541" xr:uid="{00000000-0005-0000-0000-0000967E0000}"/>
    <cellStyle name="Sub totals 7 44" xfId="4743" xr:uid="{00000000-0005-0000-0000-0000977E0000}"/>
    <cellStyle name="Sub totals 7 44 2" xfId="34542" xr:uid="{00000000-0005-0000-0000-0000987E0000}"/>
    <cellStyle name="Sub totals 7 44 2 2" xfId="34543" xr:uid="{00000000-0005-0000-0000-0000997E0000}"/>
    <cellStyle name="Sub totals 7 44 2 3" xfId="34544" xr:uid="{00000000-0005-0000-0000-00009A7E0000}"/>
    <cellStyle name="Sub totals 7 44 2 4" xfId="34545" xr:uid="{00000000-0005-0000-0000-00009B7E0000}"/>
    <cellStyle name="Sub totals 7 44 3" xfId="34546" xr:uid="{00000000-0005-0000-0000-00009C7E0000}"/>
    <cellStyle name="Sub totals 7 44 4" xfId="34547" xr:uid="{00000000-0005-0000-0000-00009D7E0000}"/>
    <cellStyle name="Sub totals 7 45" xfId="4744" xr:uid="{00000000-0005-0000-0000-00009E7E0000}"/>
    <cellStyle name="Sub totals 7 45 2" xfId="34548" xr:uid="{00000000-0005-0000-0000-00009F7E0000}"/>
    <cellStyle name="Sub totals 7 45 2 2" xfId="34549" xr:uid="{00000000-0005-0000-0000-0000A07E0000}"/>
    <cellStyle name="Sub totals 7 45 2 3" xfId="34550" xr:uid="{00000000-0005-0000-0000-0000A17E0000}"/>
    <cellStyle name="Sub totals 7 45 2 4" xfId="34551" xr:uid="{00000000-0005-0000-0000-0000A27E0000}"/>
    <cellStyle name="Sub totals 7 45 3" xfId="34552" xr:uid="{00000000-0005-0000-0000-0000A37E0000}"/>
    <cellStyle name="Sub totals 7 45 4" xfId="34553" xr:uid="{00000000-0005-0000-0000-0000A47E0000}"/>
    <cellStyle name="Sub totals 7 46" xfId="34554" xr:uid="{00000000-0005-0000-0000-0000A57E0000}"/>
    <cellStyle name="Sub totals 7 46 2" xfId="34555" xr:uid="{00000000-0005-0000-0000-0000A67E0000}"/>
    <cellStyle name="Sub totals 7 46 3" xfId="34556" xr:uid="{00000000-0005-0000-0000-0000A77E0000}"/>
    <cellStyle name="Sub totals 7 46 4" xfId="34557" xr:uid="{00000000-0005-0000-0000-0000A87E0000}"/>
    <cellStyle name="Sub totals 7 47" xfId="34558" xr:uid="{00000000-0005-0000-0000-0000A97E0000}"/>
    <cellStyle name="Sub totals 7 47 2" xfId="34559" xr:uid="{00000000-0005-0000-0000-0000AA7E0000}"/>
    <cellStyle name="Sub totals 7 47 3" xfId="34560" xr:uid="{00000000-0005-0000-0000-0000AB7E0000}"/>
    <cellStyle name="Sub totals 7 47 4" xfId="34561" xr:uid="{00000000-0005-0000-0000-0000AC7E0000}"/>
    <cellStyle name="Sub totals 7 5" xfId="4745" xr:uid="{00000000-0005-0000-0000-0000AD7E0000}"/>
    <cellStyle name="Sub totals 7 5 2" xfId="34562" xr:uid="{00000000-0005-0000-0000-0000AE7E0000}"/>
    <cellStyle name="Sub totals 7 5 2 2" xfId="34563" xr:uid="{00000000-0005-0000-0000-0000AF7E0000}"/>
    <cellStyle name="Sub totals 7 5 2 3" xfId="34564" xr:uid="{00000000-0005-0000-0000-0000B07E0000}"/>
    <cellStyle name="Sub totals 7 5 2 4" xfId="34565" xr:uid="{00000000-0005-0000-0000-0000B17E0000}"/>
    <cellStyle name="Sub totals 7 5 3" xfId="34566" xr:uid="{00000000-0005-0000-0000-0000B27E0000}"/>
    <cellStyle name="Sub totals 7 5 4" xfId="34567" xr:uid="{00000000-0005-0000-0000-0000B37E0000}"/>
    <cellStyle name="Sub totals 7 6" xfId="4746" xr:uid="{00000000-0005-0000-0000-0000B47E0000}"/>
    <cellStyle name="Sub totals 7 6 2" xfId="34568" xr:uid="{00000000-0005-0000-0000-0000B57E0000}"/>
    <cellStyle name="Sub totals 7 6 2 2" xfId="34569" xr:uid="{00000000-0005-0000-0000-0000B67E0000}"/>
    <cellStyle name="Sub totals 7 6 2 3" xfId="34570" xr:uid="{00000000-0005-0000-0000-0000B77E0000}"/>
    <cellStyle name="Sub totals 7 6 2 4" xfId="34571" xr:uid="{00000000-0005-0000-0000-0000B87E0000}"/>
    <cellStyle name="Sub totals 7 6 3" xfId="34572" xr:uid="{00000000-0005-0000-0000-0000B97E0000}"/>
    <cellStyle name="Sub totals 7 6 4" xfId="34573" xr:uid="{00000000-0005-0000-0000-0000BA7E0000}"/>
    <cellStyle name="Sub totals 7 7" xfId="4747" xr:uid="{00000000-0005-0000-0000-0000BB7E0000}"/>
    <cellStyle name="Sub totals 7 7 2" xfId="34574" xr:uid="{00000000-0005-0000-0000-0000BC7E0000}"/>
    <cellStyle name="Sub totals 7 7 2 2" xfId="34575" xr:uid="{00000000-0005-0000-0000-0000BD7E0000}"/>
    <cellStyle name="Sub totals 7 7 2 3" xfId="34576" xr:uid="{00000000-0005-0000-0000-0000BE7E0000}"/>
    <cellStyle name="Sub totals 7 7 2 4" xfId="34577" xr:uid="{00000000-0005-0000-0000-0000BF7E0000}"/>
    <cellStyle name="Sub totals 7 7 3" xfId="34578" xr:uid="{00000000-0005-0000-0000-0000C07E0000}"/>
    <cellStyle name="Sub totals 7 7 4" xfId="34579" xr:uid="{00000000-0005-0000-0000-0000C17E0000}"/>
    <cellStyle name="Sub totals 7 8" xfId="4748" xr:uid="{00000000-0005-0000-0000-0000C27E0000}"/>
    <cellStyle name="Sub totals 7 8 2" xfId="34580" xr:uid="{00000000-0005-0000-0000-0000C37E0000}"/>
    <cellStyle name="Sub totals 7 8 2 2" xfId="34581" xr:uid="{00000000-0005-0000-0000-0000C47E0000}"/>
    <cellStyle name="Sub totals 7 8 2 3" xfId="34582" xr:uid="{00000000-0005-0000-0000-0000C57E0000}"/>
    <cellStyle name="Sub totals 7 8 2 4" xfId="34583" xr:uid="{00000000-0005-0000-0000-0000C67E0000}"/>
    <cellStyle name="Sub totals 7 8 3" xfId="34584" xr:uid="{00000000-0005-0000-0000-0000C77E0000}"/>
    <cellStyle name="Sub totals 7 8 4" xfId="34585" xr:uid="{00000000-0005-0000-0000-0000C87E0000}"/>
    <cellStyle name="Sub totals 7 9" xfId="4749" xr:uid="{00000000-0005-0000-0000-0000C97E0000}"/>
    <cellStyle name="Sub totals 7 9 2" xfId="34586" xr:uid="{00000000-0005-0000-0000-0000CA7E0000}"/>
    <cellStyle name="Sub totals 7 9 2 2" xfId="34587" xr:uid="{00000000-0005-0000-0000-0000CB7E0000}"/>
    <cellStyle name="Sub totals 7 9 2 3" xfId="34588" xr:uid="{00000000-0005-0000-0000-0000CC7E0000}"/>
    <cellStyle name="Sub totals 7 9 2 4" xfId="34589" xr:uid="{00000000-0005-0000-0000-0000CD7E0000}"/>
    <cellStyle name="Sub totals 7 9 3" xfId="34590" xr:uid="{00000000-0005-0000-0000-0000CE7E0000}"/>
    <cellStyle name="Sub totals 7 9 4" xfId="34591" xr:uid="{00000000-0005-0000-0000-0000CF7E0000}"/>
    <cellStyle name="Sub totals 8" xfId="4750" xr:uid="{00000000-0005-0000-0000-0000D07E0000}"/>
    <cellStyle name="Sub totals 8 10" xfId="4751" xr:uid="{00000000-0005-0000-0000-0000D17E0000}"/>
    <cellStyle name="Sub totals 8 10 2" xfId="34592" xr:uid="{00000000-0005-0000-0000-0000D27E0000}"/>
    <cellStyle name="Sub totals 8 10 2 2" xfId="34593" xr:uid="{00000000-0005-0000-0000-0000D37E0000}"/>
    <cellStyle name="Sub totals 8 10 2 3" xfId="34594" xr:uid="{00000000-0005-0000-0000-0000D47E0000}"/>
    <cellStyle name="Sub totals 8 10 2 4" xfId="34595" xr:uid="{00000000-0005-0000-0000-0000D57E0000}"/>
    <cellStyle name="Sub totals 8 10 3" xfId="34596" xr:uid="{00000000-0005-0000-0000-0000D67E0000}"/>
    <cellStyle name="Sub totals 8 10 4" xfId="34597" xr:uid="{00000000-0005-0000-0000-0000D77E0000}"/>
    <cellStyle name="Sub totals 8 11" xfId="4752" xr:uid="{00000000-0005-0000-0000-0000D87E0000}"/>
    <cellStyle name="Sub totals 8 11 2" xfId="34598" xr:uid="{00000000-0005-0000-0000-0000D97E0000}"/>
    <cellStyle name="Sub totals 8 11 2 2" xfId="34599" xr:uid="{00000000-0005-0000-0000-0000DA7E0000}"/>
    <cellStyle name="Sub totals 8 11 2 3" xfId="34600" xr:uid="{00000000-0005-0000-0000-0000DB7E0000}"/>
    <cellStyle name="Sub totals 8 11 2 4" xfId="34601" xr:uid="{00000000-0005-0000-0000-0000DC7E0000}"/>
    <cellStyle name="Sub totals 8 11 3" xfId="34602" xr:uid="{00000000-0005-0000-0000-0000DD7E0000}"/>
    <cellStyle name="Sub totals 8 11 4" xfId="34603" xr:uid="{00000000-0005-0000-0000-0000DE7E0000}"/>
    <cellStyle name="Sub totals 8 12" xfId="4753" xr:uid="{00000000-0005-0000-0000-0000DF7E0000}"/>
    <cellStyle name="Sub totals 8 12 2" xfId="34604" xr:uid="{00000000-0005-0000-0000-0000E07E0000}"/>
    <cellStyle name="Sub totals 8 12 2 2" xfId="34605" xr:uid="{00000000-0005-0000-0000-0000E17E0000}"/>
    <cellStyle name="Sub totals 8 12 2 3" xfId="34606" xr:uid="{00000000-0005-0000-0000-0000E27E0000}"/>
    <cellStyle name="Sub totals 8 12 2 4" xfId="34607" xr:uid="{00000000-0005-0000-0000-0000E37E0000}"/>
    <cellStyle name="Sub totals 8 12 3" xfId="34608" xr:uid="{00000000-0005-0000-0000-0000E47E0000}"/>
    <cellStyle name="Sub totals 8 12 4" xfId="34609" xr:uid="{00000000-0005-0000-0000-0000E57E0000}"/>
    <cellStyle name="Sub totals 8 13" xfId="4754" xr:uid="{00000000-0005-0000-0000-0000E67E0000}"/>
    <cellStyle name="Sub totals 8 13 2" xfId="34610" xr:uid="{00000000-0005-0000-0000-0000E77E0000}"/>
    <cellStyle name="Sub totals 8 13 2 2" xfId="34611" xr:uid="{00000000-0005-0000-0000-0000E87E0000}"/>
    <cellStyle name="Sub totals 8 13 2 3" xfId="34612" xr:uid="{00000000-0005-0000-0000-0000E97E0000}"/>
    <cellStyle name="Sub totals 8 13 2 4" xfId="34613" xr:uid="{00000000-0005-0000-0000-0000EA7E0000}"/>
    <cellStyle name="Sub totals 8 13 3" xfId="34614" xr:uid="{00000000-0005-0000-0000-0000EB7E0000}"/>
    <cellStyle name="Sub totals 8 13 4" xfId="34615" xr:uid="{00000000-0005-0000-0000-0000EC7E0000}"/>
    <cellStyle name="Sub totals 8 14" xfId="4755" xr:uid="{00000000-0005-0000-0000-0000ED7E0000}"/>
    <cellStyle name="Sub totals 8 14 2" xfId="34616" xr:uid="{00000000-0005-0000-0000-0000EE7E0000}"/>
    <cellStyle name="Sub totals 8 14 2 2" xfId="34617" xr:uid="{00000000-0005-0000-0000-0000EF7E0000}"/>
    <cellStyle name="Sub totals 8 14 2 3" xfId="34618" xr:uid="{00000000-0005-0000-0000-0000F07E0000}"/>
    <cellStyle name="Sub totals 8 14 2 4" xfId="34619" xr:uid="{00000000-0005-0000-0000-0000F17E0000}"/>
    <cellStyle name="Sub totals 8 14 3" xfId="34620" xr:uid="{00000000-0005-0000-0000-0000F27E0000}"/>
    <cellStyle name="Sub totals 8 14 4" xfId="34621" xr:uid="{00000000-0005-0000-0000-0000F37E0000}"/>
    <cellStyle name="Sub totals 8 15" xfId="4756" xr:uid="{00000000-0005-0000-0000-0000F47E0000}"/>
    <cellStyle name="Sub totals 8 15 2" xfId="34622" xr:uid="{00000000-0005-0000-0000-0000F57E0000}"/>
    <cellStyle name="Sub totals 8 15 2 2" xfId="34623" xr:uid="{00000000-0005-0000-0000-0000F67E0000}"/>
    <cellStyle name="Sub totals 8 15 2 3" xfId="34624" xr:uid="{00000000-0005-0000-0000-0000F77E0000}"/>
    <cellStyle name="Sub totals 8 15 2 4" xfId="34625" xr:uid="{00000000-0005-0000-0000-0000F87E0000}"/>
    <cellStyle name="Sub totals 8 15 3" xfId="34626" xr:uid="{00000000-0005-0000-0000-0000F97E0000}"/>
    <cellStyle name="Sub totals 8 15 4" xfId="34627" xr:uid="{00000000-0005-0000-0000-0000FA7E0000}"/>
    <cellStyle name="Sub totals 8 16" xfId="4757" xr:uid="{00000000-0005-0000-0000-0000FB7E0000}"/>
    <cellStyle name="Sub totals 8 16 2" xfId="34628" xr:uid="{00000000-0005-0000-0000-0000FC7E0000}"/>
    <cellStyle name="Sub totals 8 16 2 2" xfId="34629" xr:uid="{00000000-0005-0000-0000-0000FD7E0000}"/>
    <cellStyle name="Sub totals 8 16 2 3" xfId="34630" xr:uid="{00000000-0005-0000-0000-0000FE7E0000}"/>
    <cellStyle name="Sub totals 8 16 2 4" xfId="34631" xr:uid="{00000000-0005-0000-0000-0000FF7E0000}"/>
    <cellStyle name="Sub totals 8 16 3" xfId="34632" xr:uid="{00000000-0005-0000-0000-0000007F0000}"/>
    <cellStyle name="Sub totals 8 16 4" xfId="34633" xr:uid="{00000000-0005-0000-0000-0000017F0000}"/>
    <cellStyle name="Sub totals 8 17" xfId="4758" xr:uid="{00000000-0005-0000-0000-0000027F0000}"/>
    <cellStyle name="Sub totals 8 17 2" xfId="34634" xr:uid="{00000000-0005-0000-0000-0000037F0000}"/>
    <cellStyle name="Sub totals 8 17 2 2" xfId="34635" xr:uid="{00000000-0005-0000-0000-0000047F0000}"/>
    <cellStyle name="Sub totals 8 17 2 3" xfId="34636" xr:uid="{00000000-0005-0000-0000-0000057F0000}"/>
    <cellStyle name="Sub totals 8 17 2 4" xfId="34637" xr:uid="{00000000-0005-0000-0000-0000067F0000}"/>
    <cellStyle name="Sub totals 8 17 3" xfId="34638" xr:uid="{00000000-0005-0000-0000-0000077F0000}"/>
    <cellStyle name="Sub totals 8 17 4" xfId="34639" xr:uid="{00000000-0005-0000-0000-0000087F0000}"/>
    <cellStyle name="Sub totals 8 18" xfId="4759" xr:uid="{00000000-0005-0000-0000-0000097F0000}"/>
    <cellStyle name="Sub totals 8 18 2" xfId="34640" xr:uid="{00000000-0005-0000-0000-00000A7F0000}"/>
    <cellStyle name="Sub totals 8 18 2 2" xfId="34641" xr:uid="{00000000-0005-0000-0000-00000B7F0000}"/>
    <cellStyle name="Sub totals 8 18 2 3" xfId="34642" xr:uid="{00000000-0005-0000-0000-00000C7F0000}"/>
    <cellStyle name="Sub totals 8 18 2 4" xfId="34643" xr:uid="{00000000-0005-0000-0000-00000D7F0000}"/>
    <cellStyle name="Sub totals 8 18 3" xfId="34644" xr:uid="{00000000-0005-0000-0000-00000E7F0000}"/>
    <cellStyle name="Sub totals 8 18 4" xfId="34645" xr:uid="{00000000-0005-0000-0000-00000F7F0000}"/>
    <cellStyle name="Sub totals 8 19" xfId="4760" xr:uid="{00000000-0005-0000-0000-0000107F0000}"/>
    <cellStyle name="Sub totals 8 19 2" xfId="34646" xr:uid="{00000000-0005-0000-0000-0000117F0000}"/>
    <cellStyle name="Sub totals 8 19 2 2" xfId="34647" xr:uid="{00000000-0005-0000-0000-0000127F0000}"/>
    <cellStyle name="Sub totals 8 19 2 3" xfId="34648" xr:uid="{00000000-0005-0000-0000-0000137F0000}"/>
    <cellStyle name="Sub totals 8 19 2 4" xfId="34649" xr:uid="{00000000-0005-0000-0000-0000147F0000}"/>
    <cellStyle name="Sub totals 8 19 3" xfId="34650" xr:uid="{00000000-0005-0000-0000-0000157F0000}"/>
    <cellStyle name="Sub totals 8 19 4" xfId="34651" xr:uid="{00000000-0005-0000-0000-0000167F0000}"/>
    <cellStyle name="Sub totals 8 2" xfId="4761" xr:uid="{00000000-0005-0000-0000-0000177F0000}"/>
    <cellStyle name="Sub totals 8 2 2" xfId="34652" xr:uid="{00000000-0005-0000-0000-0000187F0000}"/>
    <cellStyle name="Sub totals 8 2 2 2" xfId="34653" xr:uid="{00000000-0005-0000-0000-0000197F0000}"/>
    <cellStyle name="Sub totals 8 2 2 3" xfId="34654" xr:uid="{00000000-0005-0000-0000-00001A7F0000}"/>
    <cellStyle name="Sub totals 8 2 2 4" xfId="34655" xr:uid="{00000000-0005-0000-0000-00001B7F0000}"/>
    <cellStyle name="Sub totals 8 2 3" xfId="34656" xr:uid="{00000000-0005-0000-0000-00001C7F0000}"/>
    <cellStyle name="Sub totals 8 2 4" xfId="34657" xr:uid="{00000000-0005-0000-0000-00001D7F0000}"/>
    <cellStyle name="Sub totals 8 20" xfId="4762" xr:uid="{00000000-0005-0000-0000-00001E7F0000}"/>
    <cellStyle name="Sub totals 8 20 2" xfId="34658" xr:uid="{00000000-0005-0000-0000-00001F7F0000}"/>
    <cellStyle name="Sub totals 8 20 2 2" xfId="34659" xr:uid="{00000000-0005-0000-0000-0000207F0000}"/>
    <cellStyle name="Sub totals 8 20 2 3" xfId="34660" xr:uid="{00000000-0005-0000-0000-0000217F0000}"/>
    <cellStyle name="Sub totals 8 20 2 4" xfId="34661" xr:uid="{00000000-0005-0000-0000-0000227F0000}"/>
    <cellStyle name="Sub totals 8 20 3" xfId="34662" xr:uid="{00000000-0005-0000-0000-0000237F0000}"/>
    <cellStyle name="Sub totals 8 20 4" xfId="34663" xr:uid="{00000000-0005-0000-0000-0000247F0000}"/>
    <cellStyle name="Sub totals 8 21" xfId="4763" xr:uid="{00000000-0005-0000-0000-0000257F0000}"/>
    <cellStyle name="Sub totals 8 21 2" xfId="34664" xr:uid="{00000000-0005-0000-0000-0000267F0000}"/>
    <cellStyle name="Sub totals 8 21 2 2" xfId="34665" xr:uid="{00000000-0005-0000-0000-0000277F0000}"/>
    <cellStyle name="Sub totals 8 21 2 3" xfId="34666" xr:uid="{00000000-0005-0000-0000-0000287F0000}"/>
    <cellStyle name="Sub totals 8 21 2 4" xfId="34667" xr:uid="{00000000-0005-0000-0000-0000297F0000}"/>
    <cellStyle name="Sub totals 8 21 3" xfId="34668" xr:uid="{00000000-0005-0000-0000-00002A7F0000}"/>
    <cellStyle name="Sub totals 8 21 4" xfId="34669" xr:uid="{00000000-0005-0000-0000-00002B7F0000}"/>
    <cellStyle name="Sub totals 8 22" xfId="4764" xr:uid="{00000000-0005-0000-0000-00002C7F0000}"/>
    <cellStyle name="Sub totals 8 22 2" xfId="34670" xr:uid="{00000000-0005-0000-0000-00002D7F0000}"/>
    <cellStyle name="Sub totals 8 22 2 2" xfId="34671" xr:uid="{00000000-0005-0000-0000-00002E7F0000}"/>
    <cellStyle name="Sub totals 8 22 2 3" xfId="34672" xr:uid="{00000000-0005-0000-0000-00002F7F0000}"/>
    <cellStyle name="Sub totals 8 22 2 4" xfId="34673" xr:uid="{00000000-0005-0000-0000-0000307F0000}"/>
    <cellStyle name="Sub totals 8 22 3" xfId="34674" xr:uid="{00000000-0005-0000-0000-0000317F0000}"/>
    <cellStyle name="Sub totals 8 22 4" xfId="34675" xr:uid="{00000000-0005-0000-0000-0000327F0000}"/>
    <cellStyle name="Sub totals 8 23" xfId="4765" xr:uid="{00000000-0005-0000-0000-0000337F0000}"/>
    <cellStyle name="Sub totals 8 23 2" xfId="34676" xr:uid="{00000000-0005-0000-0000-0000347F0000}"/>
    <cellStyle name="Sub totals 8 23 2 2" xfId="34677" xr:uid="{00000000-0005-0000-0000-0000357F0000}"/>
    <cellStyle name="Sub totals 8 23 2 3" xfId="34678" xr:uid="{00000000-0005-0000-0000-0000367F0000}"/>
    <cellStyle name="Sub totals 8 23 2 4" xfId="34679" xr:uid="{00000000-0005-0000-0000-0000377F0000}"/>
    <cellStyle name="Sub totals 8 23 3" xfId="34680" xr:uid="{00000000-0005-0000-0000-0000387F0000}"/>
    <cellStyle name="Sub totals 8 23 4" xfId="34681" xr:uid="{00000000-0005-0000-0000-0000397F0000}"/>
    <cellStyle name="Sub totals 8 24" xfId="4766" xr:uid="{00000000-0005-0000-0000-00003A7F0000}"/>
    <cellStyle name="Sub totals 8 24 2" xfId="34682" xr:uid="{00000000-0005-0000-0000-00003B7F0000}"/>
    <cellStyle name="Sub totals 8 24 2 2" xfId="34683" xr:uid="{00000000-0005-0000-0000-00003C7F0000}"/>
    <cellStyle name="Sub totals 8 24 2 3" xfId="34684" xr:uid="{00000000-0005-0000-0000-00003D7F0000}"/>
    <cellStyle name="Sub totals 8 24 2 4" xfId="34685" xr:uid="{00000000-0005-0000-0000-00003E7F0000}"/>
    <cellStyle name="Sub totals 8 24 3" xfId="34686" xr:uid="{00000000-0005-0000-0000-00003F7F0000}"/>
    <cellStyle name="Sub totals 8 24 4" xfId="34687" xr:uid="{00000000-0005-0000-0000-0000407F0000}"/>
    <cellStyle name="Sub totals 8 25" xfId="4767" xr:uid="{00000000-0005-0000-0000-0000417F0000}"/>
    <cellStyle name="Sub totals 8 25 2" xfId="34688" xr:uid="{00000000-0005-0000-0000-0000427F0000}"/>
    <cellStyle name="Sub totals 8 25 2 2" xfId="34689" xr:uid="{00000000-0005-0000-0000-0000437F0000}"/>
    <cellStyle name="Sub totals 8 25 2 3" xfId="34690" xr:uid="{00000000-0005-0000-0000-0000447F0000}"/>
    <cellStyle name="Sub totals 8 25 2 4" xfId="34691" xr:uid="{00000000-0005-0000-0000-0000457F0000}"/>
    <cellStyle name="Sub totals 8 25 3" xfId="34692" xr:uid="{00000000-0005-0000-0000-0000467F0000}"/>
    <cellStyle name="Sub totals 8 25 4" xfId="34693" xr:uid="{00000000-0005-0000-0000-0000477F0000}"/>
    <cellStyle name="Sub totals 8 26" xfId="4768" xr:uid="{00000000-0005-0000-0000-0000487F0000}"/>
    <cellStyle name="Sub totals 8 26 2" xfId="34694" xr:uid="{00000000-0005-0000-0000-0000497F0000}"/>
    <cellStyle name="Sub totals 8 26 2 2" xfId="34695" xr:uid="{00000000-0005-0000-0000-00004A7F0000}"/>
    <cellStyle name="Sub totals 8 26 2 3" xfId="34696" xr:uid="{00000000-0005-0000-0000-00004B7F0000}"/>
    <cellStyle name="Sub totals 8 26 2 4" xfId="34697" xr:uid="{00000000-0005-0000-0000-00004C7F0000}"/>
    <cellStyle name="Sub totals 8 26 3" xfId="34698" xr:uid="{00000000-0005-0000-0000-00004D7F0000}"/>
    <cellStyle name="Sub totals 8 26 4" xfId="34699" xr:uid="{00000000-0005-0000-0000-00004E7F0000}"/>
    <cellStyle name="Sub totals 8 27" xfId="4769" xr:uid="{00000000-0005-0000-0000-00004F7F0000}"/>
    <cellStyle name="Sub totals 8 27 2" xfId="34700" xr:uid="{00000000-0005-0000-0000-0000507F0000}"/>
    <cellStyle name="Sub totals 8 27 2 2" xfId="34701" xr:uid="{00000000-0005-0000-0000-0000517F0000}"/>
    <cellStyle name="Sub totals 8 27 2 3" xfId="34702" xr:uid="{00000000-0005-0000-0000-0000527F0000}"/>
    <cellStyle name="Sub totals 8 27 2 4" xfId="34703" xr:uid="{00000000-0005-0000-0000-0000537F0000}"/>
    <cellStyle name="Sub totals 8 27 3" xfId="34704" xr:uid="{00000000-0005-0000-0000-0000547F0000}"/>
    <cellStyle name="Sub totals 8 27 4" xfId="34705" xr:uid="{00000000-0005-0000-0000-0000557F0000}"/>
    <cellStyle name="Sub totals 8 28" xfId="4770" xr:uid="{00000000-0005-0000-0000-0000567F0000}"/>
    <cellStyle name="Sub totals 8 28 2" xfId="34706" xr:uid="{00000000-0005-0000-0000-0000577F0000}"/>
    <cellStyle name="Sub totals 8 28 2 2" xfId="34707" xr:uid="{00000000-0005-0000-0000-0000587F0000}"/>
    <cellStyle name="Sub totals 8 28 2 3" xfId="34708" xr:uid="{00000000-0005-0000-0000-0000597F0000}"/>
    <cellStyle name="Sub totals 8 28 2 4" xfId="34709" xr:uid="{00000000-0005-0000-0000-00005A7F0000}"/>
    <cellStyle name="Sub totals 8 28 3" xfId="34710" xr:uid="{00000000-0005-0000-0000-00005B7F0000}"/>
    <cellStyle name="Sub totals 8 28 4" xfId="34711" xr:uid="{00000000-0005-0000-0000-00005C7F0000}"/>
    <cellStyle name="Sub totals 8 29" xfId="4771" xr:uid="{00000000-0005-0000-0000-00005D7F0000}"/>
    <cellStyle name="Sub totals 8 29 2" xfId="34712" xr:uid="{00000000-0005-0000-0000-00005E7F0000}"/>
    <cellStyle name="Sub totals 8 29 2 2" xfId="34713" xr:uid="{00000000-0005-0000-0000-00005F7F0000}"/>
    <cellStyle name="Sub totals 8 29 2 3" xfId="34714" xr:uid="{00000000-0005-0000-0000-0000607F0000}"/>
    <cellStyle name="Sub totals 8 29 2 4" xfId="34715" xr:uid="{00000000-0005-0000-0000-0000617F0000}"/>
    <cellStyle name="Sub totals 8 29 3" xfId="34716" xr:uid="{00000000-0005-0000-0000-0000627F0000}"/>
    <cellStyle name="Sub totals 8 29 4" xfId="34717" xr:uid="{00000000-0005-0000-0000-0000637F0000}"/>
    <cellStyle name="Sub totals 8 3" xfId="4772" xr:uid="{00000000-0005-0000-0000-0000647F0000}"/>
    <cellStyle name="Sub totals 8 3 2" xfId="34718" xr:uid="{00000000-0005-0000-0000-0000657F0000}"/>
    <cellStyle name="Sub totals 8 3 2 2" xfId="34719" xr:uid="{00000000-0005-0000-0000-0000667F0000}"/>
    <cellStyle name="Sub totals 8 3 2 3" xfId="34720" xr:uid="{00000000-0005-0000-0000-0000677F0000}"/>
    <cellStyle name="Sub totals 8 3 2 4" xfId="34721" xr:uid="{00000000-0005-0000-0000-0000687F0000}"/>
    <cellStyle name="Sub totals 8 3 3" xfId="34722" xr:uid="{00000000-0005-0000-0000-0000697F0000}"/>
    <cellStyle name="Sub totals 8 3 4" xfId="34723" xr:uid="{00000000-0005-0000-0000-00006A7F0000}"/>
    <cellStyle name="Sub totals 8 30" xfId="4773" xr:uid="{00000000-0005-0000-0000-00006B7F0000}"/>
    <cellStyle name="Sub totals 8 30 2" xfId="34724" xr:uid="{00000000-0005-0000-0000-00006C7F0000}"/>
    <cellStyle name="Sub totals 8 30 2 2" xfId="34725" xr:uid="{00000000-0005-0000-0000-00006D7F0000}"/>
    <cellStyle name="Sub totals 8 30 2 3" xfId="34726" xr:uid="{00000000-0005-0000-0000-00006E7F0000}"/>
    <cellStyle name="Sub totals 8 30 2 4" xfId="34727" xr:uid="{00000000-0005-0000-0000-00006F7F0000}"/>
    <cellStyle name="Sub totals 8 30 3" xfId="34728" xr:uid="{00000000-0005-0000-0000-0000707F0000}"/>
    <cellStyle name="Sub totals 8 30 4" xfId="34729" xr:uid="{00000000-0005-0000-0000-0000717F0000}"/>
    <cellStyle name="Sub totals 8 31" xfId="4774" xr:uid="{00000000-0005-0000-0000-0000727F0000}"/>
    <cellStyle name="Sub totals 8 31 2" xfId="34730" xr:uid="{00000000-0005-0000-0000-0000737F0000}"/>
    <cellStyle name="Sub totals 8 31 2 2" xfId="34731" xr:uid="{00000000-0005-0000-0000-0000747F0000}"/>
    <cellStyle name="Sub totals 8 31 2 3" xfId="34732" xr:uid="{00000000-0005-0000-0000-0000757F0000}"/>
    <cellStyle name="Sub totals 8 31 2 4" xfId="34733" xr:uid="{00000000-0005-0000-0000-0000767F0000}"/>
    <cellStyle name="Sub totals 8 31 3" xfId="34734" xr:uid="{00000000-0005-0000-0000-0000777F0000}"/>
    <cellStyle name="Sub totals 8 31 4" xfId="34735" xr:uid="{00000000-0005-0000-0000-0000787F0000}"/>
    <cellStyle name="Sub totals 8 32" xfId="4775" xr:uid="{00000000-0005-0000-0000-0000797F0000}"/>
    <cellStyle name="Sub totals 8 32 2" xfId="34736" xr:uid="{00000000-0005-0000-0000-00007A7F0000}"/>
    <cellStyle name="Sub totals 8 32 2 2" xfId="34737" xr:uid="{00000000-0005-0000-0000-00007B7F0000}"/>
    <cellStyle name="Sub totals 8 32 2 3" xfId="34738" xr:uid="{00000000-0005-0000-0000-00007C7F0000}"/>
    <cellStyle name="Sub totals 8 32 2 4" xfId="34739" xr:uid="{00000000-0005-0000-0000-00007D7F0000}"/>
    <cellStyle name="Sub totals 8 32 3" xfId="34740" xr:uid="{00000000-0005-0000-0000-00007E7F0000}"/>
    <cellStyle name="Sub totals 8 32 4" xfId="34741" xr:uid="{00000000-0005-0000-0000-00007F7F0000}"/>
    <cellStyle name="Sub totals 8 33" xfId="4776" xr:uid="{00000000-0005-0000-0000-0000807F0000}"/>
    <cellStyle name="Sub totals 8 33 2" xfId="34742" xr:uid="{00000000-0005-0000-0000-0000817F0000}"/>
    <cellStyle name="Sub totals 8 33 2 2" xfId="34743" xr:uid="{00000000-0005-0000-0000-0000827F0000}"/>
    <cellStyle name="Sub totals 8 33 2 3" xfId="34744" xr:uid="{00000000-0005-0000-0000-0000837F0000}"/>
    <cellStyle name="Sub totals 8 33 2 4" xfId="34745" xr:uid="{00000000-0005-0000-0000-0000847F0000}"/>
    <cellStyle name="Sub totals 8 33 3" xfId="34746" xr:uid="{00000000-0005-0000-0000-0000857F0000}"/>
    <cellStyle name="Sub totals 8 33 4" xfId="34747" xr:uid="{00000000-0005-0000-0000-0000867F0000}"/>
    <cellStyle name="Sub totals 8 34" xfId="4777" xr:uid="{00000000-0005-0000-0000-0000877F0000}"/>
    <cellStyle name="Sub totals 8 34 2" xfId="34748" xr:uid="{00000000-0005-0000-0000-0000887F0000}"/>
    <cellStyle name="Sub totals 8 34 2 2" xfId="34749" xr:uid="{00000000-0005-0000-0000-0000897F0000}"/>
    <cellStyle name="Sub totals 8 34 2 3" xfId="34750" xr:uid="{00000000-0005-0000-0000-00008A7F0000}"/>
    <cellStyle name="Sub totals 8 34 2 4" xfId="34751" xr:uid="{00000000-0005-0000-0000-00008B7F0000}"/>
    <cellStyle name="Sub totals 8 34 3" xfId="34752" xr:uid="{00000000-0005-0000-0000-00008C7F0000}"/>
    <cellStyle name="Sub totals 8 34 4" xfId="34753" xr:uid="{00000000-0005-0000-0000-00008D7F0000}"/>
    <cellStyle name="Sub totals 8 35" xfId="4778" xr:uid="{00000000-0005-0000-0000-00008E7F0000}"/>
    <cellStyle name="Sub totals 8 35 2" xfId="34754" xr:uid="{00000000-0005-0000-0000-00008F7F0000}"/>
    <cellStyle name="Sub totals 8 35 2 2" xfId="34755" xr:uid="{00000000-0005-0000-0000-0000907F0000}"/>
    <cellStyle name="Sub totals 8 35 2 3" xfId="34756" xr:uid="{00000000-0005-0000-0000-0000917F0000}"/>
    <cellStyle name="Sub totals 8 35 2 4" xfId="34757" xr:uid="{00000000-0005-0000-0000-0000927F0000}"/>
    <cellStyle name="Sub totals 8 35 3" xfId="34758" xr:uid="{00000000-0005-0000-0000-0000937F0000}"/>
    <cellStyle name="Sub totals 8 35 4" xfId="34759" xr:uid="{00000000-0005-0000-0000-0000947F0000}"/>
    <cellStyle name="Sub totals 8 36" xfId="4779" xr:uid="{00000000-0005-0000-0000-0000957F0000}"/>
    <cellStyle name="Sub totals 8 36 2" xfId="34760" xr:uid="{00000000-0005-0000-0000-0000967F0000}"/>
    <cellStyle name="Sub totals 8 36 2 2" xfId="34761" xr:uid="{00000000-0005-0000-0000-0000977F0000}"/>
    <cellStyle name="Sub totals 8 36 2 3" xfId="34762" xr:uid="{00000000-0005-0000-0000-0000987F0000}"/>
    <cellStyle name="Sub totals 8 36 2 4" xfId="34763" xr:uid="{00000000-0005-0000-0000-0000997F0000}"/>
    <cellStyle name="Sub totals 8 36 3" xfId="34764" xr:uid="{00000000-0005-0000-0000-00009A7F0000}"/>
    <cellStyle name="Sub totals 8 36 4" xfId="34765" xr:uid="{00000000-0005-0000-0000-00009B7F0000}"/>
    <cellStyle name="Sub totals 8 37" xfId="4780" xr:uid="{00000000-0005-0000-0000-00009C7F0000}"/>
    <cellStyle name="Sub totals 8 37 2" xfId="34766" xr:uid="{00000000-0005-0000-0000-00009D7F0000}"/>
    <cellStyle name="Sub totals 8 37 2 2" xfId="34767" xr:uid="{00000000-0005-0000-0000-00009E7F0000}"/>
    <cellStyle name="Sub totals 8 37 2 3" xfId="34768" xr:uid="{00000000-0005-0000-0000-00009F7F0000}"/>
    <cellStyle name="Sub totals 8 37 2 4" xfId="34769" xr:uid="{00000000-0005-0000-0000-0000A07F0000}"/>
    <cellStyle name="Sub totals 8 37 3" xfId="34770" xr:uid="{00000000-0005-0000-0000-0000A17F0000}"/>
    <cellStyle name="Sub totals 8 37 4" xfId="34771" xr:uid="{00000000-0005-0000-0000-0000A27F0000}"/>
    <cellStyle name="Sub totals 8 38" xfId="4781" xr:uid="{00000000-0005-0000-0000-0000A37F0000}"/>
    <cellStyle name="Sub totals 8 38 2" xfId="34772" xr:uid="{00000000-0005-0000-0000-0000A47F0000}"/>
    <cellStyle name="Sub totals 8 38 2 2" xfId="34773" xr:uid="{00000000-0005-0000-0000-0000A57F0000}"/>
    <cellStyle name="Sub totals 8 38 2 3" xfId="34774" xr:uid="{00000000-0005-0000-0000-0000A67F0000}"/>
    <cellStyle name="Sub totals 8 38 2 4" xfId="34775" xr:uid="{00000000-0005-0000-0000-0000A77F0000}"/>
    <cellStyle name="Sub totals 8 38 3" xfId="34776" xr:uid="{00000000-0005-0000-0000-0000A87F0000}"/>
    <cellStyle name="Sub totals 8 38 4" xfId="34777" xr:uid="{00000000-0005-0000-0000-0000A97F0000}"/>
    <cellStyle name="Sub totals 8 39" xfId="4782" xr:uid="{00000000-0005-0000-0000-0000AA7F0000}"/>
    <cellStyle name="Sub totals 8 39 2" xfId="34778" xr:uid="{00000000-0005-0000-0000-0000AB7F0000}"/>
    <cellStyle name="Sub totals 8 39 2 2" xfId="34779" xr:uid="{00000000-0005-0000-0000-0000AC7F0000}"/>
    <cellStyle name="Sub totals 8 39 2 3" xfId="34780" xr:uid="{00000000-0005-0000-0000-0000AD7F0000}"/>
    <cellStyle name="Sub totals 8 39 2 4" xfId="34781" xr:uid="{00000000-0005-0000-0000-0000AE7F0000}"/>
    <cellStyle name="Sub totals 8 39 3" xfId="34782" xr:uid="{00000000-0005-0000-0000-0000AF7F0000}"/>
    <cellStyle name="Sub totals 8 39 4" xfId="34783" xr:uid="{00000000-0005-0000-0000-0000B07F0000}"/>
    <cellStyle name="Sub totals 8 4" xfId="4783" xr:uid="{00000000-0005-0000-0000-0000B17F0000}"/>
    <cellStyle name="Sub totals 8 4 2" xfId="34784" xr:uid="{00000000-0005-0000-0000-0000B27F0000}"/>
    <cellStyle name="Sub totals 8 4 2 2" xfId="34785" xr:uid="{00000000-0005-0000-0000-0000B37F0000}"/>
    <cellStyle name="Sub totals 8 4 2 3" xfId="34786" xr:uid="{00000000-0005-0000-0000-0000B47F0000}"/>
    <cellStyle name="Sub totals 8 4 2 4" xfId="34787" xr:uid="{00000000-0005-0000-0000-0000B57F0000}"/>
    <cellStyle name="Sub totals 8 4 3" xfId="34788" xr:uid="{00000000-0005-0000-0000-0000B67F0000}"/>
    <cellStyle name="Sub totals 8 4 4" xfId="34789" xr:uid="{00000000-0005-0000-0000-0000B77F0000}"/>
    <cellStyle name="Sub totals 8 40" xfId="4784" xr:uid="{00000000-0005-0000-0000-0000B87F0000}"/>
    <cellStyle name="Sub totals 8 40 2" xfId="34790" xr:uid="{00000000-0005-0000-0000-0000B97F0000}"/>
    <cellStyle name="Sub totals 8 40 2 2" xfId="34791" xr:uid="{00000000-0005-0000-0000-0000BA7F0000}"/>
    <cellStyle name="Sub totals 8 40 2 3" xfId="34792" xr:uid="{00000000-0005-0000-0000-0000BB7F0000}"/>
    <cellStyle name="Sub totals 8 40 2 4" xfId="34793" xr:uid="{00000000-0005-0000-0000-0000BC7F0000}"/>
    <cellStyle name="Sub totals 8 40 3" xfId="34794" xr:uid="{00000000-0005-0000-0000-0000BD7F0000}"/>
    <cellStyle name="Sub totals 8 40 4" xfId="34795" xr:uid="{00000000-0005-0000-0000-0000BE7F0000}"/>
    <cellStyle name="Sub totals 8 41" xfId="4785" xr:uid="{00000000-0005-0000-0000-0000BF7F0000}"/>
    <cellStyle name="Sub totals 8 41 2" xfId="34796" xr:uid="{00000000-0005-0000-0000-0000C07F0000}"/>
    <cellStyle name="Sub totals 8 41 2 2" xfId="34797" xr:uid="{00000000-0005-0000-0000-0000C17F0000}"/>
    <cellStyle name="Sub totals 8 41 2 3" xfId="34798" xr:uid="{00000000-0005-0000-0000-0000C27F0000}"/>
    <cellStyle name="Sub totals 8 41 2 4" xfId="34799" xr:uid="{00000000-0005-0000-0000-0000C37F0000}"/>
    <cellStyle name="Sub totals 8 41 3" xfId="34800" xr:uid="{00000000-0005-0000-0000-0000C47F0000}"/>
    <cellStyle name="Sub totals 8 41 4" xfId="34801" xr:uid="{00000000-0005-0000-0000-0000C57F0000}"/>
    <cellStyle name="Sub totals 8 42" xfId="4786" xr:uid="{00000000-0005-0000-0000-0000C67F0000}"/>
    <cellStyle name="Sub totals 8 42 2" xfId="34802" xr:uid="{00000000-0005-0000-0000-0000C77F0000}"/>
    <cellStyle name="Sub totals 8 42 2 2" xfId="34803" xr:uid="{00000000-0005-0000-0000-0000C87F0000}"/>
    <cellStyle name="Sub totals 8 42 2 3" xfId="34804" xr:uid="{00000000-0005-0000-0000-0000C97F0000}"/>
    <cellStyle name="Sub totals 8 42 2 4" xfId="34805" xr:uid="{00000000-0005-0000-0000-0000CA7F0000}"/>
    <cellStyle name="Sub totals 8 42 3" xfId="34806" xr:uid="{00000000-0005-0000-0000-0000CB7F0000}"/>
    <cellStyle name="Sub totals 8 42 4" xfId="34807" xr:uid="{00000000-0005-0000-0000-0000CC7F0000}"/>
    <cellStyle name="Sub totals 8 43" xfId="4787" xr:uid="{00000000-0005-0000-0000-0000CD7F0000}"/>
    <cellStyle name="Sub totals 8 43 2" xfId="34808" xr:uid="{00000000-0005-0000-0000-0000CE7F0000}"/>
    <cellStyle name="Sub totals 8 43 2 2" xfId="34809" xr:uid="{00000000-0005-0000-0000-0000CF7F0000}"/>
    <cellStyle name="Sub totals 8 43 2 3" xfId="34810" xr:uid="{00000000-0005-0000-0000-0000D07F0000}"/>
    <cellStyle name="Sub totals 8 43 2 4" xfId="34811" xr:uid="{00000000-0005-0000-0000-0000D17F0000}"/>
    <cellStyle name="Sub totals 8 43 3" xfId="34812" xr:uid="{00000000-0005-0000-0000-0000D27F0000}"/>
    <cellStyle name="Sub totals 8 43 4" xfId="34813" xr:uid="{00000000-0005-0000-0000-0000D37F0000}"/>
    <cellStyle name="Sub totals 8 44" xfId="4788" xr:uid="{00000000-0005-0000-0000-0000D47F0000}"/>
    <cellStyle name="Sub totals 8 44 2" xfId="34814" xr:uid="{00000000-0005-0000-0000-0000D57F0000}"/>
    <cellStyle name="Sub totals 8 44 2 2" xfId="34815" xr:uid="{00000000-0005-0000-0000-0000D67F0000}"/>
    <cellStyle name="Sub totals 8 44 2 3" xfId="34816" xr:uid="{00000000-0005-0000-0000-0000D77F0000}"/>
    <cellStyle name="Sub totals 8 44 2 4" xfId="34817" xr:uid="{00000000-0005-0000-0000-0000D87F0000}"/>
    <cellStyle name="Sub totals 8 44 3" xfId="34818" xr:uid="{00000000-0005-0000-0000-0000D97F0000}"/>
    <cellStyle name="Sub totals 8 44 4" xfId="34819" xr:uid="{00000000-0005-0000-0000-0000DA7F0000}"/>
    <cellStyle name="Sub totals 8 45" xfId="34820" xr:uid="{00000000-0005-0000-0000-0000DB7F0000}"/>
    <cellStyle name="Sub totals 8 45 2" xfId="34821" xr:uid="{00000000-0005-0000-0000-0000DC7F0000}"/>
    <cellStyle name="Sub totals 8 45 3" xfId="34822" xr:uid="{00000000-0005-0000-0000-0000DD7F0000}"/>
    <cellStyle name="Sub totals 8 45 4" xfId="34823" xr:uid="{00000000-0005-0000-0000-0000DE7F0000}"/>
    <cellStyle name="Sub totals 8 46" xfId="34824" xr:uid="{00000000-0005-0000-0000-0000DF7F0000}"/>
    <cellStyle name="Sub totals 8 46 2" xfId="34825" xr:uid="{00000000-0005-0000-0000-0000E07F0000}"/>
    <cellStyle name="Sub totals 8 46 3" xfId="34826" xr:uid="{00000000-0005-0000-0000-0000E17F0000}"/>
    <cellStyle name="Sub totals 8 46 4" xfId="34827" xr:uid="{00000000-0005-0000-0000-0000E27F0000}"/>
    <cellStyle name="Sub totals 8 47" xfId="34828" xr:uid="{00000000-0005-0000-0000-0000E37F0000}"/>
    <cellStyle name="Sub totals 8 5" xfId="4789" xr:uid="{00000000-0005-0000-0000-0000E47F0000}"/>
    <cellStyle name="Sub totals 8 5 2" xfId="34829" xr:uid="{00000000-0005-0000-0000-0000E57F0000}"/>
    <cellStyle name="Sub totals 8 5 2 2" xfId="34830" xr:uid="{00000000-0005-0000-0000-0000E67F0000}"/>
    <cellStyle name="Sub totals 8 5 2 3" xfId="34831" xr:uid="{00000000-0005-0000-0000-0000E77F0000}"/>
    <cellStyle name="Sub totals 8 5 2 4" xfId="34832" xr:uid="{00000000-0005-0000-0000-0000E87F0000}"/>
    <cellStyle name="Sub totals 8 5 3" xfId="34833" xr:uid="{00000000-0005-0000-0000-0000E97F0000}"/>
    <cellStyle name="Sub totals 8 5 4" xfId="34834" xr:uid="{00000000-0005-0000-0000-0000EA7F0000}"/>
    <cellStyle name="Sub totals 8 6" xfId="4790" xr:uid="{00000000-0005-0000-0000-0000EB7F0000}"/>
    <cellStyle name="Sub totals 8 6 2" xfId="34835" xr:uid="{00000000-0005-0000-0000-0000EC7F0000}"/>
    <cellStyle name="Sub totals 8 6 2 2" xfId="34836" xr:uid="{00000000-0005-0000-0000-0000ED7F0000}"/>
    <cellStyle name="Sub totals 8 6 2 3" xfId="34837" xr:uid="{00000000-0005-0000-0000-0000EE7F0000}"/>
    <cellStyle name="Sub totals 8 6 2 4" xfId="34838" xr:uid="{00000000-0005-0000-0000-0000EF7F0000}"/>
    <cellStyle name="Sub totals 8 6 3" xfId="34839" xr:uid="{00000000-0005-0000-0000-0000F07F0000}"/>
    <cellStyle name="Sub totals 8 6 4" xfId="34840" xr:uid="{00000000-0005-0000-0000-0000F17F0000}"/>
    <cellStyle name="Sub totals 8 7" xfId="4791" xr:uid="{00000000-0005-0000-0000-0000F27F0000}"/>
    <cellStyle name="Sub totals 8 7 2" xfId="34841" xr:uid="{00000000-0005-0000-0000-0000F37F0000}"/>
    <cellStyle name="Sub totals 8 7 2 2" xfId="34842" xr:uid="{00000000-0005-0000-0000-0000F47F0000}"/>
    <cellStyle name="Sub totals 8 7 2 3" xfId="34843" xr:uid="{00000000-0005-0000-0000-0000F57F0000}"/>
    <cellStyle name="Sub totals 8 7 2 4" xfId="34844" xr:uid="{00000000-0005-0000-0000-0000F67F0000}"/>
    <cellStyle name="Sub totals 8 7 3" xfId="34845" xr:uid="{00000000-0005-0000-0000-0000F77F0000}"/>
    <cellStyle name="Sub totals 8 7 4" xfId="34846" xr:uid="{00000000-0005-0000-0000-0000F87F0000}"/>
    <cellStyle name="Sub totals 8 8" xfId="4792" xr:uid="{00000000-0005-0000-0000-0000F97F0000}"/>
    <cellStyle name="Sub totals 8 8 2" xfId="34847" xr:uid="{00000000-0005-0000-0000-0000FA7F0000}"/>
    <cellStyle name="Sub totals 8 8 2 2" xfId="34848" xr:uid="{00000000-0005-0000-0000-0000FB7F0000}"/>
    <cellStyle name="Sub totals 8 8 2 3" xfId="34849" xr:uid="{00000000-0005-0000-0000-0000FC7F0000}"/>
    <cellStyle name="Sub totals 8 8 2 4" xfId="34850" xr:uid="{00000000-0005-0000-0000-0000FD7F0000}"/>
    <cellStyle name="Sub totals 8 8 3" xfId="34851" xr:uid="{00000000-0005-0000-0000-0000FE7F0000}"/>
    <cellStyle name="Sub totals 8 8 4" xfId="34852" xr:uid="{00000000-0005-0000-0000-0000FF7F0000}"/>
    <cellStyle name="Sub totals 8 9" xfId="4793" xr:uid="{00000000-0005-0000-0000-000000800000}"/>
    <cellStyle name="Sub totals 8 9 2" xfId="34853" xr:uid="{00000000-0005-0000-0000-000001800000}"/>
    <cellStyle name="Sub totals 8 9 2 2" xfId="34854" xr:uid="{00000000-0005-0000-0000-000002800000}"/>
    <cellStyle name="Sub totals 8 9 2 3" xfId="34855" xr:uid="{00000000-0005-0000-0000-000003800000}"/>
    <cellStyle name="Sub totals 8 9 2 4" xfId="34856" xr:uid="{00000000-0005-0000-0000-000004800000}"/>
    <cellStyle name="Sub totals 8 9 3" xfId="34857" xr:uid="{00000000-0005-0000-0000-000005800000}"/>
    <cellStyle name="Sub totals 8 9 4" xfId="34858" xr:uid="{00000000-0005-0000-0000-000006800000}"/>
    <cellStyle name="Sub totals 9" xfId="4794" xr:uid="{00000000-0005-0000-0000-000007800000}"/>
    <cellStyle name="Sub totals 9 2" xfId="34859" xr:uid="{00000000-0005-0000-0000-000008800000}"/>
    <cellStyle name="Sub totals 9 2 2" xfId="34860" xr:uid="{00000000-0005-0000-0000-000009800000}"/>
    <cellStyle name="Sub totals 9 2 3" xfId="34861" xr:uid="{00000000-0005-0000-0000-00000A800000}"/>
    <cellStyle name="Sub totals 9 2 4" xfId="34862" xr:uid="{00000000-0005-0000-0000-00000B800000}"/>
    <cellStyle name="Sub totals 9 3" xfId="34863" xr:uid="{00000000-0005-0000-0000-00000C800000}"/>
    <cellStyle name="Sub totals 9 4" xfId="34864" xr:uid="{00000000-0005-0000-0000-00000D800000}"/>
    <cellStyle name="Subtotal (line)" xfId="4795" xr:uid="{00000000-0005-0000-0000-00000E800000}"/>
    <cellStyle name="Subtotal (line) 10" xfId="4796" xr:uid="{00000000-0005-0000-0000-00000F800000}"/>
    <cellStyle name="Subtotal (line) 10 2" xfId="34865" xr:uid="{00000000-0005-0000-0000-000010800000}"/>
    <cellStyle name="Subtotal (line) 10 2 2" xfId="34866" xr:uid="{00000000-0005-0000-0000-000011800000}"/>
    <cellStyle name="Subtotal (line) 10 2 3" xfId="34867" xr:uid="{00000000-0005-0000-0000-000012800000}"/>
    <cellStyle name="Subtotal (line) 10 2 4" xfId="34868" xr:uid="{00000000-0005-0000-0000-000013800000}"/>
    <cellStyle name="Subtotal (line) 10 3" xfId="34869" xr:uid="{00000000-0005-0000-0000-000014800000}"/>
    <cellStyle name="Subtotal (line) 10 4" xfId="34870" xr:uid="{00000000-0005-0000-0000-000015800000}"/>
    <cellStyle name="Subtotal (line) 10 5" xfId="34871" xr:uid="{00000000-0005-0000-0000-000016800000}"/>
    <cellStyle name="Subtotal (line) 11" xfId="4797" xr:uid="{00000000-0005-0000-0000-000017800000}"/>
    <cellStyle name="Subtotal (line) 11 2" xfId="34872" xr:uid="{00000000-0005-0000-0000-000018800000}"/>
    <cellStyle name="Subtotal (line) 11 2 2" xfId="34873" xr:uid="{00000000-0005-0000-0000-000019800000}"/>
    <cellStyle name="Subtotal (line) 11 2 3" xfId="34874" xr:uid="{00000000-0005-0000-0000-00001A800000}"/>
    <cellStyle name="Subtotal (line) 11 2 4" xfId="34875" xr:uid="{00000000-0005-0000-0000-00001B800000}"/>
    <cellStyle name="Subtotal (line) 11 3" xfId="34876" xr:uid="{00000000-0005-0000-0000-00001C800000}"/>
    <cellStyle name="Subtotal (line) 11 4" xfId="34877" xr:uid="{00000000-0005-0000-0000-00001D800000}"/>
    <cellStyle name="Subtotal (line) 11 5" xfId="34878" xr:uid="{00000000-0005-0000-0000-00001E800000}"/>
    <cellStyle name="Subtotal (line) 12" xfId="4798" xr:uid="{00000000-0005-0000-0000-00001F800000}"/>
    <cellStyle name="Subtotal (line) 12 2" xfId="34879" xr:uid="{00000000-0005-0000-0000-000020800000}"/>
    <cellStyle name="Subtotal (line) 12 2 2" xfId="34880" xr:uid="{00000000-0005-0000-0000-000021800000}"/>
    <cellStyle name="Subtotal (line) 12 2 3" xfId="34881" xr:uid="{00000000-0005-0000-0000-000022800000}"/>
    <cellStyle name="Subtotal (line) 12 2 4" xfId="34882" xr:uid="{00000000-0005-0000-0000-000023800000}"/>
    <cellStyle name="Subtotal (line) 12 3" xfId="34883" xr:uid="{00000000-0005-0000-0000-000024800000}"/>
    <cellStyle name="Subtotal (line) 12 4" xfId="34884" xr:uid="{00000000-0005-0000-0000-000025800000}"/>
    <cellStyle name="Subtotal (line) 12 5" xfId="34885" xr:uid="{00000000-0005-0000-0000-000026800000}"/>
    <cellStyle name="Subtotal (line) 13" xfId="4799" xr:uid="{00000000-0005-0000-0000-000027800000}"/>
    <cellStyle name="Subtotal (line) 13 2" xfId="34886" xr:uid="{00000000-0005-0000-0000-000028800000}"/>
    <cellStyle name="Subtotal (line) 13 2 2" xfId="34887" xr:uid="{00000000-0005-0000-0000-000029800000}"/>
    <cellStyle name="Subtotal (line) 13 2 3" xfId="34888" xr:uid="{00000000-0005-0000-0000-00002A800000}"/>
    <cellStyle name="Subtotal (line) 13 2 4" xfId="34889" xr:uid="{00000000-0005-0000-0000-00002B800000}"/>
    <cellStyle name="Subtotal (line) 13 3" xfId="34890" xr:uid="{00000000-0005-0000-0000-00002C800000}"/>
    <cellStyle name="Subtotal (line) 13 4" xfId="34891" xr:uid="{00000000-0005-0000-0000-00002D800000}"/>
    <cellStyle name="Subtotal (line) 13 5" xfId="34892" xr:uid="{00000000-0005-0000-0000-00002E800000}"/>
    <cellStyle name="Subtotal (line) 14" xfId="4800" xr:uid="{00000000-0005-0000-0000-00002F800000}"/>
    <cellStyle name="Subtotal (line) 14 2" xfId="34893" xr:uid="{00000000-0005-0000-0000-000030800000}"/>
    <cellStyle name="Subtotal (line) 14 2 2" xfId="34894" xr:uid="{00000000-0005-0000-0000-000031800000}"/>
    <cellStyle name="Subtotal (line) 14 2 3" xfId="34895" xr:uid="{00000000-0005-0000-0000-000032800000}"/>
    <cellStyle name="Subtotal (line) 14 2 4" xfId="34896" xr:uid="{00000000-0005-0000-0000-000033800000}"/>
    <cellStyle name="Subtotal (line) 14 3" xfId="34897" xr:uid="{00000000-0005-0000-0000-000034800000}"/>
    <cellStyle name="Subtotal (line) 14 4" xfId="34898" xr:uid="{00000000-0005-0000-0000-000035800000}"/>
    <cellStyle name="Subtotal (line) 14 5" xfId="34899" xr:uid="{00000000-0005-0000-0000-000036800000}"/>
    <cellStyle name="Subtotal (line) 15" xfId="4801" xr:uid="{00000000-0005-0000-0000-000037800000}"/>
    <cellStyle name="Subtotal (line) 15 2" xfId="34900" xr:uid="{00000000-0005-0000-0000-000038800000}"/>
    <cellStyle name="Subtotal (line) 15 2 2" xfId="34901" xr:uid="{00000000-0005-0000-0000-000039800000}"/>
    <cellStyle name="Subtotal (line) 15 2 3" xfId="34902" xr:uid="{00000000-0005-0000-0000-00003A800000}"/>
    <cellStyle name="Subtotal (line) 15 2 4" xfId="34903" xr:uid="{00000000-0005-0000-0000-00003B800000}"/>
    <cellStyle name="Subtotal (line) 15 3" xfId="34904" xr:uid="{00000000-0005-0000-0000-00003C800000}"/>
    <cellStyle name="Subtotal (line) 15 4" xfId="34905" xr:uid="{00000000-0005-0000-0000-00003D800000}"/>
    <cellStyle name="Subtotal (line) 15 5" xfId="34906" xr:uid="{00000000-0005-0000-0000-00003E800000}"/>
    <cellStyle name="Subtotal (line) 16" xfId="4802" xr:uid="{00000000-0005-0000-0000-00003F800000}"/>
    <cellStyle name="Subtotal (line) 16 2" xfId="34907" xr:uid="{00000000-0005-0000-0000-000040800000}"/>
    <cellStyle name="Subtotal (line) 16 2 2" xfId="34908" xr:uid="{00000000-0005-0000-0000-000041800000}"/>
    <cellStyle name="Subtotal (line) 16 2 3" xfId="34909" xr:uid="{00000000-0005-0000-0000-000042800000}"/>
    <cellStyle name="Subtotal (line) 16 2 4" xfId="34910" xr:uid="{00000000-0005-0000-0000-000043800000}"/>
    <cellStyle name="Subtotal (line) 16 3" xfId="34911" xr:uid="{00000000-0005-0000-0000-000044800000}"/>
    <cellStyle name="Subtotal (line) 16 4" xfId="34912" xr:uid="{00000000-0005-0000-0000-000045800000}"/>
    <cellStyle name="Subtotal (line) 16 5" xfId="34913" xr:uid="{00000000-0005-0000-0000-000046800000}"/>
    <cellStyle name="Subtotal (line) 17" xfId="4803" xr:uid="{00000000-0005-0000-0000-000047800000}"/>
    <cellStyle name="Subtotal (line) 17 2" xfId="34914" xr:uid="{00000000-0005-0000-0000-000048800000}"/>
    <cellStyle name="Subtotal (line) 17 2 2" xfId="34915" xr:uid="{00000000-0005-0000-0000-000049800000}"/>
    <cellStyle name="Subtotal (line) 17 2 3" xfId="34916" xr:uid="{00000000-0005-0000-0000-00004A800000}"/>
    <cellStyle name="Subtotal (line) 17 2 4" xfId="34917" xr:uid="{00000000-0005-0000-0000-00004B800000}"/>
    <cellStyle name="Subtotal (line) 17 3" xfId="34918" xr:uid="{00000000-0005-0000-0000-00004C800000}"/>
    <cellStyle name="Subtotal (line) 17 4" xfId="34919" xr:uid="{00000000-0005-0000-0000-00004D800000}"/>
    <cellStyle name="Subtotal (line) 17 5" xfId="34920" xr:uid="{00000000-0005-0000-0000-00004E800000}"/>
    <cellStyle name="Subtotal (line) 18" xfId="4804" xr:uid="{00000000-0005-0000-0000-00004F800000}"/>
    <cellStyle name="Subtotal (line) 18 2" xfId="34921" xr:uid="{00000000-0005-0000-0000-000050800000}"/>
    <cellStyle name="Subtotal (line) 18 2 2" xfId="34922" xr:uid="{00000000-0005-0000-0000-000051800000}"/>
    <cellStyle name="Subtotal (line) 18 2 3" xfId="34923" xr:uid="{00000000-0005-0000-0000-000052800000}"/>
    <cellStyle name="Subtotal (line) 18 2 4" xfId="34924" xr:uid="{00000000-0005-0000-0000-000053800000}"/>
    <cellStyle name="Subtotal (line) 18 3" xfId="34925" xr:uid="{00000000-0005-0000-0000-000054800000}"/>
    <cellStyle name="Subtotal (line) 18 4" xfId="34926" xr:uid="{00000000-0005-0000-0000-000055800000}"/>
    <cellStyle name="Subtotal (line) 18 5" xfId="34927" xr:uid="{00000000-0005-0000-0000-000056800000}"/>
    <cellStyle name="Subtotal (line) 19" xfId="4805" xr:uid="{00000000-0005-0000-0000-000057800000}"/>
    <cellStyle name="Subtotal (line) 19 2" xfId="34928" xr:uid="{00000000-0005-0000-0000-000058800000}"/>
    <cellStyle name="Subtotal (line) 19 2 2" xfId="34929" xr:uid="{00000000-0005-0000-0000-000059800000}"/>
    <cellStyle name="Subtotal (line) 19 2 3" xfId="34930" xr:uid="{00000000-0005-0000-0000-00005A800000}"/>
    <cellStyle name="Subtotal (line) 19 2 4" xfId="34931" xr:uid="{00000000-0005-0000-0000-00005B800000}"/>
    <cellStyle name="Subtotal (line) 19 3" xfId="34932" xr:uid="{00000000-0005-0000-0000-00005C800000}"/>
    <cellStyle name="Subtotal (line) 19 4" xfId="34933" xr:uid="{00000000-0005-0000-0000-00005D800000}"/>
    <cellStyle name="Subtotal (line) 19 5" xfId="34934" xr:uid="{00000000-0005-0000-0000-00005E800000}"/>
    <cellStyle name="Subtotal (line) 2" xfId="4806" xr:uid="{00000000-0005-0000-0000-00005F800000}"/>
    <cellStyle name="Subtotal (line) 2 10" xfId="4807" xr:uid="{00000000-0005-0000-0000-000060800000}"/>
    <cellStyle name="Subtotal (line) 2 10 2" xfId="34935" xr:uid="{00000000-0005-0000-0000-000061800000}"/>
    <cellStyle name="Subtotal (line) 2 10 2 2" xfId="34936" xr:uid="{00000000-0005-0000-0000-000062800000}"/>
    <cellStyle name="Subtotal (line) 2 10 2 3" xfId="34937" xr:uid="{00000000-0005-0000-0000-000063800000}"/>
    <cellStyle name="Subtotal (line) 2 10 2 4" xfId="34938" xr:uid="{00000000-0005-0000-0000-000064800000}"/>
    <cellStyle name="Subtotal (line) 2 10 3" xfId="34939" xr:uid="{00000000-0005-0000-0000-000065800000}"/>
    <cellStyle name="Subtotal (line) 2 10 4" xfId="34940" xr:uid="{00000000-0005-0000-0000-000066800000}"/>
    <cellStyle name="Subtotal (line) 2 10 5" xfId="34941" xr:uid="{00000000-0005-0000-0000-000067800000}"/>
    <cellStyle name="Subtotal (line) 2 11" xfId="4808" xr:uid="{00000000-0005-0000-0000-000068800000}"/>
    <cellStyle name="Subtotal (line) 2 11 2" xfId="34942" xr:uid="{00000000-0005-0000-0000-000069800000}"/>
    <cellStyle name="Subtotal (line) 2 11 2 2" xfId="34943" xr:uid="{00000000-0005-0000-0000-00006A800000}"/>
    <cellStyle name="Subtotal (line) 2 11 2 3" xfId="34944" xr:uid="{00000000-0005-0000-0000-00006B800000}"/>
    <cellStyle name="Subtotal (line) 2 11 2 4" xfId="34945" xr:uid="{00000000-0005-0000-0000-00006C800000}"/>
    <cellStyle name="Subtotal (line) 2 11 3" xfId="34946" xr:uid="{00000000-0005-0000-0000-00006D800000}"/>
    <cellStyle name="Subtotal (line) 2 11 4" xfId="34947" xr:uid="{00000000-0005-0000-0000-00006E800000}"/>
    <cellStyle name="Subtotal (line) 2 11 5" xfId="34948" xr:uid="{00000000-0005-0000-0000-00006F800000}"/>
    <cellStyle name="Subtotal (line) 2 12" xfId="4809" xr:uid="{00000000-0005-0000-0000-000070800000}"/>
    <cellStyle name="Subtotal (line) 2 12 2" xfId="34949" xr:uid="{00000000-0005-0000-0000-000071800000}"/>
    <cellStyle name="Subtotal (line) 2 12 2 2" xfId="34950" xr:uid="{00000000-0005-0000-0000-000072800000}"/>
    <cellStyle name="Subtotal (line) 2 12 2 3" xfId="34951" xr:uid="{00000000-0005-0000-0000-000073800000}"/>
    <cellStyle name="Subtotal (line) 2 12 2 4" xfId="34952" xr:uid="{00000000-0005-0000-0000-000074800000}"/>
    <cellStyle name="Subtotal (line) 2 12 3" xfId="34953" xr:uid="{00000000-0005-0000-0000-000075800000}"/>
    <cellStyle name="Subtotal (line) 2 12 4" xfId="34954" xr:uid="{00000000-0005-0000-0000-000076800000}"/>
    <cellStyle name="Subtotal (line) 2 12 5" xfId="34955" xr:uid="{00000000-0005-0000-0000-000077800000}"/>
    <cellStyle name="Subtotal (line) 2 13" xfId="4810" xr:uid="{00000000-0005-0000-0000-000078800000}"/>
    <cellStyle name="Subtotal (line) 2 13 2" xfId="34956" xr:uid="{00000000-0005-0000-0000-000079800000}"/>
    <cellStyle name="Subtotal (line) 2 13 2 2" xfId="34957" xr:uid="{00000000-0005-0000-0000-00007A800000}"/>
    <cellStyle name="Subtotal (line) 2 13 2 3" xfId="34958" xr:uid="{00000000-0005-0000-0000-00007B800000}"/>
    <cellStyle name="Subtotal (line) 2 13 2 4" xfId="34959" xr:uid="{00000000-0005-0000-0000-00007C800000}"/>
    <cellStyle name="Subtotal (line) 2 13 3" xfId="34960" xr:uid="{00000000-0005-0000-0000-00007D800000}"/>
    <cellStyle name="Subtotal (line) 2 13 4" xfId="34961" xr:uid="{00000000-0005-0000-0000-00007E800000}"/>
    <cellStyle name="Subtotal (line) 2 13 5" xfId="34962" xr:uid="{00000000-0005-0000-0000-00007F800000}"/>
    <cellStyle name="Subtotal (line) 2 14" xfId="4811" xr:uid="{00000000-0005-0000-0000-000080800000}"/>
    <cellStyle name="Subtotal (line) 2 14 2" xfId="34963" xr:uid="{00000000-0005-0000-0000-000081800000}"/>
    <cellStyle name="Subtotal (line) 2 14 2 2" xfId="34964" xr:uid="{00000000-0005-0000-0000-000082800000}"/>
    <cellStyle name="Subtotal (line) 2 14 2 3" xfId="34965" xr:uid="{00000000-0005-0000-0000-000083800000}"/>
    <cellStyle name="Subtotal (line) 2 14 2 4" xfId="34966" xr:uid="{00000000-0005-0000-0000-000084800000}"/>
    <cellStyle name="Subtotal (line) 2 14 3" xfId="34967" xr:uid="{00000000-0005-0000-0000-000085800000}"/>
    <cellStyle name="Subtotal (line) 2 14 4" xfId="34968" xr:uid="{00000000-0005-0000-0000-000086800000}"/>
    <cellStyle name="Subtotal (line) 2 14 5" xfId="34969" xr:uid="{00000000-0005-0000-0000-000087800000}"/>
    <cellStyle name="Subtotal (line) 2 15" xfId="4812" xr:uid="{00000000-0005-0000-0000-000088800000}"/>
    <cellStyle name="Subtotal (line) 2 15 2" xfId="34970" xr:uid="{00000000-0005-0000-0000-000089800000}"/>
    <cellStyle name="Subtotal (line) 2 15 2 2" xfId="34971" xr:uid="{00000000-0005-0000-0000-00008A800000}"/>
    <cellStyle name="Subtotal (line) 2 15 2 3" xfId="34972" xr:uid="{00000000-0005-0000-0000-00008B800000}"/>
    <cellStyle name="Subtotal (line) 2 15 2 4" xfId="34973" xr:uid="{00000000-0005-0000-0000-00008C800000}"/>
    <cellStyle name="Subtotal (line) 2 15 3" xfId="34974" xr:uid="{00000000-0005-0000-0000-00008D800000}"/>
    <cellStyle name="Subtotal (line) 2 15 4" xfId="34975" xr:uid="{00000000-0005-0000-0000-00008E800000}"/>
    <cellStyle name="Subtotal (line) 2 15 5" xfId="34976" xr:uid="{00000000-0005-0000-0000-00008F800000}"/>
    <cellStyle name="Subtotal (line) 2 16" xfId="4813" xr:uid="{00000000-0005-0000-0000-000090800000}"/>
    <cellStyle name="Subtotal (line) 2 16 2" xfId="34977" xr:uid="{00000000-0005-0000-0000-000091800000}"/>
    <cellStyle name="Subtotal (line) 2 16 2 2" xfId="34978" xr:uid="{00000000-0005-0000-0000-000092800000}"/>
    <cellStyle name="Subtotal (line) 2 16 2 3" xfId="34979" xr:uid="{00000000-0005-0000-0000-000093800000}"/>
    <cellStyle name="Subtotal (line) 2 16 2 4" xfId="34980" xr:uid="{00000000-0005-0000-0000-000094800000}"/>
    <cellStyle name="Subtotal (line) 2 16 3" xfId="34981" xr:uid="{00000000-0005-0000-0000-000095800000}"/>
    <cellStyle name="Subtotal (line) 2 16 4" xfId="34982" xr:uid="{00000000-0005-0000-0000-000096800000}"/>
    <cellStyle name="Subtotal (line) 2 16 5" xfId="34983" xr:uid="{00000000-0005-0000-0000-000097800000}"/>
    <cellStyle name="Subtotal (line) 2 17" xfId="34984" xr:uid="{00000000-0005-0000-0000-000098800000}"/>
    <cellStyle name="Subtotal (line) 2 2" xfId="4814" xr:uid="{00000000-0005-0000-0000-000099800000}"/>
    <cellStyle name="Subtotal (line) 2 2 10" xfId="4815" xr:uid="{00000000-0005-0000-0000-00009A800000}"/>
    <cellStyle name="Subtotal (line) 2 2 10 2" xfId="34985" xr:uid="{00000000-0005-0000-0000-00009B800000}"/>
    <cellStyle name="Subtotal (line) 2 2 10 2 2" xfId="34986" xr:uid="{00000000-0005-0000-0000-00009C800000}"/>
    <cellStyle name="Subtotal (line) 2 2 10 2 3" xfId="34987" xr:uid="{00000000-0005-0000-0000-00009D800000}"/>
    <cellStyle name="Subtotal (line) 2 2 10 2 4" xfId="34988" xr:uid="{00000000-0005-0000-0000-00009E800000}"/>
    <cellStyle name="Subtotal (line) 2 2 10 3" xfId="34989" xr:uid="{00000000-0005-0000-0000-00009F800000}"/>
    <cellStyle name="Subtotal (line) 2 2 10 4" xfId="34990" xr:uid="{00000000-0005-0000-0000-0000A0800000}"/>
    <cellStyle name="Subtotal (line) 2 2 10 5" xfId="34991" xr:uid="{00000000-0005-0000-0000-0000A1800000}"/>
    <cellStyle name="Subtotal (line) 2 2 11" xfId="4816" xr:uid="{00000000-0005-0000-0000-0000A2800000}"/>
    <cellStyle name="Subtotal (line) 2 2 11 2" xfId="34992" xr:uid="{00000000-0005-0000-0000-0000A3800000}"/>
    <cellStyle name="Subtotal (line) 2 2 11 2 2" xfId="34993" xr:uid="{00000000-0005-0000-0000-0000A4800000}"/>
    <cellStyle name="Subtotal (line) 2 2 11 2 3" xfId="34994" xr:uid="{00000000-0005-0000-0000-0000A5800000}"/>
    <cellStyle name="Subtotal (line) 2 2 11 2 4" xfId="34995" xr:uid="{00000000-0005-0000-0000-0000A6800000}"/>
    <cellStyle name="Subtotal (line) 2 2 11 3" xfId="34996" xr:uid="{00000000-0005-0000-0000-0000A7800000}"/>
    <cellStyle name="Subtotal (line) 2 2 11 4" xfId="34997" xr:uid="{00000000-0005-0000-0000-0000A8800000}"/>
    <cellStyle name="Subtotal (line) 2 2 11 5" xfId="34998" xr:uid="{00000000-0005-0000-0000-0000A9800000}"/>
    <cellStyle name="Subtotal (line) 2 2 12" xfId="4817" xr:uid="{00000000-0005-0000-0000-0000AA800000}"/>
    <cellStyle name="Subtotal (line) 2 2 12 2" xfId="34999" xr:uid="{00000000-0005-0000-0000-0000AB800000}"/>
    <cellStyle name="Subtotal (line) 2 2 12 2 2" xfId="35000" xr:uid="{00000000-0005-0000-0000-0000AC800000}"/>
    <cellStyle name="Subtotal (line) 2 2 12 2 3" xfId="35001" xr:uid="{00000000-0005-0000-0000-0000AD800000}"/>
    <cellStyle name="Subtotal (line) 2 2 12 2 4" xfId="35002" xr:uid="{00000000-0005-0000-0000-0000AE800000}"/>
    <cellStyle name="Subtotal (line) 2 2 12 3" xfId="35003" xr:uid="{00000000-0005-0000-0000-0000AF800000}"/>
    <cellStyle name="Subtotal (line) 2 2 12 4" xfId="35004" xr:uid="{00000000-0005-0000-0000-0000B0800000}"/>
    <cellStyle name="Subtotal (line) 2 2 12 5" xfId="35005" xr:uid="{00000000-0005-0000-0000-0000B1800000}"/>
    <cellStyle name="Subtotal (line) 2 2 13" xfId="4818" xr:uid="{00000000-0005-0000-0000-0000B2800000}"/>
    <cellStyle name="Subtotal (line) 2 2 13 2" xfId="35006" xr:uid="{00000000-0005-0000-0000-0000B3800000}"/>
    <cellStyle name="Subtotal (line) 2 2 13 2 2" xfId="35007" xr:uid="{00000000-0005-0000-0000-0000B4800000}"/>
    <cellStyle name="Subtotal (line) 2 2 13 2 3" xfId="35008" xr:uid="{00000000-0005-0000-0000-0000B5800000}"/>
    <cellStyle name="Subtotal (line) 2 2 13 2 4" xfId="35009" xr:uid="{00000000-0005-0000-0000-0000B6800000}"/>
    <cellStyle name="Subtotal (line) 2 2 13 3" xfId="35010" xr:uid="{00000000-0005-0000-0000-0000B7800000}"/>
    <cellStyle name="Subtotal (line) 2 2 13 4" xfId="35011" xr:uid="{00000000-0005-0000-0000-0000B8800000}"/>
    <cellStyle name="Subtotal (line) 2 2 13 5" xfId="35012" xr:uid="{00000000-0005-0000-0000-0000B9800000}"/>
    <cellStyle name="Subtotal (line) 2 2 14" xfId="4819" xr:uid="{00000000-0005-0000-0000-0000BA800000}"/>
    <cellStyle name="Subtotal (line) 2 2 14 2" xfId="35013" xr:uid="{00000000-0005-0000-0000-0000BB800000}"/>
    <cellStyle name="Subtotal (line) 2 2 14 2 2" xfId="35014" xr:uid="{00000000-0005-0000-0000-0000BC800000}"/>
    <cellStyle name="Subtotal (line) 2 2 14 2 3" xfId="35015" xr:uid="{00000000-0005-0000-0000-0000BD800000}"/>
    <cellStyle name="Subtotal (line) 2 2 14 2 4" xfId="35016" xr:uid="{00000000-0005-0000-0000-0000BE800000}"/>
    <cellStyle name="Subtotal (line) 2 2 14 3" xfId="35017" xr:uid="{00000000-0005-0000-0000-0000BF800000}"/>
    <cellStyle name="Subtotal (line) 2 2 14 4" xfId="35018" xr:uid="{00000000-0005-0000-0000-0000C0800000}"/>
    <cellStyle name="Subtotal (line) 2 2 14 5" xfId="35019" xr:uid="{00000000-0005-0000-0000-0000C1800000}"/>
    <cellStyle name="Subtotal (line) 2 2 15" xfId="4820" xr:uid="{00000000-0005-0000-0000-0000C2800000}"/>
    <cellStyle name="Subtotal (line) 2 2 15 2" xfId="35020" xr:uid="{00000000-0005-0000-0000-0000C3800000}"/>
    <cellStyle name="Subtotal (line) 2 2 15 2 2" xfId="35021" xr:uid="{00000000-0005-0000-0000-0000C4800000}"/>
    <cellStyle name="Subtotal (line) 2 2 15 2 3" xfId="35022" xr:uid="{00000000-0005-0000-0000-0000C5800000}"/>
    <cellStyle name="Subtotal (line) 2 2 15 2 4" xfId="35023" xr:uid="{00000000-0005-0000-0000-0000C6800000}"/>
    <cellStyle name="Subtotal (line) 2 2 15 3" xfId="35024" xr:uid="{00000000-0005-0000-0000-0000C7800000}"/>
    <cellStyle name="Subtotal (line) 2 2 15 4" xfId="35025" xr:uid="{00000000-0005-0000-0000-0000C8800000}"/>
    <cellStyle name="Subtotal (line) 2 2 15 5" xfId="35026" xr:uid="{00000000-0005-0000-0000-0000C9800000}"/>
    <cellStyle name="Subtotal (line) 2 2 16" xfId="4821" xr:uid="{00000000-0005-0000-0000-0000CA800000}"/>
    <cellStyle name="Subtotal (line) 2 2 16 2" xfId="35027" xr:uid="{00000000-0005-0000-0000-0000CB800000}"/>
    <cellStyle name="Subtotal (line) 2 2 16 2 2" xfId="35028" xr:uid="{00000000-0005-0000-0000-0000CC800000}"/>
    <cellStyle name="Subtotal (line) 2 2 16 2 3" xfId="35029" xr:uid="{00000000-0005-0000-0000-0000CD800000}"/>
    <cellStyle name="Subtotal (line) 2 2 16 2 4" xfId="35030" xr:uid="{00000000-0005-0000-0000-0000CE800000}"/>
    <cellStyle name="Subtotal (line) 2 2 16 3" xfId="35031" xr:uid="{00000000-0005-0000-0000-0000CF800000}"/>
    <cellStyle name="Subtotal (line) 2 2 16 4" xfId="35032" xr:uid="{00000000-0005-0000-0000-0000D0800000}"/>
    <cellStyle name="Subtotal (line) 2 2 16 5" xfId="35033" xr:uid="{00000000-0005-0000-0000-0000D1800000}"/>
    <cellStyle name="Subtotal (line) 2 2 17" xfId="4822" xr:uid="{00000000-0005-0000-0000-0000D2800000}"/>
    <cellStyle name="Subtotal (line) 2 2 17 2" xfId="35034" xr:uid="{00000000-0005-0000-0000-0000D3800000}"/>
    <cellStyle name="Subtotal (line) 2 2 17 2 2" xfId="35035" xr:uid="{00000000-0005-0000-0000-0000D4800000}"/>
    <cellStyle name="Subtotal (line) 2 2 17 2 3" xfId="35036" xr:uid="{00000000-0005-0000-0000-0000D5800000}"/>
    <cellStyle name="Subtotal (line) 2 2 17 2 4" xfId="35037" xr:uid="{00000000-0005-0000-0000-0000D6800000}"/>
    <cellStyle name="Subtotal (line) 2 2 17 3" xfId="35038" xr:uid="{00000000-0005-0000-0000-0000D7800000}"/>
    <cellStyle name="Subtotal (line) 2 2 17 4" xfId="35039" xr:uid="{00000000-0005-0000-0000-0000D8800000}"/>
    <cellStyle name="Subtotal (line) 2 2 17 5" xfId="35040" xr:uid="{00000000-0005-0000-0000-0000D9800000}"/>
    <cellStyle name="Subtotal (line) 2 2 18" xfId="4823" xr:uid="{00000000-0005-0000-0000-0000DA800000}"/>
    <cellStyle name="Subtotal (line) 2 2 18 2" xfId="35041" xr:uid="{00000000-0005-0000-0000-0000DB800000}"/>
    <cellStyle name="Subtotal (line) 2 2 18 2 2" xfId="35042" xr:uid="{00000000-0005-0000-0000-0000DC800000}"/>
    <cellStyle name="Subtotal (line) 2 2 18 2 3" xfId="35043" xr:uid="{00000000-0005-0000-0000-0000DD800000}"/>
    <cellStyle name="Subtotal (line) 2 2 18 2 4" xfId="35044" xr:uid="{00000000-0005-0000-0000-0000DE800000}"/>
    <cellStyle name="Subtotal (line) 2 2 18 3" xfId="35045" xr:uid="{00000000-0005-0000-0000-0000DF800000}"/>
    <cellStyle name="Subtotal (line) 2 2 18 4" xfId="35046" xr:uid="{00000000-0005-0000-0000-0000E0800000}"/>
    <cellStyle name="Subtotal (line) 2 2 18 5" xfId="35047" xr:uid="{00000000-0005-0000-0000-0000E1800000}"/>
    <cellStyle name="Subtotal (line) 2 2 19" xfId="4824" xr:uid="{00000000-0005-0000-0000-0000E2800000}"/>
    <cellStyle name="Subtotal (line) 2 2 19 2" xfId="35048" xr:uid="{00000000-0005-0000-0000-0000E3800000}"/>
    <cellStyle name="Subtotal (line) 2 2 19 2 2" xfId="35049" xr:uid="{00000000-0005-0000-0000-0000E4800000}"/>
    <cellStyle name="Subtotal (line) 2 2 19 2 3" xfId="35050" xr:uid="{00000000-0005-0000-0000-0000E5800000}"/>
    <cellStyle name="Subtotal (line) 2 2 19 2 4" xfId="35051" xr:uid="{00000000-0005-0000-0000-0000E6800000}"/>
    <cellStyle name="Subtotal (line) 2 2 19 3" xfId="35052" xr:uid="{00000000-0005-0000-0000-0000E7800000}"/>
    <cellStyle name="Subtotal (line) 2 2 19 4" xfId="35053" xr:uid="{00000000-0005-0000-0000-0000E8800000}"/>
    <cellStyle name="Subtotal (line) 2 2 19 5" xfId="35054" xr:uid="{00000000-0005-0000-0000-0000E9800000}"/>
    <cellStyle name="Subtotal (line) 2 2 2" xfId="4825" xr:uid="{00000000-0005-0000-0000-0000EA800000}"/>
    <cellStyle name="Subtotal (line) 2 2 2 10" xfId="4826" xr:uid="{00000000-0005-0000-0000-0000EB800000}"/>
    <cellStyle name="Subtotal (line) 2 2 2 10 2" xfId="35055" xr:uid="{00000000-0005-0000-0000-0000EC800000}"/>
    <cellStyle name="Subtotal (line) 2 2 2 10 2 2" xfId="35056" xr:uid="{00000000-0005-0000-0000-0000ED800000}"/>
    <cellStyle name="Subtotal (line) 2 2 2 10 2 3" xfId="35057" xr:uid="{00000000-0005-0000-0000-0000EE800000}"/>
    <cellStyle name="Subtotal (line) 2 2 2 10 2 4" xfId="35058" xr:uid="{00000000-0005-0000-0000-0000EF800000}"/>
    <cellStyle name="Subtotal (line) 2 2 2 10 3" xfId="35059" xr:uid="{00000000-0005-0000-0000-0000F0800000}"/>
    <cellStyle name="Subtotal (line) 2 2 2 10 4" xfId="35060" xr:uid="{00000000-0005-0000-0000-0000F1800000}"/>
    <cellStyle name="Subtotal (line) 2 2 2 10 5" xfId="35061" xr:uid="{00000000-0005-0000-0000-0000F2800000}"/>
    <cellStyle name="Subtotal (line) 2 2 2 11" xfId="4827" xr:uid="{00000000-0005-0000-0000-0000F3800000}"/>
    <cellStyle name="Subtotal (line) 2 2 2 11 2" xfId="35062" xr:uid="{00000000-0005-0000-0000-0000F4800000}"/>
    <cellStyle name="Subtotal (line) 2 2 2 11 2 2" xfId="35063" xr:uid="{00000000-0005-0000-0000-0000F5800000}"/>
    <cellStyle name="Subtotal (line) 2 2 2 11 2 3" xfId="35064" xr:uid="{00000000-0005-0000-0000-0000F6800000}"/>
    <cellStyle name="Subtotal (line) 2 2 2 11 2 4" xfId="35065" xr:uid="{00000000-0005-0000-0000-0000F7800000}"/>
    <cellStyle name="Subtotal (line) 2 2 2 11 3" xfId="35066" xr:uid="{00000000-0005-0000-0000-0000F8800000}"/>
    <cellStyle name="Subtotal (line) 2 2 2 11 4" xfId="35067" xr:uid="{00000000-0005-0000-0000-0000F9800000}"/>
    <cellStyle name="Subtotal (line) 2 2 2 11 5" xfId="35068" xr:uid="{00000000-0005-0000-0000-0000FA800000}"/>
    <cellStyle name="Subtotal (line) 2 2 2 12" xfId="4828" xr:uid="{00000000-0005-0000-0000-0000FB800000}"/>
    <cellStyle name="Subtotal (line) 2 2 2 12 2" xfId="35069" xr:uid="{00000000-0005-0000-0000-0000FC800000}"/>
    <cellStyle name="Subtotal (line) 2 2 2 12 2 2" xfId="35070" xr:uid="{00000000-0005-0000-0000-0000FD800000}"/>
    <cellStyle name="Subtotal (line) 2 2 2 12 2 3" xfId="35071" xr:uid="{00000000-0005-0000-0000-0000FE800000}"/>
    <cellStyle name="Subtotal (line) 2 2 2 12 2 4" xfId="35072" xr:uid="{00000000-0005-0000-0000-0000FF800000}"/>
    <cellStyle name="Subtotal (line) 2 2 2 12 3" xfId="35073" xr:uid="{00000000-0005-0000-0000-000000810000}"/>
    <cellStyle name="Subtotal (line) 2 2 2 12 4" xfId="35074" xr:uid="{00000000-0005-0000-0000-000001810000}"/>
    <cellStyle name="Subtotal (line) 2 2 2 12 5" xfId="35075" xr:uid="{00000000-0005-0000-0000-000002810000}"/>
    <cellStyle name="Subtotal (line) 2 2 2 13" xfId="4829" xr:uid="{00000000-0005-0000-0000-000003810000}"/>
    <cellStyle name="Subtotal (line) 2 2 2 13 2" xfId="35076" xr:uid="{00000000-0005-0000-0000-000004810000}"/>
    <cellStyle name="Subtotal (line) 2 2 2 13 2 2" xfId="35077" xr:uid="{00000000-0005-0000-0000-000005810000}"/>
    <cellStyle name="Subtotal (line) 2 2 2 13 2 3" xfId="35078" xr:uid="{00000000-0005-0000-0000-000006810000}"/>
    <cellStyle name="Subtotal (line) 2 2 2 13 2 4" xfId="35079" xr:uid="{00000000-0005-0000-0000-000007810000}"/>
    <cellStyle name="Subtotal (line) 2 2 2 13 3" xfId="35080" xr:uid="{00000000-0005-0000-0000-000008810000}"/>
    <cellStyle name="Subtotal (line) 2 2 2 13 4" xfId="35081" xr:uid="{00000000-0005-0000-0000-000009810000}"/>
    <cellStyle name="Subtotal (line) 2 2 2 13 5" xfId="35082" xr:uid="{00000000-0005-0000-0000-00000A810000}"/>
    <cellStyle name="Subtotal (line) 2 2 2 14" xfId="4830" xr:uid="{00000000-0005-0000-0000-00000B810000}"/>
    <cellStyle name="Subtotal (line) 2 2 2 14 2" xfId="35083" xr:uid="{00000000-0005-0000-0000-00000C810000}"/>
    <cellStyle name="Subtotal (line) 2 2 2 14 2 2" xfId="35084" xr:uid="{00000000-0005-0000-0000-00000D810000}"/>
    <cellStyle name="Subtotal (line) 2 2 2 14 2 3" xfId="35085" xr:uid="{00000000-0005-0000-0000-00000E810000}"/>
    <cellStyle name="Subtotal (line) 2 2 2 14 2 4" xfId="35086" xr:uid="{00000000-0005-0000-0000-00000F810000}"/>
    <cellStyle name="Subtotal (line) 2 2 2 14 3" xfId="35087" xr:uid="{00000000-0005-0000-0000-000010810000}"/>
    <cellStyle name="Subtotal (line) 2 2 2 14 4" xfId="35088" xr:uid="{00000000-0005-0000-0000-000011810000}"/>
    <cellStyle name="Subtotal (line) 2 2 2 14 5" xfId="35089" xr:uid="{00000000-0005-0000-0000-000012810000}"/>
    <cellStyle name="Subtotal (line) 2 2 2 15" xfId="4831" xr:uid="{00000000-0005-0000-0000-000013810000}"/>
    <cellStyle name="Subtotal (line) 2 2 2 15 2" xfId="35090" xr:uid="{00000000-0005-0000-0000-000014810000}"/>
    <cellStyle name="Subtotal (line) 2 2 2 15 2 2" xfId="35091" xr:uid="{00000000-0005-0000-0000-000015810000}"/>
    <cellStyle name="Subtotal (line) 2 2 2 15 2 3" xfId="35092" xr:uid="{00000000-0005-0000-0000-000016810000}"/>
    <cellStyle name="Subtotal (line) 2 2 2 15 2 4" xfId="35093" xr:uid="{00000000-0005-0000-0000-000017810000}"/>
    <cellStyle name="Subtotal (line) 2 2 2 15 3" xfId="35094" xr:uid="{00000000-0005-0000-0000-000018810000}"/>
    <cellStyle name="Subtotal (line) 2 2 2 15 4" xfId="35095" xr:uid="{00000000-0005-0000-0000-000019810000}"/>
    <cellStyle name="Subtotal (line) 2 2 2 15 5" xfId="35096" xr:uid="{00000000-0005-0000-0000-00001A810000}"/>
    <cellStyle name="Subtotal (line) 2 2 2 16" xfId="4832" xr:uid="{00000000-0005-0000-0000-00001B810000}"/>
    <cellStyle name="Subtotal (line) 2 2 2 16 2" xfId="35097" xr:uid="{00000000-0005-0000-0000-00001C810000}"/>
    <cellStyle name="Subtotal (line) 2 2 2 16 2 2" xfId="35098" xr:uid="{00000000-0005-0000-0000-00001D810000}"/>
    <cellStyle name="Subtotal (line) 2 2 2 16 2 3" xfId="35099" xr:uid="{00000000-0005-0000-0000-00001E810000}"/>
    <cellStyle name="Subtotal (line) 2 2 2 16 2 4" xfId="35100" xr:uid="{00000000-0005-0000-0000-00001F810000}"/>
    <cellStyle name="Subtotal (line) 2 2 2 16 3" xfId="35101" xr:uid="{00000000-0005-0000-0000-000020810000}"/>
    <cellStyle name="Subtotal (line) 2 2 2 16 4" xfId="35102" xr:uid="{00000000-0005-0000-0000-000021810000}"/>
    <cellStyle name="Subtotal (line) 2 2 2 16 5" xfId="35103" xr:uid="{00000000-0005-0000-0000-000022810000}"/>
    <cellStyle name="Subtotal (line) 2 2 2 17" xfId="4833" xr:uid="{00000000-0005-0000-0000-000023810000}"/>
    <cellStyle name="Subtotal (line) 2 2 2 17 2" xfId="35104" xr:uid="{00000000-0005-0000-0000-000024810000}"/>
    <cellStyle name="Subtotal (line) 2 2 2 17 2 2" xfId="35105" xr:uid="{00000000-0005-0000-0000-000025810000}"/>
    <cellStyle name="Subtotal (line) 2 2 2 17 2 3" xfId="35106" xr:uid="{00000000-0005-0000-0000-000026810000}"/>
    <cellStyle name="Subtotal (line) 2 2 2 17 2 4" xfId="35107" xr:uid="{00000000-0005-0000-0000-000027810000}"/>
    <cellStyle name="Subtotal (line) 2 2 2 17 3" xfId="35108" xr:uid="{00000000-0005-0000-0000-000028810000}"/>
    <cellStyle name="Subtotal (line) 2 2 2 17 4" xfId="35109" xr:uid="{00000000-0005-0000-0000-000029810000}"/>
    <cellStyle name="Subtotal (line) 2 2 2 17 5" xfId="35110" xr:uid="{00000000-0005-0000-0000-00002A810000}"/>
    <cellStyle name="Subtotal (line) 2 2 2 18" xfId="4834" xr:uid="{00000000-0005-0000-0000-00002B810000}"/>
    <cellStyle name="Subtotal (line) 2 2 2 18 2" xfId="35111" xr:uid="{00000000-0005-0000-0000-00002C810000}"/>
    <cellStyle name="Subtotal (line) 2 2 2 18 2 2" xfId="35112" xr:uid="{00000000-0005-0000-0000-00002D810000}"/>
    <cellStyle name="Subtotal (line) 2 2 2 18 2 3" xfId="35113" xr:uid="{00000000-0005-0000-0000-00002E810000}"/>
    <cellStyle name="Subtotal (line) 2 2 2 18 2 4" xfId="35114" xr:uid="{00000000-0005-0000-0000-00002F810000}"/>
    <cellStyle name="Subtotal (line) 2 2 2 18 3" xfId="35115" xr:uid="{00000000-0005-0000-0000-000030810000}"/>
    <cellStyle name="Subtotal (line) 2 2 2 18 4" xfId="35116" xr:uid="{00000000-0005-0000-0000-000031810000}"/>
    <cellStyle name="Subtotal (line) 2 2 2 18 5" xfId="35117" xr:uid="{00000000-0005-0000-0000-000032810000}"/>
    <cellStyle name="Subtotal (line) 2 2 2 19" xfId="4835" xr:uid="{00000000-0005-0000-0000-000033810000}"/>
    <cellStyle name="Subtotal (line) 2 2 2 19 2" xfId="35118" xr:uid="{00000000-0005-0000-0000-000034810000}"/>
    <cellStyle name="Subtotal (line) 2 2 2 19 2 2" xfId="35119" xr:uid="{00000000-0005-0000-0000-000035810000}"/>
    <cellStyle name="Subtotal (line) 2 2 2 19 2 3" xfId="35120" xr:uid="{00000000-0005-0000-0000-000036810000}"/>
    <cellStyle name="Subtotal (line) 2 2 2 19 2 4" xfId="35121" xr:uid="{00000000-0005-0000-0000-000037810000}"/>
    <cellStyle name="Subtotal (line) 2 2 2 19 3" xfId="35122" xr:uid="{00000000-0005-0000-0000-000038810000}"/>
    <cellStyle name="Subtotal (line) 2 2 2 19 4" xfId="35123" xr:uid="{00000000-0005-0000-0000-000039810000}"/>
    <cellStyle name="Subtotal (line) 2 2 2 19 5" xfId="35124" xr:uid="{00000000-0005-0000-0000-00003A810000}"/>
    <cellStyle name="Subtotal (line) 2 2 2 2" xfId="4836" xr:uid="{00000000-0005-0000-0000-00003B810000}"/>
    <cellStyle name="Subtotal (line) 2 2 2 2 2" xfId="35125" xr:uid="{00000000-0005-0000-0000-00003C810000}"/>
    <cellStyle name="Subtotal (line) 2 2 2 2 2 2" xfId="35126" xr:uid="{00000000-0005-0000-0000-00003D810000}"/>
    <cellStyle name="Subtotal (line) 2 2 2 2 2 3" xfId="35127" xr:uid="{00000000-0005-0000-0000-00003E810000}"/>
    <cellStyle name="Subtotal (line) 2 2 2 2 2 4" xfId="35128" xr:uid="{00000000-0005-0000-0000-00003F810000}"/>
    <cellStyle name="Subtotal (line) 2 2 2 2 3" xfId="35129" xr:uid="{00000000-0005-0000-0000-000040810000}"/>
    <cellStyle name="Subtotal (line) 2 2 2 2 4" xfId="35130" xr:uid="{00000000-0005-0000-0000-000041810000}"/>
    <cellStyle name="Subtotal (line) 2 2 2 2 5" xfId="35131" xr:uid="{00000000-0005-0000-0000-000042810000}"/>
    <cellStyle name="Subtotal (line) 2 2 2 20" xfId="4837" xr:uid="{00000000-0005-0000-0000-000043810000}"/>
    <cellStyle name="Subtotal (line) 2 2 2 20 2" xfId="35132" xr:uid="{00000000-0005-0000-0000-000044810000}"/>
    <cellStyle name="Subtotal (line) 2 2 2 20 2 2" xfId="35133" xr:uid="{00000000-0005-0000-0000-000045810000}"/>
    <cellStyle name="Subtotal (line) 2 2 2 20 2 3" xfId="35134" xr:uid="{00000000-0005-0000-0000-000046810000}"/>
    <cellStyle name="Subtotal (line) 2 2 2 20 2 4" xfId="35135" xr:uid="{00000000-0005-0000-0000-000047810000}"/>
    <cellStyle name="Subtotal (line) 2 2 2 20 3" xfId="35136" xr:uid="{00000000-0005-0000-0000-000048810000}"/>
    <cellStyle name="Subtotal (line) 2 2 2 20 4" xfId="35137" xr:uid="{00000000-0005-0000-0000-000049810000}"/>
    <cellStyle name="Subtotal (line) 2 2 2 20 5" xfId="35138" xr:uid="{00000000-0005-0000-0000-00004A810000}"/>
    <cellStyle name="Subtotal (line) 2 2 2 21" xfId="4838" xr:uid="{00000000-0005-0000-0000-00004B810000}"/>
    <cellStyle name="Subtotal (line) 2 2 2 21 2" xfId="35139" xr:uid="{00000000-0005-0000-0000-00004C810000}"/>
    <cellStyle name="Subtotal (line) 2 2 2 21 2 2" xfId="35140" xr:uid="{00000000-0005-0000-0000-00004D810000}"/>
    <cellStyle name="Subtotal (line) 2 2 2 21 2 3" xfId="35141" xr:uid="{00000000-0005-0000-0000-00004E810000}"/>
    <cellStyle name="Subtotal (line) 2 2 2 21 2 4" xfId="35142" xr:uid="{00000000-0005-0000-0000-00004F810000}"/>
    <cellStyle name="Subtotal (line) 2 2 2 21 3" xfId="35143" xr:uid="{00000000-0005-0000-0000-000050810000}"/>
    <cellStyle name="Subtotal (line) 2 2 2 21 4" xfId="35144" xr:uid="{00000000-0005-0000-0000-000051810000}"/>
    <cellStyle name="Subtotal (line) 2 2 2 21 5" xfId="35145" xr:uid="{00000000-0005-0000-0000-000052810000}"/>
    <cellStyle name="Subtotal (line) 2 2 2 22" xfId="4839" xr:uid="{00000000-0005-0000-0000-000053810000}"/>
    <cellStyle name="Subtotal (line) 2 2 2 22 2" xfId="35146" xr:uid="{00000000-0005-0000-0000-000054810000}"/>
    <cellStyle name="Subtotal (line) 2 2 2 22 2 2" xfId="35147" xr:uid="{00000000-0005-0000-0000-000055810000}"/>
    <cellStyle name="Subtotal (line) 2 2 2 22 2 3" xfId="35148" xr:uid="{00000000-0005-0000-0000-000056810000}"/>
    <cellStyle name="Subtotal (line) 2 2 2 22 2 4" xfId="35149" xr:uid="{00000000-0005-0000-0000-000057810000}"/>
    <cellStyle name="Subtotal (line) 2 2 2 22 3" xfId="35150" xr:uid="{00000000-0005-0000-0000-000058810000}"/>
    <cellStyle name="Subtotal (line) 2 2 2 22 4" xfId="35151" xr:uid="{00000000-0005-0000-0000-000059810000}"/>
    <cellStyle name="Subtotal (line) 2 2 2 22 5" xfId="35152" xr:uid="{00000000-0005-0000-0000-00005A810000}"/>
    <cellStyle name="Subtotal (line) 2 2 2 23" xfId="4840" xr:uid="{00000000-0005-0000-0000-00005B810000}"/>
    <cellStyle name="Subtotal (line) 2 2 2 23 2" xfId="35153" xr:uid="{00000000-0005-0000-0000-00005C810000}"/>
    <cellStyle name="Subtotal (line) 2 2 2 23 2 2" xfId="35154" xr:uid="{00000000-0005-0000-0000-00005D810000}"/>
    <cellStyle name="Subtotal (line) 2 2 2 23 2 3" xfId="35155" xr:uid="{00000000-0005-0000-0000-00005E810000}"/>
    <cellStyle name="Subtotal (line) 2 2 2 23 2 4" xfId="35156" xr:uid="{00000000-0005-0000-0000-00005F810000}"/>
    <cellStyle name="Subtotal (line) 2 2 2 23 3" xfId="35157" xr:uid="{00000000-0005-0000-0000-000060810000}"/>
    <cellStyle name="Subtotal (line) 2 2 2 23 4" xfId="35158" xr:uid="{00000000-0005-0000-0000-000061810000}"/>
    <cellStyle name="Subtotal (line) 2 2 2 23 5" xfId="35159" xr:uid="{00000000-0005-0000-0000-000062810000}"/>
    <cellStyle name="Subtotal (line) 2 2 2 24" xfId="4841" xr:uid="{00000000-0005-0000-0000-000063810000}"/>
    <cellStyle name="Subtotal (line) 2 2 2 24 2" xfId="35160" xr:uid="{00000000-0005-0000-0000-000064810000}"/>
    <cellStyle name="Subtotal (line) 2 2 2 24 2 2" xfId="35161" xr:uid="{00000000-0005-0000-0000-000065810000}"/>
    <cellStyle name="Subtotal (line) 2 2 2 24 2 3" xfId="35162" xr:uid="{00000000-0005-0000-0000-000066810000}"/>
    <cellStyle name="Subtotal (line) 2 2 2 24 2 4" xfId="35163" xr:uid="{00000000-0005-0000-0000-000067810000}"/>
    <cellStyle name="Subtotal (line) 2 2 2 24 3" xfId="35164" xr:uid="{00000000-0005-0000-0000-000068810000}"/>
    <cellStyle name="Subtotal (line) 2 2 2 24 4" xfId="35165" xr:uid="{00000000-0005-0000-0000-000069810000}"/>
    <cellStyle name="Subtotal (line) 2 2 2 24 5" xfId="35166" xr:uid="{00000000-0005-0000-0000-00006A810000}"/>
    <cellStyle name="Subtotal (line) 2 2 2 25" xfId="4842" xr:uid="{00000000-0005-0000-0000-00006B810000}"/>
    <cellStyle name="Subtotal (line) 2 2 2 25 2" xfId="35167" xr:uid="{00000000-0005-0000-0000-00006C810000}"/>
    <cellStyle name="Subtotal (line) 2 2 2 25 2 2" xfId="35168" xr:uid="{00000000-0005-0000-0000-00006D810000}"/>
    <cellStyle name="Subtotal (line) 2 2 2 25 2 3" xfId="35169" xr:uid="{00000000-0005-0000-0000-00006E810000}"/>
    <cellStyle name="Subtotal (line) 2 2 2 25 2 4" xfId="35170" xr:uid="{00000000-0005-0000-0000-00006F810000}"/>
    <cellStyle name="Subtotal (line) 2 2 2 25 3" xfId="35171" xr:uid="{00000000-0005-0000-0000-000070810000}"/>
    <cellStyle name="Subtotal (line) 2 2 2 25 4" xfId="35172" xr:uid="{00000000-0005-0000-0000-000071810000}"/>
    <cellStyle name="Subtotal (line) 2 2 2 25 5" xfId="35173" xr:uid="{00000000-0005-0000-0000-000072810000}"/>
    <cellStyle name="Subtotal (line) 2 2 2 26" xfId="4843" xr:uid="{00000000-0005-0000-0000-000073810000}"/>
    <cellStyle name="Subtotal (line) 2 2 2 26 2" xfId="35174" xr:uid="{00000000-0005-0000-0000-000074810000}"/>
    <cellStyle name="Subtotal (line) 2 2 2 26 2 2" xfId="35175" xr:uid="{00000000-0005-0000-0000-000075810000}"/>
    <cellStyle name="Subtotal (line) 2 2 2 26 2 3" xfId="35176" xr:uid="{00000000-0005-0000-0000-000076810000}"/>
    <cellStyle name="Subtotal (line) 2 2 2 26 2 4" xfId="35177" xr:uid="{00000000-0005-0000-0000-000077810000}"/>
    <cellStyle name="Subtotal (line) 2 2 2 26 3" xfId="35178" xr:uid="{00000000-0005-0000-0000-000078810000}"/>
    <cellStyle name="Subtotal (line) 2 2 2 26 4" xfId="35179" xr:uid="{00000000-0005-0000-0000-000079810000}"/>
    <cellStyle name="Subtotal (line) 2 2 2 26 5" xfId="35180" xr:uid="{00000000-0005-0000-0000-00007A810000}"/>
    <cellStyle name="Subtotal (line) 2 2 2 27" xfId="4844" xr:uid="{00000000-0005-0000-0000-00007B810000}"/>
    <cellStyle name="Subtotal (line) 2 2 2 27 2" xfId="35181" xr:uid="{00000000-0005-0000-0000-00007C810000}"/>
    <cellStyle name="Subtotal (line) 2 2 2 27 2 2" xfId="35182" xr:uid="{00000000-0005-0000-0000-00007D810000}"/>
    <cellStyle name="Subtotal (line) 2 2 2 27 2 3" xfId="35183" xr:uid="{00000000-0005-0000-0000-00007E810000}"/>
    <cellStyle name="Subtotal (line) 2 2 2 27 2 4" xfId="35184" xr:uid="{00000000-0005-0000-0000-00007F810000}"/>
    <cellStyle name="Subtotal (line) 2 2 2 27 3" xfId="35185" xr:uid="{00000000-0005-0000-0000-000080810000}"/>
    <cellStyle name="Subtotal (line) 2 2 2 27 4" xfId="35186" xr:uid="{00000000-0005-0000-0000-000081810000}"/>
    <cellStyle name="Subtotal (line) 2 2 2 27 5" xfId="35187" xr:uid="{00000000-0005-0000-0000-000082810000}"/>
    <cellStyle name="Subtotal (line) 2 2 2 28" xfId="4845" xr:uid="{00000000-0005-0000-0000-000083810000}"/>
    <cellStyle name="Subtotal (line) 2 2 2 28 2" xfId="35188" xr:uid="{00000000-0005-0000-0000-000084810000}"/>
    <cellStyle name="Subtotal (line) 2 2 2 28 2 2" xfId="35189" xr:uid="{00000000-0005-0000-0000-000085810000}"/>
    <cellStyle name="Subtotal (line) 2 2 2 28 2 3" xfId="35190" xr:uid="{00000000-0005-0000-0000-000086810000}"/>
    <cellStyle name="Subtotal (line) 2 2 2 28 2 4" xfId="35191" xr:uid="{00000000-0005-0000-0000-000087810000}"/>
    <cellStyle name="Subtotal (line) 2 2 2 28 3" xfId="35192" xr:uid="{00000000-0005-0000-0000-000088810000}"/>
    <cellStyle name="Subtotal (line) 2 2 2 28 4" xfId="35193" xr:uid="{00000000-0005-0000-0000-000089810000}"/>
    <cellStyle name="Subtotal (line) 2 2 2 28 5" xfId="35194" xr:uid="{00000000-0005-0000-0000-00008A810000}"/>
    <cellStyle name="Subtotal (line) 2 2 2 29" xfId="4846" xr:uid="{00000000-0005-0000-0000-00008B810000}"/>
    <cellStyle name="Subtotal (line) 2 2 2 29 2" xfId="35195" xr:uid="{00000000-0005-0000-0000-00008C810000}"/>
    <cellStyle name="Subtotal (line) 2 2 2 29 2 2" xfId="35196" xr:uid="{00000000-0005-0000-0000-00008D810000}"/>
    <cellStyle name="Subtotal (line) 2 2 2 29 2 3" xfId="35197" xr:uid="{00000000-0005-0000-0000-00008E810000}"/>
    <cellStyle name="Subtotal (line) 2 2 2 29 2 4" xfId="35198" xr:uid="{00000000-0005-0000-0000-00008F810000}"/>
    <cellStyle name="Subtotal (line) 2 2 2 29 3" xfId="35199" xr:uid="{00000000-0005-0000-0000-000090810000}"/>
    <cellStyle name="Subtotal (line) 2 2 2 29 4" xfId="35200" xr:uid="{00000000-0005-0000-0000-000091810000}"/>
    <cellStyle name="Subtotal (line) 2 2 2 29 5" xfId="35201" xr:uid="{00000000-0005-0000-0000-000092810000}"/>
    <cellStyle name="Subtotal (line) 2 2 2 3" xfId="4847" xr:uid="{00000000-0005-0000-0000-000093810000}"/>
    <cellStyle name="Subtotal (line) 2 2 2 3 2" xfId="35202" xr:uid="{00000000-0005-0000-0000-000094810000}"/>
    <cellStyle name="Subtotal (line) 2 2 2 3 2 2" xfId="35203" xr:uid="{00000000-0005-0000-0000-000095810000}"/>
    <cellStyle name="Subtotal (line) 2 2 2 3 2 3" xfId="35204" xr:uid="{00000000-0005-0000-0000-000096810000}"/>
    <cellStyle name="Subtotal (line) 2 2 2 3 2 4" xfId="35205" xr:uid="{00000000-0005-0000-0000-000097810000}"/>
    <cellStyle name="Subtotal (line) 2 2 2 3 3" xfId="35206" xr:uid="{00000000-0005-0000-0000-000098810000}"/>
    <cellStyle name="Subtotal (line) 2 2 2 3 4" xfId="35207" xr:uid="{00000000-0005-0000-0000-000099810000}"/>
    <cellStyle name="Subtotal (line) 2 2 2 3 5" xfId="35208" xr:uid="{00000000-0005-0000-0000-00009A810000}"/>
    <cellStyle name="Subtotal (line) 2 2 2 30" xfId="4848" xr:uid="{00000000-0005-0000-0000-00009B810000}"/>
    <cellStyle name="Subtotal (line) 2 2 2 30 2" xfId="35209" xr:uid="{00000000-0005-0000-0000-00009C810000}"/>
    <cellStyle name="Subtotal (line) 2 2 2 30 2 2" xfId="35210" xr:uid="{00000000-0005-0000-0000-00009D810000}"/>
    <cellStyle name="Subtotal (line) 2 2 2 30 2 3" xfId="35211" xr:uid="{00000000-0005-0000-0000-00009E810000}"/>
    <cellStyle name="Subtotal (line) 2 2 2 30 2 4" xfId="35212" xr:uid="{00000000-0005-0000-0000-00009F810000}"/>
    <cellStyle name="Subtotal (line) 2 2 2 30 3" xfId="35213" xr:uid="{00000000-0005-0000-0000-0000A0810000}"/>
    <cellStyle name="Subtotal (line) 2 2 2 30 4" xfId="35214" xr:uid="{00000000-0005-0000-0000-0000A1810000}"/>
    <cellStyle name="Subtotal (line) 2 2 2 30 5" xfId="35215" xr:uid="{00000000-0005-0000-0000-0000A2810000}"/>
    <cellStyle name="Subtotal (line) 2 2 2 31" xfId="4849" xr:uid="{00000000-0005-0000-0000-0000A3810000}"/>
    <cellStyle name="Subtotal (line) 2 2 2 31 2" xfId="35216" xr:uid="{00000000-0005-0000-0000-0000A4810000}"/>
    <cellStyle name="Subtotal (line) 2 2 2 31 2 2" xfId="35217" xr:uid="{00000000-0005-0000-0000-0000A5810000}"/>
    <cellStyle name="Subtotal (line) 2 2 2 31 2 3" xfId="35218" xr:uid="{00000000-0005-0000-0000-0000A6810000}"/>
    <cellStyle name="Subtotal (line) 2 2 2 31 2 4" xfId="35219" xr:uid="{00000000-0005-0000-0000-0000A7810000}"/>
    <cellStyle name="Subtotal (line) 2 2 2 31 3" xfId="35220" xr:uid="{00000000-0005-0000-0000-0000A8810000}"/>
    <cellStyle name="Subtotal (line) 2 2 2 31 4" xfId="35221" xr:uid="{00000000-0005-0000-0000-0000A9810000}"/>
    <cellStyle name="Subtotal (line) 2 2 2 31 5" xfId="35222" xr:uid="{00000000-0005-0000-0000-0000AA810000}"/>
    <cellStyle name="Subtotal (line) 2 2 2 32" xfId="4850" xr:uid="{00000000-0005-0000-0000-0000AB810000}"/>
    <cellStyle name="Subtotal (line) 2 2 2 32 2" xfId="35223" xr:uid="{00000000-0005-0000-0000-0000AC810000}"/>
    <cellStyle name="Subtotal (line) 2 2 2 32 2 2" xfId="35224" xr:uid="{00000000-0005-0000-0000-0000AD810000}"/>
    <cellStyle name="Subtotal (line) 2 2 2 32 2 3" xfId="35225" xr:uid="{00000000-0005-0000-0000-0000AE810000}"/>
    <cellStyle name="Subtotal (line) 2 2 2 32 2 4" xfId="35226" xr:uid="{00000000-0005-0000-0000-0000AF810000}"/>
    <cellStyle name="Subtotal (line) 2 2 2 32 3" xfId="35227" xr:uid="{00000000-0005-0000-0000-0000B0810000}"/>
    <cellStyle name="Subtotal (line) 2 2 2 32 4" xfId="35228" xr:uid="{00000000-0005-0000-0000-0000B1810000}"/>
    <cellStyle name="Subtotal (line) 2 2 2 32 5" xfId="35229" xr:uid="{00000000-0005-0000-0000-0000B2810000}"/>
    <cellStyle name="Subtotal (line) 2 2 2 33" xfId="4851" xr:uid="{00000000-0005-0000-0000-0000B3810000}"/>
    <cellStyle name="Subtotal (line) 2 2 2 33 2" xfId="35230" xr:uid="{00000000-0005-0000-0000-0000B4810000}"/>
    <cellStyle name="Subtotal (line) 2 2 2 33 2 2" xfId="35231" xr:uid="{00000000-0005-0000-0000-0000B5810000}"/>
    <cellStyle name="Subtotal (line) 2 2 2 33 2 3" xfId="35232" xr:uid="{00000000-0005-0000-0000-0000B6810000}"/>
    <cellStyle name="Subtotal (line) 2 2 2 33 2 4" xfId="35233" xr:uid="{00000000-0005-0000-0000-0000B7810000}"/>
    <cellStyle name="Subtotal (line) 2 2 2 33 3" xfId="35234" xr:uid="{00000000-0005-0000-0000-0000B8810000}"/>
    <cellStyle name="Subtotal (line) 2 2 2 33 4" xfId="35235" xr:uid="{00000000-0005-0000-0000-0000B9810000}"/>
    <cellStyle name="Subtotal (line) 2 2 2 33 5" xfId="35236" xr:uid="{00000000-0005-0000-0000-0000BA810000}"/>
    <cellStyle name="Subtotal (line) 2 2 2 34" xfId="4852" xr:uid="{00000000-0005-0000-0000-0000BB810000}"/>
    <cellStyle name="Subtotal (line) 2 2 2 34 2" xfId="35237" xr:uid="{00000000-0005-0000-0000-0000BC810000}"/>
    <cellStyle name="Subtotal (line) 2 2 2 34 2 2" xfId="35238" xr:uid="{00000000-0005-0000-0000-0000BD810000}"/>
    <cellStyle name="Subtotal (line) 2 2 2 34 2 3" xfId="35239" xr:uid="{00000000-0005-0000-0000-0000BE810000}"/>
    <cellStyle name="Subtotal (line) 2 2 2 34 2 4" xfId="35240" xr:uid="{00000000-0005-0000-0000-0000BF810000}"/>
    <cellStyle name="Subtotal (line) 2 2 2 34 3" xfId="35241" xr:uid="{00000000-0005-0000-0000-0000C0810000}"/>
    <cellStyle name="Subtotal (line) 2 2 2 34 4" xfId="35242" xr:uid="{00000000-0005-0000-0000-0000C1810000}"/>
    <cellStyle name="Subtotal (line) 2 2 2 34 5" xfId="35243" xr:uid="{00000000-0005-0000-0000-0000C2810000}"/>
    <cellStyle name="Subtotal (line) 2 2 2 35" xfId="4853" xr:uid="{00000000-0005-0000-0000-0000C3810000}"/>
    <cellStyle name="Subtotal (line) 2 2 2 35 2" xfId="35244" xr:uid="{00000000-0005-0000-0000-0000C4810000}"/>
    <cellStyle name="Subtotal (line) 2 2 2 35 2 2" xfId="35245" xr:uid="{00000000-0005-0000-0000-0000C5810000}"/>
    <cellStyle name="Subtotal (line) 2 2 2 35 2 3" xfId="35246" xr:uid="{00000000-0005-0000-0000-0000C6810000}"/>
    <cellStyle name="Subtotal (line) 2 2 2 35 2 4" xfId="35247" xr:uid="{00000000-0005-0000-0000-0000C7810000}"/>
    <cellStyle name="Subtotal (line) 2 2 2 35 3" xfId="35248" xr:uid="{00000000-0005-0000-0000-0000C8810000}"/>
    <cellStyle name="Subtotal (line) 2 2 2 35 4" xfId="35249" xr:uid="{00000000-0005-0000-0000-0000C9810000}"/>
    <cellStyle name="Subtotal (line) 2 2 2 35 5" xfId="35250" xr:uid="{00000000-0005-0000-0000-0000CA810000}"/>
    <cellStyle name="Subtotal (line) 2 2 2 36" xfId="4854" xr:uid="{00000000-0005-0000-0000-0000CB810000}"/>
    <cellStyle name="Subtotal (line) 2 2 2 36 2" xfId="35251" xr:uid="{00000000-0005-0000-0000-0000CC810000}"/>
    <cellStyle name="Subtotal (line) 2 2 2 36 2 2" xfId="35252" xr:uid="{00000000-0005-0000-0000-0000CD810000}"/>
    <cellStyle name="Subtotal (line) 2 2 2 36 2 3" xfId="35253" xr:uid="{00000000-0005-0000-0000-0000CE810000}"/>
    <cellStyle name="Subtotal (line) 2 2 2 36 2 4" xfId="35254" xr:uid="{00000000-0005-0000-0000-0000CF810000}"/>
    <cellStyle name="Subtotal (line) 2 2 2 36 3" xfId="35255" xr:uid="{00000000-0005-0000-0000-0000D0810000}"/>
    <cellStyle name="Subtotal (line) 2 2 2 36 4" xfId="35256" xr:uid="{00000000-0005-0000-0000-0000D1810000}"/>
    <cellStyle name="Subtotal (line) 2 2 2 36 5" xfId="35257" xr:uid="{00000000-0005-0000-0000-0000D2810000}"/>
    <cellStyle name="Subtotal (line) 2 2 2 37" xfId="4855" xr:uid="{00000000-0005-0000-0000-0000D3810000}"/>
    <cellStyle name="Subtotal (line) 2 2 2 37 2" xfId="35258" xr:uid="{00000000-0005-0000-0000-0000D4810000}"/>
    <cellStyle name="Subtotal (line) 2 2 2 37 2 2" xfId="35259" xr:uid="{00000000-0005-0000-0000-0000D5810000}"/>
    <cellStyle name="Subtotal (line) 2 2 2 37 2 3" xfId="35260" xr:uid="{00000000-0005-0000-0000-0000D6810000}"/>
    <cellStyle name="Subtotal (line) 2 2 2 37 2 4" xfId="35261" xr:uid="{00000000-0005-0000-0000-0000D7810000}"/>
    <cellStyle name="Subtotal (line) 2 2 2 37 3" xfId="35262" xr:uid="{00000000-0005-0000-0000-0000D8810000}"/>
    <cellStyle name="Subtotal (line) 2 2 2 37 4" xfId="35263" xr:uid="{00000000-0005-0000-0000-0000D9810000}"/>
    <cellStyle name="Subtotal (line) 2 2 2 37 5" xfId="35264" xr:uid="{00000000-0005-0000-0000-0000DA810000}"/>
    <cellStyle name="Subtotal (line) 2 2 2 38" xfId="4856" xr:uid="{00000000-0005-0000-0000-0000DB810000}"/>
    <cellStyle name="Subtotal (line) 2 2 2 38 2" xfId="35265" xr:uid="{00000000-0005-0000-0000-0000DC810000}"/>
    <cellStyle name="Subtotal (line) 2 2 2 38 2 2" xfId="35266" xr:uid="{00000000-0005-0000-0000-0000DD810000}"/>
    <cellStyle name="Subtotal (line) 2 2 2 38 2 3" xfId="35267" xr:uid="{00000000-0005-0000-0000-0000DE810000}"/>
    <cellStyle name="Subtotal (line) 2 2 2 38 2 4" xfId="35268" xr:uid="{00000000-0005-0000-0000-0000DF810000}"/>
    <cellStyle name="Subtotal (line) 2 2 2 38 3" xfId="35269" xr:uid="{00000000-0005-0000-0000-0000E0810000}"/>
    <cellStyle name="Subtotal (line) 2 2 2 38 4" xfId="35270" xr:uid="{00000000-0005-0000-0000-0000E1810000}"/>
    <cellStyle name="Subtotal (line) 2 2 2 38 5" xfId="35271" xr:uid="{00000000-0005-0000-0000-0000E2810000}"/>
    <cellStyle name="Subtotal (line) 2 2 2 39" xfId="4857" xr:uid="{00000000-0005-0000-0000-0000E3810000}"/>
    <cellStyle name="Subtotal (line) 2 2 2 39 2" xfId="35272" xr:uid="{00000000-0005-0000-0000-0000E4810000}"/>
    <cellStyle name="Subtotal (line) 2 2 2 39 2 2" xfId="35273" xr:uid="{00000000-0005-0000-0000-0000E5810000}"/>
    <cellStyle name="Subtotal (line) 2 2 2 39 2 3" xfId="35274" xr:uid="{00000000-0005-0000-0000-0000E6810000}"/>
    <cellStyle name="Subtotal (line) 2 2 2 39 2 4" xfId="35275" xr:uid="{00000000-0005-0000-0000-0000E7810000}"/>
    <cellStyle name="Subtotal (line) 2 2 2 39 3" xfId="35276" xr:uid="{00000000-0005-0000-0000-0000E8810000}"/>
    <cellStyle name="Subtotal (line) 2 2 2 39 4" xfId="35277" xr:uid="{00000000-0005-0000-0000-0000E9810000}"/>
    <cellStyle name="Subtotal (line) 2 2 2 39 5" xfId="35278" xr:uid="{00000000-0005-0000-0000-0000EA810000}"/>
    <cellStyle name="Subtotal (line) 2 2 2 4" xfId="4858" xr:uid="{00000000-0005-0000-0000-0000EB810000}"/>
    <cellStyle name="Subtotal (line) 2 2 2 4 2" xfId="35279" xr:uid="{00000000-0005-0000-0000-0000EC810000}"/>
    <cellStyle name="Subtotal (line) 2 2 2 4 2 2" xfId="35280" xr:uid="{00000000-0005-0000-0000-0000ED810000}"/>
    <cellStyle name="Subtotal (line) 2 2 2 4 2 3" xfId="35281" xr:uid="{00000000-0005-0000-0000-0000EE810000}"/>
    <cellStyle name="Subtotal (line) 2 2 2 4 2 4" xfId="35282" xr:uid="{00000000-0005-0000-0000-0000EF810000}"/>
    <cellStyle name="Subtotal (line) 2 2 2 4 3" xfId="35283" xr:uid="{00000000-0005-0000-0000-0000F0810000}"/>
    <cellStyle name="Subtotal (line) 2 2 2 4 4" xfId="35284" xr:uid="{00000000-0005-0000-0000-0000F1810000}"/>
    <cellStyle name="Subtotal (line) 2 2 2 4 5" xfId="35285" xr:uid="{00000000-0005-0000-0000-0000F2810000}"/>
    <cellStyle name="Subtotal (line) 2 2 2 40" xfId="4859" xr:uid="{00000000-0005-0000-0000-0000F3810000}"/>
    <cellStyle name="Subtotal (line) 2 2 2 40 2" xfId="35286" xr:uid="{00000000-0005-0000-0000-0000F4810000}"/>
    <cellStyle name="Subtotal (line) 2 2 2 40 2 2" xfId="35287" xr:uid="{00000000-0005-0000-0000-0000F5810000}"/>
    <cellStyle name="Subtotal (line) 2 2 2 40 2 3" xfId="35288" xr:uid="{00000000-0005-0000-0000-0000F6810000}"/>
    <cellStyle name="Subtotal (line) 2 2 2 40 2 4" xfId="35289" xr:uid="{00000000-0005-0000-0000-0000F7810000}"/>
    <cellStyle name="Subtotal (line) 2 2 2 40 3" xfId="35290" xr:uid="{00000000-0005-0000-0000-0000F8810000}"/>
    <cellStyle name="Subtotal (line) 2 2 2 40 4" xfId="35291" xr:uid="{00000000-0005-0000-0000-0000F9810000}"/>
    <cellStyle name="Subtotal (line) 2 2 2 40 5" xfId="35292" xr:uid="{00000000-0005-0000-0000-0000FA810000}"/>
    <cellStyle name="Subtotal (line) 2 2 2 41" xfId="4860" xr:uid="{00000000-0005-0000-0000-0000FB810000}"/>
    <cellStyle name="Subtotal (line) 2 2 2 41 2" xfId="35293" xr:uid="{00000000-0005-0000-0000-0000FC810000}"/>
    <cellStyle name="Subtotal (line) 2 2 2 41 2 2" xfId="35294" xr:uid="{00000000-0005-0000-0000-0000FD810000}"/>
    <cellStyle name="Subtotal (line) 2 2 2 41 2 3" xfId="35295" xr:uid="{00000000-0005-0000-0000-0000FE810000}"/>
    <cellStyle name="Subtotal (line) 2 2 2 41 2 4" xfId="35296" xr:uid="{00000000-0005-0000-0000-0000FF810000}"/>
    <cellStyle name="Subtotal (line) 2 2 2 41 3" xfId="35297" xr:uid="{00000000-0005-0000-0000-000000820000}"/>
    <cellStyle name="Subtotal (line) 2 2 2 41 4" xfId="35298" xr:uid="{00000000-0005-0000-0000-000001820000}"/>
    <cellStyle name="Subtotal (line) 2 2 2 41 5" xfId="35299" xr:uid="{00000000-0005-0000-0000-000002820000}"/>
    <cellStyle name="Subtotal (line) 2 2 2 42" xfId="4861" xr:uid="{00000000-0005-0000-0000-000003820000}"/>
    <cellStyle name="Subtotal (line) 2 2 2 42 2" xfId="35300" xr:uid="{00000000-0005-0000-0000-000004820000}"/>
    <cellStyle name="Subtotal (line) 2 2 2 42 2 2" xfId="35301" xr:uid="{00000000-0005-0000-0000-000005820000}"/>
    <cellStyle name="Subtotal (line) 2 2 2 42 2 3" xfId="35302" xr:uid="{00000000-0005-0000-0000-000006820000}"/>
    <cellStyle name="Subtotal (line) 2 2 2 42 2 4" xfId="35303" xr:uid="{00000000-0005-0000-0000-000007820000}"/>
    <cellStyle name="Subtotal (line) 2 2 2 42 3" xfId="35304" xr:uid="{00000000-0005-0000-0000-000008820000}"/>
    <cellStyle name="Subtotal (line) 2 2 2 42 4" xfId="35305" xr:uid="{00000000-0005-0000-0000-000009820000}"/>
    <cellStyle name="Subtotal (line) 2 2 2 42 5" xfId="35306" xr:uid="{00000000-0005-0000-0000-00000A820000}"/>
    <cellStyle name="Subtotal (line) 2 2 2 43" xfId="4862" xr:uid="{00000000-0005-0000-0000-00000B820000}"/>
    <cellStyle name="Subtotal (line) 2 2 2 43 2" xfId="35307" xr:uid="{00000000-0005-0000-0000-00000C820000}"/>
    <cellStyle name="Subtotal (line) 2 2 2 43 2 2" xfId="35308" xr:uid="{00000000-0005-0000-0000-00000D820000}"/>
    <cellStyle name="Subtotal (line) 2 2 2 43 2 3" xfId="35309" xr:uid="{00000000-0005-0000-0000-00000E820000}"/>
    <cellStyle name="Subtotal (line) 2 2 2 43 2 4" xfId="35310" xr:uid="{00000000-0005-0000-0000-00000F820000}"/>
    <cellStyle name="Subtotal (line) 2 2 2 43 3" xfId="35311" xr:uid="{00000000-0005-0000-0000-000010820000}"/>
    <cellStyle name="Subtotal (line) 2 2 2 43 4" xfId="35312" xr:uid="{00000000-0005-0000-0000-000011820000}"/>
    <cellStyle name="Subtotal (line) 2 2 2 43 5" xfId="35313" xr:uid="{00000000-0005-0000-0000-000012820000}"/>
    <cellStyle name="Subtotal (line) 2 2 2 44" xfId="4863" xr:uid="{00000000-0005-0000-0000-000013820000}"/>
    <cellStyle name="Subtotal (line) 2 2 2 44 2" xfId="35314" xr:uid="{00000000-0005-0000-0000-000014820000}"/>
    <cellStyle name="Subtotal (line) 2 2 2 44 2 2" xfId="35315" xr:uid="{00000000-0005-0000-0000-000015820000}"/>
    <cellStyle name="Subtotal (line) 2 2 2 44 2 3" xfId="35316" xr:uid="{00000000-0005-0000-0000-000016820000}"/>
    <cellStyle name="Subtotal (line) 2 2 2 44 2 4" xfId="35317" xr:uid="{00000000-0005-0000-0000-000017820000}"/>
    <cellStyle name="Subtotal (line) 2 2 2 44 3" xfId="35318" xr:uid="{00000000-0005-0000-0000-000018820000}"/>
    <cellStyle name="Subtotal (line) 2 2 2 44 4" xfId="35319" xr:uid="{00000000-0005-0000-0000-000019820000}"/>
    <cellStyle name="Subtotal (line) 2 2 2 44 5" xfId="35320" xr:uid="{00000000-0005-0000-0000-00001A820000}"/>
    <cellStyle name="Subtotal (line) 2 2 2 45" xfId="35321" xr:uid="{00000000-0005-0000-0000-00001B820000}"/>
    <cellStyle name="Subtotal (line) 2 2 2 45 2" xfId="35322" xr:uid="{00000000-0005-0000-0000-00001C820000}"/>
    <cellStyle name="Subtotal (line) 2 2 2 45 3" xfId="35323" xr:uid="{00000000-0005-0000-0000-00001D820000}"/>
    <cellStyle name="Subtotal (line) 2 2 2 45 4" xfId="35324" xr:uid="{00000000-0005-0000-0000-00001E820000}"/>
    <cellStyle name="Subtotal (line) 2 2 2 46" xfId="35325" xr:uid="{00000000-0005-0000-0000-00001F820000}"/>
    <cellStyle name="Subtotal (line) 2 2 2 46 2" xfId="35326" xr:uid="{00000000-0005-0000-0000-000020820000}"/>
    <cellStyle name="Subtotal (line) 2 2 2 46 3" xfId="35327" xr:uid="{00000000-0005-0000-0000-000021820000}"/>
    <cellStyle name="Subtotal (line) 2 2 2 46 4" xfId="35328" xr:uid="{00000000-0005-0000-0000-000022820000}"/>
    <cellStyle name="Subtotal (line) 2 2 2 47" xfId="35329" xr:uid="{00000000-0005-0000-0000-000023820000}"/>
    <cellStyle name="Subtotal (line) 2 2 2 48" xfId="35330" xr:uid="{00000000-0005-0000-0000-000024820000}"/>
    <cellStyle name="Subtotal (line) 2 2 2 49" xfId="35331" xr:uid="{00000000-0005-0000-0000-000025820000}"/>
    <cellStyle name="Subtotal (line) 2 2 2 5" xfId="4864" xr:uid="{00000000-0005-0000-0000-000026820000}"/>
    <cellStyle name="Subtotal (line) 2 2 2 5 2" xfId="35332" xr:uid="{00000000-0005-0000-0000-000027820000}"/>
    <cellStyle name="Subtotal (line) 2 2 2 5 2 2" xfId="35333" xr:uid="{00000000-0005-0000-0000-000028820000}"/>
    <cellStyle name="Subtotal (line) 2 2 2 5 2 3" xfId="35334" xr:uid="{00000000-0005-0000-0000-000029820000}"/>
    <cellStyle name="Subtotal (line) 2 2 2 5 2 4" xfId="35335" xr:uid="{00000000-0005-0000-0000-00002A820000}"/>
    <cellStyle name="Subtotal (line) 2 2 2 5 3" xfId="35336" xr:uid="{00000000-0005-0000-0000-00002B820000}"/>
    <cellStyle name="Subtotal (line) 2 2 2 5 4" xfId="35337" xr:uid="{00000000-0005-0000-0000-00002C820000}"/>
    <cellStyle name="Subtotal (line) 2 2 2 5 5" xfId="35338" xr:uid="{00000000-0005-0000-0000-00002D820000}"/>
    <cellStyle name="Subtotal (line) 2 2 2 6" xfId="4865" xr:uid="{00000000-0005-0000-0000-00002E820000}"/>
    <cellStyle name="Subtotal (line) 2 2 2 6 2" xfId="35339" xr:uid="{00000000-0005-0000-0000-00002F820000}"/>
    <cellStyle name="Subtotal (line) 2 2 2 6 2 2" xfId="35340" xr:uid="{00000000-0005-0000-0000-000030820000}"/>
    <cellStyle name="Subtotal (line) 2 2 2 6 2 3" xfId="35341" xr:uid="{00000000-0005-0000-0000-000031820000}"/>
    <cellStyle name="Subtotal (line) 2 2 2 6 2 4" xfId="35342" xr:uid="{00000000-0005-0000-0000-000032820000}"/>
    <cellStyle name="Subtotal (line) 2 2 2 6 3" xfId="35343" xr:uid="{00000000-0005-0000-0000-000033820000}"/>
    <cellStyle name="Subtotal (line) 2 2 2 6 4" xfId="35344" xr:uid="{00000000-0005-0000-0000-000034820000}"/>
    <cellStyle name="Subtotal (line) 2 2 2 6 5" xfId="35345" xr:uid="{00000000-0005-0000-0000-000035820000}"/>
    <cellStyle name="Subtotal (line) 2 2 2 7" xfId="4866" xr:uid="{00000000-0005-0000-0000-000036820000}"/>
    <cellStyle name="Subtotal (line) 2 2 2 7 2" xfId="35346" xr:uid="{00000000-0005-0000-0000-000037820000}"/>
    <cellStyle name="Subtotal (line) 2 2 2 7 2 2" xfId="35347" xr:uid="{00000000-0005-0000-0000-000038820000}"/>
    <cellStyle name="Subtotal (line) 2 2 2 7 2 3" xfId="35348" xr:uid="{00000000-0005-0000-0000-000039820000}"/>
    <cellStyle name="Subtotal (line) 2 2 2 7 2 4" xfId="35349" xr:uid="{00000000-0005-0000-0000-00003A820000}"/>
    <cellStyle name="Subtotal (line) 2 2 2 7 3" xfId="35350" xr:uid="{00000000-0005-0000-0000-00003B820000}"/>
    <cellStyle name="Subtotal (line) 2 2 2 7 4" xfId="35351" xr:uid="{00000000-0005-0000-0000-00003C820000}"/>
    <cellStyle name="Subtotal (line) 2 2 2 7 5" xfId="35352" xr:uid="{00000000-0005-0000-0000-00003D820000}"/>
    <cellStyle name="Subtotal (line) 2 2 2 8" xfId="4867" xr:uid="{00000000-0005-0000-0000-00003E820000}"/>
    <cellStyle name="Subtotal (line) 2 2 2 8 2" xfId="35353" xr:uid="{00000000-0005-0000-0000-00003F820000}"/>
    <cellStyle name="Subtotal (line) 2 2 2 8 2 2" xfId="35354" xr:uid="{00000000-0005-0000-0000-000040820000}"/>
    <cellStyle name="Subtotal (line) 2 2 2 8 2 3" xfId="35355" xr:uid="{00000000-0005-0000-0000-000041820000}"/>
    <cellStyle name="Subtotal (line) 2 2 2 8 2 4" xfId="35356" xr:uid="{00000000-0005-0000-0000-000042820000}"/>
    <cellStyle name="Subtotal (line) 2 2 2 8 3" xfId="35357" xr:uid="{00000000-0005-0000-0000-000043820000}"/>
    <cellStyle name="Subtotal (line) 2 2 2 8 4" xfId="35358" xr:uid="{00000000-0005-0000-0000-000044820000}"/>
    <cellStyle name="Subtotal (line) 2 2 2 8 5" xfId="35359" xr:uid="{00000000-0005-0000-0000-000045820000}"/>
    <cellStyle name="Subtotal (line) 2 2 2 9" xfId="4868" xr:uid="{00000000-0005-0000-0000-000046820000}"/>
    <cellStyle name="Subtotal (line) 2 2 2 9 2" xfId="35360" xr:uid="{00000000-0005-0000-0000-000047820000}"/>
    <cellStyle name="Subtotal (line) 2 2 2 9 2 2" xfId="35361" xr:uid="{00000000-0005-0000-0000-000048820000}"/>
    <cellStyle name="Subtotal (line) 2 2 2 9 2 3" xfId="35362" xr:uid="{00000000-0005-0000-0000-000049820000}"/>
    <cellStyle name="Subtotal (line) 2 2 2 9 2 4" xfId="35363" xr:uid="{00000000-0005-0000-0000-00004A820000}"/>
    <cellStyle name="Subtotal (line) 2 2 2 9 3" xfId="35364" xr:uid="{00000000-0005-0000-0000-00004B820000}"/>
    <cellStyle name="Subtotal (line) 2 2 2 9 4" xfId="35365" xr:uid="{00000000-0005-0000-0000-00004C820000}"/>
    <cellStyle name="Subtotal (line) 2 2 2 9 5" xfId="35366" xr:uid="{00000000-0005-0000-0000-00004D820000}"/>
    <cellStyle name="Subtotal (line) 2 2 20" xfId="4869" xr:uid="{00000000-0005-0000-0000-00004E820000}"/>
    <cellStyle name="Subtotal (line) 2 2 20 2" xfId="35367" xr:uid="{00000000-0005-0000-0000-00004F820000}"/>
    <cellStyle name="Subtotal (line) 2 2 20 2 2" xfId="35368" xr:uid="{00000000-0005-0000-0000-000050820000}"/>
    <cellStyle name="Subtotal (line) 2 2 20 2 3" xfId="35369" xr:uid="{00000000-0005-0000-0000-000051820000}"/>
    <cellStyle name="Subtotal (line) 2 2 20 2 4" xfId="35370" xr:uid="{00000000-0005-0000-0000-000052820000}"/>
    <cellStyle name="Subtotal (line) 2 2 20 3" xfId="35371" xr:uid="{00000000-0005-0000-0000-000053820000}"/>
    <cellStyle name="Subtotal (line) 2 2 20 4" xfId="35372" xr:uid="{00000000-0005-0000-0000-000054820000}"/>
    <cellStyle name="Subtotal (line) 2 2 20 5" xfId="35373" xr:uid="{00000000-0005-0000-0000-000055820000}"/>
    <cellStyle name="Subtotal (line) 2 2 21" xfId="4870" xr:uid="{00000000-0005-0000-0000-000056820000}"/>
    <cellStyle name="Subtotal (line) 2 2 21 2" xfId="35374" xr:uid="{00000000-0005-0000-0000-000057820000}"/>
    <cellStyle name="Subtotal (line) 2 2 21 2 2" xfId="35375" xr:uid="{00000000-0005-0000-0000-000058820000}"/>
    <cellStyle name="Subtotal (line) 2 2 21 2 3" xfId="35376" xr:uid="{00000000-0005-0000-0000-000059820000}"/>
    <cellStyle name="Subtotal (line) 2 2 21 2 4" xfId="35377" xr:uid="{00000000-0005-0000-0000-00005A820000}"/>
    <cellStyle name="Subtotal (line) 2 2 21 3" xfId="35378" xr:uid="{00000000-0005-0000-0000-00005B820000}"/>
    <cellStyle name="Subtotal (line) 2 2 21 4" xfId="35379" xr:uid="{00000000-0005-0000-0000-00005C820000}"/>
    <cellStyle name="Subtotal (line) 2 2 21 5" xfId="35380" xr:uid="{00000000-0005-0000-0000-00005D820000}"/>
    <cellStyle name="Subtotal (line) 2 2 22" xfId="4871" xr:uid="{00000000-0005-0000-0000-00005E820000}"/>
    <cellStyle name="Subtotal (line) 2 2 22 2" xfId="35381" xr:uid="{00000000-0005-0000-0000-00005F820000}"/>
    <cellStyle name="Subtotal (line) 2 2 22 2 2" xfId="35382" xr:uid="{00000000-0005-0000-0000-000060820000}"/>
    <cellStyle name="Subtotal (line) 2 2 22 2 3" xfId="35383" xr:uid="{00000000-0005-0000-0000-000061820000}"/>
    <cellStyle name="Subtotal (line) 2 2 22 2 4" xfId="35384" xr:uid="{00000000-0005-0000-0000-000062820000}"/>
    <cellStyle name="Subtotal (line) 2 2 22 3" xfId="35385" xr:uid="{00000000-0005-0000-0000-000063820000}"/>
    <cellStyle name="Subtotal (line) 2 2 22 4" xfId="35386" xr:uid="{00000000-0005-0000-0000-000064820000}"/>
    <cellStyle name="Subtotal (line) 2 2 22 5" xfId="35387" xr:uid="{00000000-0005-0000-0000-000065820000}"/>
    <cellStyle name="Subtotal (line) 2 2 23" xfId="4872" xr:uid="{00000000-0005-0000-0000-000066820000}"/>
    <cellStyle name="Subtotal (line) 2 2 23 2" xfId="35388" xr:uid="{00000000-0005-0000-0000-000067820000}"/>
    <cellStyle name="Subtotal (line) 2 2 23 2 2" xfId="35389" xr:uid="{00000000-0005-0000-0000-000068820000}"/>
    <cellStyle name="Subtotal (line) 2 2 23 2 3" xfId="35390" xr:uid="{00000000-0005-0000-0000-000069820000}"/>
    <cellStyle name="Subtotal (line) 2 2 23 2 4" xfId="35391" xr:uid="{00000000-0005-0000-0000-00006A820000}"/>
    <cellStyle name="Subtotal (line) 2 2 23 3" xfId="35392" xr:uid="{00000000-0005-0000-0000-00006B820000}"/>
    <cellStyle name="Subtotal (line) 2 2 23 4" xfId="35393" xr:uid="{00000000-0005-0000-0000-00006C820000}"/>
    <cellStyle name="Subtotal (line) 2 2 23 5" xfId="35394" xr:uid="{00000000-0005-0000-0000-00006D820000}"/>
    <cellStyle name="Subtotal (line) 2 2 24" xfId="4873" xr:uid="{00000000-0005-0000-0000-00006E820000}"/>
    <cellStyle name="Subtotal (line) 2 2 24 2" xfId="35395" xr:uid="{00000000-0005-0000-0000-00006F820000}"/>
    <cellStyle name="Subtotal (line) 2 2 24 2 2" xfId="35396" xr:uid="{00000000-0005-0000-0000-000070820000}"/>
    <cellStyle name="Subtotal (line) 2 2 24 2 3" xfId="35397" xr:uid="{00000000-0005-0000-0000-000071820000}"/>
    <cellStyle name="Subtotal (line) 2 2 24 2 4" xfId="35398" xr:uid="{00000000-0005-0000-0000-000072820000}"/>
    <cellStyle name="Subtotal (line) 2 2 24 3" xfId="35399" xr:uid="{00000000-0005-0000-0000-000073820000}"/>
    <cellStyle name="Subtotal (line) 2 2 24 4" xfId="35400" xr:uid="{00000000-0005-0000-0000-000074820000}"/>
    <cellStyle name="Subtotal (line) 2 2 24 5" xfId="35401" xr:uid="{00000000-0005-0000-0000-000075820000}"/>
    <cellStyle name="Subtotal (line) 2 2 25" xfId="4874" xr:uid="{00000000-0005-0000-0000-000076820000}"/>
    <cellStyle name="Subtotal (line) 2 2 25 2" xfId="35402" xr:uid="{00000000-0005-0000-0000-000077820000}"/>
    <cellStyle name="Subtotal (line) 2 2 25 2 2" xfId="35403" xr:uid="{00000000-0005-0000-0000-000078820000}"/>
    <cellStyle name="Subtotal (line) 2 2 25 2 3" xfId="35404" xr:uid="{00000000-0005-0000-0000-000079820000}"/>
    <cellStyle name="Subtotal (line) 2 2 25 2 4" xfId="35405" xr:uid="{00000000-0005-0000-0000-00007A820000}"/>
    <cellStyle name="Subtotal (line) 2 2 25 3" xfId="35406" xr:uid="{00000000-0005-0000-0000-00007B820000}"/>
    <cellStyle name="Subtotal (line) 2 2 25 4" xfId="35407" xr:uid="{00000000-0005-0000-0000-00007C820000}"/>
    <cellStyle name="Subtotal (line) 2 2 25 5" xfId="35408" xr:uid="{00000000-0005-0000-0000-00007D820000}"/>
    <cellStyle name="Subtotal (line) 2 2 26" xfId="4875" xr:uid="{00000000-0005-0000-0000-00007E820000}"/>
    <cellStyle name="Subtotal (line) 2 2 26 2" xfId="35409" xr:uid="{00000000-0005-0000-0000-00007F820000}"/>
    <cellStyle name="Subtotal (line) 2 2 26 2 2" xfId="35410" xr:uid="{00000000-0005-0000-0000-000080820000}"/>
    <cellStyle name="Subtotal (line) 2 2 26 2 3" xfId="35411" xr:uid="{00000000-0005-0000-0000-000081820000}"/>
    <cellStyle name="Subtotal (line) 2 2 26 2 4" xfId="35412" xr:uid="{00000000-0005-0000-0000-000082820000}"/>
    <cellStyle name="Subtotal (line) 2 2 26 3" xfId="35413" xr:uid="{00000000-0005-0000-0000-000083820000}"/>
    <cellStyle name="Subtotal (line) 2 2 26 4" xfId="35414" xr:uid="{00000000-0005-0000-0000-000084820000}"/>
    <cellStyle name="Subtotal (line) 2 2 26 5" xfId="35415" xr:uid="{00000000-0005-0000-0000-000085820000}"/>
    <cellStyle name="Subtotal (line) 2 2 27" xfId="4876" xr:uid="{00000000-0005-0000-0000-000086820000}"/>
    <cellStyle name="Subtotal (line) 2 2 27 2" xfId="35416" xr:uid="{00000000-0005-0000-0000-000087820000}"/>
    <cellStyle name="Subtotal (line) 2 2 27 2 2" xfId="35417" xr:uid="{00000000-0005-0000-0000-000088820000}"/>
    <cellStyle name="Subtotal (line) 2 2 27 2 3" xfId="35418" xr:uid="{00000000-0005-0000-0000-000089820000}"/>
    <cellStyle name="Subtotal (line) 2 2 27 2 4" xfId="35419" xr:uid="{00000000-0005-0000-0000-00008A820000}"/>
    <cellStyle name="Subtotal (line) 2 2 27 3" xfId="35420" xr:uid="{00000000-0005-0000-0000-00008B820000}"/>
    <cellStyle name="Subtotal (line) 2 2 27 4" xfId="35421" xr:uid="{00000000-0005-0000-0000-00008C820000}"/>
    <cellStyle name="Subtotal (line) 2 2 27 5" xfId="35422" xr:uid="{00000000-0005-0000-0000-00008D820000}"/>
    <cellStyle name="Subtotal (line) 2 2 28" xfId="4877" xr:uid="{00000000-0005-0000-0000-00008E820000}"/>
    <cellStyle name="Subtotal (line) 2 2 28 2" xfId="35423" xr:uid="{00000000-0005-0000-0000-00008F820000}"/>
    <cellStyle name="Subtotal (line) 2 2 28 2 2" xfId="35424" xr:uid="{00000000-0005-0000-0000-000090820000}"/>
    <cellStyle name="Subtotal (line) 2 2 28 2 3" xfId="35425" xr:uid="{00000000-0005-0000-0000-000091820000}"/>
    <cellStyle name="Subtotal (line) 2 2 28 2 4" xfId="35426" xr:uid="{00000000-0005-0000-0000-000092820000}"/>
    <cellStyle name="Subtotal (line) 2 2 28 3" xfId="35427" xr:uid="{00000000-0005-0000-0000-000093820000}"/>
    <cellStyle name="Subtotal (line) 2 2 28 4" xfId="35428" xr:uid="{00000000-0005-0000-0000-000094820000}"/>
    <cellStyle name="Subtotal (line) 2 2 28 5" xfId="35429" xr:uid="{00000000-0005-0000-0000-000095820000}"/>
    <cellStyle name="Subtotal (line) 2 2 29" xfId="4878" xr:uid="{00000000-0005-0000-0000-000096820000}"/>
    <cellStyle name="Subtotal (line) 2 2 29 2" xfId="35430" xr:uid="{00000000-0005-0000-0000-000097820000}"/>
    <cellStyle name="Subtotal (line) 2 2 29 2 2" xfId="35431" xr:uid="{00000000-0005-0000-0000-000098820000}"/>
    <cellStyle name="Subtotal (line) 2 2 29 2 3" xfId="35432" xr:uid="{00000000-0005-0000-0000-000099820000}"/>
    <cellStyle name="Subtotal (line) 2 2 29 2 4" xfId="35433" xr:uid="{00000000-0005-0000-0000-00009A820000}"/>
    <cellStyle name="Subtotal (line) 2 2 29 3" xfId="35434" xr:uid="{00000000-0005-0000-0000-00009B820000}"/>
    <cellStyle name="Subtotal (line) 2 2 29 4" xfId="35435" xr:uid="{00000000-0005-0000-0000-00009C820000}"/>
    <cellStyle name="Subtotal (line) 2 2 29 5" xfId="35436" xr:uid="{00000000-0005-0000-0000-00009D820000}"/>
    <cellStyle name="Subtotal (line) 2 2 3" xfId="4879" xr:uid="{00000000-0005-0000-0000-00009E820000}"/>
    <cellStyle name="Subtotal (line) 2 2 3 2" xfId="35437" xr:uid="{00000000-0005-0000-0000-00009F820000}"/>
    <cellStyle name="Subtotal (line) 2 2 3 2 2" xfId="35438" xr:uid="{00000000-0005-0000-0000-0000A0820000}"/>
    <cellStyle name="Subtotal (line) 2 2 3 2 3" xfId="35439" xr:uid="{00000000-0005-0000-0000-0000A1820000}"/>
    <cellStyle name="Subtotal (line) 2 2 3 2 4" xfId="35440" xr:uid="{00000000-0005-0000-0000-0000A2820000}"/>
    <cellStyle name="Subtotal (line) 2 2 3 3" xfId="35441" xr:uid="{00000000-0005-0000-0000-0000A3820000}"/>
    <cellStyle name="Subtotal (line) 2 2 3 4" xfId="35442" xr:uid="{00000000-0005-0000-0000-0000A4820000}"/>
    <cellStyle name="Subtotal (line) 2 2 3 5" xfId="35443" xr:uid="{00000000-0005-0000-0000-0000A5820000}"/>
    <cellStyle name="Subtotal (line) 2 2 30" xfId="4880" xr:uid="{00000000-0005-0000-0000-0000A6820000}"/>
    <cellStyle name="Subtotal (line) 2 2 30 2" xfId="35444" xr:uid="{00000000-0005-0000-0000-0000A7820000}"/>
    <cellStyle name="Subtotal (line) 2 2 30 2 2" xfId="35445" xr:uid="{00000000-0005-0000-0000-0000A8820000}"/>
    <cellStyle name="Subtotal (line) 2 2 30 2 3" xfId="35446" xr:uid="{00000000-0005-0000-0000-0000A9820000}"/>
    <cellStyle name="Subtotal (line) 2 2 30 2 4" xfId="35447" xr:uid="{00000000-0005-0000-0000-0000AA820000}"/>
    <cellStyle name="Subtotal (line) 2 2 30 3" xfId="35448" xr:uid="{00000000-0005-0000-0000-0000AB820000}"/>
    <cellStyle name="Subtotal (line) 2 2 30 4" xfId="35449" xr:uid="{00000000-0005-0000-0000-0000AC820000}"/>
    <cellStyle name="Subtotal (line) 2 2 30 5" xfId="35450" xr:uid="{00000000-0005-0000-0000-0000AD820000}"/>
    <cellStyle name="Subtotal (line) 2 2 31" xfId="4881" xr:uid="{00000000-0005-0000-0000-0000AE820000}"/>
    <cellStyle name="Subtotal (line) 2 2 31 2" xfId="35451" xr:uid="{00000000-0005-0000-0000-0000AF820000}"/>
    <cellStyle name="Subtotal (line) 2 2 31 2 2" xfId="35452" xr:uid="{00000000-0005-0000-0000-0000B0820000}"/>
    <cellStyle name="Subtotal (line) 2 2 31 2 3" xfId="35453" xr:uid="{00000000-0005-0000-0000-0000B1820000}"/>
    <cellStyle name="Subtotal (line) 2 2 31 2 4" xfId="35454" xr:uid="{00000000-0005-0000-0000-0000B2820000}"/>
    <cellStyle name="Subtotal (line) 2 2 31 3" xfId="35455" xr:uid="{00000000-0005-0000-0000-0000B3820000}"/>
    <cellStyle name="Subtotal (line) 2 2 31 4" xfId="35456" xr:uid="{00000000-0005-0000-0000-0000B4820000}"/>
    <cellStyle name="Subtotal (line) 2 2 31 5" xfId="35457" xr:uid="{00000000-0005-0000-0000-0000B5820000}"/>
    <cellStyle name="Subtotal (line) 2 2 32" xfId="4882" xr:uid="{00000000-0005-0000-0000-0000B6820000}"/>
    <cellStyle name="Subtotal (line) 2 2 32 2" xfId="35458" xr:uid="{00000000-0005-0000-0000-0000B7820000}"/>
    <cellStyle name="Subtotal (line) 2 2 32 2 2" xfId="35459" xr:uid="{00000000-0005-0000-0000-0000B8820000}"/>
    <cellStyle name="Subtotal (line) 2 2 32 2 3" xfId="35460" xr:uid="{00000000-0005-0000-0000-0000B9820000}"/>
    <cellStyle name="Subtotal (line) 2 2 32 2 4" xfId="35461" xr:uid="{00000000-0005-0000-0000-0000BA820000}"/>
    <cellStyle name="Subtotal (line) 2 2 32 3" xfId="35462" xr:uid="{00000000-0005-0000-0000-0000BB820000}"/>
    <cellStyle name="Subtotal (line) 2 2 32 4" xfId="35463" xr:uid="{00000000-0005-0000-0000-0000BC820000}"/>
    <cellStyle name="Subtotal (line) 2 2 32 5" xfId="35464" xr:uid="{00000000-0005-0000-0000-0000BD820000}"/>
    <cellStyle name="Subtotal (line) 2 2 33" xfId="4883" xr:uid="{00000000-0005-0000-0000-0000BE820000}"/>
    <cellStyle name="Subtotal (line) 2 2 33 2" xfId="35465" xr:uid="{00000000-0005-0000-0000-0000BF820000}"/>
    <cellStyle name="Subtotal (line) 2 2 33 2 2" xfId="35466" xr:uid="{00000000-0005-0000-0000-0000C0820000}"/>
    <cellStyle name="Subtotal (line) 2 2 33 2 3" xfId="35467" xr:uid="{00000000-0005-0000-0000-0000C1820000}"/>
    <cellStyle name="Subtotal (line) 2 2 33 2 4" xfId="35468" xr:uid="{00000000-0005-0000-0000-0000C2820000}"/>
    <cellStyle name="Subtotal (line) 2 2 33 3" xfId="35469" xr:uid="{00000000-0005-0000-0000-0000C3820000}"/>
    <cellStyle name="Subtotal (line) 2 2 33 4" xfId="35470" xr:uid="{00000000-0005-0000-0000-0000C4820000}"/>
    <cellStyle name="Subtotal (line) 2 2 33 5" xfId="35471" xr:uid="{00000000-0005-0000-0000-0000C5820000}"/>
    <cellStyle name="Subtotal (line) 2 2 34" xfId="4884" xr:uid="{00000000-0005-0000-0000-0000C6820000}"/>
    <cellStyle name="Subtotal (line) 2 2 34 2" xfId="35472" xr:uid="{00000000-0005-0000-0000-0000C7820000}"/>
    <cellStyle name="Subtotal (line) 2 2 34 2 2" xfId="35473" xr:uid="{00000000-0005-0000-0000-0000C8820000}"/>
    <cellStyle name="Subtotal (line) 2 2 34 2 3" xfId="35474" xr:uid="{00000000-0005-0000-0000-0000C9820000}"/>
    <cellStyle name="Subtotal (line) 2 2 34 2 4" xfId="35475" xr:uid="{00000000-0005-0000-0000-0000CA820000}"/>
    <cellStyle name="Subtotal (line) 2 2 34 3" xfId="35476" xr:uid="{00000000-0005-0000-0000-0000CB820000}"/>
    <cellStyle name="Subtotal (line) 2 2 34 4" xfId="35477" xr:uid="{00000000-0005-0000-0000-0000CC820000}"/>
    <cellStyle name="Subtotal (line) 2 2 34 5" xfId="35478" xr:uid="{00000000-0005-0000-0000-0000CD820000}"/>
    <cellStyle name="Subtotal (line) 2 2 35" xfId="4885" xr:uid="{00000000-0005-0000-0000-0000CE820000}"/>
    <cellStyle name="Subtotal (line) 2 2 35 2" xfId="35479" xr:uid="{00000000-0005-0000-0000-0000CF820000}"/>
    <cellStyle name="Subtotal (line) 2 2 35 2 2" xfId="35480" xr:uid="{00000000-0005-0000-0000-0000D0820000}"/>
    <cellStyle name="Subtotal (line) 2 2 35 2 3" xfId="35481" xr:uid="{00000000-0005-0000-0000-0000D1820000}"/>
    <cellStyle name="Subtotal (line) 2 2 35 2 4" xfId="35482" xr:uid="{00000000-0005-0000-0000-0000D2820000}"/>
    <cellStyle name="Subtotal (line) 2 2 35 3" xfId="35483" xr:uid="{00000000-0005-0000-0000-0000D3820000}"/>
    <cellStyle name="Subtotal (line) 2 2 35 4" xfId="35484" xr:uid="{00000000-0005-0000-0000-0000D4820000}"/>
    <cellStyle name="Subtotal (line) 2 2 35 5" xfId="35485" xr:uid="{00000000-0005-0000-0000-0000D5820000}"/>
    <cellStyle name="Subtotal (line) 2 2 36" xfId="4886" xr:uid="{00000000-0005-0000-0000-0000D6820000}"/>
    <cellStyle name="Subtotal (line) 2 2 36 2" xfId="35486" xr:uid="{00000000-0005-0000-0000-0000D7820000}"/>
    <cellStyle name="Subtotal (line) 2 2 36 2 2" xfId="35487" xr:uid="{00000000-0005-0000-0000-0000D8820000}"/>
    <cellStyle name="Subtotal (line) 2 2 36 2 3" xfId="35488" xr:uid="{00000000-0005-0000-0000-0000D9820000}"/>
    <cellStyle name="Subtotal (line) 2 2 36 2 4" xfId="35489" xr:uid="{00000000-0005-0000-0000-0000DA820000}"/>
    <cellStyle name="Subtotal (line) 2 2 36 3" xfId="35490" xr:uid="{00000000-0005-0000-0000-0000DB820000}"/>
    <cellStyle name="Subtotal (line) 2 2 36 4" xfId="35491" xr:uid="{00000000-0005-0000-0000-0000DC820000}"/>
    <cellStyle name="Subtotal (line) 2 2 36 5" xfId="35492" xr:uid="{00000000-0005-0000-0000-0000DD820000}"/>
    <cellStyle name="Subtotal (line) 2 2 37" xfId="4887" xr:uid="{00000000-0005-0000-0000-0000DE820000}"/>
    <cellStyle name="Subtotal (line) 2 2 37 2" xfId="35493" xr:uid="{00000000-0005-0000-0000-0000DF820000}"/>
    <cellStyle name="Subtotal (line) 2 2 37 2 2" xfId="35494" xr:uid="{00000000-0005-0000-0000-0000E0820000}"/>
    <cellStyle name="Subtotal (line) 2 2 37 2 3" xfId="35495" xr:uid="{00000000-0005-0000-0000-0000E1820000}"/>
    <cellStyle name="Subtotal (line) 2 2 37 2 4" xfId="35496" xr:uid="{00000000-0005-0000-0000-0000E2820000}"/>
    <cellStyle name="Subtotal (line) 2 2 37 3" xfId="35497" xr:uid="{00000000-0005-0000-0000-0000E3820000}"/>
    <cellStyle name="Subtotal (line) 2 2 37 4" xfId="35498" xr:uid="{00000000-0005-0000-0000-0000E4820000}"/>
    <cellStyle name="Subtotal (line) 2 2 37 5" xfId="35499" xr:uid="{00000000-0005-0000-0000-0000E5820000}"/>
    <cellStyle name="Subtotal (line) 2 2 38" xfId="4888" xr:uid="{00000000-0005-0000-0000-0000E6820000}"/>
    <cellStyle name="Subtotal (line) 2 2 38 2" xfId="35500" xr:uid="{00000000-0005-0000-0000-0000E7820000}"/>
    <cellStyle name="Subtotal (line) 2 2 38 2 2" xfId="35501" xr:uid="{00000000-0005-0000-0000-0000E8820000}"/>
    <cellStyle name="Subtotal (line) 2 2 38 2 3" xfId="35502" xr:uid="{00000000-0005-0000-0000-0000E9820000}"/>
    <cellStyle name="Subtotal (line) 2 2 38 2 4" xfId="35503" xr:uid="{00000000-0005-0000-0000-0000EA820000}"/>
    <cellStyle name="Subtotal (line) 2 2 38 3" xfId="35504" xr:uid="{00000000-0005-0000-0000-0000EB820000}"/>
    <cellStyle name="Subtotal (line) 2 2 38 4" xfId="35505" xr:uid="{00000000-0005-0000-0000-0000EC820000}"/>
    <cellStyle name="Subtotal (line) 2 2 38 5" xfId="35506" xr:uid="{00000000-0005-0000-0000-0000ED820000}"/>
    <cellStyle name="Subtotal (line) 2 2 39" xfId="4889" xr:uid="{00000000-0005-0000-0000-0000EE820000}"/>
    <cellStyle name="Subtotal (line) 2 2 39 2" xfId="35507" xr:uid="{00000000-0005-0000-0000-0000EF820000}"/>
    <cellStyle name="Subtotal (line) 2 2 39 2 2" xfId="35508" xr:uid="{00000000-0005-0000-0000-0000F0820000}"/>
    <cellStyle name="Subtotal (line) 2 2 39 2 3" xfId="35509" xr:uid="{00000000-0005-0000-0000-0000F1820000}"/>
    <cellStyle name="Subtotal (line) 2 2 39 2 4" xfId="35510" xr:uid="{00000000-0005-0000-0000-0000F2820000}"/>
    <cellStyle name="Subtotal (line) 2 2 39 3" xfId="35511" xr:uid="{00000000-0005-0000-0000-0000F3820000}"/>
    <cellStyle name="Subtotal (line) 2 2 39 4" xfId="35512" xr:uid="{00000000-0005-0000-0000-0000F4820000}"/>
    <cellStyle name="Subtotal (line) 2 2 39 5" xfId="35513" xr:uid="{00000000-0005-0000-0000-0000F5820000}"/>
    <cellStyle name="Subtotal (line) 2 2 4" xfId="4890" xr:uid="{00000000-0005-0000-0000-0000F6820000}"/>
    <cellStyle name="Subtotal (line) 2 2 4 2" xfId="35514" xr:uid="{00000000-0005-0000-0000-0000F7820000}"/>
    <cellStyle name="Subtotal (line) 2 2 4 2 2" xfId="35515" xr:uid="{00000000-0005-0000-0000-0000F8820000}"/>
    <cellStyle name="Subtotal (line) 2 2 4 2 3" xfId="35516" xr:uid="{00000000-0005-0000-0000-0000F9820000}"/>
    <cellStyle name="Subtotal (line) 2 2 4 2 4" xfId="35517" xr:uid="{00000000-0005-0000-0000-0000FA820000}"/>
    <cellStyle name="Subtotal (line) 2 2 4 3" xfId="35518" xr:uid="{00000000-0005-0000-0000-0000FB820000}"/>
    <cellStyle name="Subtotal (line) 2 2 4 4" xfId="35519" xr:uid="{00000000-0005-0000-0000-0000FC820000}"/>
    <cellStyle name="Subtotal (line) 2 2 4 5" xfId="35520" xr:uid="{00000000-0005-0000-0000-0000FD820000}"/>
    <cellStyle name="Subtotal (line) 2 2 40" xfId="4891" xr:uid="{00000000-0005-0000-0000-0000FE820000}"/>
    <cellStyle name="Subtotal (line) 2 2 40 2" xfId="35521" xr:uid="{00000000-0005-0000-0000-0000FF820000}"/>
    <cellStyle name="Subtotal (line) 2 2 40 2 2" xfId="35522" xr:uid="{00000000-0005-0000-0000-000000830000}"/>
    <cellStyle name="Subtotal (line) 2 2 40 2 3" xfId="35523" xr:uid="{00000000-0005-0000-0000-000001830000}"/>
    <cellStyle name="Subtotal (line) 2 2 40 2 4" xfId="35524" xr:uid="{00000000-0005-0000-0000-000002830000}"/>
    <cellStyle name="Subtotal (line) 2 2 40 3" xfId="35525" xr:uid="{00000000-0005-0000-0000-000003830000}"/>
    <cellStyle name="Subtotal (line) 2 2 40 4" xfId="35526" xr:uid="{00000000-0005-0000-0000-000004830000}"/>
    <cellStyle name="Subtotal (line) 2 2 40 5" xfId="35527" xr:uid="{00000000-0005-0000-0000-000005830000}"/>
    <cellStyle name="Subtotal (line) 2 2 41" xfId="4892" xr:uid="{00000000-0005-0000-0000-000006830000}"/>
    <cellStyle name="Subtotal (line) 2 2 41 2" xfId="35528" xr:uid="{00000000-0005-0000-0000-000007830000}"/>
    <cellStyle name="Subtotal (line) 2 2 41 2 2" xfId="35529" xr:uid="{00000000-0005-0000-0000-000008830000}"/>
    <cellStyle name="Subtotal (line) 2 2 41 2 3" xfId="35530" xr:uid="{00000000-0005-0000-0000-000009830000}"/>
    <cellStyle name="Subtotal (line) 2 2 41 2 4" xfId="35531" xr:uid="{00000000-0005-0000-0000-00000A830000}"/>
    <cellStyle name="Subtotal (line) 2 2 41 3" xfId="35532" xr:uid="{00000000-0005-0000-0000-00000B830000}"/>
    <cellStyle name="Subtotal (line) 2 2 41 4" xfId="35533" xr:uid="{00000000-0005-0000-0000-00000C830000}"/>
    <cellStyle name="Subtotal (line) 2 2 41 5" xfId="35534" xr:uid="{00000000-0005-0000-0000-00000D830000}"/>
    <cellStyle name="Subtotal (line) 2 2 42" xfId="4893" xr:uid="{00000000-0005-0000-0000-00000E830000}"/>
    <cellStyle name="Subtotal (line) 2 2 42 2" xfId="35535" xr:uid="{00000000-0005-0000-0000-00000F830000}"/>
    <cellStyle name="Subtotal (line) 2 2 42 2 2" xfId="35536" xr:uid="{00000000-0005-0000-0000-000010830000}"/>
    <cellStyle name="Subtotal (line) 2 2 42 2 3" xfId="35537" xr:uid="{00000000-0005-0000-0000-000011830000}"/>
    <cellStyle name="Subtotal (line) 2 2 42 2 4" xfId="35538" xr:uid="{00000000-0005-0000-0000-000012830000}"/>
    <cellStyle name="Subtotal (line) 2 2 42 3" xfId="35539" xr:uid="{00000000-0005-0000-0000-000013830000}"/>
    <cellStyle name="Subtotal (line) 2 2 42 4" xfId="35540" xr:uid="{00000000-0005-0000-0000-000014830000}"/>
    <cellStyle name="Subtotal (line) 2 2 42 5" xfId="35541" xr:uid="{00000000-0005-0000-0000-000015830000}"/>
    <cellStyle name="Subtotal (line) 2 2 43" xfId="4894" xr:uid="{00000000-0005-0000-0000-000016830000}"/>
    <cellStyle name="Subtotal (line) 2 2 43 2" xfId="35542" xr:uid="{00000000-0005-0000-0000-000017830000}"/>
    <cellStyle name="Subtotal (line) 2 2 43 2 2" xfId="35543" xr:uid="{00000000-0005-0000-0000-000018830000}"/>
    <cellStyle name="Subtotal (line) 2 2 43 2 3" xfId="35544" xr:uid="{00000000-0005-0000-0000-000019830000}"/>
    <cellStyle name="Subtotal (line) 2 2 43 2 4" xfId="35545" xr:uid="{00000000-0005-0000-0000-00001A830000}"/>
    <cellStyle name="Subtotal (line) 2 2 43 3" xfId="35546" xr:uid="{00000000-0005-0000-0000-00001B830000}"/>
    <cellStyle name="Subtotal (line) 2 2 43 4" xfId="35547" xr:uid="{00000000-0005-0000-0000-00001C830000}"/>
    <cellStyle name="Subtotal (line) 2 2 43 5" xfId="35548" xr:uid="{00000000-0005-0000-0000-00001D830000}"/>
    <cellStyle name="Subtotal (line) 2 2 44" xfId="4895" xr:uid="{00000000-0005-0000-0000-00001E830000}"/>
    <cellStyle name="Subtotal (line) 2 2 44 2" xfId="35549" xr:uid="{00000000-0005-0000-0000-00001F830000}"/>
    <cellStyle name="Subtotal (line) 2 2 44 2 2" xfId="35550" xr:uid="{00000000-0005-0000-0000-000020830000}"/>
    <cellStyle name="Subtotal (line) 2 2 44 2 3" xfId="35551" xr:uid="{00000000-0005-0000-0000-000021830000}"/>
    <cellStyle name="Subtotal (line) 2 2 44 2 4" xfId="35552" xr:uid="{00000000-0005-0000-0000-000022830000}"/>
    <cellStyle name="Subtotal (line) 2 2 44 3" xfId="35553" xr:uid="{00000000-0005-0000-0000-000023830000}"/>
    <cellStyle name="Subtotal (line) 2 2 44 4" xfId="35554" xr:uid="{00000000-0005-0000-0000-000024830000}"/>
    <cellStyle name="Subtotal (line) 2 2 44 5" xfId="35555" xr:uid="{00000000-0005-0000-0000-000025830000}"/>
    <cellStyle name="Subtotal (line) 2 2 45" xfId="4896" xr:uid="{00000000-0005-0000-0000-000026830000}"/>
    <cellStyle name="Subtotal (line) 2 2 45 2" xfId="35556" xr:uid="{00000000-0005-0000-0000-000027830000}"/>
    <cellStyle name="Subtotal (line) 2 2 45 2 2" xfId="35557" xr:uid="{00000000-0005-0000-0000-000028830000}"/>
    <cellStyle name="Subtotal (line) 2 2 45 2 3" xfId="35558" xr:uid="{00000000-0005-0000-0000-000029830000}"/>
    <cellStyle name="Subtotal (line) 2 2 45 2 4" xfId="35559" xr:uid="{00000000-0005-0000-0000-00002A830000}"/>
    <cellStyle name="Subtotal (line) 2 2 45 3" xfId="35560" xr:uid="{00000000-0005-0000-0000-00002B830000}"/>
    <cellStyle name="Subtotal (line) 2 2 45 4" xfId="35561" xr:uid="{00000000-0005-0000-0000-00002C830000}"/>
    <cellStyle name="Subtotal (line) 2 2 45 5" xfId="35562" xr:uid="{00000000-0005-0000-0000-00002D830000}"/>
    <cellStyle name="Subtotal (line) 2 2 46" xfId="35563" xr:uid="{00000000-0005-0000-0000-00002E830000}"/>
    <cellStyle name="Subtotal (line) 2 2 46 2" xfId="35564" xr:uid="{00000000-0005-0000-0000-00002F830000}"/>
    <cellStyle name="Subtotal (line) 2 2 46 3" xfId="35565" xr:uid="{00000000-0005-0000-0000-000030830000}"/>
    <cellStyle name="Subtotal (line) 2 2 46 4" xfId="35566" xr:uid="{00000000-0005-0000-0000-000031830000}"/>
    <cellStyle name="Subtotal (line) 2 2 47" xfId="35567" xr:uid="{00000000-0005-0000-0000-000032830000}"/>
    <cellStyle name="Subtotal (line) 2 2 47 2" xfId="35568" xr:uid="{00000000-0005-0000-0000-000033830000}"/>
    <cellStyle name="Subtotal (line) 2 2 47 3" xfId="35569" xr:uid="{00000000-0005-0000-0000-000034830000}"/>
    <cellStyle name="Subtotal (line) 2 2 47 4" xfId="35570" xr:uid="{00000000-0005-0000-0000-000035830000}"/>
    <cellStyle name="Subtotal (line) 2 2 48" xfId="35571" xr:uid="{00000000-0005-0000-0000-000036830000}"/>
    <cellStyle name="Subtotal (line) 2 2 49" xfId="35572" xr:uid="{00000000-0005-0000-0000-000037830000}"/>
    <cellStyle name="Subtotal (line) 2 2 5" xfId="4897" xr:uid="{00000000-0005-0000-0000-000038830000}"/>
    <cellStyle name="Subtotal (line) 2 2 5 2" xfId="35573" xr:uid="{00000000-0005-0000-0000-000039830000}"/>
    <cellStyle name="Subtotal (line) 2 2 5 2 2" xfId="35574" xr:uid="{00000000-0005-0000-0000-00003A830000}"/>
    <cellStyle name="Subtotal (line) 2 2 5 2 3" xfId="35575" xr:uid="{00000000-0005-0000-0000-00003B830000}"/>
    <cellStyle name="Subtotal (line) 2 2 5 2 4" xfId="35576" xr:uid="{00000000-0005-0000-0000-00003C830000}"/>
    <cellStyle name="Subtotal (line) 2 2 5 3" xfId="35577" xr:uid="{00000000-0005-0000-0000-00003D830000}"/>
    <cellStyle name="Subtotal (line) 2 2 5 4" xfId="35578" xr:uid="{00000000-0005-0000-0000-00003E830000}"/>
    <cellStyle name="Subtotal (line) 2 2 5 5" xfId="35579" xr:uid="{00000000-0005-0000-0000-00003F830000}"/>
    <cellStyle name="Subtotal (line) 2 2 50" xfId="35580" xr:uid="{00000000-0005-0000-0000-000040830000}"/>
    <cellStyle name="Subtotal (line) 2 2 6" xfId="4898" xr:uid="{00000000-0005-0000-0000-000041830000}"/>
    <cellStyle name="Subtotal (line) 2 2 6 2" xfId="35581" xr:uid="{00000000-0005-0000-0000-000042830000}"/>
    <cellStyle name="Subtotal (line) 2 2 6 2 2" xfId="35582" xr:uid="{00000000-0005-0000-0000-000043830000}"/>
    <cellStyle name="Subtotal (line) 2 2 6 2 3" xfId="35583" xr:uid="{00000000-0005-0000-0000-000044830000}"/>
    <cellStyle name="Subtotal (line) 2 2 6 2 4" xfId="35584" xr:uid="{00000000-0005-0000-0000-000045830000}"/>
    <cellStyle name="Subtotal (line) 2 2 6 3" xfId="35585" xr:uid="{00000000-0005-0000-0000-000046830000}"/>
    <cellStyle name="Subtotal (line) 2 2 6 4" xfId="35586" xr:uid="{00000000-0005-0000-0000-000047830000}"/>
    <cellStyle name="Subtotal (line) 2 2 6 5" xfId="35587" xr:uid="{00000000-0005-0000-0000-000048830000}"/>
    <cellStyle name="Subtotal (line) 2 2 7" xfId="4899" xr:uid="{00000000-0005-0000-0000-000049830000}"/>
    <cellStyle name="Subtotal (line) 2 2 7 2" xfId="35588" xr:uid="{00000000-0005-0000-0000-00004A830000}"/>
    <cellStyle name="Subtotal (line) 2 2 7 2 2" xfId="35589" xr:uid="{00000000-0005-0000-0000-00004B830000}"/>
    <cellStyle name="Subtotal (line) 2 2 7 2 3" xfId="35590" xr:uid="{00000000-0005-0000-0000-00004C830000}"/>
    <cellStyle name="Subtotal (line) 2 2 7 2 4" xfId="35591" xr:uid="{00000000-0005-0000-0000-00004D830000}"/>
    <cellStyle name="Subtotal (line) 2 2 7 3" xfId="35592" xr:uid="{00000000-0005-0000-0000-00004E830000}"/>
    <cellStyle name="Subtotal (line) 2 2 7 4" xfId="35593" xr:uid="{00000000-0005-0000-0000-00004F830000}"/>
    <cellStyle name="Subtotal (line) 2 2 7 5" xfId="35594" xr:uid="{00000000-0005-0000-0000-000050830000}"/>
    <cellStyle name="Subtotal (line) 2 2 8" xfId="4900" xr:uid="{00000000-0005-0000-0000-000051830000}"/>
    <cellStyle name="Subtotal (line) 2 2 8 2" xfId="35595" xr:uid="{00000000-0005-0000-0000-000052830000}"/>
    <cellStyle name="Subtotal (line) 2 2 8 2 2" xfId="35596" xr:uid="{00000000-0005-0000-0000-000053830000}"/>
    <cellStyle name="Subtotal (line) 2 2 8 2 3" xfId="35597" xr:uid="{00000000-0005-0000-0000-000054830000}"/>
    <cellStyle name="Subtotal (line) 2 2 8 2 4" xfId="35598" xr:uid="{00000000-0005-0000-0000-000055830000}"/>
    <cellStyle name="Subtotal (line) 2 2 8 3" xfId="35599" xr:uid="{00000000-0005-0000-0000-000056830000}"/>
    <cellStyle name="Subtotal (line) 2 2 8 4" xfId="35600" xr:uid="{00000000-0005-0000-0000-000057830000}"/>
    <cellStyle name="Subtotal (line) 2 2 8 5" xfId="35601" xr:uid="{00000000-0005-0000-0000-000058830000}"/>
    <cellStyle name="Subtotal (line) 2 2 9" xfId="4901" xr:uid="{00000000-0005-0000-0000-000059830000}"/>
    <cellStyle name="Subtotal (line) 2 2 9 2" xfId="35602" xr:uid="{00000000-0005-0000-0000-00005A830000}"/>
    <cellStyle name="Subtotal (line) 2 2 9 2 2" xfId="35603" xr:uid="{00000000-0005-0000-0000-00005B830000}"/>
    <cellStyle name="Subtotal (line) 2 2 9 2 3" xfId="35604" xr:uid="{00000000-0005-0000-0000-00005C830000}"/>
    <cellStyle name="Subtotal (line) 2 2 9 2 4" xfId="35605" xr:uid="{00000000-0005-0000-0000-00005D830000}"/>
    <cellStyle name="Subtotal (line) 2 2 9 3" xfId="35606" xr:uid="{00000000-0005-0000-0000-00005E830000}"/>
    <cellStyle name="Subtotal (line) 2 2 9 4" xfId="35607" xr:uid="{00000000-0005-0000-0000-00005F830000}"/>
    <cellStyle name="Subtotal (line) 2 2 9 5" xfId="35608" xr:uid="{00000000-0005-0000-0000-000060830000}"/>
    <cellStyle name="Subtotal (line) 2 3" xfId="4902" xr:uid="{00000000-0005-0000-0000-000061830000}"/>
    <cellStyle name="Subtotal (line) 2 3 10" xfId="4903" xr:uid="{00000000-0005-0000-0000-000062830000}"/>
    <cellStyle name="Subtotal (line) 2 3 10 2" xfId="35609" xr:uid="{00000000-0005-0000-0000-000063830000}"/>
    <cellStyle name="Subtotal (line) 2 3 10 2 2" xfId="35610" xr:uid="{00000000-0005-0000-0000-000064830000}"/>
    <cellStyle name="Subtotal (line) 2 3 10 2 3" xfId="35611" xr:uid="{00000000-0005-0000-0000-000065830000}"/>
    <cellStyle name="Subtotal (line) 2 3 10 2 4" xfId="35612" xr:uid="{00000000-0005-0000-0000-000066830000}"/>
    <cellStyle name="Subtotal (line) 2 3 10 3" xfId="35613" xr:uid="{00000000-0005-0000-0000-000067830000}"/>
    <cellStyle name="Subtotal (line) 2 3 10 4" xfId="35614" xr:uid="{00000000-0005-0000-0000-000068830000}"/>
    <cellStyle name="Subtotal (line) 2 3 10 5" xfId="35615" xr:uid="{00000000-0005-0000-0000-000069830000}"/>
    <cellStyle name="Subtotal (line) 2 3 11" xfId="4904" xr:uid="{00000000-0005-0000-0000-00006A830000}"/>
    <cellStyle name="Subtotal (line) 2 3 11 2" xfId="35616" xr:uid="{00000000-0005-0000-0000-00006B830000}"/>
    <cellStyle name="Subtotal (line) 2 3 11 2 2" xfId="35617" xr:uid="{00000000-0005-0000-0000-00006C830000}"/>
    <cellStyle name="Subtotal (line) 2 3 11 2 3" xfId="35618" xr:uid="{00000000-0005-0000-0000-00006D830000}"/>
    <cellStyle name="Subtotal (line) 2 3 11 2 4" xfId="35619" xr:uid="{00000000-0005-0000-0000-00006E830000}"/>
    <cellStyle name="Subtotal (line) 2 3 11 3" xfId="35620" xr:uid="{00000000-0005-0000-0000-00006F830000}"/>
    <cellStyle name="Subtotal (line) 2 3 11 4" xfId="35621" xr:uid="{00000000-0005-0000-0000-000070830000}"/>
    <cellStyle name="Subtotal (line) 2 3 11 5" xfId="35622" xr:uid="{00000000-0005-0000-0000-000071830000}"/>
    <cellStyle name="Subtotal (line) 2 3 12" xfId="4905" xr:uid="{00000000-0005-0000-0000-000072830000}"/>
    <cellStyle name="Subtotal (line) 2 3 12 2" xfId="35623" xr:uid="{00000000-0005-0000-0000-000073830000}"/>
    <cellStyle name="Subtotal (line) 2 3 12 2 2" xfId="35624" xr:uid="{00000000-0005-0000-0000-000074830000}"/>
    <cellStyle name="Subtotal (line) 2 3 12 2 3" xfId="35625" xr:uid="{00000000-0005-0000-0000-000075830000}"/>
    <cellStyle name="Subtotal (line) 2 3 12 2 4" xfId="35626" xr:uid="{00000000-0005-0000-0000-000076830000}"/>
    <cellStyle name="Subtotal (line) 2 3 12 3" xfId="35627" xr:uid="{00000000-0005-0000-0000-000077830000}"/>
    <cellStyle name="Subtotal (line) 2 3 12 4" xfId="35628" xr:uid="{00000000-0005-0000-0000-000078830000}"/>
    <cellStyle name="Subtotal (line) 2 3 12 5" xfId="35629" xr:uid="{00000000-0005-0000-0000-000079830000}"/>
    <cellStyle name="Subtotal (line) 2 3 13" xfId="4906" xr:uid="{00000000-0005-0000-0000-00007A830000}"/>
    <cellStyle name="Subtotal (line) 2 3 13 2" xfId="35630" xr:uid="{00000000-0005-0000-0000-00007B830000}"/>
    <cellStyle name="Subtotal (line) 2 3 13 2 2" xfId="35631" xr:uid="{00000000-0005-0000-0000-00007C830000}"/>
    <cellStyle name="Subtotal (line) 2 3 13 2 3" xfId="35632" xr:uid="{00000000-0005-0000-0000-00007D830000}"/>
    <cellStyle name="Subtotal (line) 2 3 13 2 4" xfId="35633" xr:uid="{00000000-0005-0000-0000-00007E830000}"/>
    <cellStyle name="Subtotal (line) 2 3 13 3" xfId="35634" xr:uid="{00000000-0005-0000-0000-00007F830000}"/>
    <cellStyle name="Subtotal (line) 2 3 13 4" xfId="35635" xr:uid="{00000000-0005-0000-0000-000080830000}"/>
    <cellStyle name="Subtotal (line) 2 3 13 5" xfId="35636" xr:uid="{00000000-0005-0000-0000-000081830000}"/>
    <cellStyle name="Subtotal (line) 2 3 14" xfId="4907" xr:uid="{00000000-0005-0000-0000-000082830000}"/>
    <cellStyle name="Subtotal (line) 2 3 14 2" xfId="35637" xr:uid="{00000000-0005-0000-0000-000083830000}"/>
    <cellStyle name="Subtotal (line) 2 3 14 2 2" xfId="35638" xr:uid="{00000000-0005-0000-0000-000084830000}"/>
    <cellStyle name="Subtotal (line) 2 3 14 2 3" xfId="35639" xr:uid="{00000000-0005-0000-0000-000085830000}"/>
    <cellStyle name="Subtotal (line) 2 3 14 2 4" xfId="35640" xr:uid="{00000000-0005-0000-0000-000086830000}"/>
    <cellStyle name="Subtotal (line) 2 3 14 3" xfId="35641" xr:uid="{00000000-0005-0000-0000-000087830000}"/>
    <cellStyle name="Subtotal (line) 2 3 14 4" xfId="35642" xr:uid="{00000000-0005-0000-0000-000088830000}"/>
    <cellStyle name="Subtotal (line) 2 3 14 5" xfId="35643" xr:uid="{00000000-0005-0000-0000-000089830000}"/>
    <cellStyle name="Subtotal (line) 2 3 15" xfId="4908" xr:uid="{00000000-0005-0000-0000-00008A830000}"/>
    <cellStyle name="Subtotal (line) 2 3 15 2" xfId="35644" xr:uid="{00000000-0005-0000-0000-00008B830000}"/>
    <cellStyle name="Subtotal (line) 2 3 15 2 2" xfId="35645" xr:uid="{00000000-0005-0000-0000-00008C830000}"/>
    <cellStyle name="Subtotal (line) 2 3 15 2 3" xfId="35646" xr:uid="{00000000-0005-0000-0000-00008D830000}"/>
    <cellStyle name="Subtotal (line) 2 3 15 2 4" xfId="35647" xr:uid="{00000000-0005-0000-0000-00008E830000}"/>
    <cellStyle name="Subtotal (line) 2 3 15 3" xfId="35648" xr:uid="{00000000-0005-0000-0000-00008F830000}"/>
    <cellStyle name="Subtotal (line) 2 3 15 4" xfId="35649" xr:uid="{00000000-0005-0000-0000-000090830000}"/>
    <cellStyle name="Subtotal (line) 2 3 15 5" xfId="35650" xr:uid="{00000000-0005-0000-0000-000091830000}"/>
    <cellStyle name="Subtotal (line) 2 3 16" xfId="4909" xr:uid="{00000000-0005-0000-0000-000092830000}"/>
    <cellStyle name="Subtotal (line) 2 3 16 2" xfId="35651" xr:uid="{00000000-0005-0000-0000-000093830000}"/>
    <cellStyle name="Subtotal (line) 2 3 16 2 2" xfId="35652" xr:uid="{00000000-0005-0000-0000-000094830000}"/>
    <cellStyle name="Subtotal (line) 2 3 16 2 3" xfId="35653" xr:uid="{00000000-0005-0000-0000-000095830000}"/>
    <cellStyle name="Subtotal (line) 2 3 16 2 4" xfId="35654" xr:uid="{00000000-0005-0000-0000-000096830000}"/>
    <cellStyle name="Subtotal (line) 2 3 16 3" xfId="35655" xr:uid="{00000000-0005-0000-0000-000097830000}"/>
    <cellStyle name="Subtotal (line) 2 3 16 4" xfId="35656" xr:uid="{00000000-0005-0000-0000-000098830000}"/>
    <cellStyle name="Subtotal (line) 2 3 16 5" xfId="35657" xr:uid="{00000000-0005-0000-0000-000099830000}"/>
    <cellStyle name="Subtotal (line) 2 3 17" xfId="4910" xr:uid="{00000000-0005-0000-0000-00009A830000}"/>
    <cellStyle name="Subtotal (line) 2 3 17 2" xfId="35658" xr:uid="{00000000-0005-0000-0000-00009B830000}"/>
    <cellStyle name="Subtotal (line) 2 3 17 2 2" xfId="35659" xr:uid="{00000000-0005-0000-0000-00009C830000}"/>
    <cellStyle name="Subtotal (line) 2 3 17 2 3" xfId="35660" xr:uid="{00000000-0005-0000-0000-00009D830000}"/>
    <cellStyle name="Subtotal (line) 2 3 17 2 4" xfId="35661" xr:uid="{00000000-0005-0000-0000-00009E830000}"/>
    <cellStyle name="Subtotal (line) 2 3 17 3" xfId="35662" xr:uid="{00000000-0005-0000-0000-00009F830000}"/>
    <cellStyle name="Subtotal (line) 2 3 17 4" xfId="35663" xr:uid="{00000000-0005-0000-0000-0000A0830000}"/>
    <cellStyle name="Subtotal (line) 2 3 17 5" xfId="35664" xr:uid="{00000000-0005-0000-0000-0000A1830000}"/>
    <cellStyle name="Subtotal (line) 2 3 18" xfId="4911" xr:uid="{00000000-0005-0000-0000-0000A2830000}"/>
    <cellStyle name="Subtotal (line) 2 3 18 2" xfId="35665" xr:uid="{00000000-0005-0000-0000-0000A3830000}"/>
    <cellStyle name="Subtotal (line) 2 3 18 2 2" xfId="35666" xr:uid="{00000000-0005-0000-0000-0000A4830000}"/>
    <cellStyle name="Subtotal (line) 2 3 18 2 3" xfId="35667" xr:uid="{00000000-0005-0000-0000-0000A5830000}"/>
    <cellStyle name="Subtotal (line) 2 3 18 2 4" xfId="35668" xr:uid="{00000000-0005-0000-0000-0000A6830000}"/>
    <cellStyle name="Subtotal (line) 2 3 18 3" xfId="35669" xr:uid="{00000000-0005-0000-0000-0000A7830000}"/>
    <cellStyle name="Subtotal (line) 2 3 18 4" xfId="35670" xr:uid="{00000000-0005-0000-0000-0000A8830000}"/>
    <cellStyle name="Subtotal (line) 2 3 18 5" xfId="35671" xr:uid="{00000000-0005-0000-0000-0000A9830000}"/>
    <cellStyle name="Subtotal (line) 2 3 19" xfId="4912" xr:uid="{00000000-0005-0000-0000-0000AA830000}"/>
    <cellStyle name="Subtotal (line) 2 3 19 2" xfId="35672" xr:uid="{00000000-0005-0000-0000-0000AB830000}"/>
    <cellStyle name="Subtotal (line) 2 3 19 2 2" xfId="35673" xr:uid="{00000000-0005-0000-0000-0000AC830000}"/>
    <cellStyle name="Subtotal (line) 2 3 19 2 3" xfId="35674" xr:uid="{00000000-0005-0000-0000-0000AD830000}"/>
    <cellStyle name="Subtotal (line) 2 3 19 2 4" xfId="35675" xr:uid="{00000000-0005-0000-0000-0000AE830000}"/>
    <cellStyle name="Subtotal (line) 2 3 19 3" xfId="35676" xr:uid="{00000000-0005-0000-0000-0000AF830000}"/>
    <cellStyle name="Subtotal (line) 2 3 19 4" xfId="35677" xr:uid="{00000000-0005-0000-0000-0000B0830000}"/>
    <cellStyle name="Subtotal (line) 2 3 19 5" xfId="35678" xr:uid="{00000000-0005-0000-0000-0000B1830000}"/>
    <cellStyle name="Subtotal (line) 2 3 2" xfId="4913" xr:uid="{00000000-0005-0000-0000-0000B2830000}"/>
    <cellStyle name="Subtotal (line) 2 3 2 10" xfId="4914" xr:uid="{00000000-0005-0000-0000-0000B3830000}"/>
    <cellStyle name="Subtotal (line) 2 3 2 10 2" xfId="35679" xr:uid="{00000000-0005-0000-0000-0000B4830000}"/>
    <cellStyle name="Subtotal (line) 2 3 2 10 2 2" xfId="35680" xr:uid="{00000000-0005-0000-0000-0000B5830000}"/>
    <cellStyle name="Subtotal (line) 2 3 2 10 2 3" xfId="35681" xr:uid="{00000000-0005-0000-0000-0000B6830000}"/>
    <cellStyle name="Subtotal (line) 2 3 2 10 2 4" xfId="35682" xr:uid="{00000000-0005-0000-0000-0000B7830000}"/>
    <cellStyle name="Subtotal (line) 2 3 2 10 3" xfId="35683" xr:uid="{00000000-0005-0000-0000-0000B8830000}"/>
    <cellStyle name="Subtotal (line) 2 3 2 10 4" xfId="35684" xr:uid="{00000000-0005-0000-0000-0000B9830000}"/>
    <cellStyle name="Subtotal (line) 2 3 2 10 5" xfId="35685" xr:uid="{00000000-0005-0000-0000-0000BA830000}"/>
    <cellStyle name="Subtotal (line) 2 3 2 11" xfId="4915" xr:uid="{00000000-0005-0000-0000-0000BB830000}"/>
    <cellStyle name="Subtotal (line) 2 3 2 11 2" xfId="35686" xr:uid="{00000000-0005-0000-0000-0000BC830000}"/>
    <cellStyle name="Subtotal (line) 2 3 2 11 2 2" xfId="35687" xr:uid="{00000000-0005-0000-0000-0000BD830000}"/>
    <cellStyle name="Subtotal (line) 2 3 2 11 2 3" xfId="35688" xr:uid="{00000000-0005-0000-0000-0000BE830000}"/>
    <cellStyle name="Subtotal (line) 2 3 2 11 2 4" xfId="35689" xr:uid="{00000000-0005-0000-0000-0000BF830000}"/>
    <cellStyle name="Subtotal (line) 2 3 2 11 3" xfId="35690" xr:uid="{00000000-0005-0000-0000-0000C0830000}"/>
    <cellStyle name="Subtotal (line) 2 3 2 11 4" xfId="35691" xr:uid="{00000000-0005-0000-0000-0000C1830000}"/>
    <cellStyle name="Subtotal (line) 2 3 2 11 5" xfId="35692" xr:uid="{00000000-0005-0000-0000-0000C2830000}"/>
    <cellStyle name="Subtotal (line) 2 3 2 12" xfId="4916" xr:uid="{00000000-0005-0000-0000-0000C3830000}"/>
    <cellStyle name="Subtotal (line) 2 3 2 12 2" xfId="35693" xr:uid="{00000000-0005-0000-0000-0000C4830000}"/>
    <cellStyle name="Subtotal (line) 2 3 2 12 2 2" xfId="35694" xr:uid="{00000000-0005-0000-0000-0000C5830000}"/>
    <cellStyle name="Subtotal (line) 2 3 2 12 2 3" xfId="35695" xr:uid="{00000000-0005-0000-0000-0000C6830000}"/>
    <cellStyle name="Subtotal (line) 2 3 2 12 2 4" xfId="35696" xr:uid="{00000000-0005-0000-0000-0000C7830000}"/>
    <cellStyle name="Subtotal (line) 2 3 2 12 3" xfId="35697" xr:uid="{00000000-0005-0000-0000-0000C8830000}"/>
    <cellStyle name="Subtotal (line) 2 3 2 12 4" xfId="35698" xr:uid="{00000000-0005-0000-0000-0000C9830000}"/>
    <cellStyle name="Subtotal (line) 2 3 2 12 5" xfId="35699" xr:uid="{00000000-0005-0000-0000-0000CA830000}"/>
    <cellStyle name="Subtotal (line) 2 3 2 13" xfId="4917" xr:uid="{00000000-0005-0000-0000-0000CB830000}"/>
    <cellStyle name="Subtotal (line) 2 3 2 13 2" xfId="35700" xr:uid="{00000000-0005-0000-0000-0000CC830000}"/>
    <cellStyle name="Subtotal (line) 2 3 2 13 2 2" xfId="35701" xr:uid="{00000000-0005-0000-0000-0000CD830000}"/>
    <cellStyle name="Subtotal (line) 2 3 2 13 2 3" xfId="35702" xr:uid="{00000000-0005-0000-0000-0000CE830000}"/>
    <cellStyle name="Subtotal (line) 2 3 2 13 2 4" xfId="35703" xr:uid="{00000000-0005-0000-0000-0000CF830000}"/>
    <cellStyle name="Subtotal (line) 2 3 2 13 3" xfId="35704" xr:uid="{00000000-0005-0000-0000-0000D0830000}"/>
    <cellStyle name="Subtotal (line) 2 3 2 13 4" xfId="35705" xr:uid="{00000000-0005-0000-0000-0000D1830000}"/>
    <cellStyle name="Subtotal (line) 2 3 2 13 5" xfId="35706" xr:uid="{00000000-0005-0000-0000-0000D2830000}"/>
    <cellStyle name="Subtotal (line) 2 3 2 14" xfId="4918" xr:uid="{00000000-0005-0000-0000-0000D3830000}"/>
    <cellStyle name="Subtotal (line) 2 3 2 14 2" xfId="35707" xr:uid="{00000000-0005-0000-0000-0000D4830000}"/>
    <cellStyle name="Subtotal (line) 2 3 2 14 2 2" xfId="35708" xr:uid="{00000000-0005-0000-0000-0000D5830000}"/>
    <cellStyle name="Subtotal (line) 2 3 2 14 2 3" xfId="35709" xr:uid="{00000000-0005-0000-0000-0000D6830000}"/>
    <cellStyle name="Subtotal (line) 2 3 2 14 2 4" xfId="35710" xr:uid="{00000000-0005-0000-0000-0000D7830000}"/>
    <cellStyle name="Subtotal (line) 2 3 2 14 3" xfId="35711" xr:uid="{00000000-0005-0000-0000-0000D8830000}"/>
    <cellStyle name="Subtotal (line) 2 3 2 14 4" xfId="35712" xr:uid="{00000000-0005-0000-0000-0000D9830000}"/>
    <cellStyle name="Subtotal (line) 2 3 2 14 5" xfId="35713" xr:uid="{00000000-0005-0000-0000-0000DA830000}"/>
    <cellStyle name="Subtotal (line) 2 3 2 15" xfId="4919" xr:uid="{00000000-0005-0000-0000-0000DB830000}"/>
    <cellStyle name="Subtotal (line) 2 3 2 15 2" xfId="35714" xr:uid="{00000000-0005-0000-0000-0000DC830000}"/>
    <cellStyle name="Subtotal (line) 2 3 2 15 2 2" xfId="35715" xr:uid="{00000000-0005-0000-0000-0000DD830000}"/>
    <cellStyle name="Subtotal (line) 2 3 2 15 2 3" xfId="35716" xr:uid="{00000000-0005-0000-0000-0000DE830000}"/>
    <cellStyle name="Subtotal (line) 2 3 2 15 2 4" xfId="35717" xr:uid="{00000000-0005-0000-0000-0000DF830000}"/>
    <cellStyle name="Subtotal (line) 2 3 2 15 3" xfId="35718" xr:uid="{00000000-0005-0000-0000-0000E0830000}"/>
    <cellStyle name="Subtotal (line) 2 3 2 15 4" xfId="35719" xr:uid="{00000000-0005-0000-0000-0000E1830000}"/>
    <cellStyle name="Subtotal (line) 2 3 2 15 5" xfId="35720" xr:uid="{00000000-0005-0000-0000-0000E2830000}"/>
    <cellStyle name="Subtotal (line) 2 3 2 16" xfId="4920" xr:uid="{00000000-0005-0000-0000-0000E3830000}"/>
    <cellStyle name="Subtotal (line) 2 3 2 16 2" xfId="35721" xr:uid="{00000000-0005-0000-0000-0000E4830000}"/>
    <cellStyle name="Subtotal (line) 2 3 2 16 2 2" xfId="35722" xr:uid="{00000000-0005-0000-0000-0000E5830000}"/>
    <cellStyle name="Subtotal (line) 2 3 2 16 2 3" xfId="35723" xr:uid="{00000000-0005-0000-0000-0000E6830000}"/>
    <cellStyle name="Subtotal (line) 2 3 2 16 2 4" xfId="35724" xr:uid="{00000000-0005-0000-0000-0000E7830000}"/>
    <cellStyle name="Subtotal (line) 2 3 2 16 3" xfId="35725" xr:uid="{00000000-0005-0000-0000-0000E8830000}"/>
    <cellStyle name="Subtotal (line) 2 3 2 16 4" xfId="35726" xr:uid="{00000000-0005-0000-0000-0000E9830000}"/>
    <cellStyle name="Subtotal (line) 2 3 2 16 5" xfId="35727" xr:uid="{00000000-0005-0000-0000-0000EA830000}"/>
    <cellStyle name="Subtotal (line) 2 3 2 17" xfId="4921" xr:uid="{00000000-0005-0000-0000-0000EB830000}"/>
    <cellStyle name="Subtotal (line) 2 3 2 17 2" xfId="35728" xr:uid="{00000000-0005-0000-0000-0000EC830000}"/>
    <cellStyle name="Subtotal (line) 2 3 2 17 2 2" xfId="35729" xr:uid="{00000000-0005-0000-0000-0000ED830000}"/>
    <cellStyle name="Subtotal (line) 2 3 2 17 2 3" xfId="35730" xr:uid="{00000000-0005-0000-0000-0000EE830000}"/>
    <cellStyle name="Subtotal (line) 2 3 2 17 2 4" xfId="35731" xr:uid="{00000000-0005-0000-0000-0000EF830000}"/>
    <cellStyle name="Subtotal (line) 2 3 2 17 3" xfId="35732" xr:uid="{00000000-0005-0000-0000-0000F0830000}"/>
    <cellStyle name="Subtotal (line) 2 3 2 17 4" xfId="35733" xr:uid="{00000000-0005-0000-0000-0000F1830000}"/>
    <cellStyle name="Subtotal (line) 2 3 2 17 5" xfId="35734" xr:uid="{00000000-0005-0000-0000-0000F2830000}"/>
    <cellStyle name="Subtotal (line) 2 3 2 18" xfId="4922" xr:uid="{00000000-0005-0000-0000-0000F3830000}"/>
    <cellStyle name="Subtotal (line) 2 3 2 18 2" xfId="35735" xr:uid="{00000000-0005-0000-0000-0000F4830000}"/>
    <cellStyle name="Subtotal (line) 2 3 2 18 2 2" xfId="35736" xr:uid="{00000000-0005-0000-0000-0000F5830000}"/>
    <cellStyle name="Subtotal (line) 2 3 2 18 2 3" xfId="35737" xr:uid="{00000000-0005-0000-0000-0000F6830000}"/>
    <cellStyle name="Subtotal (line) 2 3 2 18 2 4" xfId="35738" xr:uid="{00000000-0005-0000-0000-0000F7830000}"/>
    <cellStyle name="Subtotal (line) 2 3 2 18 3" xfId="35739" xr:uid="{00000000-0005-0000-0000-0000F8830000}"/>
    <cellStyle name="Subtotal (line) 2 3 2 18 4" xfId="35740" xr:uid="{00000000-0005-0000-0000-0000F9830000}"/>
    <cellStyle name="Subtotal (line) 2 3 2 18 5" xfId="35741" xr:uid="{00000000-0005-0000-0000-0000FA830000}"/>
    <cellStyle name="Subtotal (line) 2 3 2 19" xfId="4923" xr:uid="{00000000-0005-0000-0000-0000FB830000}"/>
    <cellStyle name="Subtotal (line) 2 3 2 19 2" xfId="35742" xr:uid="{00000000-0005-0000-0000-0000FC830000}"/>
    <cellStyle name="Subtotal (line) 2 3 2 19 2 2" xfId="35743" xr:uid="{00000000-0005-0000-0000-0000FD830000}"/>
    <cellStyle name="Subtotal (line) 2 3 2 19 2 3" xfId="35744" xr:uid="{00000000-0005-0000-0000-0000FE830000}"/>
    <cellStyle name="Subtotal (line) 2 3 2 19 2 4" xfId="35745" xr:uid="{00000000-0005-0000-0000-0000FF830000}"/>
    <cellStyle name="Subtotal (line) 2 3 2 19 3" xfId="35746" xr:uid="{00000000-0005-0000-0000-000000840000}"/>
    <cellStyle name="Subtotal (line) 2 3 2 19 4" xfId="35747" xr:uid="{00000000-0005-0000-0000-000001840000}"/>
    <cellStyle name="Subtotal (line) 2 3 2 19 5" xfId="35748" xr:uid="{00000000-0005-0000-0000-000002840000}"/>
    <cellStyle name="Subtotal (line) 2 3 2 2" xfId="4924" xr:uid="{00000000-0005-0000-0000-000003840000}"/>
    <cellStyle name="Subtotal (line) 2 3 2 2 2" xfId="35749" xr:uid="{00000000-0005-0000-0000-000004840000}"/>
    <cellStyle name="Subtotal (line) 2 3 2 2 2 2" xfId="35750" xr:uid="{00000000-0005-0000-0000-000005840000}"/>
    <cellStyle name="Subtotal (line) 2 3 2 2 2 3" xfId="35751" xr:uid="{00000000-0005-0000-0000-000006840000}"/>
    <cellStyle name="Subtotal (line) 2 3 2 2 2 4" xfId="35752" xr:uid="{00000000-0005-0000-0000-000007840000}"/>
    <cellStyle name="Subtotal (line) 2 3 2 2 3" xfId="35753" xr:uid="{00000000-0005-0000-0000-000008840000}"/>
    <cellStyle name="Subtotal (line) 2 3 2 2 4" xfId="35754" xr:uid="{00000000-0005-0000-0000-000009840000}"/>
    <cellStyle name="Subtotal (line) 2 3 2 2 5" xfId="35755" xr:uid="{00000000-0005-0000-0000-00000A840000}"/>
    <cellStyle name="Subtotal (line) 2 3 2 20" xfId="4925" xr:uid="{00000000-0005-0000-0000-00000B840000}"/>
    <cellStyle name="Subtotal (line) 2 3 2 20 2" xfId="35756" xr:uid="{00000000-0005-0000-0000-00000C840000}"/>
    <cellStyle name="Subtotal (line) 2 3 2 20 2 2" xfId="35757" xr:uid="{00000000-0005-0000-0000-00000D840000}"/>
    <cellStyle name="Subtotal (line) 2 3 2 20 2 3" xfId="35758" xr:uid="{00000000-0005-0000-0000-00000E840000}"/>
    <cellStyle name="Subtotal (line) 2 3 2 20 2 4" xfId="35759" xr:uid="{00000000-0005-0000-0000-00000F840000}"/>
    <cellStyle name="Subtotal (line) 2 3 2 20 3" xfId="35760" xr:uid="{00000000-0005-0000-0000-000010840000}"/>
    <cellStyle name="Subtotal (line) 2 3 2 20 4" xfId="35761" xr:uid="{00000000-0005-0000-0000-000011840000}"/>
    <cellStyle name="Subtotal (line) 2 3 2 20 5" xfId="35762" xr:uid="{00000000-0005-0000-0000-000012840000}"/>
    <cellStyle name="Subtotal (line) 2 3 2 21" xfId="4926" xr:uid="{00000000-0005-0000-0000-000013840000}"/>
    <cellStyle name="Subtotal (line) 2 3 2 21 2" xfId="35763" xr:uid="{00000000-0005-0000-0000-000014840000}"/>
    <cellStyle name="Subtotal (line) 2 3 2 21 2 2" xfId="35764" xr:uid="{00000000-0005-0000-0000-000015840000}"/>
    <cellStyle name="Subtotal (line) 2 3 2 21 2 3" xfId="35765" xr:uid="{00000000-0005-0000-0000-000016840000}"/>
    <cellStyle name="Subtotal (line) 2 3 2 21 2 4" xfId="35766" xr:uid="{00000000-0005-0000-0000-000017840000}"/>
    <cellStyle name="Subtotal (line) 2 3 2 21 3" xfId="35767" xr:uid="{00000000-0005-0000-0000-000018840000}"/>
    <cellStyle name="Subtotal (line) 2 3 2 21 4" xfId="35768" xr:uid="{00000000-0005-0000-0000-000019840000}"/>
    <cellStyle name="Subtotal (line) 2 3 2 21 5" xfId="35769" xr:uid="{00000000-0005-0000-0000-00001A840000}"/>
    <cellStyle name="Subtotal (line) 2 3 2 22" xfId="4927" xr:uid="{00000000-0005-0000-0000-00001B840000}"/>
    <cellStyle name="Subtotal (line) 2 3 2 22 2" xfId="35770" xr:uid="{00000000-0005-0000-0000-00001C840000}"/>
    <cellStyle name="Subtotal (line) 2 3 2 22 2 2" xfId="35771" xr:uid="{00000000-0005-0000-0000-00001D840000}"/>
    <cellStyle name="Subtotal (line) 2 3 2 22 2 3" xfId="35772" xr:uid="{00000000-0005-0000-0000-00001E840000}"/>
    <cellStyle name="Subtotal (line) 2 3 2 22 2 4" xfId="35773" xr:uid="{00000000-0005-0000-0000-00001F840000}"/>
    <cellStyle name="Subtotal (line) 2 3 2 22 3" xfId="35774" xr:uid="{00000000-0005-0000-0000-000020840000}"/>
    <cellStyle name="Subtotal (line) 2 3 2 22 4" xfId="35775" xr:uid="{00000000-0005-0000-0000-000021840000}"/>
    <cellStyle name="Subtotal (line) 2 3 2 22 5" xfId="35776" xr:uid="{00000000-0005-0000-0000-000022840000}"/>
    <cellStyle name="Subtotal (line) 2 3 2 23" xfId="4928" xr:uid="{00000000-0005-0000-0000-000023840000}"/>
    <cellStyle name="Subtotal (line) 2 3 2 23 2" xfId="35777" xr:uid="{00000000-0005-0000-0000-000024840000}"/>
    <cellStyle name="Subtotal (line) 2 3 2 23 2 2" xfId="35778" xr:uid="{00000000-0005-0000-0000-000025840000}"/>
    <cellStyle name="Subtotal (line) 2 3 2 23 2 3" xfId="35779" xr:uid="{00000000-0005-0000-0000-000026840000}"/>
    <cellStyle name="Subtotal (line) 2 3 2 23 2 4" xfId="35780" xr:uid="{00000000-0005-0000-0000-000027840000}"/>
    <cellStyle name="Subtotal (line) 2 3 2 23 3" xfId="35781" xr:uid="{00000000-0005-0000-0000-000028840000}"/>
    <cellStyle name="Subtotal (line) 2 3 2 23 4" xfId="35782" xr:uid="{00000000-0005-0000-0000-000029840000}"/>
    <cellStyle name="Subtotal (line) 2 3 2 23 5" xfId="35783" xr:uid="{00000000-0005-0000-0000-00002A840000}"/>
    <cellStyle name="Subtotal (line) 2 3 2 24" xfId="4929" xr:uid="{00000000-0005-0000-0000-00002B840000}"/>
    <cellStyle name="Subtotal (line) 2 3 2 24 2" xfId="35784" xr:uid="{00000000-0005-0000-0000-00002C840000}"/>
    <cellStyle name="Subtotal (line) 2 3 2 24 2 2" xfId="35785" xr:uid="{00000000-0005-0000-0000-00002D840000}"/>
    <cellStyle name="Subtotal (line) 2 3 2 24 2 3" xfId="35786" xr:uid="{00000000-0005-0000-0000-00002E840000}"/>
    <cellStyle name="Subtotal (line) 2 3 2 24 2 4" xfId="35787" xr:uid="{00000000-0005-0000-0000-00002F840000}"/>
    <cellStyle name="Subtotal (line) 2 3 2 24 3" xfId="35788" xr:uid="{00000000-0005-0000-0000-000030840000}"/>
    <cellStyle name="Subtotal (line) 2 3 2 24 4" xfId="35789" xr:uid="{00000000-0005-0000-0000-000031840000}"/>
    <cellStyle name="Subtotal (line) 2 3 2 24 5" xfId="35790" xr:uid="{00000000-0005-0000-0000-000032840000}"/>
    <cellStyle name="Subtotal (line) 2 3 2 25" xfId="4930" xr:uid="{00000000-0005-0000-0000-000033840000}"/>
    <cellStyle name="Subtotal (line) 2 3 2 25 2" xfId="35791" xr:uid="{00000000-0005-0000-0000-000034840000}"/>
    <cellStyle name="Subtotal (line) 2 3 2 25 2 2" xfId="35792" xr:uid="{00000000-0005-0000-0000-000035840000}"/>
    <cellStyle name="Subtotal (line) 2 3 2 25 2 3" xfId="35793" xr:uid="{00000000-0005-0000-0000-000036840000}"/>
    <cellStyle name="Subtotal (line) 2 3 2 25 2 4" xfId="35794" xr:uid="{00000000-0005-0000-0000-000037840000}"/>
    <cellStyle name="Subtotal (line) 2 3 2 25 3" xfId="35795" xr:uid="{00000000-0005-0000-0000-000038840000}"/>
    <cellStyle name="Subtotal (line) 2 3 2 25 4" xfId="35796" xr:uid="{00000000-0005-0000-0000-000039840000}"/>
    <cellStyle name="Subtotal (line) 2 3 2 25 5" xfId="35797" xr:uid="{00000000-0005-0000-0000-00003A840000}"/>
    <cellStyle name="Subtotal (line) 2 3 2 26" xfId="4931" xr:uid="{00000000-0005-0000-0000-00003B840000}"/>
    <cellStyle name="Subtotal (line) 2 3 2 26 2" xfId="35798" xr:uid="{00000000-0005-0000-0000-00003C840000}"/>
    <cellStyle name="Subtotal (line) 2 3 2 26 2 2" xfId="35799" xr:uid="{00000000-0005-0000-0000-00003D840000}"/>
    <cellStyle name="Subtotal (line) 2 3 2 26 2 3" xfId="35800" xr:uid="{00000000-0005-0000-0000-00003E840000}"/>
    <cellStyle name="Subtotal (line) 2 3 2 26 2 4" xfId="35801" xr:uid="{00000000-0005-0000-0000-00003F840000}"/>
    <cellStyle name="Subtotal (line) 2 3 2 26 3" xfId="35802" xr:uid="{00000000-0005-0000-0000-000040840000}"/>
    <cellStyle name="Subtotal (line) 2 3 2 26 4" xfId="35803" xr:uid="{00000000-0005-0000-0000-000041840000}"/>
    <cellStyle name="Subtotal (line) 2 3 2 26 5" xfId="35804" xr:uid="{00000000-0005-0000-0000-000042840000}"/>
    <cellStyle name="Subtotal (line) 2 3 2 27" xfId="4932" xr:uid="{00000000-0005-0000-0000-000043840000}"/>
    <cellStyle name="Subtotal (line) 2 3 2 27 2" xfId="35805" xr:uid="{00000000-0005-0000-0000-000044840000}"/>
    <cellStyle name="Subtotal (line) 2 3 2 27 2 2" xfId="35806" xr:uid="{00000000-0005-0000-0000-000045840000}"/>
    <cellStyle name="Subtotal (line) 2 3 2 27 2 3" xfId="35807" xr:uid="{00000000-0005-0000-0000-000046840000}"/>
    <cellStyle name="Subtotal (line) 2 3 2 27 2 4" xfId="35808" xr:uid="{00000000-0005-0000-0000-000047840000}"/>
    <cellStyle name="Subtotal (line) 2 3 2 27 3" xfId="35809" xr:uid="{00000000-0005-0000-0000-000048840000}"/>
    <cellStyle name="Subtotal (line) 2 3 2 27 4" xfId="35810" xr:uid="{00000000-0005-0000-0000-000049840000}"/>
    <cellStyle name="Subtotal (line) 2 3 2 27 5" xfId="35811" xr:uid="{00000000-0005-0000-0000-00004A840000}"/>
    <cellStyle name="Subtotal (line) 2 3 2 28" xfId="4933" xr:uid="{00000000-0005-0000-0000-00004B840000}"/>
    <cellStyle name="Subtotal (line) 2 3 2 28 2" xfId="35812" xr:uid="{00000000-0005-0000-0000-00004C840000}"/>
    <cellStyle name="Subtotal (line) 2 3 2 28 2 2" xfId="35813" xr:uid="{00000000-0005-0000-0000-00004D840000}"/>
    <cellStyle name="Subtotal (line) 2 3 2 28 2 3" xfId="35814" xr:uid="{00000000-0005-0000-0000-00004E840000}"/>
    <cellStyle name="Subtotal (line) 2 3 2 28 2 4" xfId="35815" xr:uid="{00000000-0005-0000-0000-00004F840000}"/>
    <cellStyle name="Subtotal (line) 2 3 2 28 3" xfId="35816" xr:uid="{00000000-0005-0000-0000-000050840000}"/>
    <cellStyle name="Subtotal (line) 2 3 2 28 4" xfId="35817" xr:uid="{00000000-0005-0000-0000-000051840000}"/>
    <cellStyle name="Subtotal (line) 2 3 2 28 5" xfId="35818" xr:uid="{00000000-0005-0000-0000-000052840000}"/>
    <cellStyle name="Subtotal (line) 2 3 2 29" xfId="4934" xr:uid="{00000000-0005-0000-0000-000053840000}"/>
    <cellStyle name="Subtotal (line) 2 3 2 29 2" xfId="35819" xr:uid="{00000000-0005-0000-0000-000054840000}"/>
    <cellStyle name="Subtotal (line) 2 3 2 29 2 2" xfId="35820" xr:uid="{00000000-0005-0000-0000-000055840000}"/>
    <cellStyle name="Subtotal (line) 2 3 2 29 2 3" xfId="35821" xr:uid="{00000000-0005-0000-0000-000056840000}"/>
    <cellStyle name="Subtotal (line) 2 3 2 29 2 4" xfId="35822" xr:uid="{00000000-0005-0000-0000-000057840000}"/>
    <cellStyle name="Subtotal (line) 2 3 2 29 3" xfId="35823" xr:uid="{00000000-0005-0000-0000-000058840000}"/>
    <cellStyle name="Subtotal (line) 2 3 2 29 4" xfId="35824" xr:uid="{00000000-0005-0000-0000-000059840000}"/>
    <cellStyle name="Subtotal (line) 2 3 2 29 5" xfId="35825" xr:uid="{00000000-0005-0000-0000-00005A840000}"/>
    <cellStyle name="Subtotal (line) 2 3 2 3" xfId="4935" xr:uid="{00000000-0005-0000-0000-00005B840000}"/>
    <cellStyle name="Subtotal (line) 2 3 2 3 2" xfId="35826" xr:uid="{00000000-0005-0000-0000-00005C840000}"/>
    <cellStyle name="Subtotal (line) 2 3 2 3 2 2" xfId="35827" xr:uid="{00000000-0005-0000-0000-00005D840000}"/>
    <cellStyle name="Subtotal (line) 2 3 2 3 2 3" xfId="35828" xr:uid="{00000000-0005-0000-0000-00005E840000}"/>
    <cellStyle name="Subtotal (line) 2 3 2 3 2 4" xfId="35829" xr:uid="{00000000-0005-0000-0000-00005F840000}"/>
    <cellStyle name="Subtotal (line) 2 3 2 3 3" xfId="35830" xr:uid="{00000000-0005-0000-0000-000060840000}"/>
    <cellStyle name="Subtotal (line) 2 3 2 3 4" xfId="35831" xr:uid="{00000000-0005-0000-0000-000061840000}"/>
    <cellStyle name="Subtotal (line) 2 3 2 3 5" xfId="35832" xr:uid="{00000000-0005-0000-0000-000062840000}"/>
    <cellStyle name="Subtotal (line) 2 3 2 30" xfId="4936" xr:uid="{00000000-0005-0000-0000-000063840000}"/>
    <cellStyle name="Subtotal (line) 2 3 2 30 2" xfId="35833" xr:uid="{00000000-0005-0000-0000-000064840000}"/>
    <cellStyle name="Subtotal (line) 2 3 2 30 2 2" xfId="35834" xr:uid="{00000000-0005-0000-0000-000065840000}"/>
    <cellStyle name="Subtotal (line) 2 3 2 30 2 3" xfId="35835" xr:uid="{00000000-0005-0000-0000-000066840000}"/>
    <cellStyle name="Subtotal (line) 2 3 2 30 2 4" xfId="35836" xr:uid="{00000000-0005-0000-0000-000067840000}"/>
    <cellStyle name="Subtotal (line) 2 3 2 30 3" xfId="35837" xr:uid="{00000000-0005-0000-0000-000068840000}"/>
    <cellStyle name="Subtotal (line) 2 3 2 30 4" xfId="35838" xr:uid="{00000000-0005-0000-0000-000069840000}"/>
    <cellStyle name="Subtotal (line) 2 3 2 30 5" xfId="35839" xr:uid="{00000000-0005-0000-0000-00006A840000}"/>
    <cellStyle name="Subtotal (line) 2 3 2 31" xfId="4937" xr:uid="{00000000-0005-0000-0000-00006B840000}"/>
    <cellStyle name="Subtotal (line) 2 3 2 31 2" xfId="35840" xr:uid="{00000000-0005-0000-0000-00006C840000}"/>
    <cellStyle name="Subtotal (line) 2 3 2 31 2 2" xfId="35841" xr:uid="{00000000-0005-0000-0000-00006D840000}"/>
    <cellStyle name="Subtotal (line) 2 3 2 31 2 3" xfId="35842" xr:uid="{00000000-0005-0000-0000-00006E840000}"/>
    <cellStyle name="Subtotal (line) 2 3 2 31 2 4" xfId="35843" xr:uid="{00000000-0005-0000-0000-00006F840000}"/>
    <cellStyle name="Subtotal (line) 2 3 2 31 3" xfId="35844" xr:uid="{00000000-0005-0000-0000-000070840000}"/>
    <cellStyle name="Subtotal (line) 2 3 2 31 4" xfId="35845" xr:uid="{00000000-0005-0000-0000-000071840000}"/>
    <cellStyle name="Subtotal (line) 2 3 2 31 5" xfId="35846" xr:uid="{00000000-0005-0000-0000-000072840000}"/>
    <cellStyle name="Subtotal (line) 2 3 2 32" xfId="4938" xr:uid="{00000000-0005-0000-0000-000073840000}"/>
    <cellStyle name="Subtotal (line) 2 3 2 32 2" xfId="35847" xr:uid="{00000000-0005-0000-0000-000074840000}"/>
    <cellStyle name="Subtotal (line) 2 3 2 32 2 2" xfId="35848" xr:uid="{00000000-0005-0000-0000-000075840000}"/>
    <cellStyle name="Subtotal (line) 2 3 2 32 2 3" xfId="35849" xr:uid="{00000000-0005-0000-0000-000076840000}"/>
    <cellStyle name="Subtotal (line) 2 3 2 32 2 4" xfId="35850" xr:uid="{00000000-0005-0000-0000-000077840000}"/>
    <cellStyle name="Subtotal (line) 2 3 2 32 3" xfId="35851" xr:uid="{00000000-0005-0000-0000-000078840000}"/>
    <cellStyle name="Subtotal (line) 2 3 2 32 4" xfId="35852" xr:uid="{00000000-0005-0000-0000-000079840000}"/>
    <cellStyle name="Subtotal (line) 2 3 2 32 5" xfId="35853" xr:uid="{00000000-0005-0000-0000-00007A840000}"/>
    <cellStyle name="Subtotal (line) 2 3 2 33" xfId="4939" xr:uid="{00000000-0005-0000-0000-00007B840000}"/>
    <cellStyle name="Subtotal (line) 2 3 2 33 2" xfId="35854" xr:uid="{00000000-0005-0000-0000-00007C840000}"/>
    <cellStyle name="Subtotal (line) 2 3 2 33 2 2" xfId="35855" xr:uid="{00000000-0005-0000-0000-00007D840000}"/>
    <cellStyle name="Subtotal (line) 2 3 2 33 2 3" xfId="35856" xr:uid="{00000000-0005-0000-0000-00007E840000}"/>
    <cellStyle name="Subtotal (line) 2 3 2 33 2 4" xfId="35857" xr:uid="{00000000-0005-0000-0000-00007F840000}"/>
    <cellStyle name="Subtotal (line) 2 3 2 33 3" xfId="35858" xr:uid="{00000000-0005-0000-0000-000080840000}"/>
    <cellStyle name="Subtotal (line) 2 3 2 33 4" xfId="35859" xr:uid="{00000000-0005-0000-0000-000081840000}"/>
    <cellStyle name="Subtotal (line) 2 3 2 33 5" xfId="35860" xr:uid="{00000000-0005-0000-0000-000082840000}"/>
    <cellStyle name="Subtotal (line) 2 3 2 34" xfId="4940" xr:uid="{00000000-0005-0000-0000-000083840000}"/>
    <cellStyle name="Subtotal (line) 2 3 2 34 2" xfId="35861" xr:uid="{00000000-0005-0000-0000-000084840000}"/>
    <cellStyle name="Subtotal (line) 2 3 2 34 2 2" xfId="35862" xr:uid="{00000000-0005-0000-0000-000085840000}"/>
    <cellStyle name="Subtotal (line) 2 3 2 34 2 3" xfId="35863" xr:uid="{00000000-0005-0000-0000-000086840000}"/>
    <cellStyle name="Subtotal (line) 2 3 2 34 2 4" xfId="35864" xr:uid="{00000000-0005-0000-0000-000087840000}"/>
    <cellStyle name="Subtotal (line) 2 3 2 34 3" xfId="35865" xr:uid="{00000000-0005-0000-0000-000088840000}"/>
    <cellStyle name="Subtotal (line) 2 3 2 34 4" xfId="35866" xr:uid="{00000000-0005-0000-0000-000089840000}"/>
    <cellStyle name="Subtotal (line) 2 3 2 34 5" xfId="35867" xr:uid="{00000000-0005-0000-0000-00008A840000}"/>
    <cellStyle name="Subtotal (line) 2 3 2 35" xfId="4941" xr:uid="{00000000-0005-0000-0000-00008B840000}"/>
    <cellStyle name="Subtotal (line) 2 3 2 35 2" xfId="35868" xr:uid="{00000000-0005-0000-0000-00008C840000}"/>
    <cellStyle name="Subtotal (line) 2 3 2 35 2 2" xfId="35869" xr:uid="{00000000-0005-0000-0000-00008D840000}"/>
    <cellStyle name="Subtotal (line) 2 3 2 35 2 3" xfId="35870" xr:uid="{00000000-0005-0000-0000-00008E840000}"/>
    <cellStyle name="Subtotal (line) 2 3 2 35 2 4" xfId="35871" xr:uid="{00000000-0005-0000-0000-00008F840000}"/>
    <cellStyle name="Subtotal (line) 2 3 2 35 3" xfId="35872" xr:uid="{00000000-0005-0000-0000-000090840000}"/>
    <cellStyle name="Subtotal (line) 2 3 2 35 4" xfId="35873" xr:uid="{00000000-0005-0000-0000-000091840000}"/>
    <cellStyle name="Subtotal (line) 2 3 2 35 5" xfId="35874" xr:uid="{00000000-0005-0000-0000-000092840000}"/>
    <cellStyle name="Subtotal (line) 2 3 2 36" xfId="4942" xr:uid="{00000000-0005-0000-0000-000093840000}"/>
    <cellStyle name="Subtotal (line) 2 3 2 36 2" xfId="35875" xr:uid="{00000000-0005-0000-0000-000094840000}"/>
    <cellStyle name="Subtotal (line) 2 3 2 36 2 2" xfId="35876" xr:uid="{00000000-0005-0000-0000-000095840000}"/>
    <cellStyle name="Subtotal (line) 2 3 2 36 2 3" xfId="35877" xr:uid="{00000000-0005-0000-0000-000096840000}"/>
    <cellStyle name="Subtotal (line) 2 3 2 36 2 4" xfId="35878" xr:uid="{00000000-0005-0000-0000-000097840000}"/>
    <cellStyle name="Subtotal (line) 2 3 2 36 3" xfId="35879" xr:uid="{00000000-0005-0000-0000-000098840000}"/>
    <cellStyle name="Subtotal (line) 2 3 2 36 4" xfId="35880" xr:uid="{00000000-0005-0000-0000-000099840000}"/>
    <cellStyle name="Subtotal (line) 2 3 2 36 5" xfId="35881" xr:uid="{00000000-0005-0000-0000-00009A840000}"/>
    <cellStyle name="Subtotal (line) 2 3 2 37" xfId="4943" xr:uid="{00000000-0005-0000-0000-00009B840000}"/>
    <cellStyle name="Subtotal (line) 2 3 2 37 2" xfId="35882" xr:uid="{00000000-0005-0000-0000-00009C840000}"/>
    <cellStyle name="Subtotal (line) 2 3 2 37 2 2" xfId="35883" xr:uid="{00000000-0005-0000-0000-00009D840000}"/>
    <cellStyle name="Subtotal (line) 2 3 2 37 2 3" xfId="35884" xr:uid="{00000000-0005-0000-0000-00009E840000}"/>
    <cellStyle name="Subtotal (line) 2 3 2 37 2 4" xfId="35885" xr:uid="{00000000-0005-0000-0000-00009F840000}"/>
    <cellStyle name="Subtotal (line) 2 3 2 37 3" xfId="35886" xr:uid="{00000000-0005-0000-0000-0000A0840000}"/>
    <cellStyle name="Subtotal (line) 2 3 2 37 4" xfId="35887" xr:uid="{00000000-0005-0000-0000-0000A1840000}"/>
    <cellStyle name="Subtotal (line) 2 3 2 37 5" xfId="35888" xr:uid="{00000000-0005-0000-0000-0000A2840000}"/>
    <cellStyle name="Subtotal (line) 2 3 2 38" xfId="4944" xr:uid="{00000000-0005-0000-0000-0000A3840000}"/>
    <cellStyle name="Subtotal (line) 2 3 2 38 2" xfId="35889" xr:uid="{00000000-0005-0000-0000-0000A4840000}"/>
    <cellStyle name="Subtotal (line) 2 3 2 38 2 2" xfId="35890" xr:uid="{00000000-0005-0000-0000-0000A5840000}"/>
    <cellStyle name="Subtotal (line) 2 3 2 38 2 3" xfId="35891" xr:uid="{00000000-0005-0000-0000-0000A6840000}"/>
    <cellStyle name="Subtotal (line) 2 3 2 38 2 4" xfId="35892" xr:uid="{00000000-0005-0000-0000-0000A7840000}"/>
    <cellStyle name="Subtotal (line) 2 3 2 38 3" xfId="35893" xr:uid="{00000000-0005-0000-0000-0000A8840000}"/>
    <cellStyle name="Subtotal (line) 2 3 2 38 4" xfId="35894" xr:uid="{00000000-0005-0000-0000-0000A9840000}"/>
    <cellStyle name="Subtotal (line) 2 3 2 38 5" xfId="35895" xr:uid="{00000000-0005-0000-0000-0000AA840000}"/>
    <cellStyle name="Subtotal (line) 2 3 2 39" xfId="4945" xr:uid="{00000000-0005-0000-0000-0000AB840000}"/>
    <cellStyle name="Subtotal (line) 2 3 2 39 2" xfId="35896" xr:uid="{00000000-0005-0000-0000-0000AC840000}"/>
    <cellStyle name="Subtotal (line) 2 3 2 39 2 2" xfId="35897" xr:uid="{00000000-0005-0000-0000-0000AD840000}"/>
    <cellStyle name="Subtotal (line) 2 3 2 39 2 3" xfId="35898" xr:uid="{00000000-0005-0000-0000-0000AE840000}"/>
    <cellStyle name="Subtotal (line) 2 3 2 39 2 4" xfId="35899" xr:uid="{00000000-0005-0000-0000-0000AF840000}"/>
    <cellStyle name="Subtotal (line) 2 3 2 39 3" xfId="35900" xr:uid="{00000000-0005-0000-0000-0000B0840000}"/>
    <cellStyle name="Subtotal (line) 2 3 2 39 4" xfId="35901" xr:uid="{00000000-0005-0000-0000-0000B1840000}"/>
    <cellStyle name="Subtotal (line) 2 3 2 39 5" xfId="35902" xr:uid="{00000000-0005-0000-0000-0000B2840000}"/>
    <cellStyle name="Subtotal (line) 2 3 2 4" xfId="4946" xr:uid="{00000000-0005-0000-0000-0000B3840000}"/>
    <cellStyle name="Subtotal (line) 2 3 2 4 2" xfId="35903" xr:uid="{00000000-0005-0000-0000-0000B4840000}"/>
    <cellStyle name="Subtotal (line) 2 3 2 4 2 2" xfId="35904" xr:uid="{00000000-0005-0000-0000-0000B5840000}"/>
    <cellStyle name="Subtotal (line) 2 3 2 4 2 3" xfId="35905" xr:uid="{00000000-0005-0000-0000-0000B6840000}"/>
    <cellStyle name="Subtotal (line) 2 3 2 4 2 4" xfId="35906" xr:uid="{00000000-0005-0000-0000-0000B7840000}"/>
    <cellStyle name="Subtotal (line) 2 3 2 4 3" xfId="35907" xr:uid="{00000000-0005-0000-0000-0000B8840000}"/>
    <cellStyle name="Subtotal (line) 2 3 2 4 4" xfId="35908" xr:uid="{00000000-0005-0000-0000-0000B9840000}"/>
    <cellStyle name="Subtotal (line) 2 3 2 4 5" xfId="35909" xr:uid="{00000000-0005-0000-0000-0000BA840000}"/>
    <cellStyle name="Subtotal (line) 2 3 2 40" xfId="4947" xr:uid="{00000000-0005-0000-0000-0000BB840000}"/>
    <cellStyle name="Subtotal (line) 2 3 2 40 2" xfId="35910" xr:uid="{00000000-0005-0000-0000-0000BC840000}"/>
    <cellStyle name="Subtotal (line) 2 3 2 40 2 2" xfId="35911" xr:uid="{00000000-0005-0000-0000-0000BD840000}"/>
    <cellStyle name="Subtotal (line) 2 3 2 40 2 3" xfId="35912" xr:uid="{00000000-0005-0000-0000-0000BE840000}"/>
    <cellStyle name="Subtotal (line) 2 3 2 40 2 4" xfId="35913" xr:uid="{00000000-0005-0000-0000-0000BF840000}"/>
    <cellStyle name="Subtotal (line) 2 3 2 40 3" xfId="35914" xr:uid="{00000000-0005-0000-0000-0000C0840000}"/>
    <cellStyle name="Subtotal (line) 2 3 2 40 4" xfId="35915" xr:uid="{00000000-0005-0000-0000-0000C1840000}"/>
    <cellStyle name="Subtotal (line) 2 3 2 40 5" xfId="35916" xr:uid="{00000000-0005-0000-0000-0000C2840000}"/>
    <cellStyle name="Subtotal (line) 2 3 2 41" xfId="4948" xr:uid="{00000000-0005-0000-0000-0000C3840000}"/>
    <cellStyle name="Subtotal (line) 2 3 2 41 2" xfId="35917" xr:uid="{00000000-0005-0000-0000-0000C4840000}"/>
    <cellStyle name="Subtotal (line) 2 3 2 41 2 2" xfId="35918" xr:uid="{00000000-0005-0000-0000-0000C5840000}"/>
    <cellStyle name="Subtotal (line) 2 3 2 41 2 3" xfId="35919" xr:uid="{00000000-0005-0000-0000-0000C6840000}"/>
    <cellStyle name="Subtotal (line) 2 3 2 41 2 4" xfId="35920" xr:uid="{00000000-0005-0000-0000-0000C7840000}"/>
    <cellStyle name="Subtotal (line) 2 3 2 41 3" xfId="35921" xr:uid="{00000000-0005-0000-0000-0000C8840000}"/>
    <cellStyle name="Subtotal (line) 2 3 2 41 4" xfId="35922" xr:uid="{00000000-0005-0000-0000-0000C9840000}"/>
    <cellStyle name="Subtotal (line) 2 3 2 41 5" xfId="35923" xr:uid="{00000000-0005-0000-0000-0000CA840000}"/>
    <cellStyle name="Subtotal (line) 2 3 2 42" xfId="4949" xr:uid="{00000000-0005-0000-0000-0000CB840000}"/>
    <cellStyle name="Subtotal (line) 2 3 2 42 2" xfId="35924" xr:uid="{00000000-0005-0000-0000-0000CC840000}"/>
    <cellStyle name="Subtotal (line) 2 3 2 42 2 2" xfId="35925" xr:uid="{00000000-0005-0000-0000-0000CD840000}"/>
    <cellStyle name="Subtotal (line) 2 3 2 42 2 3" xfId="35926" xr:uid="{00000000-0005-0000-0000-0000CE840000}"/>
    <cellStyle name="Subtotal (line) 2 3 2 42 2 4" xfId="35927" xr:uid="{00000000-0005-0000-0000-0000CF840000}"/>
    <cellStyle name="Subtotal (line) 2 3 2 42 3" xfId="35928" xr:uid="{00000000-0005-0000-0000-0000D0840000}"/>
    <cellStyle name="Subtotal (line) 2 3 2 42 4" xfId="35929" xr:uid="{00000000-0005-0000-0000-0000D1840000}"/>
    <cellStyle name="Subtotal (line) 2 3 2 42 5" xfId="35930" xr:uid="{00000000-0005-0000-0000-0000D2840000}"/>
    <cellStyle name="Subtotal (line) 2 3 2 43" xfId="4950" xr:uid="{00000000-0005-0000-0000-0000D3840000}"/>
    <cellStyle name="Subtotal (line) 2 3 2 43 2" xfId="35931" xr:uid="{00000000-0005-0000-0000-0000D4840000}"/>
    <cellStyle name="Subtotal (line) 2 3 2 43 2 2" xfId="35932" xr:uid="{00000000-0005-0000-0000-0000D5840000}"/>
    <cellStyle name="Subtotal (line) 2 3 2 43 2 3" xfId="35933" xr:uid="{00000000-0005-0000-0000-0000D6840000}"/>
    <cellStyle name="Subtotal (line) 2 3 2 43 2 4" xfId="35934" xr:uid="{00000000-0005-0000-0000-0000D7840000}"/>
    <cellStyle name="Subtotal (line) 2 3 2 43 3" xfId="35935" xr:uid="{00000000-0005-0000-0000-0000D8840000}"/>
    <cellStyle name="Subtotal (line) 2 3 2 43 4" xfId="35936" xr:uid="{00000000-0005-0000-0000-0000D9840000}"/>
    <cellStyle name="Subtotal (line) 2 3 2 43 5" xfId="35937" xr:uid="{00000000-0005-0000-0000-0000DA840000}"/>
    <cellStyle name="Subtotal (line) 2 3 2 44" xfId="4951" xr:uid="{00000000-0005-0000-0000-0000DB840000}"/>
    <cellStyle name="Subtotal (line) 2 3 2 44 2" xfId="35938" xr:uid="{00000000-0005-0000-0000-0000DC840000}"/>
    <cellStyle name="Subtotal (line) 2 3 2 44 2 2" xfId="35939" xr:uid="{00000000-0005-0000-0000-0000DD840000}"/>
    <cellStyle name="Subtotal (line) 2 3 2 44 2 3" xfId="35940" xr:uid="{00000000-0005-0000-0000-0000DE840000}"/>
    <cellStyle name="Subtotal (line) 2 3 2 44 2 4" xfId="35941" xr:uid="{00000000-0005-0000-0000-0000DF840000}"/>
    <cellStyle name="Subtotal (line) 2 3 2 44 3" xfId="35942" xr:uid="{00000000-0005-0000-0000-0000E0840000}"/>
    <cellStyle name="Subtotal (line) 2 3 2 44 4" xfId="35943" xr:uid="{00000000-0005-0000-0000-0000E1840000}"/>
    <cellStyle name="Subtotal (line) 2 3 2 44 5" xfId="35944" xr:uid="{00000000-0005-0000-0000-0000E2840000}"/>
    <cellStyle name="Subtotal (line) 2 3 2 45" xfId="35945" xr:uid="{00000000-0005-0000-0000-0000E3840000}"/>
    <cellStyle name="Subtotal (line) 2 3 2 45 2" xfId="35946" xr:uid="{00000000-0005-0000-0000-0000E4840000}"/>
    <cellStyle name="Subtotal (line) 2 3 2 45 3" xfId="35947" xr:uid="{00000000-0005-0000-0000-0000E5840000}"/>
    <cellStyle name="Subtotal (line) 2 3 2 45 4" xfId="35948" xr:uid="{00000000-0005-0000-0000-0000E6840000}"/>
    <cellStyle name="Subtotal (line) 2 3 2 46" xfId="35949" xr:uid="{00000000-0005-0000-0000-0000E7840000}"/>
    <cellStyle name="Subtotal (line) 2 3 2 46 2" xfId="35950" xr:uid="{00000000-0005-0000-0000-0000E8840000}"/>
    <cellStyle name="Subtotal (line) 2 3 2 46 3" xfId="35951" xr:uid="{00000000-0005-0000-0000-0000E9840000}"/>
    <cellStyle name="Subtotal (line) 2 3 2 46 4" xfId="35952" xr:uid="{00000000-0005-0000-0000-0000EA840000}"/>
    <cellStyle name="Subtotal (line) 2 3 2 47" xfId="35953" xr:uid="{00000000-0005-0000-0000-0000EB840000}"/>
    <cellStyle name="Subtotal (line) 2 3 2 48" xfId="35954" xr:uid="{00000000-0005-0000-0000-0000EC840000}"/>
    <cellStyle name="Subtotal (line) 2 3 2 49" xfId="35955" xr:uid="{00000000-0005-0000-0000-0000ED840000}"/>
    <cellStyle name="Subtotal (line) 2 3 2 5" xfId="4952" xr:uid="{00000000-0005-0000-0000-0000EE840000}"/>
    <cellStyle name="Subtotal (line) 2 3 2 5 2" xfId="35956" xr:uid="{00000000-0005-0000-0000-0000EF840000}"/>
    <cellStyle name="Subtotal (line) 2 3 2 5 2 2" xfId="35957" xr:uid="{00000000-0005-0000-0000-0000F0840000}"/>
    <cellStyle name="Subtotal (line) 2 3 2 5 2 3" xfId="35958" xr:uid="{00000000-0005-0000-0000-0000F1840000}"/>
    <cellStyle name="Subtotal (line) 2 3 2 5 2 4" xfId="35959" xr:uid="{00000000-0005-0000-0000-0000F2840000}"/>
    <cellStyle name="Subtotal (line) 2 3 2 5 3" xfId="35960" xr:uid="{00000000-0005-0000-0000-0000F3840000}"/>
    <cellStyle name="Subtotal (line) 2 3 2 5 4" xfId="35961" xr:uid="{00000000-0005-0000-0000-0000F4840000}"/>
    <cellStyle name="Subtotal (line) 2 3 2 5 5" xfId="35962" xr:uid="{00000000-0005-0000-0000-0000F5840000}"/>
    <cellStyle name="Subtotal (line) 2 3 2 6" xfId="4953" xr:uid="{00000000-0005-0000-0000-0000F6840000}"/>
    <cellStyle name="Subtotal (line) 2 3 2 6 2" xfId="35963" xr:uid="{00000000-0005-0000-0000-0000F7840000}"/>
    <cellStyle name="Subtotal (line) 2 3 2 6 2 2" xfId="35964" xr:uid="{00000000-0005-0000-0000-0000F8840000}"/>
    <cellStyle name="Subtotal (line) 2 3 2 6 2 3" xfId="35965" xr:uid="{00000000-0005-0000-0000-0000F9840000}"/>
    <cellStyle name="Subtotal (line) 2 3 2 6 2 4" xfId="35966" xr:uid="{00000000-0005-0000-0000-0000FA840000}"/>
    <cellStyle name="Subtotal (line) 2 3 2 6 3" xfId="35967" xr:uid="{00000000-0005-0000-0000-0000FB840000}"/>
    <cellStyle name="Subtotal (line) 2 3 2 6 4" xfId="35968" xr:uid="{00000000-0005-0000-0000-0000FC840000}"/>
    <cellStyle name="Subtotal (line) 2 3 2 6 5" xfId="35969" xr:uid="{00000000-0005-0000-0000-0000FD840000}"/>
    <cellStyle name="Subtotal (line) 2 3 2 7" xfId="4954" xr:uid="{00000000-0005-0000-0000-0000FE840000}"/>
    <cellStyle name="Subtotal (line) 2 3 2 7 2" xfId="35970" xr:uid="{00000000-0005-0000-0000-0000FF840000}"/>
    <cellStyle name="Subtotal (line) 2 3 2 7 2 2" xfId="35971" xr:uid="{00000000-0005-0000-0000-000000850000}"/>
    <cellStyle name="Subtotal (line) 2 3 2 7 2 3" xfId="35972" xr:uid="{00000000-0005-0000-0000-000001850000}"/>
    <cellStyle name="Subtotal (line) 2 3 2 7 2 4" xfId="35973" xr:uid="{00000000-0005-0000-0000-000002850000}"/>
    <cellStyle name="Subtotal (line) 2 3 2 7 3" xfId="35974" xr:uid="{00000000-0005-0000-0000-000003850000}"/>
    <cellStyle name="Subtotal (line) 2 3 2 7 4" xfId="35975" xr:uid="{00000000-0005-0000-0000-000004850000}"/>
    <cellStyle name="Subtotal (line) 2 3 2 7 5" xfId="35976" xr:uid="{00000000-0005-0000-0000-000005850000}"/>
    <cellStyle name="Subtotal (line) 2 3 2 8" xfId="4955" xr:uid="{00000000-0005-0000-0000-000006850000}"/>
    <cellStyle name="Subtotal (line) 2 3 2 8 2" xfId="35977" xr:uid="{00000000-0005-0000-0000-000007850000}"/>
    <cellStyle name="Subtotal (line) 2 3 2 8 2 2" xfId="35978" xr:uid="{00000000-0005-0000-0000-000008850000}"/>
    <cellStyle name="Subtotal (line) 2 3 2 8 2 3" xfId="35979" xr:uid="{00000000-0005-0000-0000-000009850000}"/>
    <cellStyle name="Subtotal (line) 2 3 2 8 2 4" xfId="35980" xr:uid="{00000000-0005-0000-0000-00000A850000}"/>
    <cellStyle name="Subtotal (line) 2 3 2 8 3" xfId="35981" xr:uid="{00000000-0005-0000-0000-00000B850000}"/>
    <cellStyle name="Subtotal (line) 2 3 2 8 4" xfId="35982" xr:uid="{00000000-0005-0000-0000-00000C850000}"/>
    <cellStyle name="Subtotal (line) 2 3 2 8 5" xfId="35983" xr:uid="{00000000-0005-0000-0000-00000D850000}"/>
    <cellStyle name="Subtotal (line) 2 3 2 9" xfId="4956" xr:uid="{00000000-0005-0000-0000-00000E850000}"/>
    <cellStyle name="Subtotal (line) 2 3 2 9 2" xfId="35984" xr:uid="{00000000-0005-0000-0000-00000F850000}"/>
    <cellStyle name="Subtotal (line) 2 3 2 9 2 2" xfId="35985" xr:uid="{00000000-0005-0000-0000-000010850000}"/>
    <cellStyle name="Subtotal (line) 2 3 2 9 2 3" xfId="35986" xr:uid="{00000000-0005-0000-0000-000011850000}"/>
    <cellStyle name="Subtotal (line) 2 3 2 9 2 4" xfId="35987" xr:uid="{00000000-0005-0000-0000-000012850000}"/>
    <cellStyle name="Subtotal (line) 2 3 2 9 3" xfId="35988" xr:uid="{00000000-0005-0000-0000-000013850000}"/>
    <cellStyle name="Subtotal (line) 2 3 2 9 4" xfId="35989" xr:uid="{00000000-0005-0000-0000-000014850000}"/>
    <cellStyle name="Subtotal (line) 2 3 2 9 5" xfId="35990" xr:uid="{00000000-0005-0000-0000-000015850000}"/>
    <cellStyle name="Subtotal (line) 2 3 20" xfId="4957" xr:uid="{00000000-0005-0000-0000-000016850000}"/>
    <cellStyle name="Subtotal (line) 2 3 20 2" xfId="35991" xr:uid="{00000000-0005-0000-0000-000017850000}"/>
    <cellStyle name="Subtotal (line) 2 3 20 2 2" xfId="35992" xr:uid="{00000000-0005-0000-0000-000018850000}"/>
    <cellStyle name="Subtotal (line) 2 3 20 2 3" xfId="35993" xr:uid="{00000000-0005-0000-0000-000019850000}"/>
    <cellStyle name="Subtotal (line) 2 3 20 2 4" xfId="35994" xr:uid="{00000000-0005-0000-0000-00001A850000}"/>
    <cellStyle name="Subtotal (line) 2 3 20 3" xfId="35995" xr:uid="{00000000-0005-0000-0000-00001B850000}"/>
    <cellStyle name="Subtotal (line) 2 3 20 4" xfId="35996" xr:uid="{00000000-0005-0000-0000-00001C850000}"/>
    <cellStyle name="Subtotal (line) 2 3 20 5" xfId="35997" xr:uid="{00000000-0005-0000-0000-00001D850000}"/>
    <cellStyle name="Subtotal (line) 2 3 21" xfId="4958" xr:uid="{00000000-0005-0000-0000-00001E850000}"/>
    <cellStyle name="Subtotal (line) 2 3 21 2" xfId="35998" xr:uid="{00000000-0005-0000-0000-00001F850000}"/>
    <cellStyle name="Subtotal (line) 2 3 21 2 2" xfId="35999" xr:uid="{00000000-0005-0000-0000-000020850000}"/>
    <cellStyle name="Subtotal (line) 2 3 21 2 3" xfId="36000" xr:uid="{00000000-0005-0000-0000-000021850000}"/>
    <cellStyle name="Subtotal (line) 2 3 21 2 4" xfId="36001" xr:uid="{00000000-0005-0000-0000-000022850000}"/>
    <cellStyle name="Subtotal (line) 2 3 21 3" xfId="36002" xr:uid="{00000000-0005-0000-0000-000023850000}"/>
    <cellStyle name="Subtotal (line) 2 3 21 4" xfId="36003" xr:uid="{00000000-0005-0000-0000-000024850000}"/>
    <cellStyle name="Subtotal (line) 2 3 21 5" xfId="36004" xr:uid="{00000000-0005-0000-0000-000025850000}"/>
    <cellStyle name="Subtotal (line) 2 3 22" xfId="4959" xr:uid="{00000000-0005-0000-0000-000026850000}"/>
    <cellStyle name="Subtotal (line) 2 3 22 2" xfId="36005" xr:uid="{00000000-0005-0000-0000-000027850000}"/>
    <cellStyle name="Subtotal (line) 2 3 22 2 2" xfId="36006" xr:uid="{00000000-0005-0000-0000-000028850000}"/>
    <cellStyle name="Subtotal (line) 2 3 22 2 3" xfId="36007" xr:uid="{00000000-0005-0000-0000-000029850000}"/>
    <cellStyle name="Subtotal (line) 2 3 22 2 4" xfId="36008" xr:uid="{00000000-0005-0000-0000-00002A850000}"/>
    <cellStyle name="Subtotal (line) 2 3 22 3" xfId="36009" xr:uid="{00000000-0005-0000-0000-00002B850000}"/>
    <cellStyle name="Subtotal (line) 2 3 22 4" xfId="36010" xr:uid="{00000000-0005-0000-0000-00002C850000}"/>
    <cellStyle name="Subtotal (line) 2 3 22 5" xfId="36011" xr:uid="{00000000-0005-0000-0000-00002D850000}"/>
    <cellStyle name="Subtotal (line) 2 3 23" xfId="4960" xr:uid="{00000000-0005-0000-0000-00002E850000}"/>
    <cellStyle name="Subtotal (line) 2 3 23 2" xfId="36012" xr:uid="{00000000-0005-0000-0000-00002F850000}"/>
    <cellStyle name="Subtotal (line) 2 3 23 2 2" xfId="36013" xr:uid="{00000000-0005-0000-0000-000030850000}"/>
    <cellStyle name="Subtotal (line) 2 3 23 2 3" xfId="36014" xr:uid="{00000000-0005-0000-0000-000031850000}"/>
    <cellStyle name="Subtotal (line) 2 3 23 2 4" xfId="36015" xr:uid="{00000000-0005-0000-0000-000032850000}"/>
    <cellStyle name="Subtotal (line) 2 3 23 3" xfId="36016" xr:uid="{00000000-0005-0000-0000-000033850000}"/>
    <cellStyle name="Subtotal (line) 2 3 23 4" xfId="36017" xr:uid="{00000000-0005-0000-0000-000034850000}"/>
    <cellStyle name="Subtotal (line) 2 3 23 5" xfId="36018" xr:uid="{00000000-0005-0000-0000-000035850000}"/>
    <cellStyle name="Subtotal (line) 2 3 24" xfId="4961" xr:uid="{00000000-0005-0000-0000-000036850000}"/>
    <cellStyle name="Subtotal (line) 2 3 24 2" xfId="36019" xr:uid="{00000000-0005-0000-0000-000037850000}"/>
    <cellStyle name="Subtotal (line) 2 3 24 2 2" xfId="36020" xr:uid="{00000000-0005-0000-0000-000038850000}"/>
    <cellStyle name="Subtotal (line) 2 3 24 2 3" xfId="36021" xr:uid="{00000000-0005-0000-0000-000039850000}"/>
    <cellStyle name="Subtotal (line) 2 3 24 2 4" xfId="36022" xr:uid="{00000000-0005-0000-0000-00003A850000}"/>
    <cellStyle name="Subtotal (line) 2 3 24 3" xfId="36023" xr:uid="{00000000-0005-0000-0000-00003B850000}"/>
    <cellStyle name="Subtotal (line) 2 3 24 4" xfId="36024" xr:uid="{00000000-0005-0000-0000-00003C850000}"/>
    <cellStyle name="Subtotal (line) 2 3 24 5" xfId="36025" xr:uid="{00000000-0005-0000-0000-00003D850000}"/>
    <cellStyle name="Subtotal (line) 2 3 25" xfId="4962" xr:uid="{00000000-0005-0000-0000-00003E850000}"/>
    <cellStyle name="Subtotal (line) 2 3 25 2" xfId="36026" xr:uid="{00000000-0005-0000-0000-00003F850000}"/>
    <cellStyle name="Subtotal (line) 2 3 25 2 2" xfId="36027" xr:uid="{00000000-0005-0000-0000-000040850000}"/>
    <cellStyle name="Subtotal (line) 2 3 25 2 3" xfId="36028" xr:uid="{00000000-0005-0000-0000-000041850000}"/>
    <cellStyle name="Subtotal (line) 2 3 25 2 4" xfId="36029" xr:uid="{00000000-0005-0000-0000-000042850000}"/>
    <cellStyle name="Subtotal (line) 2 3 25 3" xfId="36030" xr:uid="{00000000-0005-0000-0000-000043850000}"/>
    <cellStyle name="Subtotal (line) 2 3 25 4" xfId="36031" xr:uid="{00000000-0005-0000-0000-000044850000}"/>
    <cellStyle name="Subtotal (line) 2 3 25 5" xfId="36032" xr:uid="{00000000-0005-0000-0000-000045850000}"/>
    <cellStyle name="Subtotal (line) 2 3 26" xfId="4963" xr:uid="{00000000-0005-0000-0000-000046850000}"/>
    <cellStyle name="Subtotal (line) 2 3 26 2" xfId="36033" xr:uid="{00000000-0005-0000-0000-000047850000}"/>
    <cellStyle name="Subtotal (line) 2 3 26 2 2" xfId="36034" xr:uid="{00000000-0005-0000-0000-000048850000}"/>
    <cellStyle name="Subtotal (line) 2 3 26 2 3" xfId="36035" xr:uid="{00000000-0005-0000-0000-000049850000}"/>
    <cellStyle name="Subtotal (line) 2 3 26 2 4" xfId="36036" xr:uid="{00000000-0005-0000-0000-00004A850000}"/>
    <cellStyle name="Subtotal (line) 2 3 26 3" xfId="36037" xr:uid="{00000000-0005-0000-0000-00004B850000}"/>
    <cellStyle name="Subtotal (line) 2 3 26 4" xfId="36038" xr:uid="{00000000-0005-0000-0000-00004C850000}"/>
    <cellStyle name="Subtotal (line) 2 3 26 5" xfId="36039" xr:uid="{00000000-0005-0000-0000-00004D850000}"/>
    <cellStyle name="Subtotal (line) 2 3 27" xfId="4964" xr:uid="{00000000-0005-0000-0000-00004E850000}"/>
    <cellStyle name="Subtotal (line) 2 3 27 2" xfId="36040" xr:uid="{00000000-0005-0000-0000-00004F850000}"/>
    <cellStyle name="Subtotal (line) 2 3 27 2 2" xfId="36041" xr:uid="{00000000-0005-0000-0000-000050850000}"/>
    <cellStyle name="Subtotal (line) 2 3 27 2 3" xfId="36042" xr:uid="{00000000-0005-0000-0000-000051850000}"/>
    <cellStyle name="Subtotal (line) 2 3 27 2 4" xfId="36043" xr:uid="{00000000-0005-0000-0000-000052850000}"/>
    <cellStyle name="Subtotal (line) 2 3 27 3" xfId="36044" xr:uid="{00000000-0005-0000-0000-000053850000}"/>
    <cellStyle name="Subtotal (line) 2 3 27 4" xfId="36045" xr:uid="{00000000-0005-0000-0000-000054850000}"/>
    <cellStyle name="Subtotal (line) 2 3 27 5" xfId="36046" xr:uid="{00000000-0005-0000-0000-000055850000}"/>
    <cellStyle name="Subtotal (line) 2 3 28" xfId="4965" xr:uid="{00000000-0005-0000-0000-000056850000}"/>
    <cellStyle name="Subtotal (line) 2 3 28 2" xfId="36047" xr:uid="{00000000-0005-0000-0000-000057850000}"/>
    <cellStyle name="Subtotal (line) 2 3 28 2 2" xfId="36048" xr:uid="{00000000-0005-0000-0000-000058850000}"/>
    <cellStyle name="Subtotal (line) 2 3 28 2 3" xfId="36049" xr:uid="{00000000-0005-0000-0000-000059850000}"/>
    <cellStyle name="Subtotal (line) 2 3 28 2 4" xfId="36050" xr:uid="{00000000-0005-0000-0000-00005A850000}"/>
    <cellStyle name="Subtotal (line) 2 3 28 3" xfId="36051" xr:uid="{00000000-0005-0000-0000-00005B850000}"/>
    <cellStyle name="Subtotal (line) 2 3 28 4" xfId="36052" xr:uid="{00000000-0005-0000-0000-00005C850000}"/>
    <cellStyle name="Subtotal (line) 2 3 28 5" xfId="36053" xr:uid="{00000000-0005-0000-0000-00005D850000}"/>
    <cellStyle name="Subtotal (line) 2 3 29" xfId="4966" xr:uid="{00000000-0005-0000-0000-00005E850000}"/>
    <cellStyle name="Subtotal (line) 2 3 29 2" xfId="36054" xr:uid="{00000000-0005-0000-0000-00005F850000}"/>
    <cellStyle name="Subtotal (line) 2 3 29 2 2" xfId="36055" xr:uid="{00000000-0005-0000-0000-000060850000}"/>
    <cellStyle name="Subtotal (line) 2 3 29 2 3" xfId="36056" xr:uid="{00000000-0005-0000-0000-000061850000}"/>
    <cellStyle name="Subtotal (line) 2 3 29 2 4" xfId="36057" xr:uid="{00000000-0005-0000-0000-000062850000}"/>
    <cellStyle name="Subtotal (line) 2 3 29 3" xfId="36058" xr:uid="{00000000-0005-0000-0000-000063850000}"/>
    <cellStyle name="Subtotal (line) 2 3 29 4" xfId="36059" xr:uid="{00000000-0005-0000-0000-000064850000}"/>
    <cellStyle name="Subtotal (line) 2 3 29 5" xfId="36060" xr:uid="{00000000-0005-0000-0000-000065850000}"/>
    <cellStyle name="Subtotal (line) 2 3 3" xfId="4967" xr:uid="{00000000-0005-0000-0000-000066850000}"/>
    <cellStyle name="Subtotal (line) 2 3 3 2" xfId="36061" xr:uid="{00000000-0005-0000-0000-000067850000}"/>
    <cellStyle name="Subtotal (line) 2 3 3 2 2" xfId="36062" xr:uid="{00000000-0005-0000-0000-000068850000}"/>
    <cellStyle name="Subtotal (line) 2 3 3 2 3" xfId="36063" xr:uid="{00000000-0005-0000-0000-000069850000}"/>
    <cellStyle name="Subtotal (line) 2 3 3 2 4" xfId="36064" xr:uid="{00000000-0005-0000-0000-00006A850000}"/>
    <cellStyle name="Subtotal (line) 2 3 3 3" xfId="36065" xr:uid="{00000000-0005-0000-0000-00006B850000}"/>
    <cellStyle name="Subtotal (line) 2 3 3 4" xfId="36066" xr:uid="{00000000-0005-0000-0000-00006C850000}"/>
    <cellStyle name="Subtotal (line) 2 3 3 5" xfId="36067" xr:uid="{00000000-0005-0000-0000-00006D850000}"/>
    <cellStyle name="Subtotal (line) 2 3 30" xfId="4968" xr:uid="{00000000-0005-0000-0000-00006E850000}"/>
    <cellStyle name="Subtotal (line) 2 3 30 2" xfId="36068" xr:uid="{00000000-0005-0000-0000-00006F850000}"/>
    <cellStyle name="Subtotal (line) 2 3 30 2 2" xfId="36069" xr:uid="{00000000-0005-0000-0000-000070850000}"/>
    <cellStyle name="Subtotal (line) 2 3 30 2 3" xfId="36070" xr:uid="{00000000-0005-0000-0000-000071850000}"/>
    <cellStyle name="Subtotal (line) 2 3 30 2 4" xfId="36071" xr:uid="{00000000-0005-0000-0000-000072850000}"/>
    <cellStyle name="Subtotal (line) 2 3 30 3" xfId="36072" xr:uid="{00000000-0005-0000-0000-000073850000}"/>
    <cellStyle name="Subtotal (line) 2 3 30 4" xfId="36073" xr:uid="{00000000-0005-0000-0000-000074850000}"/>
    <cellStyle name="Subtotal (line) 2 3 30 5" xfId="36074" xr:uid="{00000000-0005-0000-0000-000075850000}"/>
    <cellStyle name="Subtotal (line) 2 3 31" xfId="4969" xr:uid="{00000000-0005-0000-0000-000076850000}"/>
    <cellStyle name="Subtotal (line) 2 3 31 2" xfId="36075" xr:uid="{00000000-0005-0000-0000-000077850000}"/>
    <cellStyle name="Subtotal (line) 2 3 31 2 2" xfId="36076" xr:uid="{00000000-0005-0000-0000-000078850000}"/>
    <cellStyle name="Subtotal (line) 2 3 31 2 3" xfId="36077" xr:uid="{00000000-0005-0000-0000-000079850000}"/>
    <cellStyle name="Subtotal (line) 2 3 31 2 4" xfId="36078" xr:uid="{00000000-0005-0000-0000-00007A850000}"/>
    <cellStyle name="Subtotal (line) 2 3 31 3" xfId="36079" xr:uid="{00000000-0005-0000-0000-00007B850000}"/>
    <cellStyle name="Subtotal (line) 2 3 31 4" xfId="36080" xr:uid="{00000000-0005-0000-0000-00007C850000}"/>
    <cellStyle name="Subtotal (line) 2 3 31 5" xfId="36081" xr:uid="{00000000-0005-0000-0000-00007D850000}"/>
    <cellStyle name="Subtotal (line) 2 3 32" xfId="4970" xr:uid="{00000000-0005-0000-0000-00007E850000}"/>
    <cellStyle name="Subtotal (line) 2 3 32 2" xfId="36082" xr:uid="{00000000-0005-0000-0000-00007F850000}"/>
    <cellStyle name="Subtotal (line) 2 3 32 2 2" xfId="36083" xr:uid="{00000000-0005-0000-0000-000080850000}"/>
    <cellStyle name="Subtotal (line) 2 3 32 2 3" xfId="36084" xr:uid="{00000000-0005-0000-0000-000081850000}"/>
    <cellStyle name="Subtotal (line) 2 3 32 2 4" xfId="36085" xr:uid="{00000000-0005-0000-0000-000082850000}"/>
    <cellStyle name="Subtotal (line) 2 3 32 3" xfId="36086" xr:uid="{00000000-0005-0000-0000-000083850000}"/>
    <cellStyle name="Subtotal (line) 2 3 32 4" xfId="36087" xr:uid="{00000000-0005-0000-0000-000084850000}"/>
    <cellStyle name="Subtotal (line) 2 3 32 5" xfId="36088" xr:uid="{00000000-0005-0000-0000-000085850000}"/>
    <cellStyle name="Subtotal (line) 2 3 33" xfId="4971" xr:uid="{00000000-0005-0000-0000-000086850000}"/>
    <cellStyle name="Subtotal (line) 2 3 33 2" xfId="36089" xr:uid="{00000000-0005-0000-0000-000087850000}"/>
    <cellStyle name="Subtotal (line) 2 3 33 2 2" xfId="36090" xr:uid="{00000000-0005-0000-0000-000088850000}"/>
    <cellStyle name="Subtotal (line) 2 3 33 2 3" xfId="36091" xr:uid="{00000000-0005-0000-0000-000089850000}"/>
    <cellStyle name="Subtotal (line) 2 3 33 2 4" xfId="36092" xr:uid="{00000000-0005-0000-0000-00008A850000}"/>
    <cellStyle name="Subtotal (line) 2 3 33 3" xfId="36093" xr:uid="{00000000-0005-0000-0000-00008B850000}"/>
    <cellStyle name="Subtotal (line) 2 3 33 4" xfId="36094" xr:uid="{00000000-0005-0000-0000-00008C850000}"/>
    <cellStyle name="Subtotal (line) 2 3 33 5" xfId="36095" xr:uid="{00000000-0005-0000-0000-00008D850000}"/>
    <cellStyle name="Subtotal (line) 2 3 34" xfId="4972" xr:uid="{00000000-0005-0000-0000-00008E850000}"/>
    <cellStyle name="Subtotal (line) 2 3 34 2" xfId="36096" xr:uid="{00000000-0005-0000-0000-00008F850000}"/>
    <cellStyle name="Subtotal (line) 2 3 34 2 2" xfId="36097" xr:uid="{00000000-0005-0000-0000-000090850000}"/>
    <cellStyle name="Subtotal (line) 2 3 34 2 3" xfId="36098" xr:uid="{00000000-0005-0000-0000-000091850000}"/>
    <cellStyle name="Subtotal (line) 2 3 34 2 4" xfId="36099" xr:uid="{00000000-0005-0000-0000-000092850000}"/>
    <cellStyle name="Subtotal (line) 2 3 34 3" xfId="36100" xr:uid="{00000000-0005-0000-0000-000093850000}"/>
    <cellStyle name="Subtotal (line) 2 3 34 4" xfId="36101" xr:uid="{00000000-0005-0000-0000-000094850000}"/>
    <cellStyle name="Subtotal (line) 2 3 34 5" xfId="36102" xr:uid="{00000000-0005-0000-0000-000095850000}"/>
    <cellStyle name="Subtotal (line) 2 3 35" xfId="4973" xr:uid="{00000000-0005-0000-0000-000096850000}"/>
    <cellStyle name="Subtotal (line) 2 3 35 2" xfId="36103" xr:uid="{00000000-0005-0000-0000-000097850000}"/>
    <cellStyle name="Subtotal (line) 2 3 35 2 2" xfId="36104" xr:uid="{00000000-0005-0000-0000-000098850000}"/>
    <cellStyle name="Subtotal (line) 2 3 35 2 3" xfId="36105" xr:uid="{00000000-0005-0000-0000-000099850000}"/>
    <cellStyle name="Subtotal (line) 2 3 35 2 4" xfId="36106" xr:uid="{00000000-0005-0000-0000-00009A850000}"/>
    <cellStyle name="Subtotal (line) 2 3 35 3" xfId="36107" xr:uid="{00000000-0005-0000-0000-00009B850000}"/>
    <cellStyle name="Subtotal (line) 2 3 35 4" xfId="36108" xr:uid="{00000000-0005-0000-0000-00009C850000}"/>
    <cellStyle name="Subtotal (line) 2 3 35 5" xfId="36109" xr:uid="{00000000-0005-0000-0000-00009D850000}"/>
    <cellStyle name="Subtotal (line) 2 3 36" xfId="4974" xr:uid="{00000000-0005-0000-0000-00009E850000}"/>
    <cellStyle name="Subtotal (line) 2 3 36 2" xfId="36110" xr:uid="{00000000-0005-0000-0000-00009F850000}"/>
    <cellStyle name="Subtotal (line) 2 3 36 2 2" xfId="36111" xr:uid="{00000000-0005-0000-0000-0000A0850000}"/>
    <cellStyle name="Subtotal (line) 2 3 36 2 3" xfId="36112" xr:uid="{00000000-0005-0000-0000-0000A1850000}"/>
    <cellStyle name="Subtotal (line) 2 3 36 2 4" xfId="36113" xr:uid="{00000000-0005-0000-0000-0000A2850000}"/>
    <cellStyle name="Subtotal (line) 2 3 36 3" xfId="36114" xr:uid="{00000000-0005-0000-0000-0000A3850000}"/>
    <cellStyle name="Subtotal (line) 2 3 36 4" xfId="36115" xr:uid="{00000000-0005-0000-0000-0000A4850000}"/>
    <cellStyle name="Subtotal (line) 2 3 36 5" xfId="36116" xr:uid="{00000000-0005-0000-0000-0000A5850000}"/>
    <cellStyle name="Subtotal (line) 2 3 37" xfId="4975" xr:uid="{00000000-0005-0000-0000-0000A6850000}"/>
    <cellStyle name="Subtotal (line) 2 3 37 2" xfId="36117" xr:uid="{00000000-0005-0000-0000-0000A7850000}"/>
    <cellStyle name="Subtotal (line) 2 3 37 2 2" xfId="36118" xr:uid="{00000000-0005-0000-0000-0000A8850000}"/>
    <cellStyle name="Subtotal (line) 2 3 37 2 3" xfId="36119" xr:uid="{00000000-0005-0000-0000-0000A9850000}"/>
    <cellStyle name="Subtotal (line) 2 3 37 2 4" xfId="36120" xr:uid="{00000000-0005-0000-0000-0000AA850000}"/>
    <cellStyle name="Subtotal (line) 2 3 37 3" xfId="36121" xr:uid="{00000000-0005-0000-0000-0000AB850000}"/>
    <cellStyle name="Subtotal (line) 2 3 37 4" xfId="36122" xr:uid="{00000000-0005-0000-0000-0000AC850000}"/>
    <cellStyle name="Subtotal (line) 2 3 37 5" xfId="36123" xr:uid="{00000000-0005-0000-0000-0000AD850000}"/>
    <cellStyle name="Subtotal (line) 2 3 38" xfId="4976" xr:uid="{00000000-0005-0000-0000-0000AE850000}"/>
    <cellStyle name="Subtotal (line) 2 3 38 2" xfId="36124" xr:uid="{00000000-0005-0000-0000-0000AF850000}"/>
    <cellStyle name="Subtotal (line) 2 3 38 2 2" xfId="36125" xr:uid="{00000000-0005-0000-0000-0000B0850000}"/>
    <cellStyle name="Subtotal (line) 2 3 38 2 3" xfId="36126" xr:uid="{00000000-0005-0000-0000-0000B1850000}"/>
    <cellStyle name="Subtotal (line) 2 3 38 2 4" xfId="36127" xr:uid="{00000000-0005-0000-0000-0000B2850000}"/>
    <cellStyle name="Subtotal (line) 2 3 38 3" xfId="36128" xr:uid="{00000000-0005-0000-0000-0000B3850000}"/>
    <cellStyle name="Subtotal (line) 2 3 38 4" xfId="36129" xr:uid="{00000000-0005-0000-0000-0000B4850000}"/>
    <cellStyle name="Subtotal (line) 2 3 38 5" xfId="36130" xr:uid="{00000000-0005-0000-0000-0000B5850000}"/>
    <cellStyle name="Subtotal (line) 2 3 39" xfId="4977" xr:uid="{00000000-0005-0000-0000-0000B6850000}"/>
    <cellStyle name="Subtotal (line) 2 3 39 2" xfId="36131" xr:uid="{00000000-0005-0000-0000-0000B7850000}"/>
    <cellStyle name="Subtotal (line) 2 3 39 2 2" xfId="36132" xr:uid="{00000000-0005-0000-0000-0000B8850000}"/>
    <cellStyle name="Subtotal (line) 2 3 39 2 3" xfId="36133" xr:uid="{00000000-0005-0000-0000-0000B9850000}"/>
    <cellStyle name="Subtotal (line) 2 3 39 2 4" xfId="36134" xr:uid="{00000000-0005-0000-0000-0000BA850000}"/>
    <cellStyle name="Subtotal (line) 2 3 39 3" xfId="36135" xr:uid="{00000000-0005-0000-0000-0000BB850000}"/>
    <cellStyle name="Subtotal (line) 2 3 39 4" xfId="36136" xr:uid="{00000000-0005-0000-0000-0000BC850000}"/>
    <cellStyle name="Subtotal (line) 2 3 39 5" xfId="36137" xr:uid="{00000000-0005-0000-0000-0000BD850000}"/>
    <cellStyle name="Subtotal (line) 2 3 4" xfId="4978" xr:uid="{00000000-0005-0000-0000-0000BE850000}"/>
    <cellStyle name="Subtotal (line) 2 3 4 2" xfId="36138" xr:uid="{00000000-0005-0000-0000-0000BF850000}"/>
    <cellStyle name="Subtotal (line) 2 3 4 2 2" xfId="36139" xr:uid="{00000000-0005-0000-0000-0000C0850000}"/>
    <cellStyle name="Subtotal (line) 2 3 4 2 3" xfId="36140" xr:uid="{00000000-0005-0000-0000-0000C1850000}"/>
    <cellStyle name="Subtotal (line) 2 3 4 2 4" xfId="36141" xr:uid="{00000000-0005-0000-0000-0000C2850000}"/>
    <cellStyle name="Subtotal (line) 2 3 4 3" xfId="36142" xr:uid="{00000000-0005-0000-0000-0000C3850000}"/>
    <cellStyle name="Subtotal (line) 2 3 4 4" xfId="36143" xr:uid="{00000000-0005-0000-0000-0000C4850000}"/>
    <cellStyle name="Subtotal (line) 2 3 4 5" xfId="36144" xr:uid="{00000000-0005-0000-0000-0000C5850000}"/>
    <cellStyle name="Subtotal (line) 2 3 40" xfId="4979" xr:uid="{00000000-0005-0000-0000-0000C6850000}"/>
    <cellStyle name="Subtotal (line) 2 3 40 2" xfId="36145" xr:uid="{00000000-0005-0000-0000-0000C7850000}"/>
    <cellStyle name="Subtotal (line) 2 3 40 2 2" xfId="36146" xr:uid="{00000000-0005-0000-0000-0000C8850000}"/>
    <cellStyle name="Subtotal (line) 2 3 40 2 3" xfId="36147" xr:uid="{00000000-0005-0000-0000-0000C9850000}"/>
    <cellStyle name="Subtotal (line) 2 3 40 2 4" xfId="36148" xr:uid="{00000000-0005-0000-0000-0000CA850000}"/>
    <cellStyle name="Subtotal (line) 2 3 40 3" xfId="36149" xr:uid="{00000000-0005-0000-0000-0000CB850000}"/>
    <cellStyle name="Subtotal (line) 2 3 40 4" xfId="36150" xr:uid="{00000000-0005-0000-0000-0000CC850000}"/>
    <cellStyle name="Subtotal (line) 2 3 40 5" xfId="36151" xr:uid="{00000000-0005-0000-0000-0000CD850000}"/>
    <cellStyle name="Subtotal (line) 2 3 41" xfId="4980" xr:uid="{00000000-0005-0000-0000-0000CE850000}"/>
    <cellStyle name="Subtotal (line) 2 3 41 2" xfId="36152" xr:uid="{00000000-0005-0000-0000-0000CF850000}"/>
    <cellStyle name="Subtotal (line) 2 3 41 2 2" xfId="36153" xr:uid="{00000000-0005-0000-0000-0000D0850000}"/>
    <cellStyle name="Subtotal (line) 2 3 41 2 3" xfId="36154" xr:uid="{00000000-0005-0000-0000-0000D1850000}"/>
    <cellStyle name="Subtotal (line) 2 3 41 2 4" xfId="36155" xr:uid="{00000000-0005-0000-0000-0000D2850000}"/>
    <cellStyle name="Subtotal (line) 2 3 41 3" xfId="36156" xr:uid="{00000000-0005-0000-0000-0000D3850000}"/>
    <cellStyle name="Subtotal (line) 2 3 41 4" xfId="36157" xr:uid="{00000000-0005-0000-0000-0000D4850000}"/>
    <cellStyle name="Subtotal (line) 2 3 41 5" xfId="36158" xr:uid="{00000000-0005-0000-0000-0000D5850000}"/>
    <cellStyle name="Subtotal (line) 2 3 42" xfId="4981" xr:uid="{00000000-0005-0000-0000-0000D6850000}"/>
    <cellStyle name="Subtotal (line) 2 3 42 2" xfId="36159" xr:uid="{00000000-0005-0000-0000-0000D7850000}"/>
    <cellStyle name="Subtotal (line) 2 3 42 2 2" xfId="36160" xr:uid="{00000000-0005-0000-0000-0000D8850000}"/>
    <cellStyle name="Subtotal (line) 2 3 42 2 3" xfId="36161" xr:uid="{00000000-0005-0000-0000-0000D9850000}"/>
    <cellStyle name="Subtotal (line) 2 3 42 2 4" xfId="36162" xr:uid="{00000000-0005-0000-0000-0000DA850000}"/>
    <cellStyle name="Subtotal (line) 2 3 42 3" xfId="36163" xr:uid="{00000000-0005-0000-0000-0000DB850000}"/>
    <cellStyle name="Subtotal (line) 2 3 42 4" xfId="36164" xr:uid="{00000000-0005-0000-0000-0000DC850000}"/>
    <cellStyle name="Subtotal (line) 2 3 42 5" xfId="36165" xr:uid="{00000000-0005-0000-0000-0000DD850000}"/>
    <cellStyle name="Subtotal (line) 2 3 43" xfId="4982" xr:uid="{00000000-0005-0000-0000-0000DE850000}"/>
    <cellStyle name="Subtotal (line) 2 3 43 2" xfId="36166" xr:uid="{00000000-0005-0000-0000-0000DF850000}"/>
    <cellStyle name="Subtotal (line) 2 3 43 2 2" xfId="36167" xr:uid="{00000000-0005-0000-0000-0000E0850000}"/>
    <cellStyle name="Subtotal (line) 2 3 43 2 3" xfId="36168" xr:uid="{00000000-0005-0000-0000-0000E1850000}"/>
    <cellStyle name="Subtotal (line) 2 3 43 2 4" xfId="36169" xr:uid="{00000000-0005-0000-0000-0000E2850000}"/>
    <cellStyle name="Subtotal (line) 2 3 43 3" xfId="36170" xr:uid="{00000000-0005-0000-0000-0000E3850000}"/>
    <cellStyle name="Subtotal (line) 2 3 43 4" xfId="36171" xr:uid="{00000000-0005-0000-0000-0000E4850000}"/>
    <cellStyle name="Subtotal (line) 2 3 43 5" xfId="36172" xr:uid="{00000000-0005-0000-0000-0000E5850000}"/>
    <cellStyle name="Subtotal (line) 2 3 44" xfId="4983" xr:uid="{00000000-0005-0000-0000-0000E6850000}"/>
    <cellStyle name="Subtotal (line) 2 3 44 2" xfId="36173" xr:uid="{00000000-0005-0000-0000-0000E7850000}"/>
    <cellStyle name="Subtotal (line) 2 3 44 2 2" xfId="36174" xr:uid="{00000000-0005-0000-0000-0000E8850000}"/>
    <cellStyle name="Subtotal (line) 2 3 44 2 3" xfId="36175" xr:uid="{00000000-0005-0000-0000-0000E9850000}"/>
    <cellStyle name="Subtotal (line) 2 3 44 2 4" xfId="36176" xr:uid="{00000000-0005-0000-0000-0000EA850000}"/>
    <cellStyle name="Subtotal (line) 2 3 44 3" xfId="36177" xr:uid="{00000000-0005-0000-0000-0000EB850000}"/>
    <cellStyle name="Subtotal (line) 2 3 44 4" xfId="36178" xr:uid="{00000000-0005-0000-0000-0000EC850000}"/>
    <cellStyle name="Subtotal (line) 2 3 44 5" xfId="36179" xr:uid="{00000000-0005-0000-0000-0000ED850000}"/>
    <cellStyle name="Subtotal (line) 2 3 45" xfId="4984" xr:uid="{00000000-0005-0000-0000-0000EE850000}"/>
    <cellStyle name="Subtotal (line) 2 3 45 2" xfId="36180" xr:uid="{00000000-0005-0000-0000-0000EF850000}"/>
    <cellStyle name="Subtotal (line) 2 3 45 2 2" xfId="36181" xr:uid="{00000000-0005-0000-0000-0000F0850000}"/>
    <cellStyle name="Subtotal (line) 2 3 45 2 3" xfId="36182" xr:uid="{00000000-0005-0000-0000-0000F1850000}"/>
    <cellStyle name="Subtotal (line) 2 3 45 2 4" xfId="36183" xr:uid="{00000000-0005-0000-0000-0000F2850000}"/>
    <cellStyle name="Subtotal (line) 2 3 45 3" xfId="36184" xr:uid="{00000000-0005-0000-0000-0000F3850000}"/>
    <cellStyle name="Subtotal (line) 2 3 45 4" xfId="36185" xr:uid="{00000000-0005-0000-0000-0000F4850000}"/>
    <cellStyle name="Subtotal (line) 2 3 45 5" xfId="36186" xr:uid="{00000000-0005-0000-0000-0000F5850000}"/>
    <cellStyle name="Subtotal (line) 2 3 46" xfId="36187" xr:uid="{00000000-0005-0000-0000-0000F6850000}"/>
    <cellStyle name="Subtotal (line) 2 3 46 2" xfId="36188" xr:uid="{00000000-0005-0000-0000-0000F7850000}"/>
    <cellStyle name="Subtotal (line) 2 3 46 3" xfId="36189" xr:uid="{00000000-0005-0000-0000-0000F8850000}"/>
    <cellStyle name="Subtotal (line) 2 3 46 4" xfId="36190" xr:uid="{00000000-0005-0000-0000-0000F9850000}"/>
    <cellStyle name="Subtotal (line) 2 3 47" xfId="36191" xr:uid="{00000000-0005-0000-0000-0000FA850000}"/>
    <cellStyle name="Subtotal (line) 2 3 48" xfId="36192" xr:uid="{00000000-0005-0000-0000-0000FB850000}"/>
    <cellStyle name="Subtotal (line) 2 3 49" xfId="36193" xr:uid="{00000000-0005-0000-0000-0000FC850000}"/>
    <cellStyle name="Subtotal (line) 2 3 5" xfId="4985" xr:uid="{00000000-0005-0000-0000-0000FD850000}"/>
    <cellStyle name="Subtotal (line) 2 3 5 2" xfId="36194" xr:uid="{00000000-0005-0000-0000-0000FE850000}"/>
    <cellStyle name="Subtotal (line) 2 3 5 2 2" xfId="36195" xr:uid="{00000000-0005-0000-0000-0000FF850000}"/>
    <cellStyle name="Subtotal (line) 2 3 5 2 3" xfId="36196" xr:uid="{00000000-0005-0000-0000-000000860000}"/>
    <cellStyle name="Subtotal (line) 2 3 5 2 4" xfId="36197" xr:uid="{00000000-0005-0000-0000-000001860000}"/>
    <cellStyle name="Subtotal (line) 2 3 5 3" xfId="36198" xr:uid="{00000000-0005-0000-0000-000002860000}"/>
    <cellStyle name="Subtotal (line) 2 3 5 4" xfId="36199" xr:uid="{00000000-0005-0000-0000-000003860000}"/>
    <cellStyle name="Subtotal (line) 2 3 5 5" xfId="36200" xr:uid="{00000000-0005-0000-0000-000004860000}"/>
    <cellStyle name="Subtotal (line) 2 3 6" xfId="4986" xr:uid="{00000000-0005-0000-0000-000005860000}"/>
    <cellStyle name="Subtotal (line) 2 3 6 2" xfId="36201" xr:uid="{00000000-0005-0000-0000-000006860000}"/>
    <cellStyle name="Subtotal (line) 2 3 6 2 2" xfId="36202" xr:uid="{00000000-0005-0000-0000-000007860000}"/>
    <cellStyle name="Subtotal (line) 2 3 6 2 3" xfId="36203" xr:uid="{00000000-0005-0000-0000-000008860000}"/>
    <cellStyle name="Subtotal (line) 2 3 6 2 4" xfId="36204" xr:uid="{00000000-0005-0000-0000-000009860000}"/>
    <cellStyle name="Subtotal (line) 2 3 6 3" xfId="36205" xr:uid="{00000000-0005-0000-0000-00000A860000}"/>
    <cellStyle name="Subtotal (line) 2 3 6 4" xfId="36206" xr:uid="{00000000-0005-0000-0000-00000B860000}"/>
    <cellStyle name="Subtotal (line) 2 3 6 5" xfId="36207" xr:uid="{00000000-0005-0000-0000-00000C860000}"/>
    <cellStyle name="Subtotal (line) 2 3 7" xfId="4987" xr:uid="{00000000-0005-0000-0000-00000D860000}"/>
    <cellStyle name="Subtotal (line) 2 3 7 2" xfId="36208" xr:uid="{00000000-0005-0000-0000-00000E860000}"/>
    <cellStyle name="Subtotal (line) 2 3 7 2 2" xfId="36209" xr:uid="{00000000-0005-0000-0000-00000F860000}"/>
    <cellStyle name="Subtotal (line) 2 3 7 2 3" xfId="36210" xr:uid="{00000000-0005-0000-0000-000010860000}"/>
    <cellStyle name="Subtotal (line) 2 3 7 2 4" xfId="36211" xr:uid="{00000000-0005-0000-0000-000011860000}"/>
    <cellStyle name="Subtotal (line) 2 3 7 3" xfId="36212" xr:uid="{00000000-0005-0000-0000-000012860000}"/>
    <cellStyle name="Subtotal (line) 2 3 7 4" xfId="36213" xr:uid="{00000000-0005-0000-0000-000013860000}"/>
    <cellStyle name="Subtotal (line) 2 3 7 5" xfId="36214" xr:uid="{00000000-0005-0000-0000-000014860000}"/>
    <cellStyle name="Subtotal (line) 2 3 8" xfId="4988" xr:uid="{00000000-0005-0000-0000-000015860000}"/>
    <cellStyle name="Subtotal (line) 2 3 8 2" xfId="36215" xr:uid="{00000000-0005-0000-0000-000016860000}"/>
    <cellStyle name="Subtotal (line) 2 3 8 2 2" xfId="36216" xr:uid="{00000000-0005-0000-0000-000017860000}"/>
    <cellStyle name="Subtotal (line) 2 3 8 2 3" xfId="36217" xr:uid="{00000000-0005-0000-0000-000018860000}"/>
    <cellStyle name="Subtotal (line) 2 3 8 2 4" xfId="36218" xr:uid="{00000000-0005-0000-0000-000019860000}"/>
    <cellStyle name="Subtotal (line) 2 3 8 3" xfId="36219" xr:uid="{00000000-0005-0000-0000-00001A860000}"/>
    <cellStyle name="Subtotal (line) 2 3 8 4" xfId="36220" xr:uid="{00000000-0005-0000-0000-00001B860000}"/>
    <cellStyle name="Subtotal (line) 2 3 8 5" xfId="36221" xr:uid="{00000000-0005-0000-0000-00001C860000}"/>
    <cellStyle name="Subtotal (line) 2 3 9" xfId="4989" xr:uid="{00000000-0005-0000-0000-00001D860000}"/>
    <cellStyle name="Subtotal (line) 2 3 9 2" xfId="36222" xr:uid="{00000000-0005-0000-0000-00001E860000}"/>
    <cellStyle name="Subtotal (line) 2 3 9 2 2" xfId="36223" xr:uid="{00000000-0005-0000-0000-00001F860000}"/>
    <cellStyle name="Subtotal (line) 2 3 9 2 3" xfId="36224" xr:uid="{00000000-0005-0000-0000-000020860000}"/>
    <cellStyle name="Subtotal (line) 2 3 9 2 4" xfId="36225" xr:uid="{00000000-0005-0000-0000-000021860000}"/>
    <cellStyle name="Subtotal (line) 2 3 9 3" xfId="36226" xr:uid="{00000000-0005-0000-0000-000022860000}"/>
    <cellStyle name="Subtotal (line) 2 3 9 4" xfId="36227" xr:uid="{00000000-0005-0000-0000-000023860000}"/>
    <cellStyle name="Subtotal (line) 2 3 9 5" xfId="36228" xr:uid="{00000000-0005-0000-0000-000024860000}"/>
    <cellStyle name="Subtotal (line) 2 4" xfId="4990" xr:uid="{00000000-0005-0000-0000-000025860000}"/>
    <cellStyle name="Subtotal (line) 2 4 10" xfId="4991" xr:uid="{00000000-0005-0000-0000-000026860000}"/>
    <cellStyle name="Subtotal (line) 2 4 10 2" xfId="36229" xr:uid="{00000000-0005-0000-0000-000027860000}"/>
    <cellStyle name="Subtotal (line) 2 4 10 2 2" xfId="36230" xr:uid="{00000000-0005-0000-0000-000028860000}"/>
    <cellStyle name="Subtotal (line) 2 4 10 2 3" xfId="36231" xr:uid="{00000000-0005-0000-0000-000029860000}"/>
    <cellStyle name="Subtotal (line) 2 4 10 2 4" xfId="36232" xr:uid="{00000000-0005-0000-0000-00002A860000}"/>
    <cellStyle name="Subtotal (line) 2 4 10 3" xfId="36233" xr:uid="{00000000-0005-0000-0000-00002B860000}"/>
    <cellStyle name="Subtotal (line) 2 4 10 4" xfId="36234" xr:uid="{00000000-0005-0000-0000-00002C860000}"/>
    <cellStyle name="Subtotal (line) 2 4 10 5" xfId="36235" xr:uid="{00000000-0005-0000-0000-00002D860000}"/>
    <cellStyle name="Subtotal (line) 2 4 11" xfId="4992" xr:uid="{00000000-0005-0000-0000-00002E860000}"/>
    <cellStyle name="Subtotal (line) 2 4 11 2" xfId="36236" xr:uid="{00000000-0005-0000-0000-00002F860000}"/>
    <cellStyle name="Subtotal (line) 2 4 11 2 2" xfId="36237" xr:uid="{00000000-0005-0000-0000-000030860000}"/>
    <cellStyle name="Subtotal (line) 2 4 11 2 3" xfId="36238" xr:uid="{00000000-0005-0000-0000-000031860000}"/>
    <cellStyle name="Subtotal (line) 2 4 11 2 4" xfId="36239" xr:uid="{00000000-0005-0000-0000-000032860000}"/>
    <cellStyle name="Subtotal (line) 2 4 11 3" xfId="36240" xr:uid="{00000000-0005-0000-0000-000033860000}"/>
    <cellStyle name="Subtotal (line) 2 4 11 4" xfId="36241" xr:uid="{00000000-0005-0000-0000-000034860000}"/>
    <cellStyle name="Subtotal (line) 2 4 11 5" xfId="36242" xr:uid="{00000000-0005-0000-0000-000035860000}"/>
    <cellStyle name="Subtotal (line) 2 4 12" xfId="4993" xr:uid="{00000000-0005-0000-0000-000036860000}"/>
    <cellStyle name="Subtotal (line) 2 4 12 2" xfId="36243" xr:uid="{00000000-0005-0000-0000-000037860000}"/>
    <cellStyle name="Subtotal (line) 2 4 12 2 2" xfId="36244" xr:uid="{00000000-0005-0000-0000-000038860000}"/>
    <cellStyle name="Subtotal (line) 2 4 12 2 3" xfId="36245" xr:uid="{00000000-0005-0000-0000-000039860000}"/>
    <cellStyle name="Subtotal (line) 2 4 12 2 4" xfId="36246" xr:uid="{00000000-0005-0000-0000-00003A860000}"/>
    <cellStyle name="Subtotal (line) 2 4 12 3" xfId="36247" xr:uid="{00000000-0005-0000-0000-00003B860000}"/>
    <cellStyle name="Subtotal (line) 2 4 12 4" xfId="36248" xr:uid="{00000000-0005-0000-0000-00003C860000}"/>
    <cellStyle name="Subtotal (line) 2 4 12 5" xfId="36249" xr:uid="{00000000-0005-0000-0000-00003D860000}"/>
    <cellStyle name="Subtotal (line) 2 4 13" xfId="4994" xr:uid="{00000000-0005-0000-0000-00003E860000}"/>
    <cellStyle name="Subtotal (line) 2 4 13 2" xfId="36250" xr:uid="{00000000-0005-0000-0000-00003F860000}"/>
    <cellStyle name="Subtotal (line) 2 4 13 2 2" xfId="36251" xr:uid="{00000000-0005-0000-0000-000040860000}"/>
    <cellStyle name="Subtotal (line) 2 4 13 2 3" xfId="36252" xr:uid="{00000000-0005-0000-0000-000041860000}"/>
    <cellStyle name="Subtotal (line) 2 4 13 2 4" xfId="36253" xr:uid="{00000000-0005-0000-0000-000042860000}"/>
    <cellStyle name="Subtotal (line) 2 4 13 3" xfId="36254" xr:uid="{00000000-0005-0000-0000-000043860000}"/>
    <cellStyle name="Subtotal (line) 2 4 13 4" xfId="36255" xr:uid="{00000000-0005-0000-0000-000044860000}"/>
    <cellStyle name="Subtotal (line) 2 4 13 5" xfId="36256" xr:uid="{00000000-0005-0000-0000-000045860000}"/>
    <cellStyle name="Subtotal (line) 2 4 14" xfId="4995" xr:uid="{00000000-0005-0000-0000-000046860000}"/>
    <cellStyle name="Subtotal (line) 2 4 14 2" xfId="36257" xr:uid="{00000000-0005-0000-0000-000047860000}"/>
    <cellStyle name="Subtotal (line) 2 4 14 2 2" xfId="36258" xr:uid="{00000000-0005-0000-0000-000048860000}"/>
    <cellStyle name="Subtotal (line) 2 4 14 2 3" xfId="36259" xr:uid="{00000000-0005-0000-0000-000049860000}"/>
    <cellStyle name="Subtotal (line) 2 4 14 2 4" xfId="36260" xr:uid="{00000000-0005-0000-0000-00004A860000}"/>
    <cellStyle name="Subtotal (line) 2 4 14 3" xfId="36261" xr:uid="{00000000-0005-0000-0000-00004B860000}"/>
    <cellStyle name="Subtotal (line) 2 4 14 4" xfId="36262" xr:uid="{00000000-0005-0000-0000-00004C860000}"/>
    <cellStyle name="Subtotal (line) 2 4 14 5" xfId="36263" xr:uid="{00000000-0005-0000-0000-00004D860000}"/>
    <cellStyle name="Subtotal (line) 2 4 15" xfId="4996" xr:uid="{00000000-0005-0000-0000-00004E860000}"/>
    <cellStyle name="Subtotal (line) 2 4 15 2" xfId="36264" xr:uid="{00000000-0005-0000-0000-00004F860000}"/>
    <cellStyle name="Subtotal (line) 2 4 15 2 2" xfId="36265" xr:uid="{00000000-0005-0000-0000-000050860000}"/>
    <cellStyle name="Subtotal (line) 2 4 15 2 3" xfId="36266" xr:uid="{00000000-0005-0000-0000-000051860000}"/>
    <cellStyle name="Subtotal (line) 2 4 15 2 4" xfId="36267" xr:uid="{00000000-0005-0000-0000-000052860000}"/>
    <cellStyle name="Subtotal (line) 2 4 15 3" xfId="36268" xr:uid="{00000000-0005-0000-0000-000053860000}"/>
    <cellStyle name="Subtotal (line) 2 4 15 4" xfId="36269" xr:uid="{00000000-0005-0000-0000-000054860000}"/>
    <cellStyle name="Subtotal (line) 2 4 15 5" xfId="36270" xr:uid="{00000000-0005-0000-0000-000055860000}"/>
    <cellStyle name="Subtotal (line) 2 4 16" xfId="4997" xr:uid="{00000000-0005-0000-0000-000056860000}"/>
    <cellStyle name="Subtotal (line) 2 4 16 2" xfId="36271" xr:uid="{00000000-0005-0000-0000-000057860000}"/>
    <cellStyle name="Subtotal (line) 2 4 16 2 2" xfId="36272" xr:uid="{00000000-0005-0000-0000-000058860000}"/>
    <cellStyle name="Subtotal (line) 2 4 16 2 3" xfId="36273" xr:uid="{00000000-0005-0000-0000-000059860000}"/>
    <cellStyle name="Subtotal (line) 2 4 16 2 4" xfId="36274" xr:uid="{00000000-0005-0000-0000-00005A860000}"/>
    <cellStyle name="Subtotal (line) 2 4 16 3" xfId="36275" xr:uid="{00000000-0005-0000-0000-00005B860000}"/>
    <cellStyle name="Subtotal (line) 2 4 16 4" xfId="36276" xr:uid="{00000000-0005-0000-0000-00005C860000}"/>
    <cellStyle name="Subtotal (line) 2 4 16 5" xfId="36277" xr:uid="{00000000-0005-0000-0000-00005D860000}"/>
    <cellStyle name="Subtotal (line) 2 4 17" xfId="4998" xr:uid="{00000000-0005-0000-0000-00005E860000}"/>
    <cellStyle name="Subtotal (line) 2 4 17 2" xfId="36278" xr:uid="{00000000-0005-0000-0000-00005F860000}"/>
    <cellStyle name="Subtotal (line) 2 4 17 2 2" xfId="36279" xr:uid="{00000000-0005-0000-0000-000060860000}"/>
    <cellStyle name="Subtotal (line) 2 4 17 2 3" xfId="36280" xr:uid="{00000000-0005-0000-0000-000061860000}"/>
    <cellStyle name="Subtotal (line) 2 4 17 2 4" xfId="36281" xr:uid="{00000000-0005-0000-0000-000062860000}"/>
    <cellStyle name="Subtotal (line) 2 4 17 3" xfId="36282" xr:uid="{00000000-0005-0000-0000-000063860000}"/>
    <cellStyle name="Subtotal (line) 2 4 17 4" xfId="36283" xr:uid="{00000000-0005-0000-0000-000064860000}"/>
    <cellStyle name="Subtotal (line) 2 4 17 5" xfId="36284" xr:uid="{00000000-0005-0000-0000-000065860000}"/>
    <cellStyle name="Subtotal (line) 2 4 18" xfId="4999" xr:uid="{00000000-0005-0000-0000-000066860000}"/>
    <cellStyle name="Subtotal (line) 2 4 18 2" xfId="36285" xr:uid="{00000000-0005-0000-0000-000067860000}"/>
    <cellStyle name="Subtotal (line) 2 4 18 2 2" xfId="36286" xr:uid="{00000000-0005-0000-0000-000068860000}"/>
    <cellStyle name="Subtotal (line) 2 4 18 2 3" xfId="36287" xr:uid="{00000000-0005-0000-0000-000069860000}"/>
    <cellStyle name="Subtotal (line) 2 4 18 2 4" xfId="36288" xr:uid="{00000000-0005-0000-0000-00006A860000}"/>
    <cellStyle name="Subtotal (line) 2 4 18 3" xfId="36289" xr:uid="{00000000-0005-0000-0000-00006B860000}"/>
    <cellStyle name="Subtotal (line) 2 4 18 4" xfId="36290" xr:uid="{00000000-0005-0000-0000-00006C860000}"/>
    <cellStyle name="Subtotal (line) 2 4 18 5" xfId="36291" xr:uid="{00000000-0005-0000-0000-00006D860000}"/>
    <cellStyle name="Subtotal (line) 2 4 19" xfId="5000" xr:uid="{00000000-0005-0000-0000-00006E860000}"/>
    <cellStyle name="Subtotal (line) 2 4 19 2" xfId="36292" xr:uid="{00000000-0005-0000-0000-00006F860000}"/>
    <cellStyle name="Subtotal (line) 2 4 19 2 2" xfId="36293" xr:uid="{00000000-0005-0000-0000-000070860000}"/>
    <cellStyle name="Subtotal (line) 2 4 19 2 3" xfId="36294" xr:uid="{00000000-0005-0000-0000-000071860000}"/>
    <cellStyle name="Subtotal (line) 2 4 19 2 4" xfId="36295" xr:uid="{00000000-0005-0000-0000-000072860000}"/>
    <cellStyle name="Subtotal (line) 2 4 19 3" xfId="36296" xr:uid="{00000000-0005-0000-0000-000073860000}"/>
    <cellStyle name="Subtotal (line) 2 4 19 4" xfId="36297" xr:uid="{00000000-0005-0000-0000-000074860000}"/>
    <cellStyle name="Subtotal (line) 2 4 19 5" xfId="36298" xr:uid="{00000000-0005-0000-0000-000075860000}"/>
    <cellStyle name="Subtotal (line) 2 4 2" xfId="5001" xr:uid="{00000000-0005-0000-0000-000076860000}"/>
    <cellStyle name="Subtotal (line) 2 4 2 10" xfId="5002" xr:uid="{00000000-0005-0000-0000-000077860000}"/>
    <cellStyle name="Subtotal (line) 2 4 2 10 2" xfId="36299" xr:uid="{00000000-0005-0000-0000-000078860000}"/>
    <cellStyle name="Subtotal (line) 2 4 2 10 2 2" xfId="36300" xr:uid="{00000000-0005-0000-0000-000079860000}"/>
    <cellStyle name="Subtotal (line) 2 4 2 10 2 3" xfId="36301" xr:uid="{00000000-0005-0000-0000-00007A860000}"/>
    <cellStyle name="Subtotal (line) 2 4 2 10 2 4" xfId="36302" xr:uid="{00000000-0005-0000-0000-00007B860000}"/>
    <cellStyle name="Subtotal (line) 2 4 2 10 3" xfId="36303" xr:uid="{00000000-0005-0000-0000-00007C860000}"/>
    <cellStyle name="Subtotal (line) 2 4 2 10 4" xfId="36304" xr:uid="{00000000-0005-0000-0000-00007D860000}"/>
    <cellStyle name="Subtotal (line) 2 4 2 10 5" xfId="36305" xr:uid="{00000000-0005-0000-0000-00007E860000}"/>
    <cellStyle name="Subtotal (line) 2 4 2 11" xfId="5003" xr:uid="{00000000-0005-0000-0000-00007F860000}"/>
    <cellStyle name="Subtotal (line) 2 4 2 11 2" xfId="36306" xr:uid="{00000000-0005-0000-0000-000080860000}"/>
    <cellStyle name="Subtotal (line) 2 4 2 11 2 2" xfId="36307" xr:uid="{00000000-0005-0000-0000-000081860000}"/>
    <cellStyle name="Subtotal (line) 2 4 2 11 2 3" xfId="36308" xr:uid="{00000000-0005-0000-0000-000082860000}"/>
    <cellStyle name="Subtotal (line) 2 4 2 11 2 4" xfId="36309" xr:uid="{00000000-0005-0000-0000-000083860000}"/>
    <cellStyle name="Subtotal (line) 2 4 2 11 3" xfId="36310" xr:uid="{00000000-0005-0000-0000-000084860000}"/>
    <cellStyle name="Subtotal (line) 2 4 2 11 4" xfId="36311" xr:uid="{00000000-0005-0000-0000-000085860000}"/>
    <cellStyle name="Subtotal (line) 2 4 2 11 5" xfId="36312" xr:uid="{00000000-0005-0000-0000-000086860000}"/>
    <cellStyle name="Subtotal (line) 2 4 2 12" xfId="5004" xr:uid="{00000000-0005-0000-0000-000087860000}"/>
    <cellStyle name="Subtotal (line) 2 4 2 12 2" xfId="36313" xr:uid="{00000000-0005-0000-0000-000088860000}"/>
    <cellStyle name="Subtotal (line) 2 4 2 12 2 2" xfId="36314" xr:uid="{00000000-0005-0000-0000-000089860000}"/>
    <cellStyle name="Subtotal (line) 2 4 2 12 2 3" xfId="36315" xr:uid="{00000000-0005-0000-0000-00008A860000}"/>
    <cellStyle name="Subtotal (line) 2 4 2 12 2 4" xfId="36316" xr:uid="{00000000-0005-0000-0000-00008B860000}"/>
    <cellStyle name="Subtotal (line) 2 4 2 12 3" xfId="36317" xr:uid="{00000000-0005-0000-0000-00008C860000}"/>
    <cellStyle name="Subtotal (line) 2 4 2 12 4" xfId="36318" xr:uid="{00000000-0005-0000-0000-00008D860000}"/>
    <cellStyle name="Subtotal (line) 2 4 2 12 5" xfId="36319" xr:uid="{00000000-0005-0000-0000-00008E860000}"/>
    <cellStyle name="Subtotal (line) 2 4 2 13" xfId="5005" xr:uid="{00000000-0005-0000-0000-00008F860000}"/>
    <cellStyle name="Subtotal (line) 2 4 2 13 2" xfId="36320" xr:uid="{00000000-0005-0000-0000-000090860000}"/>
    <cellStyle name="Subtotal (line) 2 4 2 13 2 2" xfId="36321" xr:uid="{00000000-0005-0000-0000-000091860000}"/>
    <cellStyle name="Subtotal (line) 2 4 2 13 2 3" xfId="36322" xr:uid="{00000000-0005-0000-0000-000092860000}"/>
    <cellStyle name="Subtotal (line) 2 4 2 13 2 4" xfId="36323" xr:uid="{00000000-0005-0000-0000-000093860000}"/>
    <cellStyle name="Subtotal (line) 2 4 2 13 3" xfId="36324" xr:uid="{00000000-0005-0000-0000-000094860000}"/>
    <cellStyle name="Subtotal (line) 2 4 2 13 4" xfId="36325" xr:uid="{00000000-0005-0000-0000-000095860000}"/>
    <cellStyle name="Subtotal (line) 2 4 2 13 5" xfId="36326" xr:uid="{00000000-0005-0000-0000-000096860000}"/>
    <cellStyle name="Subtotal (line) 2 4 2 14" xfId="5006" xr:uid="{00000000-0005-0000-0000-000097860000}"/>
    <cellStyle name="Subtotal (line) 2 4 2 14 2" xfId="36327" xr:uid="{00000000-0005-0000-0000-000098860000}"/>
    <cellStyle name="Subtotal (line) 2 4 2 14 2 2" xfId="36328" xr:uid="{00000000-0005-0000-0000-000099860000}"/>
    <cellStyle name="Subtotal (line) 2 4 2 14 2 3" xfId="36329" xr:uid="{00000000-0005-0000-0000-00009A860000}"/>
    <cellStyle name="Subtotal (line) 2 4 2 14 2 4" xfId="36330" xr:uid="{00000000-0005-0000-0000-00009B860000}"/>
    <cellStyle name="Subtotal (line) 2 4 2 14 3" xfId="36331" xr:uid="{00000000-0005-0000-0000-00009C860000}"/>
    <cellStyle name="Subtotal (line) 2 4 2 14 4" xfId="36332" xr:uid="{00000000-0005-0000-0000-00009D860000}"/>
    <cellStyle name="Subtotal (line) 2 4 2 14 5" xfId="36333" xr:uid="{00000000-0005-0000-0000-00009E860000}"/>
    <cellStyle name="Subtotal (line) 2 4 2 15" xfId="5007" xr:uid="{00000000-0005-0000-0000-00009F860000}"/>
    <cellStyle name="Subtotal (line) 2 4 2 15 2" xfId="36334" xr:uid="{00000000-0005-0000-0000-0000A0860000}"/>
    <cellStyle name="Subtotal (line) 2 4 2 15 2 2" xfId="36335" xr:uid="{00000000-0005-0000-0000-0000A1860000}"/>
    <cellStyle name="Subtotal (line) 2 4 2 15 2 3" xfId="36336" xr:uid="{00000000-0005-0000-0000-0000A2860000}"/>
    <cellStyle name="Subtotal (line) 2 4 2 15 2 4" xfId="36337" xr:uid="{00000000-0005-0000-0000-0000A3860000}"/>
    <cellStyle name="Subtotal (line) 2 4 2 15 3" xfId="36338" xr:uid="{00000000-0005-0000-0000-0000A4860000}"/>
    <cellStyle name="Subtotal (line) 2 4 2 15 4" xfId="36339" xr:uid="{00000000-0005-0000-0000-0000A5860000}"/>
    <cellStyle name="Subtotal (line) 2 4 2 15 5" xfId="36340" xr:uid="{00000000-0005-0000-0000-0000A6860000}"/>
    <cellStyle name="Subtotal (line) 2 4 2 16" xfId="5008" xr:uid="{00000000-0005-0000-0000-0000A7860000}"/>
    <cellStyle name="Subtotal (line) 2 4 2 16 2" xfId="36341" xr:uid="{00000000-0005-0000-0000-0000A8860000}"/>
    <cellStyle name="Subtotal (line) 2 4 2 16 2 2" xfId="36342" xr:uid="{00000000-0005-0000-0000-0000A9860000}"/>
    <cellStyle name="Subtotal (line) 2 4 2 16 2 3" xfId="36343" xr:uid="{00000000-0005-0000-0000-0000AA860000}"/>
    <cellStyle name="Subtotal (line) 2 4 2 16 2 4" xfId="36344" xr:uid="{00000000-0005-0000-0000-0000AB860000}"/>
    <cellStyle name="Subtotal (line) 2 4 2 16 3" xfId="36345" xr:uid="{00000000-0005-0000-0000-0000AC860000}"/>
    <cellStyle name="Subtotal (line) 2 4 2 16 4" xfId="36346" xr:uid="{00000000-0005-0000-0000-0000AD860000}"/>
    <cellStyle name="Subtotal (line) 2 4 2 16 5" xfId="36347" xr:uid="{00000000-0005-0000-0000-0000AE860000}"/>
    <cellStyle name="Subtotal (line) 2 4 2 17" xfId="5009" xr:uid="{00000000-0005-0000-0000-0000AF860000}"/>
    <cellStyle name="Subtotal (line) 2 4 2 17 2" xfId="36348" xr:uid="{00000000-0005-0000-0000-0000B0860000}"/>
    <cellStyle name="Subtotal (line) 2 4 2 17 2 2" xfId="36349" xr:uid="{00000000-0005-0000-0000-0000B1860000}"/>
    <cellStyle name="Subtotal (line) 2 4 2 17 2 3" xfId="36350" xr:uid="{00000000-0005-0000-0000-0000B2860000}"/>
    <cellStyle name="Subtotal (line) 2 4 2 17 2 4" xfId="36351" xr:uid="{00000000-0005-0000-0000-0000B3860000}"/>
    <cellStyle name="Subtotal (line) 2 4 2 17 3" xfId="36352" xr:uid="{00000000-0005-0000-0000-0000B4860000}"/>
    <cellStyle name="Subtotal (line) 2 4 2 17 4" xfId="36353" xr:uid="{00000000-0005-0000-0000-0000B5860000}"/>
    <cellStyle name="Subtotal (line) 2 4 2 17 5" xfId="36354" xr:uid="{00000000-0005-0000-0000-0000B6860000}"/>
    <cellStyle name="Subtotal (line) 2 4 2 18" xfId="5010" xr:uid="{00000000-0005-0000-0000-0000B7860000}"/>
    <cellStyle name="Subtotal (line) 2 4 2 18 2" xfId="36355" xr:uid="{00000000-0005-0000-0000-0000B8860000}"/>
    <cellStyle name="Subtotal (line) 2 4 2 18 2 2" xfId="36356" xr:uid="{00000000-0005-0000-0000-0000B9860000}"/>
    <cellStyle name="Subtotal (line) 2 4 2 18 2 3" xfId="36357" xr:uid="{00000000-0005-0000-0000-0000BA860000}"/>
    <cellStyle name="Subtotal (line) 2 4 2 18 2 4" xfId="36358" xr:uid="{00000000-0005-0000-0000-0000BB860000}"/>
    <cellStyle name="Subtotal (line) 2 4 2 18 3" xfId="36359" xr:uid="{00000000-0005-0000-0000-0000BC860000}"/>
    <cellStyle name="Subtotal (line) 2 4 2 18 4" xfId="36360" xr:uid="{00000000-0005-0000-0000-0000BD860000}"/>
    <cellStyle name="Subtotal (line) 2 4 2 18 5" xfId="36361" xr:uid="{00000000-0005-0000-0000-0000BE860000}"/>
    <cellStyle name="Subtotal (line) 2 4 2 19" xfId="5011" xr:uid="{00000000-0005-0000-0000-0000BF860000}"/>
    <cellStyle name="Subtotal (line) 2 4 2 19 2" xfId="36362" xr:uid="{00000000-0005-0000-0000-0000C0860000}"/>
    <cellStyle name="Subtotal (line) 2 4 2 19 2 2" xfId="36363" xr:uid="{00000000-0005-0000-0000-0000C1860000}"/>
    <cellStyle name="Subtotal (line) 2 4 2 19 2 3" xfId="36364" xr:uid="{00000000-0005-0000-0000-0000C2860000}"/>
    <cellStyle name="Subtotal (line) 2 4 2 19 2 4" xfId="36365" xr:uid="{00000000-0005-0000-0000-0000C3860000}"/>
    <cellStyle name="Subtotal (line) 2 4 2 19 3" xfId="36366" xr:uid="{00000000-0005-0000-0000-0000C4860000}"/>
    <cellStyle name="Subtotal (line) 2 4 2 19 4" xfId="36367" xr:uid="{00000000-0005-0000-0000-0000C5860000}"/>
    <cellStyle name="Subtotal (line) 2 4 2 19 5" xfId="36368" xr:uid="{00000000-0005-0000-0000-0000C6860000}"/>
    <cellStyle name="Subtotal (line) 2 4 2 2" xfId="5012" xr:uid="{00000000-0005-0000-0000-0000C7860000}"/>
    <cellStyle name="Subtotal (line) 2 4 2 2 2" xfId="36369" xr:uid="{00000000-0005-0000-0000-0000C8860000}"/>
    <cellStyle name="Subtotal (line) 2 4 2 2 2 2" xfId="36370" xr:uid="{00000000-0005-0000-0000-0000C9860000}"/>
    <cellStyle name="Subtotal (line) 2 4 2 2 2 3" xfId="36371" xr:uid="{00000000-0005-0000-0000-0000CA860000}"/>
    <cellStyle name="Subtotal (line) 2 4 2 2 2 4" xfId="36372" xr:uid="{00000000-0005-0000-0000-0000CB860000}"/>
    <cellStyle name="Subtotal (line) 2 4 2 2 3" xfId="36373" xr:uid="{00000000-0005-0000-0000-0000CC860000}"/>
    <cellStyle name="Subtotal (line) 2 4 2 2 4" xfId="36374" xr:uid="{00000000-0005-0000-0000-0000CD860000}"/>
    <cellStyle name="Subtotal (line) 2 4 2 2 5" xfId="36375" xr:uid="{00000000-0005-0000-0000-0000CE860000}"/>
    <cellStyle name="Subtotal (line) 2 4 2 20" xfId="5013" xr:uid="{00000000-0005-0000-0000-0000CF860000}"/>
    <cellStyle name="Subtotal (line) 2 4 2 20 2" xfId="36376" xr:uid="{00000000-0005-0000-0000-0000D0860000}"/>
    <cellStyle name="Subtotal (line) 2 4 2 20 2 2" xfId="36377" xr:uid="{00000000-0005-0000-0000-0000D1860000}"/>
    <cellStyle name="Subtotal (line) 2 4 2 20 2 3" xfId="36378" xr:uid="{00000000-0005-0000-0000-0000D2860000}"/>
    <cellStyle name="Subtotal (line) 2 4 2 20 2 4" xfId="36379" xr:uid="{00000000-0005-0000-0000-0000D3860000}"/>
    <cellStyle name="Subtotal (line) 2 4 2 20 3" xfId="36380" xr:uid="{00000000-0005-0000-0000-0000D4860000}"/>
    <cellStyle name="Subtotal (line) 2 4 2 20 4" xfId="36381" xr:uid="{00000000-0005-0000-0000-0000D5860000}"/>
    <cellStyle name="Subtotal (line) 2 4 2 20 5" xfId="36382" xr:uid="{00000000-0005-0000-0000-0000D6860000}"/>
    <cellStyle name="Subtotal (line) 2 4 2 21" xfId="5014" xr:uid="{00000000-0005-0000-0000-0000D7860000}"/>
    <cellStyle name="Subtotal (line) 2 4 2 21 2" xfId="36383" xr:uid="{00000000-0005-0000-0000-0000D8860000}"/>
    <cellStyle name="Subtotal (line) 2 4 2 21 2 2" xfId="36384" xr:uid="{00000000-0005-0000-0000-0000D9860000}"/>
    <cellStyle name="Subtotal (line) 2 4 2 21 2 3" xfId="36385" xr:uid="{00000000-0005-0000-0000-0000DA860000}"/>
    <cellStyle name="Subtotal (line) 2 4 2 21 2 4" xfId="36386" xr:uid="{00000000-0005-0000-0000-0000DB860000}"/>
    <cellStyle name="Subtotal (line) 2 4 2 21 3" xfId="36387" xr:uid="{00000000-0005-0000-0000-0000DC860000}"/>
    <cellStyle name="Subtotal (line) 2 4 2 21 4" xfId="36388" xr:uid="{00000000-0005-0000-0000-0000DD860000}"/>
    <cellStyle name="Subtotal (line) 2 4 2 21 5" xfId="36389" xr:uid="{00000000-0005-0000-0000-0000DE860000}"/>
    <cellStyle name="Subtotal (line) 2 4 2 22" xfId="5015" xr:uid="{00000000-0005-0000-0000-0000DF860000}"/>
    <cellStyle name="Subtotal (line) 2 4 2 22 2" xfId="36390" xr:uid="{00000000-0005-0000-0000-0000E0860000}"/>
    <cellStyle name="Subtotal (line) 2 4 2 22 2 2" xfId="36391" xr:uid="{00000000-0005-0000-0000-0000E1860000}"/>
    <cellStyle name="Subtotal (line) 2 4 2 22 2 3" xfId="36392" xr:uid="{00000000-0005-0000-0000-0000E2860000}"/>
    <cellStyle name="Subtotal (line) 2 4 2 22 2 4" xfId="36393" xr:uid="{00000000-0005-0000-0000-0000E3860000}"/>
    <cellStyle name="Subtotal (line) 2 4 2 22 3" xfId="36394" xr:uid="{00000000-0005-0000-0000-0000E4860000}"/>
    <cellStyle name="Subtotal (line) 2 4 2 22 4" xfId="36395" xr:uid="{00000000-0005-0000-0000-0000E5860000}"/>
    <cellStyle name="Subtotal (line) 2 4 2 22 5" xfId="36396" xr:uid="{00000000-0005-0000-0000-0000E6860000}"/>
    <cellStyle name="Subtotal (line) 2 4 2 23" xfId="5016" xr:uid="{00000000-0005-0000-0000-0000E7860000}"/>
    <cellStyle name="Subtotal (line) 2 4 2 23 2" xfId="36397" xr:uid="{00000000-0005-0000-0000-0000E8860000}"/>
    <cellStyle name="Subtotal (line) 2 4 2 23 2 2" xfId="36398" xr:uid="{00000000-0005-0000-0000-0000E9860000}"/>
    <cellStyle name="Subtotal (line) 2 4 2 23 2 3" xfId="36399" xr:uid="{00000000-0005-0000-0000-0000EA860000}"/>
    <cellStyle name="Subtotal (line) 2 4 2 23 2 4" xfId="36400" xr:uid="{00000000-0005-0000-0000-0000EB860000}"/>
    <cellStyle name="Subtotal (line) 2 4 2 23 3" xfId="36401" xr:uid="{00000000-0005-0000-0000-0000EC860000}"/>
    <cellStyle name="Subtotal (line) 2 4 2 23 4" xfId="36402" xr:uid="{00000000-0005-0000-0000-0000ED860000}"/>
    <cellStyle name="Subtotal (line) 2 4 2 23 5" xfId="36403" xr:uid="{00000000-0005-0000-0000-0000EE860000}"/>
    <cellStyle name="Subtotal (line) 2 4 2 24" xfId="5017" xr:uid="{00000000-0005-0000-0000-0000EF860000}"/>
    <cellStyle name="Subtotal (line) 2 4 2 24 2" xfId="36404" xr:uid="{00000000-0005-0000-0000-0000F0860000}"/>
    <cellStyle name="Subtotal (line) 2 4 2 24 2 2" xfId="36405" xr:uid="{00000000-0005-0000-0000-0000F1860000}"/>
    <cellStyle name="Subtotal (line) 2 4 2 24 2 3" xfId="36406" xr:uid="{00000000-0005-0000-0000-0000F2860000}"/>
    <cellStyle name="Subtotal (line) 2 4 2 24 2 4" xfId="36407" xr:uid="{00000000-0005-0000-0000-0000F3860000}"/>
    <cellStyle name="Subtotal (line) 2 4 2 24 3" xfId="36408" xr:uid="{00000000-0005-0000-0000-0000F4860000}"/>
    <cellStyle name="Subtotal (line) 2 4 2 24 4" xfId="36409" xr:uid="{00000000-0005-0000-0000-0000F5860000}"/>
    <cellStyle name="Subtotal (line) 2 4 2 24 5" xfId="36410" xr:uid="{00000000-0005-0000-0000-0000F6860000}"/>
    <cellStyle name="Subtotal (line) 2 4 2 25" xfId="5018" xr:uid="{00000000-0005-0000-0000-0000F7860000}"/>
    <cellStyle name="Subtotal (line) 2 4 2 25 2" xfId="36411" xr:uid="{00000000-0005-0000-0000-0000F8860000}"/>
    <cellStyle name="Subtotal (line) 2 4 2 25 2 2" xfId="36412" xr:uid="{00000000-0005-0000-0000-0000F9860000}"/>
    <cellStyle name="Subtotal (line) 2 4 2 25 2 3" xfId="36413" xr:uid="{00000000-0005-0000-0000-0000FA860000}"/>
    <cellStyle name="Subtotal (line) 2 4 2 25 2 4" xfId="36414" xr:uid="{00000000-0005-0000-0000-0000FB860000}"/>
    <cellStyle name="Subtotal (line) 2 4 2 25 3" xfId="36415" xr:uid="{00000000-0005-0000-0000-0000FC860000}"/>
    <cellStyle name="Subtotal (line) 2 4 2 25 4" xfId="36416" xr:uid="{00000000-0005-0000-0000-0000FD860000}"/>
    <cellStyle name="Subtotal (line) 2 4 2 25 5" xfId="36417" xr:uid="{00000000-0005-0000-0000-0000FE860000}"/>
    <cellStyle name="Subtotal (line) 2 4 2 26" xfId="5019" xr:uid="{00000000-0005-0000-0000-0000FF860000}"/>
    <cellStyle name="Subtotal (line) 2 4 2 26 2" xfId="36418" xr:uid="{00000000-0005-0000-0000-000000870000}"/>
    <cellStyle name="Subtotal (line) 2 4 2 26 2 2" xfId="36419" xr:uid="{00000000-0005-0000-0000-000001870000}"/>
    <cellStyle name="Subtotal (line) 2 4 2 26 2 3" xfId="36420" xr:uid="{00000000-0005-0000-0000-000002870000}"/>
    <cellStyle name="Subtotal (line) 2 4 2 26 2 4" xfId="36421" xr:uid="{00000000-0005-0000-0000-000003870000}"/>
    <cellStyle name="Subtotal (line) 2 4 2 26 3" xfId="36422" xr:uid="{00000000-0005-0000-0000-000004870000}"/>
    <cellStyle name="Subtotal (line) 2 4 2 26 4" xfId="36423" xr:uid="{00000000-0005-0000-0000-000005870000}"/>
    <cellStyle name="Subtotal (line) 2 4 2 26 5" xfId="36424" xr:uid="{00000000-0005-0000-0000-000006870000}"/>
    <cellStyle name="Subtotal (line) 2 4 2 27" xfId="5020" xr:uid="{00000000-0005-0000-0000-000007870000}"/>
    <cellStyle name="Subtotal (line) 2 4 2 27 2" xfId="36425" xr:uid="{00000000-0005-0000-0000-000008870000}"/>
    <cellStyle name="Subtotal (line) 2 4 2 27 2 2" xfId="36426" xr:uid="{00000000-0005-0000-0000-000009870000}"/>
    <cellStyle name="Subtotal (line) 2 4 2 27 2 3" xfId="36427" xr:uid="{00000000-0005-0000-0000-00000A870000}"/>
    <cellStyle name="Subtotal (line) 2 4 2 27 2 4" xfId="36428" xr:uid="{00000000-0005-0000-0000-00000B870000}"/>
    <cellStyle name="Subtotal (line) 2 4 2 27 3" xfId="36429" xr:uid="{00000000-0005-0000-0000-00000C870000}"/>
    <cellStyle name="Subtotal (line) 2 4 2 27 4" xfId="36430" xr:uid="{00000000-0005-0000-0000-00000D870000}"/>
    <cellStyle name="Subtotal (line) 2 4 2 27 5" xfId="36431" xr:uid="{00000000-0005-0000-0000-00000E870000}"/>
    <cellStyle name="Subtotal (line) 2 4 2 28" xfId="5021" xr:uid="{00000000-0005-0000-0000-00000F870000}"/>
    <cellStyle name="Subtotal (line) 2 4 2 28 2" xfId="36432" xr:uid="{00000000-0005-0000-0000-000010870000}"/>
    <cellStyle name="Subtotal (line) 2 4 2 28 2 2" xfId="36433" xr:uid="{00000000-0005-0000-0000-000011870000}"/>
    <cellStyle name="Subtotal (line) 2 4 2 28 2 3" xfId="36434" xr:uid="{00000000-0005-0000-0000-000012870000}"/>
    <cellStyle name="Subtotal (line) 2 4 2 28 2 4" xfId="36435" xr:uid="{00000000-0005-0000-0000-000013870000}"/>
    <cellStyle name="Subtotal (line) 2 4 2 28 3" xfId="36436" xr:uid="{00000000-0005-0000-0000-000014870000}"/>
    <cellStyle name="Subtotal (line) 2 4 2 28 4" xfId="36437" xr:uid="{00000000-0005-0000-0000-000015870000}"/>
    <cellStyle name="Subtotal (line) 2 4 2 28 5" xfId="36438" xr:uid="{00000000-0005-0000-0000-000016870000}"/>
    <cellStyle name="Subtotal (line) 2 4 2 29" xfId="5022" xr:uid="{00000000-0005-0000-0000-000017870000}"/>
    <cellStyle name="Subtotal (line) 2 4 2 29 2" xfId="36439" xr:uid="{00000000-0005-0000-0000-000018870000}"/>
    <cellStyle name="Subtotal (line) 2 4 2 29 2 2" xfId="36440" xr:uid="{00000000-0005-0000-0000-000019870000}"/>
    <cellStyle name="Subtotal (line) 2 4 2 29 2 3" xfId="36441" xr:uid="{00000000-0005-0000-0000-00001A870000}"/>
    <cellStyle name="Subtotal (line) 2 4 2 29 2 4" xfId="36442" xr:uid="{00000000-0005-0000-0000-00001B870000}"/>
    <cellStyle name="Subtotal (line) 2 4 2 29 3" xfId="36443" xr:uid="{00000000-0005-0000-0000-00001C870000}"/>
    <cellStyle name="Subtotal (line) 2 4 2 29 4" xfId="36444" xr:uid="{00000000-0005-0000-0000-00001D870000}"/>
    <cellStyle name="Subtotal (line) 2 4 2 29 5" xfId="36445" xr:uid="{00000000-0005-0000-0000-00001E870000}"/>
    <cellStyle name="Subtotal (line) 2 4 2 3" xfId="5023" xr:uid="{00000000-0005-0000-0000-00001F870000}"/>
    <cellStyle name="Subtotal (line) 2 4 2 3 2" xfId="36446" xr:uid="{00000000-0005-0000-0000-000020870000}"/>
    <cellStyle name="Subtotal (line) 2 4 2 3 2 2" xfId="36447" xr:uid="{00000000-0005-0000-0000-000021870000}"/>
    <cellStyle name="Subtotal (line) 2 4 2 3 2 3" xfId="36448" xr:uid="{00000000-0005-0000-0000-000022870000}"/>
    <cellStyle name="Subtotal (line) 2 4 2 3 2 4" xfId="36449" xr:uid="{00000000-0005-0000-0000-000023870000}"/>
    <cellStyle name="Subtotal (line) 2 4 2 3 3" xfId="36450" xr:uid="{00000000-0005-0000-0000-000024870000}"/>
    <cellStyle name="Subtotal (line) 2 4 2 3 4" xfId="36451" xr:uid="{00000000-0005-0000-0000-000025870000}"/>
    <cellStyle name="Subtotal (line) 2 4 2 3 5" xfId="36452" xr:uid="{00000000-0005-0000-0000-000026870000}"/>
    <cellStyle name="Subtotal (line) 2 4 2 30" xfId="5024" xr:uid="{00000000-0005-0000-0000-000027870000}"/>
    <cellStyle name="Subtotal (line) 2 4 2 30 2" xfId="36453" xr:uid="{00000000-0005-0000-0000-000028870000}"/>
    <cellStyle name="Subtotal (line) 2 4 2 30 2 2" xfId="36454" xr:uid="{00000000-0005-0000-0000-000029870000}"/>
    <cellStyle name="Subtotal (line) 2 4 2 30 2 3" xfId="36455" xr:uid="{00000000-0005-0000-0000-00002A870000}"/>
    <cellStyle name="Subtotal (line) 2 4 2 30 2 4" xfId="36456" xr:uid="{00000000-0005-0000-0000-00002B870000}"/>
    <cellStyle name="Subtotal (line) 2 4 2 30 3" xfId="36457" xr:uid="{00000000-0005-0000-0000-00002C870000}"/>
    <cellStyle name="Subtotal (line) 2 4 2 30 4" xfId="36458" xr:uid="{00000000-0005-0000-0000-00002D870000}"/>
    <cellStyle name="Subtotal (line) 2 4 2 30 5" xfId="36459" xr:uid="{00000000-0005-0000-0000-00002E870000}"/>
    <cellStyle name="Subtotal (line) 2 4 2 31" xfId="5025" xr:uid="{00000000-0005-0000-0000-00002F870000}"/>
    <cellStyle name="Subtotal (line) 2 4 2 31 2" xfId="36460" xr:uid="{00000000-0005-0000-0000-000030870000}"/>
    <cellStyle name="Subtotal (line) 2 4 2 31 2 2" xfId="36461" xr:uid="{00000000-0005-0000-0000-000031870000}"/>
    <cellStyle name="Subtotal (line) 2 4 2 31 2 3" xfId="36462" xr:uid="{00000000-0005-0000-0000-000032870000}"/>
    <cellStyle name="Subtotal (line) 2 4 2 31 2 4" xfId="36463" xr:uid="{00000000-0005-0000-0000-000033870000}"/>
    <cellStyle name="Subtotal (line) 2 4 2 31 3" xfId="36464" xr:uid="{00000000-0005-0000-0000-000034870000}"/>
    <cellStyle name="Subtotal (line) 2 4 2 31 4" xfId="36465" xr:uid="{00000000-0005-0000-0000-000035870000}"/>
    <cellStyle name="Subtotal (line) 2 4 2 31 5" xfId="36466" xr:uid="{00000000-0005-0000-0000-000036870000}"/>
    <cellStyle name="Subtotal (line) 2 4 2 32" xfId="5026" xr:uid="{00000000-0005-0000-0000-000037870000}"/>
    <cellStyle name="Subtotal (line) 2 4 2 32 2" xfId="36467" xr:uid="{00000000-0005-0000-0000-000038870000}"/>
    <cellStyle name="Subtotal (line) 2 4 2 32 2 2" xfId="36468" xr:uid="{00000000-0005-0000-0000-000039870000}"/>
    <cellStyle name="Subtotal (line) 2 4 2 32 2 3" xfId="36469" xr:uid="{00000000-0005-0000-0000-00003A870000}"/>
    <cellStyle name="Subtotal (line) 2 4 2 32 2 4" xfId="36470" xr:uid="{00000000-0005-0000-0000-00003B870000}"/>
    <cellStyle name="Subtotal (line) 2 4 2 32 3" xfId="36471" xr:uid="{00000000-0005-0000-0000-00003C870000}"/>
    <cellStyle name="Subtotal (line) 2 4 2 32 4" xfId="36472" xr:uid="{00000000-0005-0000-0000-00003D870000}"/>
    <cellStyle name="Subtotal (line) 2 4 2 32 5" xfId="36473" xr:uid="{00000000-0005-0000-0000-00003E870000}"/>
    <cellStyle name="Subtotal (line) 2 4 2 33" xfId="5027" xr:uid="{00000000-0005-0000-0000-00003F870000}"/>
    <cellStyle name="Subtotal (line) 2 4 2 33 2" xfId="36474" xr:uid="{00000000-0005-0000-0000-000040870000}"/>
    <cellStyle name="Subtotal (line) 2 4 2 33 2 2" xfId="36475" xr:uid="{00000000-0005-0000-0000-000041870000}"/>
    <cellStyle name="Subtotal (line) 2 4 2 33 2 3" xfId="36476" xr:uid="{00000000-0005-0000-0000-000042870000}"/>
    <cellStyle name="Subtotal (line) 2 4 2 33 2 4" xfId="36477" xr:uid="{00000000-0005-0000-0000-000043870000}"/>
    <cellStyle name="Subtotal (line) 2 4 2 33 3" xfId="36478" xr:uid="{00000000-0005-0000-0000-000044870000}"/>
    <cellStyle name="Subtotal (line) 2 4 2 33 4" xfId="36479" xr:uid="{00000000-0005-0000-0000-000045870000}"/>
    <cellStyle name="Subtotal (line) 2 4 2 33 5" xfId="36480" xr:uid="{00000000-0005-0000-0000-000046870000}"/>
    <cellStyle name="Subtotal (line) 2 4 2 34" xfId="5028" xr:uid="{00000000-0005-0000-0000-000047870000}"/>
    <cellStyle name="Subtotal (line) 2 4 2 34 2" xfId="36481" xr:uid="{00000000-0005-0000-0000-000048870000}"/>
    <cellStyle name="Subtotal (line) 2 4 2 34 2 2" xfId="36482" xr:uid="{00000000-0005-0000-0000-000049870000}"/>
    <cellStyle name="Subtotal (line) 2 4 2 34 2 3" xfId="36483" xr:uid="{00000000-0005-0000-0000-00004A870000}"/>
    <cellStyle name="Subtotal (line) 2 4 2 34 2 4" xfId="36484" xr:uid="{00000000-0005-0000-0000-00004B870000}"/>
    <cellStyle name="Subtotal (line) 2 4 2 34 3" xfId="36485" xr:uid="{00000000-0005-0000-0000-00004C870000}"/>
    <cellStyle name="Subtotal (line) 2 4 2 34 4" xfId="36486" xr:uid="{00000000-0005-0000-0000-00004D870000}"/>
    <cellStyle name="Subtotal (line) 2 4 2 34 5" xfId="36487" xr:uid="{00000000-0005-0000-0000-00004E870000}"/>
    <cellStyle name="Subtotal (line) 2 4 2 35" xfId="5029" xr:uid="{00000000-0005-0000-0000-00004F870000}"/>
    <cellStyle name="Subtotal (line) 2 4 2 35 2" xfId="36488" xr:uid="{00000000-0005-0000-0000-000050870000}"/>
    <cellStyle name="Subtotal (line) 2 4 2 35 2 2" xfId="36489" xr:uid="{00000000-0005-0000-0000-000051870000}"/>
    <cellStyle name="Subtotal (line) 2 4 2 35 2 3" xfId="36490" xr:uid="{00000000-0005-0000-0000-000052870000}"/>
    <cellStyle name="Subtotal (line) 2 4 2 35 2 4" xfId="36491" xr:uid="{00000000-0005-0000-0000-000053870000}"/>
    <cellStyle name="Subtotal (line) 2 4 2 35 3" xfId="36492" xr:uid="{00000000-0005-0000-0000-000054870000}"/>
    <cellStyle name="Subtotal (line) 2 4 2 35 4" xfId="36493" xr:uid="{00000000-0005-0000-0000-000055870000}"/>
    <cellStyle name="Subtotal (line) 2 4 2 35 5" xfId="36494" xr:uid="{00000000-0005-0000-0000-000056870000}"/>
    <cellStyle name="Subtotal (line) 2 4 2 36" xfId="5030" xr:uid="{00000000-0005-0000-0000-000057870000}"/>
    <cellStyle name="Subtotal (line) 2 4 2 36 2" xfId="36495" xr:uid="{00000000-0005-0000-0000-000058870000}"/>
    <cellStyle name="Subtotal (line) 2 4 2 36 2 2" xfId="36496" xr:uid="{00000000-0005-0000-0000-000059870000}"/>
    <cellStyle name="Subtotal (line) 2 4 2 36 2 3" xfId="36497" xr:uid="{00000000-0005-0000-0000-00005A870000}"/>
    <cellStyle name="Subtotal (line) 2 4 2 36 2 4" xfId="36498" xr:uid="{00000000-0005-0000-0000-00005B870000}"/>
    <cellStyle name="Subtotal (line) 2 4 2 36 3" xfId="36499" xr:uid="{00000000-0005-0000-0000-00005C870000}"/>
    <cellStyle name="Subtotal (line) 2 4 2 36 4" xfId="36500" xr:uid="{00000000-0005-0000-0000-00005D870000}"/>
    <cellStyle name="Subtotal (line) 2 4 2 36 5" xfId="36501" xr:uid="{00000000-0005-0000-0000-00005E870000}"/>
    <cellStyle name="Subtotal (line) 2 4 2 37" xfId="5031" xr:uid="{00000000-0005-0000-0000-00005F870000}"/>
    <cellStyle name="Subtotal (line) 2 4 2 37 2" xfId="36502" xr:uid="{00000000-0005-0000-0000-000060870000}"/>
    <cellStyle name="Subtotal (line) 2 4 2 37 2 2" xfId="36503" xr:uid="{00000000-0005-0000-0000-000061870000}"/>
    <cellStyle name="Subtotal (line) 2 4 2 37 2 3" xfId="36504" xr:uid="{00000000-0005-0000-0000-000062870000}"/>
    <cellStyle name="Subtotal (line) 2 4 2 37 2 4" xfId="36505" xr:uid="{00000000-0005-0000-0000-000063870000}"/>
    <cellStyle name="Subtotal (line) 2 4 2 37 3" xfId="36506" xr:uid="{00000000-0005-0000-0000-000064870000}"/>
    <cellStyle name="Subtotal (line) 2 4 2 37 4" xfId="36507" xr:uid="{00000000-0005-0000-0000-000065870000}"/>
    <cellStyle name="Subtotal (line) 2 4 2 37 5" xfId="36508" xr:uid="{00000000-0005-0000-0000-000066870000}"/>
    <cellStyle name="Subtotal (line) 2 4 2 38" xfId="5032" xr:uid="{00000000-0005-0000-0000-000067870000}"/>
    <cellStyle name="Subtotal (line) 2 4 2 38 2" xfId="36509" xr:uid="{00000000-0005-0000-0000-000068870000}"/>
    <cellStyle name="Subtotal (line) 2 4 2 38 2 2" xfId="36510" xr:uid="{00000000-0005-0000-0000-000069870000}"/>
    <cellStyle name="Subtotal (line) 2 4 2 38 2 3" xfId="36511" xr:uid="{00000000-0005-0000-0000-00006A870000}"/>
    <cellStyle name="Subtotal (line) 2 4 2 38 2 4" xfId="36512" xr:uid="{00000000-0005-0000-0000-00006B870000}"/>
    <cellStyle name="Subtotal (line) 2 4 2 38 3" xfId="36513" xr:uid="{00000000-0005-0000-0000-00006C870000}"/>
    <cellStyle name="Subtotal (line) 2 4 2 38 4" xfId="36514" xr:uid="{00000000-0005-0000-0000-00006D870000}"/>
    <cellStyle name="Subtotal (line) 2 4 2 38 5" xfId="36515" xr:uid="{00000000-0005-0000-0000-00006E870000}"/>
    <cellStyle name="Subtotal (line) 2 4 2 39" xfId="5033" xr:uid="{00000000-0005-0000-0000-00006F870000}"/>
    <cellStyle name="Subtotal (line) 2 4 2 39 2" xfId="36516" xr:uid="{00000000-0005-0000-0000-000070870000}"/>
    <cellStyle name="Subtotal (line) 2 4 2 39 2 2" xfId="36517" xr:uid="{00000000-0005-0000-0000-000071870000}"/>
    <cellStyle name="Subtotal (line) 2 4 2 39 2 3" xfId="36518" xr:uid="{00000000-0005-0000-0000-000072870000}"/>
    <cellStyle name="Subtotal (line) 2 4 2 39 2 4" xfId="36519" xr:uid="{00000000-0005-0000-0000-000073870000}"/>
    <cellStyle name="Subtotal (line) 2 4 2 39 3" xfId="36520" xr:uid="{00000000-0005-0000-0000-000074870000}"/>
    <cellStyle name="Subtotal (line) 2 4 2 39 4" xfId="36521" xr:uid="{00000000-0005-0000-0000-000075870000}"/>
    <cellStyle name="Subtotal (line) 2 4 2 39 5" xfId="36522" xr:uid="{00000000-0005-0000-0000-000076870000}"/>
    <cellStyle name="Subtotal (line) 2 4 2 4" xfId="5034" xr:uid="{00000000-0005-0000-0000-000077870000}"/>
    <cellStyle name="Subtotal (line) 2 4 2 4 2" xfId="36523" xr:uid="{00000000-0005-0000-0000-000078870000}"/>
    <cellStyle name="Subtotal (line) 2 4 2 4 2 2" xfId="36524" xr:uid="{00000000-0005-0000-0000-000079870000}"/>
    <cellStyle name="Subtotal (line) 2 4 2 4 2 3" xfId="36525" xr:uid="{00000000-0005-0000-0000-00007A870000}"/>
    <cellStyle name="Subtotal (line) 2 4 2 4 2 4" xfId="36526" xr:uid="{00000000-0005-0000-0000-00007B870000}"/>
    <cellStyle name="Subtotal (line) 2 4 2 4 3" xfId="36527" xr:uid="{00000000-0005-0000-0000-00007C870000}"/>
    <cellStyle name="Subtotal (line) 2 4 2 4 4" xfId="36528" xr:uid="{00000000-0005-0000-0000-00007D870000}"/>
    <cellStyle name="Subtotal (line) 2 4 2 4 5" xfId="36529" xr:uid="{00000000-0005-0000-0000-00007E870000}"/>
    <cellStyle name="Subtotal (line) 2 4 2 40" xfId="5035" xr:uid="{00000000-0005-0000-0000-00007F870000}"/>
    <cellStyle name="Subtotal (line) 2 4 2 40 2" xfId="36530" xr:uid="{00000000-0005-0000-0000-000080870000}"/>
    <cellStyle name="Subtotal (line) 2 4 2 40 2 2" xfId="36531" xr:uid="{00000000-0005-0000-0000-000081870000}"/>
    <cellStyle name="Subtotal (line) 2 4 2 40 2 3" xfId="36532" xr:uid="{00000000-0005-0000-0000-000082870000}"/>
    <cellStyle name="Subtotal (line) 2 4 2 40 2 4" xfId="36533" xr:uid="{00000000-0005-0000-0000-000083870000}"/>
    <cellStyle name="Subtotal (line) 2 4 2 40 3" xfId="36534" xr:uid="{00000000-0005-0000-0000-000084870000}"/>
    <cellStyle name="Subtotal (line) 2 4 2 40 4" xfId="36535" xr:uid="{00000000-0005-0000-0000-000085870000}"/>
    <cellStyle name="Subtotal (line) 2 4 2 40 5" xfId="36536" xr:uid="{00000000-0005-0000-0000-000086870000}"/>
    <cellStyle name="Subtotal (line) 2 4 2 41" xfId="5036" xr:uid="{00000000-0005-0000-0000-000087870000}"/>
    <cellStyle name="Subtotal (line) 2 4 2 41 2" xfId="36537" xr:uid="{00000000-0005-0000-0000-000088870000}"/>
    <cellStyle name="Subtotal (line) 2 4 2 41 2 2" xfId="36538" xr:uid="{00000000-0005-0000-0000-000089870000}"/>
    <cellStyle name="Subtotal (line) 2 4 2 41 2 3" xfId="36539" xr:uid="{00000000-0005-0000-0000-00008A870000}"/>
    <cellStyle name="Subtotal (line) 2 4 2 41 2 4" xfId="36540" xr:uid="{00000000-0005-0000-0000-00008B870000}"/>
    <cellStyle name="Subtotal (line) 2 4 2 41 3" xfId="36541" xr:uid="{00000000-0005-0000-0000-00008C870000}"/>
    <cellStyle name="Subtotal (line) 2 4 2 41 4" xfId="36542" xr:uid="{00000000-0005-0000-0000-00008D870000}"/>
    <cellStyle name="Subtotal (line) 2 4 2 41 5" xfId="36543" xr:uid="{00000000-0005-0000-0000-00008E870000}"/>
    <cellStyle name="Subtotal (line) 2 4 2 42" xfId="5037" xr:uid="{00000000-0005-0000-0000-00008F870000}"/>
    <cellStyle name="Subtotal (line) 2 4 2 42 2" xfId="36544" xr:uid="{00000000-0005-0000-0000-000090870000}"/>
    <cellStyle name="Subtotal (line) 2 4 2 42 2 2" xfId="36545" xr:uid="{00000000-0005-0000-0000-000091870000}"/>
    <cellStyle name="Subtotal (line) 2 4 2 42 2 3" xfId="36546" xr:uid="{00000000-0005-0000-0000-000092870000}"/>
    <cellStyle name="Subtotal (line) 2 4 2 42 2 4" xfId="36547" xr:uid="{00000000-0005-0000-0000-000093870000}"/>
    <cellStyle name="Subtotal (line) 2 4 2 42 3" xfId="36548" xr:uid="{00000000-0005-0000-0000-000094870000}"/>
    <cellStyle name="Subtotal (line) 2 4 2 42 4" xfId="36549" xr:uid="{00000000-0005-0000-0000-000095870000}"/>
    <cellStyle name="Subtotal (line) 2 4 2 42 5" xfId="36550" xr:uid="{00000000-0005-0000-0000-000096870000}"/>
    <cellStyle name="Subtotal (line) 2 4 2 43" xfId="5038" xr:uid="{00000000-0005-0000-0000-000097870000}"/>
    <cellStyle name="Subtotal (line) 2 4 2 43 2" xfId="36551" xr:uid="{00000000-0005-0000-0000-000098870000}"/>
    <cellStyle name="Subtotal (line) 2 4 2 43 2 2" xfId="36552" xr:uid="{00000000-0005-0000-0000-000099870000}"/>
    <cellStyle name="Subtotal (line) 2 4 2 43 2 3" xfId="36553" xr:uid="{00000000-0005-0000-0000-00009A870000}"/>
    <cellStyle name="Subtotal (line) 2 4 2 43 2 4" xfId="36554" xr:uid="{00000000-0005-0000-0000-00009B870000}"/>
    <cellStyle name="Subtotal (line) 2 4 2 43 3" xfId="36555" xr:uid="{00000000-0005-0000-0000-00009C870000}"/>
    <cellStyle name="Subtotal (line) 2 4 2 43 4" xfId="36556" xr:uid="{00000000-0005-0000-0000-00009D870000}"/>
    <cellStyle name="Subtotal (line) 2 4 2 43 5" xfId="36557" xr:uid="{00000000-0005-0000-0000-00009E870000}"/>
    <cellStyle name="Subtotal (line) 2 4 2 44" xfId="5039" xr:uid="{00000000-0005-0000-0000-00009F870000}"/>
    <cellStyle name="Subtotal (line) 2 4 2 44 2" xfId="36558" xr:uid="{00000000-0005-0000-0000-0000A0870000}"/>
    <cellStyle name="Subtotal (line) 2 4 2 44 2 2" xfId="36559" xr:uid="{00000000-0005-0000-0000-0000A1870000}"/>
    <cellStyle name="Subtotal (line) 2 4 2 44 2 3" xfId="36560" xr:uid="{00000000-0005-0000-0000-0000A2870000}"/>
    <cellStyle name="Subtotal (line) 2 4 2 44 2 4" xfId="36561" xr:uid="{00000000-0005-0000-0000-0000A3870000}"/>
    <cellStyle name="Subtotal (line) 2 4 2 44 3" xfId="36562" xr:uid="{00000000-0005-0000-0000-0000A4870000}"/>
    <cellStyle name="Subtotal (line) 2 4 2 44 4" xfId="36563" xr:uid="{00000000-0005-0000-0000-0000A5870000}"/>
    <cellStyle name="Subtotal (line) 2 4 2 44 5" xfId="36564" xr:uid="{00000000-0005-0000-0000-0000A6870000}"/>
    <cellStyle name="Subtotal (line) 2 4 2 45" xfId="36565" xr:uid="{00000000-0005-0000-0000-0000A7870000}"/>
    <cellStyle name="Subtotal (line) 2 4 2 45 2" xfId="36566" xr:uid="{00000000-0005-0000-0000-0000A8870000}"/>
    <cellStyle name="Subtotal (line) 2 4 2 45 3" xfId="36567" xr:uid="{00000000-0005-0000-0000-0000A9870000}"/>
    <cellStyle name="Subtotal (line) 2 4 2 45 4" xfId="36568" xr:uid="{00000000-0005-0000-0000-0000AA870000}"/>
    <cellStyle name="Subtotal (line) 2 4 2 46" xfId="36569" xr:uid="{00000000-0005-0000-0000-0000AB870000}"/>
    <cellStyle name="Subtotal (line) 2 4 2 46 2" xfId="36570" xr:uid="{00000000-0005-0000-0000-0000AC870000}"/>
    <cellStyle name="Subtotal (line) 2 4 2 46 3" xfId="36571" xr:uid="{00000000-0005-0000-0000-0000AD870000}"/>
    <cellStyle name="Subtotal (line) 2 4 2 46 4" xfId="36572" xr:uid="{00000000-0005-0000-0000-0000AE870000}"/>
    <cellStyle name="Subtotal (line) 2 4 2 47" xfId="36573" xr:uid="{00000000-0005-0000-0000-0000AF870000}"/>
    <cellStyle name="Subtotal (line) 2 4 2 5" xfId="5040" xr:uid="{00000000-0005-0000-0000-0000B0870000}"/>
    <cellStyle name="Subtotal (line) 2 4 2 5 2" xfId="36574" xr:uid="{00000000-0005-0000-0000-0000B1870000}"/>
    <cellStyle name="Subtotal (line) 2 4 2 5 2 2" xfId="36575" xr:uid="{00000000-0005-0000-0000-0000B2870000}"/>
    <cellStyle name="Subtotal (line) 2 4 2 5 2 3" xfId="36576" xr:uid="{00000000-0005-0000-0000-0000B3870000}"/>
    <cellStyle name="Subtotal (line) 2 4 2 5 2 4" xfId="36577" xr:uid="{00000000-0005-0000-0000-0000B4870000}"/>
    <cellStyle name="Subtotal (line) 2 4 2 5 3" xfId="36578" xr:uid="{00000000-0005-0000-0000-0000B5870000}"/>
    <cellStyle name="Subtotal (line) 2 4 2 5 4" xfId="36579" xr:uid="{00000000-0005-0000-0000-0000B6870000}"/>
    <cellStyle name="Subtotal (line) 2 4 2 5 5" xfId="36580" xr:uid="{00000000-0005-0000-0000-0000B7870000}"/>
    <cellStyle name="Subtotal (line) 2 4 2 6" xfId="5041" xr:uid="{00000000-0005-0000-0000-0000B8870000}"/>
    <cellStyle name="Subtotal (line) 2 4 2 6 2" xfId="36581" xr:uid="{00000000-0005-0000-0000-0000B9870000}"/>
    <cellStyle name="Subtotal (line) 2 4 2 6 2 2" xfId="36582" xr:uid="{00000000-0005-0000-0000-0000BA870000}"/>
    <cellStyle name="Subtotal (line) 2 4 2 6 2 3" xfId="36583" xr:uid="{00000000-0005-0000-0000-0000BB870000}"/>
    <cellStyle name="Subtotal (line) 2 4 2 6 2 4" xfId="36584" xr:uid="{00000000-0005-0000-0000-0000BC870000}"/>
    <cellStyle name="Subtotal (line) 2 4 2 6 3" xfId="36585" xr:uid="{00000000-0005-0000-0000-0000BD870000}"/>
    <cellStyle name="Subtotal (line) 2 4 2 6 4" xfId="36586" xr:uid="{00000000-0005-0000-0000-0000BE870000}"/>
    <cellStyle name="Subtotal (line) 2 4 2 6 5" xfId="36587" xr:uid="{00000000-0005-0000-0000-0000BF870000}"/>
    <cellStyle name="Subtotal (line) 2 4 2 7" xfId="5042" xr:uid="{00000000-0005-0000-0000-0000C0870000}"/>
    <cellStyle name="Subtotal (line) 2 4 2 7 2" xfId="36588" xr:uid="{00000000-0005-0000-0000-0000C1870000}"/>
    <cellStyle name="Subtotal (line) 2 4 2 7 2 2" xfId="36589" xr:uid="{00000000-0005-0000-0000-0000C2870000}"/>
    <cellStyle name="Subtotal (line) 2 4 2 7 2 3" xfId="36590" xr:uid="{00000000-0005-0000-0000-0000C3870000}"/>
    <cellStyle name="Subtotal (line) 2 4 2 7 2 4" xfId="36591" xr:uid="{00000000-0005-0000-0000-0000C4870000}"/>
    <cellStyle name="Subtotal (line) 2 4 2 7 3" xfId="36592" xr:uid="{00000000-0005-0000-0000-0000C5870000}"/>
    <cellStyle name="Subtotal (line) 2 4 2 7 4" xfId="36593" xr:uid="{00000000-0005-0000-0000-0000C6870000}"/>
    <cellStyle name="Subtotal (line) 2 4 2 7 5" xfId="36594" xr:uid="{00000000-0005-0000-0000-0000C7870000}"/>
    <cellStyle name="Subtotal (line) 2 4 2 8" xfId="5043" xr:uid="{00000000-0005-0000-0000-0000C8870000}"/>
    <cellStyle name="Subtotal (line) 2 4 2 8 2" xfId="36595" xr:uid="{00000000-0005-0000-0000-0000C9870000}"/>
    <cellStyle name="Subtotal (line) 2 4 2 8 2 2" xfId="36596" xr:uid="{00000000-0005-0000-0000-0000CA870000}"/>
    <cellStyle name="Subtotal (line) 2 4 2 8 2 3" xfId="36597" xr:uid="{00000000-0005-0000-0000-0000CB870000}"/>
    <cellStyle name="Subtotal (line) 2 4 2 8 2 4" xfId="36598" xr:uid="{00000000-0005-0000-0000-0000CC870000}"/>
    <cellStyle name="Subtotal (line) 2 4 2 8 3" xfId="36599" xr:uid="{00000000-0005-0000-0000-0000CD870000}"/>
    <cellStyle name="Subtotal (line) 2 4 2 8 4" xfId="36600" xr:uid="{00000000-0005-0000-0000-0000CE870000}"/>
    <cellStyle name="Subtotal (line) 2 4 2 8 5" xfId="36601" xr:uid="{00000000-0005-0000-0000-0000CF870000}"/>
    <cellStyle name="Subtotal (line) 2 4 2 9" xfId="5044" xr:uid="{00000000-0005-0000-0000-0000D0870000}"/>
    <cellStyle name="Subtotal (line) 2 4 2 9 2" xfId="36602" xr:uid="{00000000-0005-0000-0000-0000D1870000}"/>
    <cellStyle name="Subtotal (line) 2 4 2 9 2 2" xfId="36603" xr:uid="{00000000-0005-0000-0000-0000D2870000}"/>
    <cellStyle name="Subtotal (line) 2 4 2 9 2 3" xfId="36604" xr:uid="{00000000-0005-0000-0000-0000D3870000}"/>
    <cellStyle name="Subtotal (line) 2 4 2 9 2 4" xfId="36605" xr:uid="{00000000-0005-0000-0000-0000D4870000}"/>
    <cellStyle name="Subtotal (line) 2 4 2 9 3" xfId="36606" xr:uid="{00000000-0005-0000-0000-0000D5870000}"/>
    <cellStyle name="Subtotal (line) 2 4 2 9 4" xfId="36607" xr:uid="{00000000-0005-0000-0000-0000D6870000}"/>
    <cellStyle name="Subtotal (line) 2 4 2 9 5" xfId="36608" xr:uid="{00000000-0005-0000-0000-0000D7870000}"/>
    <cellStyle name="Subtotal (line) 2 4 20" xfId="5045" xr:uid="{00000000-0005-0000-0000-0000D8870000}"/>
    <cellStyle name="Subtotal (line) 2 4 20 2" xfId="36609" xr:uid="{00000000-0005-0000-0000-0000D9870000}"/>
    <cellStyle name="Subtotal (line) 2 4 20 2 2" xfId="36610" xr:uid="{00000000-0005-0000-0000-0000DA870000}"/>
    <cellStyle name="Subtotal (line) 2 4 20 2 3" xfId="36611" xr:uid="{00000000-0005-0000-0000-0000DB870000}"/>
    <cellStyle name="Subtotal (line) 2 4 20 2 4" xfId="36612" xr:uid="{00000000-0005-0000-0000-0000DC870000}"/>
    <cellStyle name="Subtotal (line) 2 4 20 3" xfId="36613" xr:uid="{00000000-0005-0000-0000-0000DD870000}"/>
    <cellStyle name="Subtotal (line) 2 4 20 4" xfId="36614" xr:uid="{00000000-0005-0000-0000-0000DE870000}"/>
    <cellStyle name="Subtotal (line) 2 4 20 5" xfId="36615" xr:uid="{00000000-0005-0000-0000-0000DF870000}"/>
    <cellStyle name="Subtotal (line) 2 4 21" xfId="5046" xr:uid="{00000000-0005-0000-0000-0000E0870000}"/>
    <cellStyle name="Subtotal (line) 2 4 21 2" xfId="36616" xr:uid="{00000000-0005-0000-0000-0000E1870000}"/>
    <cellStyle name="Subtotal (line) 2 4 21 2 2" xfId="36617" xr:uid="{00000000-0005-0000-0000-0000E2870000}"/>
    <cellStyle name="Subtotal (line) 2 4 21 2 3" xfId="36618" xr:uid="{00000000-0005-0000-0000-0000E3870000}"/>
    <cellStyle name="Subtotal (line) 2 4 21 2 4" xfId="36619" xr:uid="{00000000-0005-0000-0000-0000E4870000}"/>
    <cellStyle name="Subtotal (line) 2 4 21 3" xfId="36620" xr:uid="{00000000-0005-0000-0000-0000E5870000}"/>
    <cellStyle name="Subtotal (line) 2 4 21 4" xfId="36621" xr:uid="{00000000-0005-0000-0000-0000E6870000}"/>
    <cellStyle name="Subtotal (line) 2 4 21 5" xfId="36622" xr:uid="{00000000-0005-0000-0000-0000E7870000}"/>
    <cellStyle name="Subtotal (line) 2 4 22" xfId="5047" xr:uid="{00000000-0005-0000-0000-0000E8870000}"/>
    <cellStyle name="Subtotal (line) 2 4 22 2" xfId="36623" xr:uid="{00000000-0005-0000-0000-0000E9870000}"/>
    <cellStyle name="Subtotal (line) 2 4 22 2 2" xfId="36624" xr:uid="{00000000-0005-0000-0000-0000EA870000}"/>
    <cellStyle name="Subtotal (line) 2 4 22 2 3" xfId="36625" xr:uid="{00000000-0005-0000-0000-0000EB870000}"/>
    <cellStyle name="Subtotal (line) 2 4 22 2 4" xfId="36626" xr:uid="{00000000-0005-0000-0000-0000EC870000}"/>
    <cellStyle name="Subtotal (line) 2 4 22 3" xfId="36627" xr:uid="{00000000-0005-0000-0000-0000ED870000}"/>
    <cellStyle name="Subtotal (line) 2 4 22 4" xfId="36628" xr:uid="{00000000-0005-0000-0000-0000EE870000}"/>
    <cellStyle name="Subtotal (line) 2 4 22 5" xfId="36629" xr:uid="{00000000-0005-0000-0000-0000EF870000}"/>
    <cellStyle name="Subtotal (line) 2 4 23" xfId="5048" xr:uid="{00000000-0005-0000-0000-0000F0870000}"/>
    <cellStyle name="Subtotal (line) 2 4 23 2" xfId="36630" xr:uid="{00000000-0005-0000-0000-0000F1870000}"/>
    <cellStyle name="Subtotal (line) 2 4 23 2 2" xfId="36631" xr:uid="{00000000-0005-0000-0000-0000F2870000}"/>
    <cellStyle name="Subtotal (line) 2 4 23 2 3" xfId="36632" xr:uid="{00000000-0005-0000-0000-0000F3870000}"/>
    <cellStyle name="Subtotal (line) 2 4 23 2 4" xfId="36633" xr:uid="{00000000-0005-0000-0000-0000F4870000}"/>
    <cellStyle name="Subtotal (line) 2 4 23 3" xfId="36634" xr:uid="{00000000-0005-0000-0000-0000F5870000}"/>
    <cellStyle name="Subtotal (line) 2 4 23 4" xfId="36635" xr:uid="{00000000-0005-0000-0000-0000F6870000}"/>
    <cellStyle name="Subtotal (line) 2 4 23 5" xfId="36636" xr:uid="{00000000-0005-0000-0000-0000F7870000}"/>
    <cellStyle name="Subtotal (line) 2 4 24" xfId="5049" xr:uid="{00000000-0005-0000-0000-0000F8870000}"/>
    <cellStyle name="Subtotal (line) 2 4 24 2" xfId="36637" xr:uid="{00000000-0005-0000-0000-0000F9870000}"/>
    <cellStyle name="Subtotal (line) 2 4 24 2 2" xfId="36638" xr:uid="{00000000-0005-0000-0000-0000FA870000}"/>
    <cellStyle name="Subtotal (line) 2 4 24 2 3" xfId="36639" xr:uid="{00000000-0005-0000-0000-0000FB870000}"/>
    <cellStyle name="Subtotal (line) 2 4 24 2 4" xfId="36640" xr:uid="{00000000-0005-0000-0000-0000FC870000}"/>
    <cellStyle name="Subtotal (line) 2 4 24 3" xfId="36641" xr:uid="{00000000-0005-0000-0000-0000FD870000}"/>
    <cellStyle name="Subtotal (line) 2 4 24 4" xfId="36642" xr:uid="{00000000-0005-0000-0000-0000FE870000}"/>
    <cellStyle name="Subtotal (line) 2 4 24 5" xfId="36643" xr:uid="{00000000-0005-0000-0000-0000FF870000}"/>
    <cellStyle name="Subtotal (line) 2 4 25" xfId="5050" xr:uid="{00000000-0005-0000-0000-000000880000}"/>
    <cellStyle name="Subtotal (line) 2 4 25 2" xfId="36644" xr:uid="{00000000-0005-0000-0000-000001880000}"/>
    <cellStyle name="Subtotal (line) 2 4 25 2 2" xfId="36645" xr:uid="{00000000-0005-0000-0000-000002880000}"/>
    <cellStyle name="Subtotal (line) 2 4 25 2 3" xfId="36646" xr:uid="{00000000-0005-0000-0000-000003880000}"/>
    <cellStyle name="Subtotal (line) 2 4 25 2 4" xfId="36647" xr:uid="{00000000-0005-0000-0000-000004880000}"/>
    <cellStyle name="Subtotal (line) 2 4 25 3" xfId="36648" xr:uid="{00000000-0005-0000-0000-000005880000}"/>
    <cellStyle name="Subtotal (line) 2 4 25 4" xfId="36649" xr:uid="{00000000-0005-0000-0000-000006880000}"/>
    <cellStyle name="Subtotal (line) 2 4 25 5" xfId="36650" xr:uid="{00000000-0005-0000-0000-000007880000}"/>
    <cellStyle name="Subtotal (line) 2 4 26" xfId="5051" xr:uid="{00000000-0005-0000-0000-000008880000}"/>
    <cellStyle name="Subtotal (line) 2 4 26 2" xfId="36651" xr:uid="{00000000-0005-0000-0000-000009880000}"/>
    <cellStyle name="Subtotal (line) 2 4 26 2 2" xfId="36652" xr:uid="{00000000-0005-0000-0000-00000A880000}"/>
    <cellStyle name="Subtotal (line) 2 4 26 2 3" xfId="36653" xr:uid="{00000000-0005-0000-0000-00000B880000}"/>
    <cellStyle name="Subtotal (line) 2 4 26 2 4" xfId="36654" xr:uid="{00000000-0005-0000-0000-00000C880000}"/>
    <cellStyle name="Subtotal (line) 2 4 26 3" xfId="36655" xr:uid="{00000000-0005-0000-0000-00000D880000}"/>
    <cellStyle name="Subtotal (line) 2 4 26 4" xfId="36656" xr:uid="{00000000-0005-0000-0000-00000E880000}"/>
    <cellStyle name="Subtotal (line) 2 4 26 5" xfId="36657" xr:uid="{00000000-0005-0000-0000-00000F880000}"/>
    <cellStyle name="Subtotal (line) 2 4 27" xfId="5052" xr:uid="{00000000-0005-0000-0000-000010880000}"/>
    <cellStyle name="Subtotal (line) 2 4 27 2" xfId="36658" xr:uid="{00000000-0005-0000-0000-000011880000}"/>
    <cellStyle name="Subtotal (line) 2 4 27 2 2" xfId="36659" xr:uid="{00000000-0005-0000-0000-000012880000}"/>
    <cellStyle name="Subtotal (line) 2 4 27 2 3" xfId="36660" xr:uid="{00000000-0005-0000-0000-000013880000}"/>
    <cellStyle name="Subtotal (line) 2 4 27 2 4" xfId="36661" xr:uid="{00000000-0005-0000-0000-000014880000}"/>
    <cellStyle name="Subtotal (line) 2 4 27 3" xfId="36662" xr:uid="{00000000-0005-0000-0000-000015880000}"/>
    <cellStyle name="Subtotal (line) 2 4 27 4" xfId="36663" xr:uid="{00000000-0005-0000-0000-000016880000}"/>
    <cellStyle name="Subtotal (line) 2 4 27 5" xfId="36664" xr:uid="{00000000-0005-0000-0000-000017880000}"/>
    <cellStyle name="Subtotal (line) 2 4 28" xfId="5053" xr:uid="{00000000-0005-0000-0000-000018880000}"/>
    <cellStyle name="Subtotal (line) 2 4 28 2" xfId="36665" xr:uid="{00000000-0005-0000-0000-000019880000}"/>
    <cellStyle name="Subtotal (line) 2 4 28 2 2" xfId="36666" xr:uid="{00000000-0005-0000-0000-00001A880000}"/>
    <cellStyle name="Subtotal (line) 2 4 28 2 3" xfId="36667" xr:uid="{00000000-0005-0000-0000-00001B880000}"/>
    <cellStyle name="Subtotal (line) 2 4 28 2 4" xfId="36668" xr:uid="{00000000-0005-0000-0000-00001C880000}"/>
    <cellStyle name="Subtotal (line) 2 4 28 3" xfId="36669" xr:uid="{00000000-0005-0000-0000-00001D880000}"/>
    <cellStyle name="Subtotal (line) 2 4 28 4" xfId="36670" xr:uid="{00000000-0005-0000-0000-00001E880000}"/>
    <cellStyle name="Subtotal (line) 2 4 28 5" xfId="36671" xr:uid="{00000000-0005-0000-0000-00001F880000}"/>
    <cellStyle name="Subtotal (line) 2 4 29" xfId="5054" xr:uid="{00000000-0005-0000-0000-000020880000}"/>
    <cellStyle name="Subtotal (line) 2 4 29 2" xfId="36672" xr:uid="{00000000-0005-0000-0000-000021880000}"/>
    <cellStyle name="Subtotal (line) 2 4 29 2 2" xfId="36673" xr:uid="{00000000-0005-0000-0000-000022880000}"/>
    <cellStyle name="Subtotal (line) 2 4 29 2 3" xfId="36674" xr:uid="{00000000-0005-0000-0000-000023880000}"/>
    <cellStyle name="Subtotal (line) 2 4 29 2 4" xfId="36675" xr:uid="{00000000-0005-0000-0000-000024880000}"/>
    <cellStyle name="Subtotal (line) 2 4 29 3" xfId="36676" xr:uid="{00000000-0005-0000-0000-000025880000}"/>
    <cellStyle name="Subtotal (line) 2 4 29 4" xfId="36677" xr:uid="{00000000-0005-0000-0000-000026880000}"/>
    <cellStyle name="Subtotal (line) 2 4 29 5" xfId="36678" xr:uid="{00000000-0005-0000-0000-000027880000}"/>
    <cellStyle name="Subtotal (line) 2 4 3" xfId="5055" xr:uid="{00000000-0005-0000-0000-000028880000}"/>
    <cellStyle name="Subtotal (line) 2 4 3 2" xfId="36679" xr:uid="{00000000-0005-0000-0000-000029880000}"/>
    <cellStyle name="Subtotal (line) 2 4 3 2 2" xfId="36680" xr:uid="{00000000-0005-0000-0000-00002A880000}"/>
    <cellStyle name="Subtotal (line) 2 4 3 2 3" xfId="36681" xr:uid="{00000000-0005-0000-0000-00002B880000}"/>
    <cellStyle name="Subtotal (line) 2 4 3 2 4" xfId="36682" xr:uid="{00000000-0005-0000-0000-00002C880000}"/>
    <cellStyle name="Subtotal (line) 2 4 3 3" xfId="36683" xr:uid="{00000000-0005-0000-0000-00002D880000}"/>
    <cellStyle name="Subtotal (line) 2 4 3 4" xfId="36684" xr:uid="{00000000-0005-0000-0000-00002E880000}"/>
    <cellStyle name="Subtotal (line) 2 4 3 5" xfId="36685" xr:uid="{00000000-0005-0000-0000-00002F880000}"/>
    <cellStyle name="Subtotal (line) 2 4 30" xfId="5056" xr:uid="{00000000-0005-0000-0000-000030880000}"/>
    <cellStyle name="Subtotal (line) 2 4 30 2" xfId="36686" xr:uid="{00000000-0005-0000-0000-000031880000}"/>
    <cellStyle name="Subtotal (line) 2 4 30 2 2" xfId="36687" xr:uid="{00000000-0005-0000-0000-000032880000}"/>
    <cellStyle name="Subtotal (line) 2 4 30 2 3" xfId="36688" xr:uid="{00000000-0005-0000-0000-000033880000}"/>
    <cellStyle name="Subtotal (line) 2 4 30 2 4" xfId="36689" xr:uid="{00000000-0005-0000-0000-000034880000}"/>
    <cellStyle name="Subtotal (line) 2 4 30 3" xfId="36690" xr:uid="{00000000-0005-0000-0000-000035880000}"/>
    <cellStyle name="Subtotal (line) 2 4 30 4" xfId="36691" xr:uid="{00000000-0005-0000-0000-000036880000}"/>
    <cellStyle name="Subtotal (line) 2 4 30 5" xfId="36692" xr:uid="{00000000-0005-0000-0000-000037880000}"/>
    <cellStyle name="Subtotal (line) 2 4 31" xfId="5057" xr:uid="{00000000-0005-0000-0000-000038880000}"/>
    <cellStyle name="Subtotal (line) 2 4 31 2" xfId="36693" xr:uid="{00000000-0005-0000-0000-000039880000}"/>
    <cellStyle name="Subtotal (line) 2 4 31 2 2" xfId="36694" xr:uid="{00000000-0005-0000-0000-00003A880000}"/>
    <cellStyle name="Subtotal (line) 2 4 31 2 3" xfId="36695" xr:uid="{00000000-0005-0000-0000-00003B880000}"/>
    <cellStyle name="Subtotal (line) 2 4 31 2 4" xfId="36696" xr:uid="{00000000-0005-0000-0000-00003C880000}"/>
    <cellStyle name="Subtotal (line) 2 4 31 3" xfId="36697" xr:uid="{00000000-0005-0000-0000-00003D880000}"/>
    <cellStyle name="Subtotal (line) 2 4 31 4" xfId="36698" xr:uid="{00000000-0005-0000-0000-00003E880000}"/>
    <cellStyle name="Subtotal (line) 2 4 31 5" xfId="36699" xr:uid="{00000000-0005-0000-0000-00003F880000}"/>
    <cellStyle name="Subtotal (line) 2 4 32" xfId="5058" xr:uid="{00000000-0005-0000-0000-000040880000}"/>
    <cellStyle name="Subtotal (line) 2 4 32 2" xfId="36700" xr:uid="{00000000-0005-0000-0000-000041880000}"/>
    <cellStyle name="Subtotal (line) 2 4 32 2 2" xfId="36701" xr:uid="{00000000-0005-0000-0000-000042880000}"/>
    <cellStyle name="Subtotal (line) 2 4 32 2 3" xfId="36702" xr:uid="{00000000-0005-0000-0000-000043880000}"/>
    <cellStyle name="Subtotal (line) 2 4 32 2 4" xfId="36703" xr:uid="{00000000-0005-0000-0000-000044880000}"/>
    <cellStyle name="Subtotal (line) 2 4 32 3" xfId="36704" xr:uid="{00000000-0005-0000-0000-000045880000}"/>
    <cellStyle name="Subtotal (line) 2 4 32 4" xfId="36705" xr:uid="{00000000-0005-0000-0000-000046880000}"/>
    <cellStyle name="Subtotal (line) 2 4 32 5" xfId="36706" xr:uid="{00000000-0005-0000-0000-000047880000}"/>
    <cellStyle name="Subtotal (line) 2 4 33" xfId="5059" xr:uid="{00000000-0005-0000-0000-000048880000}"/>
    <cellStyle name="Subtotal (line) 2 4 33 2" xfId="36707" xr:uid="{00000000-0005-0000-0000-000049880000}"/>
    <cellStyle name="Subtotal (line) 2 4 33 2 2" xfId="36708" xr:uid="{00000000-0005-0000-0000-00004A880000}"/>
    <cellStyle name="Subtotal (line) 2 4 33 2 3" xfId="36709" xr:uid="{00000000-0005-0000-0000-00004B880000}"/>
    <cellStyle name="Subtotal (line) 2 4 33 2 4" xfId="36710" xr:uid="{00000000-0005-0000-0000-00004C880000}"/>
    <cellStyle name="Subtotal (line) 2 4 33 3" xfId="36711" xr:uid="{00000000-0005-0000-0000-00004D880000}"/>
    <cellStyle name="Subtotal (line) 2 4 33 4" xfId="36712" xr:uid="{00000000-0005-0000-0000-00004E880000}"/>
    <cellStyle name="Subtotal (line) 2 4 33 5" xfId="36713" xr:uid="{00000000-0005-0000-0000-00004F880000}"/>
    <cellStyle name="Subtotal (line) 2 4 34" xfId="5060" xr:uid="{00000000-0005-0000-0000-000050880000}"/>
    <cellStyle name="Subtotal (line) 2 4 34 2" xfId="36714" xr:uid="{00000000-0005-0000-0000-000051880000}"/>
    <cellStyle name="Subtotal (line) 2 4 34 2 2" xfId="36715" xr:uid="{00000000-0005-0000-0000-000052880000}"/>
    <cellStyle name="Subtotal (line) 2 4 34 2 3" xfId="36716" xr:uid="{00000000-0005-0000-0000-000053880000}"/>
    <cellStyle name="Subtotal (line) 2 4 34 2 4" xfId="36717" xr:uid="{00000000-0005-0000-0000-000054880000}"/>
    <cellStyle name="Subtotal (line) 2 4 34 3" xfId="36718" xr:uid="{00000000-0005-0000-0000-000055880000}"/>
    <cellStyle name="Subtotal (line) 2 4 34 4" xfId="36719" xr:uid="{00000000-0005-0000-0000-000056880000}"/>
    <cellStyle name="Subtotal (line) 2 4 34 5" xfId="36720" xr:uid="{00000000-0005-0000-0000-000057880000}"/>
    <cellStyle name="Subtotal (line) 2 4 35" xfId="5061" xr:uid="{00000000-0005-0000-0000-000058880000}"/>
    <cellStyle name="Subtotal (line) 2 4 35 2" xfId="36721" xr:uid="{00000000-0005-0000-0000-000059880000}"/>
    <cellStyle name="Subtotal (line) 2 4 35 2 2" xfId="36722" xr:uid="{00000000-0005-0000-0000-00005A880000}"/>
    <cellStyle name="Subtotal (line) 2 4 35 2 3" xfId="36723" xr:uid="{00000000-0005-0000-0000-00005B880000}"/>
    <cellStyle name="Subtotal (line) 2 4 35 2 4" xfId="36724" xr:uid="{00000000-0005-0000-0000-00005C880000}"/>
    <cellStyle name="Subtotal (line) 2 4 35 3" xfId="36725" xr:uid="{00000000-0005-0000-0000-00005D880000}"/>
    <cellStyle name="Subtotal (line) 2 4 35 4" xfId="36726" xr:uid="{00000000-0005-0000-0000-00005E880000}"/>
    <cellStyle name="Subtotal (line) 2 4 35 5" xfId="36727" xr:uid="{00000000-0005-0000-0000-00005F880000}"/>
    <cellStyle name="Subtotal (line) 2 4 36" xfId="5062" xr:uid="{00000000-0005-0000-0000-000060880000}"/>
    <cellStyle name="Subtotal (line) 2 4 36 2" xfId="36728" xr:uid="{00000000-0005-0000-0000-000061880000}"/>
    <cellStyle name="Subtotal (line) 2 4 36 2 2" xfId="36729" xr:uid="{00000000-0005-0000-0000-000062880000}"/>
    <cellStyle name="Subtotal (line) 2 4 36 2 3" xfId="36730" xr:uid="{00000000-0005-0000-0000-000063880000}"/>
    <cellStyle name="Subtotal (line) 2 4 36 2 4" xfId="36731" xr:uid="{00000000-0005-0000-0000-000064880000}"/>
    <cellStyle name="Subtotal (line) 2 4 36 3" xfId="36732" xr:uid="{00000000-0005-0000-0000-000065880000}"/>
    <cellStyle name="Subtotal (line) 2 4 36 4" xfId="36733" xr:uid="{00000000-0005-0000-0000-000066880000}"/>
    <cellStyle name="Subtotal (line) 2 4 36 5" xfId="36734" xr:uid="{00000000-0005-0000-0000-000067880000}"/>
    <cellStyle name="Subtotal (line) 2 4 37" xfId="5063" xr:uid="{00000000-0005-0000-0000-000068880000}"/>
    <cellStyle name="Subtotal (line) 2 4 37 2" xfId="36735" xr:uid="{00000000-0005-0000-0000-000069880000}"/>
    <cellStyle name="Subtotal (line) 2 4 37 2 2" xfId="36736" xr:uid="{00000000-0005-0000-0000-00006A880000}"/>
    <cellStyle name="Subtotal (line) 2 4 37 2 3" xfId="36737" xr:uid="{00000000-0005-0000-0000-00006B880000}"/>
    <cellStyle name="Subtotal (line) 2 4 37 2 4" xfId="36738" xr:uid="{00000000-0005-0000-0000-00006C880000}"/>
    <cellStyle name="Subtotal (line) 2 4 37 3" xfId="36739" xr:uid="{00000000-0005-0000-0000-00006D880000}"/>
    <cellStyle name="Subtotal (line) 2 4 37 4" xfId="36740" xr:uid="{00000000-0005-0000-0000-00006E880000}"/>
    <cellStyle name="Subtotal (line) 2 4 37 5" xfId="36741" xr:uid="{00000000-0005-0000-0000-00006F880000}"/>
    <cellStyle name="Subtotal (line) 2 4 38" xfId="5064" xr:uid="{00000000-0005-0000-0000-000070880000}"/>
    <cellStyle name="Subtotal (line) 2 4 38 2" xfId="36742" xr:uid="{00000000-0005-0000-0000-000071880000}"/>
    <cellStyle name="Subtotal (line) 2 4 38 2 2" xfId="36743" xr:uid="{00000000-0005-0000-0000-000072880000}"/>
    <cellStyle name="Subtotal (line) 2 4 38 2 3" xfId="36744" xr:uid="{00000000-0005-0000-0000-000073880000}"/>
    <cellStyle name="Subtotal (line) 2 4 38 2 4" xfId="36745" xr:uid="{00000000-0005-0000-0000-000074880000}"/>
    <cellStyle name="Subtotal (line) 2 4 38 3" xfId="36746" xr:uid="{00000000-0005-0000-0000-000075880000}"/>
    <cellStyle name="Subtotal (line) 2 4 38 4" xfId="36747" xr:uid="{00000000-0005-0000-0000-000076880000}"/>
    <cellStyle name="Subtotal (line) 2 4 38 5" xfId="36748" xr:uid="{00000000-0005-0000-0000-000077880000}"/>
    <cellStyle name="Subtotal (line) 2 4 39" xfId="5065" xr:uid="{00000000-0005-0000-0000-000078880000}"/>
    <cellStyle name="Subtotal (line) 2 4 39 2" xfId="36749" xr:uid="{00000000-0005-0000-0000-000079880000}"/>
    <cellStyle name="Subtotal (line) 2 4 39 2 2" xfId="36750" xr:uid="{00000000-0005-0000-0000-00007A880000}"/>
    <cellStyle name="Subtotal (line) 2 4 39 2 3" xfId="36751" xr:uid="{00000000-0005-0000-0000-00007B880000}"/>
    <cellStyle name="Subtotal (line) 2 4 39 2 4" xfId="36752" xr:uid="{00000000-0005-0000-0000-00007C880000}"/>
    <cellStyle name="Subtotal (line) 2 4 39 3" xfId="36753" xr:uid="{00000000-0005-0000-0000-00007D880000}"/>
    <cellStyle name="Subtotal (line) 2 4 39 4" xfId="36754" xr:uid="{00000000-0005-0000-0000-00007E880000}"/>
    <cellStyle name="Subtotal (line) 2 4 39 5" xfId="36755" xr:uid="{00000000-0005-0000-0000-00007F880000}"/>
    <cellStyle name="Subtotal (line) 2 4 4" xfId="5066" xr:uid="{00000000-0005-0000-0000-000080880000}"/>
    <cellStyle name="Subtotal (line) 2 4 4 2" xfId="36756" xr:uid="{00000000-0005-0000-0000-000081880000}"/>
    <cellStyle name="Subtotal (line) 2 4 4 2 2" xfId="36757" xr:uid="{00000000-0005-0000-0000-000082880000}"/>
    <cellStyle name="Subtotal (line) 2 4 4 2 3" xfId="36758" xr:uid="{00000000-0005-0000-0000-000083880000}"/>
    <cellStyle name="Subtotal (line) 2 4 4 2 4" xfId="36759" xr:uid="{00000000-0005-0000-0000-000084880000}"/>
    <cellStyle name="Subtotal (line) 2 4 4 3" xfId="36760" xr:uid="{00000000-0005-0000-0000-000085880000}"/>
    <cellStyle name="Subtotal (line) 2 4 4 4" xfId="36761" xr:uid="{00000000-0005-0000-0000-000086880000}"/>
    <cellStyle name="Subtotal (line) 2 4 4 5" xfId="36762" xr:uid="{00000000-0005-0000-0000-000087880000}"/>
    <cellStyle name="Subtotal (line) 2 4 40" xfId="5067" xr:uid="{00000000-0005-0000-0000-000088880000}"/>
    <cellStyle name="Subtotal (line) 2 4 40 2" xfId="36763" xr:uid="{00000000-0005-0000-0000-000089880000}"/>
    <cellStyle name="Subtotal (line) 2 4 40 2 2" xfId="36764" xr:uid="{00000000-0005-0000-0000-00008A880000}"/>
    <cellStyle name="Subtotal (line) 2 4 40 2 3" xfId="36765" xr:uid="{00000000-0005-0000-0000-00008B880000}"/>
    <cellStyle name="Subtotal (line) 2 4 40 2 4" xfId="36766" xr:uid="{00000000-0005-0000-0000-00008C880000}"/>
    <cellStyle name="Subtotal (line) 2 4 40 3" xfId="36767" xr:uid="{00000000-0005-0000-0000-00008D880000}"/>
    <cellStyle name="Subtotal (line) 2 4 40 4" xfId="36768" xr:uid="{00000000-0005-0000-0000-00008E880000}"/>
    <cellStyle name="Subtotal (line) 2 4 40 5" xfId="36769" xr:uid="{00000000-0005-0000-0000-00008F880000}"/>
    <cellStyle name="Subtotal (line) 2 4 41" xfId="5068" xr:uid="{00000000-0005-0000-0000-000090880000}"/>
    <cellStyle name="Subtotal (line) 2 4 41 2" xfId="36770" xr:uid="{00000000-0005-0000-0000-000091880000}"/>
    <cellStyle name="Subtotal (line) 2 4 41 2 2" xfId="36771" xr:uid="{00000000-0005-0000-0000-000092880000}"/>
    <cellStyle name="Subtotal (line) 2 4 41 2 3" xfId="36772" xr:uid="{00000000-0005-0000-0000-000093880000}"/>
    <cellStyle name="Subtotal (line) 2 4 41 2 4" xfId="36773" xr:uid="{00000000-0005-0000-0000-000094880000}"/>
    <cellStyle name="Subtotal (line) 2 4 41 3" xfId="36774" xr:uid="{00000000-0005-0000-0000-000095880000}"/>
    <cellStyle name="Subtotal (line) 2 4 41 4" xfId="36775" xr:uid="{00000000-0005-0000-0000-000096880000}"/>
    <cellStyle name="Subtotal (line) 2 4 41 5" xfId="36776" xr:uid="{00000000-0005-0000-0000-000097880000}"/>
    <cellStyle name="Subtotal (line) 2 4 42" xfId="5069" xr:uid="{00000000-0005-0000-0000-000098880000}"/>
    <cellStyle name="Subtotal (line) 2 4 42 2" xfId="36777" xr:uid="{00000000-0005-0000-0000-000099880000}"/>
    <cellStyle name="Subtotal (line) 2 4 42 2 2" xfId="36778" xr:uid="{00000000-0005-0000-0000-00009A880000}"/>
    <cellStyle name="Subtotal (line) 2 4 42 2 3" xfId="36779" xr:uid="{00000000-0005-0000-0000-00009B880000}"/>
    <cellStyle name="Subtotal (line) 2 4 42 2 4" xfId="36780" xr:uid="{00000000-0005-0000-0000-00009C880000}"/>
    <cellStyle name="Subtotal (line) 2 4 42 3" xfId="36781" xr:uid="{00000000-0005-0000-0000-00009D880000}"/>
    <cellStyle name="Subtotal (line) 2 4 42 4" xfId="36782" xr:uid="{00000000-0005-0000-0000-00009E880000}"/>
    <cellStyle name="Subtotal (line) 2 4 42 5" xfId="36783" xr:uid="{00000000-0005-0000-0000-00009F880000}"/>
    <cellStyle name="Subtotal (line) 2 4 43" xfId="5070" xr:uid="{00000000-0005-0000-0000-0000A0880000}"/>
    <cellStyle name="Subtotal (line) 2 4 43 2" xfId="36784" xr:uid="{00000000-0005-0000-0000-0000A1880000}"/>
    <cellStyle name="Subtotal (line) 2 4 43 2 2" xfId="36785" xr:uid="{00000000-0005-0000-0000-0000A2880000}"/>
    <cellStyle name="Subtotal (line) 2 4 43 2 3" xfId="36786" xr:uid="{00000000-0005-0000-0000-0000A3880000}"/>
    <cellStyle name="Subtotal (line) 2 4 43 2 4" xfId="36787" xr:uid="{00000000-0005-0000-0000-0000A4880000}"/>
    <cellStyle name="Subtotal (line) 2 4 43 3" xfId="36788" xr:uid="{00000000-0005-0000-0000-0000A5880000}"/>
    <cellStyle name="Subtotal (line) 2 4 43 4" xfId="36789" xr:uid="{00000000-0005-0000-0000-0000A6880000}"/>
    <cellStyle name="Subtotal (line) 2 4 43 5" xfId="36790" xr:uid="{00000000-0005-0000-0000-0000A7880000}"/>
    <cellStyle name="Subtotal (line) 2 4 44" xfId="5071" xr:uid="{00000000-0005-0000-0000-0000A8880000}"/>
    <cellStyle name="Subtotal (line) 2 4 44 2" xfId="36791" xr:uid="{00000000-0005-0000-0000-0000A9880000}"/>
    <cellStyle name="Subtotal (line) 2 4 44 2 2" xfId="36792" xr:uid="{00000000-0005-0000-0000-0000AA880000}"/>
    <cellStyle name="Subtotal (line) 2 4 44 2 3" xfId="36793" xr:uid="{00000000-0005-0000-0000-0000AB880000}"/>
    <cellStyle name="Subtotal (line) 2 4 44 2 4" xfId="36794" xr:uid="{00000000-0005-0000-0000-0000AC880000}"/>
    <cellStyle name="Subtotal (line) 2 4 44 3" xfId="36795" xr:uid="{00000000-0005-0000-0000-0000AD880000}"/>
    <cellStyle name="Subtotal (line) 2 4 44 4" xfId="36796" xr:uid="{00000000-0005-0000-0000-0000AE880000}"/>
    <cellStyle name="Subtotal (line) 2 4 44 5" xfId="36797" xr:uid="{00000000-0005-0000-0000-0000AF880000}"/>
    <cellStyle name="Subtotal (line) 2 4 45" xfId="5072" xr:uid="{00000000-0005-0000-0000-0000B0880000}"/>
    <cellStyle name="Subtotal (line) 2 4 45 2" xfId="36798" xr:uid="{00000000-0005-0000-0000-0000B1880000}"/>
    <cellStyle name="Subtotal (line) 2 4 45 2 2" xfId="36799" xr:uid="{00000000-0005-0000-0000-0000B2880000}"/>
    <cellStyle name="Subtotal (line) 2 4 45 2 3" xfId="36800" xr:uid="{00000000-0005-0000-0000-0000B3880000}"/>
    <cellStyle name="Subtotal (line) 2 4 45 2 4" xfId="36801" xr:uid="{00000000-0005-0000-0000-0000B4880000}"/>
    <cellStyle name="Subtotal (line) 2 4 45 3" xfId="36802" xr:uid="{00000000-0005-0000-0000-0000B5880000}"/>
    <cellStyle name="Subtotal (line) 2 4 45 4" xfId="36803" xr:uid="{00000000-0005-0000-0000-0000B6880000}"/>
    <cellStyle name="Subtotal (line) 2 4 45 5" xfId="36804" xr:uid="{00000000-0005-0000-0000-0000B7880000}"/>
    <cellStyle name="Subtotal (line) 2 4 46" xfId="36805" xr:uid="{00000000-0005-0000-0000-0000B8880000}"/>
    <cellStyle name="Subtotal (line) 2 4 46 2" xfId="36806" xr:uid="{00000000-0005-0000-0000-0000B9880000}"/>
    <cellStyle name="Subtotal (line) 2 4 46 3" xfId="36807" xr:uid="{00000000-0005-0000-0000-0000BA880000}"/>
    <cellStyle name="Subtotal (line) 2 4 46 4" xfId="36808" xr:uid="{00000000-0005-0000-0000-0000BB880000}"/>
    <cellStyle name="Subtotal (line) 2 4 47" xfId="36809" xr:uid="{00000000-0005-0000-0000-0000BC880000}"/>
    <cellStyle name="Subtotal (line) 2 4 5" xfId="5073" xr:uid="{00000000-0005-0000-0000-0000BD880000}"/>
    <cellStyle name="Subtotal (line) 2 4 5 2" xfId="36810" xr:uid="{00000000-0005-0000-0000-0000BE880000}"/>
    <cellStyle name="Subtotal (line) 2 4 5 2 2" xfId="36811" xr:uid="{00000000-0005-0000-0000-0000BF880000}"/>
    <cellStyle name="Subtotal (line) 2 4 5 2 3" xfId="36812" xr:uid="{00000000-0005-0000-0000-0000C0880000}"/>
    <cellStyle name="Subtotal (line) 2 4 5 2 4" xfId="36813" xr:uid="{00000000-0005-0000-0000-0000C1880000}"/>
    <cellStyle name="Subtotal (line) 2 4 5 3" xfId="36814" xr:uid="{00000000-0005-0000-0000-0000C2880000}"/>
    <cellStyle name="Subtotal (line) 2 4 5 4" xfId="36815" xr:uid="{00000000-0005-0000-0000-0000C3880000}"/>
    <cellStyle name="Subtotal (line) 2 4 5 5" xfId="36816" xr:uid="{00000000-0005-0000-0000-0000C4880000}"/>
    <cellStyle name="Subtotal (line) 2 4 6" xfId="5074" xr:uid="{00000000-0005-0000-0000-0000C5880000}"/>
    <cellStyle name="Subtotal (line) 2 4 6 2" xfId="36817" xr:uid="{00000000-0005-0000-0000-0000C6880000}"/>
    <cellStyle name="Subtotal (line) 2 4 6 2 2" xfId="36818" xr:uid="{00000000-0005-0000-0000-0000C7880000}"/>
    <cellStyle name="Subtotal (line) 2 4 6 2 3" xfId="36819" xr:uid="{00000000-0005-0000-0000-0000C8880000}"/>
    <cellStyle name="Subtotal (line) 2 4 6 2 4" xfId="36820" xr:uid="{00000000-0005-0000-0000-0000C9880000}"/>
    <cellStyle name="Subtotal (line) 2 4 6 3" xfId="36821" xr:uid="{00000000-0005-0000-0000-0000CA880000}"/>
    <cellStyle name="Subtotal (line) 2 4 6 4" xfId="36822" xr:uid="{00000000-0005-0000-0000-0000CB880000}"/>
    <cellStyle name="Subtotal (line) 2 4 6 5" xfId="36823" xr:uid="{00000000-0005-0000-0000-0000CC880000}"/>
    <cellStyle name="Subtotal (line) 2 4 7" xfId="5075" xr:uid="{00000000-0005-0000-0000-0000CD880000}"/>
    <cellStyle name="Subtotal (line) 2 4 7 2" xfId="36824" xr:uid="{00000000-0005-0000-0000-0000CE880000}"/>
    <cellStyle name="Subtotal (line) 2 4 7 2 2" xfId="36825" xr:uid="{00000000-0005-0000-0000-0000CF880000}"/>
    <cellStyle name="Subtotal (line) 2 4 7 2 3" xfId="36826" xr:uid="{00000000-0005-0000-0000-0000D0880000}"/>
    <cellStyle name="Subtotal (line) 2 4 7 2 4" xfId="36827" xr:uid="{00000000-0005-0000-0000-0000D1880000}"/>
    <cellStyle name="Subtotal (line) 2 4 7 3" xfId="36828" xr:uid="{00000000-0005-0000-0000-0000D2880000}"/>
    <cellStyle name="Subtotal (line) 2 4 7 4" xfId="36829" xr:uid="{00000000-0005-0000-0000-0000D3880000}"/>
    <cellStyle name="Subtotal (line) 2 4 7 5" xfId="36830" xr:uid="{00000000-0005-0000-0000-0000D4880000}"/>
    <cellStyle name="Subtotal (line) 2 4 8" xfId="5076" xr:uid="{00000000-0005-0000-0000-0000D5880000}"/>
    <cellStyle name="Subtotal (line) 2 4 8 2" xfId="36831" xr:uid="{00000000-0005-0000-0000-0000D6880000}"/>
    <cellStyle name="Subtotal (line) 2 4 8 2 2" xfId="36832" xr:uid="{00000000-0005-0000-0000-0000D7880000}"/>
    <cellStyle name="Subtotal (line) 2 4 8 2 3" xfId="36833" xr:uid="{00000000-0005-0000-0000-0000D8880000}"/>
    <cellStyle name="Subtotal (line) 2 4 8 2 4" xfId="36834" xr:uid="{00000000-0005-0000-0000-0000D9880000}"/>
    <cellStyle name="Subtotal (line) 2 4 8 3" xfId="36835" xr:uid="{00000000-0005-0000-0000-0000DA880000}"/>
    <cellStyle name="Subtotal (line) 2 4 8 4" xfId="36836" xr:uid="{00000000-0005-0000-0000-0000DB880000}"/>
    <cellStyle name="Subtotal (line) 2 4 8 5" xfId="36837" xr:uid="{00000000-0005-0000-0000-0000DC880000}"/>
    <cellStyle name="Subtotal (line) 2 4 9" xfId="5077" xr:uid="{00000000-0005-0000-0000-0000DD880000}"/>
    <cellStyle name="Subtotal (line) 2 4 9 2" xfId="36838" xr:uid="{00000000-0005-0000-0000-0000DE880000}"/>
    <cellStyle name="Subtotal (line) 2 4 9 2 2" xfId="36839" xr:uid="{00000000-0005-0000-0000-0000DF880000}"/>
    <cellStyle name="Subtotal (line) 2 4 9 2 3" xfId="36840" xr:uid="{00000000-0005-0000-0000-0000E0880000}"/>
    <cellStyle name="Subtotal (line) 2 4 9 2 4" xfId="36841" xr:uid="{00000000-0005-0000-0000-0000E1880000}"/>
    <cellStyle name="Subtotal (line) 2 4 9 3" xfId="36842" xr:uid="{00000000-0005-0000-0000-0000E2880000}"/>
    <cellStyle name="Subtotal (line) 2 4 9 4" xfId="36843" xr:uid="{00000000-0005-0000-0000-0000E3880000}"/>
    <cellStyle name="Subtotal (line) 2 4 9 5" xfId="36844" xr:uid="{00000000-0005-0000-0000-0000E4880000}"/>
    <cellStyle name="Subtotal (line) 2 5" xfId="5078" xr:uid="{00000000-0005-0000-0000-0000E5880000}"/>
    <cellStyle name="Subtotal (line) 2 5 10" xfId="5079" xr:uid="{00000000-0005-0000-0000-0000E6880000}"/>
    <cellStyle name="Subtotal (line) 2 5 10 2" xfId="36845" xr:uid="{00000000-0005-0000-0000-0000E7880000}"/>
    <cellStyle name="Subtotal (line) 2 5 10 2 2" xfId="36846" xr:uid="{00000000-0005-0000-0000-0000E8880000}"/>
    <cellStyle name="Subtotal (line) 2 5 10 2 3" xfId="36847" xr:uid="{00000000-0005-0000-0000-0000E9880000}"/>
    <cellStyle name="Subtotal (line) 2 5 10 2 4" xfId="36848" xr:uid="{00000000-0005-0000-0000-0000EA880000}"/>
    <cellStyle name="Subtotal (line) 2 5 10 3" xfId="36849" xr:uid="{00000000-0005-0000-0000-0000EB880000}"/>
    <cellStyle name="Subtotal (line) 2 5 10 4" xfId="36850" xr:uid="{00000000-0005-0000-0000-0000EC880000}"/>
    <cellStyle name="Subtotal (line) 2 5 10 5" xfId="36851" xr:uid="{00000000-0005-0000-0000-0000ED880000}"/>
    <cellStyle name="Subtotal (line) 2 5 11" xfId="5080" xr:uid="{00000000-0005-0000-0000-0000EE880000}"/>
    <cellStyle name="Subtotal (line) 2 5 11 2" xfId="36852" xr:uid="{00000000-0005-0000-0000-0000EF880000}"/>
    <cellStyle name="Subtotal (line) 2 5 11 2 2" xfId="36853" xr:uid="{00000000-0005-0000-0000-0000F0880000}"/>
    <cellStyle name="Subtotal (line) 2 5 11 2 3" xfId="36854" xr:uid="{00000000-0005-0000-0000-0000F1880000}"/>
    <cellStyle name="Subtotal (line) 2 5 11 2 4" xfId="36855" xr:uid="{00000000-0005-0000-0000-0000F2880000}"/>
    <cellStyle name="Subtotal (line) 2 5 11 3" xfId="36856" xr:uid="{00000000-0005-0000-0000-0000F3880000}"/>
    <cellStyle name="Subtotal (line) 2 5 11 4" xfId="36857" xr:uid="{00000000-0005-0000-0000-0000F4880000}"/>
    <cellStyle name="Subtotal (line) 2 5 11 5" xfId="36858" xr:uid="{00000000-0005-0000-0000-0000F5880000}"/>
    <cellStyle name="Subtotal (line) 2 5 12" xfId="5081" xr:uid="{00000000-0005-0000-0000-0000F6880000}"/>
    <cellStyle name="Subtotal (line) 2 5 12 2" xfId="36859" xr:uid="{00000000-0005-0000-0000-0000F7880000}"/>
    <cellStyle name="Subtotal (line) 2 5 12 2 2" xfId="36860" xr:uid="{00000000-0005-0000-0000-0000F8880000}"/>
    <cellStyle name="Subtotal (line) 2 5 12 2 3" xfId="36861" xr:uid="{00000000-0005-0000-0000-0000F9880000}"/>
    <cellStyle name="Subtotal (line) 2 5 12 2 4" xfId="36862" xr:uid="{00000000-0005-0000-0000-0000FA880000}"/>
    <cellStyle name="Subtotal (line) 2 5 12 3" xfId="36863" xr:uid="{00000000-0005-0000-0000-0000FB880000}"/>
    <cellStyle name="Subtotal (line) 2 5 12 4" xfId="36864" xr:uid="{00000000-0005-0000-0000-0000FC880000}"/>
    <cellStyle name="Subtotal (line) 2 5 12 5" xfId="36865" xr:uid="{00000000-0005-0000-0000-0000FD880000}"/>
    <cellStyle name="Subtotal (line) 2 5 13" xfId="5082" xr:uid="{00000000-0005-0000-0000-0000FE880000}"/>
    <cellStyle name="Subtotal (line) 2 5 13 2" xfId="36866" xr:uid="{00000000-0005-0000-0000-0000FF880000}"/>
    <cellStyle name="Subtotal (line) 2 5 13 2 2" xfId="36867" xr:uid="{00000000-0005-0000-0000-000000890000}"/>
    <cellStyle name="Subtotal (line) 2 5 13 2 3" xfId="36868" xr:uid="{00000000-0005-0000-0000-000001890000}"/>
    <cellStyle name="Subtotal (line) 2 5 13 2 4" xfId="36869" xr:uid="{00000000-0005-0000-0000-000002890000}"/>
    <cellStyle name="Subtotal (line) 2 5 13 3" xfId="36870" xr:uid="{00000000-0005-0000-0000-000003890000}"/>
    <cellStyle name="Subtotal (line) 2 5 13 4" xfId="36871" xr:uid="{00000000-0005-0000-0000-000004890000}"/>
    <cellStyle name="Subtotal (line) 2 5 13 5" xfId="36872" xr:uid="{00000000-0005-0000-0000-000005890000}"/>
    <cellStyle name="Subtotal (line) 2 5 14" xfId="5083" xr:uid="{00000000-0005-0000-0000-000006890000}"/>
    <cellStyle name="Subtotal (line) 2 5 14 2" xfId="36873" xr:uid="{00000000-0005-0000-0000-000007890000}"/>
    <cellStyle name="Subtotal (line) 2 5 14 2 2" xfId="36874" xr:uid="{00000000-0005-0000-0000-000008890000}"/>
    <cellStyle name="Subtotal (line) 2 5 14 2 3" xfId="36875" xr:uid="{00000000-0005-0000-0000-000009890000}"/>
    <cellStyle name="Subtotal (line) 2 5 14 2 4" xfId="36876" xr:uid="{00000000-0005-0000-0000-00000A890000}"/>
    <cellStyle name="Subtotal (line) 2 5 14 3" xfId="36877" xr:uid="{00000000-0005-0000-0000-00000B890000}"/>
    <cellStyle name="Subtotal (line) 2 5 14 4" xfId="36878" xr:uid="{00000000-0005-0000-0000-00000C890000}"/>
    <cellStyle name="Subtotal (line) 2 5 14 5" xfId="36879" xr:uid="{00000000-0005-0000-0000-00000D890000}"/>
    <cellStyle name="Subtotal (line) 2 5 15" xfId="5084" xr:uid="{00000000-0005-0000-0000-00000E890000}"/>
    <cellStyle name="Subtotal (line) 2 5 15 2" xfId="36880" xr:uid="{00000000-0005-0000-0000-00000F890000}"/>
    <cellStyle name="Subtotal (line) 2 5 15 2 2" xfId="36881" xr:uid="{00000000-0005-0000-0000-000010890000}"/>
    <cellStyle name="Subtotal (line) 2 5 15 2 3" xfId="36882" xr:uid="{00000000-0005-0000-0000-000011890000}"/>
    <cellStyle name="Subtotal (line) 2 5 15 2 4" xfId="36883" xr:uid="{00000000-0005-0000-0000-000012890000}"/>
    <cellStyle name="Subtotal (line) 2 5 15 3" xfId="36884" xr:uid="{00000000-0005-0000-0000-000013890000}"/>
    <cellStyle name="Subtotal (line) 2 5 15 4" xfId="36885" xr:uid="{00000000-0005-0000-0000-000014890000}"/>
    <cellStyle name="Subtotal (line) 2 5 15 5" xfId="36886" xr:uid="{00000000-0005-0000-0000-000015890000}"/>
    <cellStyle name="Subtotal (line) 2 5 16" xfId="5085" xr:uid="{00000000-0005-0000-0000-000016890000}"/>
    <cellStyle name="Subtotal (line) 2 5 16 2" xfId="36887" xr:uid="{00000000-0005-0000-0000-000017890000}"/>
    <cellStyle name="Subtotal (line) 2 5 16 2 2" xfId="36888" xr:uid="{00000000-0005-0000-0000-000018890000}"/>
    <cellStyle name="Subtotal (line) 2 5 16 2 3" xfId="36889" xr:uid="{00000000-0005-0000-0000-000019890000}"/>
    <cellStyle name="Subtotal (line) 2 5 16 2 4" xfId="36890" xr:uid="{00000000-0005-0000-0000-00001A890000}"/>
    <cellStyle name="Subtotal (line) 2 5 16 3" xfId="36891" xr:uid="{00000000-0005-0000-0000-00001B890000}"/>
    <cellStyle name="Subtotal (line) 2 5 16 4" xfId="36892" xr:uid="{00000000-0005-0000-0000-00001C890000}"/>
    <cellStyle name="Subtotal (line) 2 5 16 5" xfId="36893" xr:uid="{00000000-0005-0000-0000-00001D890000}"/>
    <cellStyle name="Subtotal (line) 2 5 17" xfId="5086" xr:uid="{00000000-0005-0000-0000-00001E890000}"/>
    <cellStyle name="Subtotal (line) 2 5 17 2" xfId="36894" xr:uid="{00000000-0005-0000-0000-00001F890000}"/>
    <cellStyle name="Subtotal (line) 2 5 17 2 2" xfId="36895" xr:uid="{00000000-0005-0000-0000-000020890000}"/>
    <cellStyle name="Subtotal (line) 2 5 17 2 3" xfId="36896" xr:uid="{00000000-0005-0000-0000-000021890000}"/>
    <cellStyle name="Subtotal (line) 2 5 17 2 4" xfId="36897" xr:uid="{00000000-0005-0000-0000-000022890000}"/>
    <cellStyle name="Subtotal (line) 2 5 17 3" xfId="36898" xr:uid="{00000000-0005-0000-0000-000023890000}"/>
    <cellStyle name="Subtotal (line) 2 5 17 4" xfId="36899" xr:uid="{00000000-0005-0000-0000-000024890000}"/>
    <cellStyle name="Subtotal (line) 2 5 17 5" xfId="36900" xr:uid="{00000000-0005-0000-0000-000025890000}"/>
    <cellStyle name="Subtotal (line) 2 5 18" xfId="5087" xr:uid="{00000000-0005-0000-0000-000026890000}"/>
    <cellStyle name="Subtotal (line) 2 5 18 2" xfId="36901" xr:uid="{00000000-0005-0000-0000-000027890000}"/>
    <cellStyle name="Subtotal (line) 2 5 18 2 2" xfId="36902" xr:uid="{00000000-0005-0000-0000-000028890000}"/>
    <cellStyle name="Subtotal (line) 2 5 18 2 3" xfId="36903" xr:uid="{00000000-0005-0000-0000-000029890000}"/>
    <cellStyle name="Subtotal (line) 2 5 18 2 4" xfId="36904" xr:uid="{00000000-0005-0000-0000-00002A890000}"/>
    <cellStyle name="Subtotal (line) 2 5 18 3" xfId="36905" xr:uid="{00000000-0005-0000-0000-00002B890000}"/>
    <cellStyle name="Subtotal (line) 2 5 18 4" xfId="36906" xr:uid="{00000000-0005-0000-0000-00002C890000}"/>
    <cellStyle name="Subtotal (line) 2 5 18 5" xfId="36907" xr:uid="{00000000-0005-0000-0000-00002D890000}"/>
    <cellStyle name="Subtotal (line) 2 5 19" xfId="5088" xr:uid="{00000000-0005-0000-0000-00002E890000}"/>
    <cellStyle name="Subtotal (line) 2 5 19 2" xfId="36908" xr:uid="{00000000-0005-0000-0000-00002F890000}"/>
    <cellStyle name="Subtotal (line) 2 5 19 2 2" xfId="36909" xr:uid="{00000000-0005-0000-0000-000030890000}"/>
    <cellStyle name="Subtotal (line) 2 5 19 2 3" xfId="36910" xr:uid="{00000000-0005-0000-0000-000031890000}"/>
    <cellStyle name="Subtotal (line) 2 5 19 2 4" xfId="36911" xr:uid="{00000000-0005-0000-0000-000032890000}"/>
    <cellStyle name="Subtotal (line) 2 5 19 3" xfId="36912" xr:uid="{00000000-0005-0000-0000-000033890000}"/>
    <cellStyle name="Subtotal (line) 2 5 19 4" xfId="36913" xr:uid="{00000000-0005-0000-0000-000034890000}"/>
    <cellStyle name="Subtotal (line) 2 5 19 5" xfId="36914" xr:uid="{00000000-0005-0000-0000-000035890000}"/>
    <cellStyle name="Subtotal (line) 2 5 2" xfId="5089" xr:uid="{00000000-0005-0000-0000-000036890000}"/>
    <cellStyle name="Subtotal (line) 2 5 2 2" xfId="36915" xr:uid="{00000000-0005-0000-0000-000037890000}"/>
    <cellStyle name="Subtotal (line) 2 5 2 2 2" xfId="36916" xr:uid="{00000000-0005-0000-0000-000038890000}"/>
    <cellStyle name="Subtotal (line) 2 5 2 2 3" xfId="36917" xr:uid="{00000000-0005-0000-0000-000039890000}"/>
    <cellStyle name="Subtotal (line) 2 5 2 2 4" xfId="36918" xr:uid="{00000000-0005-0000-0000-00003A890000}"/>
    <cellStyle name="Subtotal (line) 2 5 2 3" xfId="36919" xr:uid="{00000000-0005-0000-0000-00003B890000}"/>
    <cellStyle name="Subtotal (line) 2 5 2 4" xfId="36920" xr:uid="{00000000-0005-0000-0000-00003C890000}"/>
    <cellStyle name="Subtotal (line) 2 5 2 5" xfId="36921" xr:uid="{00000000-0005-0000-0000-00003D890000}"/>
    <cellStyle name="Subtotal (line) 2 5 20" xfId="5090" xr:uid="{00000000-0005-0000-0000-00003E890000}"/>
    <cellStyle name="Subtotal (line) 2 5 20 2" xfId="36922" xr:uid="{00000000-0005-0000-0000-00003F890000}"/>
    <cellStyle name="Subtotal (line) 2 5 20 2 2" xfId="36923" xr:uid="{00000000-0005-0000-0000-000040890000}"/>
    <cellStyle name="Subtotal (line) 2 5 20 2 3" xfId="36924" xr:uid="{00000000-0005-0000-0000-000041890000}"/>
    <cellStyle name="Subtotal (line) 2 5 20 2 4" xfId="36925" xr:uid="{00000000-0005-0000-0000-000042890000}"/>
    <cellStyle name="Subtotal (line) 2 5 20 3" xfId="36926" xr:uid="{00000000-0005-0000-0000-000043890000}"/>
    <cellStyle name="Subtotal (line) 2 5 20 4" xfId="36927" xr:uid="{00000000-0005-0000-0000-000044890000}"/>
    <cellStyle name="Subtotal (line) 2 5 20 5" xfId="36928" xr:uid="{00000000-0005-0000-0000-000045890000}"/>
    <cellStyle name="Subtotal (line) 2 5 21" xfId="5091" xr:uid="{00000000-0005-0000-0000-000046890000}"/>
    <cellStyle name="Subtotal (line) 2 5 21 2" xfId="36929" xr:uid="{00000000-0005-0000-0000-000047890000}"/>
    <cellStyle name="Subtotal (line) 2 5 21 2 2" xfId="36930" xr:uid="{00000000-0005-0000-0000-000048890000}"/>
    <cellStyle name="Subtotal (line) 2 5 21 2 3" xfId="36931" xr:uid="{00000000-0005-0000-0000-000049890000}"/>
    <cellStyle name="Subtotal (line) 2 5 21 2 4" xfId="36932" xr:uid="{00000000-0005-0000-0000-00004A890000}"/>
    <cellStyle name="Subtotal (line) 2 5 21 3" xfId="36933" xr:uid="{00000000-0005-0000-0000-00004B890000}"/>
    <cellStyle name="Subtotal (line) 2 5 21 4" xfId="36934" xr:uid="{00000000-0005-0000-0000-00004C890000}"/>
    <cellStyle name="Subtotal (line) 2 5 21 5" xfId="36935" xr:uid="{00000000-0005-0000-0000-00004D890000}"/>
    <cellStyle name="Subtotal (line) 2 5 22" xfId="5092" xr:uid="{00000000-0005-0000-0000-00004E890000}"/>
    <cellStyle name="Subtotal (line) 2 5 22 2" xfId="36936" xr:uid="{00000000-0005-0000-0000-00004F890000}"/>
    <cellStyle name="Subtotal (line) 2 5 22 2 2" xfId="36937" xr:uid="{00000000-0005-0000-0000-000050890000}"/>
    <cellStyle name="Subtotal (line) 2 5 22 2 3" xfId="36938" xr:uid="{00000000-0005-0000-0000-000051890000}"/>
    <cellStyle name="Subtotal (line) 2 5 22 2 4" xfId="36939" xr:uid="{00000000-0005-0000-0000-000052890000}"/>
    <cellStyle name="Subtotal (line) 2 5 22 3" xfId="36940" xr:uid="{00000000-0005-0000-0000-000053890000}"/>
    <cellStyle name="Subtotal (line) 2 5 22 4" xfId="36941" xr:uid="{00000000-0005-0000-0000-000054890000}"/>
    <cellStyle name="Subtotal (line) 2 5 22 5" xfId="36942" xr:uid="{00000000-0005-0000-0000-000055890000}"/>
    <cellStyle name="Subtotal (line) 2 5 23" xfId="5093" xr:uid="{00000000-0005-0000-0000-000056890000}"/>
    <cellStyle name="Subtotal (line) 2 5 23 2" xfId="36943" xr:uid="{00000000-0005-0000-0000-000057890000}"/>
    <cellStyle name="Subtotal (line) 2 5 23 2 2" xfId="36944" xr:uid="{00000000-0005-0000-0000-000058890000}"/>
    <cellStyle name="Subtotal (line) 2 5 23 2 3" xfId="36945" xr:uid="{00000000-0005-0000-0000-000059890000}"/>
    <cellStyle name="Subtotal (line) 2 5 23 2 4" xfId="36946" xr:uid="{00000000-0005-0000-0000-00005A890000}"/>
    <cellStyle name="Subtotal (line) 2 5 23 3" xfId="36947" xr:uid="{00000000-0005-0000-0000-00005B890000}"/>
    <cellStyle name="Subtotal (line) 2 5 23 4" xfId="36948" xr:uid="{00000000-0005-0000-0000-00005C890000}"/>
    <cellStyle name="Subtotal (line) 2 5 23 5" xfId="36949" xr:uid="{00000000-0005-0000-0000-00005D890000}"/>
    <cellStyle name="Subtotal (line) 2 5 24" xfId="5094" xr:uid="{00000000-0005-0000-0000-00005E890000}"/>
    <cellStyle name="Subtotal (line) 2 5 24 2" xfId="36950" xr:uid="{00000000-0005-0000-0000-00005F890000}"/>
    <cellStyle name="Subtotal (line) 2 5 24 2 2" xfId="36951" xr:uid="{00000000-0005-0000-0000-000060890000}"/>
    <cellStyle name="Subtotal (line) 2 5 24 2 3" xfId="36952" xr:uid="{00000000-0005-0000-0000-000061890000}"/>
    <cellStyle name="Subtotal (line) 2 5 24 2 4" xfId="36953" xr:uid="{00000000-0005-0000-0000-000062890000}"/>
    <cellStyle name="Subtotal (line) 2 5 24 3" xfId="36954" xr:uid="{00000000-0005-0000-0000-000063890000}"/>
    <cellStyle name="Subtotal (line) 2 5 24 4" xfId="36955" xr:uid="{00000000-0005-0000-0000-000064890000}"/>
    <cellStyle name="Subtotal (line) 2 5 24 5" xfId="36956" xr:uid="{00000000-0005-0000-0000-000065890000}"/>
    <cellStyle name="Subtotal (line) 2 5 25" xfId="5095" xr:uid="{00000000-0005-0000-0000-000066890000}"/>
    <cellStyle name="Subtotal (line) 2 5 25 2" xfId="36957" xr:uid="{00000000-0005-0000-0000-000067890000}"/>
    <cellStyle name="Subtotal (line) 2 5 25 2 2" xfId="36958" xr:uid="{00000000-0005-0000-0000-000068890000}"/>
    <cellStyle name="Subtotal (line) 2 5 25 2 3" xfId="36959" xr:uid="{00000000-0005-0000-0000-000069890000}"/>
    <cellStyle name="Subtotal (line) 2 5 25 2 4" xfId="36960" xr:uid="{00000000-0005-0000-0000-00006A890000}"/>
    <cellStyle name="Subtotal (line) 2 5 25 3" xfId="36961" xr:uid="{00000000-0005-0000-0000-00006B890000}"/>
    <cellStyle name="Subtotal (line) 2 5 25 4" xfId="36962" xr:uid="{00000000-0005-0000-0000-00006C890000}"/>
    <cellStyle name="Subtotal (line) 2 5 25 5" xfId="36963" xr:uid="{00000000-0005-0000-0000-00006D890000}"/>
    <cellStyle name="Subtotal (line) 2 5 26" xfId="5096" xr:uid="{00000000-0005-0000-0000-00006E890000}"/>
    <cellStyle name="Subtotal (line) 2 5 26 2" xfId="36964" xr:uid="{00000000-0005-0000-0000-00006F890000}"/>
    <cellStyle name="Subtotal (line) 2 5 26 2 2" xfId="36965" xr:uid="{00000000-0005-0000-0000-000070890000}"/>
    <cellStyle name="Subtotal (line) 2 5 26 2 3" xfId="36966" xr:uid="{00000000-0005-0000-0000-000071890000}"/>
    <cellStyle name="Subtotal (line) 2 5 26 2 4" xfId="36967" xr:uid="{00000000-0005-0000-0000-000072890000}"/>
    <cellStyle name="Subtotal (line) 2 5 26 3" xfId="36968" xr:uid="{00000000-0005-0000-0000-000073890000}"/>
    <cellStyle name="Subtotal (line) 2 5 26 4" xfId="36969" xr:uid="{00000000-0005-0000-0000-000074890000}"/>
    <cellStyle name="Subtotal (line) 2 5 26 5" xfId="36970" xr:uid="{00000000-0005-0000-0000-000075890000}"/>
    <cellStyle name="Subtotal (line) 2 5 27" xfId="5097" xr:uid="{00000000-0005-0000-0000-000076890000}"/>
    <cellStyle name="Subtotal (line) 2 5 27 2" xfId="36971" xr:uid="{00000000-0005-0000-0000-000077890000}"/>
    <cellStyle name="Subtotal (line) 2 5 27 2 2" xfId="36972" xr:uid="{00000000-0005-0000-0000-000078890000}"/>
    <cellStyle name="Subtotal (line) 2 5 27 2 3" xfId="36973" xr:uid="{00000000-0005-0000-0000-000079890000}"/>
    <cellStyle name="Subtotal (line) 2 5 27 2 4" xfId="36974" xr:uid="{00000000-0005-0000-0000-00007A890000}"/>
    <cellStyle name="Subtotal (line) 2 5 27 3" xfId="36975" xr:uid="{00000000-0005-0000-0000-00007B890000}"/>
    <cellStyle name="Subtotal (line) 2 5 27 4" xfId="36976" xr:uid="{00000000-0005-0000-0000-00007C890000}"/>
    <cellStyle name="Subtotal (line) 2 5 27 5" xfId="36977" xr:uid="{00000000-0005-0000-0000-00007D890000}"/>
    <cellStyle name="Subtotal (line) 2 5 28" xfId="5098" xr:uid="{00000000-0005-0000-0000-00007E890000}"/>
    <cellStyle name="Subtotal (line) 2 5 28 2" xfId="36978" xr:uid="{00000000-0005-0000-0000-00007F890000}"/>
    <cellStyle name="Subtotal (line) 2 5 28 2 2" xfId="36979" xr:uid="{00000000-0005-0000-0000-000080890000}"/>
    <cellStyle name="Subtotal (line) 2 5 28 2 3" xfId="36980" xr:uid="{00000000-0005-0000-0000-000081890000}"/>
    <cellStyle name="Subtotal (line) 2 5 28 2 4" xfId="36981" xr:uid="{00000000-0005-0000-0000-000082890000}"/>
    <cellStyle name="Subtotal (line) 2 5 28 3" xfId="36982" xr:uid="{00000000-0005-0000-0000-000083890000}"/>
    <cellStyle name="Subtotal (line) 2 5 28 4" xfId="36983" xr:uid="{00000000-0005-0000-0000-000084890000}"/>
    <cellStyle name="Subtotal (line) 2 5 28 5" xfId="36984" xr:uid="{00000000-0005-0000-0000-000085890000}"/>
    <cellStyle name="Subtotal (line) 2 5 29" xfId="5099" xr:uid="{00000000-0005-0000-0000-000086890000}"/>
    <cellStyle name="Subtotal (line) 2 5 29 2" xfId="36985" xr:uid="{00000000-0005-0000-0000-000087890000}"/>
    <cellStyle name="Subtotal (line) 2 5 29 2 2" xfId="36986" xr:uid="{00000000-0005-0000-0000-000088890000}"/>
    <cellStyle name="Subtotal (line) 2 5 29 2 3" xfId="36987" xr:uid="{00000000-0005-0000-0000-000089890000}"/>
    <cellStyle name="Subtotal (line) 2 5 29 2 4" xfId="36988" xr:uid="{00000000-0005-0000-0000-00008A890000}"/>
    <cellStyle name="Subtotal (line) 2 5 29 3" xfId="36989" xr:uid="{00000000-0005-0000-0000-00008B890000}"/>
    <cellStyle name="Subtotal (line) 2 5 29 4" xfId="36990" xr:uid="{00000000-0005-0000-0000-00008C890000}"/>
    <cellStyle name="Subtotal (line) 2 5 29 5" xfId="36991" xr:uid="{00000000-0005-0000-0000-00008D890000}"/>
    <cellStyle name="Subtotal (line) 2 5 3" xfId="5100" xr:uid="{00000000-0005-0000-0000-00008E890000}"/>
    <cellStyle name="Subtotal (line) 2 5 3 2" xfId="36992" xr:uid="{00000000-0005-0000-0000-00008F890000}"/>
    <cellStyle name="Subtotal (line) 2 5 3 2 2" xfId="36993" xr:uid="{00000000-0005-0000-0000-000090890000}"/>
    <cellStyle name="Subtotal (line) 2 5 3 2 3" xfId="36994" xr:uid="{00000000-0005-0000-0000-000091890000}"/>
    <cellStyle name="Subtotal (line) 2 5 3 2 4" xfId="36995" xr:uid="{00000000-0005-0000-0000-000092890000}"/>
    <cellStyle name="Subtotal (line) 2 5 3 3" xfId="36996" xr:uid="{00000000-0005-0000-0000-000093890000}"/>
    <cellStyle name="Subtotal (line) 2 5 3 4" xfId="36997" xr:uid="{00000000-0005-0000-0000-000094890000}"/>
    <cellStyle name="Subtotal (line) 2 5 3 5" xfId="36998" xr:uid="{00000000-0005-0000-0000-000095890000}"/>
    <cellStyle name="Subtotal (line) 2 5 30" xfId="5101" xr:uid="{00000000-0005-0000-0000-000096890000}"/>
    <cellStyle name="Subtotal (line) 2 5 30 2" xfId="36999" xr:uid="{00000000-0005-0000-0000-000097890000}"/>
    <cellStyle name="Subtotal (line) 2 5 30 2 2" xfId="37000" xr:uid="{00000000-0005-0000-0000-000098890000}"/>
    <cellStyle name="Subtotal (line) 2 5 30 2 3" xfId="37001" xr:uid="{00000000-0005-0000-0000-000099890000}"/>
    <cellStyle name="Subtotal (line) 2 5 30 2 4" xfId="37002" xr:uid="{00000000-0005-0000-0000-00009A890000}"/>
    <cellStyle name="Subtotal (line) 2 5 30 3" xfId="37003" xr:uid="{00000000-0005-0000-0000-00009B890000}"/>
    <cellStyle name="Subtotal (line) 2 5 30 4" xfId="37004" xr:uid="{00000000-0005-0000-0000-00009C890000}"/>
    <cellStyle name="Subtotal (line) 2 5 30 5" xfId="37005" xr:uid="{00000000-0005-0000-0000-00009D890000}"/>
    <cellStyle name="Subtotal (line) 2 5 31" xfId="5102" xr:uid="{00000000-0005-0000-0000-00009E890000}"/>
    <cellStyle name="Subtotal (line) 2 5 31 2" xfId="37006" xr:uid="{00000000-0005-0000-0000-00009F890000}"/>
    <cellStyle name="Subtotal (line) 2 5 31 2 2" xfId="37007" xr:uid="{00000000-0005-0000-0000-0000A0890000}"/>
    <cellStyle name="Subtotal (line) 2 5 31 2 3" xfId="37008" xr:uid="{00000000-0005-0000-0000-0000A1890000}"/>
    <cellStyle name="Subtotal (line) 2 5 31 2 4" xfId="37009" xr:uid="{00000000-0005-0000-0000-0000A2890000}"/>
    <cellStyle name="Subtotal (line) 2 5 31 3" xfId="37010" xr:uid="{00000000-0005-0000-0000-0000A3890000}"/>
    <cellStyle name="Subtotal (line) 2 5 31 4" xfId="37011" xr:uid="{00000000-0005-0000-0000-0000A4890000}"/>
    <cellStyle name="Subtotal (line) 2 5 31 5" xfId="37012" xr:uid="{00000000-0005-0000-0000-0000A5890000}"/>
    <cellStyle name="Subtotal (line) 2 5 32" xfId="5103" xr:uid="{00000000-0005-0000-0000-0000A6890000}"/>
    <cellStyle name="Subtotal (line) 2 5 32 2" xfId="37013" xr:uid="{00000000-0005-0000-0000-0000A7890000}"/>
    <cellStyle name="Subtotal (line) 2 5 32 2 2" xfId="37014" xr:uid="{00000000-0005-0000-0000-0000A8890000}"/>
    <cellStyle name="Subtotal (line) 2 5 32 2 3" xfId="37015" xr:uid="{00000000-0005-0000-0000-0000A9890000}"/>
    <cellStyle name="Subtotal (line) 2 5 32 2 4" xfId="37016" xr:uid="{00000000-0005-0000-0000-0000AA890000}"/>
    <cellStyle name="Subtotal (line) 2 5 32 3" xfId="37017" xr:uid="{00000000-0005-0000-0000-0000AB890000}"/>
    <cellStyle name="Subtotal (line) 2 5 32 4" xfId="37018" xr:uid="{00000000-0005-0000-0000-0000AC890000}"/>
    <cellStyle name="Subtotal (line) 2 5 32 5" xfId="37019" xr:uid="{00000000-0005-0000-0000-0000AD890000}"/>
    <cellStyle name="Subtotal (line) 2 5 33" xfId="5104" xr:uid="{00000000-0005-0000-0000-0000AE890000}"/>
    <cellStyle name="Subtotal (line) 2 5 33 2" xfId="37020" xr:uid="{00000000-0005-0000-0000-0000AF890000}"/>
    <cellStyle name="Subtotal (line) 2 5 33 2 2" xfId="37021" xr:uid="{00000000-0005-0000-0000-0000B0890000}"/>
    <cellStyle name="Subtotal (line) 2 5 33 2 3" xfId="37022" xr:uid="{00000000-0005-0000-0000-0000B1890000}"/>
    <cellStyle name="Subtotal (line) 2 5 33 2 4" xfId="37023" xr:uid="{00000000-0005-0000-0000-0000B2890000}"/>
    <cellStyle name="Subtotal (line) 2 5 33 3" xfId="37024" xr:uid="{00000000-0005-0000-0000-0000B3890000}"/>
    <cellStyle name="Subtotal (line) 2 5 33 4" xfId="37025" xr:uid="{00000000-0005-0000-0000-0000B4890000}"/>
    <cellStyle name="Subtotal (line) 2 5 33 5" xfId="37026" xr:uid="{00000000-0005-0000-0000-0000B5890000}"/>
    <cellStyle name="Subtotal (line) 2 5 34" xfId="5105" xr:uid="{00000000-0005-0000-0000-0000B6890000}"/>
    <cellStyle name="Subtotal (line) 2 5 34 2" xfId="37027" xr:uid="{00000000-0005-0000-0000-0000B7890000}"/>
    <cellStyle name="Subtotal (line) 2 5 34 2 2" xfId="37028" xr:uid="{00000000-0005-0000-0000-0000B8890000}"/>
    <cellStyle name="Subtotal (line) 2 5 34 2 3" xfId="37029" xr:uid="{00000000-0005-0000-0000-0000B9890000}"/>
    <cellStyle name="Subtotal (line) 2 5 34 2 4" xfId="37030" xr:uid="{00000000-0005-0000-0000-0000BA890000}"/>
    <cellStyle name="Subtotal (line) 2 5 34 3" xfId="37031" xr:uid="{00000000-0005-0000-0000-0000BB890000}"/>
    <cellStyle name="Subtotal (line) 2 5 34 4" xfId="37032" xr:uid="{00000000-0005-0000-0000-0000BC890000}"/>
    <cellStyle name="Subtotal (line) 2 5 34 5" xfId="37033" xr:uid="{00000000-0005-0000-0000-0000BD890000}"/>
    <cellStyle name="Subtotal (line) 2 5 35" xfId="5106" xr:uid="{00000000-0005-0000-0000-0000BE890000}"/>
    <cellStyle name="Subtotal (line) 2 5 35 2" xfId="37034" xr:uid="{00000000-0005-0000-0000-0000BF890000}"/>
    <cellStyle name="Subtotal (line) 2 5 35 2 2" xfId="37035" xr:uid="{00000000-0005-0000-0000-0000C0890000}"/>
    <cellStyle name="Subtotal (line) 2 5 35 2 3" xfId="37036" xr:uid="{00000000-0005-0000-0000-0000C1890000}"/>
    <cellStyle name="Subtotal (line) 2 5 35 2 4" xfId="37037" xr:uid="{00000000-0005-0000-0000-0000C2890000}"/>
    <cellStyle name="Subtotal (line) 2 5 35 3" xfId="37038" xr:uid="{00000000-0005-0000-0000-0000C3890000}"/>
    <cellStyle name="Subtotal (line) 2 5 35 4" xfId="37039" xr:uid="{00000000-0005-0000-0000-0000C4890000}"/>
    <cellStyle name="Subtotal (line) 2 5 35 5" xfId="37040" xr:uid="{00000000-0005-0000-0000-0000C5890000}"/>
    <cellStyle name="Subtotal (line) 2 5 36" xfId="5107" xr:uid="{00000000-0005-0000-0000-0000C6890000}"/>
    <cellStyle name="Subtotal (line) 2 5 36 2" xfId="37041" xr:uid="{00000000-0005-0000-0000-0000C7890000}"/>
    <cellStyle name="Subtotal (line) 2 5 36 2 2" xfId="37042" xr:uid="{00000000-0005-0000-0000-0000C8890000}"/>
    <cellStyle name="Subtotal (line) 2 5 36 2 3" xfId="37043" xr:uid="{00000000-0005-0000-0000-0000C9890000}"/>
    <cellStyle name="Subtotal (line) 2 5 36 2 4" xfId="37044" xr:uid="{00000000-0005-0000-0000-0000CA890000}"/>
    <cellStyle name="Subtotal (line) 2 5 36 3" xfId="37045" xr:uid="{00000000-0005-0000-0000-0000CB890000}"/>
    <cellStyle name="Subtotal (line) 2 5 36 4" xfId="37046" xr:uid="{00000000-0005-0000-0000-0000CC890000}"/>
    <cellStyle name="Subtotal (line) 2 5 36 5" xfId="37047" xr:uid="{00000000-0005-0000-0000-0000CD890000}"/>
    <cellStyle name="Subtotal (line) 2 5 37" xfId="5108" xr:uid="{00000000-0005-0000-0000-0000CE890000}"/>
    <cellStyle name="Subtotal (line) 2 5 37 2" xfId="37048" xr:uid="{00000000-0005-0000-0000-0000CF890000}"/>
    <cellStyle name="Subtotal (line) 2 5 37 2 2" xfId="37049" xr:uid="{00000000-0005-0000-0000-0000D0890000}"/>
    <cellStyle name="Subtotal (line) 2 5 37 2 3" xfId="37050" xr:uid="{00000000-0005-0000-0000-0000D1890000}"/>
    <cellStyle name="Subtotal (line) 2 5 37 2 4" xfId="37051" xr:uid="{00000000-0005-0000-0000-0000D2890000}"/>
    <cellStyle name="Subtotal (line) 2 5 37 3" xfId="37052" xr:uid="{00000000-0005-0000-0000-0000D3890000}"/>
    <cellStyle name="Subtotal (line) 2 5 37 4" xfId="37053" xr:uid="{00000000-0005-0000-0000-0000D4890000}"/>
    <cellStyle name="Subtotal (line) 2 5 37 5" xfId="37054" xr:uid="{00000000-0005-0000-0000-0000D5890000}"/>
    <cellStyle name="Subtotal (line) 2 5 38" xfId="5109" xr:uid="{00000000-0005-0000-0000-0000D6890000}"/>
    <cellStyle name="Subtotal (line) 2 5 38 2" xfId="37055" xr:uid="{00000000-0005-0000-0000-0000D7890000}"/>
    <cellStyle name="Subtotal (line) 2 5 38 2 2" xfId="37056" xr:uid="{00000000-0005-0000-0000-0000D8890000}"/>
    <cellStyle name="Subtotal (line) 2 5 38 2 3" xfId="37057" xr:uid="{00000000-0005-0000-0000-0000D9890000}"/>
    <cellStyle name="Subtotal (line) 2 5 38 2 4" xfId="37058" xr:uid="{00000000-0005-0000-0000-0000DA890000}"/>
    <cellStyle name="Subtotal (line) 2 5 38 3" xfId="37059" xr:uid="{00000000-0005-0000-0000-0000DB890000}"/>
    <cellStyle name="Subtotal (line) 2 5 38 4" xfId="37060" xr:uid="{00000000-0005-0000-0000-0000DC890000}"/>
    <cellStyle name="Subtotal (line) 2 5 38 5" xfId="37061" xr:uid="{00000000-0005-0000-0000-0000DD890000}"/>
    <cellStyle name="Subtotal (line) 2 5 39" xfId="5110" xr:uid="{00000000-0005-0000-0000-0000DE890000}"/>
    <cellStyle name="Subtotal (line) 2 5 39 2" xfId="37062" xr:uid="{00000000-0005-0000-0000-0000DF890000}"/>
    <cellStyle name="Subtotal (line) 2 5 39 2 2" xfId="37063" xr:uid="{00000000-0005-0000-0000-0000E0890000}"/>
    <cellStyle name="Subtotal (line) 2 5 39 2 3" xfId="37064" xr:uid="{00000000-0005-0000-0000-0000E1890000}"/>
    <cellStyle name="Subtotal (line) 2 5 39 2 4" xfId="37065" xr:uid="{00000000-0005-0000-0000-0000E2890000}"/>
    <cellStyle name="Subtotal (line) 2 5 39 3" xfId="37066" xr:uid="{00000000-0005-0000-0000-0000E3890000}"/>
    <cellStyle name="Subtotal (line) 2 5 39 4" xfId="37067" xr:uid="{00000000-0005-0000-0000-0000E4890000}"/>
    <cellStyle name="Subtotal (line) 2 5 39 5" xfId="37068" xr:uid="{00000000-0005-0000-0000-0000E5890000}"/>
    <cellStyle name="Subtotal (line) 2 5 4" xfId="5111" xr:uid="{00000000-0005-0000-0000-0000E6890000}"/>
    <cellStyle name="Subtotal (line) 2 5 4 2" xfId="37069" xr:uid="{00000000-0005-0000-0000-0000E7890000}"/>
    <cellStyle name="Subtotal (line) 2 5 4 2 2" xfId="37070" xr:uid="{00000000-0005-0000-0000-0000E8890000}"/>
    <cellStyle name="Subtotal (line) 2 5 4 2 3" xfId="37071" xr:uid="{00000000-0005-0000-0000-0000E9890000}"/>
    <cellStyle name="Subtotal (line) 2 5 4 2 4" xfId="37072" xr:uid="{00000000-0005-0000-0000-0000EA890000}"/>
    <cellStyle name="Subtotal (line) 2 5 4 3" xfId="37073" xr:uid="{00000000-0005-0000-0000-0000EB890000}"/>
    <cellStyle name="Subtotal (line) 2 5 4 4" xfId="37074" xr:uid="{00000000-0005-0000-0000-0000EC890000}"/>
    <cellStyle name="Subtotal (line) 2 5 4 5" xfId="37075" xr:uid="{00000000-0005-0000-0000-0000ED890000}"/>
    <cellStyle name="Subtotal (line) 2 5 40" xfId="5112" xr:uid="{00000000-0005-0000-0000-0000EE890000}"/>
    <cellStyle name="Subtotal (line) 2 5 40 2" xfId="37076" xr:uid="{00000000-0005-0000-0000-0000EF890000}"/>
    <cellStyle name="Subtotal (line) 2 5 40 2 2" xfId="37077" xr:uid="{00000000-0005-0000-0000-0000F0890000}"/>
    <cellStyle name="Subtotal (line) 2 5 40 2 3" xfId="37078" xr:uid="{00000000-0005-0000-0000-0000F1890000}"/>
    <cellStyle name="Subtotal (line) 2 5 40 2 4" xfId="37079" xr:uid="{00000000-0005-0000-0000-0000F2890000}"/>
    <cellStyle name="Subtotal (line) 2 5 40 3" xfId="37080" xr:uid="{00000000-0005-0000-0000-0000F3890000}"/>
    <cellStyle name="Subtotal (line) 2 5 40 4" xfId="37081" xr:uid="{00000000-0005-0000-0000-0000F4890000}"/>
    <cellStyle name="Subtotal (line) 2 5 40 5" xfId="37082" xr:uid="{00000000-0005-0000-0000-0000F5890000}"/>
    <cellStyle name="Subtotal (line) 2 5 41" xfId="5113" xr:uid="{00000000-0005-0000-0000-0000F6890000}"/>
    <cellStyle name="Subtotal (line) 2 5 41 2" xfId="37083" xr:uid="{00000000-0005-0000-0000-0000F7890000}"/>
    <cellStyle name="Subtotal (line) 2 5 41 2 2" xfId="37084" xr:uid="{00000000-0005-0000-0000-0000F8890000}"/>
    <cellStyle name="Subtotal (line) 2 5 41 2 3" xfId="37085" xr:uid="{00000000-0005-0000-0000-0000F9890000}"/>
    <cellStyle name="Subtotal (line) 2 5 41 2 4" xfId="37086" xr:uid="{00000000-0005-0000-0000-0000FA890000}"/>
    <cellStyle name="Subtotal (line) 2 5 41 3" xfId="37087" xr:uid="{00000000-0005-0000-0000-0000FB890000}"/>
    <cellStyle name="Subtotal (line) 2 5 41 4" xfId="37088" xr:uid="{00000000-0005-0000-0000-0000FC890000}"/>
    <cellStyle name="Subtotal (line) 2 5 41 5" xfId="37089" xr:uid="{00000000-0005-0000-0000-0000FD890000}"/>
    <cellStyle name="Subtotal (line) 2 5 42" xfId="5114" xr:uid="{00000000-0005-0000-0000-0000FE890000}"/>
    <cellStyle name="Subtotal (line) 2 5 42 2" xfId="37090" xr:uid="{00000000-0005-0000-0000-0000FF890000}"/>
    <cellStyle name="Subtotal (line) 2 5 42 2 2" xfId="37091" xr:uid="{00000000-0005-0000-0000-0000008A0000}"/>
    <cellStyle name="Subtotal (line) 2 5 42 2 3" xfId="37092" xr:uid="{00000000-0005-0000-0000-0000018A0000}"/>
    <cellStyle name="Subtotal (line) 2 5 42 2 4" xfId="37093" xr:uid="{00000000-0005-0000-0000-0000028A0000}"/>
    <cellStyle name="Subtotal (line) 2 5 42 3" xfId="37094" xr:uid="{00000000-0005-0000-0000-0000038A0000}"/>
    <cellStyle name="Subtotal (line) 2 5 42 4" xfId="37095" xr:uid="{00000000-0005-0000-0000-0000048A0000}"/>
    <cellStyle name="Subtotal (line) 2 5 42 5" xfId="37096" xr:uid="{00000000-0005-0000-0000-0000058A0000}"/>
    <cellStyle name="Subtotal (line) 2 5 43" xfId="5115" xr:uid="{00000000-0005-0000-0000-0000068A0000}"/>
    <cellStyle name="Subtotal (line) 2 5 43 2" xfId="37097" xr:uid="{00000000-0005-0000-0000-0000078A0000}"/>
    <cellStyle name="Subtotal (line) 2 5 43 2 2" xfId="37098" xr:uid="{00000000-0005-0000-0000-0000088A0000}"/>
    <cellStyle name="Subtotal (line) 2 5 43 2 3" xfId="37099" xr:uid="{00000000-0005-0000-0000-0000098A0000}"/>
    <cellStyle name="Subtotal (line) 2 5 43 2 4" xfId="37100" xr:uid="{00000000-0005-0000-0000-00000A8A0000}"/>
    <cellStyle name="Subtotal (line) 2 5 43 3" xfId="37101" xr:uid="{00000000-0005-0000-0000-00000B8A0000}"/>
    <cellStyle name="Subtotal (line) 2 5 43 4" xfId="37102" xr:uid="{00000000-0005-0000-0000-00000C8A0000}"/>
    <cellStyle name="Subtotal (line) 2 5 43 5" xfId="37103" xr:uid="{00000000-0005-0000-0000-00000D8A0000}"/>
    <cellStyle name="Subtotal (line) 2 5 44" xfId="5116" xr:uid="{00000000-0005-0000-0000-00000E8A0000}"/>
    <cellStyle name="Subtotal (line) 2 5 44 2" xfId="37104" xr:uid="{00000000-0005-0000-0000-00000F8A0000}"/>
    <cellStyle name="Subtotal (line) 2 5 44 2 2" xfId="37105" xr:uid="{00000000-0005-0000-0000-0000108A0000}"/>
    <cellStyle name="Subtotal (line) 2 5 44 2 3" xfId="37106" xr:uid="{00000000-0005-0000-0000-0000118A0000}"/>
    <cellStyle name="Subtotal (line) 2 5 44 2 4" xfId="37107" xr:uid="{00000000-0005-0000-0000-0000128A0000}"/>
    <cellStyle name="Subtotal (line) 2 5 44 3" xfId="37108" xr:uid="{00000000-0005-0000-0000-0000138A0000}"/>
    <cellStyle name="Subtotal (line) 2 5 44 4" xfId="37109" xr:uid="{00000000-0005-0000-0000-0000148A0000}"/>
    <cellStyle name="Subtotal (line) 2 5 44 5" xfId="37110" xr:uid="{00000000-0005-0000-0000-0000158A0000}"/>
    <cellStyle name="Subtotal (line) 2 5 45" xfId="37111" xr:uid="{00000000-0005-0000-0000-0000168A0000}"/>
    <cellStyle name="Subtotal (line) 2 5 45 2" xfId="37112" xr:uid="{00000000-0005-0000-0000-0000178A0000}"/>
    <cellStyle name="Subtotal (line) 2 5 45 3" xfId="37113" xr:uid="{00000000-0005-0000-0000-0000188A0000}"/>
    <cellStyle name="Subtotal (line) 2 5 45 4" xfId="37114" xr:uid="{00000000-0005-0000-0000-0000198A0000}"/>
    <cellStyle name="Subtotal (line) 2 5 46" xfId="37115" xr:uid="{00000000-0005-0000-0000-00001A8A0000}"/>
    <cellStyle name="Subtotal (line) 2 5 46 2" xfId="37116" xr:uid="{00000000-0005-0000-0000-00001B8A0000}"/>
    <cellStyle name="Subtotal (line) 2 5 46 3" xfId="37117" xr:uid="{00000000-0005-0000-0000-00001C8A0000}"/>
    <cellStyle name="Subtotal (line) 2 5 46 4" xfId="37118" xr:uid="{00000000-0005-0000-0000-00001D8A0000}"/>
    <cellStyle name="Subtotal (line) 2 5 47" xfId="37119" xr:uid="{00000000-0005-0000-0000-00001E8A0000}"/>
    <cellStyle name="Subtotal (line) 2 5 48" xfId="37120" xr:uid="{00000000-0005-0000-0000-00001F8A0000}"/>
    <cellStyle name="Subtotal (line) 2 5 49" xfId="37121" xr:uid="{00000000-0005-0000-0000-0000208A0000}"/>
    <cellStyle name="Subtotal (line) 2 5 5" xfId="5117" xr:uid="{00000000-0005-0000-0000-0000218A0000}"/>
    <cellStyle name="Subtotal (line) 2 5 5 2" xfId="37122" xr:uid="{00000000-0005-0000-0000-0000228A0000}"/>
    <cellStyle name="Subtotal (line) 2 5 5 2 2" xfId="37123" xr:uid="{00000000-0005-0000-0000-0000238A0000}"/>
    <cellStyle name="Subtotal (line) 2 5 5 2 3" xfId="37124" xr:uid="{00000000-0005-0000-0000-0000248A0000}"/>
    <cellStyle name="Subtotal (line) 2 5 5 2 4" xfId="37125" xr:uid="{00000000-0005-0000-0000-0000258A0000}"/>
    <cellStyle name="Subtotal (line) 2 5 5 3" xfId="37126" xr:uid="{00000000-0005-0000-0000-0000268A0000}"/>
    <cellStyle name="Subtotal (line) 2 5 5 4" xfId="37127" xr:uid="{00000000-0005-0000-0000-0000278A0000}"/>
    <cellStyle name="Subtotal (line) 2 5 5 5" xfId="37128" xr:uid="{00000000-0005-0000-0000-0000288A0000}"/>
    <cellStyle name="Subtotal (line) 2 5 6" xfId="5118" xr:uid="{00000000-0005-0000-0000-0000298A0000}"/>
    <cellStyle name="Subtotal (line) 2 5 6 2" xfId="37129" xr:uid="{00000000-0005-0000-0000-00002A8A0000}"/>
    <cellStyle name="Subtotal (line) 2 5 6 2 2" xfId="37130" xr:uid="{00000000-0005-0000-0000-00002B8A0000}"/>
    <cellStyle name="Subtotal (line) 2 5 6 2 3" xfId="37131" xr:uid="{00000000-0005-0000-0000-00002C8A0000}"/>
    <cellStyle name="Subtotal (line) 2 5 6 2 4" xfId="37132" xr:uid="{00000000-0005-0000-0000-00002D8A0000}"/>
    <cellStyle name="Subtotal (line) 2 5 6 3" xfId="37133" xr:uid="{00000000-0005-0000-0000-00002E8A0000}"/>
    <cellStyle name="Subtotal (line) 2 5 6 4" xfId="37134" xr:uid="{00000000-0005-0000-0000-00002F8A0000}"/>
    <cellStyle name="Subtotal (line) 2 5 6 5" xfId="37135" xr:uid="{00000000-0005-0000-0000-0000308A0000}"/>
    <cellStyle name="Subtotal (line) 2 5 7" xfId="5119" xr:uid="{00000000-0005-0000-0000-0000318A0000}"/>
    <cellStyle name="Subtotal (line) 2 5 7 2" xfId="37136" xr:uid="{00000000-0005-0000-0000-0000328A0000}"/>
    <cellStyle name="Subtotal (line) 2 5 7 2 2" xfId="37137" xr:uid="{00000000-0005-0000-0000-0000338A0000}"/>
    <cellStyle name="Subtotal (line) 2 5 7 2 3" xfId="37138" xr:uid="{00000000-0005-0000-0000-0000348A0000}"/>
    <cellStyle name="Subtotal (line) 2 5 7 2 4" xfId="37139" xr:uid="{00000000-0005-0000-0000-0000358A0000}"/>
    <cellStyle name="Subtotal (line) 2 5 7 3" xfId="37140" xr:uid="{00000000-0005-0000-0000-0000368A0000}"/>
    <cellStyle name="Subtotal (line) 2 5 7 4" xfId="37141" xr:uid="{00000000-0005-0000-0000-0000378A0000}"/>
    <cellStyle name="Subtotal (line) 2 5 7 5" xfId="37142" xr:uid="{00000000-0005-0000-0000-0000388A0000}"/>
    <cellStyle name="Subtotal (line) 2 5 8" xfId="5120" xr:uid="{00000000-0005-0000-0000-0000398A0000}"/>
    <cellStyle name="Subtotal (line) 2 5 8 2" xfId="37143" xr:uid="{00000000-0005-0000-0000-00003A8A0000}"/>
    <cellStyle name="Subtotal (line) 2 5 8 2 2" xfId="37144" xr:uid="{00000000-0005-0000-0000-00003B8A0000}"/>
    <cellStyle name="Subtotal (line) 2 5 8 2 3" xfId="37145" xr:uid="{00000000-0005-0000-0000-00003C8A0000}"/>
    <cellStyle name="Subtotal (line) 2 5 8 2 4" xfId="37146" xr:uid="{00000000-0005-0000-0000-00003D8A0000}"/>
    <cellStyle name="Subtotal (line) 2 5 8 3" xfId="37147" xr:uid="{00000000-0005-0000-0000-00003E8A0000}"/>
    <cellStyle name="Subtotal (line) 2 5 8 4" xfId="37148" xr:uid="{00000000-0005-0000-0000-00003F8A0000}"/>
    <cellStyle name="Subtotal (line) 2 5 8 5" xfId="37149" xr:uid="{00000000-0005-0000-0000-0000408A0000}"/>
    <cellStyle name="Subtotal (line) 2 5 9" xfId="5121" xr:uid="{00000000-0005-0000-0000-0000418A0000}"/>
    <cellStyle name="Subtotal (line) 2 5 9 2" xfId="37150" xr:uid="{00000000-0005-0000-0000-0000428A0000}"/>
    <cellStyle name="Subtotal (line) 2 5 9 2 2" xfId="37151" xr:uid="{00000000-0005-0000-0000-0000438A0000}"/>
    <cellStyle name="Subtotal (line) 2 5 9 2 3" xfId="37152" xr:uid="{00000000-0005-0000-0000-0000448A0000}"/>
    <cellStyle name="Subtotal (line) 2 5 9 2 4" xfId="37153" xr:uid="{00000000-0005-0000-0000-0000458A0000}"/>
    <cellStyle name="Subtotal (line) 2 5 9 3" xfId="37154" xr:uid="{00000000-0005-0000-0000-0000468A0000}"/>
    <cellStyle name="Subtotal (line) 2 5 9 4" xfId="37155" xr:uid="{00000000-0005-0000-0000-0000478A0000}"/>
    <cellStyle name="Subtotal (line) 2 5 9 5" xfId="37156" xr:uid="{00000000-0005-0000-0000-0000488A0000}"/>
    <cellStyle name="Subtotal (line) 2 6" xfId="5122" xr:uid="{00000000-0005-0000-0000-0000498A0000}"/>
    <cellStyle name="Subtotal (line) 2 6 2" xfId="37157" xr:uid="{00000000-0005-0000-0000-00004A8A0000}"/>
    <cellStyle name="Subtotal (line) 2 6 2 2" xfId="37158" xr:uid="{00000000-0005-0000-0000-00004B8A0000}"/>
    <cellStyle name="Subtotal (line) 2 6 2 3" xfId="37159" xr:uid="{00000000-0005-0000-0000-00004C8A0000}"/>
    <cellStyle name="Subtotal (line) 2 6 2 4" xfId="37160" xr:uid="{00000000-0005-0000-0000-00004D8A0000}"/>
    <cellStyle name="Subtotal (line) 2 6 3" xfId="37161" xr:uid="{00000000-0005-0000-0000-00004E8A0000}"/>
    <cellStyle name="Subtotal (line) 2 6 4" xfId="37162" xr:uid="{00000000-0005-0000-0000-00004F8A0000}"/>
    <cellStyle name="Subtotal (line) 2 6 5" xfId="37163" xr:uid="{00000000-0005-0000-0000-0000508A0000}"/>
    <cellStyle name="Subtotal (line) 2 7" xfId="5123" xr:uid="{00000000-0005-0000-0000-0000518A0000}"/>
    <cellStyle name="Subtotal (line) 2 7 2" xfId="37164" xr:uid="{00000000-0005-0000-0000-0000528A0000}"/>
    <cellStyle name="Subtotal (line) 2 7 2 2" xfId="37165" xr:uid="{00000000-0005-0000-0000-0000538A0000}"/>
    <cellStyle name="Subtotal (line) 2 7 2 3" xfId="37166" xr:uid="{00000000-0005-0000-0000-0000548A0000}"/>
    <cellStyle name="Subtotal (line) 2 7 2 4" xfId="37167" xr:uid="{00000000-0005-0000-0000-0000558A0000}"/>
    <cellStyle name="Subtotal (line) 2 7 3" xfId="37168" xr:uid="{00000000-0005-0000-0000-0000568A0000}"/>
    <cellStyle name="Subtotal (line) 2 7 4" xfId="37169" xr:uid="{00000000-0005-0000-0000-0000578A0000}"/>
    <cellStyle name="Subtotal (line) 2 7 5" xfId="37170" xr:uid="{00000000-0005-0000-0000-0000588A0000}"/>
    <cellStyle name="Subtotal (line) 2 8" xfId="5124" xr:uid="{00000000-0005-0000-0000-0000598A0000}"/>
    <cellStyle name="Subtotal (line) 2 8 2" xfId="37171" xr:uid="{00000000-0005-0000-0000-00005A8A0000}"/>
    <cellStyle name="Subtotal (line) 2 8 2 2" xfId="37172" xr:uid="{00000000-0005-0000-0000-00005B8A0000}"/>
    <cellStyle name="Subtotal (line) 2 8 2 3" xfId="37173" xr:uid="{00000000-0005-0000-0000-00005C8A0000}"/>
    <cellStyle name="Subtotal (line) 2 8 2 4" xfId="37174" xr:uid="{00000000-0005-0000-0000-00005D8A0000}"/>
    <cellStyle name="Subtotal (line) 2 8 3" xfId="37175" xr:uid="{00000000-0005-0000-0000-00005E8A0000}"/>
    <cellStyle name="Subtotal (line) 2 8 4" xfId="37176" xr:uid="{00000000-0005-0000-0000-00005F8A0000}"/>
    <cellStyle name="Subtotal (line) 2 8 5" xfId="37177" xr:uid="{00000000-0005-0000-0000-0000608A0000}"/>
    <cellStyle name="Subtotal (line) 2 9" xfId="5125" xr:uid="{00000000-0005-0000-0000-0000618A0000}"/>
    <cellStyle name="Subtotal (line) 2 9 2" xfId="37178" xr:uid="{00000000-0005-0000-0000-0000628A0000}"/>
    <cellStyle name="Subtotal (line) 2 9 2 2" xfId="37179" xr:uid="{00000000-0005-0000-0000-0000638A0000}"/>
    <cellStyle name="Subtotal (line) 2 9 2 3" xfId="37180" xr:uid="{00000000-0005-0000-0000-0000648A0000}"/>
    <cellStyle name="Subtotal (line) 2 9 2 4" xfId="37181" xr:uid="{00000000-0005-0000-0000-0000658A0000}"/>
    <cellStyle name="Subtotal (line) 2 9 3" xfId="37182" xr:uid="{00000000-0005-0000-0000-0000668A0000}"/>
    <cellStyle name="Subtotal (line) 2 9 4" xfId="37183" xr:uid="{00000000-0005-0000-0000-0000678A0000}"/>
    <cellStyle name="Subtotal (line) 2 9 5" xfId="37184" xr:uid="{00000000-0005-0000-0000-0000688A0000}"/>
    <cellStyle name="Subtotal (line) 20" xfId="37185" xr:uid="{00000000-0005-0000-0000-0000698A0000}"/>
    <cellStyle name="Subtotal (line) 3" xfId="5126" xr:uid="{00000000-0005-0000-0000-00006A8A0000}"/>
    <cellStyle name="Subtotal (line) 3 10" xfId="5127" xr:uid="{00000000-0005-0000-0000-00006B8A0000}"/>
    <cellStyle name="Subtotal (line) 3 10 2" xfId="37186" xr:uid="{00000000-0005-0000-0000-00006C8A0000}"/>
    <cellStyle name="Subtotal (line) 3 10 2 2" xfId="37187" xr:uid="{00000000-0005-0000-0000-00006D8A0000}"/>
    <cellStyle name="Subtotal (line) 3 10 2 3" xfId="37188" xr:uid="{00000000-0005-0000-0000-00006E8A0000}"/>
    <cellStyle name="Subtotal (line) 3 10 2 4" xfId="37189" xr:uid="{00000000-0005-0000-0000-00006F8A0000}"/>
    <cellStyle name="Subtotal (line) 3 10 3" xfId="37190" xr:uid="{00000000-0005-0000-0000-0000708A0000}"/>
    <cellStyle name="Subtotal (line) 3 10 4" xfId="37191" xr:uid="{00000000-0005-0000-0000-0000718A0000}"/>
    <cellStyle name="Subtotal (line) 3 10 5" xfId="37192" xr:uid="{00000000-0005-0000-0000-0000728A0000}"/>
    <cellStyle name="Subtotal (line) 3 11" xfId="5128" xr:uid="{00000000-0005-0000-0000-0000738A0000}"/>
    <cellStyle name="Subtotal (line) 3 11 2" xfId="37193" xr:uid="{00000000-0005-0000-0000-0000748A0000}"/>
    <cellStyle name="Subtotal (line) 3 11 2 2" xfId="37194" xr:uid="{00000000-0005-0000-0000-0000758A0000}"/>
    <cellStyle name="Subtotal (line) 3 11 2 3" xfId="37195" xr:uid="{00000000-0005-0000-0000-0000768A0000}"/>
    <cellStyle name="Subtotal (line) 3 11 2 4" xfId="37196" xr:uid="{00000000-0005-0000-0000-0000778A0000}"/>
    <cellStyle name="Subtotal (line) 3 11 3" xfId="37197" xr:uid="{00000000-0005-0000-0000-0000788A0000}"/>
    <cellStyle name="Subtotal (line) 3 11 4" xfId="37198" xr:uid="{00000000-0005-0000-0000-0000798A0000}"/>
    <cellStyle name="Subtotal (line) 3 11 5" xfId="37199" xr:uid="{00000000-0005-0000-0000-00007A8A0000}"/>
    <cellStyle name="Subtotal (line) 3 12" xfId="5129" xr:uid="{00000000-0005-0000-0000-00007B8A0000}"/>
    <cellStyle name="Subtotal (line) 3 12 2" xfId="37200" xr:uid="{00000000-0005-0000-0000-00007C8A0000}"/>
    <cellStyle name="Subtotal (line) 3 12 2 2" xfId="37201" xr:uid="{00000000-0005-0000-0000-00007D8A0000}"/>
    <cellStyle name="Subtotal (line) 3 12 2 3" xfId="37202" xr:uid="{00000000-0005-0000-0000-00007E8A0000}"/>
    <cellStyle name="Subtotal (line) 3 12 2 4" xfId="37203" xr:uid="{00000000-0005-0000-0000-00007F8A0000}"/>
    <cellStyle name="Subtotal (line) 3 12 3" xfId="37204" xr:uid="{00000000-0005-0000-0000-0000808A0000}"/>
    <cellStyle name="Subtotal (line) 3 12 4" xfId="37205" xr:uid="{00000000-0005-0000-0000-0000818A0000}"/>
    <cellStyle name="Subtotal (line) 3 12 5" xfId="37206" xr:uid="{00000000-0005-0000-0000-0000828A0000}"/>
    <cellStyle name="Subtotal (line) 3 13" xfId="5130" xr:uid="{00000000-0005-0000-0000-0000838A0000}"/>
    <cellStyle name="Subtotal (line) 3 13 2" xfId="37207" xr:uid="{00000000-0005-0000-0000-0000848A0000}"/>
    <cellStyle name="Subtotal (line) 3 13 2 2" xfId="37208" xr:uid="{00000000-0005-0000-0000-0000858A0000}"/>
    <cellStyle name="Subtotal (line) 3 13 2 3" xfId="37209" xr:uid="{00000000-0005-0000-0000-0000868A0000}"/>
    <cellStyle name="Subtotal (line) 3 13 2 4" xfId="37210" xr:uid="{00000000-0005-0000-0000-0000878A0000}"/>
    <cellStyle name="Subtotal (line) 3 13 3" xfId="37211" xr:uid="{00000000-0005-0000-0000-0000888A0000}"/>
    <cellStyle name="Subtotal (line) 3 13 4" xfId="37212" xr:uid="{00000000-0005-0000-0000-0000898A0000}"/>
    <cellStyle name="Subtotal (line) 3 13 5" xfId="37213" xr:uid="{00000000-0005-0000-0000-00008A8A0000}"/>
    <cellStyle name="Subtotal (line) 3 14" xfId="5131" xr:uid="{00000000-0005-0000-0000-00008B8A0000}"/>
    <cellStyle name="Subtotal (line) 3 14 2" xfId="37214" xr:uid="{00000000-0005-0000-0000-00008C8A0000}"/>
    <cellStyle name="Subtotal (line) 3 14 2 2" xfId="37215" xr:uid="{00000000-0005-0000-0000-00008D8A0000}"/>
    <cellStyle name="Subtotal (line) 3 14 2 3" xfId="37216" xr:uid="{00000000-0005-0000-0000-00008E8A0000}"/>
    <cellStyle name="Subtotal (line) 3 14 2 4" xfId="37217" xr:uid="{00000000-0005-0000-0000-00008F8A0000}"/>
    <cellStyle name="Subtotal (line) 3 14 3" xfId="37218" xr:uid="{00000000-0005-0000-0000-0000908A0000}"/>
    <cellStyle name="Subtotal (line) 3 14 4" xfId="37219" xr:uid="{00000000-0005-0000-0000-0000918A0000}"/>
    <cellStyle name="Subtotal (line) 3 14 5" xfId="37220" xr:uid="{00000000-0005-0000-0000-0000928A0000}"/>
    <cellStyle name="Subtotal (line) 3 15" xfId="5132" xr:uid="{00000000-0005-0000-0000-0000938A0000}"/>
    <cellStyle name="Subtotal (line) 3 15 2" xfId="37221" xr:uid="{00000000-0005-0000-0000-0000948A0000}"/>
    <cellStyle name="Subtotal (line) 3 15 2 2" xfId="37222" xr:uid="{00000000-0005-0000-0000-0000958A0000}"/>
    <cellStyle name="Subtotal (line) 3 15 2 3" xfId="37223" xr:uid="{00000000-0005-0000-0000-0000968A0000}"/>
    <cellStyle name="Subtotal (line) 3 15 2 4" xfId="37224" xr:uid="{00000000-0005-0000-0000-0000978A0000}"/>
    <cellStyle name="Subtotal (line) 3 15 3" xfId="37225" xr:uid="{00000000-0005-0000-0000-0000988A0000}"/>
    <cellStyle name="Subtotal (line) 3 15 4" xfId="37226" xr:uid="{00000000-0005-0000-0000-0000998A0000}"/>
    <cellStyle name="Subtotal (line) 3 15 5" xfId="37227" xr:uid="{00000000-0005-0000-0000-00009A8A0000}"/>
    <cellStyle name="Subtotal (line) 3 16" xfId="5133" xr:uid="{00000000-0005-0000-0000-00009B8A0000}"/>
    <cellStyle name="Subtotal (line) 3 16 2" xfId="37228" xr:uid="{00000000-0005-0000-0000-00009C8A0000}"/>
    <cellStyle name="Subtotal (line) 3 16 2 2" xfId="37229" xr:uid="{00000000-0005-0000-0000-00009D8A0000}"/>
    <cellStyle name="Subtotal (line) 3 16 2 3" xfId="37230" xr:uid="{00000000-0005-0000-0000-00009E8A0000}"/>
    <cellStyle name="Subtotal (line) 3 16 2 4" xfId="37231" xr:uid="{00000000-0005-0000-0000-00009F8A0000}"/>
    <cellStyle name="Subtotal (line) 3 16 3" xfId="37232" xr:uid="{00000000-0005-0000-0000-0000A08A0000}"/>
    <cellStyle name="Subtotal (line) 3 16 4" xfId="37233" xr:uid="{00000000-0005-0000-0000-0000A18A0000}"/>
    <cellStyle name="Subtotal (line) 3 16 5" xfId="37234" xr:uid="{00000000-0005-0000-0000-0000A28A0000}"/>
    <cellStyle name="Subtotal (line) 3 17" xfId="37235" xr:uid="{00000000-0005-0000-0000-0000A38A0000}"/>
    <cellStyle name="Subtotal (line) 3 2" xfId="5134" xr:uid="{00000000-0005-0000-0000-0000A48A0000}"/>
    <cellStyle name="Subtotal (line) 3 2 10" xfId="5135" xr:uid="{00000000-0005-0000-0000-0000A58A0000}"/>
    <cellStyle name="Subtotal (line) 3 2 10 2" xfId="37236" xr:uid="{00000000-0005-0000-0000-0000A68A0000}"/>
    <cellStyle name="Subtotal (line) 3 2 10 2 2" xfId="37237" xr:uid="{00000000-0005-0000-0000-0000A78A0000}"/>
    <cellStyle name="Subtotal (line) 3 2 10 2 3" xfId="37238" xr:uid="{00000000-0005-0000-0000-0000A88A0000}"/>
    <cellStyle name="Subtotal (line) 3 2 10 2 4" xfId="37239" xr:uid="{00000000-0005-0000-0000-0000A98A0000}"/>
    <cellStyle name="Subtotal (line) 3 2 10 3" xfId="37240" xr:uid="{00000000-0005-0000-0000-0000AA8A0000}"/>
    <cellStyle name="Subtotal (line) 3 2 10 4" xfId="37241" xr:uid="{00000000-0005-0000-0000-0000AB8A0000}"/>
    <cellStyle name="Subtotal (line) 3 2 10 5" xfId="37242" xr:uid="{00000000-0005-0000-0000-0000AC8A0000}"/>
    <cellStyle name="Subtotal (line) 3 2 11" xfId="5136" xr:uid="{00000000-0005-0000-0000-0000AD8A0000}"/>
    <cellStyle name="Subtotal (line) 3 2 11 2" xfId="37243" xr:uid="{00000000-0005-0000-0000-0000AE8A0000}"/>
    <cellStyle name="Subtotal (line) 3 2 11 2 2" xfId="37244" xr:uid="{00000000-0005-0000-0000-0000AF8A0000}"/>
    <cellStyle name="Subtotal (line) 3 2 11 2 3" xfId="37245" xr:uid="{00000000-0005-0000-0000-0000B08A0000}"/>
    <cellStyle name="Subtotal (line) 3 2 11 2 4" xfId="37246" xr:uid="{00000000-0005-0000-0000-0000B18A0000}"/>
    <cellStyle name="Subtotal (line) 3 2 11 3" xfId="37247" xr:uid="{00000000-0005-0000-0000-0000B28A0000}"/>
    <cellStyle name="Subtotal (line) 3 2 11 4" xfId="37248" xr:uid="{00000000-0005-0000-0000-0000B38A0000}"/>
    <cellStyle name="Subtotal (line) 3 2 11 5" xfId="37249" xr:uid="{00000000-0005-0000-0000-0000B48A0000}"/>
    <cellStyle name="Subtotal (line) 3 2 12" xfId="5137" xr:uid="{00000000-0005-0000-0000-0000B58A0000}"/>
    <cellStyle name="Subtotal (line) 3 2 12 2" xfId="37250" xr:uid="{00000000-0005-0000-0000-0000B68A0000}"/>
    <cellStyle name="Subtotal (line) 3 2 12 2 2" xfId="37251" xr:uid="{00000000-0005-0000-0000-0000B78A0000}"/>
    <cellStyle name="Subtotal (line) 3 2 12 2 3" xfId="37252" xr:uid="{00000000-0005-0000-0000-0000B88A0000}"/>
    <cellStyle name="Subtotal (line) 3 2 12 2 4" xfId="37253" xr:uid="{00000000-0005-0000-0000-0000B98A0000}"/>
    <cellStyle name="Subtotal (line) 3 2 12 3" xfId="37254" xr:uid="{00000000-0005-0000-0000-0000BA8A0000}"/>
    <cellStyle name="Subtotal (line) 3 2 12 4" xfId="37255" xr:uid="{00000000-0005-0000-0000-0000BB8A0000}"/>
    <cellStyle name="Subtotal (line) 3 2 12 5" xfId="37256" xr:uid="{00000000-0005-0000-0000-0000BC8A0000}"/>
    <cellStyle name="Subtotal (line) 3 2 13" xfId="5138" xr:uid="{00000000-0005-0000-0000-0000BD8A0000}"/>
    <cellStyle name="Subtotal (line) 3 2 13 2" xfId="37257" xr:uid="{00000000-0005-0000-0000-0000BE8A0000}"/>
    <cellStyle name="Subtotal (line) 3 2 13 2 2" xfId="37258" xr:uid="{00000000-0005-0000-0000-0000BF8A0000}"/>
    <cellStyle name="Subtotal (line) 3 2 13 2 3" xfId="37259" xr:uid="{00000000-0005-0000-0000-0000C08A0000}"/>
    <cellStyle name="Subtotal (line) 3 2 13 2 4" xfId="37260" xr:uid="{00000000-0005-0000-0000-0000C18A0000}"/>
    <cellStyle name="Subtotal (line) 3 2 13 3" xfId="37261" xr:uid="{00000000-0005-0000-0000-0000C28A0000}"/>
    <cellStyle name="Subtotal (line) 3 2 13 4" xfId="37262" xr:uid="{00000000-0005-0000-0000-0000C38A0000}"/>
    <cellStyle name="Subtotal (line) 3 2 13 5" xfId="37263" xr:uid="{00000000-0005-0000-0000-0000C48A0000}"/>
    <cellStyle name="Subtotal (line) 3 2 14" xfId="5139" xr:uid="{00000000-0005-0000-0000-0000C58A0000}"/>
    <cellStyle name="Subtotal (line) 3 2 14 2" xfId="37264" xr:uid="{00000000-0005-0000-0000-0000C68A0000}"/>
    <cellStyle name="Subtotal (line) 3 2 14 2 2" xfId="37265" xr:uid="{00000000-0005-0000-0000-0000C78A0000}"/>
    <cellStyle name="Subtotal (line) 3 2 14 2 3" xfId="37266" xr:uid="{00000000-0005-0000-0000-0000C88A0000}"/>
    <cellStyle name="Subtotal (line) 3 2 14 2 4" xfId="37267" xr:uid="{00000000-0005-0000-0000-0000C98A0000}"/>
    <cellStyle name="Subtotal (line) 3 2 14 3" xfId="37268" xr:uid="{00000000-0005-0000-0000-0000CA8A0000}"/>
    <cellStyle name="Subtotal (line) 3 2 14 4" xfId="37269" xr:uid="{00000000-0005-0000-0000-0000CB8A0000}"/>
    <cellStyle name="Subtotal (line) 3 2 14 5" xfId="37270" xr:uid="{00000000-0005-0000-0000-0000CC8A0000}"/>
    <cellStyle name="Subtotal (line) 3 2 15" xfId="5140" xr:uid="{00000000-0005-0000-0000-0000CD8A0000}"/>
    <cellStyle name="Subtotal (line) 3 2 15 2" xfId="37271" xr:uid="{00000000-0005-0000-0000-0000CE8A0000}"/>
    <cellStyle name="Subtotal (line) 3 2 15 2 2" xfId="37272" xr:uid="{00000000-0005-0000-0000-0000CF8A0000}"/>
    <cellStyle name="Subtotal (line) 3 2 15 2 3" xfId="37273" xr:uid="{00000000-0005-0000-0000-0000D08A0000}"/>
    <cellStyle name="Subtotal (line) 3 2 15 2 4" xfId="37274" xr:uid="{00000000-0005-0000-0000-0000D18A0000}"/>
    <cellStyle name="Subtotal (line) 3 2 15 3" xfId="37275" xr:uid="{00000000-0005-0000-0000-0000D28A0000}"/>
    <cellStyle name="Subtotal (line) 3 2 15 4" xfId="37276" xr:uid="{00000000-0005-0000-0000-0000D38A0000}"/>
    <cellStyle name="Subtotal (line) 3 2 15 5" xfId="37277" xr:uid="{00000000-0005-0000-0000-0000D48A0000}"/>
    <cellStyle name="Subtotal (line) 3 2 16" xfId="5141" xr:uid="{00000000-0005-0000-0000-0000D58A0000}"/>
    <cellStyle name="Subtotal (line) 3 2 16 2" xfId="37278" xr:uid="{00000000-0005-0000-0000-0000D68A0000}"/>
    <cellStyle name="Subtotal (line) 3 2 16 2 2" xfId="37279" xr:uid="{00000000-0005-0000-0000-0000D78A0000}"/>
    <cellStyle name="Subtotal (line) 3 2 16 2 3" xfId="37280" xr:uid="{00000000-0005-0000-0000-0000D88A0000}"/>
    <cellStyle name="Subtotal (line) 3 2 16 2 4" xfId="37281" xr:uid="{00000000-0005-0000-0000-0000D98A0000}"/>
    <cellStyle name="Subtotal (line) 3 2 16 3" xfId="37282" xr:uid="{00000000-0005-0000-0000-0000DA8A0000}"/>
    <cellStyle name="Subtotal (line) 3 2 16 4" xfId="37283" xr:uid="{00000000-0005-0000-0000-0000DB8A0000}"/>
    <cellStyle name="Subtotal (line) 3 2 16 5" xfId="37284" xr:uid="{00000000-0005-0000-0000-0000DC8A0000}"/>
    <cellStyle name="Subtotal (line) 3 2 17" xfId="5142" xr:uid="{00000000-0005-0000-0000-0000DD8A0000}"/>
    <cellStyle name="Subtotal (line) 3 2 17 2" xfId="37285" xr:uid="{00000000-0005-0000-0000-0000DE8A0000}"/>
    <cellStyle name="Subtotal (line) 3 2 17 2 2" xfId="37286" xr:uid="{00000000-0005-0000-0000-0000DF8A0000}"/>
    <cellStyle name="Subtotal (line) 3 2 17 2 3" xfId="37287" xr:uid="{00000000-0005-0000-0000-0000E08A0000}"/>
    <cellStyle name="Subtotal (line) 3 2 17 2 4" xfId="37288" xr:uid="{00000000-0005-0000-0000-0000E18A0000}"/>
    <cellStyle name="Subtotal (line) 3 2 17 3" xfId="37289" xr:uid="{00000000-0005-0000-0000-0000E28A0000}"/>
    <cellStyle name="Subtotal (line) 3 2 17 4" xfId="37290" xr:uid="{00000000-0005-0000-0000-0000E38A0000}"/>
    <cellStyle name="Subtotal (line) 3 2 17 5" xfId="37291" xr:uid="{00000000-0005-0000-0000-0000E48A0000}"/>
    <cellStyle name="Subtotal (line) 3 2 18" xfId="5143" xr:uid="{00000000-0005-0000-0000-0000E58A0000}"/>
    <cellStyle name="Subtotal (line) 3 2 18 2" xfId="37292" xr:uid="{00000000-0005-0000-0000-0000E68A0000}"/>
    <cellStyle name="Subtotal (line) 3 2 18 2 2" xfId="37293" xr:uid="{00000000-0005-0000-0000-0000E78A0000}"/>
    <cellStyle name="Subtotal (line) 3 2 18 2 3" xfId="37294" xr:uid="{00000000-0005-0000-0000-0000E88A0000}"/>
    <cellStyle name="Subtotal (line) 3 2 18 2 4" xfId="37295" xr:uid="{00000000-0005-0000-0000-0000E98A0000}"/>
    <cellStyle name="Subtotal (line) 3 2 18 3" xfId="37296" xr:uid="{00000000-0005-0000-0000-0000EA8A0000}"/>
    <cellStyle name="Subtotal (line) 3 2 18 4" xfId="37297" xr:uid="{00000000-0005-0000-0000-0000EB8A0000}"/>
    <cellStyle name="Subtotal (line) 3 2 18 5" xfId="37298" xr:uid="{00000000-0005-0000-0000-0000EC8A0000}"/>
    <cellStyle name="Subtotal (line) 3 2 19" xfId="5144" xr:uid="{00000000-0005-0000-0000-0000ED8A0000}"/>
    <cellStyle name="Subtotal (line) 3 2 19 2" xfId="37299" xr:uid="{00000000-0005-0000-0000-0000EE8A0000}"/>
    <cellStyle name="Subtotal (line) 3 2 19 2 2" xfId="37300" xr:uid="{00000000-0005-0000-0000-0000EF8A0000}"/>
    <cellStyle name="Subtotal (line) 3 2 19 2 3" xfId="37301" xr:uid="{00000000-0005-0000-0000-0000F08A0000}"/>
    <cellStyle name="Subtotal (line) 3 2 19 2 4" xfId="37302" xr:uid="{00000000-0005-0000-0000-0000F18A0000}"/>
    <cellStyle name="Subtotal (line) 3 2 19 3" xfId="37303" xr:uid="{00000000-0005-0000-0000-0000F28A0000}"/>
    <cellStyle name="Subtotal (line) 3 2 19 4" xfId="37304" xr:uid="{00000000-0005-0000-0000-0000F38A0000}"/>
    <cellStyle name="Subtotal (line) 3 2 19 5" xfId="37305" xr:uid="{00000000-0005-0000-0000-0000F48A0000}"/>
    <cellStyle name="Subtotal (line) 3 2 2" xfId="5145" xr:uid="{00000000-0005-0000-0000-0000F58A0000}"/>
    <cellStyle name="Subtotal (line) 3 2 2 10" xfId="5146" xr:uid="{00000000-0005-0000-0000-0000F68A0000}"/>
    <cellStyle name="Subtotal (line) 3 2 2 10 2" xfId="37306" xr:uid="{00000000-0005-0000-0000-0000F78A0000}"/>
    <cellStyle name="Subtotal (line) 3 2 2 10 2 2" xfId="37307" xr:uid="{00000000-0005-0000-0000-0000F88A0000}"/>
    <cellStyle name="Subtotal (line) 3 2 2 10 2 3" xfId="37308" xr:uid="{00000000-0005-0000-0000-0000F98A0000}"/>
    <cellStyle name="Subtotal (line) 3 2 2 10 2 4" xfId="37309" xr:uid="{00000000-0005-0000-0000-0000FA8A0000}"/>
    <cellStyle name="Subtotal (line) 3 2 2 10 3" xfId="37310" xr:uid="{00000000-0005-0000-0000-0000FB8A0000}"/>
    <cellStyle name="Subtotal (line) 3 2 2 10 4" xfId="37311" xr:uid="{00000000-0005-0000-0000-0000FC8A0000}"/>
    <cellStyle name="Subtotal (line) 3 2 2 10 5" xfId="37312" xr:uid="{00000000-0005-0000-0000-0000FD8A0000}"/>
    <cellStyle name="Subtotal (line) 3 2 2 11" xfId="5147" xr:uid="{00000000-0005-0000-0000-0000FE8A0000}"/>
    <cellStyle name="Subtotal (line) 3 2 2 11 2" xfId="37313" xr:uid="{00000000-0005-0000-0000-0000FF8A0000}"/>
    <cellStyle name="Subtotal (line) 3 2 2 11 2 2" xfId="37314" xr:uid="{00000000-0005-0000-0000-0000008B0000}"/>
    <cellStyle name="Subtotal (line) 3 2 2 11 2 3" xfId="37315" xr:uid="{00000000-0005-0000-0000-0000018B0000}"/>
    <cellStyle name="Subtotal (line) 3 2 2 11 2 4" xfId="37316" xr:uid="{00000000-0005-0000-0000-0000028B0000}"/>
    <cellStyle name="Subtotal (line) 3 2 2 11 3" xfId="37317" xr:uid="{00000000-0005-0000-0000-0000038B0000}"/>
    <cellStyle name="Subtotal (line) 3 2 2 11 4" xfId="37318" xr:uid="{00000000-0005-0000-0000-0000048B0000}"/>
    <cellStyle name="Subtotal (line) 3 2 2 11 5" xfId="37319" xr:uid="{00000000-0005-0000-0000-0000058B0000}"/>
    <cellStyle name="Subtotal (line) 3 2 2 12" xfId="5148" xr:uid="{00000000-0005-0000-0000-0000068B0000}"/>
    <cellStyle name="Subtotal (line) 3 2 2 12 2" xfId="37320" xr:uid="{00000000-0005-0000-0000-0000078B0000}"/>
    <cellStyle name="Subtotal (line) 3 2 2 12 2 2" xfId="37321" xr:uid="{00000000-0005-0000-0000-0000088B0000}"/>
    <cellStyle name="Subtotal (line) 3 2 2 12 2 3" xfId="37322" xr:uid="{00000000-0005-0000-0000-0000098B0000}"/>
    <cellStyle name="Subtotal (line) 3 2 2 12 2 4" xfId="37323" xr:uid="{00000000-0005-0000-0000-00000A8B0000}"/>
    <cellStyle name="Subtotal (line) 3 2 2 12 3" xfId="37324" xr:uid="{00000000-0005-0000-0000-00000B8B0000}"/>
    <cellStyle name="Subtotal (line) 3 2 2 12 4" xfId="37325" xr:uid="{00000000-0005-0000-0000-00000C8B0000}"/>
    <cellStyle name="Subtotal (line) 3 2 2 12 5" xfId="37326" xr:uid="{00000000-0005-0000-0000-00000D8B0000}"/>
    <cellStyle name="Subtotal (line) 3 2 2 13" xfId="5149" xr:uid="{00000000-0005-0000-0000-00000E8B0000}"/>
    <cellStyle name="Subtotal (line) 3 2 2 13 2" xfId="37327" xr:uid="{00000000-0005-0000-0000-00000F8B0000}"/>
    <cellStyle name="Subtotal (line) 3 2 2 13 2 2" xfId="37328" xr:uid="{00000000-0005-0000-0000-0000108B0000}"/>
    <cellStyle name="Subtotal (line) 3 2 2 13 2 3" xfId="37329" xr:uid="{00000000-0005-0000-0000-0000118B0000}"/>
    <cellStyle name="Subtotal (line) 3 2 2 13 2 4" xfId="37330" xr:uid="{00000000-0005-0000-0000-0000128B0000}"/>
    <cellStyle name="Subtotal (line) 3 2 2 13 3" xfId="37331" xr:uid="{00000000-0005-0000-0000-0000138B0000}"/>
    <cellStyle name="Subtotal (line) 3 2 2 13 4" xfId="37332" xr:uid="{00000000-0005-0000-0000-0000148B0000}"/>
    <cellStyle name="Subtotal (line) 3 2 2 13 5" xfId="37333" xr:uid="{00000000-0005-0000-0000-0000158B0000}"/>
    <cellStyle name="Subtotal (line) 3 2 2 14" xfId="5150" xr:uid="{00000000-0005-0000-0000-0000168B0000}"/>
    <cellStyle name="Subtotal (line) 3 2 2 14 2" xfId="37334" xr:uid="{00000000-0005-0000-0000-0000178B0000}"/>
    <cellStyle name="Subtotal (line) 3 2 2 14 2 2" xfId="37335" xr:uid="{00000000-0005-0000-0000-0000188B0000}"/>
    <cellStyle name="Subtotal (line) 3 2 2 14 2 3" xfId="37336" xr:uid="{00000000-0005-0000-0000-0000198B0000}"/>
    <cellStyle name="Subtotal (line) 3 2 2 14 2 4" xfId="37337" xr:uid="{00000000-0005-0000-0000-00001A8B0000}"/>
    <cellStyle name="Subtotal (line) 3 2 2 14 3" xfId="37338" xr:uid="{00000000-0005-0000-0000-00001B8B0000}"/>
    <cellStyle name="Subtotal (line) 3 2 2 14 4" xfId="37339" xr:uid="{00000000-0005-0000-0000-00001C8B0000}"/>
    <cellStyle name="Subtotal (line) 3 2 2 14 5" xfId="37340" xr:uid="{00000000-0005-0000-0000-00001D8B0000}"/>
    <cellStyle name="Subtotal (line) 3 2 2 15" xfId="5151" xr:uid="{00000000-0005-0000-0000-00001E8B0000}"/>
    <cellStyle name="Subtotal (line) 3 2 2 15 2" xfId="37341" xr:uid="{00000000-0005-0000-0000-00001F8B0000}"/>
    <cellStyle name="Subtotal (line) 3 2 2 15 2 2" xfId="37342" xr:uid="{00000000-0005-0000-0000-0000208B0000}"/>
    <cellStyle name="Subtotal (line) 3 2 2 15 2 3" xfId="37343" xr:uid="{00000000-0005-0000-0000-0000218B0000}"/>
    <cellStyle name="Subtotal (line) 3 2 2 15 2 4" xfId="37344" xr:uid="{00000000-0005-0000-0000-0000228B0000}"/>
    <cellStyle name="Subtotal (line) 3 2 2 15 3" xfId="37345" xr:uid="{00000000-0005-0000-0000-0000238B0000}"/>
    <cellStyle name="Subtotal (line) 3 2 2 15 4" xfId="37346" xr:uid="{00000000-0005-0000-0000-0000248B0000}"/>
    <cellStyle name="Subtotal (line) 3 2 2 15 5" xfId="37347" xr:uid="{00000000-0005-0000-0000-0000258B0000}"/>
    <cellStyle name="Subtotal (line) 3 2 2 16" xfId="5152" xr:uid="{00000000-0005-0000-0000-0000268B0000}"/>
    <cellStyle name="Subtotal (line) 3 2 2 16 2" xfId="37348" xr:uid="{00000000-0005-0000-0000-0000278B0000}"/>
    <cellStyle name="Subtotal (line) 3 2 2 16 2 2" xfId="37349" xr:uid="{00000000-0005-0000-0000-0000288B0000}"/>
    <cellStyle name="Subtotal (line) 3 2 2 16 2 3" xfId="37350" xr:uid="{00000000-0005-0000-0000-0000298B0000}"/>
    <cellStyle name="Subtotal (line) 3 2 2 16 2 4" xfId="37351" xr:uid="{00000000-0005-0000-0000-00002A8B0000}"/>
    <cellStyle name="Subtotal (line) 3 2 2 16 3" xfId="37352" xr:uid="{00000000-0005-0000-0000-00002B8B0000}"/>
    <cellStyle name="Subtotal (line) 3 2 2 16 4" xfId="37353" xr:uid="{00000000-0005-0000-0000-00002C8B0000}"/>
    <cellStyle name="Subtotal (line) 3 2 2 16 5" xfId="37354" xr:uid="{00000000-0005-0000-0000-00002D8B0000}"/>
    <cellStyle name="Subtotal (line) 3 2 2 17" xfId="5153" xr:uid="{00000000-0005-0000-0000-00002E8B0000}"/>
    <cellStyle name="Subtotal (line) 3 2 2 17 2" xfId="37355" xr:uid="{00000000-0005-0000-0000-00002F8B0000}"/>
    <cellStyle name="Subtotal (line) 3 2 2 17 2 2" xfId="37356" xr:uid="{00000000-0005-0000-0000-0000308B0000}"/>
    <cellStyle name="Subtotal (line) 3 2 2 17 2 3" xfId="37357" xr:uid="{00000000-0005-0000-0000-0000318B0000}"/>
    <cellStyle name="Subtotal (line) 3 2 2 17 2 4" xfId="37358" xr:uid="{00000000-0005-0000-0000-0000328B0000}"/>
    <cellStyle name="Subtotal (line) 3 2 2 17 3" xfId="37359" xr:uid="{00000000-0005-0000-0000-0000338B0000}"/>
    <cellStyle name="Subtotal (line) 3 2 2 17 4" xfId="37360" xr:uid="{00000000-0005-0000-0000-0000348B0000}"/>
    <cellStyle name="Subtotal (line) 3 2 2 17 5" xfId="37361" xr:uid="{00000000-0005-0000-0000-0000358B0000}"/>
    <cellStyle name="Subtotal (line) 3 2 2 18" xfId="5154" xr:uid="{00000000-0005-0000-0000-0000368B0000}"/>
    <cellStyle name="Subtotal (line) 3 2 2 18 2" xfId="37362" xr:uid="{00000000-0005-0000-0000-0000378B0000}"/>
    <cellStyle name="Subtotal (line) 3 2 2 18 2 2" xfId="37363" xr:uid="{00000000-0005-0000-0000-0000388B0000}"/>
    <cellStyle name="Subtotal (line) 3 2 2 18 2 3" xfId="37364" xr:uid="{00000000-0005-0000-0000-0000398B0000}"/>
    <cellStyle name="Subtotal (line) 3 2 2 18 2 4" xfId="37365" xr:uid="{00000000-0005-0000-0000-00003A8B0000}"/>
    <cellStyle name="Subtotal (line) 3 2 2 18 3" xfId="37366" xr:uid="{00000000-0005-0000-0000-00003B8B0000}"/>
    <cellStyle name="Subtotal (line) 3 2 2 18 4" xfId="37367" xr:uid="{00000000-0005-0000-0000-00003C8B0000}"/>
    <cellStyle name="Subtotal (line) 3 2 2 18 5" xfId="37368" xr:uid="{00000000-0005-0000-0000-00003D8B0000}"/>
    <cellStyle name="Subtotal (line) 3 2 2 19" xfId="5155" xr:uid="{00000000-0005-0000-0000-00003E8B0000}"/>
    <cellStyle name="Subtotal (line) 3 2 2 19 2" xfId="37369" xr:uid="{00000000-0005-0000-0000-00003F8B0000}"/>
    <cellStyle name="Subtotal (line) 3 2 2 19 2 2" xfId="37370" xr:uid="{00000000-0005-0000-0000-0000408B0000}"/>
    <cellStyle name="Subtotal (line) 3 2 2 19 2 3" xfId="37371" xr:uid="{00000000-0005-0000-0000-0000418B0000}"/>
    <cellStyle name="Subtotal (line) 3 2 2 19 2 4" xfId="37372" xr:uid="{00000000-0005-0000-0000-0000428B0000}"/>
    <cellStyle name="Subtotal (line) 3 2 2 19 3" xfId="37373" xr:uid="{00000000-0005-0000-0000-0000438B0000}"/>
    <cellStyle name="Subtotal (line) 3 2 2 19 4" xfId="37374" xr:uid="{00000000-0005-0000-0000-0000448B0000}"/>
    <cellStyle name="Subtotal (line) 3 2 2 19 5" xfId="37375" xr:uid="{00000000-0005-0000-0000-0000458B0000}"/>
    <cellStyle name="Subtotal (line) 3 2 2 2" xfId="5156" xr:uid="{00000000-0005-0000-0000-0000468B0000}"/>
    <cellStyle name="Subtotal (line) 3 2 2 2 2" xfId="37376" xr:uid="{00000000-0005-0000-0000-0000478B0000}"/>
    <cellStyle name="Subtotal (line) 3 2 2 2 2 2" xfId="37377" xr:uid="{00000000-0005-0000-0000-0000488B0000}"/>
    <cellStyle name="Subtotal (line) 3 2 2 2 2 3" xfId="37378" xr:uid="{00000000-0005-0000-0000-0000498B0000}"/>
    <cellStyle name="Subtotal (line) 3 2 2 2 2 4" xfId="37379" xr:uid="{00000000-0005-0000-0000-00004A8B0000}"/>
    <cellStyle name="Subtotal (line) 3 2 2 2 3" xfId="37380" xr:uid="{00000000-0005-0000-0000-00004B8B0000}"/>
    <cellStyle name="Subtotal (line) 3 2 2 2 4" xfId="37381" xr:uid="{00000000-0005-0000-0000-00004C8B0000}"/>
    <cellStyle name="Subtotal (line) 3 2 2 2 5" xfId="37382" xr:uid="{00000000-0005-0000-0000-00004D8B0000}"/>
    <cellStyle name="Subtotal (line) 3 2 2 20" xfId="5157" xr:uid="{00000000-0005-0000-0000-00004E8B0000}"/>
    <cellStyle name="Subtotal (line) 3 2 2 20 2" xfId="37383" xr:uid="{00000000-0005-0000-0000-00004F8B0000}"/>
    <cellStyle name="Subtotal (line) 3 2 2 20 2 2" xfId="37384" xr:uid="{00000000-0005-0000-0000-0000508B0000}"/>
    <cellStyle name="Subtotal (line) 3 2 2 20 2 3" xfId="37385" xr:uid="{00000000-0005-0000-0000-0000518B0000}"/>
    <cellStyle name="Subtotal (line) 3 2 2 20 2 4" xfId="37386" xr:uid="{00000000-0005-0000-0000-0000528B0000}"/>
    <cellStyle name="Subtotal (line) 3 2 2 20 3" xfId="37387" xr:uid="{00000000-0005-0000-0000-0000538B0000}"/>
    <cellStyle name="Subtotal (line) 3 2 2 20 4" xfId="37388" xr:uid="{00000000-0005-0000-0000-0000548B0000}"/>
    <cellStyle name="Subtotal (line) 3 2 2 20 5" xfId="37389" xr:uid="{00000000-0005-0000-0000-0000558B0000}"/>
    <cellStyle name="Subtotal (line) 3 2 2 21" xfId="5158" xr:uid="{00000000-0005-0000-0000-0000568B0000}"/>
    <cellStyle name="Subtotal (line) 3 2 2 21 2" xfId="37390" xr:uid="{00000000-0005-0000-0000-0000578B0000}"/>
    <cellStyle name="Subtotal (line) 3 2 2 21 2 2" xfId="37391" xr:uid="{00000000-0005-0000-0000-0000588B0000}"/>
    <cellStyle name="Subtotal (line) 3 2 2 21 2 3" xfId="37392" xr:uid="{00000000-0005-0000-0000-0000598B0000}"/>
    <cellStyle name="Subtotal (line) 3 2 2 21 2 4" xfId="37393" xr:uid="{00000000-0005-0000-0000-00005A8B0000}"/>
    <cellStyle name="Subtotal (line) 3 2 2 21 3" xfId="37394" xr:uid="{00000000-0005-0000-0000-00005B8B0000}"/>
    <cellStyle name="Subtotal (line) 3 2 2 21 4" xfId="37395" xr:uid="{00000000-0005-0000-0000-00005C8B0000}"/>
    <cellStyle name="Subtotal (line) 3 2 2 21 5" xfId="37396" xr:uid="{00000000-0005-0000-0000-00005D8B0000}"/>
    <cellStyle name="Subtotal (line) 3 2 2 22" xfId="5159" xr:uid="{00000000-0005-0000-0000-00005E8B0000}"/>
    <cellStyle name="Subtotal (line) 3 2 2 22 2" xfId="37397" xr:uid="{00000000-0005-0000-0000-00005F8B0000}"/>
    <cellStyle name="Subtotal (line) 3 2 2 22 2 2" xfId="37398" xr:uid="{00000000-0005-0000-0000-0000608B0000}"/>
    <cellStyle name="Subtotal (line) 3 2 2 22 2 3" xfId="37399" xr:uid="{00000000-0005-0000-0000-0000618B0000}"/>
    <cellStyle name="Subtotal (line) 3 2 2 22 2 4" xfId="37400" xr:uid="{00000000-0005-0000-0000-0000628B0000}"/>
    <cellStyle name="Subtotal (line) 3 2 2 22 3" xfId="37401" xr:uid="{00000000-0005-0000-0000-0000638B0000}"/>
    <cellStyle name="Subtotal (line) 3 2 2 22 4" xfId="37402" xr:uid="{00000000-0005-0000-0000-0000648B0000}"/>
    <cellStyle name="Subtotal (line) 3 2 2 22 5" xfId="37403" xr:uid="{00000000-0005-0000-0000-0000658B0000}"/>
    <cellStyle name="Subtotal (line) 3 2 2 23" xfId="5160" xr:uid="{00000000-0005-0000-0000-0000668B0000}"/>
    <cellStyle name="Subtotal (line) 3 2 2 23 2" xfId="37404" xr:uid="{00000000-0005-0000-0000-0000678B0000}"/>
    <cellStyle name="Subtotal (line) 3 2 2 23 2 2" xfId="37405" xr:uid="{00000000-0005-0000-0000-0000688B0000}"/>
    <cellStyle name="Subtotal (line) 3 2 2 23 2 3" xfId="37406" xr:uid="{00000000-0005-0000-0000-0000698B0000}"/>
    <cellStyle name="Subtotal (line) 3 2 2 23 2 4" xfId="37407" xr:uid="{00000000-0005-0000-0000-00006A8B0000}"/>
    <cellStyle name="Subtotal (line) 3 2 2 23 3" xfId="37408" xr:uid="{00000000-0005-0000-0000-00006B8B0000}"/>
    <cellStyle name="Subtotal (line) 3 2 2 23 4" xfId="37409" xr:uid="{00000000-0005-0000-0000-00006C8B0000}"/>
    <cellStyle name="Subtotal (line) 3 2 2 23 5" xfId="37410" xr:uid="{00000000-0005-0000-0000-00006D8B0000}"/>
    <cellStyle name="Subtotal (line) 3 2 2 24" xfId="5161" xr:uid="{00000000-0005-0000-0000-00006E8B0000}"/>
    <cellStyle name="Subtotal (line) 3 2 2 24 2" xfId="37411" xr:uid="{00000000-0005-0000-0000-00006F8B0000}"/>
    <cellStyle name="Subtotal (line) 3 2 2 24 2 2" xfId="37412" xr:uid="{00000000-0005-0000-0000-0000708B0000}"/>
    <cellStyle name="Subtotal (line) 3 2 2 24 2 3" xfId="37413" xr:uid="{00000000-0005-0000-0000-0000718B0000}"/>
    <cellStyle name="Subtotal (line) 3 2 2 24 2 4" xfId="37414" xr:uid="{00000000-0005-0000-0000-0000728B0000}"/>
    <cellStyle name="Subtotal (line) 3 2 2 24 3" xfId="37415" xr:uid="{00000000-0005-0000-0000-0000738B0000}"/>
    <cellStyle name="Subtotal (line) 3 2 2 24 4" xfId="37416" xr:uid="{00000000-0005-0000-0000-0000748B0000}"/>
    <cellStyle name="Subtotal (line) 3 2 2 24 5" xfId="37417" xr:uid="{00000000-0005-0000-0000-0000758B0000}"/>
    <cellStyle name="Subtotal (line) 3 2 2 25" xfId="5162" xr:uid="{00000000-0005-0000-0000-0000768B0000}"/>
    <cellStyle name="Subtotal (line) 3 2 2 25 2" xfId="37418" xr:uid="{00000000-0005-0000-0000-0000778B0000}"/>
    <cellStyle name="Subtotal (line) 3 2 2 25 2 2" xfId="37419" xr:uid="{00000000-0005-0000-0000-0000788B0000}"/>
    <cellStyle name="Subtotal (line) 3 2 2 25 2 3" xfId="37420" xr:uid="{00000000-0005-0000-0000-0000798B0000}"/>
    <cellStyle name="Subtotal (line) 3 2 2 25 2 4" xfId="37421" xr:uid="{00000000-0005-0000-0000-00007A8B0000}"/>
    <cellStyle name="Subtotal (line) 3 2 2 25 3" xfId="37422" xr:uid="{00000000-0005-0000-0000-00007B8B0000}"/>
    <cellStyle name="Subtotal (line) 3 2 2 25 4" xfId="37423" xr:uid="{00000000-0005-0000-0000-00007C8B0000}"/>
    <cellStyle name="Subtotal (line) 3 2 2 25 5" xfId="37424" xr:uid="{00000000-0005-0000-0000-00007D8B0000}"/>
    <cellStyle name="Subtotal (line) 3 2 2 26" xfId="5163" xr:uid="{00000000-0005-0000-0000-00007E8B0000}"/>
    <cellStyle name="Subtotal (line) 3 2 2 26 2" xfId="37425" xr:uid="{00000000-0005-0000-0000-00007F8B0000}"/>
    <cellStyle name="Subtotal (line) 3 2 2 26 2 2" xfId="37426" xr:uid="{00000000-0005-0000-0000-0000808B0000}"/>
    <cellStyle name="Subtotal (line) 3 2 2 26 2 3" xfId="37427" xr:uid="{00000000-0005-0000-0000-0000818B0000}"/>
    <cellStyle name="Subtotal (line) 3 2 2 26 2 4" xfId="37428" xr:uid="{00000000-0005-0000-0000-0000828B0000}"/>
    <cellStyle name="Subtotal (line) 3 2 2 26 3" xfId="37429" xr:uid="{00000000-0005-0000-0000-0000838B0000}"/>
    <cellStyle name="Subtotal (line) 3 2 2 26 4" xfId="37430" xr:uid="{00000000-0005-0000-0000-0000848B0000}"/>
    <cellStyle name="Subtotal (line) 3 2 2 26 5" xfId="37431" xr:uid="{00000000-0005-0000-0000-0000858B0000}"/>
    <cellStyle name="Subtotal (line) 3 2 2 27" xfId="5164" xr:uid="{00000000-0005-0000-0000-0000868B0000}"/>
    <cellStyle name="Subtotal (line) 3 2 2 27 2" xfId="37432" xr:uid="{00000000-0005-0000-0000-0000878B0000}"/>
    <cellStyle name="Subtotal (line) 3 2 2 27 2 2" xfId="37433" xr:uid="{00000000-0005-0000-0000-0000888B0000}"/>
    <cellStyle name="Subtotal (line) 3 2 2 27 2 3" xfId="37434" xr:uid="{00000000-0005-0000-0000-0000898B0000}"/>
    <cellStyle name="Subtotal (line) 3 2 2 27 2 4" xfId="37435" xr:uid="{00000000-0005-0000-0000-00008A8B0000}"/>
    <cellStyle name="Subtotal (line) 3 2 2 27 3" xfId="37436" xr:uid="{00000000-0005-0000-0000-00008B8B0000}"/>
    <cellStyle name="Subtotal (line) 3 2 2 27 4" xfId="37437" xr:uid="{00000000-0005-0000-0000-00008C8B0000}"/>
    <cellStyle name="Subtotal (line) 3 2 2 27 5" xfId="37438" xr:uid="{00000000-0005-0000-0000-00008D8B0000}"/>
    <cellStyle name="Subtotal (line) 3 2 2 28" xfId="5165" xr:uid="{00000000-0005-0000-0000-00008E8B0000}"/>
    <cellStyle name="Subtotal (line) 3 2 2 28 2" xfId="37439" xr:uid="{00000000-0005-0000-0000-00008F8B0000}"/>
    <cellStyle name="Subtotal (line) 3 2 2 28 2 2" xfId="37440" xr:uid="{00000000-0005-0000-0000-0000908B0000}"/>
    <cellStyle name="Subtotal (line) 3 2 2 28 2 3" xfId="37441" xr:uid="{00000000-0005-0000-0000-0000918B0000}"/>
    <cellStyle name="Subtotal (line) 3 2 2 28 2 4" xfId="37442" xr:uid="{00000000-0005-0000-0000-0000928B0000}"/>
    <cellStyle name="Subtotal (line) 3 2 2 28 3" xfId="37443" xr:uid="{00000000-0005-0000-0000-0000938B0000}"/>
    <cellStyle name="Subtotal (line) 3 2 2 28 4" xfId="37444" xr:uid="{00000000-0005-0000-0000-0000948B0000}"/>
    <cellStyle name="Subtotal (line) 3 2 2 28 5" xfId="37445" xr:uid="{00000000-0005-0000-0000-0000958B0000}"/>
    <cellStyle name="Subtotal (line) 3 2 2 29" xfId="5166" xr:uid="{00000000-0005-0000-0000-0000968B0000}"/>
    <cellStyle name="Subtotal (line) 3 2 2 29 2" xfId="37446" xr:uid="{00000000-0005-0000-0000-0000978B0000}"/>
    <cellStyle name="Subtotal (line) 3 2 2 29 2 2" xfId="37447" xr:uid="{00000000-0005-0000-0000-0000988B0000}"/>
    <cellStyle name="Subtotal (line) 3 2 2 29 2 3" xfId="37448" xr:uid="{00000000-0005-0000-0000-0000998B0000}"/>
    <cellStyle name="Subtotal (line) 3 2 2 29 2 4" xfId="37449" xr:uid="{00000000-0005-0000-0000-00009A8B0000}"/>
    <cellStyle name="Subtotal (line) 3 2 2 29 3" xfId="37450" xr:uid="{00000000-0005-0000-0000-00009B8B0000}"/>
    <cellStyle name="Subtotal (line) 3 2 2 29 4" xfId="37451" xr:uid="{00000000-0005-0000-0000-00009C8B0000}"/>
    <cellStyle name="Subtotal (line) 3 2 2 29 5" xfId="37452" xr:uid="{00000000-0005-0000-0000-00009D8B0000}"/>
    <cellStyle name="Subtotal (line) 3 2 2 3" xfId="5167" xr:uid="{00000000-0005-0000-0000-00009E8B0000}"/>
    <cellStyle name="Subtotal (line) 3 2 2 3 2" xfId="37453" xr:uid="{00000000-0005-0000-0000-00009F8B0000}"/>
    <cellStyle name="Subtotal (line) 3 2 2 3 2 2" xfId="37454" xr:uid="{00000000-0005-0000-0000-0000A08B0000}"/>
    <cellStyle name="Subtotal (line) 3 2 2 3 2 3" xfId="37455" xr:uid="{00000000-0005-0000-0000-0000A18B0000}"/>
    <cellStyle name="Subtotal (line) 3 2 2 3 2 4" xfId="37456" xr:uid="{00000000-0005-0000-0000-0000A28B0000}"/>
    <cellStyle name="Subtotal (line) 3 2 2 3 3" xfId="37457" xr:uid="{00000000-0005-0000-0000-0000A38B0000}"/>
    <cellStyle name="Subtotal (line) 3 2 2 3 4" xfId="37458" xr:uid="{00000000-0005-0000-0000-0000A48B0000}"/>
    <cellStyle name="Subtotal (line) 3 2 2 3 5" xfId="37459" xr:uid="{00000000-0005-0000-0000-0000A58B0000}"/>
    <cellStyle name="Subtotal (line) 3 2 2 30" xfId="5168" xr:uid="{00000000-0005-0000-0000-0000A68B0000}"/>
    <cellStyle name="Subtotal (line) 3 2 2 30 2" xfId="37460" xr:uid="{00000000-0005-0000-0000-0000A78B0000}"/>
    <cellStyle name="Subtotal (line) 3 2 2 30 2 2" xfId="37461" xr:uid="{00000000-0005-0000-0000-0000A88B0000}"/>
    <cellStyle name="Subtotal (line) 3 2 2 30 2 3" xfId="37462" xr:uid="{00000000-0005-0000-0000-0000A98B0000}"/>
    <cellStyle name="Subtotal (line) 3 2 2 30 2 4" xfId="37463" xr:uid="{00000000-0005-0000-0000-0000AA8B0000}"/>
    <cellStyle name="Subtotal (line) 3 2 2 30 3" xfId="37464" xr:uid="{00000000-0005-0000-0000-0000AB8B0000}"/>
    <cellStyle name="Subtotal (line) 3 2 2 30 4" xfId="37465" xr:uid="{00000000-0005-0000-0000-0000AC8B0000}"/>
    <cellStyle name="Subtotal (line) 3 2 2 30 5" xfId="37466" xr:uid="{00000000-0005-0000-0000-0000AD8B0000}"/>
    <cellStyle name="Subtotal (line) 3 2 2 31" xfId="5169" xr:uid="{00000000-0005-0000-0000-0000AE8B0000}"/>
    <cellStyle name="Subtotal (line) 3 2 2 31 2" xfId="37467" xr:uid="{00000000-0005-0000-0000-0000AF8B0000}"/>
    <cellStyle name="Subtotal (line) 3 2 2 31 2 2" xfId="37468" xr:uid="{00000000-0005-0000-0000-0000B08B0000}"/>
    <cellStyle name="Subtotal (line) 3 2 2 31 2 3" xfId="37469" xr:uid="{00000000-0005-0000-0000-0000B18B0000}"/>
    <cellStyle name="Subtotal (line) 3 2 2 31 2 4" xfId="37470" xr:uid="{00000000-0005-0000-0000-0000B28B0000}"/>
    <cellStyle name="Subtotal (line) 3 2 2 31 3" xfId="37471" xr:uid="{00000000-0005-0000-0000-0000B38B0000}"/>
    <cellStyle name="Subtotal (line) 3 2 2 31 4" xfId="37472" xr:uid="{00000000-0005-0000-0000-0000B48B0000}"/>
    <cellStyle name="Subtotal (line) 3 2 2 31 5" xfId="37473" xr:uid="{00000000-0005-0000-0000-0000B58B0000}"/>
    <cellStyle name="Subtotal (line) 3 2 2 32" xfId="5170" xr:uid="{00000000-0005-0000-0000-0000B68B0000}"/>
    <cellStyle name="Subtotal (line) 3 2 2 32 2" xfId="37474" xr:uid="{00000000-0005-0000-0000-0000B78B0000}"/>
    <cellStyle name="Subtotal (line) 3 2 2 32 2 2" xfId="37475" xr:uid="{00000000-0005-0000-0000-0000B88B0000}"/>
    <cellStyle name="Subtotal (line) 3 2 2 32 2 3" xfId="37476" xr:uid="{00000000-0005-0000-0000-0000B98B0000}"/>
    <cellStyle name="Subtotal (line) 3 2 2 32 2 4" xfId="37477" xr:uid="{00000000-0005-0000-0000-0000BA8B0000}"/>
    <cellStyle name="Subtotal (line) 3 2 2 32 3" xfId="37478" xr:uid="{00000000-0005-0000-0000-0000BB8B0000}"/>
    <cellStyle name="Subtotal (line) 3 2 2 32 4" xfId="37479" xr:uid="{00000000-0005-0000-0000-0000BC8B0000}"/>
    <cellStyle name="Subtotal (line) 3 2 2 32 5" xfId="37480" xr:uid="{00000000-0005-0000-0000-0000BD8B0000}"/>
    <cellStyle name="Subtotal (line) 3 2 2 33" xfId="5171" xr:uid="{00000000-0005-0000-0000-0000BE8B0000}"/>
    <cellStyle name="Subtotal (line) 3 2 2 33 2" xfId="37481" xr:uid="{00000000-0005-0000-0000-0000BF8B0000}"/>
    <cellStyle name="Subtotal (line) 3 2 2 33 2 2" xfId="37482" xr:uid="{00000000-0005-0000-0000-0000C08B0000}"/>
    <cellStyle name="Subtotal (line) 3 2 2 33 2 3" xfId="37483" xr:uid="{00000000-0005-0000-0000-0000C18B0000}"/>
    <cellStyle name="Subtotal (line) 3 2 2 33 2 4" xfId="37484" xr:uid="{00000000-0005-0000-0000-0000C28B0000}"/>
    <cellStyle name="Subtotal (line) 3 2 2 33 3" xfId="37485" xr:uid="{00000000-0005-0000-0000-0000C38B0000}"/>
    <cellStyle name="Subtotal (line) 3 2 2 33 4" xfId="37486" xr:uid="{00000000-0005-0000-0000-0000C48B0000}"/>
    <cellStyle name="Subtotal (line) 3 2 2 33 5" xfId="37487" xr:uid="{00000000-0005-0000-0000-0000C58B0000}"/>
    <cellStyle name="Subtotal (line) 3 2 2 34" xfId="5172" xr:uid="{00000000-0005-0000-0000-0000C68B0000}"/>
    <cellStyle name="Subtotal (line) 3 2 2 34 2" xfId="37488" xr:uid="{00000000-0005-0000-0000-0000C78B0000}"/>
    <cellStyle name="Subtotal (line) 3 2 2 34 2 2" xfId="37489" xr:uid="{00000000-0005-0000-0000-0000C88B0000}"/>
    <cellStyle name="Subtotal (line) 3 2 2 34 2 3" xfId="37490" xr:uid="{00000000-0005-0000-0000-0000C98B0000}"/>
    <cellStyle name="Subtotal (line) 3 2 2 34 2 4" xfId="37491" xr:uid="{00000000-0005-0000-0000-0000CA8B0000}"/>
    <cellStyle name="Subtotal (line) 3 2 2 34 3" xfId="37492" xr:uid="{00000000-0005-0000-0000-0000CB8B0000}"/>
    <cellStyle name="Subtotal (line) 3 2 2 34 4" xfId="37493" xr:uid="{00000000-0005-0000-0000-0000CC8B0000}"/>
    <cellStyle name="Subtotal (line) 3 2 2 34 5" xfId="37494" xr:uid="{00000000-0005-0000-0000-0000CD8B0000}"/>
    <cellStyle name="Subtotal (line) 3 2 2 35" xfId="5173" xr:uid="{00000000-0005-0000-0000-0000CE8B0000}"/>
    <cellStyle name="Subtotal (line) 3 2 2 35 2" xfId="37495" xr:uid="{00000000-0005-0000-0000-0000CF8B0000}"/>
    <cellStyle name="Subtotal (line) 3 2 2 35 2 2" xfId="37496" xr:uid="{00000000-0005-0000-0000-0000D08B0000}"/>
    <cellStyle name="Subtotal (line) 3 2 2 35 2 3" xfId="37497" xr:uid="{00000000-0005-0000-0000-0000D18B0000}"/>
    <cellStyle name="Subtotal (line) 3 2 2 35 2 4" xfId="37498" xr:uid="{00000000-0005-0000-0000-0000D28B0000}"/>
    <cellStyle name="Subtotal (line) 3 2 2 35 3" xfId="37499" xr:uid="{00000000-0005-0000-0000-0000D38B0000}"/>
    <cellStyle name="Subtotal (line) 3 2 2 35 4" xfId="37500" xr:uid="{00000000-0005-0000-0000-0000D48B0000}"/>
    <cellStyle name="Subtotal (line) 3 2 2 35 5" xfId="37501" xr:uid="{00000000-0005-0000-0000-0000D58B0000}"/>
    <cellStyle name="Subtotal (line) 3 2 2 36" xfId="5174" xr:uid="{00000000-0005-0000-0000-0000D68B0000}"/>
    <cellStyle name="Subtotal (line) 3 2 2 36 2" xfId="37502" xr:uid="{00000000-0005-0000-0000-0000D78B0000}"/>
    <cellStyle name="Subtotal (line) 3 2 2 36 2 2" xfId="37503" xr:uid="{00000000-0005-0000-0000-0000D88B0000}"/>
    <cellStyle name="Subtotal (line) 3 2 2 36 2 3" xfId="37504" xr:uid="{00000000-0005-0000-0000-0000D98B0000}"/>
    <cellStyle name="Subtotal (line) 3 2 2 36 2 4" xfId="37505" xr:uid="{00000000-0005-0000-0000-0000DA8B0000}"/>
    <cellStyle name="Subtotal (line) 3 2 2 36 3" xfId="37506" xr:uid="{00000000-0005-0000-0000-0000DB8B0000}"/>
    <cellStyle name="Subtotal (line) 3 2 2 36 4" xfId="37507" xr:uid="{00000000-0005-0000-0000-0000DC8B0000}"/>
    <cellStyle name="Subtotal (line) 3 2 2 36 5" xfId="37508" xr:uid="{00000000-0005-0000-0000-0000DD8B0000}"/>
    <cellStyle name="Subtotal (line) 3 2 2 37" xfId="5175" xr:uid="{00000000-0005-0000-0000-0000DE8B0000}"/>
    <cellStyle name="Subtotal (line) 3 2 2 37 2" xfId="37509" xr:uid="{00000000-0005-0000-0000-0000DF8B0000}"/>
    <cellStyle name="Subtotal (line) 3 2 2 37 2 2" xfId="37510" xr:uid="{00000000-0005-0000-0000-0000E08B0000}"/>
    <cellStyle name="Subtotal (line) 3 2 2 37 2 3" xfId="37511" xr:uid="{00000000-0005-0000-0000-0000E18B0000}"/>
    <cellStyle name="Subtotal (line) 3 2 2 37 2 4" xfId="37512" xr:uid="{00000000-0005-0000-0000-0000E28B0000}"/>
    <cellStyle name="Subtotal (line) 3 2 2 37 3" xfId="37513" xr:uid="{00000000-0005-0000-0000-0000E38B0000}"/>
    <cellStyle name="Subtotal (line) 3 2 2 37 4" xfId="37514" xr:uid="{00000000-0005-0000-0000-0000E48B0000}"/>
    <cellStyle name="Subtotal (line) 3 2 2 37 5" xfId="37515" xr:uid="{00000000-0005-0000-0000-0000E58B0000}"/>
    <cellStyle name="Subtotal (line) 3 2 2 38" xfId="5176" xr:uid="{00000000-0005-0000-0000-0000E68B0000}"/>
    <cellStyle name="Subtotal (line) 3 2 2 38 2" xfId="37516" xr:uid="{00000000-0005-0000-0000-0000E78B0000}"/>
    <cellStyle name="Subtotal (line) 3 2 2 38 2 2" xfId="37517" xr:uid="{00000000-0005-0000-0000-0000E88B0000}"/>
    <cellStyle name="Subtotal (line) 3 2 2 38 2 3" xfId="37518" xr:uid="{00000000-0005-0000-0000-0000E98B0000}"/>
    <cellStyle name="Subtotal (line) 3 2 2 38 2 4" xfId="37519" xr:uid="{00000000-0005-0000-0000-0000EA8B0000}"/>
    <cellStyle name="Subtotal (line) 3 2 2 38 3" xfId="37520" xr:uid="{00000000-0005-0000-0000-0000EB8B0000}"/>
    <cellStyle name="Subtotal (line) 3 2 2 38 4" xfId="37521" xr:uid="{00000000-0005-0000-0000-0000EC8B0000}"/>
    <cellStyle name="Subtotal (line) 3 2 2 38 5" xfId="37522" xr:uid="{00000000-0005-0000-0000-0000ED8B0000}"/>
    <cellStyle name="Subtotal (line) 3 2 2 39" xfId="5177" xr:uid="{00000000-0005-0000-0000-0000EE8B0000}"/>
    <cellStyle name="Subtotal (line) 3 2 2 39 2" xfId="37523" xr:uid="{00000000-0005-0000-0000-0000EF8B0000}"/>
    <cellStyle name="Subtotal (line) 3 2 2 39 2 2" xfId="37524" xr:uid="{00000000-0005-0000-0000-0000F08B0000}"/>
    <cellStyle name="Subtotal (line) 3 2 2 39 2 3" xfId="37525" xr:uid="{00000000-0005-0000-0000-0000F18B0000}"/>
    <cellStyle name="Subtotal (line) 3 2 2 39 2 4" xfId="37526" xr:uid="{00000000-0005-0000-0000-0000F28B0000}"/>
    <cellStyle name="Subtotal (line) 3 2 2 39 3" xfId="37527" xr:uid="{00000000-0005-0000-0000-0000F38B0000}"/>
    <cellStyle name="Subtotal (line) 3 2 2 39 4" xfId="37528" xr:uid="{00000000-0005-0000-0000-0000F48B0000}"/>
    <cellStyle name="Subtotal (line) 3 2 2 39 5" xfId="37529" xr:uid="{00000000-0005-0000-0000-0000F58B0000}"/>
    <cellStyle name="Subtotal (line) 3 2 2 4" xfId="5178" xr:uid="{00000000-0005-0000-0000-0000F68B0000}"/>
    <cellStyle name="Subtotal (line) 3 2 2 4 2" xfId="37530" xr:uid="{00000000-0005-0000-0000-0000F78B0000}"/>
    <cellStyle name="Subtotal (line) 3 2 2 4 2 2" xfId="37531" xr:uid="{00000000-0005-0000-0000-0000F88B0000}"/>
    <cellStyle name="Subtotal (line) 3 2 2 4 2 3" xfId="37532" xr:uid="{00000000-0005-0000-0000-0000F98B0000}"/>
    <cellStyle name="Subtotal (line) 3 2 2 4 2 4" xfId="37533" xr:uid="{00000000-0005-0000-0000-0000FA8B0000}"/>
    <cellStyle name="Subtotal (line) 3 2 2 4 3" xfId="37534" xr:uid="{00000000-0005-0000-0000-0000FB8B0000}"/>
    <cellStyle name="Subtotal (line) 3 2 2 4 4" xfId="37535" xr:uid="{00000000-0005-0000-0000-0000FC8B0000}"/>
    <cellStyle name="Subtotal (line) 3 2 2 4 5" xfId="37536" xr:uid="{00000000-0005-0000-0000-0000FD8B0000}"/>
    <cellStyle name="Subtotal (line) 3 2 2 40" xfId="5179" xr:uid="{00000000-0005-0000-0000-0000FE8B0000}"/>
    <cellStyle name="Subtotal (line) 3 2 2 40 2" xfId="37537" xr:uid="{00000000-0005-0000-0000-0000FF8B0000}"/>
    <cellStyle name="Subtotal (line) 3 2 2 40 2 2" xfId="37538" xr:uid="{00000000-0005-0000-0000-0000008C0000}"/>
    <cellStyle name="Subtotal (line) 3 2 2 40 2 3" xfId="37539" xr:uid="{00000000-0005-0000-0000-0000018C0000}"/>
    <cellStyle name="Subtotal (line) 3 2 2 40 2 4" xfId="37540" xr:uid="{00000000-0005-0000-0000-0000028C0000}"/>
    <cellStyle name="Subtotal (line) 3 2 2 40 3" xfId="37541" xr:uid="{00000000-0005-0000-0000-0000038C0000}"/>
    <cellStyle name="Subtotal (line) 3 2 2 40 4" xfId="37542" xr:uid="{00000000-0005-0000-0000-0000048C0000}"/>
    <cellStyle name="Subtotal (line) 3 2 2 40 5" xfId="37543" xr:uid="{00000000-0005-0000-0000-0000058C0000}"/>
    <cellStyle name="Subtotal (line) 3 2 2 41" xfId="5180" xr:uid="{00000000-0005-0000-0000-0000068C0000}"/>
    <cellStyle name="Subtotal (line) 3 2 2 41 2" xfId="37544" xr:uid="{00000000-0005-0000-0000-0000078C0000}"/>
    <cellStyle name="Subtotal (line) 3 2 2 41 2 2" xfId="37545" xr:uid="{00000000-0005-0000-0000-0000088C0000}"/>
    <cellStyle name="Subtotal (line) 3 2 2 41 2 3" xfId="37546" xr:uid="{00000000-0005-0000-0000-0000098C0000}"/>
    <cellStyle name="Subtotal (line) 3 2 2 41 2 4" xfId="37547" xr:uid="{00000000-0005-0000-0000-00000A8C0000}"/>
    <cellStyle name="Subtotal (line) 3 2 2 41 3" xfId="37548" xr:uid="{00000000-0005-0000-0000-00000B8C0000}"/>
    <cellStyle name="Subtotal (line) 3 2 2 41 4" xfId="37549" xr:uid="{00000000-0005-0000-0000-00000C8C0000}"/>
    <cellStyle name="Subtotal (line) 3 2 2 41 5" xfId="37550" xr:uid="{00000000-0005-0000-0000-00000D8C0000}"/>
    <cellStyle name="Subtotal (line) 3 2 2 42" xfId="5181" xr:uid="{00000000-0005-0000-0000-00000E8C0000}"/>
    <cellStyle name="Subtotal (line) 3 2 2 42 2" xfId="37551" xr:uid="{00000000-0005-0000-0000-00000F8C0000}"/>
    <cellStyle name="Subtotal (line) 3 2 2 42 2 2" xfId="37552" xr:uid="{00000000-0005-0000-0000-0000108C0000}"/>
    <cellStyle name="Subtotal (line) 3 2 2 42 2 3" xfId="37553" xr:uid="{00000000-0005-0000-0000-0000118C0000}"/>
    <cellStyle name="Subtotal (line) 3 2 2 42 2 4" xfId="37554" xr:uid="{00000000-0005-0000-0000-0000128C0000}"/>
    <cellStyle name="Subtotal (line) 3 2 2 42 3" xfId="37555" xr:uid="{00000000-0005-0000-0000-0000138C0000}"/>
    <cellStyle name="Subtotal (line) 3 2 2 42 4" xfId="37556" xr:uid="{00000000-0005-0000-0000-0000148C0000}"/>
    <cellStyle name="Subtotal (line) 3 2 2 42 5" xfId="37557" xr:uid="{00000000-0005-0000-0000-0000158C0000}"/>
    <cellStyle name="Subtotal (line) 3 2 2 43" xfId="5182" xr:uid="{00000000-0005-0000-0000-0000168C0000}"/>
    <cellStyle name="Subtotal (line) 3 2 2 43 2" xfId="37558" xr:uid="{00000000-0005-0000-0000-0000178C0000}"/>
    <cellStyle name="Subtotal (line) 3 2 2 43 2 2" xfId="37559" xr:uid="{00000000-0005-0000-0000-0000188C0000}"/>
    <cellStyle name="Subtotal (line) 3 2 2 43 2 3" xfId="37560" xr:uid="{00000000-0005-0000-0000-0000198C0000}"/>
    <cellStyle name="Subtotal (line) 3 2 2 43 2 4" xfId="37561" xr:uid="{00000000-0005-0000-0000-00001A8C0000}"/>
    <cellStyle name="Subtotal (line) 3 2 2 43 3" xfId="37562" xr:uid="{00000000-0005-0000-0000-00001B8C0000}"/>
    <cellStyle name="Subtotal (line) 3 2 2 43 4" xfId="37563" xr:uid="{00000000-0005-0000-0000-00001C8C0000}"/>
    <cellStyle name="Subtotal (line) 3 2 2 43 5" xfId="37564" xr:uid="{00000000-0005-0000-0000-00001D8C0000}"/>
    <cellStyle name="Subtotal (line) 3 2 2 44" xfId="5183" xr:uid="{00000000-0005-0000-0000-00001E8C0000}"/>
    <cellStyle name="Subtotal (line) 3 2 2 44 2" xfId="37565" xr:uid="{00000000-0005-0000-0000-00001F8C0000}"/>
    <cellStyle name="Subtotal (line) 3 2 2 44 2 2" xfId="37566" xr:uid="{00000000-0005-0000-0000-0000208C0000}"/>
    <cellStyle name="Subtotal (line) 3 2 2 44 2 3" xfId="37567" xr:uid="{00000000-0005-0000-0000-0000218C0000}"/>
    <cellStyle name="Subtotal (line) 3 2 2 44 2 4" xfId="37568" xr:uid="{00000000-0005-0000-0000-0000228C0000}"/>
    <cellStyle name="Subtotal (line) 3 2 2 44 3" xfId="37569" xr:uid="{00000000-0005-0000-0000-0000238C0000}"/>
    <cellStyle name="Subtotal (line) 3 2 2 44 4" xfId="37570" xr:uid="{00000000-0005-0000-0000-0000248C0000}"/>
    <cellStyle name="Subtotal (line) 3 2 2 44 5" xfId="37571" xr:uid="{00000000-0005-0000-0000-0000258C0000}"/>
    <cellStyle name="Subtotal (line) 3 2 2 45" xfId="37572" xr:uid="{00000000-0005-0000-0000-0000268C0000}"/>
    <cellStyle name="Subtotal (line) 3 2 2 45 2" xfId="37573" xr:uid="{00000000-0005-0000-0000-0000278C0000}"/>
    <cellStyle name="Subtotal (line) 3 2 2 45 3" xfId="37574" xr:uid="{00000000-0005-0000-0000-0000288C0000}"/>
    <cellStyle name="Subtotal (line) 3 2 2 45 4" xfId="37575" xr:uid="{00000000-0005-0000-0000-0000298C0000}"/>
    <cellStyle name="Subtotal (line) 3 2 2 46" xfId="37576" xr:uid="{00000000-0005-0000-0000-00002A8C0000}"/>
    <cellStyle name="Subtotal (line) 3 2 2 46 2" xfId="37577" xr:uid="{00000000-0005-0000-0000-00002B8C0000}"/>
    <cellStyle name="Subtotal (line) 3 2 2 46 3" xfId="37578" xr:uid="{00000000-0005-0000-0000-00002C8C0000}"/>
    <cellStyle name="Subtotal (line) 3 2 2 46 4" xfId="37579" xr:uid="{00000000-0005-0000-0000-00002D8C0000}"/>
    <cellStyle name="Subtotal (line) 3 2 2 47" xfId="37580" xr:uid="{00000000-0005-0000-0000-00002E8C0000}"/>
    <cellStyle name="Subtotal (line) 3 2 2 48" xfId="37581" xr:uid="{00000000-0005-0000-0000-00002F8C0000}"/>
    <cellStyle name="Subtotal (line) 3 2 2 49" xfId="37582" xr:uid="{00000000-0005-0000-0000-0000308C0000}"/>
    <cellStyle name="Subtotal (line) 3 2 2 5" xfId="5184" xr:uid="{00000000-0005-0000-0000-0000318C0000}"/>
    <cellStyle name="Subtotal (line) 3 2 2 5 2" xfId="37583" xr:uid="{00000000-0005-0000-0000-0000328C0000}"/>
    <cellStyle name="Subtotal (line) 3 2 2 5 2 2" xfId="37584" xr:uid="{00000000-0005-0000-0000-0000338C0000}"/>
    <cellStyle name="Subtotal (line) 3 2 2 5 2 3" xfId="37585" xr:uid="{00000000-0005-0000-0000-0000348C0000}"/>
    <cellStyle name="Subtotal (line) 3 2 2 5 2 4" xfId="37586" xr:uid="{00000000-0005-0000-0000-0000358C0000}"/>
    <cellStyle name="Subtotal (line) 3 2 2 5 3" xfId="37587" xr:uid="{00000000-0005-0000-0000-0000368C0000}"/>
    <cellStyle name="Subtotal (line) 3 2 2 5 4" xfId="37588" xr:uid="{00000000-0005-0000-0000-0000378C0000}"/>
    <cellStyle name="Subtotal (line) 3 2 2 5 5" xfId="37589" xr:uid="{00000000-0005-0000-0000-0000388C0000}"/>
    <cellStyle name="Subtotal (line) 3 2 2 6" xfId="5185" xr:uid="{00000000-0005-0000-0000-0000398C0000}"/>
    <cellStyle name="Subtotal (line) 3 2 2 6 2" xfId="37590" xr:uid="{00000000-0005-0000-0000-00003A8C0000}"/>
    <cellStyle name="Subtotal (line) 3 2 2 6 2 2" xfId="37591" xr:uid="{00000000-0005-0000-0000-00003B8C0000}"/>
    <cellStyle name="Subtotal (line) 3 2 2 6 2 3" xfId="37592" xr:uid="{00000000-0005-0000-0000-00003C8C0000}"/>
    <cellStyle name="Subtotal (line) 3 2 2 6 2 4" xfId="37593" xr:uid="{00000000-0005-0000-0000-00003D8C0000}"/>
    <cellStyle name="Subtotal (line) 3 2 2 6 3" xfId="37594" xr:uid="{00000000-0005-0000-0000-00003E8C0000}"/>
    <cellStyle name="Subtotal (line) 3 2 2 6 4" xfId="37595" xr:uid="{00000000-0005-0000-0000-00003F8C0000}"/>
    <cellStyle name="Subtotal (line) 3 2 2 6 5" xfId="37596" xr:uid="{00000000-0005-0000-0000-0000408C0000}"/>
    <cellStyle name="Subtotal (line) 3 2 2 7" xfId="5186" xr:uid="{00000000-0005-0000-0000-0000418C0000}"/>
    <cellStyle name="Subtotal (line) 3 2 2 7 2" xfId="37597" xr:uid="{00000000-0005-0000-0000-0000428C0000}"/>
    <cellStyle name="Subtotal (line) 3 2 2 7 2 2" xfId="37598" xr:uid="{00000000-0005-0000-0000-0000438C0000}"/>
    <cellStyle name="Subtotal (line) 3 2 2 7 2 3" xfId="37599" xr:uid="{00000000-0005-0000-0000-0000448C0000}"/>
    <cellStyle name="Subtotal (line) 3 2 2 7 2 4" xfId="37600" xr:uid="{00000000-0005-0000-0000-0000458C0000}"/>
    <cellStyle name="Subtotal (line) 3 2 2 7 3" xfId="37601" xr:uid="{00000000-0005-0000-0000-0000468C0000}"/>
    <cellStyle name="Subtotal (line) 3 2 2 7 4" xfId="37602" xr:uid="{00000000-0005-0000-0000-0000478C0000}"/>
    <cellStyle name="Subtotal (line) 3 2 2 7 5" xfId="37603" xr:uid="{00000000-0005-0000-0000-0000488C0000}"/>
    <cellStyle name="Subtotal (line) 3 2 2 8" xfId="5187" xr:uid="{00000000-0005-0000-0000-0000498C0000}"/>
    <cellStyle name="Subtotal (line) 3 2 2 8 2" xfId="37604" xr:uid="{00000000-0005-0000-0000-00004A8C0000}"/>
    <cellStyle name="Subtotal (line) 3 2 2 8 2 2" xfId="37605" xr:uid="{00000000-0005-0000-0000-00004B8C0000}"/>
    <cellStyle name="Subtotal (line) 3 2 2 8 2 3" xfId="37606" xr:uid="{00000000-0005-0000-0000-00004C8C0000}"/>
    <cellStyle name="Subtotal (line) 3 2 2 8 2 4" xfId="37607" xr:uid="{00000000-0005-0000-0000-00004D8C0000}"/>
    <cellStyle name="Subtotal (line) 3 2 2 8 3" xfId="37608" xr:uid="{00000000-0005-0000-0000-00004E8C0000}"/>
    <cellStyle name="Subtotal (line) 3 2 2 8 4" xfId="37609" xr:uid="{00000000-0005-0000-0000-00004F8C0000}"/>
    <cellStyle name="Subtotal (line) 3 2 2 8 5" xfId="37610" xr:uid="{00000000-0005-0000-0000-0000508C0000}"/>
    <cellStyle name="Subtotal (line) 3 2 2 9" xfId="5188" xr:uid="{00000000-0005-0000-0000-0000518C0000}"/>
    <cellStyle name="Subtotal (line) 3 2 2 9 2" xfId="37611" xr:uid="{00000000-0005-0000-0000-0000528C0000}"/>
    <cellStyle name="Subtotal (line) 3 2 2 9 2 2" xfId="37612" xr:uid="{00000000-0005-0000-0000-0000538C0000}"/>
    <cellStyle name="Subtotal (line) 3 2 2 9 2 3" xfId="37613" xr:uid="{00000000-0005-0000-0000-0000548C0000}"/>
    <cellStyle name="Subtotal (line) 3 2 2 9 2 4" xfId="37614" xr:uid="{00000000-0005-0000-0000-0000558C0000}"/>
    <cellStyle name="Subtotal (line) 3 2 2 9 3" xfId="37615" xr:uid="{00000000-0005-0000-0000-0000568C0000}"/>
    <cellStyle name="Subtotal (line) 3 2 2 9 4" xfId="37616" xr:uid="{00000000-0005-0000-0000-0000578C0000}"/>
    <cellStyle name="Subtotal (line) 3 2 2 9 5" xfId="37617" xr:uid="{00000000-0005-0000-0000-0000588C0000}"/>
    <cellStyle name="Subtotal (line) 3 2 20" xfId="5189" xr:uid="{00000000-0005-0000-0000-0000598C0000}"/>
    <cellStyle name="Subtotal (line) 3 2 20 2" xfId="37618" xr:uid="{00000000-0005-0000-0000-00005A8C0000}"/>
    <cellStyle name="Subtotal (line) 3 2 20 2 2" xfId="37619" xr:uid="{00000000-0005-0000-0000-00005B8C0000}"/>
    <cellStyle name="Subtotal (line) 3 2 20 2 3" xfId="37620" xr:uid="{00000000-0005-0000-0000-00005C8C0000}"/>
    <cellStyle name="Subtotal (line) 3 2 20 2 4" xfId="37621" xr:uid="{00000000-0005-0000-0000-00005D8C0000}"/>
    <cellStyle name="Subtotal (line) 3 2 20 3" xfId="37622" xr:uid="{00000000-0005-0000-0000-00005E8C0000}"/>
    <cellStyle name="Subtotal (line) 3 2 20 4" xfId="37623" xr:uid="{00000000-0005-0000-0000-00005F8C0000}"/>
    <cellStyle name="Subtotal (line) 3 2 20 5" xfId="37624" xr:uid="{00000000-0005-0000-0000-0000608C0000}"/>
    <cellStyle name="Subtotal (line) 3 2 21" xfId="5190" xr:uid="{00000000-0005-0000-0000-0000618C0000}"/>
    <cellStyle name="Subtotal (line) 3 2 21 2" xfId="37625" xr:uid="{00000000-0005-0000-0000-0000628C0000}"/>
    <cellStyle name="Subtotal (line) 3 2 21 2 2" xfId="37626" xr:uid="{00000000-0005-0000-0000-0000638C0000}"/>
    <cellStyle name="Subtotal (line) 3 2 21 2 3" xfId="37627" xr:uid="{00000000-0005-0000-0000-0000648C0000}"/>
    <cellStyle name="Subtotal (line) 3 2 21 2 4" xfId="37628" xr:uid="{00000000-0005-0000-0000-0000658C0000}"/>
    <cellStyle name="Subtotal (line) 3 2 21 3" xfId="37629" xr:uid="{00000000-0005-0000-0000-0000668C0000}"/>
    <cellStyle name="Subtotal (line) 3 2 21 4" xfId="37630" xr:uid="{00000000-0005-0000-0000-0000678C0000}"/>
    <cellStyle name="Subtotal (line) 3 2 21 5" xfId="37631" xr:uid="{00000000-0005-0000-0000-0000688C0000}"/>
    <cellStyle name="Subtotal (line) 3 2 22" xfId="5191" xr:uid="{00000000-0005-0000-0000-0000698C0000}"/>
    <cellStyle name="Subtotal (line) 3 2 22 2" xfId="37632" xr:uid="{00000000-0005-0000-0000-00006A8C0000}"/>
    <cellStyle name="Subtotal (line) 3 2 22 2 2" xfId="37633" xr:uid="{00000000-0005-0000-0000-00006B8C0000}"/>
    <cellStyle name="Subtotal (line) 3 2 22 2 3" xfId="37634" xr:uid="{00000000-0005-0000-0000-00006C8C0000}"/>
    <cellStyle name="Subtotal (line) 3 2 22 2 4" xfId="37635" xr:uid="{00000000-0005-0000-0000-00006D8C0000}"/>
    <cellStyle name="Subtotal (line) 3 2 22 3" xfId="37636" xr:uid="{00000000-0005-0000-0000-00006E8C0000}"/>
    <cellStyle name="Subtotal (line) 3 2 22 4" xfId="37637" xr:uid="{00000000-0005-0000-0000-00006F8C0000}"/>
    <cellStyle name="Subtotal (line) 3 2 22 5" xfId="37638" xr:uid="{00000000-0005-0000-0000-0000708C0000}"/>
    <cellStyle name="Subtotal (line) 3 2 23" xfId="5192" xr:uid="{00000000-0005-0000-0000-0000718C0000}"/>
    <cellStyle name="Subtotal (line) 3 2 23 2" xfId="37639" xr:uid="{00000000-0005-0000-0000-0000728C0000}"/>
    <cellStyle name="Subtotal (line) 3 2 23 2 2" xfId="37640" xr:uid="{00000000-0005-0000-0000-0000738C0000}"/>
    <cellStyle name="Subtotal (line) 3 2 23 2 3" xfId="37641" xr:uid="{00000000-0005-0000-0000-0000748C0000}"/>
    <cellStyle name="Subtotal (line) 3 2 23 2 4" xfId="37642" xr:uid="{00000000-0005-0000-0000-0000758C0000}"/>
    <cellStyle name="Subtotal (line) 3 2 23 3" xfId="37643" xr:uid="{00000000-0005-0000-0000-0000768C0000}"/>
    <cellStyle name="Subtotal (line) 3 2 23 4" xfId="37644" xr:uid="{00000000-0005-0000-0000-0000778C0000}"/>
    <cellStyle name="Subtotal (line) 3 2 23 5" xfId="37645" xr:uid="{00000000-0005-0000-0000-0000788C0000}"/>
    <cellStyle name="Subtotal (line) 3 2 24" xfId="5193" xr:uid="{00000000-0005-0000-0000-0000798C0000}"/>
    <cellStyle name="Subtotal (line) 3 2 24 2" xfId="37646" xr:uid="{00000000-0005-0000-0000-00007A8C0000}"/>
    <cellStyle name="Subtotal (line) 3 2 24 2 2" xfId="37647" xr:uid="{00000000-0005-0000-0000-00007B8C0000}"/>
    <cellStyle name="Subtotal (line) 3 2 24 2 3" xfId="37648" xr:uid="{00000000-0005-0000-0000-00007C8C0000}"/>
    <cellStyle name="Subtotal (line) 3 2 24 2 4" xfId="37649" xr:uid="{00000000-0005-0000-0000-00007D8C0000}"/>
    <cellStyle name="Subtotal (line) 3 2 24 3" xfId="37650" xr:uid="{00000000-0005-0000-0000-00007E8C0000}"/>
    <cellStyle name="Subtotal (line) 3 2 24 4" xfId="37651" xr:uid="{00000000-0005-0000-0000-00007F8C0000}"/>
    <cellStyle name="Subtotal (line) 3 2 24 5" xfId="37652" xr:uid="{00000000-0005-0000-0000-0000808C0000}"/>
    <cellStyle name="Subtotal (line) 3 2 25" xfId="5194" xr:uid="{00000000-0005-0000-0000-0000818C0000}"/>
    <cellStyle name="Subtotal (line) 3 2 25 2" xfId="37653" xr:uid="{00000000-0005-0000-0000-0000828C0000}"/>
    <cellStyle name="Subtotal (line) 3 2 25 2 2" xfId="37654" xr:uid="{00000000-0005-0000-0000-0000838C0000}"/>
    <cellStyle name="Subtotal (line) 3 2 25 2 3" xfId="37655" xr:uid="{00000000-0005-0000-0000-0000848C0000}"/>
    <cellStyle name="Subtotal (line) 3 2 25 2 4" xfId="37656" xr:uid="{00000000-0005-0000-0000-0000858C0000}"/>
    <cellStyle name="Subtotal (line) 3 2 25 3" xfId="37657" xr:uid="{00000000-0005-0000-0000-0000868C0000}"/>
    <cellStyle name="Subtotal (line) 3 2 25 4" xfId="37658" xr:uid="{00000000-0005-0000-0000-0000878C0000}"/>
    <cellStyle name="Subtotal (line) 3 2 25 5" xfId="37659" xr:uid="{00000000-0005-0000-0000-0000888C0000}"/>
    <cellStyle name="Subtotal (line) 3 2 26" xfId="5195" xr:uid="{00000000-0005-0000-0000-0000898C0000}"/>
    <cellStyle name="Subtotal (line) 3 2 26 2" xfId="37660" xr:uid="{00000000-0005-0000-0000-00008A8C0000}"/>
    <cellStyle name="Subtotal (line) 3 2 26 2 2" xfId="37661" xr:uid="{00000000-0005-0000-0000-00008B8C0000}"/>
    <cellStyle name="Subtotal (line) 3 2 26 2 3" xfId="37662" xr:uid="{00000000-0005-0000-0000-00008C8C0000}"/>
    <cellStyle name="Subtotal (line) 3 2 26 2 4" xfId="37663" xr:uid="{00000000-0005-0000-0000-00008D8C0000}"/>
    <cellStyle name="Subtotal (line) 3 2 26 3" xfId="37664" xr:uid="{00000000-0005-0000-0000-00008E8C0000}"/>
    <cellStyle name="Subtotal (line) 3 2 26 4" xfId="37665" xr:uid="{00000000-0005-0000-0000-00008F8C0000}"/>
    <cellStyle name="Subtotal (line) 3 2 26 5" xfId="37666" xr:uid="{00000000-0005-0000-0000-0000908C0000}"/>
    <cellStyle name="Subtotal (line) 3 2 27" xfId="5196" xr:uid="{00000000-0005-0000-0000-0000918C0000}"/>
    <cellStyle name="Subtotal (line) 3 2 27 2" xfId="37667" xr:uid="{00000000-0005-0000-0000-0000928C0000}"/>
    <cellStyle name="Subtotal (line) 3 2 27 2 2" xfId="37668" xr:uid="{00000000-0005-0000-0000-0000938C0000}"/>
    <cellStyle name="Subtotal (line) 3 2 27 2 3" xfId="37669" xr:uid="{00000000-0005-0000-0000-0000948C0000}"/>
    <cellStyle name="Subtotal (line) 3 2 27 2 4" xfId="37670" xr:uid="{00000000-0005-0000-0000-0000958C0000}"/>
    <cellStyle name="Subtotal (line) 3 2 27 3" xfId="37671" xr:uid="{00000000-0005-0000-0000-0000968C0000}"/>
    <cellStyle name="Subtotal (line) 3 2 27 4" xfId="37672" xr:uid="{00000000-0005-0000-0000-0000978C0000}"/>
    <cellStyle name="Subtotal (line) 3 2 27 5" xfId="37673" xr:uid="{00000000-0005-0000-0000-0000988C0000}"/>
    <cellStyle name="Subtotal (line) 3 2 28" xfId="5197" xr:uid="{00000000-0005-0000-0000-0000998C0000}"/>
    <cellStyle name="Subtotal (line) 3 2 28 2" xfId="37674" xr:uid="{00000000-0005-0000-0000-00009A8C0000}"/>
    <cellStyle name="Subtotal (line) 3 2 28 2 2" xfId="37675" xr:uid="{00000000-0005-0000-0000-00009B8C0000}"/>
    <cellStyle name="Subtotal (line) 3 2 28 2 3" xfId="37676" xr:uid="{00000000-0005-0000-0000-00009C8C0000}"/>
    <cellStyle name="Subtotal (line) 3 2 28 2 4" xfId="37677" xr:uid="{00000000-0005-0000-0000-00009D8C0000}"/>
    <cellStyle name="Subtotal (line) 3 2 28 3" xfId="37678" xr:uid="{00000000-0005-0000-0000-00009E8C0000}"/>
    <cellStyle name="Subtotal (line) 3 2 28 4" xfId="37679" xr:uid="{00000000-0005-0000-0000-00009F8C0000}"/>
    <cellStyle name="Subtotal (line) 3 2 28 5" xfId="37680" xr:uid="{00000000-0005-0000-0000-0000A08C0000}"/>
    <cellStyle name="Subtotal (line) 3 2 29" xfId="5198" xr:uid="{00000000-0005-0000-0000-0000A18C0000}"/>
    <cellStyle name="Subtotal (line) 3 2 29 2" xfId="37681" xr:uid="{00000000-0005-0000-0000-0000A28C0000}"/>
    <cellStyle name="Subtotal (line) 3 2 29 2 2" xfId="37682" xr:uid="{00000000-0005-0000-0000-0000A38C0000}"/>
    <cellStyle name="Subtotal (line) 3 2 29 2 3" xfId="37683" xr:uid="{00000000-0005-0000-0000-0000A48C0000}"/>
    <cellStyle name="Subtotal (line) 3 2 29 2 4" xfId="37684" xr:uid="{00000000-0005-0000-0000-0000A58C0000}"/>
    <cellStyle name="Subtotal (line) 3 2 29 3" xfId="37685" xr:uid="{00000000-0005-0000-0000-0000A68C0000}"/>
    <cellStyle name="Subtotal (line) 3 2 29 4" xfId="37686" xr:uid="{00000000-0005-0000-0000-0000A78C0000}"/>
    <cellStyle name="Subtotal (line) 3 2 29 5" xfId="37687" xr:uid="{00000000-0005-0000-0000-0000A88C0000}"/>
    <cellStyle name="Subtotal (line) 3 2 3" xfId="5199" xr:uid="{00000000-0005-0000-0000-0000A98C0000}"/>
    <cellStyle name="Subtotal (line) 3 2 3 2" xfId="37688" xr:uid="{00000000-0005-0000-0000-0000AA8C0000}"/>
    <cellStyle name="Subtotal (line) 3 2 3 2 2" xfId="37689" xr:uid="{00000000-0005-0000-0000-0000AB8C0000}"/>
    <cellStyle name="Subtotal (line) 3 2 3 2 3" xfId="37690" xr:uid="{00000000-0005-0000-0000-0000AC8C0000}"/>
    <cellStyle name="Subtotal (line) 3 2 3 2 4" xfId="37691" xr:uid="{00000000-0005-0000-0000-0000AD8C0000}"/>
    <cellStyle name="Subtotal (line) 3 2 3 3" xfId="37692" xr:uid="{00000000-0005-0000-0000-0000AE8C0000}"/>
    <cellStyle name="Subtotal (line) 3 2 3 4" xfId="37693" xr:uid="{00000000-0005-0000-0000-0000AF8C0000}"/>
    <cellStyle name="Subtotal (line) 3 2 3 5" xfId="37694" xr:uid="{00000000-0005-0000-0000-0000B08C0000}"/>
    <cellStyle name="Subtotal (line) 3 2 30" xfId="5200" xr:uid="{00000000-0005-0000-0000-0000B18C0000}"/>
    <cellStyle name="Subtotal (line) 3 2 30 2" xfId="37695" xr:uid="{00000000-0005-0000-0000-0000B28C0000}"/>
    <cellStyle name="Subtotal (line) 3 2 30 2 2" xfId="37696" xr:uid="{00000000-0005-0000-0000-0000B38C0000}"/>
    <cellStyle name="Subtotal (line) 3 2 30 2 3" xfId="37697" xr:uid="{00000000-0005-0000-0000-0000B48C0000}"/>
    <cellStyle name="Subtotal (line) 3 2 30 2 4" xfId="37698" xr:uid="{00000000-0005-0000-0000-0000B58C0000}"/>
    <cellStyle name="Subtotal (line) 3 2 30 3" xfId="37699" xr:uid="{00000000-0005-0000-0000-0000B68C0000}"/>
    <cellStyle name="Subtotal (line) 3 2 30 4" xfId="37700" xr:uid="{00000000-0005-0000-0000-0000B78C0000}"/>
    <cellStyle name="Subtotal (line) 3 2 30 5" xfId="37701" xr:uid="{00000000-0005-0000-0000-0000B88C0000}"/>
    <cellStyle name="Subtotal (line) 3 2 31" xfId="5201" xr:uid="{00000000-0005-0000-0000-0000B98C0000}"/>
    <cellStyle name="Subtotal (line) 3 2 31 2" xfId="37702" xr:uid="{00000000-0005-0000-0000-0000BA8C0000}"/>
    <cellStyle name="Subtotal (line) 3 2 31 2 2" xfId="37703" xr:uid="{00000000-0005-0000-0000-0000BB8C0000}"/>
    <cellStyle name="Subtotal (line) 3 2 31 2 3" xfId="37704" xr:uid="{00000000-0005-0000-0000-0000BC8C0000}"/>
    <cellStyle name="Subtotal (line) 3 2 31 2 4" xfId="37705" xr:uid="{00000000-0005-0000-0000-0000BD8C0000}"/>
    <cellStyle name="Subtotal (line) 3 2 31 3" xfId="37706" xr:uid="{00000000-0005-0000-0000-0000BE8C0000}"/>
    <cellStyle name="Subtotal (line) 3 2 31 4" xfId="37707" xr:uid="{00000000-0005-0000-0000-0000BF8C0000}"/>
    <cellStyle name="Subtotal (line) 3 2 31 5" xfId="37708" xr:uid="{00000000-0005-0000-0000-0000C08C0000}"/>
    <cellStyle name="Subtotal (line) 3 2 32" xfId="5202" xr:uid="{00000000-0005-0000-0000-0000C18C0000}"/>
    <cellStyle name="Subtotal (line) 3 2 32 2" xfId="37709" xr:uid="{00000000-0005-0000-0000-0000C28C0000}"/>
    <cellStyle name="Subtotal (line) 3 2 32 2 2" xfId="37710" xr:uid="{00000000-0005-0000-0000-0000C38C0000}"/>
    <cellStyle name="Subtotal (line) 3 2 32 2 3" xfId="37711" xr:uid="{00000000-0005-0000-0000-0000C48C0000}"/>
    <cellStyle name="Subtotal (line) 3 2 32 2 4" xfId="37712" xr:uid="{00000000-0005-0000-0000-0000C58C0000}"/>
    <cellStyle name="Subtotal (line) 3 2 32 3" xfId="37713" xr:uid="{00000000-0005-0000-0000-0000C68C0000}"/>
    <cellStyle name="Subtotal (line) 3 2 32 4" xfId="37714" xr:uid="{00000000-0005-0000-0000-0000C78C0000}"/>
    <cellStyle name="Subtotal (line) 3 2 32 5" xfId="37715" xr:uid="{00000000-0005-0000-0000-0000C88C0000}"/>
    <cellStyle name="Subtotal (line) 3 2 33" xfId="5203" xr:uid="{00000000-0005-0000-0000-0000C98C0000}"/>
    <cellStyle name="Subtotal (line) 3 2 33 2" xfId="37716" xr:uid="{00000000-0005-0000-0000-0000CA8C0000}"/>
    <cellStyle name="Subtotal (line) 3 2 33 2 2" xfId="37717" xr:uid="{00000000-0005-0000-0000-0000CB8C0000}"/>
    <cellStyle name="Subtotal (line) 3 2 33 2 3" xfId="37718" xr:uid="{00000000-0005-0000-0000-0000CC8C0000}"/>
    <cellStyle name="Subtotal (line) 3 2 33 2 4" xfId="37719" xr:uid="{00000000-0005-0000-0000-0000CD8C0000}"/>
    <cellStyle name="Subtotal (line) 3 2 33 3" xfId="37720" xr:uid="{00000000-0005-0000-0000-0000CE8C0000}"/>
    <cellStyle name="Subtotal (line) 3 2 33 4" xfId="37721" xr:uid="{00000000-0005-0000-0000-0000CF8C0000}"/>
    <cellStyle name="Subtotal (line) 3 2 33 5" xfId="37722" xr:uid="{00000000-0005-0000-0000-0000D08C0000}"/>
    <cellStyle name="Subtotal (line) 3 2 34" xfId="5204" xr:uid="{00000000-0005-0000-0000-0000D18C0000}"/>
    <cellStyle name="Subtotal (line) 3 2 34 2" xfId="37723" xr:uid="{00000000-0005-0000-0000-0000D28C0000}"/>
    <cellStyle name="Subtotal (line) 3 2 34 2 2" xfId="37724" xr:uid="{00000000-0005-0000-0000-0000D38C0000}"/>
    <cellStyle name="Subtotal (line) 3 2 34 2 3" xfId="37725" xr:uid="{00000000-0005-0000-0000-0000D48C0000}"/>
    <cellStyle name="Subtotal (line) 3 2 34 2 4" xfId="37726" xr:uid="{00000000-0005-0000-0000-0000D58C0000}"/>
    <cellStyle name="Subtotal (line) 3 2 34 3" xfId="37727" xr:uid="{00000000-0005-0000-0000-0000D68C0000}"/>
    <cellStyle name="Subtotal (line) 3 2 34 4" xfId="37728" xr:uid="{00000000-0005-0000-0000-0000D78C0000}"/>
    <cellStyle name="Subtotal (line) 3 2 34 5" xfId="37729" xr:uid="{00000000-0005-0000-0000-0000D88C0000}"/>
    <cellStyle name="Subtotal (line) 3 2 35" xfId="5205" xr:uid="{00000000-0005-0000-0000-0000D98C0000}"/>
    <cellStyle name="Subtotal (line) 3 2 35 2" xfId="37730" xr:uid="{00000000-0005-0000-0000-0000DA8C0000}"/>
    <cellStyle name="Subtotal (line) 3 2 35 2 2" xfId="37731" xr:uid="{00000000-0005-0000-0000-0000DB8C0000}"/>
    <cellStyle name="Subtotal (line) 3 2 35 2 3" xfId="37732" xr:uid="{00000000-0005-0000-0000-0000DC8C0000}"/>
    <cellStyle name="Subtotal (line) 3 2 35 2 4" xfId="37733" xr:uid="{00000000-0005-0000-0000-0000DD8C0000}"/>
    <cellStyle name="Subtotal (line) 3 2 35 3" xfId="37734" xr:uid="{00000000-0005-0000-0000-0000DE8C0000}"/>
    <cellStyle name="Subtotal (line) 3 2 35 4" xfId="37735" xr:uid="{00000000-0005-0000-0000-0000DF8C0000}"/>
    <cellStyle name="Subtotal (line) 3 2 35 5" xfId="37736" xr:uid="{00000000-0005-0000-0000-0000E08C0000}"/>
    <cellStyle name="Subtotal (line) 3 2 36" xfId="5206" xr:uid="{00000000-0005-0000-0000-0000E18C0000}"/>
    <cellStyle name="Subtotal (line) 3 2 36 2" xfId="37737" xr:uid="{00000000-0005-0000-0000-0000E28C0000}"/>
    <cellStyle name="Subtotal (line) 3 2 36 2 2" xfId="37738" xr:uid="{00000000-0005-0000-0000-0000E38C0000}"/>
    <cellStyle name="Subtotal (line) 3 2 36 2 3" xfId="37739" xr:uid="{00000000-0005-0000-0000-0000E48C0000}"/>
    <cellStyle name="Subtotal (line) 3 2 36 2 4" xfId="37740" xr:uid="{00000000-0005-0000-0000-0000E58C0000}"/>
    <cellStyle name="Subtotal (line) 3 2 36 3" xfId="37741" xr:uid="{00000000-0005-0000-0000-0000E68C0000}"/>
    <cellStyle name="Subtotal (line) 3 2 36 4" xfId="37742" xr:uid="{00000000-0005-0000-0000-0000E78C0000}"/>
    <cellStyle name="Subtotal (line) 3 2 36 5" xfId="37743" xr:uid="{00000000-0005-0000-0000-0000E88C0000}"/>
    <cellStyle name="Subtotal (line) 3 2 37" xfId="5207" xr:uid="{00000000-0005-0000-0000-0000E98C0000}"/>
    <cellStyle name="Subtotal (line) 3 2 37 2" xfId="37744" xr:uid="{00000000-0005-0000-0000-0000EA8C0000}"/>
    <cellStyle name="Subtotal (line) 3 2 37 2 2" xfId="37745" xr:uid="{00000000-0005-0000-0000-0000EB8C0000}"/>
    <cellStyle name="Subtotal (line) 3 2 37 2 3" xfId="37746" xr:uid="{00000000-0005-0000-0000-0000EC8C0000}"/>
    <cellStyle name="Subtotal (line) 3 2 37 2 4" xfId="37747" xr:uid="{00000000-0005-0000-0000-0000ED8C0000}"/>
    <cellStyle name="Subtotal (line) 3 2 37 3" xfId="37748" xr:uid="{00000000-0005-0000-0000-0000EE8C0000}"/>
    <cellStyle name="Subtotal (line) 3 2 37 4" xfId="37749" xr:uid="{00000000-0005-0000-0000-0000EF8C0000}"/>
    <cellStyle name="Subtotal (line) 3 2 37 5" xfId="37750" xr:uid="{00000000-0005-0000-0000-0000F08C0000}"/>
    <cellStyle name="Subtotal (line) 3 2 38" xfId="5208" xr:uid="{00000000-0005-0000-0000-0000F18C0000}"/>
    <cellStyle name="Subtotal (line) 3 2 38 2" xfId="37751" xr:uid="{00000000-0005-0000-0000-0000F28C0000}"/>
    <cellStyle name="Subtotal (line) 3 2 38 2 2" xfId="37752" xr:uid="{00000000-0005-0000-0000-0000F38C0000}"/>
    <cellStyle name="Subtotal (line) 3 2 38 2 3" xfId="37753" xr:uid="{00000000-0005-0000-0000-0000F48C0000}"/>
    <cellStyle name="Subtotal (line) 3 2 38 2 4" xfId="37754" xr:uid="{00000000-0005-0000-0000-0000F58C0000}"/>
    <cellStyle name="Subtotal (line) 3 2 38 3" xfId="37755" xr:uid="{00000000-0005-0000-0000-0000F68C0000}"/>
    <cellStyle name="Subtotal (line) 3 2 38 4" xfId="37756" xr:uid="{00000000-0005-0000-0000-0000F78C0000}"/>
    <cellStyle name="Subtotal (line) 3 2 38 5" xfId="37757" xr:uid="{00000000-0005-0000-0000-0000F88C0000}"/>
    <cellStyle name="Subtotal (line) 3 2 39" xfId="5209" xr:uid="{00000000-0005-0000-0000-0000F98C0000}"/>
    <cellStyle name="Subtotal (line) 3 2 39 2" xfId="37758" xr:uid="{00000000-0005-0000-0000-0000FA8C0000}"/>
    <cellStyle name="Subtotal (line) 3 2 39 2 2" xfId="37759" xr:uid="{00000000-0005-0000-0000-0000FB8C0000}"/>
    <cellStyle name="Subtotal (line) 3 2 39 2 3" xfId="37760" xr:uid="{00000000-0005-0000-0000-0000FC8C0000}"/>
    <cellStyle name="Subtotal (line) 3 2 39 2 4" xfId="37761" xr:uid="{00000000-0005-0000-0000-0000FD8C0000}"/>
    <cellStyle name="Subtotal (line) 3 2 39 3" xfId="37762" xr:uid="{00000000-0005-0000-0000-0000FE8C0000}"/>
    <cellStyle name="Subtotal (line) 3 2 39 4" xfId="37763" xr:uid="{00000000-0005-0000-0000-0000FF8C0000}"/>
    <cellStyle name="Subtotal (line) 3 2 39 5" xfId="37764" xr:uid="{00000000-0005-0000-0000-0000008D0000}"/>
    <cellStyle name="Subtotal (line) 3 2 4" xfId="5210" xr:uid="{00000000-0005-0000-0000-0000018D0000}"/>
    <cellStyle name="Subtotal (line) 3 2 4 2" xfId="37765" xr:uid="{00000000-0005-0000-0000-0000028D0000}"/>
    <cellStyle name="Subtotal (line) 3 2 4 2 2" xfId="37766" xr:uid="{00000000-0005-0000-0000-0000038D0000}"/>
    <cellStyle name="Subtotal (line) 3 2 4 2 3" xfId="37767" xr:uid="{00000000-0005-0000-0000-0000048D0000}"/>
    <cellStyle name="Subtotal (line) 3 2 4 2 4" xfId="37768" xr:uid="{00000000-0005-0000-0000-0000058D0000}"/>
    <cellStyle name="Subtotal (line) 3 2 4 3" xfId="37769" xr:uid="{00000000-0005-0000-0000-0000068D0000}"/>
    <cellStyle name="Subtotal (line) 3 2 4 4" xfId="37770" xr:uid="{00000000-0005-0000-0000-0000078D0000}"/>
    <cellStyle name="Subtotal (line) 3 2 4 5" xfId="37771" xr:uid="{00000000-0005-0000-0000-0000088D0000}"/>
    <cellStyle name="Subtotal (line) 3 2 40" xfId="5211" xr:uid="{00000000-0005-0000-0000-0000098D0000}"/>
    <cellStyle name="Subtotal (line) 3 2 40 2" xfId="37772" xr:uid="{00000000-0005-0000-0000-00000A8D0000}"/>
    <cellStyle name="Subtotal (line) 3 2 40 2 2" xfId="37773" xr:uid="{00000000-0005-0000-0000-00000B8D0000}"/>
    <cellStyle name="Subtotal (line) 3 2 40 2 3" xfId="37774" xr:uid="{00000000-0005-0000-0000-00000C8D0000}"/>
    <cellStyle name="Subtotal (line) 3 2 40 2 4" xfId="37775" xr:uid="{00000000-0005-0000-0000-00000D8D0000}"/>
    <cellStyle name="Subtotal (line) 3 2 40 3" xfId="37776" xr:uid="{00000000-0005-0000-0000-00000E8D0000}"/>
    <cellStyle name="Subtotal (line) 3 2 40 4" xfId="37777" xr:uid="{00000000-0005-0000-0000-00000F8D0000}"/>
    <cellStyle name="Subtotal (line) 3 2 40 5" xfId="37778" xr:uid="{00000000-0005-0000-0000-0000108D0000}"/>
    <cellStyle name="Subtotal (line) 3 2 41" xfId="5212" xr:uid="{00000000-0005-0000-0000-0000118D0000}"/>
    <cellStyle name="Subtotal (line) 3 2 41 2" xfId="37779" xr:uid="{00000000-0005-0000-0000-0000128D0000}"/>
    <cellStyle name="Subtotal (line) 3 2 41 2 2" xfId="37780" xr:uid="{00000000-0005-0000-0000-0000138D0000}"/>
    <cellStyle name="Subtotal (line) 3 2 41 2 3" xfId="37781" xr:uid="{00000000-0005-0000-0000-0000148D0000}"/>
    <cellStyle name="Subtotal (line) 3 2 41 2 4" xfId="37782" xr:uid="{00000000-0005-0000-0000-0000158D0000}"/>
    <cellStyle name="Subtotal (line) 3 2 41 3" xfId="37783" xr:uid="{00000000-0005-0000-0000-0000168D0000}"/>
    <cellStyle name="Subtotal (line) 3 2 41 4" xfId="37784" xr:uid="{00000000-0005-0000-0000-0000178D0000}"/>
    <cellStyle name="Subtotal (line) 3 2 41 5" xfId="37785" xr:uid="{00000000-0005-0000-0000-0000188D0000}"/>
    <cellStyle name="Subtotal (line) 3 2 42" xfId="5213" xr:uid="{00000000-0005-0000-0000-0000198D0000}"/>
    <cellStyle name="Subtotal (line) 3 2 42 2" xfId="37786" xr:uid="{00000000-0005-0000-0000-00001A8D0000}"/>
    <cellStyle name="Subtotal (line) 3 2 42 2 2" xfId="37787" xr:uid="{00000000-0005-0000-0000-00001B8D0000}"/>
    <cellStyle name="Subtotal (line) 3 2 42 2 3" xfId="37788" xr:uid="{00000000-0005-0000-0000-00001C8D0000}"/>
    <cellStyle name="Subtotal (line) 3 2 42 2 4" xfId="37789" xr:uid="{00000000-0005-0000-0000-00001D8D0000}"/>
    <cellStyle name="Subtotal (line) 3 2 42 3" xfId="37790" xr:uid="{00000000-0005-0000-0000-00001E8D0000}"/>
    <cellStyle name="Subtotal (line) 3 2 42 4" xfId="37791" xr:uid="{00000000-0005-0000-0000-00001F8D0000}"/>
    <cellStyle name="Subtotal (line) 3 2 42 5" xfId="37792" xr:uid="{00000000-0005-0000-0000-0000208D0000}"/>
    <cellStyle name="Subtotal (line) 3 2 43" xfId="5214" xr:uid="{00000000-0005-0000-0000-0000218D0000}"/>
    <cellStyle name="Subtotal (line) 3 2 43 2" xfId="37793" xr:uid="{00000000-0005-0000-0000-0000228D0000}"/>
    <cellStyle name="Subtotal (line) 3 2 43 2 2" xfId="37794" xr:uid="{00000000-0005-0000-0000-0000238D0000}"/>
    <cellStyle name="Subtotal (line) 3 2 43 2 3" xfId="37795" xr:uid="{00000000-0005-0000-0000-0000248D0000}"/>
    <cellStyle name="Subtotal (line) 3 2 43 2 4" xfId="37796" xr:uid="{00000000-0005-0000-0000-0000258D0000}"/>
    <cellStyle name="Subtotal (line) 3 2 43 3" xfId="37797" xr:uid="{00000000-0005-0000-0000-0000268D0000}"/>
    <cellStyle name="Subtotal (line) 3 2 43 4" xfId="37798" xr:uid="{00000000-0005-0000-0000-0000278D0000}"/>
    <cellStyle name="Subtotal (line) 3 2 43 5" xfId="37799" xr:uid="{00000000-0005-0000-0000-0000288D0000}"/>
    <cellStyle name="Subtotal (line) 3 2 44" xfId="5215" xr:uid="{00000000-0005-0000-0000-0000298D0000}"/>
    <cellStyle name="Subtotal (line) 3 2 44 2" xfId="37800" xr:uid="{00000000-0005-0000-0000-00002A8D0000}"/>
    <cellStyle name="Subtotal (line) 3 2 44 2 2" xfId="37801" xr:uid="{00000000-0005-0000-0000-00002B8D0000}"/>
    <cellStyle name="Subtotal (line) 3 2 44 2 3" xfId="37802" xr:uid="{00000000-0005-0000-0000-00002C8D0000}"/>
    <cellStyle name="Subtotal (line) 3 2 44 2 4" xfId="37803" xr:uid="{00000000-0005-0000-0000-00002D8D0000}"/>
    <cellStyle name="Subtotal (line) 3 2 44 3" xfId="37804" xr:uid="{00000000-0005-0000-0000-00002E8D0000}"/>
    <cellStyle name="Subtotal (line) 3 2 44 4" xfId="37805" xr:uid="{00000000-0005-0000-0000-00002F8D0000}"/>
    <cellStyle name="Subtotal (line) 3 2 44 5" xfId="37806" xr:uid="{00000000-0005-0000-0000-0000308D0000}"/>
    <cellStyle name="Subtotal (line) 3 2 45" xfId="5216" xr:uid="{00000000-0005-0000-0000-0000318D0000}"/>
    <cellStyle name="Subtotal (line) 3 2 45 2" xfId="37807" xr:uid="{00000000-0005-0000-0000-0000328D0000}"/>
    <cellStyle name="Subtotal (line) 3 2 45 2 2" xfId="37808" xr:uid="{00000000-0005-0000-0000-0000338D0000}"/>
    <cellStyle name="Subtotal (line) 3 2 45 2 3" xfId="37809" xr:uid="{00000000-0005-0000-0000-0000348D0000}"/>
    <cellStyle name="Subtotal (line) 3 2 45 2 4" xfId="37810" xr:uid="{00000000-0005-0000-0000-0000358D0000}"/>
    <cellStyle name="Subtotal (line) 3 2 45 3" xfId="37811" xr:uid="{00000000-0005-0000-0000-0000368D0000}"/>
    <cellStyle name="Subtotal (line) 3 2 45 4" xfId="37812" xr:uid="{00000000-0005-0000-0000-0000378D0000}"/>
    <cellStyle name="Subtotal (line) 3 2 45 5" xfId="37813" xr:uid="{00000000-0005-0000-0000-0000388D0000}"/>
    <cellStyle name="Subtotal (line) 3 2 46" xfId="37814" xr:uid="{00000000-0005-0000-0000-0000398D0000}"/>
    <cellStyle name="Subtotal (line) 3 2 46 2" xfId="37815" xr:uid="{00000000-0005-0000-0000-00003A8D0000}"/>
    <cellStyle name="Subtotal (line) 3 2 46 3" xfId="37816" xr:uid="{00000000-0005-0000-0000-00003B8D0000}"/>
    <cellStyle name="Subtotal (line) 3 2 46 4" xfId="37817" xr:uid="{00000000-0005-0000-0000-00003C8D0000}"/>
    <cellStyle name="Subtotal (line) 3 2 47" xfId="37818" xr:uid="{00000000-0005-0000-0000-00003D8D0000}"/>
    <cellStyle name="Subtotal (line) 3 2 47 2" xfId="37819" xr:uid="{00000000-0005-0000-0000-00003E8D0000}"/>
    <cellStyle name="Subtotal (line) 3 2 47 3" xfId="37820" xr:uid="{00000000-0005-0000-0000-00003F8D0000}"/>
    <cellStyle name="Subtotal (line) 3 2 47 4" xfId="37821" xr:uid="{00000000-0005-0000-0000-0000408D0000}"/>
    <cellStyle name="Subtotal (line) 3 2 48" xfId="37822" xr:uid="{00000000-0005-0000-0000-0000418D0000}"/>
    <cellStyle name="Subtotal (line) 3 2 49" xfId="37823" xr:uid="{00000000-0005-0000-0000-0000428D0000}"/>
    <cellStyle name="Subtotal (line) 3 2 5" xfId="5217" xr:uid="{00000000-0005-0000-0000-0000438D0000}"/>
    <cellStyle name="Subtotal (line) 3 2 5 2" xfId="37824" xr:uid="{00000000-0005-0000-0000-0000448D0000}"/>
    <cellStyle name="Subtotal (line) 3 2 5 2 2" xfId="37825" xr:uid="{00000000-0005-0000-0000-0000458D0000}"/>
    <cellStyle name="Subtotal (line) 3 2 5 2 3" xfId="37826" xr:uid="{00000000-0005-0000-0000-0000468D0000}"/>
    <cellStyle name="Subtotal (line) 3 2 5 2 4" xfId="37827" xr:uid="{00000000-0005-0000-0000-0000478D0000}"/>
    <cellStyle name="Subtotal (line) 3 2 5 3" xfId="37828" xr:uid="{00000000-0005-0000-0000-0000488D0000}"/>
    <cellStyle name="Subtotal (line) 3 2 5 4" xfId="37829" xr:uid="{00000000-0005-0000-0000-0000498D0000}"/>
    <cellStyle name="Subtotal (line) 3 2 5 5" xfId="37830" xr:uid="{00000000-0005-0000-0000-00004A8D0000}"/>
    <cellStyle name="Subtotal (line) 3 2 50" xfId="37831" xr:uid="{00000000-0005-0000-0000-00004B8D0000}"/>
    <cellStyle name="Subtotal (line) 3 2 6" xfId="5218" xr:uid="{00000000-0005-0000-0000-00004C8D0000}"/>
    <cellStyle name="Subtotal (line) 3 2 6 2" xfId="37832" xr:uid="{00000000-0005-0000-0000-00004D8D0000}"/>
    <cellStyle name="Subtotal (line) 3 2 6 2 2" xfId="37833" xr:uid="{00000000-0005-0000-0000-00004E8D0000}"/>
    <cellStyle name="Subtotal (line) 3 2 6 2 3" xfId="37834" xr:uid="{00000000-0005-0000-0000-00004F8D0000}"/>
    <cellStyle name="Subtotal (line) 3 2 6 2 4" xfId="37835" xr:uid="{00000000-0005-0000-0000-0000508D0000}"/>
    <cellStyle name="Subtotal (line) 3 2 6 3" xfId="37836" xr:uid="{00000000-0005-0000-0000-0000518D0000}"/>
    <cellStyle name="Subtotal (line) 3 2 6 4" xfId="37837" xr:uid="{00000000-0005-0000-0000-0000528D0000}"/>
    <cellStyle name="Subtotal (line) 3 2 6 5" xfId="37838" xr:uid="{00000000-0005-0000-0000-0000538D0000}"/>
    <cellStyle name="Subtotal (line) 3 2 7" xfId="5219" xr:uid="{00000000-0005-0000-0000-0000548D0000}"/>
    <cellStyle name="Subtotal (line) 3 2 7 2" xfId="37839" xr:uid="{00000000-0005-0000-0000-0000558D0000}"/>
    <cellStyle name="Subtotal (line) 3 2 7 2 2" xfId="37840" xr:uid="{00000000-0005-0000-0000-0000568D0000}"/>
    <cellStyle name="Subtotal (line) 3 2 7 2 3" xfId="37841" xr:uid="{00000000-0005-0000-0000-0000578D0000}"/>
    <cellStyle name="Subtotal (line) 3 2 7 2 4" xfId="37842" xr:uid="{00000000-0005-0000-0000-0000588D0000}"/>
    <cellStyle name="Subtotal (line) 3 2 7 3" xfId="37843" xr:uid="{00000000-0005-0000-0000-0000598D0000}"/>
    <cellStyle name="Subtotal (line) 3 2 7 4" xfId="37844" xr:uid="{00000000-0005-0000-0000-00005A8D0000}"/>
    <cellStyle name="Subtotal (line) 3 2 7 5" xfId="37845" xr:uid="{00000000-0005-0000-0000-00005B8D0000}"/>
    <cellStyle name="Subtotal (line) 3 2 8" xfId="5220" xr:uid="{00000000-0005-0000-0000-00005C8D0000}"/>
    <cellStyle name="Subtotal (line) 3 2 8 2" xfId="37846" xr:uid="{00000000-0005-0000-0000-00005D8D0000}"/>
    <cellStyle name="Subtotal (line) 3 2 8 2 2" xfId="37847" xr:uid="{00000000-0005-0000-0000-00005E8D0000}"/>
    <cellStyle name="Subtotal (line) 3 2 8 2 3" xfId="37848" xr:uid="{00000000-0005-0000-0000-00005F8D0000}"/>
    <cellStyle name="Subtotal (line) 3 2 8 2 4" xfId="37849" xr:uid="{00000000-0005-0000-0000-0000608D0000}"/>
    <cellStyle name="Subtotal (line) 3 2 8 3" xfId="37850" xr:uid="{00000000-0005-0000-0000-0000618D0000}"/>
    <cellStyle name="Subtotal (line) 3 2 8 4" xfId="37851" xr:uid="{00000000-0005-0000-0000-0000628D0000}"/>
    <cellStyle name="Subtotal (line) 3 2 8 5" xfId="37852" xr:uid="{00000000-0005-0000-0000-0000638D0000}"/>
    <cellStyle name="Subtotal (line) 3 2 9" xfId="5221" xr:uid="{00000000-0005-0000-0000-0000648D0000}"/>
    <cellStyle name="Subtotal (line) 3 2 9 2" xfId="37853" xr:uid="{00000000-0005-0000-0000-0000658D0000}"/>
    <cellStyle name="Subtotal (line) 3 2 9 2 2" xfId="37854" xr:uid="{00000000-0005-0000-0000-0000668D0000}"/>
    <cellStyle name="Subtotal (line) 3 2 9 2 3" xfId="37855" xr:uid="{00000000-0005-0000-0000-0000678D0000}"/>
    <cellStyle name="Subtotal (line) 3 2 9 2 4" xfId="37856" xr:uid="{00000000-0005-0000-0000-0000688D0000}"/>
    <cellStyle name="Subtotal (line) 3 2 9 3" xfId="37857" xr:uid="{00000000-0005-0000-0000-0000698D0000}"/>
    <cellStyle name="Subtotal (line) 3 2 9 4" xfId="37858" xr:uid="{00000000-0005-0000-0000-00006A8D0000}"/>
    <cellStyle name="Subtotal (line) 3 2 9 5" xfId="37859" xr:uid="{00000000-0005-0000-0000-00006B8D0000}"/>
    <cellStyle name="Subtotal (line) 3 3" xfId="5222" xr:uid="{00000000-0005-0000-0000-00006C8D0000}"/>
    <cellStyle name="Subtotal (line) 3 3 10" xfId="5223" xr:uid="{00000000-0005-0000-0000-00006D8D0000}"/>
    <cellStyle name="Subtotal (line) 3 3 10 2" xfId="37860" xr:uid="{00000000-0005-0000-0000-00006E8D0000}"/>
    <cellStyle name="Subtotal (line) 3 3 10 2 2" xfId="37861" xr:uid="{00000000-0005-0000-0000-00006F8D0000}"/>
    <cellStyle name="Subtotal (line) 3 3 10 2 3" xfId="37862" xr:uid="{00000000-0005-0000-0000-0000708D0000}"/>
    <cellStyle name="Subtotal (line) 3 3 10 2 4" xfId="37863" xr:uid="{00000000-0005-0000-0000-0000718D0000}"/>
    <cellStyle name="Subtotal (line) 3 3 10 3" xfId="37864" xr:uid="{00000000-0005-0000-0000-0000728D0000}"/>
    <cellStyle name="Subtotal (line) 3 3 10 4" xfId="37865" xr:uid="{00000000-0005-0000-0000-0000738D0000}"/>
    <cellStyle name="Subtotal (line) 3 3 10 5" xfId="37866" xr:uid="{00000000-0005-0000-0000-0000748D0000}"/>
    <cellStyle name="Subtotal (line) 3 3 11" xfId="5224" xr:uid="{00000000-0005-0000-0000-0000758D0000}"/>
    <cellStyle name="Subtotal (line) 3 3 11 2" xfId="37867" xr:uid="{00000000-0005-0000-0000-0000768D0000}"/>
    <cellStyle name="Subtotal (line) 3 3 11 2 2" xfId="37868" xr:uid="{00000000-0005-0000-0000-0000778D0000}"/>
    <cellStyle name="Subtotal (line) 3 3 11 2 3" xfId="37869" xr:uid="{00000000-0005-0000-0000-0000788D0000}"/>
    <cellStyle name="Subtotal (line) 3 3 11 2 4" xfId="37870" xr:uid="{00000000-0005-0000-0000-0000798D0000}"/>
    <cellStyle name="Subtotal (line) 3 3 11 3" xfId="37871" xr:uid="{00000000-0005-0000-0000-00007A8D0000}"/>
    <cellStyle name="Subtotal (line) 3 3 11 4" xfId="37872" xr:uid="{00000000-0005-0000-0000-00007B8D0000}"/>
    <cellStyle name="Subtotal (line) 3 3 11 5" xfId="37873" xr:uid="{00000000-0005-0000-0000-00007C8D0000}"/>
    <cellStyle name="Subtotal (line) 3 3 12" xfId="5225" xr:uid="{00000000-0005-0000-0000-00007D8D0000}"/>
    <cellStyle name="Subtotal (line) 3 3 12 2" xfId="37874" xr:uid="{00000000-0005-0000-0000-00007E8D0000}"/>
    <cellStyle name="Subtotal (line) 3 3 12 2 2" xfId="37875" xr:uid="{00000000-0005-0000-0000-00007F8D0000}"/>
    <cellStyle name="Subtotal (line) 3 3 12 2 3" xfId="37876" xr:uid="{00000000-0005-0000-0000-0000808D0000}"/>
    <cellStyle name="Subtotal (line) 3 3 12 2 4" xfId="37877" xr:uid="{00000000-0005-0000-0000-0000818D0000}"/>
    <cellStyle name="Subtotal (line) 3 3 12 3" xfId="37878" xr:uid="{00000000-0005-0000-0000-0000828D0000}"/>
    <cellStyle name="Subtotal (line) 3 3 12 4" xfId="37879" xr:uid="{00000000-0005-0000-0000-0000838D0000}"/>
    <cellStyle name="Subtotal (line) 3 3 12 5" xfId="37880" xr:uid="{00000000-0005-0000-0000-0000848D0000}"/>
    <cellStyle name="Subtotal (line) 3 3 13" xfId="5226" xr:uid="{00000000-0005-0000-0000-0000858D0000}"/>
    <cellStyle name="Subtotal (line) 3 3 13 2" xfId="37881" xr:uid="{00000000-0005-0000-0000-0000868D0000}"/>
    <cellStyle name="Subtotal (line) 3 3 13 2 2" xfId="37882" xr:uid="{00000000-0005-0000-0000-0000878D0000}"/>
    <cellStyle name="Subtotal (line) 3 3 13 2 3" xfId="37883" xr:uid="{00000000-0005-0000-0000-0000888D0000}"/>
    <cellStyle name="Subtotal (line) 3 3 13 2 4" xfId="37884" xr:uid="{00000000-0005-0000-0000-0000898D0000}"/>
    <cellStyle name="Subtotal (line) 3 3 13 3" xfId="37885" xr:uid="{00000000-0005-0000-0000-00008A8D0000}"/>
    <cellStyle name="Subtotal (line) 3 3 13 4" xfId="37886" xr:uid="{00000000-0005-0000-0000-00008B8D0000}"/>
    <cellStyle name="Subtotal (line) 3 3 13 5" xfId="37887" xr:uid="{00000000-0005-0000-0000-00008C8D0000}"/>
    <cellStyle name="Subtotal (line) 3 3 14" xfId="5227" xr:uid="{00000000-0005-0000-0000-00008D8D0000}"/>
    <cellStyle name="Subtotal (line) 3 3 14 2" xfId="37888" xr:uid="{00000000-0005-0000-0000-00008E8D0000}"/>
    <cellStyle name="Subtotal (line) 3 3 14 2 2" xfId="37889" xr:uid="{00000000-0005-0000-0000-00008F8D0000}"/>
    <cellStyle name="Subtotal (line) 3 3 14 2 3" xfId="37890" xr:uid="{00000000-0005-0000-0000-0000908D0000}"/>
    <cellStyle name="Subtotal (line) 3 3 14 2 4" xfId="37891" xr:uid="{00000000-0005-0000-0000-0000918D0000}"/>
    <cellStyle name="Subtotal (line) 3 3 14 3" xfId="37892" xr:uid="{00000000-0005-0000-0000-0000928D0000}"/>
    <cellStyle name="Subtotal (line) 3 3 14 4" xfId="37893" xr:uid="{00000000-0005-0000-0000-0000938D0000}"/>
    <cellStyle name="Subtotal (line) 3 3 14 5" xfId="37894" xr:uid="{00000000-0005-0000-0000-0000948D0000}"/>
    <cellStyle name="Subtotal (line) 3 3 15" xfId="5228" xr:uid="{00000000-0005-0000-0000-0000958D0000}"/>
    <cellStyle name="Subtotal (line) 3 3 15 2" xfId="37895" xr:uid="{00000000-0005-0000-0000-0000968D0000}"/>
    <cellStyle name="Subtotal (line) 3 3 15 2 2" xfId="37896" xr:uid="{00000000-0005-0000-0000-0000978D0000}"/>
    <cellStyle name="Subtotal (line) 3 3 15 2 3" xfId="37897" xr:uid="{00000000-0005-0000-0000-0000988D0000}"/>
    <cellStyle name="Subtotal (line) 3 3 15 2 4" xfId="37898" xr:uid="{00000000-0005-0000-0000-0000998D0000}"/>
    <cellStyle name="Subtotal (line) 3 3 15 3" xfId="37899" xr:uid="{00000000-0005-0000-0000-00009A8D0000}"/>
    <cellStyle name="Subtotal (line) 3 3 15 4" xfId="37900" xr:uid="{00000000-0005-0000-0000-00009B8D0000}"/>
    <cellStyle name="Subtotal (line) 3 3 15 5" xfId="37901" xr:uid="{00000000-0005-0000-0000-00009C8D0000}"/>
    <cellStyle name="Subtotal (line) 3 3 16" xfId="5229" xr:uid="{00000000-0005-0000-0000-00009D8D0000}"/>
    <cellStyle name="Subtotal (line) 3 3 16 2" xfId="37902" xr:uid="{00000000-0005-0000-0000-00009E8D0000}"/>
    <cellStyle name="Subtotal (line) 3 3 16 2 2" xfId="37903" xr:uid="{00000000-0005-0000-0000-00009F8D0000}"/>
    <cellStyle name="Subtotal (line) 3 3 16 2 3" xfId="37904" xr:uid="{00000000-0005-0000-0000-0000A08D0000}"/>
    <cellStyle name="Subtotal (line) 3 3 16 2 4" xfId="37905" xr:uid="{00000000-0005-0000-0000-0000A18D0000}"/>
    <cellStyle name="Subtotal (line) 3 3 16 3" xfId="37906" xr:uid="{00000000-0005-0000-0000-0000A28D0000}"/>
    <cellStyle name="Subtotal (line) 3 3 16 4" xfId="37907" xr:uid="{00000000-0005-0000-0000-0000A38D0000}"/>
    <cellStyle name="Subtotal (line) 3 3 16 5" xfId="37908" xr:uid="{00000000-0005-0000-0000-0000A48D0000}"/>
    <cellStyle name="Subtotal (line) 3 3 17" xfId="5230" xr:uid="{00000000-0005-0000-0000-0000A58D0000}"/>
    <cellStyle name="Subtotal (line) 3 3 17 2" xfId="37909" xr:uid="{00000000-0005-0000-0000-0000A68D0000}"/>
    <cellStyle name="Subtotal (line) 3 3 17 2 2" xfId="37910" xr:uid="{00000000-0005-0000-0000-0000A78D0000}"/>
    <cellStyle name="Subtotal (line) 3 3 17 2 3" xfId="37911" xr:uid="{00000000-0005-0000-0000-0000A88D0000}"/>
    <cellStyle name="Subtotal (line) 3 3 17 2 4" xfId="37912" xr:uid="{00000000-0005-0000-0000-0000A98D0000}"/>
    <cellStyle name="Subtotal (line) 3 3 17 3" xfId="37913" xr:uid="{00000000-0005-0000-0000-0000AA8D0000}"/>
    <cellStyle name="Subtotal (line) 3 3 17 4" xfId="37914" xr:uid="{00000000-0005-0000-0000-0000AB8D0000}"/>
    <cellStyle name="Subtotal (line) 3 3 17 5" xfId="37915" xr:uid="{00000000-0005-0000-0000-0000AC8D0000}"/>
    <cellStyle name="Subtotal (line) 3 3 18" xfId="5231" xr:uid="{00000000-0005-0000-0000-0000AD8D0000}"/>
    <cellStyle name="Subtotal (line) 3 3 18 2" xfId="37916" xr:uid="{00000000-0005-0000-0000-0000AE8D0000}"/>
    <cellStyle name="Subtotal (line) 3 3 18 2 2" xfId="37917" xr:uid="{00000000-0005-0000-0000-0000AF8D0000}"/>
    <cellStyle name="Subtotal (line) 3 3 18 2 3" xfId="37918" xr:uid="{00000000-0005-0000-0000-0000B08D0000}"/>
    <cellStyle name="Subtotal (line) 3 3 18 2 4" xfId="37919" xr:uid="{00000000-0005-0000-0000-0000B18D0000}"/>
    <cellStyle name="Subtotal (line) 3 3 18 3" xfId="37920" xr:uid="{00000000-0005-0000-0000-0000B28D0000}"/>
    <cellStyle name="Subtotal (line) 3 3 18 4" xfId="37921" xr:uid="{00000000-0005-0000-0000-0000B38D0000}"/>
    <cellStyle name="Subtotal (line) 3 3 18 5" xfId="37922" xr:uid="{00000000-0005-0000-0000-0000B48D0000}"/>
    <cellStyle name="Subtotal (line) 3 3 19" xfId="5232" xr:uid="{00000000-0005-0000-0000-0000B58D0000}"/>
    <cellStyle name="Subtotal (line) 3 3 19 2" xfId="37923" xr:uid="{00000000-0005-0000-0000-0000B68D0000}"/>
    <cellStyle name="Subtotal (line) 3 3 19 2 2" xfId="37924" xr:uid="{00000000-0005-0000-0000-0000B78D0000}"/>
    <cellStyle name="Subtotal (line) 3 3 19 2 3" xfId="37925" xr:uid="{00000000-0005-0000-0000-0000B88D0000}"/>
    <cellStyle name="Subtotal (line) 3 3 19 2 4" xfId="37926" xr:uid="{00000000-0005-0000-0000-0000B98D0000}"/>
    <cellStyle name="Subtotal (line) 3 3 19 3" xfId="37927" xr:uid="{00000000-0005-0000-0000-0000BA8D0000}"/>
    <cellStyle name="Subtotal (line) 3 3 19 4" xfId="37928" xr:uid="{00000000-0005-0000-0000-0000BB8D0000}"/>
    <cellStyle name="Subtotal (line) 3 3 19 5" xfId="37929" xr:uid="{00000000-0005-0000-0000-0000BC8D0000}"/>
    <cellStyle name="Subtotal (line) 3 3 2" xfId="5233" xr:uid="{00000000-0005-0000-0000-0000BD8D0000}"/>
    <cellStyle name="Subtotal (line) 3 3 2 10" xfId="5234" xr:uid="{00000000-0005-0000-0000-0000BE8D0000}"/>
    <cellStyle name="Subtotal (line) 3 3 2 10 2" xfId="37930" xr:uid="{00000000-0005-0000-0000-0000BF8D0000}"/>
    <cellStyle name="Subtotal (line) 3 3 2 10 2 2" xfId="37931" xr:uid="{00000000-0005-0000-0000-0000C08D0000}"/>
    <cellStyle name="Subtotal (line) 3 3 2 10 2 3" xfId="37932" xr:uid="{00000000-0005-0000-0000-0000C18D0000}"/>
    <cellStyle name="Subtotal (line) 3 3 2 10 2 4" xfId="37933" xr:uid="{00000000-0005-0000-0000-0000C28D0000}"/>
    <cellStyle name="Subtotal (line) 3 3 2 10 3" xfId="37934" xr:uid="{00000000-0005-0000-0000-0000C38D0000}"/>
    <cellStyle name="Subtotal (line) 3 3 2 10 4" xfId="37935" xr:uid="{00000000-0005-0000-0000-0000C48D0000}"/>
    <cellStyle name="Subtotal (line) 3 3 2 10 5" xfId="37936" xr:uid="{00000000-0005-0000-0000-0000C58D0000}"/>
    <cellStyle name="Subtotal (line) 3 3 2 11" xfId="5235" xr:uid="{00000000-0005-0000-0000-0000C68D0000}"/>
    <cellStyle name="Subtotal (line) 3 3 2 11 2" xfId="37937" xr:uid="{00000000-0005-0000-0000-0000C78D0000}"/>
    <cellStyle name="Subtotal (line) 3 3 2 11 2 2" xfId="37938" xr:uid="{00000000-0005-0000-0000-0000C88D0000}"/>
    <cellStyle name="Subtotal (line) 3 3 2 11 2 3" xfId="37939" xr:uid="{00000000-0005-0000-0000-0000C98D0000}"/>
    <cellStyle name="Subtotal (line) 3 3 2 11 2 4" xfId="37940" xr:uid="{00000000-0005-0000-0000-0000CA8D0000}"/>
    <cellStyle name="Subtotal (line) 3 3 2 11 3" xfId="37941" xr:uid="{00000000-0005-0000-0000-0000CB8D0000}"/>
    <cellStyle name="Subtotal (line) 3 3 2 11 4" xfId="37942" xr:uid="{00000000-0005-0000-0000-0000CC8D0000}"/>
    <cellStyle name="Subtotal (line) 3 3 2 11 5" xfId="37943" xr:uid="{00000000-0005-0000-0000-0000CD8D0000}"/>
    <cellStyle name="Subtotal (line) 3 3 2 12" xfId="5236" xr:uid="{00000000-0005-0000-0000-0000CE8D0000}"/>
    <cellStyle name="Subtotal (line) 3 3 2 12 2" xfId="37944" xr:uid="{00000000-0005-0000-0000-0000CF8D0000}"/>
    <cellStyle name="Subtotal (line) 3 3 2 12 2 2" xfId="37945" xr:uid="{00000000-0005-0000-0000-0000D08D0000}"/>
    <cellStyle name="Subtotal (line) 3 3 2 12 2 3" xfId="37946" xr:uid="{00000000-0005-0000-0000-0000D18D0000}"/>
    <cellStyle name="Subtotal (line) 3 3 2 12 2 4" xfId="37947" xr:uid="{00000000-0005-0000-0000-0000D28D0000}"/>
    <cellStyle name="Subtotal (line) 3 3 2 12 3" xfId="37948" xr:uid="{00000000-0005-0000-0000-0000D38D0000}"/>
    <cellStyle name="Subtotal (line) 3 3 2 12 4" xfId="37949" xr:uid="{00000000-0005-0000-0000-0000D48D0000}"/>
    <cellStyle name="Subtotal (line) 3 3 2 12 5" xfId="37950" xr:uid="{00000000-0005-0000-0000-0000D58D0000}"/>
    <cellStyle name="Subtotal (line) 3 3 2 13" xfId="5237" xr:uid="{00000000-0005-0000-0000-0000D68D0000}"/>
    <cellStyle name="Subtotal (line) 3 3 2 13 2" xfId="37951" xr:uid="{00000000-0005-0000-0000-0000D78D0000}"/>
    <cellStyle name="Subtotal (line) 3 3 2 13 2 2" xfId="37952" xr:uid="{00000000-0005-0000-0000-0000D88D0000}"/>
    <cellStyle name="Subtotal (line) 3 3 2 13 2 3" xfId="37953" xr:uid="{00000000-0005-0000-0000-0000D98D0000}"/>
    <cellStyle name="Subtotal (line) 3 3 2 13 2 4" xfId="37954" xr:uid="{00000000-0005-0000-0000-0000DA8D0000}"/>
    <cellStyle name="Subtotal (line) 3 3 2 13 3" xfId="37955" xr:uid="{00000000-0005-0000-0000-0000DB8D0000}"/>
    <cellStyle name="Subtotal (line) 3 3 2 13 4" xfId="37956" xr:uid="{00000000-0005-0000-0000-0000DC8D0000}"/>
    <cellStyle name="Subtotal (line) 3 3 2 13 5" xfId="37957" xr:uid="{00000000-0005-0000-0000-0000DD8D0000}"/>
    <cellStyle name="Subtotal (line) 3 3 2 14" xfId="5238" xr:uid="{00000000-0005-0000-0000-0000DE8D0000}"/>
    <cellStyle name="Subtotal (line) 3 3 2 14 2" xfId="37958" xr:uid="{00000000-0005-0000-0000-0000DF8D0000}"/>
    <cellStyle name="Subtotal (line) 3 3 2 14 2 2" xfId="37959" xr:uid="{00000000-0005-0000-0000-0000E08D0000}"/>
    <cellStyle name="Subtotal (line) 3 3 2 14 2 3" xfId="37960" xr:uid="{00000000-0005-0000-0000-0000E18D0000}"/>
    <cellStyle name="Subtotal (line) 3 3 2 14 2 4" xfId="37961" xr:uid="{00000000-0005-0000-0000-0000E28D0000}"/>
    <cellStyle name="Subtotal (line) 3 3 2 14 3" xfId="37962" xr:uid="{00000000-0005-0000-0000-0000E38D0000}"/>
    <cellStyle name="Subtotal (line) 3 3 2 14 4" xfId="37963" xr:uid="{00000000-0005-0000-0000-0000E48D0000}"/>
    <cellStyle name="Subtotal (line) 3 3 2 14 5" xfId="37964" xr:uid="{00000000-0005-0000-0000-0000E58D0000}"/>
    <cellStyle name="Subtotal (line) 3 3 2 15" xfId="5239" xr:uid="{00000000-0005-0000-0000-0000E68D0000}"/>
    <cellStyle name="Subtotal (line) 3 3 2 15 2" xfId="37965" xr:uid="{00000000-0005-0000-0000-0000E78D0000}"/>
    <cellStyle name="Subtotal (line) 3 3 2 15 2 2" xfId="37966" xr:uid="{00000000-0005-0000-0000-0000E88D0000}"/>
    <cellStyle name="Subtotal (line) 3 3 2 15 2 3" xfId="37967" xr:uid="{00000000-0005-0000-0000-0000E98D0000}"/>
    <cellStyle name="Subtotal (line) 3 3 2 15 2 4" xfId="37968" xr:uid="{00000000-0005-0000-0000-0000EA8D0000}"/>
    <cellStyle name="Subtotal (line) 3 3 2 15 3" xfId="37969" xr:uid="{00000000-0005-0000-0000-0000EB8D0000}"/>
    <cellStyle name="Subtotal (line) 3 3 2 15 4" xfId="37970" xr:uid="{00000000-0005-0000-0000-0000EC8D0000}"/>
    <cellStyle name="Subtotal (line) 3 3 2 15 5" xfId="37971" xr:uid="{00000000-0005-0000-0000-0000ED8D0000}"/>
    <cellStyle name="Subtotal (line) 3 3 2 16" xfId="5240" xr:uid="{00000000-0005-0000-0000-0000EE8D0000}"/>
    <cellStyle name="Subtotal (line) 3 3 2 16 2" xfId="37972" xr:uid="{00000000-0005-0000-0000-0000EF8D0000}"/>
    <cellStyle name="Subtotal (line) 3 3 2 16 2 2" xfId="37973" xr:uid="{00000000-0005-0000-0000-0000F08D0000}"/>
    <cellStyle name="Subtotal (line) 3 3 2 16 2 3" xfId="37974" xr:uid="{00000000-0005-0000-0000-0000F18D0000}"/>
    <cellStyle name="Subtotal (line) 3 3 2 16 2 4" xfId="37975" xr:uid="{00000000-0005-0000-0000-0000F28D0000}"/>
    <cellStyle name="Subtotal (line) 3 3 2 16 3" xfId="37976" xr:uid="{00000000-0005-0000-0000-0000F38D0000}"/>
    <cellStyle name="Subtotal (line) 3 3 2 16 4" xfId="37977" xr:uid="{00000000-0005-0000-0000-0000F48D0000}"/>
    <cellStyle name="Subtotal (line) 3 3 2 16 5" xfId="37978" xr:uid="{00000000-0005-0000-0000-0000F58D0000}"/>
    <cellStyle name="Subtotal (line) 3 3 2 17" xfId="5241" xr:uid="{00000000-0005-0000-0000-0000F68D0000}"/>
    <cellStyle name="Subtotal (line) 3 3 2 17 2" xfId="37979" xr:uid="{00000000-0005-0000-0000-0000F78D0000}"/>
    <cellStyle name="Subtotal (line) 3 3 2 17 2 2" xfId="37980" xr:uid="{00000000-0005-0000-0000-0000F88D0000}"/>
    <cellStyle name="Subtotal (line) 3 3 2 17 2 3" xfId="37981" xr:uid="{00000000-0005-0000-0000-0000F98D0000}"/>
    <cellStyle name="Subtotal (line) 3 3 2 17 2 4" xfId="37982" xr:uid="{00000000-0005-0000-0000-0000FA8D0000}"/>
    <cellStyle name="Subtotal (line) 3 3 2 17 3" xfId="37983" xr:uid="{00000000-0005-0000-0000-0000FB8D0000}"/>
    <cellStyle name="Subtotal (line) 3 3 2 17 4" xfId="37984" xr:uid="{00000000-0005-0000-0000-0000FC8D0000}"/>
    <cellStyle name="Subtotal (line) 3 3 2 17 5" xfId="37985" xr:uid="{00000000-0005-0000-0000-0000FD8D0000}"/>
    <cellStyle name="Subtotal (line) 3 3 2 18" xfId="5242" xr:uid="{00000000-0005-0000-0000-0000FE8D0000}"/>
    <cellStyle name="Subtotal (line) 3 3 2 18 2" xfId="37986" xr:uid="{00000000-0005-0000-0000-0000FF8D0000}"/>
    <cellStyle name="Subtotal (line) 3 3 2 18 2 2" xfId="37987" xr:uid="{00000000-0005-0000-0000-0000008E0000}"/>
    <cellStyle name="Subtotal (line) 3 3 2 18 2 3" xfId="37988" xr:uid="{00000000-0005-0000-0000-0000018E0000}"/>
    <cellStyle name="Subtotal (line) 3 3 2 18 2 4" xfId="37989" xr:uid="{00000000-0005-0000-0000-0000028E0000}"/>
    <cellStyle name="Subtotal (line) 3 3 2 18 3" xfId="37990" xr:uid="{00000000-0005-0000-0000-0000038E0000}"/>
    <cellStyle name="Subtotal (line) 3 3 2 18 4" xfId="37991" xr:uid="{00000000-0005-0000-0000-0000048E0000}"/>
    <cellStyle name="Subtotal (line) 3 3 2 18 5" xfId="37992" xr:uid="{00000000-0005-0000-0000-0000058E0000}"/>
    <cellStyle name="Subtotal (line) 3 3 2 19" xfId="5243" xr:uid="{00000000-0005-0000-0000-0000068E0000}"/>
    <cellStyle name="Subtotal (line) 3 3 2 19 2" xfId="37993" xr:uid="{00000000-0005-0000-0000-0000078E0000}"/>
    <cellStyle name="Subtotal (line) 3 3 2 19 2 2" xfId="37994" xr:uid="{00000000-0005-0000-0000-0000088E0000}"/>
    <cellStyle name="Subtotal (line) 3 3 2 19 2 3" xfId="37995" xr:uid="{00000000-0005-0000-0000-0000098E0000}"/>
    <cellStyle name="Subtotal (line) 3 3 2 19 2 4" xfId="37996" xr:uid="{00000000-0005-0000-0000-00000A8E0000}"/>
    <cellStyle name="Subtotal (line) 3 3 2 19 3" xfId="37997" xr:uid="{00000000-0005-0000-0000-00000B8E0000}"/>
    <cellStyle name="Subtotal (line) 3 3 2 19 4" xfId="37998" xr:uid="{00000000-0005-0000-0000-00000C8E0000}"/>
    <cellStyle name="Subtotal (line) 3 3 2 19 5" xfId="37999" xr:uid="{00000000-0005-0000-0000-00000D8E0000}"/>
    <cellStyle name="Subtotal (line) 3 3 2 2" xfId="5244" xr:uid="{00000000-0005-0000-0000-00000E8E0000}"/>
    <cellStyle name="Subtotal (line) 3 3 2 2 2" xfId="38000" xr:uid="{00000000-0005-0000-0000-00000F8E0000}"/>
    <cellStyle name="Subtotal (line) 3 3 2 2 2 2" xfId="38001" xr:uid="{00000000-0005-0000-0000-0000108E0000}"/>
    <cellStyle name="Subtotal (line) 3 3 2 2 2 3" xfId="38002" xr:uid="{00000000-0005-0000-0000-0000118E0000}"/>
    <cellStyle name="Subtotal (line) 3 3 2 2 2 4" xfId="38003" xr:uid="{00000000-0005-0000-0000-0000128E0000}"/>
    <cellStyle name="Subtotal (line) 3 3 2 2 3" xfId="38004" xr:uid="{00000000-0005-0000-0000-0000138E0000}"/>
    <cellStyle name="Subtotal (line) 3 3 2 2 4" xfId="38005" xr:uid="{00000000-0005-0000-0000-0000148E0000}"/>
    <cellStyle name="Subtotal (line) 3 3 2 2 5" xfId="38006" xr:uid="{00000000-0005-0000-0000-0000158E0000}"/>
    <cellStyle name="Subtotal (line) 3 3 2 20" xfId="5245" xr:uid="{00000000-0005-0000-0000-0000168E0000}"/>
    <cellStyle name="Subtotal (line) 3 3 2 20 2" xfId="38007" xr:uid="{00000000-0005-0000-0000-0000178E0000}"/>
    <cellStyle name="Subtotal (line) 3 3 2 20 2 2" xfId="38008" xr:uid="{00000000-0005-0000-0000-0000188E0000}"/>
    <cellStyle name="Subtotal (line) 3 3 2 20 2 3" xfId="38009" xr:uid="{00000000-0005-0000-0000-0000198E0000}"/>
    <cellStyle name="Subtotal (line) 3 3 2 20 2 4" xfId="38010" xr:uid="{00000000-0005-0000-0000-00001A8E0000}"/>
    <cellStyle name="Subtotal (line) 3 3 2 20 3" xfId="38011" xr:uid="{00000000-0005-0000-0000-00001B8E0000}"/>
    <cellStyle name="Subtotal (line) 3 3 2 20 4" xfId="38012" xr:uid="{00000000-0005-0000-0000-00001C8E0000}"/>
    <cellStyle name="Subtotal (line) 3 3 2 20 5" xfId="38013" xr:uid="{00000000-0005-0000-0000-00001D8E0000}"/>
    <cellStyle name="Subtotal (line) 3 3 2 21" xfId="5246" xr:uid="{00000000-0005-0000-0000-00001E8E0000}"/>
    <cellStyle name="Subtotal (line) 3 3 2 21 2" xfId="38014" xr:uid="{00000000-0005-0000-0000-00001F8E0000}"/>
    <cellStyle name="Subtotal (line) 3 3 2 21 2 2" xfId="38015" xr:uid="{00000000-0005-0000-0000-0000208E0000}"/>
    <cellStyle name="Subtotal (line) 3 3 2 21 2 3" xfId="38016" xr:uid="{00000000-0005-0000-0000-0000218E0000}"/>
    <cellStyle name="Subtotal (line) 3 3 2 21 2 4" xfId="38017" xr:uid="{00000000-0005-0000-0000-0000228E0000}"/>
    <cellStyle name="Subtotal (line) 3 3 2 21 3" xfId="38018" xr:uid="{00000000-0005-0000-0000-0000238E0000}"/>
    <cellStyle name="Subtotal (line) 3 3 2 21 4" xfId="38019" xr:uid="{00000000-0005-0000-0000-0000248E0000}"/>
    <cellStyle name="Subtotal (line) 3 3 2 21 5" xfId="38020" xr:uid="{00000000-0005-0000-0000-0000258E0000}"/>
    <cellStyle name="Subtotal (line) 3 3 2 22" xfId="5247" xr:uid="{00000000-0005-0000-0000-0000268E0000}"/>
    <cellStyle name="Subtotal (line) 3 3 2 22 2" xfId="38021" xr:uid="{00000000-0005-0000-0000-0000278E0000}"/>
    <cellStyle name="Subtotal (line) 3 3 2 22 2 2" xfId="38022" xr:uid="{00000000-0005-0000-0000-0000288E0000}"/>
    <cellStyle name="Subtotal (line) 3 3 2 22 2 3" xfId="38023" xr:uid="{00000000-0005-0000-0000-0000298E0000}"/>
    <cellStyle name="Subtotal (line) 3 3 2 22 2 4" xfId="38024" xr:uid="{00000000-0005-0000-0000-00002A8E0000}"/>
    <cellStyle name="Subtotal (line) 3 3 2 22 3" xfId="38025" xr:uid="{00000000-0005-0000-0000-00002B8E0000}"/>
    <cellStyle name="Subtotal (line) 3 3 2 22 4" xfId="38026" xr:uid="{00000000-0005-0000-0000-00002C8E0000}"/>
    <cellStyle name="Subtotal (line) 3 3 2 22 5" xfId="38027" xr:uid="{00000000-0005-0000-0000-00002D8E0000}"/>
    <cellStyle name="Subtotal (line) 3 3 2 23" xfId="5248" xr:uid="{00000000-0005-0000-0000-00002E8E0000}"/>
    <cellStyle name="Subtotal (line) 3 3 2 23 2" xfId="38028" xr:uid="{00000000-0005-0000-0000-00002F8E0000}"/>
    <cellStyle name="Subtotal (line) 3 3 2 23 2 2" xfId="38029" xr:uid="{00000000-0005-0000-0000-0000308E0000}"/>
    <cellStyle name="Subtotal (line) 3 3 2 23 2 3" xfId="38030" xr:uid="{00000000-0005-0000-0000-0000318E0000}"/>
    <cellStyle name="Subtotal (line) 3 3 2 23 2 4" xfId="38031" xr:uid="{00000000-0005-0000-0000-0000328E0000}"/>
    <cellStyle name="Subtotal (line) 3 3 2 23 3" xfId="38032" xr:uid="{00000000-0005-0000-0000-0000338E0000}"/>
    <cellStyle name="Subtotal (line) 3 3 2 23 4" xfId="38033" xr:uid="{00000000-0005-0000-0000-0000348E0000}"/>
    <cellStyle name="Subtotal (line) 3 3 2 23 5" xfId="38034" xr:uid="{00000000-0005-0000-0000-0000358E0000}"/>
    <cellStyle name="Subtotal (line) 3 3 2 24" xfId="5249" xr:uid="{00000000-0005-0000-0000-0000368E0000}"/>
    <cellStyle name="Subtotal (line) 3 3 2 24 2" xfId="38035" xr:uid="{00000000-0005-0000-0000-0000378E0000}"/>
    <cellStyle name="Subtotal (line) 3 3 2 24 2 2" xfId="38036" xr:uid="{00000000-0005-0000-0000-0000388E0000}"/>
    <cellStyle name="Subtotal (line) 3 3 2 24 2 3" xfId="38037" xr:uid="{00000000-0005-0000-0000-0000398E0000}"/>
    <cellStyle name="Subtotal (line) 3 3 2 24 2 4" xfId="38038" xr:uid="{00000000-0005-0000-0000-00003A8E0000}"/>
    <cellStyle name="Subtotal (line) 3 3 2 24 3" xfId="38039" xr:uid="{00000000-0005-0000-0000-00003B8E0000}"/>
    <cellStyle name="Subtotal (line) 3 3 2 24 4" xfId="38040" xr:uid="{00000000-0005-0000-0000-00003C8E0000}"/>
    <cellStyle name="Subtotal (line) 3 3 2 24 5" xfId="38041" xr:uid="{00000000-0005-0000-0000-00003D8E0000}"/>
    <cellStyle name="Subtotal (line) 3 3 2 25" xfId="5250" xr:uid="{00000000-0005-0000-0000-00003E8E0000}"/>
    <cellStyle name="Subtotal (line) 3 3 2 25 2" xfId="38042" xr:uid="{00000000-0005-0000-0000-00003F8E0000}"/>
    <cellStyle name="Subtotal (line) 3 3 2 25 2 2" xfId="38043" xr:uid="{00000000-0005-0000-0000-0000408E0000}"/>
    <cellStyle name="Subtotal (line) 3 3 2 25 2 3" xfId="38044" xr:uid="{00000000-0005-0000-0000-0000418E0000}"/>
    <cellStyle name="Subtotal (line) 3 3 2 25 2 4" xfId="38045" xr:uid="{00000000-0005-0000-0000-0000428E0000}"/>
    <cellStyle name="Subtotal (line) 3 3 2 25 3" xfId="38046" xr:uid="{00000000-0005-0000-0000-0000438E0000}"/>
    <cellStyle name="Subtotal (line) 3 3 2 25 4" xfId="38047" xr:uid="{00000000-0005-0000-0000-0000448E0000}"/>
    <cellStyle name="Subtotal (line) 3 3 2 25 5" xfId="38048" xr:uid="{00000000-0005-0000-0000-0000458E0000}"/>
    <cellStyle name="Subtotal (line) 3 3 2 26" xfId="5251" xr:uid="{00000000-0005-0000-0000-0000468E0000}"/>
    <cellStyle name="Subtotal (line) 3 3 2 26 2" xfId="38049" xr:uid="{00000000-0005-0000-0000-0000478E0000}"/>
    <cellStyle name="Subtotal (line) 3 3 2 26 2 2" xfId="38050" xr:uid="{00000000-0005-0000-0000-0000488E0000}"/>
    <cellStyle name="Subtotal (line) 3 3 2 26 2 3" xfId="38051" xr:uid="{00000000-0005-0000-0000-0000498E0000}"/>
    <cellStyle name="Subtotal (line) 3 3 2 26 2 4" xfId="38052" xr:uid="{00000000-0005-0000-0000-00004A8E0000}"/>
    <cellStyle name="Subtotal (line) 3 3 2 26 3" xfId="38053" xr:uid="{00000000-0005-0000-0000-00004B8E0000}"/>
    <cellStyle name="Subtotal (line) 3 3 2 26 4" xfId="38054" xr:uid="{00000000-0005-0000-0000-00004C8E0000}"/>
    <cellStyle name="Subtotal (line) 3 3 2 26 5" xfId="38055" xr:uid="{00000000-0005-0000-0000-00004D8E0000}"/>
    <cellStyle name="Subtotal (line) 3 3 2 27" xfId="5252" xr:uid="{00000000-0005-0000-0000-00004E8E0000}"/>
    <cellStyle name="Subtotal (line) 3 3 2 27 2" xfId="38056" xr:uid="{00000000-0005-0000-0000-00004F8E0000}"/>
    <cellStyle name="Subtotal (line) 3 3 2 27 2 2" xfId="38057" xr:uid="{00000000-0005-0000-0000-0000508E0000}"/>
    <cellStyle name="Subtotal (line) 3 3 2 27 2 3" xfId="38058" xr:uid="{00000000-0005-0000-0000-0000518E0000}"/>
    <cellStyle name="Subtotal (line) 3 3 2 27 2 4" xfId="38059" xr:uid="{00000000-0005-0000-0000-0000528E0000}"/>
    <cellStyle name="Subtotal (line) 3 3 2 27 3" xfId="38060" xr:uid="{00000000-0005-0000-0000-0000538E0000}"/>
    <cellStyle name="Subtotal (line) 3 3 2 27 4" xfId="38061" xr:uid="{00000000-0005-0000-0000-0000548E0000}"/>
    <cellStyle name="Subtotal (line) 3 3 2 27 5" xfId="38062" xr:uid="{00000000-0005-0000-0000-0000558E0000}"/>
    <cellStyle name="Subtotal (line) 3 3 2 28" xfId="5253" xr:uid="{00000000-0005-0000-0000-0000568E0000}"/>
    <cellStyle name="Subtotal (line) 3 3 2 28 2" xfId="38063" xr:uid="{00000000-0005-0000-0000-0000578E0000}"/>
    <cellStyle name="Subtotal (line) 3 3 2 28 2 2" xfId="38064" xr:uid="{00000000-0005-0000-0000-0000588E0000}"/>
    <cellStyle name="Subtotal (line) 3 3 2 28 2 3" xfId="38065" xr:uid="{00000000-0005-0000-0000-0000598E0000}"/>
    <cellStyle name="Subtotal (line) 3 3 2 28 2 4" xfId="38066" xr:uid="{00000000-0005-0000-0000-00005A8E0000}"/>
    <cellStyle name="Subtotal (line) 3 3 2 28 3" xfId="38067" xr:uid="{00000000-0005-0000-0000-00005B8E0000}"/>
    <cellStyle name="Subtotal (line) 3 3 2 28 4" xfId="38068" xr:uid="{00000000-0005-0000-0000-00005C8E0000}"/>
    <cellStyle name="Subtotal (line) 3 3 2 28 5" xfId="38069" xr:uid="{00000000-0005-0000-0000-00005D8E0000}"/>
    <cellStyle name="Subtotal (line) 3 3 2 29" xfId="5254" xr:uid="{00000000-0005-0000-0000-00005E8E0000}"/>
    <cellStyle name="Subtotal (line) 3 3 2 29 2" xfId="38070" xr:uid="{00000000-0005-0000-0000-00005F8E0000}"/>
    <cellStyle name="Subtotal (line) 3 3 2 29 2 2" xfId="38071" xr:uid="{00000000-0005-0000-0000-0000608E0000}"/>
    <cellStyle name="Subtotal (line) 3 3 2 29 2 3" xfId="38072" xr:uid="{00000000-0005-0000-0000-0000618E0000}"/>
    <cellStyle name="Subtotal (line) 3 3 2 29 2 4" xfId="38073" xr:uid="{00000000-0005-0000-0000-0000628E0000}"/>
    <cellStyle name="Subtotal (line) 3 3 2 29 3" xfId="38074" xr:uid="{00000000-0005-0000-0000-0000638E0000}"/>
    <cellStyle name="Subtotal (line) 3 3 2 29 4" xfId="38075" xr:uid="{00000000-0005-0000-0000-0000648E0000}"/>
    <cellStyle name="Subtotal (line) 3 3 2 29 5" xfId="38076" xr:uid="{00000000-0005-0000-0000-0000658E0000}"/>
    <cellStyle name="Subtotal (line) 3 3 2 3" xfId="5255" xr:uid="{00000000-0005-0000-0000-0000668E0000}"/>
    <cellStyle name="Subtotal (line) 3 3 2 3 2" xfId="38077" xr:uid="{00000000-0005-0000-0000-0000678E0000}"/>
    <cellStyle name="Subtotal (line) 3 3 2 3 2 2" xfId="38078" xr:uid="{00000000-0005-0000-0000-0000688E0000}"/>
    <cellStyle name="Subtotal (line) 3 3 2 3 2 3" xfId="38079" xr:uid="{00000000-0005-0000-0000-0000698E0000}"/>
    <cellStyle name="Subtotal (line) 3 3 2 3 2 4" xfId="38080" xr:uid="{00000000-0005-0000-0000-00006A8E0000}"/>
    <cellStyle name="Subtotal (line) 3 3 2 3 3" xfId="38081" xr:uid="{00000000-0005-0000-0000-00006B8E0000}"/>
    <cellStyle name="Subtotal (line) 3 3 2 3 4" xfId="38082" xr:uid="{00000000-0005-0000-0000-00006C8E0000}"/>
    <cellStyle name="Subtotal (line) 3 3 2 3 5" xfId="38083" xr:uid="{00000000-0005-0000-0000-00006D8E0000}"/>
    <cellStyle name="Subtotal (line) 3 3 2 30" xfId="5256" xr:uid="{00000000-0005-0000-0000-00006E8E0000}"/>
    <cellStyle name="Subtotal (line) 3 3 2 30 2" xfId="38084" xr:uid="{00000000-0005-0000-0000-00006F8E0000}"/>
    <cellStyle name="Subtotal (line) 3 3 2 30 2 2" xfId="38085" xr:uid="{00000000-0005-0000-0000-0000708E0000}"/>
    <cellStyle name="Subtotal (line) 3 3 2 30 2 3" xfId="38086" xr:uid="{00000000-0005-0000-0000-0000718E0000}"/>
    <cellStyle name="Subtotal (line) 3 3 2 30 2 4" xfId="38087" xr:uid="{00000000-0005-0000-0000-0000728E0000}"/>
    <cellStyle name="Subtotal (line) 3 3 2 30 3" xfId="38088" xr:uid="{00000000-0005-0000-0000-0000738E0000}"/>
    <cellStyle name="Subtotal (line) 3 3 2 30 4" xfId="38089" xr:uid="{00000000-0005-0000-0000-0000748E0000}"/>
    <cellStyle name="Subtotal (line) 3 3 2 30 5" xfId="38090" xr:uid="{00000000-0005-0000-0000-0000758E0000}"/>
    <cellStyle name="Subtotal (line) 3 3 2 31" xfId="5257" xr:uid="{00000000-0005-0000-0000-0000768E0000}"/>
    <cellStyle name="Subtotal (line) 3 3 2 31 2" xfId="38091" xr:uid="{00000000-0005-0000-0000-0000778E0000}"/>
    <cellStyle name="Subtotal (line) 3 3 2 31 2 2" xfId="38092" xr:uid="{00000000-0005-0000-0000-0000788E0000}"/>
    <cellStyle name="Subtotal (line) 3 3 2 31 2 3" xfId="38093" xr:uid="{00000000-0005-0000-0000-0000798E0000}"/>
    <cellStyle name="Subtotal (line) 3 3 2 31 2 4" xfId="38094" xr:uid="{00000000-0005-0000-0000-00007A8E0000}"/>
    <cellStyle name="Subtotal (line) 3 3 2 31 3" xfId="38095" xr:uid="{00000000-0005-0000-0000-00007B8E0000}"/>
    <cellStyle name="Subtotal (line) 3 3 2 31 4" xfId="38096" xr:uid="{00000000-0005-0000-0000-00007C8E0000}"/>
    <cellStyle name="Subtotal (line) 3 3 2 31 5" xfId="38097" xr:uid="{00000000-0005-0000-0000-00007D8E0000}"/>
    <cellStyle name="Subtotal (line) 3 3 2 32" xfId="5258" xr:uid="{00000000-0005-0000-0000-00007E8E0000}"/>
    <cellStyle name="Subtotal (line) 3 3 2 32 2" xfId="38098" xr:uid="{00000000-0005-0000-0000-00007F8E0000}"/>
    <cellStyle name="Subtotal (line) 3 3 2 32 2 2" xfId="38099" xr:uid="{00000000-0005-0000-0000-0000808E0000}"/>
    <cellStyle name="Subtotal (line) 3 3 2 32 2 3" xfId="38100" xr:uid="{00000000-0005-0000-0000-0000818E0000}"/>
    <cellStyle name="Subtotal (line) 3 3 2 32 2 4" xfId="38101" xr:uid="{00000000-0005-0000-0000-0000828E0000}"/>
    <cellStyle name="Subtotal (line) 3 3 2 32 3" xfId="38102" xr:uid="{00000000-0005-0000-0000-0000838E0000}"/>
    <cellStyle name="Subtotal (line) 3 3 2 32 4" xfId="38103" xr:uid="{00000000-0005-0000-0000-0000848E0000}"/>
    <cellStyle name="Subtotal (line) 3 3 2 32 5" xfId="38104" xr:uid="{00000000-0005-0000-0000-0000858E0000}"/>
    <cellStyle name="Subtotal (line) 3 3 2 33" xfId="5259" xr:uid="{00000000-0005-0000-0000-0000868E0000}"/>
    <cellStyle name="Subtotal (line) 3 3 2 33 2" xfId="38105" xr:uid="{00000000-0005-0000-0000-0000878E0000}"/>
    <cellStyle name="Subtotal (line) 3 3 2 33 2 2" xfId="38106" xr:uid="{00000000-0005-0000-0000-0000888E0000}"/>
    <cellStyle name="Subtotal (line) 3 3 2 33 2 3" xfId="38107" xr:uid="{00000000-0005-0000-0000-0000898E0000}"/>
    <cellStyle name="Subtotal (line) 3 3 2 33 2 4" xfId="38108" xr:uid="{00000000-0005-0000-0000-00008A8E0000}"/>
    <cellStyle name="Subtotal (line) 3 3 2 33 3" xfId="38109" xr:uid="{00000000-0005-0000-0000-00008B8E0000}"/>
    <cellStyle name="Subtotal (line) 3 3 2 33 4" xfId="38110" xr:uid="{00000000-0005-0000-0000-00008C8E0000}"/>
    <cellStyle name="Subtotal (line) 3 3 2 33 5" xfId="38111" xr:uid="{00000000-0005-0000-0000-00008D8E0000}"/>
    <cellStyle name="Subtotal (line) 3 3 2 34" xfId="5260" xr:uid="{00000000-0005-0000-0000-00008E8E0000}"/>
    <cellStyle name="Subtotal (line) 3 3 2 34 2" xfId="38112" xr:uid="{00000000-0005-0000-0000-00008F8E0000}"/>
    <cellStyle name="Subtotal (line) 3 3 2 34 2 2" xfId="38113" xr:uid="{00000000-0005-0000-0000-0000908E0000}"/>
    <cellStyle name="Subtotal (line) 3 3 2 34 2 3" xfId="38114" xr:uid="{00000000-0005-0000-0000-0000918E0000}"/>
    <cellStyle name="Subtotal (line) 3 3 2 34 2 4" xfId="38115" xr:uid="{00000000-0005-0000-0000-0000928E0000}"/>
    <cellStyle name="Subtotal (line) 3 3 2 34 3" xfId="38116" xr:uid="{00000000-0005-0000-0000-0000938E0000}"/>
    <cellStyle name="Subtotal (line) 3 3 2 34 4" xfId="38117" xr:uid="{00000000-0005-0000-0000-0000948E0000}"/>
    <cellStyle name="Subtotal (line) 3 3 2 34 5" xfId="38118" xr:uid="{00000000-0005-0000-0000-0000958E0000}"/>
    <cellStyle name="Subtotal (line) 3 3 2 35" xfId="5261" xr:uid="{00000000-0005-0000-0000-0000968E0000}"/>
    <cellStyle name="Subtotal (line) 3 3 2 35 2" xfId="38119" xr:uid="{00000000-0005-0000-0000-0000978E0000}"/>
    <cellStyle name="Subtotal (line) 3 3 2 35 2 2" xfId="38120" xr:uid="{00000000-0005-0000-0000-0000988E0000}"/>
    <cellStyle name="Subtotal (line) 3 3 2 35 2 3" xfId="38121" xr:uid="{00000000-0005-0000-0000-0000998E0000}"/>
    <cellStyle name="Subtotal (line) 3 3 2 35 2 4" xfId="38122" xr:uid="{00000000-0005-0000-0000-00009A8E0000}"/>
    <cellStyle name="Subtotal (line) 3 3 2 35 3" xfId="38123" xr:uid="{00000000-0005-0000-0000-00009B8E0000}"/>
    <cellStyle name="Subtotal (line) 3 3 2 35 4" xfId="38124" xr:uid="{00000000-0005-0000-0000-00009C8E0000}"/>
    <cellStyle name="Subtotal (line) 3 3 2 35 5" xfId="38125" xr:uid="{00000000-0005-0000-0000-00009D8E0000}"/>
    <cellStyle name="Subtotal (line) 3 3 2 36" xfId="5262" xr:uid="{00000000-0005-0000-0000-00009E8E0000}"/>
    <cellStyle name="Subtotal (line) 3 3 2 36 2" xfId="38126" xr:uid="{00000000-0005-0000-0000-00009F8E0000}"/>
    <cellStyle name="Subtotal (line) 3 3 2 36 2 2" xfId="38127" xr:uid="{00000000-0005-0000-0000-0000A08E0000}"/>
    <cellStyle name="Subtotal (line) 3 3 2 36 2 3" xfId="38128" xr:uid="{00000000-0005-0000-0000-0000A18E0000}"/>
    <cellStyle name="Subtotal (line) 3 3 2 36 2 4" xfId="38129" xr:uid="{00000000-0005-0000-0000-0000A28E0000}"/>
    <cellStyle name="Subtotal (line) 3 3 2 36 3" xfId="38130" xr:uid="{00000000-0005-0000-0000-0000A38E0000}"/>
    <cellStyle name="Subtotal (line) 3 3 2 36 4" xfId="38131" xr:uid="{00000000-0005-0000-0000-0000A48E0000}"/>
    <cellStyle name="Subtotal (line) 3 3 2 36 5" xfId="38132" xr:uid="{00000000-0005-0000-0000-0000A58E0000}"/>
    <cellStyle name="Subtotal (line) 3 3 2 37" xfId="5263" xr:uid="{00000000-0005-0000-0000-0000A68E0000}"/>
    <cellStyle name="Subtotal (line) 3 3 2 37 2" xfId="38133" xr:uid="{00000000-0005-0000-0000-0000A78E0000}"/>
    <cellStyle name="Subtotal (line) 3 3 2 37 2 2" xfId="38134" xr:uid="{00000000-0005-0000-0000-0000A88E0000}"/>
    <cellStyle name="Subtotal (line) 3 3 2 37 2 3" xfId="38135" xr:uid="{00000000-0005-0000-0000-0000A98E0000}"/>
    <cellStyle name="Subtotal (line) 3 3 2 37 2 4" xfId="38136" xr:uid="{00000000-0005-0000-0000-0000AA8E0000}"/>
    <cellStyle name="Subtotal (line) 3 3 2 37 3" xfId="38137" xr:uid="{00000000-0005-0000-0000-0000AB8E0000}"/>
    <cellStyle name="Subtotal (line) 3 3 2 37 4" xfId="38138" xr:uid="{00000000-0005-0000-0000-0000AC8E0000}"/>
    <cellStyle name="Subtotal (line) 3 3 2 37 5" xfId="38139" xr:uid="{00000000-0005-0000-0000-0000AD8E0000}"/>
    <cellStyle name="Subtotal (line) 3 3 2 38" xfId="5264" xr:uid="{00000000-0005-0000-0000-0000AE8E0000}"/>
    <cellStyle name="Subtotal (line) 3 3 2 38 2" xfId="38140" xr:uid="{00000000-0005-0000-0000-0000AF8E0000}"/>
    <cellStyle name="Subtotal (line) 3 3 2 38 2 2" xfId="38141" xr:uid="{00000000-0005-0000-0000-0000B08E0000}"/>
    <cellStyle name="Subtotal (line) 3 3 2 38 2 3" xfId="38142" xr:uid="{00000000-0005-0000-0000-0000B18E0000}"/>
    <cellStyle name="Subtotal (line) 3 3 2 38 2 4" xfId="38143" xr:uid="{00000000-0005-0000-0000-0000B28E0000}"/>
    <cellStyle name="Subtotal (line) 3 3 2 38 3" xfId="38144" xr:uid="{00000000-0005-0000-0000-0000B38E0000}"/>
    <cellStyle name="Subtotal (line) 3 3 2 38 4" xfId="38145" xr:uid="{00000000-0005-0000-0000-0000B48E0000}"/>
    <cellStyle name="Subtotal (line) 3 3 2 38 5" xfId="38146" xr:uid="{00000000-0005-0000-0000-0000B58E0000}"/>
    <cellStyle name="Subtotal (line) 3 3 2 39" xfId="5265" xr:uid="{00000000-0005-0000-0000-0000B68E0000}"/>
    <cellStyle name="Subtotal (line) 3 3 2 39 2" xfId="38147" xr:uid="{00000000-0005-0000-0000-0000B78E0000}"/>
    <cellStyle name="Subtotal (line) 3 3 2 39 2 2" xfId="38148" xr:uid="{00000000-0005-0000-0000-0000B88E0000}"/>
    <cellStyle name="Subtotal (line) 3 3 2 39 2 3" xfId="38149" xr:uid="{00000000-0005-0000-0000-0000B98E0000}"/>
    <cellStyle name="Subtotal (line) 3 3 2 39 2 4" xfId="38150" xr:uid="{00000000-0005-0000-0000-0000BA8E0000}"/>
    <cellStyle name="Subtotal (line) 3 3 2 39 3" xfId="38151" xr:uid="{00000000-0005-0000-0000-0000BB8E0000}"/>
    <cellStyle name="Subtotal (line) 3 3 2 39 4" xfId="38152" xr:uid="{00000000-0005-0000-0000-0000BC8E0000}"/>
    <cellStyle name="Subtotal (line) 3 3 2 39 5" xfId="38153" xr:uid="{00000000-0005-0000-0000-0000BD8E0000}"/>
    <cellStyle name="Subtotal (line) 3 3 2 4" xfId="5266" xr:uid="{00000000-0005-0000-0000-0000BE8E0000}"/>
    <cellStyle name="Subtotal (line) 3 3 2 4 2" xfId="38154" xr:uid="{00000000-0005-0000-0000-0000BF8E0000}"/>
    <cellStyle name="Subtotal (line) 3 3 2 4 2 2" xfId="38155" xr:uid="{00000000-0005-0000-0000-0000C08E0000}"/>
    <cellStyle name="Subtotal (line) 3 3 2 4 2 3" xfId="38156" xr:uid="{00000000-0005-0000-0000-0000C18E0000}"/>
    <cellStyle name="Subtotal (line) 3 3 2 4 2 4" xfId="38157" xr:uid="{00000000-0005-0000-0000-0000C28E0000}"/>
    <cellStyle name="Subtotal (line) 3 3 2 4 3" xfId="38158" xr:uid="{00000000-0005-0000-0000-0000C38E0000}"/>
    <cellStyle name="Subtotal (line) 3 3 2 4 4" xfId="38159" xr:uid="{00000000-0005-0000-0000-0000C48E0000}"/>
    <cellStyle name="Subtotal (line) 3 3 2 4 5" xfId="38160" xr:uid="{00000000-0005-0000-0000-0000C58E0000}"/>
    <cellStyle name="Subtotal (line) 3 3 2 40" xfId="5267" xr:uid="{00000000-0005-0000-0000-0000C68E0000}"/>
    <cellStyle name="Subtotal (line) 3 3 2 40 2" xfId="38161" xr:uid="{00000000-0005-0000-0000-0000C78E0000}"/>
    <cellStyle name="Subtotal (line) 3 3 2 40 2 2" xfId="38162" xr:uid="{00000000-0005-0000-0000-0000C88E0000}"/>
    <cellStyle name="Subtotal (line) 3 3 2 40 2 3" xfId="38163" xr:uid="{00000000-0005-0000-0000-0000C98E0000}"/>
    <cellStyle name="Subtotal (line) 3 3 2 40 2 4" xfId="38164" xr:uid="{00000000-0005-0000-0000-0000CA8E0000}"/>
    <cellStyle name="Subtotal (line) 3 3 2 40 3" xfId="38165" xr:uid="{00000000-0005-0000-0000-0000CB8E0000}"/>
    <cellStyle name="Subtotal (line) 3 3 2 40 4" xfId="38166" xr:uid="{00000000-0005-0000-0000-0000CC8E0000}"/>
    <cellStyle name="Subtotal (line) 3 3 2 40 5" xfId="38167" xr:uid="{00000000-0005-0000-0000-0000CD8E0000}"/>
    <cellStyle name="Subtotal (line) 3 3 2 41" xfId="5268" xr:uid="{00000000-0005-0000-0000-0000CE8E0000}"/>
    <cellStyle name="Subtotal (line) 3 3 2 41 2" xfId="38168" xr:uid="{00000000-0005-0000-0000-0000CF8E0000}"/>
    <cellStyle name="Subtotal (line) 3 3 2 41 2 2" xfId="38169" xr:uid="{00000000-0005-0000-0000-0000D08E0000}"/>
    <cellStyle name="Subtotal (line) 3 3 2 41 2 3" xfId="38170" xr:uid="{00000000-0005-0000-0000-0000D18E0000}"/>
    <cellStyle name="Subtotal (line) 3 3 2 41 2 4" xfId="38171" xr:uid="{00000000-0005-0000-0000-0000D28E0000}"/>
    <cellStyle name="Subtotal (line) 3 3 2 41 3" xfId="38172" xr:uid="{00000000-0005-0000-0000-0000D38E0000}"/>
    <cellStyle name="Subtotal (line) 3 3 2 41 4" xfId="38173" xr:uid="{00000000-0005-0000-0000-0000D48E0000}"/>
    <cellStyle name="Subtotal (line) 3 3 2 41 5" xfId="38174" xr:uid="{00000000-0005-0000-0000-0000D58E0000}"/>
    <cellStyle name="Subtotal (line) 3 3 2 42" xfId="5269" xr:uid="{00000000-0005-0000-0000-0000D68E0000}"/>
    <cellStyle name="Subtotal (line) 3 3 2 42 2" xfId="38175" xr:uid="{00000000-0005-0000-0000-0000D78E0000}"/>
    <cellStyle name="Subtotal (line) 3 3 2 42 2 2" xfId="38176" xr:uid="{00000000-0005-0000-0000-0000D88E0000}"/>
    <cellStyle name="Subtotal (line) 3 3 2 42 2 3" xfId="38177" xr:uid="{00000000-0005-0000-0000-0000D98E0000}"/>
    <cellStyle name="Subtotal (line) 3 3 2 42 2 4" xfId="38178" xr:uid="{00000000-0005-0000-0000-0000DA8E0000}"/>
    <cellStyle name="Subtotal (line) 3 3 2 42 3" xfId="38179" xr:uid="{00000000-0005-0000-0000-0000DB8E0000}"/>
    <cellStyle name="Subtotal (line) 3 3 2 42 4" xfId="38180" xr:uid="{00000000-0005-0000-0000-0000DC8E0000}"/>
    <cellStyle name="Subtotal (line) 3 3 2 42 5" xfId="38181" xr:uid="{00000000-0005-0000-0000-0000DD8E0000}"/>
    <cellStyle name="Subtotal (line) 3 3 2 43" xfId="5270" xr:uid="{00000000-0005-0000-0000-0000DE8E0000}"/>
    <cellStyle name="Subtotal (line) 3 3 2 43 2" xfId="38182" xr:uid="{00000000-0005-0000-0000-0000DF8E0000}"/>
    <cellStyle name="Subtotal (line) 3 3 2 43 2 2" xfId="38183" xr:uid="{00000000-0005-0000-0000-0000E08E0000}"/>
    <cellStyle name="Subtotal (line) 3 3 2 43 2 3" xfId="38184" xr:uid="{00000000-0005-0000-0000-0000E18E0000}"/>
    <cellStyle name="Subtotal (line) 3 3 2 43 2 4" xfId="38185" xr:uid="{00000000-0005-0000-0000-0000E28E0000}"/>
    <cellStyle name="Subtotal (line) 3 3 2 43 3" xfId="38186" xr:uid="{00000000-0005-0000-0000-0000E38E0000}"/>
    <cellStyle name="Subtotal (line) 3 3 2 43 4" xfId="38187" xr:uid="{00000000-0005-0000-0000-0000E48E0000}"/>
    <cellStyle name="Subtotal (line) 3 3 2 43 5" xfId="38188" xr:uid="{00000000-0005-0000-0000-0000E58E0000}"/>
    <cellStyle name="Subtotal (line) 3 3 2 44" xfId="5271" xr:uid="{00000000-0005-0000-0000-0000E68E0000}"/>
    <cellStyle name="Subtotal (line) 3 3 2 44 2" xfId="38189" xr:uid="{00000000-0005-0000-0000-0000E78E0000}"/>
    <cellStyle name="Subtotal (line) 3 3 2 44 2 2" xfId="38190" xr:uid="{00000000-0005-0000-0000-0000E88E0000}"/>
    <cellStyle name="Subtotal (line) 3 3 2 44 2 3" xfId="38191" xr:uid="{00000000-0005-0000-0000-0000E98E0000}"/>
    <cellStyle name="Subtotal (line) 3 3 2 44 2 4" xfId="38192" xr:uid="{00000000-0005-0000-0000-0000EA8E0000}"/>
    <cellStyle name="Subtotal (line) 3 3 2 44 3" xfId="38193" xr:uid="{00000000-0005-0000-0000-0000EB8E0000}"/>
    <cellStyle name="Subtotal (line) 3 3 2 44 4" xfId="38194" xr:uid="{00000000-0005-0000-0000-0000EC8E0000}"/>
    <cellStyle name="Subtotal (line) 3 3 2 44 5" xfId="38195" xr:uid="{00000000-0005-0000-0000-0000ED8E0000}"/>
    <cellStyle name="Subtotal (line) 3 3 2 45" xfId="38196" xr:uid="{00000000-0005-0000-0000-0000EE8E0000}"/>
    <cellStyle name="Subtotal (line) 3 3 2 45 2" xfId="38197" xr:uid="{00000000-0005-0000-0000-0000EF8E0000}"/>
    <cellStyle name="Subtotal (line) 3 3 2 45 3" xfId="38198" xr:uid="{00000000-0005-0000-0000-0000F08E0000}"/>
    <cellStyle name="Subtotal (line) 3 3 2 45 4" xfId="38199" xr:uid="{00000000-0005-0000-0000-0000F18E0000}"/>
    <cellStyle name="Subtotal (line) 3 3 2 46" xfId="38200" xr:uid="{00000000-0005-0000-0000-0000F28E0000}"/>
    <cellStyle name="Subtotal (line) 3 3 2 46 2" xfId="38201" xr:uid="{00000000-0005-0000-0000-0000F38E0000}"/>
    <cellStyle name="Subtotal (line) 3 3 2 46 3" xfId="38202" xr:uid="{00000000-0005-0000-0000-0000F48E0000}"/>
    <cellStyle name="Subtotal (line) 3 3 2 46 4" xfId="38203" xr:uid="{00000000-0005-0000-0000-0000F58E0000}"/>
    <cellStyle name="Subtotal (line) 3 3 2 47" xfId="38204" xr:uid="{00000000-0005-0000-0000-0000F68E0000}"/>
    <cellStyle name="Subtotal (line) 3 3 2 48" xfId="38205" xr:uid="{00000000-0005-0000-0000-0000F78E0000}"/>
    <cellStyle name="Subtotal (line) 3 3 2 49" xfId="38206" xr:uid="{00000000-0005-0000-0000-0000F88E0000}"/>
    <cellStyle name="Subtotal (line) 3 3 2 5" xfId="5272" xr:uid="{00000000-0005-0000-0000-0000F98E0000}"/>
    <cellStyle name="Subtotal (line) 3 3 2 5 2" xfId="38207" xr:uid="{00000000-0005-0000-0000-0000FA8E0000}"/>
    <cellStyle name="Subtotal (line) 3 3 2 5 2 2" xfId="38208" xr:uid="{00000000-0005-0000-0000-0000FB8E0000}"/>
    <cellStyle name="Subtotal (line) 3 3 2 5 2 3" xfId="38209" xr:uid="{00000000-0005-0000-0000-0000FC8E0000}"/>
    <cellStyle name="Subtotal (line) 3 3 2 5 2 4" xfId="38210" xr:uid="{00000000-0005-0000-0000-0000FD8E0000}"/>
    <cellStyle name="Subtotal (line) 3 3 2 5 3" xfId="38211" xr:uid="{00000000-0005-0000-0000-0000FE8E0000}"/>
    <cellStyle name="Subtotal (line) 3 3 2 5 4" xfId="38212" xr:uid="{00000000-0005-0000-0000-0000FF8E0000}"/>
    <cellStyle name="Subtotal (line) 3 3 2 5 5" xfId="38213" xr:uid="{00000000-0005-0000-0000-0000008F0000}"/>
    <cellStyle name="Subtotal (line) 3 3 2 6" xfId="5273" xr:uid="{00000000-0005-0000-0000-0000018F0000}"/>
    <cellStyle name="Subtotal (line) 3 3 2 6 2" xfId="38214" xr:uid="{00000000-0005-0000-0000-0000028F0000}"/>
    <cellStyle name="Subtotal (line) 3 3 2 6 2 2" xfId="38215" xr:uid="{00000000-0005-0000-0000-0000038F0000}"/>
    <cellStyle name="Subtotal (line) 3 3 2 6 2 3" xfId="38216" xr:uid="{00000000-0005-0000-0000-0000048F0000}"/>
    <cellStyle name="Subtotal (line) 3 3 2 6 2 4" xfId="38217" xr:uid="{00000000-0005-0000-0000-0000058F0000}"/>
    <cellStyle name="Subtotal (line) 3 3 2 6 3" xfId="38218" xr:uid="{00000000-0005-0000-0000-0000068F0000}"/>
    <cellStyle name="Subtotal (line) 3 3 2 6 4" xfId="38219" xr:uid="{00000000-0005-0000-0000-0000078F0000}"/>
    <cellStyle name="Subtotal (line) 3 3 2 6 5" xfId="38220" xr:uid="{00000000-0005-0000-0000-0000088F0000}"/>
    <cellStyle name="Subtotal (line) 3 3 2 7" xfId="5274" xr:uid="{00000000-0005-0000-0000-0000098F0000}"/>
    <cellStyle name="Subtotal (line) 3 3 2 7 2" xfId="38221" xr:uid="{00000000-0005-0000-0000-00000A8F0000}"/>
    <cellStyle name="Subtotal (line) 3 3 2 7 2 2" xfId="38222" xr:uid="{00000000-0005-0000-0000-00000B8F0000}"/>
    <cellStyle name="Subtotal (line) 3 3 2 7 2 3" xfId="38223" xr:uid="{00000000-0005-0000-0000-00000C8F0000}"/>
    <cellStyle name="Subtotal (line) 3 3 2 7 2 4" xfId="38224" xr:uid="{00000000-0005-0000-0000-00000D8F0000}"/>
    <cellStyle name="Subtotal (line) 3 3 2 7 3" xfId="38225" xr:uid="{00000000-0005-0000-0000-00000E8F0000}"/>
    <cellStyle name="Subtotal (line) 3 3 2 7 4" xfId="38226" xr:uid="{00000000-0005-0000-0000-00000F8F0000}"/>
    <cellStyle name="Subtotal (line) 3 3 2 7 5" xfId="38227" xr:uid="{00000000-0005-0000-0000-0000108F0000}"/>
    <cellStyle name="Subtotal (line) 3 3 2 8" xfId="5275" xr:uid="{00000000-0005-0000-0000-0000118F0000}"/>
    <cellStyle name="Subtotal (line) 3 3 2 8 2" xfId="38228" xr:uid="{00000000-0005-0000-0000-0000128F0000}"/>
    <cellStyle name="Subtotal (line) 3 3 2 8 2 2" xfId="38229" xr:uid="{00000000-0005-0000-0000-0000138F0000}"/>
    <cellStyle name="Subtotal (line) 3 3 2 8 2 3" xfId="38230" xr:uid="{00000000-0005-0000-0000-0000148F0000}"/>
    <cellStyle name="Subtotal (line) 3 3 2 8 2 4" xfId="38231" xr:uid="{00000000-0005-0000-0000-0000158F0000}"/>
    <cellStyle name="Subtotal (line) 3 3 2 8 3" xfId="38232" xr:uid="{00000000-0005-0000-0000-0000168F0000}"/>
    <cellStyle name="Subtotal (line) 3 3 2 8 4" xfId="38233" xr:uid="{00000000-0005-0000-0000-0000178F0000}"/>
    <cellStyle name="Subtotal (line) 3 3 2 8 5" xfId="38234" xr:uid="{00000000-0005-0000-0000-0000188F0000}"/>
    <cellStyle name="Subtotal (line) 3 3 2 9" xfId="5276" xr:uid="{00000000-0005-0000-0000-0000198F0000}"/>
    <cellStyle name="Subtotal (line) 3 3 2 9 2" xfId="38235" xr:uid="{00000000-0005-0000-0000-00001A8F0000}"/>
    <cellStyle name="Subtotal (line) 3 3 2 9 2 2" xfId="38236" xr:uid="{00000000-0005-0000-0000-00001B8F0000}"/>
    <cellStyle name="Subtotal (line) 3 3 2 9 2 3" xfId="38237" xr:uid="{00000000-0005-0000-0000-00001C8F0000}"/>
    <cellStyle name="Subtotal (line) 3 3 2 9 2 4" xfId="38238" xr:uid="{00000000-0005-0000-0000-00001D8F0000}"/>
    <cellStyle name="Subtotal (line) 3 3 2 9 3" xfId="38239" xr:uid="{00000000-0005-0000-0000-00001E8F0000}"/>
    <cellStyle name="Subtotal (line) 3 3 2 9 4" xfId="38240" xr:uid="{00000000-0005-0000-0000-00001F8F0000}"/>
    <cellStyle name="Subtotal (line) 3 3 2 9 5" xfId="38241" xr:uid="{00000000-0005-0000-0000-0000208F0000}"/>
    <cellStyle name="Subtotal (line) 3 3 20" xfId="5277" xr:uid="{00000000-0005-0000-0000-0000218F0000}"/>
    <cellStyle name="Subtotal (line) 3 3 20 2" xfId="38242" xr:uid="{00000000-0005-0000-0000-0000228F0000}"/>
    <cellStyle name="Subtotal (line) 3 3 20 2 2" xfId="38243" xr:uid="{00000000-0005-0000-0000-0000238F0000}"/>
    <cellStyle name="Subtotal (line) 3 3 20 2 3" xfId="38244" xr:uid="{00000000-0005-0000-0000-0000248F0000}"/>
    <cellStyle name="Subtotal (line) 3 3 20 2 4" xfId="38245" xr:uid="{00000000-0005-0000-0000-0000258F0000}"/>
    <cellStyle name="Subtotal (line) 3 3 20 3" xfId="38246" xr:uid="{00000000-0005-0000-0000-0000268F0000}"/>
    <cellStyle name="Subtotal (line) 3 3 20 4" xfId="38247" xr:uid="{00000000-0005-0000-0000-0000278F0000}"/>
    <cellStyle name="Subtotal (line) 3 3 20 5" xfId="38248" xr:uid="{00000000-0005-0000-0000-0000288F0000}"/>
    <cellStyle name="Subtotal (line) 3 3 21" xfId="5278" xr:uid="{00000000-0005-0000-0000-0000298F0000}"/>
    <cellStyle name="Subtotal (line) 3 3 21 2" xfId="38249" xr:uid="{00000000-0005-0000-0000-00002A8F0000}"/>
    <cellStyle name="Subtotal (line) 3 3 21 2 2" xfId="38250" xr:uid="{00000000-0005-0000-0000-00002B8F0000}"/>
    <cellStyle name="Subtotal (line) 3 3 21 2 3" xfId="38251" xr:uid="{00000000-0005-0000-0000-00002C8F0000}"/>
    <cellStyle name="Subtotal (line) 3 3 21 2 4" xfId="38252" xr:uid="{00000000-0005-0000-0000-00002D8F0000}"/>
    <cellStyle name="Subtotal (line) 3 3 21 3" xfId="38253" xr:uid="{00000000-0005-0000-0000-00002E8F0000}"/>
    <cellStyle name="Subtotal (line) 3 3 21 4" xfId="38254" xr:uid="{00000000-0005-0000-0000-00002F8F0000}"/>
    <cellStyle name="Subtotal (line) 3 3 21 5" xfId="38255" xr:uid="{00000000-0005-0000-0000-0000308F0000}"/>
    <cellStyle name="Subtotal (line) 3 3 22" xfId="5279" xr:uid="{00000000-0005-0000-0000-0000318F0000}"/>
    <cellStyle name="Subtotal (line) 3 3 22 2" xfId="38256" xr:uid="{00000000-0005-0000-0000-0000328F0000}"/>
    <cellStyle name="Subtotal (line) 3 3 22 2 2" xfId="38257" xr:uid="{00000000-0005-0000-0000-0000338F0000}"/>
    <cellStyle name="Subtotal (line) 3 3 22 2 3" xfId="38258" xr:uid="{00000000-0005-0000-0000-0000348F0000}"/>
    <cellStyle name="Subtotal (line) 3 3 22 2 4" xfId="38259" xr:uid="{00000000-0005-0000-0000-0000358F0000}"/>
    <cellStyle name="Subtotal (line) 3 3 22 3" xfId="38260" xr:uid="{00000000-0005-0000-0000-0000368F0000}"/>
    <cellStyle name="Subtotal (line) 3 3 22 4" xfId="38261" xr:uid="{00000000-0005-0000-0000-0000378F0000}"/>
    <cellStyle name="Subtotal (line) 3 3 22 5" xfId="38262" xr:uid="{00000000-0005-0000-0000-0000388F0000}"/>
    <cellStyle name="Subtotal (line) 3 3 23" xfId="5280" xr:uid="{00000000-0005-0000-0000-0000398F0000}"/>
    <cellStyle name="Subtotal (line) 3 3 23 2" xfId="38263" xr:uid="{00000000-0005-0000-0000-00003A8F0000}"/>
    <cellStyle name="Subtotal (line) 3 3 23 2 2" xfId="38264" xr:uid="{00000000-0005-0000-0000-00003B8F0000}"/>
    <cellStyle name="Subtotal (line) 3 3 23 2 3" xfId="38265" xr:uid="{00000000-0005-0000-0000-00003C8F0000}"/>
    <cellStyle name="Subtotal (line) 3 3 23 2 4" xfId="38266" xr:uid="{00000000-0005-0000-0000-00003D8F0000}"/>
    <cellStyle name="Subtotal (line) 3 3 23 3" xfId="38267" xr:uid="{00000000-0005-0000-0000-00003E8F0000}"/>
    <cellStyle name="Subtotal (line) 3 3 23 4" xfId="38268" xr:uid="{00000000-0005-0000-0000-00003F8F0000}"/>
    <cellStyle name="Subtotal (line) 3 3 23 5" xfId="38269" xr:uid="{00000000-0005-0000-0000-0000408F0000}"/>
    <cellStyle name="Subtotal (line) 3 3 24" xfId="5281" xr:uid="{00000000-0005-0000-0000-0000418F0000}"/>
    <cellStyle name="Subtotal (line) 3 3 24 2" xfId="38270" xr:uid="{00000000-0005-0000-0000-0000428F0000}"/>
    <cellStyle name="Subtotal (line) 3 3 24 2 2" xfId="38271" xr:uid="{00000000-0005-0000-0000-0000438F0000}"/>
    <cellStyle name="Subtotal (line) 3 3 24 2 3" xfId="38272" xr:uid="{00000000-0005-0000-0000-0000448F0000}"/>
    <cellStyle name="Subtotal (line) 3 3 24 2 4" xfId="38273" xr:uid="{00000000-0005-0000-0000-0000458F0000}"/>
    <cellStyle name="Subtotal (line) 3 3 24 3" xfId="38274" xr:uid="{00000000-0005-0000-0000-0000468F0000}"/>
    <cellStyle name="Subtotal (line) 3 3 24 4" xfId="38275" xr:uid="{00000000-0005-0000-0000-0000478F0000}"/>
    <cellStyle name="Subtotal (line) 3 3 24 5" xfId="38276" xr:uid="{00000000-0005-0000-0000-0000488F0000}"/>
    <cellStyle name="Subtotal (line) 3 3 25" xfId="5282" xr:uid="{00000000-0005-0000-0000-0000498F0000}"/>
    <cellStyle name="Subtotal (line) 3 3 25 2" xfId="38277" xr:uid="{00000000-0005-0000-0000-00004A8F0000}"/>
    <cellStyle name="Subtotal (line) 3 3 25 2 2" xfId="38278" xr:uid="{00000000-0005-0000-0000-00004B8F0000}"/>
    <cellStyle name="Subtotal (line) 3 3 25 2 3" xfId="38279" xr:uid="{00000000-0005-0000-0000-00004C8F0000}"/>
    <cellStyle name="Subtotal (line) 3 3 25 2 4" xfId="38280" xr:uid="{00000000-0005-0000-0000-00004D8F0000}"/>
    <cellStyle name="Subtotal (line) 3 3 25 3" xfId="38281" xr:uid="{00000000-0005-0000-0000-00004E8F0000}"/>
    <cellStyle name="Subtotal (line) 3 3 25 4" xfId="38282" xr:uid="{00000000-0005-0000-0000-00004F8F0000}"/>
    <cellStyle name="Subtotal (line) 3 3 25 5" xfId="38283" xr:uid="{00000000-0005-0000-0000-0000508F0000}"/>
    <cellStyle name="Subtotal (line) 3 3 26" xfId="5283" xr:uid="{00000000-0005-0000-0000-0000518F0000}"/>
    <cellStyle name="Subtotal (line) 3 3 26 2" xfId="38284" xr:uid="{00000000-0005-0000-0000-0000528F0000}"/>
    <cellStyle name="Subtotal (line) 3 3 26 2 2" xfId="38285" xr:uid="{00000000-0005-0000-0000-0000538F0000}"/>
    <cellStyle name="Subtotal (line) 3 3 26 2 3" xfId="38286" xr:uid="{00000000-0005-0000-0000-0000548F0000}"/>
    <cellStyle name="Subtotal (line) 3 3 26 2 4" xfId="38287" xr:uid="{00000000-0005-0000-0000-0000558F0000}"/>
    <cellStyle name="Subtotal (line) 3 3 26 3" xfId="38288" xr:uid="{00000000-0005-0000-0000-0000568F0000}"/>
    <cellStyle name="Subtotal (line) 3 3 26 4" xfId="38289" xr:uid="{00000000-0005-0000-0000-0000578F0000}"/>
    <cellStyle name="Subtotal (line) 3 3 26 5" xfId="38290" xr:uid="{00000000-0005-0000-0000-0000588F0000}"/>
    <cellStyle name="Subtotal (line) 3 3 27" xfId="5284" xr:uid="{00000000-0005-0000-0000-0000598F0000}"/>
    <cellStyle name="Subtotal (line) 3 3 27 2" xfId="38291" xr:uid="{00000000-0005-0000-0000-00005A8F0000}"/>
    <cellStyle name="Subtotal (line) 3 3 27 2 2" xfId="38292" xr:uid="{00000000-0005-0000-0000-00005B8F0000}"/>
    <cellStyle name="Subtotal (line) 3 3 27 2 3" xfId="38293" xr:uid="{00000000-0005-0000-0000-00005C8F0000}"/>
    <cellStyle name="Subtotal (line) 3 3 27 2 4" xfId="38294" xr:uid="{00000000-0005-0000-0000-00005D8F0000}"/>
    <cellStyle name="Subtotal (line) 3 3 27 3" xfId="38295" xr:uid="{00000000-0005-0000-0000-00005E8F0000}"/>
    <cellStyle name="Subtotal (line) 3 3 27 4" xfId="38296" xr:uid="{00000000-0005-0000-0000-00005F8F0000}"/>
    <cellStyle name="Subtotal (line) 3 3 27 5" xfId="38297" xr:uid="{00000000-0005-0000-0000-0000608F0000}"/>
    <cellStyle name="Subtotal (line) 3 3 28" xfId="5285" xr:uid="{00000000-0005-0000-0000-0000618F0000}"/>
    <cellStyle name="Subtotal (line) 3 3 28 2" xfId="38298" xr:uid="{00000000-0005-0000-0000-0000628F0000}"/>
    <cellStyle name="Subtotal (line) 3 3 28 2 2" xfId="38299" xr:uid="{00000000-0005-0000-0000-0000638F0000}"/>
    <cellStyle name="Subtotal (line) 3 3 28 2 3" xfId="38300" xr:uid="{00000000-0005-0000-0000-0000648F0000}"/>
    <cellStyle name="Subtotal (line) 3 3 28 2 4" xfId="38301" xr:uid="{00000000-0005-0000-0000-0000658F0000}"/>
    <cellStyle name="Subtotal (line) 3 3 28 3" xfId="38302" xr:uid="{00000000-0005-0000-0000-0000668F0000}"/>
    <cellStyle name="Subtotal (line) 3 3 28 4" xfId="38303" xr:uid="{00000000-0005-0000-0000-0000678F0000}"/>
    <cellStyle name="Subtotal (line) 3 3 28 5" xfId="38304" xr:uid="{00000000-0005-0000-0000-0000688F0000}"/>
    <cellStyle name="Subtotal (line) 3 3 29" xfId="5286" xr:uid="{00000000-0005-0000-0000-0000698F0000}"/>
    <cellStyle name="Subtotal (line) 3 3 29 2" xfId="38305" xr:uid="{00000000-0005-0000-0000-00006A8F0000}"/>
    <cellStyle name="Subtotal (line) 3 3 29 2 2" xfId="38306" xr:uid="{00000000-0005-0000-0000-00006B8F0000}"/>
    <cellStyle name="Subtotal (line) 3 3 29 2 3" xfId="38307" xr:uid="{00000000-0005-0000-0000-00006C8F0000}"/>
    <cellStyle name="Subtotal (line) 3 3 29 2 4" xfId="38308" xr:uid="{00000000-0005-0000-0000-00006D8F0000}"/>
    <cellStyle name="Subtotal (line) 3 3 29 3" xfId="38309" xr:uid="{00000000-0005-0000-0000-00006E8F0000}"/>
    <cellStyle name="Subtotal (line) 3 3 29 4" xfId="38310" xr:uid="{00000000-0005-0000-0000-00006F8F0000}"/>
    <cellStyle name="Subtotal (line) 3 3 29 5" xfId="38311" xr:uid="{00000000-0005-0000-0000-0000708F0000}"/>
    <cellStyle name="Subtotal (line) 3 3 3" xfId="5287" xr:uid="{00000000-0005-0000-0000-0000718F0000}"/>
    <cellStyle name="Subtotal (line) 3 3 3 2" xfId="38312" xr:uid="{00000000-0005-0000-0000-0000728F0000}"/>
    <cellStyle name="Subtotal (line) 3 3 3 2 2" xfId="38313" xr:uid="{00000000-0005-0000-0000-0000738F0000}"/>
    <cellStyle name="Subtotal (line) 3 3 3 2 3" xfId="38314" xr:uid="{00000000-0005-0000-0000-0000748F0000}"/>
    <cellStyle name="Subtotal (line) 3 3 3 2 4" xfId="38315" xr:uid="{00000000-0005-0000-0000-0000758F0000}"/>
    <cellStyle name="Subtotal (line) 3 3 3 3" xfId="38316" xr:uid="{00000000-0005-0000-0000-0000768F0000}"/>
    <cellStyle name="Subtotal (line) 3 3 3 4" xfId="38317" xr:uid="{00000000-0005-0000-0000-0000778F0000}"/>
    <cellStyle name="Subtotal (line) 3 3 3 5" xfId="38318" xr:uid="{00000000-0005-0000-0000-0000788F0000}"/>
    <cellStyle name="Subtotal (line) 3 3 30" xfId="5288" xr:uid="{00000000-0005-0000-0000-0000798F0000}"/>
    <cellStyle name="Subtotal (line) 3 3 30 2" xfId="38319" xr:uid="{00000000-0005-0000-0000-00007A8F0000}"/>
    <cellStyle name="Subtotal (line) 3 3 30 2 2" xfId="38320" xr:uid="{00000000-0005-0000-0000-00007B8F0000}"/>
    <cellStyle name="Subtotal (line) 3 3 30 2 3" xfId="38321" xr:uid="{00000000-0005-0000-0000-00007C8F0000}"/>
    <cellStyle name="Subtotal (line) 3 3 30 2 4" xfId="38322" xr:uid="{00000000-0005-0000-0000-00007D8F0000}"/>
    <cellStyle name="Subtotal (line) 3 3 30 3" xfId="38323" xr:uid="{00000000-0005-0000-0000-00007E8F0000}"/>
    <cellStyle name="Subtotal (line) 3 3 30 4" xfId="38324" xr:uid="{00000000-0005-0000-0000-00007F8F0000}"/>
    <cellStyle name="Subtotal (line) 3 3 30 5" xfId="38325" xr:uid="{00000000-0005-0000-0000-0000808F0000}"/>
    <cellStyle name="Subtotal (line) 3 3 31" xfId="5289" xr:uid="{00000000-0005-0000-0000-0000818F0000}"/>
    <cellStyle name="Subtotal (line) 3 3 31 2" xfId="38326" xr:uid="{00000000-0005-0000-0000-0000828F0000}"/>
    <cellStyle name="Subtotal (line) 3 3 31 2 2" xfId="38327" xr:uid="{00000000-0005-0000-0000-0000838F0000}"/>
    <cellStyle name="Subtotal (line) 3 3 31 2 3" xfId="38328" xr:uid="{00000000-0005-0000-0000-0000848F0000}"/>
    <cellStyle name="Subtotal (line) 3 3 31 2 4" xfId="38329" xr:uid="{00000000-0005-0000-0000-0000858F0000}"/>
    <cellStyle name="Subtotal (line) 3 3 31 3" xfId="38330" xr:uid="{00000000-0005-0000-0000-0000868F0000}"/>
    <cellStyle name="Subtotal (line) 3 3 31 4" xfId="38331" xr:uid="{00000000-0005-0000-0000-0000878F0000}"/>
    <cellStyle name="Subtotal (line) 3 3 31 5" xfId="38332" xr:uid="{00000000-0005-0000-0000-0000888F0000}"/>
    <cellStyle name="Subtotal (line) 3 3 32" xfId="5290" xr:uid="{00000000-0005-0000-0000-0000898F0000}"/>
    <cellStyle name="Subtotal (line) 3 3 32 2" xfId="38333" xr:uid="{00000000-0005-0000-0000-00008A8F0000}"/>
    <cellStyle name="Subtotal (line) 3 3 32 2 2" xfId="38334" xr:uid="{00000000-0005-0000-0000-00008B8F0000}"/>
    <cellStyle name="Subtotal (line) 3 3 32 2 3" xfId="38335" xr:uid="{00000000-0005-0000-0000-00008C8F0000}"/>
    <cellStyle name="Subtotal (line) 3 3 32 2 4" xfId="38336" xr:uid="{00000000-0005-0000-0000-00008D8F0000}"/>
    <cellStyle name="Subtotal (line) 3 3 32 3" xfId="38337" xr:uid="{00000000-0005-0000-0000-00008E8F0000}"/>
    <cellStyle name="Subtotal (line) 3 3 32 4" xfId="38338" xr:uid="{00000000-0005-0000-0000-00008F8F0000}"/>
    <cellStyle name="Subtotal (line) 3 3 32 5" xfId="38339" xr:uid="{00000000-0005-0000-0000-0000908F0000}"/>
    <cellStyle name="Subtotal (line) 3 3 33" xfId="5291" xr:uid="{00000000-0005-0000-0000-0000918F0000}"/>
    <cellStyle name="Subtotal (line) 3 3 33 2" xfId="38340" xr:uid="{00000000-0005-0000-0000-0000928F0000}"/>
    <cellStyle name="Subtotal (line) 3 3 33 2 2" xfId="38341" xr:uid="{00000000-0005-0000-0000-0000938F0000}"/>
    <cellStyle name="Subtotal (line) 3 3 33 2 3" xfId="38342" xr:uid="{00000000-0005-0000-0000-0000948F0000}"/>
    <cellStyle name="Subtotal (line) 3 3 33 2 4" xfId="38343" xr:uid="{00000000-0005-0000-0000-0000958F0000}"/>
    <cellStyle name="Subtotal (line) 3 3 33 3" xfId="38344" xr:uid="{00000000-0005-0000-0000-0000968F0000}"/>
    <cellStyle name="Subtotal (line) 3 3 33 4" xfId="38345" xr:uid="{00000000-0005-0000-0000-0000978F0000}"/>
    <cellStyle name="Subtotal (line) 3 3 33 5" xfId="38346" xr:uid="{00000000-0005-0000-0000-0000988F0000}"/>
    <cellStyle name="Subtotal (line) 3 3 34" xfId="5292" xr:uid="{00000000-0005-0000-0000-0000998F0000}"/>
    <cellStyle name="Subtotal (line) 3 3 34 2" xfId="38347" xr:uid="{00000000-0005-0000-0000-00009A8F0000}"/>
    <cellStyle name="Subtotal (line) 3 3 34 2 2" xfId="38348" xr:uid="{00000000-0005-0000-0000-00009B8F0000}"/>
    <cellStyle name="Subtotal (line) 3 3 34 2 3" xfId="38349" xr:uid="{00000000-0005-0000-0000-00009C8F0000}"/>
    <cellStyle name="Subtotal (line) 3 3 34 2 4" xfId="38350" xr:uid="{00000000-0005-0000-0000-00009D8F0000}"/>
    <cellStyle name="Subtotal (line) 3 3 34 3" xfId="38351" xr:uid="{00000000-0005-0000-0000-00009E8F0000}"/>
    <cellStyle name="Subtotal (line) 3 3 34 4" xfId="38352" xr:uid="{00000000-0005-0000-0000-00009F8F0000}"/>
    <cellStyle name="Subtotal (line) 3 3 34 5" xfId="38353" xr:uid="{00000000-0005-0000-0000-0000A08F0000}"/>
    <cellStyle name="Subtotal (line) 3 3 35" xfId="5293" xr:uid="{00000000-0005-0000-0000-0000A18F0000}"/>
    <cellStyle name="Subtotal (line) 3 3 35 2" xfId="38354" xr:uid="{00000000-0005-0000-0000-0000A28F0000}"/>
    <cellStyle name="Subtotal (line) 3 3 35 2 2" xfId="38355" xr:uid="{00000000-0005-0000-0000-0000A38F0000}"/>
    <cellStyle name="Subtotal (line) 3 3 35 2 3" xfId="38356" xr:uid="{00000000-0005-0000-0000-0000A48F0000}"/>
    <cellStyle name="Subtotal (line) 3 3 35 2 4" xfId="38357" xr:uid="{00000000-0005-0000-0000-0000A58F0000}"/>
    <cellStyle name="Subtotal (line) 3 3 35 3" xfId="38358" xr:uid="{00000000-0005-0000-0000-0000A68F0000}"/>
    <cellStyle name="Subtotal (line) 3 3 35 4" xfId="38359" xr:uid="{00000000-0005-0000-0000-0000A78F0000}"/>
    <cellStyle name="Subtotal (line) 3 3 35 5" xfId="38360" xr:uid="{00000000-0005-0000-0000-0000A88F0000}"/>
    <cellStyle name="Subtotal (line) 3 3 36" xfId="5294" xr:uid="{00000000-0005-0000-0000-0000A98F0000}"/>
    <cellStyle name="Subtotal (line) 3 3 36 2" xfId="38361" xr:uid="{00000000-0005-0000-0000-0000AA8F0000}"/>
    <cellStyle name="Subtotal (line) 3 3 36 2 2" xfId="38362" xr:uid="{00000000-0005-0000-0000-0000AB8F0000}"/>
    <cellStyle name="Subtotal (line) 3 3 36 2 3" xfId="38363" xr:uid="{00000000-0005-0000-0000-0000AC8F0000}"/>
    <cellStyle name="Subtotal (line) 3 3 36 2 4" xfId="38364" xr:uid="{00000000-0005-0000-0000-0000AD8F0000}"/>
    <cellStyle name="Subtotal (line) 3 3 36 3" xfId="38365" xr:uid="{00000000-0005-0000-0000-0000AE8F0000}"/>
    <cellStyle name="Subtotal (line) 3 3 36 4" xfId="38366" xr:uid="{00000000-0005-0000-0000-0000AF8F0000}"/>
    <cellStyle name="Subtotal (line) 3 3 36 5" xfId="38367" xr:uid="{00000000-0005-0000-0000-0000B08F0000}"/>
    <cellStyle name="Subtotal (line) 3 3 37" xfId="5295" xr:uid="{00000000-0005-0000-0000-0000B18F0000}"/>
    <cellStyle name="Subtotal (line) 3 3 37 2" xfId="38368" xr:uid="{00000000-0005-0000-0000-0000B28F0000}"/>
    <cellStyle name="Subtotal (line) 3 3 37 2 2" xfId="38369" xr:uid="{00000000-0005-0000-0000-0000B38F0000}"/>
    <cellStyle name="Subtotal (line) 3 3 37 2 3" xfId="38370" xr:uid="{00000000-0005-0000-0000-0000B48F0000}"/>
    <cellStyle name="Subtotal (line) 3 3 37 2 4" xfId="38371" xr:uid="{00000000-0005-0000-0000-0000B58F0000}"/>
    <cellStyle name="Subtotal (line) 3 3 37 3" xfId="38372" xr:uid="{00000000-0005-0000-0000-0000B68F0000}"/>
    <cellStyle name="Subtotal (line) 3 3 37 4" xfId="38373" xr:uid="{00000000-0005-0000-0000-0000B78F0000}"/>
    <cellStyle name="Subtotal (line) 3 3 37 5" xfId="38374" xr:uid="{00000000-0005-0000-0000-0000B88F0000}"/>
    <cellStyle name="Subtotal (line) 3 3 38" xfId="5296" xr:uid="{00000000-0005-0000-0000-0000B98F0000}"/>
    <cellStyle name="Subtotal (line) 3 3 38 2" xfId="38375" xr:uid="{00000000-0005-0000-0000-0000BA8F0000}"/>
    <cellStyle name="Subtotal (line) 3 3 38 2 2" xfId="38376" xr:uid="{00000000-0005-0000-0000-0000BB8F0000}"/>
    <cellStyle name="Subtotal (line) 3 3 38 2 3" xfId="38377" xr:uid="{00000000-0005-0000-0000-0000BC8F0000}"/>
    <cellStyle name="Subtotal (line) 3 3 38 2 4" xfId="38378" xr:uid="{00000000-0005-0000-0000-0000BD8F0000}"/>
    <cellStyle name="Subtotal (line) 3 3 38 3" xfId="38379" xr:uid="{00000000-0005-0000-0000-0000BE8F0000}"/>
    <cellStyle name="Subtotal (line) 3 3 38 4" xfId="38380" xr:uid="{00000000-0005-0000-0000-0000BF8F0000}"/>
    <cellStyle name="Subtotal (line) 3 3 38 5" xfId="38381" xr:uid="{00000000-0005-0000-0000-0000C08F0000}"/>
    <cellStyle name="Subtotal (line) 3 3 39" xfId="5297" xr:uid="{00000000-0005-0000-0000-0000C18F0000}"/>
    <cellStyle name="Subtotal (line) 3 3 39 2" xfId="38382" xr:uid="{00000000-0005-0000-0000-0000C28F0000}"/>
    <cellStyle name="Subtotal (line) 3 3 39 2 2" xfId="38383" xr:uid="{00000000-0005-0000-0000-0000C38F0000}"/>
    <cellStyle name="Subtotal (line) 3 3 39 2 3" xfId="38384" xr:uid="{00000000-0005-0000-0000-0000C48F0000}"/>
    <cellStyle name="Subtotal (line) 3 3 39 2 4" xfId="38385" xr:uid="{00000000-0005-0000-0000-0000C58F0000}"/>
    <cellStyle name="Subtotal (line) 3 3 39 3" xfId="38386" xr:uid="{00000000-0005-0000-0000-0000C68F0000}"/>
    <cellStyle name="Subtotal (line) 3 3 39 4" xfId="38387" xr:uid="{00000000-0005-0000-0000-0000C78F0000}"/>
    <cellStyle name="Subtotal (line) 3 3 39 5" xfId="38388" xr:uid="{00000000-0005-0000-0000-0000C88F0000}"/>
    <cellStyle name="Subtotal (line) 3 3 4" xfId="5298" xr:uid="{00000000-0005-0000-0000-0000C98F0000}"/>
    <cellStyle name="Subtotal (line) 3 3 4 2" xfId="38389" xr:uid="{00000000-0005-0000-0000-0000CA8F0000}"/>
    <cellStyle name="Subtotal (line) 3 3 4 2 2" xfId="38390" xr:uid="{00000000-0005-0000-0000-0000CB8F0000}"/>
    <cellStyle name="Subtotal (line) 3 3 4 2 3" xfId="38391" xr:uid="{00000000-0005-0000-0000-0000CC8F0000}"/>
    <cellStyle name="Subtotal (line) 3 3 4 2 4" xfId="38392" xr:uid="{00000000-0005-0000-0000-0000CD8F0000}"/>
    <cellStyle name="Subtotal (line) 3 3 4 3" xfId="38393" xr:uid="{00000000-0005-0000-0000-0000CE8F0000}"/>
    <cellStyle name="Subtotal (line) 3 3 4 4" xfId="38394" xr:uid="{00000000-0005-0000-0000-0000CF8F0000}"/>
    <cellStyle name="Subtotal (line) 3 3 4 5" xfId="38395" xr:uid="{00000000-0005-0000-0000-0000D08F0000}"/>
    <cellStyle name="Subtotal (line) 3 3 40" xfId="5299" xr:uid="{00000000-0005-0000-0000-0000D18F0000}"/>
    <cellStyle name="Subtotal (line) 3 3 40 2" xfId="38396" xr:uid="{00000000-0005-0000-0000-0000D28F0000}"/>
    <cellStyle name="Subtotal (line) 3 3 40 2 2" xfId="38397" xr:uid="{00000000-0005-0000-0000-0000D38F0000}"/>
    <cellStyle name="Subtotal (line) 3 3 40 2 3" xfId="38398" xr:uid="{00000000-0005-0000-0000-0000D48F0000}"/>
    <cellStyle name="Subtotal (line) 3 3 40 2 4" xfId="38399" xr:uid="{00000000-0005-0000-0000-0000D58F0000}"/>
    <cellStyle name="Subtotal (line) 3 3 40 3" xfId="38400" xr:uid="{00000000-0005-0000-0000-0000D68F0000}"/>
    <cellStyle name="Subtotal (line) 3 3 40 4" xfId="38401" xr:uid="{00000000-0005-0000-0000-0000D78F0000}"/>
    <cellStyle name="Subtotal (line) 3 3 40 5" xfId="38402" xr:uid="{00000000-0005-0000-0000-0000D88F0000}"/>
    <cellStyle name="Subtotal (line) 3 3 41" xfId="5300" xr:uid="{00000000-0005-0000-0000-0000D98F0000}"/>
    <cellStyle name="Subtotal (line) 3 3 41 2" xfId="38403" xr:uid="{00000000-0005-0000-0000-0000DA8F0000}"/>
    <cellStyle name="Subtotal (line) 3 3 41 2 2" xfId="38404" xr:uid="{00000000-0005-0000-0000-0000DB8F0000}"/>
    <cellStyle name="Subtotal (line) 3 3 41 2 3" xfId="38405" xr:uid="{00000000-0005-0000-0000-0000DC8F0000}"/>
    <cellStyle name="Subtotal (line) 3 3 41 2 4" xfId="38406" xr:uid="{00000000-0005-0000-0000-0000DD8F0000}"/>
    <cellStyle name="Subtotal (line) 3 3 41 3" xfId="38407" xr:uid="{00000000-0005-0000-0000-0000DE8F0000}"/>
    <cellStyle name="Subtotal (line) 3 3 41 4" xfId="38408" xr:uid="{00000000-0005-0000-0000-0000DF8F0000}"/>
    <cellStyle name="Subtotal (line) 3 3 41 5" xfId="38409" xr:uid="{00000000-0005-0000-0000-0000E08F0000}"/>
    <cellStyle name="Subtotal (line) 3 3 42" xfId="5301" xr:uid="{00000000-0005-0000-0000-0000E18F0000}"/>
    <cellStyle name="Subtotal (line) 3 3 42 2" xfId="38410" xr:uid="{00000000-0005-0000-0000-0000E28F0000}"/>
    <cellStyle name="Subtotal (line) 3 3 42 2 2" xfId="38411" xr:uid="{00000000-0005-0000-0000-0000E38F0000}"/>
    <cellStyle name="Subtotal (line) 3 3 42 2 3" xfId="38412" xr:uid="{00000000-0005-0000-0000-0000E48F0000}"/>
    <cellStyle name="Subtotal (line) 3 3 42 2 4" xfId="38413" xr:uid="{00000000-0005-0000-0000-0000E58F0000}"/>
    <cellStyle name="Subtotal (line) 3 3 42 3" xfId="38414" xr:uid="{00000000-0005-0000-0000-0000E68F0000}"/>
    <cellStyle name="Subtotal (line) 3 3 42 4" xfId="38415" xr:uid="{00000000-0005-0000-0000-0000E78F0000}"/>
    <cellStyle name="Subtotal (line) 3 3 42 5" xfId="38416" xr:uid="{00000000-0005-0000-0000-0000E88F0000}"/>
    <cellStyle name="Subtotal (line) 3 3 43" xfId="5302" xr:uid="{00000000-0005-0000-0000-0000E98F0000}"/>
    <cellStyle name="Subtotal (line) 3 3 43 2" xfId="38417" xr:uid="{00000000-0005-0000-0000-0000EA8F0000}"/>
    <cellStyle name="Subtotal (line) 3 3 43 2 2" xfId="38418" xr:uid="{00000000-0005-0000-0000-0000EB8F0000}"/>
    <cellStyle name="Subtotal (line) 3 3 43 2 3" xfId="38419" xr:uid="{00000000-0005-0000-0000-0000EC8F0000}"/>
    <cellStyle name="Subtotal (line) 3 3 43 2 4" xfId="38420" xr:uid="{00000000-0005-0000-0000-0000ED8F0000}"/>
    <cellStyle name="Subtotal (line) 3 3 43 3" xfId="38421" xr:uid="{00000000-0005-0000-0000-0000EE8F0000}"/>
    <cellStyle name="Subtotal (line) 3 3 43 4" xfId="38422" xr:uid="{00000000-0005-0000-0000-0000EF8F0000}"/>
    <cellStyle name="Subtotal (line) 3 3 43 5" xfId="38423" xr:uid="{00000000-0005-0000-0000-0000F08F0000}"/>
    <cellStyle name="Subtotal (line) 3 3 44" xfId="5303" xr:uid="{00000000-0005-0000-0000-0000F18F0000}"/>
    <cellStyle name="Subtotal (line) 3 3 44 2" xfId="38424" xr:uid="{00000000-0005-0000-0000-0000F28F0000}"/>
    <cellStyle name="Subtotal (line) 3 3 44 2 2" xfId="38425" xr:uid="{00000000-0005-0000-0000-0000F38F0000}"/>
    <cellStyle name="Subtotal (line) 3 3 44 2 3" xfId="38426" xr:uid="{00000000-0005-0000-0000-0000F48F0000}"/>
    <cellStyle name="Subtotal (line) 3 3 44 2 4" xfId="38427" xr:uid="{00000000-0005-0000-0000-0000F58F0000}"/>
    <cellStyle name="Subtotal (line) 3 3 44 3" xfId="38428" xr:uid="{00000000-0005-0000-0000-0000F68F0000}"/>
    <cellStyle name="Subtotal (line) 3 3 44 4" xfId="38429" xr:uid="{00000000-0005-0000-0000-0000F78F0000}"/>
    <cellStyle name="Subtotal (line) 3 3 44 5" xfId="38430" xr:uid="{00000000-0005-0000-0000-0000F88F0000}"/>
    <cellStyle name="Subtotal (line) 3 3 45" xfId="5304" xr:uid="{00000000-0005-0000-0000-0000F98F0000}"/>
    <cellStyle name="Subtotal (line) 3 3 45 2" xfId="38431" xr:uid="{00000000-0005-0000-0000-0000FA8F0000}"/>
    <cellStyle name="Subtotal (line) 3 3 45 2 2" xfId="38432" xr:uid="{00000000-0005-0000-0000-0000FB8F0000}"/>
    <cellStyle name="Subtotal (line) 3 3 45 2 3" xfId="38433" xr:uid="{00000000-0005-0000-0000-0000FC8F0000}"/>
    <cellStyle name="Subtotal (line) 3 3 45 2 4" xfId="38434" xr:uid="{00000000-0005-0000-0000-0000FD8F0000}"/>
    <cellStyle name="Subtotal (line) 3 3 45 3" xfId="38435" xr:uid="{00000000-0005-0000-0000-0000FE8F0000}"/>
    <cellStyle name="Subtotal (line) 3 3 45 4" xfId="38436" xr:uid="{00000000-0005-0000-0000-0000FF8F0000}"/>
    <cellStyle name="Subtotal (line) 3 3 45 5" xfId="38437" xr:uid="{00000000-0005-0000-0000-000000900000}"/>
    <cellStyle name="Subtotal (line) 3 3 46" xfId="38438" xr:uid="{00000000-0005-0000-0000-000001900000}"/>
    <cellStyle name="Subtotal (line) 3 3 46 2" xfId="38439" xr:uid="{00000000-0005-0000-0000-000002900000}"/>
    <cellStyle name="Subtotal (line) 3 3 46 3" xfId="38440" xr:uid="{00000000-0005-0000-0000-000003900000}"/>
    <cellStyle name="Subtotal (line) 3 3 46 4" xfId="38441" xr:uid="{00000000-0005-0000-0000-000004900000}"/>
    <cellStyle name="Subtotal (line) 3 3 47" xfId="38442" xr:uid="{00000000-0005-0000-0000-000005900000}"/>
    <cellStyle name="Subtotal (line) 3 3 48" xfId="38443" xr:uid="{00000000-0005-0000-0000-000006900000}"/>
    <cellStyle name="Subtotal (line) 3 3 49" xfId="38444" xr:uid="{00000000-0005-0000-0000-000007900000}"/>
    <cellStyle name="Subtotal (line) 3 3 5" xfId="5305" xr:uid="{00000000-0005-0000-0000-000008900000}"/>
    <cellStyle name="Subtotal (line) 3 3 5 2" xfId="38445" xr:uid="{00000000-0005-0000-0000-000009900000}"/>
    <cellStyle name="Subtotal (line) 3 3 5 2 2" xfId="38446" xr:uid="{00000000-0005-0000-0000-00000A900000}"/>
    <cellStyle name="Subtotal (line) 3 3 5 2 3" xfId="38447" xr:uid="{00000000-0005-0000-0000-00000B900000}"/>
    <cellStyle name="Subtotal (line) 3 3 5 2 4" xfId="38448" xr:uid="{00000000-0005-0000-0000-00000C900000}"/>
    <cellStyle name="Subtotal (line) 3 3 5 3" xfId="38449" xr:uid="{00000000-0005-0000-0000-00000D900000}"/>
    <cellStyle name="Subtotal (line) 3 3 5 4" xfId="38450" xr:uid="{00000000-0005-0000-0000-00000E900000}"/>
    <cellStyle name="Subtotal (line) 3 3 5 5" xfId="38451" xr:uid="{00000000-0005-0000-0000-00000F900000}"/>
    <cellStyle name="Subtotal (line) 3 3 6" xfId="5306" xr:uid="{00000000-0005-0000-0000-000010900000}"/>
    <cellStyle name="Subtotal (line) 3 3 6 2" xfId="38452" xr:uid="{00000000-0005-0000-0000-000011900000}"/>
    <cellStyle name="Subtotal (line) 3 3 6 2 2" xfId="38453" xr:uid="{00000000-0005-0000-0000-000012900000}"/>
    <cellStyle name="Subtotal (line) 3 3 6 2 3" xfId="38454" xr:uid="{00000000-0005-0000-0000-000013900000}"/>
    <cellStyle name="Subtotal (line) 3 3 6 2 4" xfId="38455" xr:uid="{00000000-0005-0000-0000-000014900000}"/>
    <cellStyle name="Subtotal (line) 3 3 6 3" xfId="38456" xr:uid="{00000000-0005-0000-0000-000015900000}"/>
    <cellStyle name="Subtotal (line) 3 3 6 4" xfId="38457" xr:uid="{00000000-0005-0000-0000-000016900000}"/>
    <cellStyle name="Subtotal (line) 3 3 6 5" xfId="38458" xr:uid="{00000000-0005-0000-0000-000017900000}"/>
    <cellStyle name="Subtotal (line) 3 3 7" xfId="5307" xr:uid="{00000000-0005-0000-0000-000018900000}"/>
    <cellStyle name="Subtotal (line) 3 3 7 2" xfId="38459" xr:uid="{00000000-0005-0000-0000-000019900000}"/>
    <cellStyle name="Subtotal (line) 3 3 7 2 2" xfId="38460" xr:uid="{00000000-0005-0000-0000-00001A900000}"/>
    <cellStyle name="Subtotal (line) 3 3 7 2 3" xfId="38461" xr:uid="{00000000-0005-0000-0000-00001B900000}"/>
    <cellStyle name="Subtotal (line) 3 3 7 2 4" xfId="38462" xr:uid="{00000000-0005-0000-0000-00001C900000}"/>
    <cellStyle name="Subtotal (line) 3 3 7 3" xfId="38463" xr:uid="{00000000-0005-0000-0000-00001D900000}"/>
    <cellStyle name="Subtotal (line) 3 3 7 4" xfId="38464" xr:uid="{00000000-0005-0000-0000-00001E900000}"/>
    <cellStyle name="Subtotal (line) 3 3 7 5" xfId="38465" xr:uid="{00000000-0005-0000-0000-00001F900000}"/>
    <cellStyle name="Subtotal (line) 3 3 8" xfId="5308" xr:uid="{00000000-0005-0000-0000-000020900000}"/>
    <cellStyle name="Subtotal (line) 3 3 8 2" xfId="38466" xr:uid="{00000000-0005-0000-0000-000021900000}"/>
    <cellStyle name="Subtotal (line) 3 3 8 2 2" xfId="38467" xr:uid="{00000000-0005-0000-0000-000022900000}"/>
    <cellStyle name="Subtotal (line) 3 3 8 2 3" xfId="38468" xr:uid="{00000000-0005-0000-0000-000023900000}"/>
    <cellStyle name="Subtotal (line) 3 3 8 2 4" xfId="38469" xr:uid="{00000000-0005-0000-0000-000024900000}"/>
    <cellStyle name="Subtotal (line) 3 3 8 3" xfId="38470" xr:uid="{00000000-0005-0000-0000-000025900000}"/>
    <cellStyle name="Subtotal (line) 3 3 8 4" xfId="38471" xr:uid="{00000000-0005-0000-0000-000026900000}"/>
    <cellStyle name="Subtotal (line) 3 3 8 5" xfId="38472" xr:uid="{00000000-0005-0000-0000-000027900000}"/>
    <cellStyle name="Subtotal (line) 3 3 9" xfId="5309" xr:uid="{00000000-0005-0000-0000-000028900000}"/>
    <cellStyle name="Subtotal (line) 3 3 9 2" xfId="38473" xr:uid="{00000000-0005-0000-0000-000029900000}"/>
    <cellStyle name="Subtotal (line) 3 3 9 2 2" xfId="38474" xr:uid="{00000000-0005-0000-0000-00002A900000}"/>
    <cellStyle name="Subtotal (line) 3 3 9 2 3" xfId="38475" xr:uid="{00000000-0005-0000-0000-00002B900000}"/>
    <cellStyle name="Subtotal (line) 3 3 9 2 4" xfId="38476" xr:uid="{00000000-0005-0000-0000-00002C900000}"/>
    <cellStyle name="Subtotal (line) 3 3 9 3" xfId="38477" xr:uid="{00000000-0005-0000-0000-00002D900000}"/>
    <cellStyle name="Subtotal (line) 3 3 9 4" xfId="38478" xr:uid="{00000000-0005-0000-0000-00002E900000}"/>
    <cellStyle name="Subtotal (line) 3 3 9 5" xfId="38479" xr:uid="{00000000-0005-0000-0000-00002F900000}"/>
    <cellStyle name="Subtotal (line) 3 4" xfId="5310" xr:uid="{00000000-0005-0000-0000-000030900000}"/>
    <cellStyle name="Subtotal (line) 3 4 10" xfId="5311" xr:uid="{00000000-0005-0000-0000-000031900000}"/>
    <cellStyle name="Subtotal (line) 3 4 10 2" xfId="38480" xr:uid="{00000000-0005-0000-0000-000032900000}"/>
    <cellStyle name="Subtotal (line) 3 4 10 2 2" xfId="38481" xr:uid="{00000000-0005-0000-0000-000033900000}"/>
    <cellStyle name="Subtotal (line) 3 4 10 2 3" xfId="38482" xr:uid="{00000000-0005-0000-0000-000034900000}"/>
    <cellStyle name="Subtotal (line) 3 4 10 2 4" xfId="38483" xr:uid="{00000000-0005-0000-0000-000035900000}"/>
    <cellStyle name="Subtotal (line) 3 4 10 3" xfId="38484" xr:uid="{00000000-0005-0000-0000-000036900000}"/>
    <cellStyle name="Subtotal (line) 3 4 10 4" xfId="38485" xr:uid="{00000000-0005-0000-0000-000037900000}"/>
    <cellStyle name="Subtotal (line) 3 4 10 5" xfId="38486" xr:uid="{00000000-0005-0000-0000-000038900000}"/>
    <cellStyle name="Subtotal (line) 3 4 11" xfId="5312" xr:uid="{00000000-0005-0000-0000-000039900000}"/>
    <cellStyle name="Subtotal (line) 3 4 11 2" xfId="38487" xr:uid="{00000000-0005-0000-0000-00003A900000}"/>
    <cellStyle name="Subtotal (line) 3 4 11 2 2" xfId="38488" xr:uid="{00000000-0005-0000-0000-00003B900000}"/>
    <cellStyle name="Subtotal (line) 3 4 11 2 3" xfId="38489" xr:uid="{00000000-0005-0000-0000-00003C900000}"/>
    <cellStyle name="Subtotal (line) 3 4 11 2 4" xfId="38490" xr:uid="{00000000-0005-0000-0000-00003D900000}"/>
    <cellStyle name="Subtotal (line) 3 4 11 3" xfId="38491" xr:uid="{00000000-0005-0000-0000-00003E900000}"/>
    <cellStyle name="Subtotal (line) 3 4 11 4" xfId="38492" xr:uid="{00000000-0005-0000-0000-00003F900000}"/>
    <cellStyle name="Subtotal (line) 3 4 11 5" xfId="38493" xr:uid="{00000000-0005-0000-0000-000040900000}"/>
    <cellStyle name="Subtotal (line) 3 4 12" xfId="5313" xr:uid="{00000000-0005-0000-0000-000041900000}"/>
    <cellStyle name="Subtotal (line) 3 4 12 2" xfId="38494" xr:uid="{00000000-0005-0000-0000-000042900000}"/>
    <cellStyle name="Subtotal (line) 3 4 12 2 2" xfId="38495" xr:uid="{00000000-0005-0000-0000-000043900000}"/>
    <cellStyle name="Subtotal (line) 3 4 12 2 3" xfId="38496" xr:uid="{00000000-0005-0000-0000-000044900000}"/>
    <cellStyle name="Subtotal (line) 3 4 12 2 4" xfId="38497" xr:uid="{00000000-0005-0000-0000-000045900000}"/>
    <cellStyle name="Subtotal (line) 3 4 12 3" xfId="38498" xr:uid="{00000000-0005-0000-0000-000046900000}"/>
    <cellStyle name="Subtotal (line) 3 4 12 4" xfId="38499" xr:uid="{00000000-0005-0000-0000-000047900000}"/>
    <cellStyle name="Subtotal (line) 3 4 12 5" xfId="38500" xr:uid="{00000000-0005-0000-0000-000048900000}"/>
    <cellStyle name="Subtotal (line) 3 4 13" xfId="5314" xr:uid="{00000000-0005-0000-0000-000049900000}"/>
    <cellStyle name="Subtotal (line) 3 4 13 2" xfId="38501" xr:uid="{00000000-0005-0000-0000-00004A900000}"/>
    <cellStyle name="Subtotal (line) 3 4 13 2 2" xfId="38502" xr:uid="{00000000-0005-0000-0000-00004B900000}"/>
    <cellStyle name="Subtotal (line) 3 4 13 2 3" xfId="38503" xr:uid="{00000000-0005-0000-0000-00004C900000}"/>
    <cellStyle name="Subtotal (line) 3 4 13 2 4" xfId="38504" xr:uid="{00000000-0005-0000-0000-00004D900000}"/>
    <cellStyle name="Subtotal (line) 3 4 13 3" xfId="38505" xr:uid="{00000000-0005-0000-0000-00004E900000}"/>
    <cellStyle name="Subtotal (line) 3 4 13 4" xfId="38506" xr:uid="{00000000-0005-0000-0000-00004F900000}"/>
    <cellStyle name="Subtotal (line) 3 4 13 5" xfId="38507" xr:uid="{00000000-0005-0000-0000-000050900000}"/>
    <cellStyle name="Subtotal (line) 3 4 14" xfId="5315" xr:uid="{00000000-0005-0000-0000-000051900000}"/>
    <cellStyle name="Subtotal (line) 3 4 14 2" xfId="38508" xr:uid="{00000000-0005-0000-0000-000052900000}"/>
    <cellStyle name="Subtotal (line) 3 4 14 2 2" xfId="38509" xr:uid="{00000000-0005-0000-0000-000053900000}"/>
    <cellStyle name="Subtotal (line) 3 4 14 2 3" xfId="38510" xr:uid="{00000000-0005-0000-0000-000054900000}"/>
    <cellStyle name="Subtotal (line) 3 4 14 2 4" xfId="38511" xr:uid="{00000000-0005-0000-0000-000055900000}"/>
    <cellStyle name="Subtotal (line) 3 4 14 3" xfId="38512" xr:uid="{00000000-0005-0000-0000-000056900000}"/>
    <cellStyle name="Subtotal (line) 3 4 14 4" xfId="38513" xr:uid="{00000000-0005-0000-0000-000057900000}"/>
    <cellStyle name="Subtotal (line) 3 4 14 5" xfId="38514" xr:uid="{00000000-0005-0000-0000-000058900000}"/>
    <cellStyle name="Subtotal (line) 3 4 15" xfId="5316" xr:uid="{00000000-0005-0000-0000-000059900000}"/>
    <cellStyle name="Subtotal (line) 3 4 15 2" xfId="38515" xr:uid="{00000000-0005-0000-0000-00005A900000}"/>
    <cellStyle name="Subtotal (line) 3 4 15 2 2" xfId="38516" xr:uid="{00000000-0005-0000-0000-00005B900000}"/>
    <cellStyle name="Subtotal (line) 3 4 15 2 3" xfId="38517" xr:uid="{00000000-0005-0000-0000-00005C900000}"/>
    <cellStyle name="Subtotal (line) 3 4 15 2 4" xfId="38518" xr:uid="{00000000-0005-0000-0000-00005D900000}"/>
    <cellStyle name="Subtotal (line) 3 4 15 3" xfId="38519" xr:uid="{00000000-0005-0000-0000-00005E900000}"/>
    <cellStyle name="Subtotal (line) 3 4 15 4" xfId="38520" xr:uid="{00000000-0005-0000-0000-00005F900000}"/>
    <cellStyle name="Subtotal (line) 3 4 15 5" xfId="38521" xr:uid="{00000000-0005-0000-0000-000060900000}"/>
    <cellStyle name="Subtotal (line) 3 4 16" xfId="5317" xr:uid="{00000000-0005-0000-0000-000061900000}"/>
    <cellStyle name="Subtotal (line) 3 4 16 2" xfId="38522" xr:uid="{00000000-0005-0000-0000-000062900000}"/>
    <cellStyle name="Subtotal (line) 3 4 16 2 2" xfId="38523" xr:uid="{00000000-0005-0000-0000-000063900000}"/>
    <cellStyle name="Subtotal (line) 3 4 16 2 3" xfId="38524" xr:uid="{00000000-0005-0000-0000-000064900000}"/>
    <cellStyle name="Subtotal (line) 3 4 16 2 4" xfId="38525" xr:uid="{00000000-0005-0000-0000-000065900000}"/>
    <cellStyle name="Subtotal (line) 3 4 16 3" xfId="38526" xr:uid="{00000000-0005-0000-0000-000066900000}"/>
    <cellStyle name="Subtotal (line) 3 4 16 4" xfId="38527" xr:uid="{00000000-0005-0000-0000-000067900000}"/>
    <cellStyle name="Subtotal (line) 3 4 16 5" xfId="38528" xr:uid="{00000000-0005-0000-0000-000068900000}"/>
    <cellStyle name="Subtotal (line) 3 4 17" xfId="5318" xr:uid="{00000000-0005-0000-0000-000069900000}"/>
    <cellStyle name="Subtotal (line) 3 4 17 2" xfId="38529" xr:uid="{00000000-0005-0000-0000-00006A900000}"/>
    <cellStyle name="Subtotal (line) 3 4 17 2 2" xfId="38530" xr:uid="{00000000-0005-0000-0000-00006B900000}"/>
    <cellStyle name="Subtotal (line) 3 4 17 2 3" xfId="38531" xr:uid="{00000000-0005-0000-0000-00006C900000}"/>
    <cellStyle name="Subtotal (line) 3 4 17 2 4" xfId="38532" xr:uid="{00000000-0005-0000-0000-00006D900000}"/>
    <cellStyle name="Subtotal (line) 3 4 17 3" xfId="38533" xr:uid="{00000000-0005-0000-0000-00006E900000}"/>
    <cellStyle name="Subtotal (line) 3 4 17 4" xfId="38534" xr:uid="{00000000-0005-0000-0000-00006F900000}"/>
    <cellStyle name="Subtotal (line) 3 4 17 5" xfId="38535" xr:uid="{00000000-0005-0000-0000-000070900000}"/>
    <cellStyle name="Subtotal (line) 3 4 18" xfId="5319" xr:uid="{00000000-0005-0000-0000-000071900000}"/>
    <cellStyle name="Subtotal (line) 3 4 18 2" xfId="38536" xr:uid="{00000000-0005-0000-0000-000072900000}"/>
    <cellStyle name="Subtotal (line) 3 4 18 2 2" xfId="38537" xr:uid="{00000000-0005-0000-0000-000073900000}"/>
    <cellStyle name="Subtotal (line) 3 4 18 2 3" xfId="38538" xr:uid="{00000000-0005-0000-0000-000074900000}"/>
    <cellStyle name="Subtotal (line) 3 4 18 2 4" xfId="38539" xr:uid="{00000000-0005-0000-0000-000075900000}"/>
    <cellStyle name="Subtotal (line) 3 4 18 3" xfId="38540" xr:uid="{00000000-0005-0000-0000-000076900000}"/>
    <cellStyle name="Subtotal (line) 3 4 18 4" xfId="38541" xr:uid="{00000000-0005-0000-0000-000077900000}"/>
    <cellStyle name="Subtotal (line) 3 4 18 5" xfId="38542" xr:uid="{00000000-0005-0000-0000-000078900000}"/>
    <cellStyle name="Subtotal (line) 3 4 19" xfId="5320" xr:uid="{00000000-0005-0000-0000-000079900000}"/>
    <cellStyle name="Subtotal (line) 3 4 19 2" xfId="38543" xr:uid="{00000000-0005-0000-0000-00007A900000}"/>
    <cellStyle name="Subtotal (line) 3 4 19 2 2" xfId="38544" xr:uid="{00000000-0005-0000-0000-00007B900000}"/>
    <cellStyle name="Subtotal (line) 3 4 19 2 3" xfId="38545" xr:uid="{00000000-0005-0000-0000-00007C900000}"/>
    <cellStyle name="Subtotal (line) 3 4 19 2 4" xfId="38546" xr:uid="{00000000-0005-0000-0000-00007D900000}"/>
    <cellStyle name="Subtotal (line) 3 4 19 3" xfId="38547" xr:uid="{00000000-0005-0000-0000-00007E900000}"/>
    <cellStyle name="Subtotal (line) 3 4 19 4" xfId="38548" xr:uid="{00000000-0005-0000-0000-00007F900000}"/>
    <cellStyle name="Subtotal (line) 3 4 19 5" xfId="38549" xr:uid="{00000000-0005-0000-0000-000080900000}"/>
    <cellStyle name="Subtotal (line) 3 4 2" xfId="5321" xr:uid="{00000000-0005-0000-0000-000081900000}"/>
    <cellStyle name="Subtotal (line) 3 4 2 10" xfId="5322" xr:uid="{00000000-0005-0000-0000-000082900000}"/>
    <cellStyle name="Subtotal (line) 3 4 2 10 2" xfId="38550" xr:uid="{00000000-0005-0000-0000-000083900000}"/>
    <cellStyle name="Subtotal (line) 3 4 2 10 2 2" xfId="38551" xr:uid="{00000000-0005-0000-0000-000084900000}"/>
    <cellStyle name="Subtotal (line) 3 4 2 10 2 3" xfId="38552" xr:uid="{00000000-0005-0000-0000-000085900000}"/>
    <cellStyle name="Subtotal (line) 3 4 2 10 2 4" xfId="38553" xr:uid="{00000000-0005-0000-0000-000086900000}"/>
    <cellStyle name="Subtotal (line) 3 4 2 10 3" xfId="38554" xr:uid="{00000000-0005-0000-0000-000087900000}"/>
    <cellStyle name="Subtotal (line) 3 4 2 10 4" xfId="38555" xr:uid="{00000000-0005-0000-0000-000088900000}"/>
    <cellStyle name="Subtotal (line) 3 4 2 10 5" xfId="38556" xr:uid="{00000000-0005-0000-0000-000089900000}"/>
    <cellStyle name="Subtotal (line) 3 4 2 11" xfId="5323" xr:uid="{00000000-0005-0000-0000-00008A900000}"/>
    <cellStyle name="Subtotal (line) 3 4 2 11 2" xfId="38557" xr:uid="{00000000-0005-0000-0000-00008B900000}"/>
    <cellStyle name="Subtotal (line) 3 4 2 11 2 2" xfId="38558" xr:uid="{00000000-0005-0000-0000-00008C900000}"/>
    <cellStyle name="Subtotal (line) 3 4 2 11 2 3" xfId="38559" xr:uid="{00000000-0005-0000-0000-00008D900000}"/>
    <cellStyle name="Subtotal (line) 3 4 2 11 2 4" xfId="38560" xr:uid="{00000000-0005-0000-0000-00008E900000}"/>
    <cellStyle name="Subtotal (line) 3 4 2 11 3" xfId="38561" xr:uid="{00000000-0005-0000-0000-00008F900000}"/>
    <cellStyle name="Subtotal (line) 3 4 2 11 4" xfId="38562" xr:uid="{00000000-0005-0000-0000-000090900000}"/>
    <cellStyle name="Subtotal (line) 3 4 2 11 5" xfId="38563" xr:uid="{00000000-0005-0000-0000-000091900000}"/>
    <cellStyle name="Subtotal (line) 3 4 2 12" xfId="5324" xr:uid="{00000000-0005-0000-0000-000092900000}"/>
    <cellStyle name="Subtotal (line) 3 4 2 12 2" xfId="38564" xr:uid="{00000000-0005-0000-0000-000093900000}"/>
    <cellStyle name="Subtotal (line) 3 4 2 12 2 2" xfId="38565" xr:uid="{00000000-0005-0000-0000-000094900000}"/>
    <cellStyle name="Subtotal (line) 3 4 2 12 2 3" xfId="38566" xr:uid="{00000000-0005-0000-0000-000095900000}"/>
    <cellStyle name="Subtotal (line) 3 4 2 12 2 4" xfId="38567" xr:uid="{00000000-0005-0000-0000-000096900000}"/>
    <cellStyle name="Subtotal (line) 3 4 2 12 3" xfId="38568" xr:uid="{00000000-0005-0000-0000-000097900000}"/>
    <cellStyle name="Subtotal (line) 3 4 2 12 4" xfId="38569" xr:uid="{00000000-0005-0000-0000-000098900000}"/>
    <cellStyle name="Subtotal (line) 3 4 2 12 5" xfId="38570" xr:uid="{00000000-0005-0000-0000-000099900000}"/>
    <cellStyle name="Subtotal (line) 3 4 2 13" xfId="5325" xr:uid="{00000000-0005-0000-0000-00009A900000}"/>
    <cellStyle name="Subtotal (line) 3 4 2 13 2" xfId="38571" xr:uid="{00000000-0005-0000-0000-00009B900000}"/>
    <cellStyle name="Subtotal (line) 3 4 2 13 2 2" xfId="38572" xr:uid="{00000000-0005-0000-0000-00009C900000}"/>
    <cellStyle name="Subtotal (line) 3 4 2 13 2 3" xfId="38573" xr:uid="{00000000-0005-0000-0000-00009D900000}"/>
    <cellStyle name="Subtotal (line) 3 4 2 13 2 4" xfId="38574" xr:uid="{00000000-0005-0000-0000-00009E900000}"/>
    <cellStyle name="Subtotal (line) 3 4 2 13 3" xfId="38575" xr:uid="{00000000-0005-0000-0000-00009F900000}"/>
    <cellStyle name="Subtotal (line) 3 4 2 13 4" xfId="38576" xr:uid="{00000000-0005-0000-0000-0000A0900000}"/>
    <cellStyle name="Subtotal (line) 3 4 2 13 5" xfId="38577" xr:uid="{00000000-0005-0000-0000-0000A1900000}"/>
    <cellStyle name="Subtotal (line) 3 4 2 14" xfId="5326" xr:uid="{00000000-0005-0000-0000-0000A2900000}"/>
    <cellStyle name="Subtotal (line) 3 4 2 14 2" xfId="38578" xr:uid="{00000000-0005-0000-0000-0000A3900000}"/>
    <cellStyle name="Subtotal (line) 3 4 2 14 2 2" xfId="38579" xr:uid="{00000000-0005-0000-0000-0000A4900000}"/>
    <cellStyle name="Subtotal (line) 3 4 2 14 2 3" xfId="38580" xr:uid="{00000000-0005-0000-0000-0000A5900000}"/>
    <cellStyle name="Subtotal (line) 3 4 2 14 2 4" xfId="38581" xr:uid="{00000000-0005-0000-0000-0000A6900000}"/>
    <cellStyle name="Subtotal (line) 3 4 2 14 3" xfId="38582" xr:uid="{00000000-0005-0000-0000-0000A7900000}"/>
    <cellStyle name="Subtotal (line) 3 4 2 14 4" xfId="38583" xr:uid="{00000000-0005-0000-0000-0000A8900000}"/>
    <cellStyle name="Subtotal (line) 3 4 2 14 5" xfId="38584" xr:uid="{00000000-0005-0000-0000-0000A9900000}"/>
    <cellStyle name="Subtotal (line) 3 4 2 15" xfId="5327" xr:uid="{00000000-0005-0000-0000-0000AA900000}"/>
    <cellStyle name="Subtotal (line) 3 4 2 15 2" xfId="38585" xr:uid="{00000000-0005-0000-0000-0000AB900000}"/>
    <cellStyle name="Subtotal (line) 3 4 2 15 2 2" xfId="38586" xr:uid="{00000000-0005-0000-0000-0000AC900000}"/>
    <cellStyle name="Subtotal (line) 3 4 2 15 2 3" xfId="38587" xr:uid="{00000000-0005-0000-0000-0000AD900000}"/>
    <cellStyle name="Subtotal (line) 3 4 2 15 2 4" xfId="38588" xr:uid="{00000000-0005-0000-0000-0000AE900000}"/>
    <cellStyle name="Subtotal (line) 3 4 2 15 3" xfId="38589" xr:uid="{00000000-0005-0000-0000-0000AF900000}"/>
    <cellStyle name="Subtotal (line) 3 4 2 15 4" xfId="38590" xr:uid="{00000000-0005-0000-0000-0000B0900000}"/>
    <cellStyle name="Subtotal (line) 3 4 2 15 5" xfId="38591" xr:uid="{00000000-0005-0000-0000-0000B1900000}"/>
    <cellStyle name="Subtotal (line) 3 4 2 16" xfId="5328" xr:uid="{00000000-0005-0000-0000-0000B2900000}"/>
    <cellStyle name="Subtotal (line) 3 4 2 16 2" xfId="38592" xr:uid="{00000000-0005-0000-0000-0000B3900000}"/>
    <cellStyle name="Subtotal (line) 3 4 2 16 2 2" xfId="38593" xr:uid="{00000000-0005-0000-0000-0000B4900000}"/>
    <cellStyle name="Subtotal (line) 3 4 2 16 2 3" xfId="38594" xr:uid="{00000000-0005-0000-0000-0000B5900000}"/>
    <cellStyle name="Subtotal (line) 3 4 2 16 2 4" xfId="38595" xr:uid="{00000000-0005-0000-0000-0000B6900000}"/>
    <cellStyle name="Subtotal (line) 3 4 2 16 3" xfId="38596" xr:uid="{00000000-0005-0000-0000-0000B7900000}"/>
    <cellStyle name="Subtotal (line) 3 4 2 16 4" xfId="38597" xr:uid="{00000000-0005-0000-0000-0000B8900000}"/>
    <cellStyle name="Subtotal (line) 3 4 2 16 5" xfId="38598" xr:uid="{00000000-0005-0000-0000-0000B9900000}"/>
    <cellStyle name="Subtotal (line) 3 4 2 17" xfId="5329" xr:uid="{00000000-0005-0000-0000-0000BA900000}"/>
    <cellStyle name="Subtotal (line) 3 4 2 17 2" xfId="38599" xr:uid="{00000000-0005-0000-0000-0000BB900000}"/>
    <cellStyle name="Subtotal (line) 3 4 2 17 2 2" xfId="38600" xr:uid="{00000000-0005-0000-0000-0000BC900000}"/>
    <cellStyle name="Subtotal (line) 3 4 2 17 2 3" xfId="38601" xr:uid="{00000000-0005-0000-0000-0000BD900000}"/>
    <cellStyle name="Subtotal (line) 3 4 2 17 2 4" xfId="38602" xr:uid="{00000000-0005-0000-0000-0000BE900000}"/>
    <cellStyle name="Subtotal (line) 3 4 2 17 3" xfId="38603" xr:uid="{00000000-0005-0000-0000-0000BF900000}"/>
    <cellStyle name="Subtotal (line) 3 4 2 17 4" xfId="38604" xr:uid="{00000000-0005-0000-0000-0000C0900000}"/>
    <cellStyle name="Subtotal (line) 3 4 2 17 5" xfId="38605" xr:uid="{00000000-0005-0000-0000-0000C1900000}"/>
    <cellStyle name="Subtotal (line) 3 4 2 18" xfId="5330" xr:uid="{00000000-0005-0000-0000-0000C2900000}"/>
    <cellStyle name="Subtotal (line) 3 4 2 18 2" xfId="38606" xr:uid="{00000000-0005-0000-0000-0000C3900000}"/>
    <cellStyle name="Subtotal (line) 3 4 2 18 2 2" xfId="38607" xr:uid="{00000000-0005-0000-0000-0000C4900000}"/>
    <cellStyle name="Subtotal (line) 3 4 2 18 2 3" xfId="38608" xr:uid="{00000000-0005-0000-0000-0000C5900000}"/>
    <cellStyle name="Subtotal (line) 3 4 2 18 2 4" xfId="38609" xr:uid="{00000000-0005-0000-0000-0000C6900000}"/>
    <cellStyle name="Subtotal (line) 3 4 2 18 3" xfId="38610" xr:uid="{00000000-0005-0000-0000-0000C7900000}"/>
    <cellStyle name="Subtotal (line) 3 4 2 18 4" xfId="38611" xr:uid="{00000000-0005-0000-0000-0000C8900000}"/>
    <cellStyle name="Subtotal (line) 3 4 2 18 5" xfId="38612" xr:uid="{00000000-0005-0000-0000-0000C9900000}"/>
    <cellStyle name="Subtotal (line) 3 4 2 19" xfId="5331" xr:uid="{00000000-0005-0000-0000-0000CA900000}"/>
    <cellStyle name="Subtotal (line) 3 4 2 19 2" xfId="38613" xr:uid="{00000000-0005-0000-0000-0000CB900000}"/>
    <cellStyle name="Subtotal (line) 3 4 2 19 2 2" xfId="38614" xr:uid="{00000000-0005-0000-0000-0000CC900000}"/>
    <cellStyle name="Subtotal (line) 3 4 2 19 2 3" xfId="38615" xr:uid="{00000000-0005-0000-0000-0000CD900000}"/>
    <cellStyle name="Subtotal (line) 3 4 2 19 2 4" xfId="38616" xr:uid="{00000000-0005-0000-0000-0000CE900000}"/>
    <cellStyle name="Subtotal (line) 3 4 2 19 3" xfId="38617" xr:uid="{00000000-0005-0000-0000-0000CF900000}"/>
    <cellStyle name="Subtotal (line) 3 4 2 19 4" xfId="38618" xr:uid="{00000000-0005-0000-0000-0000D0900000}"/>
    <cellStyle name="Subtotal (line) 3 4 2 19 5" xfId="38619" xr:uid="{00000000-0005-0000-0000-0000D1900000}"/>
    <cellStyle name="Subtotal (line) 3 4 2 2" xfId="5332" xr:uid="{00000000-0005-0000-0000-0000D2900000}"/>
    <cellStyle name="Subtotal (line) 3 4 2 2 2" xfId="38620" xr:uid="{00000000-0005-0000-0000-0000D3900000}"/>
    <cellStyle name="Subtotal (line) 3 4 2 2 2 2" xfId="38621" xr:uid="{00000000-0005-0000-0000-0000D4900000}"/>
    <cellStyle name="Subtotal (line) 3 4 2 2 2 3" xfId="38622" xr:uid="{00000000-0005-0000-0000-0000D5900000}"/>
    <cellStyle name="Subtotal (line) 3 4 2 2 2 4" xfId="38623" xr:uid="{00000000-0005-0000-0000-0000D6900000}"/>
    <cellStyle name="Subtotal (line) 3 4 2 2 3" xfId="38624" xr:uid="{00000000-0005-0000-0000-0000D7900000}"/>
    <cellStyle name="Subtotal (line) 3 4 2 2 4" xfId="38625" xr:uid="{00000000-0005-0000-0000-0000D8900000}"/>
    <cellStyle name="Subtotal (line) 3 4 2 2 5" xfId="38626" xr:uid="{00000000-0005-0000-0000-0000D9900000}"/>
    <cellStyle name="Subtotal (line) 3 4 2 20" xfId="5333" xr:uid="{00000000-0005-0000-0000-0000DA900000}"/>
    <cellStyle name="Subtotal (line) 3 4 2 20 2" xfId="38627" xr:uid="{00000000-0005-0000-0000-0000DB900000}"/>
    <cellStyle name="Subtotal (line) 3 4 2 20 2 2" xfId="38628" xr:uid="{00000000-0005-0000-0000-0000DC900000}"/>
    <cellStyle name="Subtotal (line) 3 4 2 20 2 3" xfId="38629" xr:uid="{00000000-0005-0000-0000-0000DD900000}"/>
    <cellStyle name="Subtotal (line) 3 4 2 20 2 4" xfId="38630" xr:uid="{00000000-0005-0000-0000-0000DE900000}"/>
    <cellStyle name="Subtotal (line) 3 4 2 20 3" xfId="38631" xr:uid="{00000000-0005-0000-0000-0000DF900000}"/>
    <cellStyle name="Subtotal (line) 3 4 2 20 4" xfId="38632" xr:uid="{00000000-0005-0000-0000-0000E0900000}"/>
    <cellStyle name="Subtotal (line) 3 4 2 20 5" xfId="38633" xr:uid="{00000000-0005-0000-0000-0000E1900000}"/>
    <cellStyle name="Subtotal (line) 3 4 2 21" xfId="5334" xr:uid="{00000000-0005-0000-0000-0000E2900000}"/>
    <cellStyle name="Subtotal (line) 3 4 2 21 2" xfId="38634" xr:uid="{00000000-0005-0000-0000-0000E3900000}"/>
    <cellStyle name="Subtotal (line) 3 4 2 21 2 2" xfId="38635" xr:uid="{00000000-0005-0000-0000-0000E4900000}"/>
    <cellStyle name="Subtotal (line) 3 4 2 21 2 3" xfId="38636" xr:uid="{00000000-0005-0000-0000-0000E5900000}"/>
    <cellStyle name="Subtotal (line) 3 4 2 21 2 4" xfId="38637" xr:uid="{00000000-0005-0000-0000-0000E6900000}"/>
    <cellStyle name="Subtotal (line) 3 4 2 21 3" xfId="38638" xr:uid="{00000000-0005-0000-0000-0000E7900000}"/>
    <cellStyle name="Subtotal (line) 3 4 2 21 4" xfId="38639" xr:uid="{00000000-0005-0000-0000-0000E8900000}"/>
    <cellStyle name="Subtotal (line) 3 4 2 21 5" xfId="38640" xr:uid="{00000000-0005-0000-0000-0000E9900000}"/>
    <cellStyle name="Subtotal (line) 3 4 2 22" xfId="5335" xr:uid="{00000000-0005-0000-0000-0000EA900000}"/>
    <cellStyle name="Subtotal (line) 3 4 2 22 2" xfId="38641" xr:uid="{00000000-0005-0000-0000-0000EB900000}"/>
    <cellStyle name="Subtotal (line) 3 4 2 22 2 2" xfId="38642" xr:uid="{00000000-0005-0000-0000-0000EC900000}"/>
    <cellStyle name="Subtotal (line) 3 4 2 22 2 3" xfId="38643" xr:uid="{00000000-0005-0000-0000-0000ED900000}"/>
    <cellStyle name="Subtotal (line) 3 4 2 22 2 4" xfId="38644" xr:uid="{00000000-0005-0000-0000-0000EE900000}"/>
    <cellStyle name="Subtotal (line) 3 4 2 22 3" xfId="38645" xr:uid="{00000000-0005-0000-0000-0000EF900000}"/>
    <cellStyle name="Subtotal (line) 3 4 2 22 4" xfId="38646" xr:uid="{00000000-0005-0000-0000-0000F0900000}"/>
    <cellStyle name="Subtotal (line) 3 4 2 22 5" xfId="38647" xr:uid="{00000000-0005-0000-0000-0000F1900000}"/>
    <cellStyle name="Subtotal (line) 3 4 2 23" xfId="5336" xr:uid="{00000000-0005-0000-0000-0000F2900000}"/>
    <cellStyle name="Subtotal (line) 3 4 2 23 2" xfId="38648" xr:uid="{00000000-0005-0000-0000-0000F3900000}"/>
    <cellStyle name="Subtotal (line) 3 4 2 23 2 2" xfId="38649" xr:uid="{00000000-0005-0000-0000-0000F4900000}"/>
    <cellStyle name="Subtotal (line) 3 4 2 23 2 3" xfId="38650" xr:uid="{00000000-0005-0000-0000-0000F5900000}"/>
    <cellStyle name="Subtotal (line) 3 4 2 23 2 4" xfId="38651" xr:uid="{00000000-0005-0000-0000-0000F6900000}"/>
    <cellStyle name="Subtotal (line) 3 4 2 23 3" xfId="38652" xr:uid="{00000000-0005-0000-0000-0000F7900000}"/>
    <cellStyle name="Subtotal (line) 3 4 2 23 4" xfId="38653" xr:uid="{00000000-0005-0000-0000-0000F8900000}"/>
    <cellStyle name="Subtotal (line) 3 4 2 23 5" xfId="38654" xr:uid="{00000000-0005-0000-0000-0000F9900000}"/>
    <cellStyle name="Subtotal (line) 3 4 2 24" xfId="5337" xr:uid="{00000000-0005-0000-0000-0000FA900000}"/>
    <cellStyle name="Subtotal (line) 3 4 2 24 2" xfId="38655" xr:uid="{00000000-0005-0000-0000-0000FB900000}"/>
    <cellStyle name="Subtotal (line) 3 4 2 24 2 2" xfId="38656" xr:uid="{00000000-0005-0000-0000-0000FC900000}"/>
    <cellStyle name="Subtotal (line) 3 4 2 24 2 3" xfId="38657" xr:uid="{00000000-0005-0000-0000-0000FD900000}"/>
    <cellStyle name="Subtotal (line) 3 4 2 24 2 4" xfId="38658" xr:uid="{00000000-0005-0000-0000-0000FE900000}"/>
    <cellStyle name="Subtotal (line) 3 4 2 24 3" xfId="38659" xr:uid="{00000000-0005-0000-0000-0000FF900000}"/>
    <cellStyle name="Subtotal (line) 3 4 2 24 4" xfId="38660" xr:uid="{00000000-0005-0000-0000-000000910000}"/>
    <cellStyle name="Subtotal (line) 3 4 2 24 5" xfId="38661" xr:uid="{00000000-0005-0000-0000-000001910000}"/>
    <cellStyle name="Subtotal (line) 3 4 2 25" xfId="5338" xr:uid="{00000000-0005-0000-0000-000002910000}"/>
    <cellStyle name="Subtotal (line) 3 4 2 25 2" xfId="38662" xr:uid="{00000000-0005-0000-0000-000003910000}"/>
    <cellStyle name="Subtotal (line) 3 4 2 25 2 2" xfId="38663" xr:uid="{00000000-0005-0000-0000-000004910000}"/>
    <cellStyle name="Subtotal (line) 3 4 2 25 2 3" xfId="38664" xr:uid="{00000000-0005-0000-0000-000005910000}"/>
    <cellStyle name="Subtotal (line) 3 4 2 25 2 4" xfId="38665" xr:uid="{00000000-0005-0000-0000-000006910000}"/>
    <cellStyle name="Subtotal (line) 3 4 2 25 3" xfId="38666" xr:uid="{00000000-0005-0000-0000-000007910000}"/>
    <cellStyle name="Subtotal (line) 3 4 2 25 4" xfId="38667" xr:uid="{00000000-0005-0000-0000-000008910000}"/>
    <cellStyle name="Subtotal (line) 3 4 2 25 5" xfId="38668" xr:uid="{00000000-0005-0000-0000-000009910000}"/>
    <cellStyle name="Subtotal (line) 3 4 2 26" xfId="5339" xr:uid="{00000000-0005-0000-0000-00000A910000}"/>
    <cellStyle name="Subtotal (line) 3 4 2 26 2" xfId="38669" xr:uid="{00000000-0005-0000-0000-00000B910000}"/>
    <cellStyle name="Subtotal (line) 3 4 2 26 2 2" xfId="38670" xr:uid="{00000000-0005-0000-0000-00000C910000}"/>
    <cellStyle name="Subtotal (line) 3 4 2 26 2 3" xfId="38671" xr:uid="{00000000-0005-0000-0000-00000D910000}"/>
    <cellStyle name="Subtotal (line) 3 4 2 26 2 4" xfId="38672" xr:uid="{00000000-0005-0000-0000-00000E910000}"/>
    <cellStyle name="Subtotal (line) 3 4 2 26 3" xfId="38673" xr:uid="{00000000-0005-0000-0000-00000F910000}"/>
    <cellStyle name="Subtotal (line) 3 4 2 26 4" xfId="38674" xr:uid="{00000000-0005-0000-0000-000010910000}"/>
    <cellStyle name="Subtotal (line) 3 4 2 26 5" xfId="38675" xr:uid="{00000000-0005-0000-0000-000011910000}"/>
    <cellStyle name="Subtotal (line) 3 4 2 27" xfId="5340" xr:uid="{00000000-0005-0000-0000-000012910000}"/>
    <cellStyle name="Subtotal (line) 3 4 2 27 2" xfId="38676" xr:uid="{00000000-0005-0000-0000-000013910000}"/>
    <cellStyle name="Subtotal (line) 3 4 2 27 2 2" xfId="38677" xr:uid="{00000000-0005-0000-0000-000014910000}"/>
    <cellStyle name="Subtotal (line) 3 4 2 27 2 3" xfId="38678" xr:uid="{00000000-0005-0000-0000-000015910000}"/>
    <cellStyle name="Subtotal (line) 3 4 2 27 2 4" xfId="38679" xr:uid="{00000000-0005-0000-0000-000016910000}"/>
    <cellStyle name="Subtotal (line) 3 4 2 27 3" xfId="38680" xr:uid="{00000000-0005-0000-0000-000017910000}"/>
    <cellStyle name="Subtotal (line) 3 4 2 27 4" xfId="38681" xr:uid="{00000000-0005-0000-0000-000018910000}"/>
    <cellStyle name="Subtotal (line) 3 4 2 27 5" xfId="38682" xr:uid="{00000000-0005-0000-0000-000019910000}"/>
    <cellStyle name="Subtotal (line) 3 4 2 28" xfId="5341" xr:uid="{00000000-0005-0000-0000-00001A910000}"/>
    <cellStyle name="Subtotal (line) 3 4 2 28 2" xfId="38683" xr:uid="{00000000-0005-0000-0000-00001B910000}"/>
    <cellStyle name="Subtotal (line) 3 4 2 28 2 2" xfId="38684" xr:uid="{00000000-0005-0000-0000-00001C910000}"/>
    <cellStyle name="Subtotal (line) 3 4 2 28 2 3" xfId="38685" xr:uid="{00000000-0005-0000-0000-00001D910000}"/>
    <cellStyle name="Subtotal (line) 3 4 2 28 2 4" xfId="38686" xr:uid="{00000000-0005-0000-0000-00001E910000}"/>
    <cellStyle name="Subtotal (line) 3 4 2 28 3" xfId="38687" xr:uid="{00000000-0005-0000-0000-00001F910000}"/>
    <cellStyle name="Subtotal (line) 3 4 2 28 4" xfId="38688" xr:uid="{00000000-0005-0000-0000-000020910000}"/>
    <cellStyle name="Subtotal (line) 3 4 2 28 5" xfId="38689" xr:uid="{00000000-0005-0000-0000-000021910000}"/>
    <cellStyle name="Subtotal (line) 3 4 2 29" xfId="5342" xr:uid="{00000000-0005-0000-0000-000022910000}"/>
    <cellStyle name="Subtotal (line) 3 4 2 29 2" xfId="38690" xr:uid="{00000000-0005-0000-0000-000023910000}"/>
    <cellStyle name="Subtotal (line) 3 4 2 29 2 2" xfId="38691" xr:uid="{00000000-0005-0000-0000-000024910000}"/>
    <cellStyle name="Subtotal (line) 3 4 2 29 2 3" xfId="38692" xr:uid="{00000000-0005-0000-0000-000025910000}"/>
    <cellStyle name="Subtotal (line) 3 4 2 29 2 4" xfId="38693" xr:uid="{00000000-0005-0000-0000-000026910000}"/>
    <cellStyle name="Subtotal (line) 3 4 2 29 3" xfId="38694" xr:uid="{00000000-0005-0000-0000-000027910000}"/>
    <cellStyle name="Subtotal (line) 3 4 2 29 4" xfId="38695" xr:uid="{00000000-0005-0000-0000-000028910000}"/>
    <cellStyle name="Subtotal (line) 3 4 2 29 5" xfId="38696" xr:uid="{00000000-0005-0000-0000-000029910000}"/>
    <cellStyle name="Subtotal (line) 3 4 2 3" xfId="5343" xr:uid="{00000000-0005-0000-0000-00002A910000}"/>
    <cellStyle name="Subtotal (line) 3 4 2 3 2" xfId="38697" xr:uid="{00000000-0005-0000-0000-00002B910000}"/>
    <cellStyle name="Subtotal (line) 3 4 2 3 2 2" xfId="38698" xr:uid="{00000000-0005-0000-0000-00002C910000}"/>
    <cellStyle name="Subtotal (line) 3 4 2 3 2 3" xfId="38699" xr:uid="{00000000-0005-0000-0000-00002D910000}"/>
    <cellStyle name="Subtotal (line) 3 4 2 3 2 4" xfId="38700" xr:uid="{00000000-0005-0000-0000-00002E910000}"/>
    <cellStyle name="Subtotal (line) 3 4 2 3 3" xfId="38701" xr:uid="{00000000-0005-0000-0000-00002F910000}"/>
    <cellStyle name="Subtotal (line) 3 4 2 3 4" xfId="38702" xr:uid="{00000000-0005-0000-0000-000030910000}"/>
    <cellStyle name="Subtotal (line) 3 4 2 3 5" xfId="38703" xr:uid="{00000000-0005-0000-0000-000031910000}"/>
    <cellStyle name="Subtotal (line) 3 4 2 30" xfId="5344" xr:uid="{00000000-0005-0000-0000-000032910000}"/>
    <cellStyle name="Subtotal (line) 3 4 2 30 2" xfId="38704" xr:uid="{00000000-0005-0000-0000-000033910000}"/>
    <cellStyle name="Subtotal (line) 3 4 2 30 2 2" xfId="38705" xr:uid="{00000000-0005-0000-0000-000034910000}"/>
    <cellStyle name="Subtotal (line) 3 4 2 30 2 3" xfId="38706" xr:uid="{00000000-0005-0000-0000-000035910000}"/>
    <cellStyle name="Subtotal (line) 3 4 2 30 2 4" xfId="38707" xr:uid="{00000000-0005-0000-0000-000036910000}"/>
    <cellStyle name="Subtotal (line) 3 4 2 30 3" xfId="38708" xr:uid="{00000000-0005-0000-0000-000037910000}"/>
    <cellStyle name="Subtotal (line) 3 4 2 30 4" xfId="38709" xr:uid="{00000000-0005-0000-0000-000038910000}"/>
    <cellStyle name="Subtotal (line) 3 4 2 30 5" xfId="38710" xr:uid="{00000000-0005-0000-0000-000039910000}"/>
    <cellStyle name="Subtotal (line) 3 4 2 31" xfId="5345" xr:uid="{00000000-0005-0000-0000-00003A910000}"/>
    <cellStyle name="Subtotal (line) 3 4 2 31 2" xfId="38711" xr:uid="{00000000-0005-0000-0000-00003B910000}"/>
    <cellStyle name="Subtotal (line) 3 4 2 31 2 2" xfId="38712" xr:uid="{00000000-0005-0000-0000-00003C910000}"/>
    <cellStyle name="Subtotal (line) 3 4 2 31 2 3" xfId="38713" xr:uid="{00000000-0005-0000-0000-00003D910000}"/>
    <cellStyle name="Subtotal (line) 3 4 2 31 2 4" xfId="38714" xr:uid="{00000000-0005-0000-0000-00003E910000}"/>
    <cellStyle name="Subtotal (line) 3 4 2 31 3" xfId="38715" xr:uid="{00000000-0005-0000-0000-00003F910000}"/>
    <cellStyle name="Subtotal (line) 3 4 2 31 4" xfId="38716" xr:uid="{00000000-0005-0000-0000-000040910000}"/>
    <cellStyle name="Subtotal (line) 3 4 2 31 5" xfId="38717" xr:uid="{00000000-0005-0000-0000-000041910000}"/>
    <cellStyle name="Subtotal (line) 3 4 2 32" xfId="5346" xr:uid="{00000000-0005-0000-0000-000042910000}"/>
    <cellStyle name="Subtotal (line) 3 4 2 32 2" xfId="38718" xr:uid="{00000000-0005-0000-0000-000043910000}"/>
    <cellStyle name="Subtotal (line) 3 4 2 32 2 2" xfId="38719" xr:uid="{00000000-0005-0000-0000-000044910000}"/>
    <cellStyle name="Subtotal (line) 3 4 2 32 2 3" xfId="38720" xr:uid="{00000000-0005-0000-0000-000045910000}"/>
    <cellStyle name="Subtotal (line) 3 4 2 32 2 4" xfId="38721" xr:uid="{00000000-0005-0000-0000-000046910000}"/>
    <cellStyle name="Subtotal (line) 3 4 2 32 3" xfId="38722" xr:uid="{00000000-0005-0000-0000-000047910000}"/>
    <cellStyle name="Subtotal (line) 3 4 2 32 4" xfId="38723" xr:uid="{00000000-0005-0000-0000-000048910000}"/>
    <cellStyle name="Subtotal (line) 3 4 2 32 5" xfId="38724" xr:uid="{00000000-0005-0000-0000-000049910000}"/>
    <cellStyle name="Subtotal (line) 3 4 2 33" xfId="5347" xr:uid="{00000000-0005-0000-0000-00004A910000}"/>
    <cellStyle name="Subtotal (line) 3 4 2 33 2" xfId="38725" xr:uid="{00000000-0005-0000-0000-00004B910000}"/>
    <cellStyle name="Subtotal (line) 3 4 2 33 2 2" xfId="38726" xr:uid="{00000000-0005-0000-0000-00004C910000}"/>
    <cellStyle name="Subtotal (line) 3 4 2 33 2 3" xfId="38727" xr:uid="{00000000-0005-0000-0000-00004D910000}"/>
    <cellStyle name="Subtotal (line) 3 4 2 33 2 4" xfId="38728" xr:uid="{00000000-0005-0000-0000-00004E910000}"/>
    <cellStyle name="Subtotal (line) 3 4 2 33 3" xfId="38729" xr:uid="{00000000-0005-0000-0000-00004F910000}"/>
    <cellStyle name="Subtotal (line) 3 4 2 33 4" xfId="38730" xr:uid="{00000000-0005-0000-0000-000050910000}"/>
    <cellStyle name="Subtotal (line) 3 4 2 33 5" xfId="38731" xr:uid="{00000000-0005-0000-0000-000051910000}"/>
    <cellStyle name="Subtotal (line) 3 4 2 34" xfId="5348" xr:uid="{00000000-0005-0000-0000-000052910000}"/>
    <cellStyle name="Subtotal (line) 3 4 2 34 2" xfId="38732" xr:uid="{00000000-0005-0000-0000-000053910000}"/>
    <cellStyle name="Subtotal (line) 3 4 2 34 2 2" xfId="38733" xr:uid="{00000000-0005-0000-0000-000054910000}"/>
    <cellStyle name="Subtotal (line) 3 4 2 34 2 3" xfId="38734" xr:uid="{00000000-0005-0000-0000-000055910000}"/>
    <cellStyle name="Subtotal (line) 3 4 2 34 2 4" xfId="38735" xr:uid="{00000000-0005-0000-0000-000056910000}"/>
    <cellStyle name="Subtotal (line) 3 4 2 34 3" xfId="38736" xr:uid="{00000000-0005-0000-0000-000057910000}"/>
    <cellStyle name="Subtotal (line) 3 4 2 34 4" xfId="38737" xr:uid="{00000000-0005-0000-0000-000058910000}"/>
    <cellStyle name="Subtotal (line) 3 4 2 34 5" xfId="38738" xr:uid="{00000000-0005-0000-0000-000059910000}"/>
    <cellStyle name="Subtotal (line) 3 4 2 35" xfId="5349" xr:uid="{00000000-0005-0000-0000-00005A910000}"/>
    <cellStyle name="Subtotal (line) 3 4 2 35 2" xfId="38739" xr:uid="{00000000-0005-0000-0000-00005B910000}"/>
    <cellStyle name="Subtotal (line) 3 4 2 35 2 2" xfId="38740" xr:uid="{00000000-0005-0000-0000-00005C910000}"/>
    <cellStyle name="Subtotal (line) 3 4 2 35 2 3" xfId="38741" xr:uid="{00000000-0005-0000-0000-00005D910000}"/>
    <cellStyle name="Subtotal (line) 3 4 2 35 2 4" xfId="38742" xr:uid="{00000000-0005-0000-0000-00005E910000}"/>
    <cellStyle name="Subtotal (line) 3 4 2 35 3" xfId="38743" xr:uid="{00000000-0005-0000-0000-00005F910000}"/>
    <cellStyle name="Subtotal (line) 3 4 2 35 4" xfId="38744" xr:uid="{00000000-0005-0000-0000-000060910000}"/>
    <cellStyle name="Subtotal (line) 3 4 2 35 5" xfId="38745" xr:uid="{00000000-0005-0000-0000-000061910000}"/>
    <cellStyle name="Subtotal (line) 3 4 2 36" xfId="5350" xr:uid="{00000000-0005-0000-0000-000062910000}"/>
    <cellStyle name="Subtotal (line) 3 4 2 36 2" xfId="38746" xr:uid="{00000000-0005-0000-0000-000063910000}"/>
    <cellStyle name="Subtotal (line) 3 4 2 36 2 2" xfId="38747" xr:uid="{00000000-0005-0000-0000-000064910000}"/>
    <cellStyle name="Subtotal (line) 3 4 2 36 2 3" xfId="38748" xr:uid="{00000000-0005-0000-0000-000065910000}"/>
    <cellStyle name="Subtotal (line) 3 4 2 36 2 4" xfId="38749" xr:uid="{00000000-0005-0000-0000-000066910000}"/>
    <cellStyle name="Subtotal (line) 3 4 2 36 3" xfId="38750" xr:uid="{00000000-0005-0000-0000-000067910000}"/>
    <cellStyle name="Subtotal (line) 3 4 2 36 4" xfId="38751" xr:uid="{00000000-0005-0000-0000-000068910000}"/>
    <cellStyle name="Subtotal (line) 3 4 2 36 5" xfId="38752" xr:uid="{00000000-0005-0000-0000-000069910000}"/>
    <cellStyle name="Subtotal (line) 3 4 2 37" xfId="5351" xr:uid="{00000000-0005-0000-0000-00006A910000}"/>
    <cellStyle name="Subtotal (line) 3 4 2 37 2" xfId="38753" xr:uid="{00000000-0005-0000-0000-00006B910000}"/>
    <cellStyle name="Subtotal (line) 3 4 2 37 2 2" xfId="38754" xr:uid="{00000000-0005-0000-0000-00006C910000}"/>
    <cellStyle name="Subtotal (line) 3 4 2 37 2 3" xfId="38755" xr:uid="{00000000-0005-0000-0000-00006D910000}"/>
    <cellStyle name="Subtotal (line) 3 4 2 37 2 4" xfId="38756" xr:uid="{00000000-0005-0000-0000-00006E910000}"/>
    <cellStyle name="Subtotal (line) 3 4 2 37 3" xfId="38757" xr:uid="{00000000-0005-0000-0000-00006F910000}"/>
    <cellStyle name="Subtotal (line) 3 4 2 37 4" xfId="38758" xr:uid="{00000000-0005-0000-0000-000070910000}"/>
    <cellStyle name="Subtotal (line) 3 4 2 37 5" xfId="38759" xr:uid="{00000000-0005-0000-0000-000071910000}"/>
    <cellStyle name="Subtotal (line) 3 4 2 38" xfId="5352" xr:uid="{00000000-0005-0000-0000-000072910000}"/>
    <cellStyle name="Subtotal (line) 3 4 2 38 2" xfId="38760" xr:uid="{00000000-0005-0000-0000-000073910000}"/>
    <cellStyle name="Subtotal (line) 3 4 2 38 2 2" xfId="38761" xr:uid="{00000000-0005-0000-0000-000074910000}"/>
    <cellStyle name="Subtotal (line) 3 4 2 38 2 3" xfId="38762" xr:uid="{00000000-0005-0000-0000-000075910000}"/>
    <cellStyle name="Subtotal (line) 3 4 2 38 2 4" xfId="38763" xr:uid="{00000000-0005-0000-0000-000076910000}"/>
    <cellStyle name="Subtotal (line) 3 4 2 38 3" xfId="38764" xr:uid="{00000000-0005-0000-0000-000077910000}"/>
    <cellStyle name="Subtotal (line) 3 4 2 38 4" xfId="38765" xr:uid="{00000000-0005-0000-0000-000078910000}"/>
    <cellStyle name="Subtotal (line) 3 4 2 38 5" xfId="38766" xr:uid="{00000000-0005-0000-0000-000079910000}"/>
    <cellStyle name="Subtotal (line) 3 4 2 39" xfId="5353" xr:uid="{00000000-0005-0000-0000-00007A910000}"/>
    <cellStyle name="Subtotal (line) 3 4 2 39 2" xfId="38767" xr:uid="{00000000-0005-0000-0000-00007B910000}"/>
    <cellStyle name="Subtotal (line) 3 4 2 39 2 2" xfId="38768" xr:uid="{00000000-0005-0000-0000-00007C910000}"/>
    <cellStyle name="Subtotal (line) 3 4 2 39 2 3" xfId="38769" xr:uid="{00000000-0005-0000-0000-00007D910000}"/>
    <cellStyle name="Subtotal (line) 3 4 2 39 2 4" xfId="38770" xr:uid="{00000000-0005-0000-0000-00007E910000}"/>
    <cellStyle name="Subtotal (line) 3 4 2 39 3" xfId="38771" xr:uid="{00000000-0005-0000-0000-00007F910000}"/>
    <cellStyle name="Subtotal (line) 3 4 2 39 4" xfId="38772" xr:uid="{00000000-0005-0000-0000-000080910000}"/>
    <cellStyle name="Subtotal (line) 3 4 2 39 5" xfId="38773" xr:uid="{00000000-0005-0000-0000-000081910000}"/>
    <cellStyle name="Subtotal (line) 3 4 2 4" xfId="5354" xr:uid="{00000000-0005-0000-0000-000082910000}"/>
    <cellStyle name="Subtotal (line) 3 4 2 4 2" xfId="38774" xr:uid="{00000000-0005-0000-0000-000083910000}"/>
    <cellStyle name="Subtotal (line) 3 4 2 4 2 2" xfId="38775" xr:uid="{00000000-0005-0000-0000-000084910000}"/>
    <cellStyle name="Subtotal (line) 3 4 2 4 2 3" xfId="38776" xr:uid="{00000000-0005-0000-0000-000085910000}"/>
    <cellStyle name="Subtotal (line) 3 4 2 4 2 4" xfId="38777" xr:uid="{00000000-0005-0000-0000-000086910000}"/>
    <cellStyle name="Subtotal (line) 3 4 2 4 3" xfId="38778" xr:uid="{00000000-0005-0000-0000-000087910000}"/>
    <cellStyle name="Subtotal (line) 3 4 2 4 4" xfId="38779" xr:uid="{00000000-0005-0000-0000-000088910000}"/>
    <cellStyle name="Subtotal (line) 3 4 2 4 5" xfId="38780" xr:uid="{00000000-0005-0000-0000-000089910000}"/>
    <cellStyle name="Subtotal (line) 3 4 2 40" xfId="5355" xr:uid="{00000000-0005-0000-0000-00008A910000}"/>
    <cellStyle name="Subtotal (line) 3 4 2 40 2" xfId="38781" xr:uid="{00000000-0005-0000-0000-00008B910000}"/>
    <cellStyle name="Subtotal (line) 3 4 2 40 2 2" xfId="38782" xr:uid="{00000000-0005-0000-0000-00008C910000}"/>
    <cellStyle name="Subtotal (line) 3 4 2 40 2 3" xfId="38783" xr:uid="{00000000-0005-0000-0000-00008D910000}"/>
    <cellStyle name="Subtotal (line) 3 4 2 40 2 4" xfId="38784" xr:uid="{00000000-0005-0000-0000-00008E910000}"/>
    <cellStyle name="Subtotal (line) 3 4 2 40 3" xfId="38785" xr:uid="{00000000-0005-0000-0000-00008F910000}"/>
    <cellStyle name="Subtotal (line) 3 4 2 40 4" xfId="38786" xr:uid="{00000000-0005-0000-0000-000090910000}"/>
    <cellStyle name="Subtotal (line) 3 4 2 40 5" xfId="38787" xr:uid="{00000000-0005-0000-0000-000091910000}"/>
    <cellStyle name="Subtotal (line) 3 4 2 41" xfId="5356" xr:uid="{00000000-0005-0000-0000-000092910000}"/>
    <cellStyle name="Subtotal (line) 3 4 2 41 2" xfId="38788" xr:uid="{00000000-0005-0000-0000-000093910000}"/>
    <cellStyle name="Subtotal (line) 3 4 2 41 2 2" xfId="38789" xr:uid="{00000000-0005-0000-0000-000094910000}"/>
    <cellStyle name="Subtotal (line) 3 4 2 41 2 3" xfId="38790" xr:uid="{00000000-0005-0000-0000-000095910000}"/>
    <cellStyle name="Subtotal (line) 3 4 2 41 2 4" xfId="38791" xr:uid="{00000000-0005-0000-0000-000096910000}"/>
    <cellStyle name="Subtotal (line) 3 4 2 41 3" xfId="38792" xr:uid="{00000000-0005-0000-0000-000097910000}"/>
    <cellStyle name="Subtotal (line) 3 4 2 41 4" xfId="38793" xr:uid="{00000000-0005-0000-0000-000098910000}"/>
    <cellStyle name="Subtotal (line) 3 4 2 41 5" xfId="38794" xr:uid="{00000000-0005-0000-0000-000099910000}"/>
    <cellStyle name="Subtotal (line) 3 4 2 42" xfId="5357" xr:uid="{00000000-0005-0000-0000-00009A910000}"/>
    <cellStyle name="Subtotal (line) 3 4 2 42 2" xfId="38795" xr:uid="{00000000-0005-0000-0000-00009B910000}"/>
    <cellStyle name="Subtotal (line) 3 4 2 42 2 2" xfId="38796" xr:uid="{00000000-0005-0000-0000-00009C910000}"/>
    <cellStyle name="Subtotal (line) 3 4 2 42 2 3" xfId="38797" xr:uid="{00000000-0005-0000-0000-00009D910000}"/>
    <cellStyle name="Subtotal (line) 3 4 2 42 2 4" xfId="38798" xr:uid="{00000000-0005-0000-0000-00009E910000}"/>
    <cellStyle name="Subtotal (line) 3 4 2 42 3" xfId="38799" xr:uid="{00000000-0005-0000-0000-00009F910000}"/>
    <cellStyle name="Subtotal (line) 3 4 2 42 4" xfId="38800" xr:uid="{00000000-0005-0000-0000-0000A0910000}"/>
    <cellStyle name="Subtotal (line) 3 4 2 42 5" xfId="38801" xr:uid="{00000000-0005-0000-0000-0000A1910000}"/>
    <cellStyle name="Subtotal (line) 3 4 2 43" xfId="5358" xr:uid="{00000000-0005-0000-0000-0000A2910000}"/>
    <cellStyle name="Subtotal (line) 3 4 2 43 2" xfId="38802" xr:uid="{00000000-0005-0000-0000-0000A3910000}"/>
    <cellStyle name="Subtotal (line) 3 4 2 43 2 2" xfId="38803" xr:uid="{00000000-0005-0000-0000-0000A4910000}"/>
    <cellStyle name="Subtotal (line) 3 4 2 43 2 3" xfId="38804" xr:uid="{00000000-0005-0000-0000-0000A5910000}"/>
    <cellStyle name="Subtotal (line) 3 4 2 43 2 4" xfId="38805" xr:uid="{00000000-0005-0000-0000-0000A6910000}"/>
    <cellStyle name="Subtotal (line) 3 4 2 43 3" xfId="38806" xr:uid="{00000000-0005-0000-0000-0000A7910000}"/>
    <cellStyle name="Subtotal (line) 3 4 2 43 4" xfId="38807" xr:uid="{00000000-0005-0000-0000-0000A8910000}"/>
    <cellStyle name="Subtotal (line) 3 4 2 43 5" xfId="38808" xr:uid="{00000000-0005-0000-0000-0000A9910000}"/>
    <cellStyle name="Subtotal (line) 3 4 2 44" xfId="5359" xr:uid="{00000000-0005-0000-0000-0000AA910000}"/>
    <cellStyle name="Subtotal (line) 3 4 2 44 2" xfId="38809" xr:uid="{00000000-0005-0000-0000-0000AB910000}"/>
    <cellStyle name="Subtotal (line) 3 4 2 44 2 2" xfId="38810" xr:uid="{00000000-0005-0000-0000-0000AC910000}"/>
    <cellStyle name="Subtotal (line) 3 4 2 44 2 3" xfId="38811" xr:uid="{00000000-0005-0000-0000-0000AD910000}"/>
    <cellStyle name="Subtotal (line) 3 4 2 44 2 4" xfId="38812" xr:uid="{00000000-0005-0000-0000-0000AE910000}"/>
    <cellStyle name="Subtotal (line) 3 4 2 44 3" xfId="38813" xr:uid="{00000000-0005-0000-0000-0000AF910000}"/>
    <cellStyle name="Subtotal (line) 3 4 2 44 4" xfId="38814" xr:uid="{00000000-0005-0000-0000-0000B0910000}"/>
    <cellStyle name="Subtotal (line) 3 4 2 44 5" xfId="38815" xr:uid="{00000000-0005-0000-0000-0000B1910000}"/>
    <cellStyle name="Subtotal (line) 3 4 2 45" xfId="38816" xr:uid="{00000000-0005-0000-0000-0000B2910000}"/>
    <cellStyle name="Subtotal (line) 3 4 2 45 2" xfId="38817" xr:uid="{00000000-0005-0000-0000-0000B3910000}"/>
    <cellStyle name="Subtotal (line) 3 4 2 45 3" xfId="38818" xr:uid="{00000000-0005-0000-0000-0000B4910000}"/>
    <cellStyle name="Subtotal (line) 3 4 2 45 4" xfId="38819" xr:uid="{00000000-0005-0000-0000-0000B5910000}"/>
    <cellStyle name="Subtotal (line) 3 4 2 46" xfId="38820" xr:uid="{00000000-0005-0000-0000-0000B6910000}"/>
    <cellStyle name="Subtotal (line) 3 4 2 46 2" xfId="38821" xr:uid="{00000000-0005-0000-0000-0000B7910000}"/>
    <cellStyle name="Subtotal (line) 3 4 2 46 3" xfId="38822" xr:uid="{00000000-0005-0000-0000-0000B8910000}"/>
    <cellStyle name="Subtotal (line) 3 4 2 46 4" xfId="38823" xr:uid="{00000000-0005-0000-0000-0000B9910000}"/>
    <cellStyle name="Subtotal (line) 3 4 2 47" xfId="38824" xr:uid="{00000000-0005-0000-0000-0000BA910000}"/>
    <cellStyle name="Subtotal (line) 3 4 2 5" xfId="5360" xr:uid="{00000000-0005-0000-0000-0000BB910000}"/>
    <cellStyle name="Subtotal (line) 3 4 2 5 2" xfId="38825" xr:uid="{00000000-0005-0000-0000-0000BC910000}"/>
    <cellStyle name="Subtotal (line) 3 4 2 5 2 2" xfId="38826" xr:uid="{00000000-0005-0000-0000-0000BD910000}"/>
    <cellStyle name="Subtotal (line) 3 4 2 5 2 3" xfId="38827" xr:uid="{00000000-0005-0000-0000-0000BE910000}"/>
    <cellStyle name="Subtotal (line) 3 4 2 5 2 4" xfId="38828" xr:uid="{00000000-0005-0000-0000-0000BF910000}"/>
    <cellStyle name="Subtotal (line) 3 4 2 5 3" xfId="38829" xr:uid="{00000000-0005-0000-0000-0000C0910000}"/>
    <cellStyle name="Subtotal (line) 3 4 2 5 4" xfId="38830" xr:uid="{00000000-0005-0000-0000-0000C1910000}"/>
    <cellStyle name="Subtotal (line) 3 4 2 5 5" xfId="38831" xr:uid="{00000000-0005-0000-0000-0000C2910000}"/>
    <cellStyle name="Subtotal (line) 3 4 2 6" xfId="5361" xr:uid="{00000000-0005-0000-0000-0000C3910000}"/>
    <cellStyle name="Subtotal (line) 3 4 2 6 2" xfId="38832" xr:uid="{00000000-0005-0000-0000-0000C4910000}"/>
    <cellStyle name="Subtotal (line) 3 4 2 6 2 2" xfId="38833" xr:uid="{00000000-0005-0000-0000-0000C5910000}"/>
    <cellStyle name="Subtotal (line) 3 4 2 6 2 3" xfId="38834" xr:uid="{00000000-0005-0000-0000-0000C6910000}"/>
    <cellStyle name="Subtotal (line) 3 4 2 6 2 4" xfId="38835" xr:uid="{00000000-0005-0000-0000-0000C7910000}"/>
    <cellStyle name="Subtotal (line) 3 4 2 6 3" xfId="38836" xr:uid="{00000000-0005-0000-0000-0000C8910000}"/>
    <cellStyle name="Subtotal (line) 3 4 2 6 4" xfId="38837" xr:uid="{00000000-0005-0000-0000-0000C9910000}"/>
    <cellStyle name="Subtotal (line) 3 4 2 6 5" xfId="38838" xr:uid="{00000000-0005-0000-0000-0000CA910000}"/>
    <cellStyle name="Subtotal (line) 3 4 2 7" xfId="5362" xr:uid="{00000000-0005-0000-0000-0000CB910000}"/>
    <cellStyle name="Subtotal (line) 3 4 2 7 2" xfId="38839" xr:uid="{00000000-0005-0000-0000-0000CC910000}"/>
    <cellStyle name="Subtotal (line) 3 4 2 7 2 2" xfId="38840" xr:uid="{00000000-0005-0000-0000-0000CD910000}"/>
    <cellStyle name="Subtotal (line) 3 4 2 7 2 3" xfId="38841" xr:uid="{00000000-0005-0000-0000-0000CE910000}"/>
    <cellStyle name="Subtotal (line) 3 4 2 7 2 4" xfId="38842" xr:uid="{00000000-0005-0000-0000-0000CF910000}"/>
    <cellStyle name="Subtotal (line) 3 4 2 7 3" xfId="38843" xr:uid="{00000000-0005-0000-0000-0000D0910000}"/>
    <cellStyle name="Subtotal (line) 3 4 2 7 4" xfId="38844" xr:uid="{00000000-0005-0000-0000-0000D1910000}"/>
    <cellStyle name="Subtotal (line) 3 4 2 7 5" xfId="38845" xr:uid="{00000000-0005-0000-0000-0000D2910000}"/>
    <cellStyle name="Subtotal (line) 3 4 2 8" xfId="5363" xr:uid="{00000000-0005-0000-0000-0000D3910000}"/>
    <cellStyle name="Subtotal (line) 3 4 2 8 2" xfId="38846" xr:uid="{00000000-0005-0000-0000-0000D4910000}"/>
    <cellStyle name="Subtotal (line) 3 4 2 8 2 2" xfId="38847" xr:uid="{00000000-0005-0000-0000-0000D5910000}"/>
    <cellStyle name="Subtotal (line) 3 4 2 8 2 3" xfId="38848" xr:uid="{00000000-0005-0000-0000-0000D6910000}"/>
    <cellStyle name="Subtotal (line) 3 4 2 8 2 4" xfId="38849" xr:uid="{00000000-0005-0000-0000-0000D7910000}"/>
    <cellStyle name="Subtotal (line) 3 4 2 8 3" xfId="38850" xr:uid="{00000000-0005-0000-0000-0000D8910000}"/>
    <cellStyle name="Subtotal (line) 3 4 2 8 4" xfId="38851" xr:uid="{00000000-0005-0000-0000-0000D9910000}"/>
    <cellStyle name="Subtotal (line) 3 4 2 8 5" xfId="38852" xr:uid="{00000000-0005-0000-0000-0000DA910000}"/>
    <cellStyle name="Subtotal (line) 3 4 2 9" xfId="5364" xr:uid="{00000000-0005-0000-0000-0000DB910000}"/>
    <cellStyle name="Subtotal (line) 3 4 2 9 2" xfId="38853" xr:uid="{00000000-0005-0000-0000-0000DC910000}"/>
    <cellStyle name="Subtotal (line) 3 4 2 9 2 2" xfId="38854" xr:uid="{00000000-0005-0000-0000-0000DD910000}"/>
    <cellStyle name="Subtotal (line) 3 4 2 9 2 3" xfId="38855" xr:uid="{00000000-0005-0000-0000-0000DE910000}"/>
    <cellStyle name="Subtotal (line) 3 4 2 9 2 4" xfId="38856" xr:uid="{00000000-0005-0000-0000-0000DF910000}"/>
    <cellStyle name="Subtotal (line) 3 4 2 9 3" xfId="38857" xr:uid="{00000000-0005-0000-0000-0000E0910000}"/>
    <cellStyle name="Subtotal (line) 3 4 2 9 4" xfId="38858" xr:uid="{00000000-0005-0000-0000-0000E1910000}"/>
    <cellStyle name="Subtotal (line) 3 4 2 9 5" xfId="38859" xr:uid="{00000000-0005-0000-0000-0000E2910000}"/>
    <cellStyle name="Subtotal (line) 3 4 20" xfId="5365" xr:uid="{00000000-0005-0000-0000-0000E3910000}"/>
    <cellStyle name="Subtotal (line) 3 4 20 2" xfId="38860" xr:uid="{00000000-0005-0000-0000-0000E4910000}"/>
    <cellStyle name="Subtotal (line) 3 4 20 2 2" xfId="38861" xr:uid="{00000000-0005-0000-0000-0000E5910000}"/>
    <cellStyle name="Subtotal (line) 3 4 20 2 3" xfId="38862" xr:uid="{00000000-0005-0000-0000-0000E6910000}"/>
    <cellStyle name="Subtotal (line) 3 4 20 2 4" xfId="38863" xr:uid="{00000000-0005-0000-0000-0000E7910000}"/>
    <cellStyle name="Subtotal (line) 3 4 20 3" xfId="38864" xr:uid="{00000000-0005-0000-0000-0000E8910000}"/>
    <cellStyle name="Subtotal (line) 3 4 20 4" xfId="38865" xr:uid="{00000000-0005-0000-0000-0000E9910000}"/>
    <cellStyle name="Subtotal (line) 3 4 20 5" xfId="38866" xr:uid="{00000000-0005-0000-0000-0000EA910000}"/>
    <cellStyle name="Subtotal (line) 3 4 21" xfId="5366" xr:uid="{00000000-0005-0000-0000-0000EB910000}"/>
    <cellStyle name="Subtotal (line) 3 4 21 2" xfId="38867" xr:uid="{00000000-0005-0000-0000-0000EC910000}"/>
    <cellStyle name="Subtotal (line) 3 4 21 2 2" xfId="38868" xr:uid="{00000000-0005-0000-0000-0000ED910000}"/>
    <cellStyle name="Subtotal (line) 3 4 21 2 3" xfId="38869" xr:uid="{00000000-0005-0000-0000-0000EE910000}"/>
    <cellStyle name="Subtotal (line) 3 4 21 2 4" xfId="38870" xr:uid="{00000000-0005-0000-0000-0000EF910000}"/>
    <cellStyle name="Subtotal (line) 3 4 21 3" xfId="38871" xr:uid="{00000000-0005-0000-0000-0000F0910000}"/>
    <cellStyle name="Subtotal (line) 3 4 21 4" xfId="38872" xr:uid="{00000000-0005-0000-0000-0000F1910000}"/>
    <cellStyle name="Subtotal (line) 3 4 21 5" xfId="38873" xr:uid="{00000000-0005-0000-0000-0000F2910000}"/>
    <cellStyle name="Subtotal (line) 3 4 22" xfId="5367" xr:uid="{00000000-0005-0000-0000-0000F3910000}"/>
    <cellStyle name="Subtotal (line) 3 4 22 2" xfId="38874" xr:uid="{00000000-0005-0000-0000-0000F4910000}"/>
    <cellStyle name="Subtotal (line) 3 4 22 2 2" xfId="38875" xr:uid="{00000000-0005-0000-0000-0000F5910000}"/>
    <cellStyle name="Subtotal (line) 3 4 22 2 3" xfId="38876" xr:uid="{00000000-0005-0000-0000-0000F6910000}"/>
    <cellStyle name="Subtotal (line) 3 4 22 2 4" xfId="38877" xr:uid="{00000000-0005-0000-0000-0000F7910000}"/>
    <cellStyle name="Subtotal (line) 3 4 22 3" xfId="38878" xr:uid="{00000000-0005-0000-0000-0000F8910000}"/>
    <cellStyle name="Subtotal (line) 3 4 22 4" xfId="38879" xr:uid="{00000000-0005-0000-0000-0000F9910000}"/>
    <cellStyle name="Subtotal (line) 3 4 22 5" xfId="38880" xr:uid="{00000000-0005-0000-0000-0000FA910000}"/>
    <cellStyle name="Subtotal (line) 3 4 23" xfId="5368" xr:uid="{00000000-0005-0000-0000-0000FB910000}"/>
    <cellStyle name="Subtotal (line) 3 4 23 2" xfId="38881" xr:uid="{00000000-0005-0000-0000-0000FC910000}"/>
    <cellStyle name="Subtotal (line) 3 4 23 2 2" xfId="38882" xr:uid="{00000000-0005-0000-0000-0000FD910000}"/>
    <cellStyle name="Subtotal (line) 3 4 23 2 3" xfId="38883" xr:uid="{00000000-0005-0000-0000-0000FE910000}"/>
    <cellStyle name="Subtotal (line) 3 4 23 2 4" xfId="38884" xr:uid="{00000000-0005-0000-0000-0000FF910000}"/>
    <cellStyle name="Subtotal (line) 3 4 23 3" xfId="38885" xr:uid="{00000000-0005-0000-0000-000000920000}"/>
    <cellStyle name="Subtotal (line) 3 4 23 4" xfId="38886" xr:uid="{00000000-0005-0000-0000-000001920000}"/>
    <cellStyle name="Subtotal (line) 3 4 23 5" xfId="38887" xr:uid="{00000000-0005-0000-0000-000002920000}"/>
    <cellStyle name="Subtotal (line) 3 4 24" xfId="5369" xr:uid="{00000000-0005-0000-0000-000003920000}"/>
    <cellStyle name="Subtotal (line) 3 4 24 2" xfId="38888" xr:uid="{00000000-0005-0000-0000-000004920000}"/>
    <cellStyle name="Subtotal (line) 3 4 24 2 2" xfId="38889" xr:uid="{00000000-0005-0000-0000-000005920000}"/>
    <cellStyle name="Subtotal (line) 3 4 24 2 3" xfId="38890" xr:uid="{00000000-0005-0000-0000-000006920000}"/>
    <cellStyle name="Subtotal (line) 3 4 24 2 4" xfId="38891" xr:uid="{00000000-0005-0000-0000-000007920000}"/>
    <cellStyle name="Subtotal (line) 3 4 24 3" xfId="38892" xr:uid="{00000000-0005-0000-0000-000008920000}"/>
    <cellStyle name="Subtotal (line) 3 4 24 4" xfId="38893" xr:uid="{00000000-0005-0000-0000-000009920000}"/>
    <cellStyle name="Subtotal (line) 3 4 24 5" xfId="38894" xr:uid="{00000000-0005-0000-0000-00000A920000}"/>
    <cellStyle name="Subtotal (line) 3 4 25" xfId="5370" xr:uid="{00000000-0005-0000-0000-00000B920000}"/>
    <cellStyle name="Subtotal (line) 3 4 25 2" xfId="38895" xr:uid="{00000000-0005-0000-0000-00000C920000}"/>
    <cellStyle name="Subtotal (line) 3 4 25 2 2" xfId="38896" xr:uid="{00000000-0005-0000-0000-00000D920000}"/>
    <cellStyle name="Subtotal (line) 3 4 25 2 3" xfId="38897" xr:uid="{00000000-0005-0000-0000-00000E920000}"/>
    <cellStyle name="Subtotal (line) 3 4 25 2 4" xfId="38898" xr:uid="{00000000-0005-0000-0000-00000F920000}"/>
    <cellStyle name="Subtotal (line) 3 4 25 3" xfId="38899" xr:uid="{00000000-0005-0000-0000-000010920000}"/>
    <cellStyle name="Subtotal (line) 3 4 25 4" xfId="38900" xr:uid="{00000000-0005-0000-0000-000011920000}"/>
    <cellStyle name="Subtotal (line) 3 4 25 5" xfId="38901" xr:uid="{00000000-0005-0000-0000-000012920000}"/>
    <cellStyle name="Subtotal (line) 3 4 26" xfId="5371" xr:uid="{00000000-0005-0000-0000-000013920000}"/>
    <cellStyle name="Subtotal (line) 3 4 26 2" xfId="38902" xr:uid="{00000000-0005-0000-0000-000014920000}"/>
    <cellStyle name="Subtotal (line) 3 4 26 2 2" xfId="38903" xr:uid="{00000000-0005-0000-0000-000015920000}"/>
    <cellStyle name="Subtotal (line) 3 4 26 2 3" xfId="38904" xr:uid="{00000000-0005-0000-0000-000016920000}"/>
    <cellStyle name="Subtotal (line) 3 4 26 2 4" xfId="38905" xr:uid="{00000000-0005-0000-0000-000017920000}"/>
    <cellStyle name="Subtotal (line) 3 4 26 3" xfId="38906" xr:uid="{00000000-0005-0000-0000-000018920000}"/>
    <cellStyle name="Subtotal (line) 3 4 26 4" xfId="38907" xr:uid="{00000000-0005-0000-0000-000019920000}"/>
    <cellStyle name="Subtotal (line) 3 4 26 5" xfId="38908" xr:uid="{00000000-0005-0000-0000-00001A920000}"/>
    <cellStyle name="Subtotal (line) 3 4 27" xfId="5372" xr:uid="{00000000-0005-0000-0000-00001B920000}"/>
    <cellStyle name="Subtotal (line) 3 4 27 2" xfId="38909" xr:uid="{00000000-0005-0000-0000-00001C920000}"/>
    <cellStyle name="Subtotal (line) 3 4 27 2 2" xfId="38910" xr:uid="{00000000-0005-0000-0000-00001D920000}"/>
    <cellStyle name="Subtotal (line) 3 4 27 2 3" xfId="38911" xr:uid="{00000000-0005-0000-0000-00001E920000}"/>
    <cellStyle name="Subtotal (line) 3 4 27 2 4" xfId="38912" xr:uid="{00000000-0005-0000-0000-00001F920000}"/>
    <cellStyle name="Subtotal (line) 3 4 27 3" xfId="38913" xr:uid="{00000000-0005-0000-0000-000020920000}"/>
    <cellStyle name="Subtotal (line) 3 4 27 4" xfId="38914" xr:uid="{00000000-0005-0000-0000-000021920000}"/>
    <cellStyle name="Subtotal (line) 3 4 27 5" xfId="38915" xr:uid="{00000000-0005-0000-0000-000022920000}"/>
    <cellStyle name="Subtotal (line) 3 4 28" xfId="5373" xr:uid="{00000000-0005-0000-0000-000023920000}"/>
    <cellStyle name="Subtotal (line) 3 4 28 2" xfId="38916" xr:uid="{00000000-0005-0000-0000-000024920000}"/>
    <cellStyle name="Subtotal (line) 3 4 28 2 2" xfId="38917" xr:uid="{00000000-0005-0000-0000-000025920000}"/>
    <cellStyle name="Subtotal (line) 3 4 28 2 3" xfId="38918" xr:uid="{00000000-0005-0000-0000-000026920000}"/>
    <cellStyle name="Subtotal (line) 3 4 28 2 4" xfId="38919" xr:uid="{00000000-0005-0000-0000-000027920000}"/>
    <cellStyle name="Subtotal (line) 3 4 28 3" xfId="38920" xr:uid="{00000000-0005-0000-0000-000028920000}"/>
    <cellStyle name="Subtotal (line) 3 4 28 4" xfId="38921" xr:uid="{00000000-0005-0000-0000-000029920000}"/>
    <cellStyle name="Subtotal (line) 3 4 28 5" xfId="38922" xr:uid="{00000000-0005-0000-0000-00002A920000}"/>
    <cellStyle name="Subtotal (line) 3 4 29" xfId="5374" xr:uid="{00000000-0005-0000-0000-00002B920000}"/>
    <cellStyle name="Subtotal (line) 3 4 29 2" xfId="38923" xr:uid="{00000000-0005-0000-0000-00002C920000}"/>
    <cellStyle name="Subtotal (line) 3 4 29 2 2" xfId="38924" xr:uid="{00000000-0005-0000-0000-00002D920000}"/>
    <cellStyle name="Subtotal (line) 3 4 29 2 3" xfId="38925" xr:uid="{00000000-0005-0000-0000-00002E920000}"/>
    <cellStyle name="Subtotal (line) 3 4 29 2 4" xfId="38926" xr:uid="{00000000-0005-0000-0000-00002F920000}"/>
    <cellStyle name="Subtotal (line) 3 4 29 3" xfId="38927" xr:uid="{00000000-0005-0000-0000-000030920000}"/>
    <cellStyle name="Subtotal (line) 3 4 29 4" xfId="38928" xr:uid="{00000000-0005-0000-0000-000031920000}"/>
    <cellStyle name="Subtotal (line) 3 4 29 5" xfId="38929" xr:uid="{00000000-0005-0000-0000-000032920000}"/>
    <cellStyle name="Subtotal (line) 3 4 3" xfId="5375" xr:uid="{00000000-0005-0000-0000-000033920000}"/>
    <cellStyle name="Subtotal (line) 3 4 3 2" xfId="38930" xr:uid="{00000000-0005-0000-0000-000034920000}"/>
    <cellStyle name="Subtotal (line) 3 4 3 2 2" xfId="38931" xr:uid="{00000000-0005-0000-0000-000035920000}"/>
    <cellStyle name="Subtotal (line) 3 4 3 2 3" xfId="38932" xr:uid="{00000000-0005-0000-0000-000036920000}"/>
    <cellStyle name="Subtotal (line) 3 4 3 2 4" xfId="38933" xr:uid="{00000000-0005-0000-0000-000037920000}"/>
    <cellStyle name="Subtotal (line) 3 4 3 3" xfId="38934" xr:uid="{00000000-0005-0000-0000-000038920000}"/>
    <cellStyle name="Subtotal (line) 3 4 3 4" xfId="38935" xr:uid="{00000000-0005-0000-0000-000039920000}"/>
    <cellStyle name="Subtotal (line) 3 4 3 5" xfId="38936" xr:uid="{00000000-0005-0000-0000-00003A920000}"/>
    <cellStyle name="Subtotal (line) 3 4 30" xfId="5376" xr:uid="{00000000-0005-0000-0000-00003B920000}"/>
    <cellStyle name="Subtotal (line) 3 4 30 2" xfId="38937" xr:uid="{00000000-0005-0000-0000-00003C920000}"/>
    <cellStyle name="Subtotal (line) 3 4 30 2 2" xfId="38938" xr:uid="{00000000-0005-0000-0000-00003D920000}"/>
    <cellStyle name="Subtotal (line) 3 4 30 2 3" xfId="38939" xr:uid="{00000000-0005-0000-0000-00003E920000}"/>
    <cellStyle name="Subtotal (line) 3 4 30 2 4" xfId="38940" xr:uid="{00000000-0005-0000-0000-00003F920000}"/>
    <cellStyle name="Subtotal (line) 3 4 30 3" xfId="38941" xr:uid="{00000000-0005-0000-0000-000040920000}"/>
    <cellStyle name="Subtotal (line) 3 4 30 4" xfId="38942" xr:uid="{00000000-0005-0000-0000-000041920000}"/>
    <cellStyle name="Subtotal (line) 3 4 30 5" xfId="38943" xr:uid="{00000000-0005-0000-0000-000042920000}"/>
    <cellStyle name="Subtotal (line) 3 4 31" xfId="5377" xr:uid="{00000000-0005-0000-0000-000043920000}"/>
    <cellStyle name="Subtotal (line) 3 4 31 2" xfId="38944" xr:uid="{00000000-0005-0000-0000-000044920000}"/>
    <cellStyle name="Subtotal (line) 3 4 31 2 2" xfId="38945" xr:uid="{00000000-0005-0000-0000-000045920000}"/>
    <cellStyle name="Subtotal (line) 3 4 31 2 3" xfId="38946" xr:uid="{00000000-0005-0000-0000-000046920000}"/>
    <cellStyle name="Subtotal (line) 3 4 31 2 4" xfId="38947" xr:uid="{00000000-0005-0000-0000-000047920000}"/>
    <cellStyle name="Subtotal (line) 3 4 31 3" xfId="38948" xr:uid="{00000000-0005-0000-0000-000048920000}"/>
    <cellStyle name="Subtotal (line) 3 4 31 4" xfId="38949" xr:uid="{00000000-0005-0000-0000-000049920000}"/>
    <cellStyle name="Subtotal (line) 3 4 31 5" xfId="38950" xr:uid="{00000000-0005-0000-0000-00004A920000}"/>
    <cellStyle name="Subtotal (line) 3 4 32" xfId="5378" xr:uid="{00000000-0005-0000-0000-00004B920000}"/>
    <cellStyle name="Subtotal (line) 3 4 32 2" xfId="38951" xr:uid="{00000000-0005-0000-0000-00004C920000}"/>
    <cellStyle name="Subtotal (line) 3 4 32 2 2" xfId="38952" xr:uid="{00000000-0005-0000-0000-00004D920000}"/>
    <cellStyle name="Subtotal (line) 3 4 32 2 3" xfId="38953" xr:uid="{00000000-0005-0000-0000-00004E920000}"/>
    <cellStyle name="Subtotal (line) 3 4 32 2 4" xfId="38954" xr:uid="{00000000-0005-0000-0000-00004F920000}"/>
    <cellStyle name="Subtotal (line) 3 4 32 3" xfId="38955" xr:uid="{00000000-0005-0000-0000-000050920000}"/>
    <cellStyle name="Subtotal (line) 3 4 32 4" xfId="38956" xr:uid="{00000000-0005-0000-0000-000051920000}"/>
    <cellStyle name="Subtotal (line) 3 4 32 5" xfId="38957" xr:uid="{00000000-0005-0000-0000-000052920000}"/>
    <cellStyle name="Subtotal (line) 3 4 33" xfId="5379" xr:uid="{00000000-0005-0000-0000-000053920000}"/>
    <cellStyle name="Subtotal (line) 3 4 33 2" xfId="38958" xr:uid="{00000000-0005-0000-0000-000054920000}"/>
    <cellStyle name="Subtotal (line) 3 4 33 2 2" xfId="38959" xr:uid="{00000000-0005-0000-0000-000055920000}"/>
    <cellStyle name="Subtotal (line) 3 4 33 2 3" xfId="38960" xr:uid="{00000000-0005-0000-0000-000056920000}"/>
    <cellStyle name="Subtotal (line) 3 4 33 2 4" xfId="38961" xr:uid="{00000000-0005-0000-0000-000057920000}"/>
    <cellStyle name="Subtotal (line) 3 4 33 3" xfId="38962" xr:uid="{00000000-0005-0000-0000-000058920000}"/>
    <cellStyle name="Subtotal (line) 3 4 33 4" xfId="38963" xr:uid="{00000000-0005-0000-0000-000059920000}"/>
    <cellStyle name="Subtotal (line) 3 4 33 5" xfId="38964" xr:uid="{00000000-0005-0000-0000-00005A920000}"/>
    <cellStyle name="Subtotal (line) 3 4 34" xfId="5380" xr:uid="{00000000-0005-0000-0000-00005B920000}"/>
    <cellStyle name="Subtotal (line) 3 4 34 2" xfId="38965" xr:uid="{00000000-0005-0000-0000-00005C920000}"/>
    <cellStyle name="Subtotal (line) 3 4 34 2 2" xfId="38966" xr:uid="{00000000-0005-0000-0000-00005D920000}"/>
    <cellStyle name="Subtotal (line) 3 4 34 2 3" xfId="38967" xr:uid="{00000000-0005-0000-0000-00005E920000}"/>
    <cellStyle name="Subtotal (line) 3 4 34 2 4" xfId="38968" xr:uid="{00000000-0005-0000-0000-00005F920000}"/>
    <cellStyle name="Subtotal (line) 3 4 34 3" xfId="38969" xr:uid="{00000000-0005-0000-0000-000060920000}"/>
    <cellStyle name="Subtotal (line) 3 4 34 4" xfId="38970" xr:uid="{00000000-0005-0000-0000-000061920000}"/>
    <cellStyle name="Subtotal (line) 3 4 34 5" xfId="38971" xr:uid="{00000000-0005-0000-0000-000062920000}"/>
    <cellStyle name="Subtotal (line) 3 4 35" xfId="5381" xr:uid="{00000000-0005-0000-0000-000063920000}"/>
    <cellStyle name="Subtotal (line) 3 4 35 2" xfId="38972" xr:uid="{00000000-0005-0000-0000-000064920000}"/>
    <cellStyle name="Subtotal (line) 3 4 35 2 2" xfId="38973" xr:uid="{00000000-0005-0000-0000-000065920000}"/>
    <cellStyle name="Subtotal (line) 3 4 35 2 3" xfId="38974" xr:uid="{00000000-0005-0000-0000-000066920000}"/>
    <cellStyle name="Subtotal (line) 3 4 35 2 4" xfId="38975" xr:uid="{00000000-0005-0000-0000-000067920000}"/>
    <cellStyle name="Subtotal (line) 3 4 35 3" xfId="38976" xr:uid="{00000000-0005-0000-0000-000068920000}"/>
    <cellStyle name="Subtotal (line) 3 4 35 4" xfId="38977" xr:uid="{00000000-0005-0000-0000-000069920000}"/>
    <cellStyle name="Subtotal (line) 3 4 35 5" xfId="38978" xr:uid="{00000000-0005-0000-0000-00006A920000}"/>
    <cellStyle name="Subtotal (line) 3 4 36" xfId="5382" xr:uid="{00000000-0005-0000-0000-00006B920000}"/>
    <cellStyle name="Subtotal (line) 3 4 36 2" xfId="38979" xr:uid="{00000000-0005-0000-0000-00006C920000}"/>
    <cellStyle name="Subtotal (line) 3 4 36 2 2" xfId="38980" xr:uid="{00000000-0005-0000-0000-00006D920000}"/>
    <cellStyle name="Subtotal (line) 3 4 36 2 3" xfId="38981" xr:uid="{00000000-0005-0000-0000-00006E920000}"/>
    <cellStyle name="Subtotal (line) 3 4 36 2 4" xfId="38982" xr:uid="{00000000-0005-0000-0000-00006F920000}"/>
    <cellStyle name="Subtotal (line) 3 4 36 3" xfId="38983" xr:uid="{00000000-0005-0000-0000-000070920000}"/>
    <cellStyle name="Subtotal (line) 3 4 36 4" xfId="38984" xr:uid="{00000000-0005-0000-0000-000071920000}"/>
    <cellStyle name="Subtotal (line) 3 4 36 5" xfId="38985" xr:uid="{00000000-0005-0000-0000-000072920000}"/>
    <cellStyle name="Subtotal (line) 3 4 37" xfId="5383" xr:uid="{00000000-0005-0000-0000-000073920000}"/>
    <cellStyle name="Subtotal (line) 3 4 37 2" xfId="38986" xr:uid="{00000000-0005-0000-0000-000074920000}"/>
    <cellStyle name="Subtotal (line) 3 4 37 2 2" xfId="38987" xr:uid="{00000000-0005-0000-0000-000075920000}"/>
    <cellStyle name="Subtotal (line) 3 4 37 2 3" xfId="38988" xr:uid="{00000000-0005-0000-0000-000076920000}"/>
    <cellStyle name="Subtotal (line) 3 4 37 2 4" xfId="38989" xr:uid="{00000000-0005-0000-0000-000077920000}"/>
    <cellStyle name="Subtotal (line) 3 4 37 3" xfId="38990" xr:uid="{00000000-0005-0000-0000-000078920000}"/>
    <cellStyle name="Subtotal (line) 3 4 37 4" xfId="38991" xr:uid="{00000000-0005-0000-0000-000079920000}"/>
    <cellStyle name="Subtotal (line) 3 4 37 5" xfId="38992" xr:uid="{00000000-0005-0000-0000-00007A920000}"/>
    <cellStyle name="Subtotal (line) 3 4 38" xfId="5384" xr:uid="{00000000-0005-0000-0000-00007B920000}"/>
    <cellStyle name="Subtotal (line) 3 4 38 2" xfId="38993" xr:uid="{00000000-0005-0000-0000-00007C920000}"/>
    <cellStyle name="Subtotal (line) 3 4 38 2 2" xfId="38994" xr:uid="{00000000-0005-0000-0000-00007D920000}"/>
    <cellStyle name="Subtotal (line) 3 4 38 2 3" xfId="38995" xr:uid="{00000000-0005-0000-0000-00007E920000}"/>
    <cellStyle name="Subtotal (line) 3 4 38 2 4" xfId="38996" xr:uid="{00000000-0005-0000-0000-00007F920000}"/>
    <cellStyle name="Subtotal (line) 3 4 38 3" xfId="38997" xr:uid="{00000000-0005-0000-0000-000080920000}"/>
    <cellStyle name="Subtotal (line) 3 4 38 4" xfId="38998" xr:uid="{00000000-0005-0000-0000-000081920000}"/>
    <cellStyle name="Subtotal (line) 3 4 38 5" xfId="38999" xr:uid="{00000000-0005-0000-0000-000082920000}"/>
    <cellStyle name="Subtotal (line) 3 4 39" xfId="5385" xr:uid="{00000000-0005-0000-0000-000083920000}"/>
    <cellStyle name="Subtotal (line) 3 4 39 2" xfId="39000" xr:uid="{00000000-0005-0000-0000-000084920000}"/>
    <cellStyle name="Subtotal (line) 3 4 39 2 2" xfId="39001" xr:uid="{00000000-0005-0000-0000-000085920000}"/>
    <cellStyle name="Subtotal (line) 3 4 39 2 3" xfId="39002" xr:uid="{00000000-0005-0000-0000-000086920000}"/>
    <cellStyle name="Subtotal (line) 3 4 39 2 4" xfId="39003" xr:uid="{00000000-0005-0000-0000-000087920000}"/>
    <cellStyle name="Subtotal (line) 3 4 39 3" xfId="39004" xr:uid="{00000000-0005-0000-0000-000088920000}"/>
    <cellStyle name="Subtotal (line) 3 4 39 4" xfId="39005" xr:uid="{00000000-0005-0000-0000-000089920000}"/>
    <cellStyle name="Subtotal (line) 3 4 39 5" xfId="39006" xr:uid="{00000000-0005-0000-0000-00008A920000}"/>
    <cellStyle name="Subtotal (line) 3 4 4" xfId="5386" xr:uid="{00000000-0005-0000-0000-00008B920000}"/>
    <cellStyle name="Subtotal (line) 3 4 4 2" xfId="39007" xr:uid="{00000000-0005-0000-0000-00008C920000}"/>
    <cellStyle name="Subtotal (line) 3 4 4 2 2" xfId="39008" xr:uid="{00000000-0005-0000-0000-00008D920000}"/>
    <cellStyle name="Subtotal (line) 3 4 4 2 3" xfId="39009" xr:uid="{00000000-0005-0000-0000-00008E920000}"/>
    <cellStyle name="Subtotal (line) 3 4 4 2 4" xfId="39010" xr:uid="{00000000-0005-0000-0000-00008F920000}"/>
    <cellStyle name="Subtotal (line) 3 4 4 3" xfId="39011" xr:uid="{00000000-0005-0000-0000-000090920000}"/>
    <cellStyle name="Subtotal (line) 3 4 4 4" xfId="39012" xr:uid="{00000000-0005-0000-0000-000091920000}"/>
    <cellStyle name="Subtotal (line) 3 4 4 5" xfId="39013" xr:uid="{00000000-0005-0000-0000-000092920000}"/>
    <cellStyle name="Subtotal (line) 3 4 40" xfId="5387" xr:uid="{00000000-0005-0000-0000-000093920000}"/>
    <cellStyle name="Subtotal (line) 3 4 40 2" xfId="39014" xr:uid="{00000000-0005-0000-0000-000094920000}"/>
    <cellStyle name="Subtotal (line) 3 4 40 2 2" xfId="39015" xr:uid="{00000000-0005-0000-0000-000095920000}"/>
    <cellStyle name="Subtotal (line) 3 4 40 2 3" xfId="39016" xr:uid="{00000000-0005-0000-0000-000096920000}"/>
    <cellStyle name="Subtotal (line) 3 4 40 2 4" xfId="39017" xr:uid="{00000000-0005-0000-0000-000097920000}"/>
    <cellStyle name="Subtotal (line) 3 4 40 3" xfId="39018" xr:uid="{00000000-0005-0000-0000-000098920000}"/>
    <cellStyle name="Subtotal (line) 3 4 40 4" xfId="39019" xr:uid="{00000000-0005-0000-0000-000099920000}"/>
    <cellStyle name="Subtotal (line) 3 4 40 5" xfId="39020" xr:uid="{00000000-0005-0000-0000-00009A920000}"/>
    <cellStyle name="Subtotal (line) 3 4 41" xfId="5388" xr:uid="{00000000-0005-0000-0000-00009B920000}"/>
    <cellStyle name="Subtotal (line) 3 4 41 2" xfId="39021" xr:uid="{00000000-0005-0000-0000-00009C920000}"/>
    <cellStyle name="Subtotal (line) 3 4 41 2 2" xfId="39022" xr:uid="{00000000-0005-0000-0000-00009D920000}"/>
    <cellStyle name="Subtotal (line) 3 4 41 2 3" xfId="39023" xr:uid="{00000000-0005-0000-0000-00009E920000}"/>
    <cellStyle name="Subtotal (line) 3 4 41 2 4" xfId="39024" xr:uid="{00000000-0005-0000-0000-00009F920000}"/>
    <cellStyle name="Subtotal (line) 3 4 41 3" xfId="39025" xr:uid="{00000000-0005-0000-0000-0000A0920000}"/>
    <cellStyle name="Subtotal (line) 3 4 41 4" xfId="39026" xr:uid="{00000000-0005-0000-0000-0000A1920000}"/>
    <cellStyle name="Subtotal (line) 3 4 41 5" xfId="39027" xr:uid="{00000000-0005-0000-0000-0000A2920000}"/>
    <cellStyle name="Subtotal (line) 3 4 42" xfId="5389" xr:uid="{00000000-0005-0000-0000-0000A3920000}"/>
    <cellStyle name="Subtotal (line) 3 4 42 2" xfId="39028" xr:uid="{00000000-0005-0000-0000-0000A4920000}"/>
    <cellStyle name="Subtotal (line) 3 4 42 2 2" xfId="39029" xr:uid="{00000000-0005-0000-0000-0000A5920000}"/>
    <cellStyle name="Subtotal (line) 3 4 42 2 3" xfId="39030" xr:uid="{00000000-0005-0000-0000-0000A6920000}"/>
    <cellStyle name="Subtotal (line) 3 4 42 2 4" xfId="39031" xr:uid="{00000000-0005-0000-0000-0000A7920000}"/>
    <cellStyle name="Subtotal (line) 3 4 42 3" xfId="39032" xr:uid="{00000000-0005-0000-0000-0000A8920000}"/>
    <cellStyle name="Subtotal (line) 3 4 42 4" xfId="39033" xr:uid="{00000000-0005-0000-0000-0000A9920000}"/>
    <cellStyle name="Subtotal (line) 3 4 42 5" xfId="39034" xr:uid="{00000000-0005-0000-0000-0000AA920000}"/>
    <cellStyle name="Subtotal (line) 3 4 43" xfId="5390" xr:uid="{00000000-0005-0000-0000-0000AB920000}"/>
    <cellStyle name="Subtotal (line) 3 4 43 2" xfId="39035" xr:uid="{00000000-0005-0000-0000-0000AC920000}"/>
    <cellStyle name="Subtotal (line) 3 4 43 2 2" xfId="39036" xr:uid="{00000000-0005-0000-0000-0000AD920000}"/>
    <cellStyle name="Subtotal (line) 3 4 43 2 3" xfId="39037" xr:uid="{00000000-0005-0000-0000-0000AE920000}"/>
    <cellStyle name="Subtotal (line) 3 4 43 2 4" xfId="39038" xr:uid="{00000000-0005-0000-0000-0000AF920000}"/>
    <cellStyle name="Subtotal (line) 3 4 43 3" xfId="39039" xr:uid="{00000000-0005-0000-0000-0000B0920000}"/>
    <cellStyle name="Subtotal (line) 3 4 43 4" xfId="39040" xr:uid="{00000000-0005-0000-0000-0000B1920000}"/>
    <cellStyle name="Subtotal (line) 3 4 43 5" xfId="39041" xr:uid="{00000000-0005-0000-0000-0000B2920000}"/>
    <cellStyle name="Subtotal (line) 3 4 44" xfId="5391" xr:uid="{00000000-0005-0000-0000-0000B3920000}"/>
    <cellStyle name="Subtotal (line) 3 4 44 2" xfId="39042" xr:uid="{00000000-0005-0000-0000-0000B4920000}"/>
    <cellStyle name="Subtotal (line) 3 4 44 2 2" xfId="39043" xr:uid="{00000000-0005-0000-0000-0000B5920000}"/>
    <cellStyle name="Subtotal (line) 3 4 44 2 3" xfId="39044" xr:uid="{00000000-0005-0000-0000-0000B6920000}"/>
    <cellStyle name="Subtotal (line) 3 4 44 2 4" xfId="39045" xr:uid="{00000000-0005-0000-0000-0000B7920000}"/>
    <cellStyle name="Subtotal (line) 3 4 44 3" xfId="39046" xr:uid="{00000000-0005-0000-0000-0000B8920000}"/>
    <cellStyle name="Subtotal (line) 3 4 44 4" xfId="39047" xr:uid="{00000000-0005-0000-0000-0000B9920000}"/>
    <cellStyle name="Subtotal (line) 3 4 44 5" xfId="39048" xr:uid="{00000000-0005-0000-0000-0000BA920000}"/>
    <cellStyle name="Subtotal (line) 3 4 45" xfId="5392" xr:uid="{00000000-0005-0000-0000-0000BB920000}"/>
    <cellStyle name="Subtotal (line) 3 4 45 2" xfId="39049" xr:uid="{00000000-0005-0000-0000-0000BC920000}"/>
    <cellStyle name="Subtotal (line) 3 4 45 2 2" xfId="39050" xr:uid="{00000000-0005-0000-0000-0000BD920000}"/>
    <cellStyle name="Subtotal (line) 3 4 45 2 3" xfId="39051" xr:uid="{00000000-0005-0000-0000-0000BE920000}"/>
    <cellStyle name="Subtotal (line) 3 4 45 2 4" xfId="39052" xr:uid="{00000000-0005-0000-0000-0000BF920000}"/>
    <cellStyle name="Subtotal (line) 3 4 45 3" xfId="39053" xr:uid="{00000000-0005-0000-0000-0000C0920000}"/>
    <cellStyle name="Subtotal (line) 3 4 45 4" xfId="39054" xr:uid="{00000000-0005-0000-0000-0000C1920000}"/>
    <cellStyle name="Subtotal (line) 3 4 45 5" xfId="39055" xr:uid="{00000000-0005-0000-0000-0000C2920000}"/>
    <cellStyle name="Subtotal (line) 3 4 46" xfId="39056" xr:uid="{00000000-0005-0000-0000-0000C3920000}"/>
    <cellStyle name="Subtotal (line) 3 4 46 2" xfId="39057" xr:uid="{00000000-0005-0000-0000-0000C4920000}"/>
    <cellStyle name="Subtotal (line) 3 4 46 3" xfId="39058" xr:uid="{00000000-0005-0000-0000-0000C5920000}"/>
    <cellStyle name="Subtotal (line) 3 4 46 4" xfId="39059" xr:uid="{00000000-0005-0000-0000-0000C6920000}"/>
    <cellStyle name="Subtotal (line) 3 4 47" xfId="39060" xr:uid="{00000000-0005-0000-0000-0000C7920000}"/>
    <cellStyle name="Subtotal (line) 3 4 5" xfId="5393" xr:uid="{00000000-0005-0000-0000-0000C8920000}"/>
    <cellStyle name="Subtotal (line) 3 4 5 2" xfId="39061" xr:uid="{00000000-0005-0000-0000-0000C9920000}"/>
    <cellStyle name="Subtotal (line) 3 4 5 2 2" xfId="39062" xr:uid="{00000000-0005-0000-0000-0000CA920000}"/>
    <cellStyle name="Subtotal (line) 3 4 5 2 3" xfId="39063" xr:uid="{00000000-0005-0000-0000-0000CB920000}"/>
    <cellStyle name="Subtotal (line) 3 4 5 2 4" xfId="39064" xr:uid="{00000000-0005-0000-0000-0000CC920000}"/>
    <cellStyle name="Subtotal (line) 3 4 5 3" xfId="39065" xr:uid="{00000000-0005-0000-0000-0000CD920000}"/>
    <cellStyle name="Subtotal (line) 3 4 5 4" xfId="39066" xr:uid="{00000000-0005-0000-0000-0000CE920000}"/>
    <cellStyle name="Subtotal (line) 3 4 5 5" xfId="39067" xr:uid="{00000000-0005-0000-0000-0000CF920000}"/>
    <cellStyle name="Subtotal (line) 3 4 6" xfId="5394" xr:uid="{00000000-0005-0000-0000-0000D0920000}"/>
    <cellStyle name="Subtotal (line) 3 4 6 2" xfId="39068" xr:uid="{00000000-0005-0000-0000-0000D1920000}"/>
    <cellStyle name="Subtotal (line) 3 4 6 2 2" xfId="39069" xr:uid="{00000000-0005-0000-0000-0000D2920000}"/>
    <cellStyle name="Subtotal (line) 3 4 6 2 3" xfId="39070" xr:uid="{00000000-0005-0000-0000-0000D3920000}"/>
    <cellStyle name="Subtotal (line) 3 4 6 2 4" xfId="39071" xr:uid="{00000000-0005-0000-0000-0000D4920000}"/>
    <cellStyle name="Subtotal (line) 3 4 6 3" xfId="39072" xr:uid="{00000000-0005-0000-0000-0000D5920000}"/>
    <cellStyle name="Subtotal (line) 3 4 6 4" xfId="39073" xr:uid="{00000000-0005-0000-0000-0000D6920000}"/>
    <cellStyle name="Subtotal (line) 3 4 6 5" xfId="39074" xr:uid="{00000000-0005-0000-0000-0000D7920000}"/>
    <cellStyle name="Subtotal (line) 3 4 7" xfId="5395" xr:uid="{00000000-0005-0000-0000-0000D8920000}"/>
    <cellStyle name="Subtotal (line) 3 4 7 2" xfId="39075" xr:uid="{00000000-0005-0000-0000-0000D9920000}"/>
    <cellStyle name="Subtotal (line) 3 4 7 2 2" xfId="39076" xr:uid="{00000000-0005-0000-0000-0000DA920000}"/>
    <cellStyle name="Subtotal (line) 3 4 7 2 3" xfId="39077" xr:uid="{00000000-0005-0000-0000-0000DB920000}"/>
    <cellStyle name="Subtotal (line) 3 4 7 2 4" xfId="39078" xr:uid="{00000000-0005-0000-0000-0000DC920000}"/>
    <cellStyle name="Subtotal (line) 3 4 7 3" xfId="39079" xr:uid="{00000000-0005-0000-0000-0000DD920000}"/>
    <cellStyle name="Subtotal (line) 3 4 7 4" xfId="39080" xr:uid="{00000000-0005-0000-0000-0000DE920000}"/>
    <cellStyle name="Subtotal (line) 3 4 7 5" xfId="39081" xr:uid="{00000000-0005-0000-0000-0000DF920000}"/>
    <cellStyle name="Subtotal (line) 3 4 8" xfId="5396" xr:uid="{00000000-0005-0000-0000-0000E0920000}"/>
    <cellStyle name="Subtotal (line) 3 4 8 2" xfId="39082" xr:uid="{00000000-0005-0000-0000-0000E1920000}"/>
    <cellStyle name="Subtotal (line) 3 4 8 2 2" xfId="39083" xr:uid="{00000000-0005-0000-0000-0000E2920000}"/>
    <cellStyle name="Subtotal (line) 3 4 8 2 3" xfId="39084" xr:uid="{00000000-0005-0000-0000-0000E3920000}"/>
    <cellStyle name="Subtotal (line) 3 4 8 2 4" xfId="39085" xr:uid="{00000000-0005-0000-0000-0000E4920000}"/>
    <cellStyle name="Subtotal (line) 3 4 8 3" xfId="39086" xr:uid="{00000000-0005-0000-0000-0000E5920000}"/>
    <cellStyle name="Subtotal (line) 3 4 8 4" xfId="39087" xr:uid="{00000000-0005-0000-0000-0000E6920000}"/>
    <cellStyle name="Subtotal (line) 3 4 8 5" xfId="39088" xr:uid="{00000000-0005-0000-0000-0000E7920000}"/>
    <cellStyle name="Subtotal (line) 3 4 9" xfId="5397" xr:uid="{00000000-0005-0000-0000-0000E8920000}"/>
    <cellStyle name="Subtotal (line) 3 4 9 2" xfId="39089" xr:uid="{00000000-0005-0000-0000-0000E9920000}"/>
    <cellStyle name="Subtotal (line) 3 4 9 2 2" xfId="39090" xr:uid="{00000000-0005-0000-0000-0000EA920000}"/>
    <cellStyle name="Subtotal (line) 3 4 9 2 3" xfId="39091" xr:uid="{00000000-0005-0000-0000-0000EB920000}"/>
    <cellStyle name="Subtotal (line) 3 4 9 2 4" xfId="39092" xr:uid="{00000000-0005-0000-0000-0000EC920000}"/>
    <cellStyle name="Subtotal (line) 3 4 9 3" xfId="39093" xr:uid="{00000000-0005-0000-0000-0000ED920000}"/>
    <cellStyle name="Subtotal (line) 3 4 9 4" xfId="39094" xr:uid="{00000000-0005-0000-0000-0000EE920000}"/>
    <cellStyle name="Subtotal (line) 3 4 9 5" xfId="39095" xr:uid="{00000000-0005-0000-0000-0000EF920000}"/>
    <cellStyle name="Subtotal (line) 3 5" xfId="5398" xr:uid="{00000000-0005-0000-0000-0000F0920000}"/>
    <cellStyle name="Subtotal (line) 3 5 10" xfId="5399" xr:uid="{00000000-0005-0000-0000-0000F1920000}"/>
    <cellStyle name="Subtotal (line) 3 5 10 2" xfId="39096" xr:uid="{00000000-0005-0000-0000-0000F2920000}"/>
    <cellStyle name="Subtotal (line) 3 5 10 2 2" xfId="39097" xr:uid="{00000000-0005-0000-0000-0000F3920000}"/>
    <cellStyle name="Subtotal (line) 3 5 10 2 3" xfId="39098" xr:uid="{00000000-0005-0000-0000-0000F4920000}"/>
    <cellStyle name="Subtotal (line) 3 5 10 2 4" xfId="39099" xr:uid="{00000000-0005-0000-0000-0000F5920000}"/>
    <cellStyle name="Subtotal (line) 3 5 10 3" xfId="39100" xr:uid="{00000000-0005-0000-0000-0000F6920000}"/>
    <cellStyle name="Subtotal (line) 3 5 10 4" xfId="39101" xr:uid="{00000000-0005-0000-0000-0000F7920000}"/>
    <cellStyle name="Subtotal (line) 3 5 10 5" xfId="39102" xr:uid="{00000000-0005-0000-0000-0000F8920000}"/>
    <cellStyle name="Subtotal (line) 3 5 11" xfId="5400" xr:uid="{00000000-0005-0000-0000-0000F9920000}"/>
    <cellStyle name="Subtotal (line) 3 5 11 2" xfId="39103" xr:uid="{00000000-0005-0000-0000-0000FA920000}"/>
    <cellStyle name="Subtotal (line) 3 5 11 2 2" xfId="39104" xr:uid="{00000000-0005-0000-0000-0000FB920000}"/>
    <cellStyle name="Subtotal (line) 3 5 11 2 3" xfId="39105" xr:uid="{00000000-0005-0000-0000-0000FC920000}"/>
    <cellStyle name="Subtotal (line) 3 5 11 2 4" xfId="39106" xr:uid="{00000000-0005-0000-0000-0000FD920000}"/>
    <cellStyle name="Subtotal (line) 3 5 11 3" xfId="39107" xr:uid="{00000000-0005-0000-0000-0000FE920000}"/>
    <cellStyle name="Subtotal (line) 3 5 11 4" xfId="39108" xr:uid="{00000000-0005-0000-0000-0000FF920000}"/>
    <cellStyle name="Subtotal (line) 3 5 11 5" xfId="39109" xr:uid="{00000000-0005-0000-0000-000000930000}"/>
    <cellStyle name="Subtotal (line) 3 5 12" xfId="5401" xr:uid="{00000000-0005-0000-0000-000001930000}"/>
    <cellStyle name="Subtotal (line) 3 5 12 2" xfId="39110" xr:uid="{00000000-0005-0000-0000-000002930000}"/>
    <cellStyle name="Subtotal (line) 3 5 12 2 2" xfId="39111" xr:uid="{00000000-0005-0000-0000-000003930000}"/>
    <cellStyle name="Subtotal (line) 3 5 12 2 3" xfId="39112" xr:uid="{00000000-0005-0000-0000-000004930000}"/>
    <cellStyle name="Subtotal (line) 3 5 12 2 4" xfId="39113" xr:uid="{00000000-0005-0000-0000-000005930000}"/>
    <cellStyle name="Subtotal (line) 3 5 12 3" xfId="39114" xr:uid="{00000000-0005-0000-0000-000006930000}"/>
    <cellStyle name="Subtotal (line) 3 5 12 4" xfId="39115" xr:uid="{00000000-0005-0000-0000-000007930000}"/>
    <cellStyle name="Subtotal (line) 3 5 12 5" xfId="39116" xr:uid="{00000000-0005-0000-0000-000008930000}"/>
    <cellStyle name="Subtotal (line) 3 5 13" xfId="5402" xr:uid="{00000000-0005-0000-0000-000009930000}"/>
    <cellStyle name="Subtotal (line) 3 5 13 2" xfId="39117" xr:uid="{00000000-0005-0000-0000-00000A930000}"/>
    <cellStyle name="Subtotal (line) 3 5 13 2 2" xfId="39118" xr:uid="{00000000-0005-0000-0000-00000B930000}"/>
    <cellStyle name="Subtotal (line) 3 5 13 2 3" xfId="39119" xr:uid="{00000000-0005-0000-0000-00000C930000}"/>
    <cellStyle name="Subtotal (line) 3 5 13 2 4" xfId="39120" xr:uid="{00000000-0005-0000-0000-00000D930000}"/>
    <cellStyle name="Subtotal (line) 3 5 13 3" xfId="39121" xr:uid="{00000000-0005-0000-0000-00000E930000}"/>
    <cellStyle name="Subtotal (line) 3 5 13 4" xfId="39122" xr:uid="{00000000-0005-0000-0000-00000F930000}"/>
    <cellStyle name="Subtotal (line) 3 5 13 5" xfId="39123" xr:uid="{00000000-0005-0000-0000-000010930000}"/>
    <cellStyle name="Subtotal (line) 3 5 14" xfId="5403" xr:uid="{00000000-0005-0000-0000-000011930000}"/>
    <cellStyle name="Subtotal (line) 3 5 14 2" xfId="39124" xr:uid="{00000000-0005-0000-0000-000012930000}"/>
    <cellStyle name="Subtotal (line) 3 5 14 2 2" xfId="39125" xr:uid="{00000000-0005-0000-0000-000013930000}"/>
    <cellStyle name="Subtotal (line) 3 5 14 2 3" xfId="39126" xr:uid="{00000000-0005-0000-0000-000014930000}"/>
    <cellStyle name="Subtotal (line) 3 5 14 2 4" xfId="39127" xr:uid="{00000000-0005-0000-0000-000015930000}"/>
    <cellStyle name="Subtotal (line) 3 5 14 3" xfId="39128" xr:uid="{00000000-0005-0000-0000-000016930000}"/>
    <cellStyle name="Subtotal (line) 3 5 14 4" xfId="39129" xr:uid="{00000000-0005-0000-0000-000017930000}"/>
    <cellStyle name="Subtotal (line) 3 5 14 5" xfId="39130" xr:uid="{00000000-0005-0000-0000-000018930000}"/>
    <cellStyle name="Subtotal (line) 3 5 15" xfId="5404" xr:uid="{00000000-0005-0000-0000-000019930000}"/>
    <cellStyle name="Subtotal (line) 3 5 15 2" xfId="39131" xr:uid="{00000000-0005-0000-0000-00001A930000}"/>
    <cellStyle name="Subtotal (line) 3 5 15 2 2" xfId="39132" xr:uid="{00000000-0005-0000-0000-00001B930000}"/>
    <cellStyle name="Subtotal (line) 3 5 15 2 3" xfId="39133" xr:uid="{00000000-0005-0000-0000-00001C930000}"/>
    <cellStyle name="Subtotal (line) 3 5 15 2 4" xfId="39134" xr:uid="{00000000-0005-0000-0000-00001D930000}"/>
    <cellStyle name="Subtotal (line) 3 5 15 3" xfId="39135" xr:uid="{00000000-0005-0000-0000-00001E930000}"/>
    <cellStyle name="Subtotal (line) 3 5 15 4" xfId="39136" xr:uid="{00000000-0005-0000-0000-00001F930000}"/>
    <cellStyle name="Subtotal (line) 3 5 15 5" xfId="39137" xr:uid="{00000000-0005-0000-0000-000020930000}"/>
    <cellStyle name="Subtotal (line) 3 5 16" xfId="5405" xr:uid="{00000000-0005-0000-0000-000021930000}"/>
    <cellStyle name="Subtotal (line) 3 5 16 2" xfId="39138" xr:uid="{00000000-0005-0000-0000-000022930000}"/>
    <cellStyle name="Subtotal (line) 3 5 16 2 2" xfId="39139" xr:uid="{00000000-0005-0000-0000-000023930000}"/>
    <cellStyle name="Subtotal (line) 3 5 16 2 3" xfId="39140" xr:uid="{00000000-0005-0000-0000-000024930000}"/>
    <cellStyle name="Subtotal (line) 3 5 16 2 4" xfId="39141" xr:uid="{00000000-0005-0000-0000-000025930000}"/>
    <cellStyle name="Subtotal (line) 3 5 16 3" xfId="39142" xr:uid="{00000000-0005-0000-0000-000026930000}"/>
    <cellStyle name="Subtotal (line) 3 5 16 4" xfId="39143" xr:uid="{00000000-0005-0000-0000-000027930000}"/>
    <cellStyle name="Subtotal (line) 3 5 16 5" xfId="39144" xr:uid="{00000000-0005-0000-0000-000028930000}"/>
    <cellStyle name="Subtotal (line) 3 5 17" xfId="5406" xr:uid="{00000000-0005-0000-0000-000029930000}"/>
    <cellStyle name="Subtotal (line) 3 5 17 2" xfId="39145" xr:uid="{00000000-0005-0000-0000-00002A930000}"/>
    <cellStyle name="Subtotal (line) 3 5 17 2 2" xfId="39146" xr:uid="{00000000-0005-0000-0000-00002B930000}"/>
    <cellStyle name="Subtotal (line) 3 5 17 2 3" xfId="39147" xr:uid="{00000000-0005-0000-0000-00002C930000}"/>
    <cellStyle name="Subtotal (line) 3 5 17 2 4" xfId="39148" xr:uid="{00000000-0005-0000-0000-00002D930000}"/>
    <cellStyle name="Subtotal (line) 3 5 17 3" xfId="39149" xr:uid="{00000000-0005-0000-0000-00002E930000}"/>
    <cellStyle name="Subtotal (line) 3 5 17 4" xfId="39150" xr:uid="{00000000-0005-0000-0000-00002F930000}"/>
    <cellStyle name="Subtotal (line) 3 5 17 5" xfId="39151" xr:uid="{00000000-0005-0000-0000-000030930000}"/>
    <cellStyle name="Subtotal (line) 3 5 18" xfId="5407" xr:uid="{00000000-0005-0000-0000-000031930000}"/>
    <cellStyle name="Subtotal (line) 3 5 18 2" xfId="39152" xr:uid="{00000000-0005-0000-0000-000032930000}"/>
    <cellStyle name="Subtotal (line) 3 5 18 2 2" xfId="39153" xr:uid="{00000000-0005-0000-0000-000033930000}"/>
    <cellStyle name="Subtotal (line) 3 5 18 2 3" xfId="39154" xr:uid="{00000000-0005-0000-0000-000034930000}"/>
    <cellStyle name="Subtotal (line) 3 5 18 2 4" xfId="39155" xr:uid="{00000000-0005-0000-0000-000035930000}"/>
    <cellStyle name="Subtotal (line) 3 5 18 3" xfId="39156" xr:uid="{00000000-0005-0000-0000-000036930000}"/>
    <cellStyle name="Subtotal (line) 3 5 18 4" xfId="39157" xr:uid="{00000000-0005-0000-0000-000037930000}"/>
    <cellStyle name="Subtotal (line) 3 5 18 5" xfId="39158" xr:uid="{00000000-0005-0000-0000-000038930000}"/>
    <cellStyle name="Subtotal (line) 3 5 19" xfId="5408" xr:uid="{00000000-0005-0000-0000-000039930000}"/>
    <cellStyle name="Subtotal (line) 3 5 19 2" xfId="39159" xr:uid="{00000000-0005-0000-0000-00003A930000}"/>
    <cellStyle name="Subtotal (line) 3 5 19 2 2" xfId="39160" xr:uid="{00000000-0005-0000-0000-00003B930000}"/>
    <cellStyle name="Subtotal (line) 3 5 19 2 3" xfId="39161" xr:uid="{00000000-0005-0000-0000-00003C930000}"/>
    <cellStyle name="Subtotal (line) 3 5 19 2 4" xfId="39162" xr:uid="{00000000-0005-0000-0000-00003D930000}"/>
    <cellStyle name="Subtotal (line) 3 5 19 3" xfId="39163" xr:uid="{00000000-0005-0000-0000-00003E930000}"/>
    <cellStyle name="Subtotal (line) 3 5 19 4" xfId="39164" xr:uid="{00000000-0005-0000-0000-00003F930000}"/>
    <cellStyle name="Subtotal (line) 3 5 19 5" xfId="39165" xr:uid="{00000000-0005-0000-0000-000040930000}"/>
    <cellStyle name="Subtotal (line) 3 5 2" xfId="5409" xr:uid="{00000000-0005-0000-0000-000041930000}"/>
    <cellStyle name="Subtotal (line) 3 5 2 2" xfId="39166" xr:uid="{00000000-0005-0000-0000-000042930000}"/>
    <cellStyle name="Subtotal (line) 3 5 2 2 2" xfId="39167" xr:uid="{00000000-0005-0000-0000-000043930000}"/>
    <cellStyle name="Subtotal (line) 3 5 2 2 3" xfId="39168" xr:uid="{00000000-0005-0000-0000-000044930000}"/>
    <cellStyle name="Subtotal (line) 3 5 2 2 4" xfId="39169" xr:uid="{00000000-0005-0000-0000-000045930000}"/>
    <cellStyle name="Subtotal (line) 3 5 2 3" xfId="39170" xr:uid="{00000000-0005-0000-0000-000046930000}"/>
    <cellStyle name="Subtotal (line) 3 5 2 4" xfId="39171" xr:uid="{00000000-0005-0000-0000-000047930000}"/>
    <cellStyle name="Subtotal (line) 3 5 2 5" xfId="39172" xr:uid="{00000000-0005-0000-0000-000048930000}"/>
    <cellStyle name="Subtotal (line) 3 5 20" xfId="5410" xr:uid="{00000000-0005-0000-0000-000049930000}"/>
    <cellStyle name="Subtotal (line) 3 5 20 2" xfId="39173" xr:uid="{00000000-0005-0000-0000-00004A930000}"/>
    <cellStyle name="Subtotal (line) 3 5 20 2 2" xfId="39174" xr:uid="{00000000-0005-0000-0000-00004B930000}"/>
    <cellStyle name="Subtotal (line) 3 5 20 2 3" xfId="39175" xr:uid="{00000000-0005-0000-0000-00004C930000}"/>
    <cellStyle name="Subtotal (line) 3 5 20 2 4" xfId="39176" xr:uid="{00000000-0005-0000-0000-00004D930000}"/>
    <cellStyle name="Subtotal (line) 3 5 20 3" xfId="39177" xr:uid="{00000000-0005-0000-0000-00004E930000}"/>
    <cellStyle name="Subtotal (line) 3 5 20 4" xfId="39178" xr:uid="{00000000-0005-0000-0000-00004F930000}"/>
    <cellStyle name="Subtotal (line) 3 5 20 5" xfId="39179" xr:uid="{00000000-0005-0000-0000-000050930000}"/>
    <cellStyle name="Subtotal (line) 3 5 21" xfId="5411" xr:uid="{00000000-0005-0000-0000-000051930000}"/>
    <cellStyle name="Subtotal (line) 3 5 21 2" xfId="39180" xr:uid="{00000000-0005-0000-0000-000052930000}"/>
    <cellStyle name="Subtotal (line) 3 5 21 2 2" xfId="39181" xr:uid="{00000000-0005-0000-0000-000053930000}"/>
    <cellStyle name="Subtotal (line) 3 5 21 2 3" xfId="39182" xr:uid="{00000000-0005-0000-0000-000054930000}"/>
    <cellStyle name="Subtotal (line) 3 5 21 2 4" xfId="39183" xr:uid="{00000000-0005-0000-0000-000055930000}"/>
    <cellStyle name="Subtotal (line) 3 5 21 3" xfId="39184" xr:uid="{00000000-0005-0000-0000-000056930000}"/>
    <cellStyle name="Subtotal (line) 3 5 21 4" xfId="39185" xr:uid="{00000000-0005-0000-0000-000057930000}"/>
    <cellStyle name="Subtotal (line) 3 5 21 5" xfId="39186" xr:uid="{00000000-0005-0000-0000-000058930000}"/>
    <cellStyle name="Subtotal (line) 3 5 22" xfId="5412" xr:uid="{00000000-0005-0000-0000-000059930000}"/>
    <cellStyle name="Subtotal (line) 3 5 22 2" xfId="39187" xr:uid="{00000000-0005-0000-0000-00005A930000}"/>
    <cellStyle name="Subtotal (line) 3 5 22 2 2" xfId="39188" xr:uid="{00000000-0005-0000-0000-00005B930000}"/>
    <cellStyle name="Subtotal (line) 3 5 22 2 3" xfId="39189" xr:uid="{00000000-0005-0000-0000-00005C930000}"/>
    <cellStyle name="Subtotal (line) 3 5 22 2 4" xfId="39190" xr:uid="{00000000-0005-0000-0000-00005D930000}"/>
    <cellStyle name="Subtotal (line) 3 5 22 3" xfId="39191" xr:uid="{00000000-0005-0000-0000-00005E930000}"/>
    <cellStyle name="Subtotal (line) 3 5 22 4" xfId="39192" xr:uid="{00000000-0005-0000-0000-00005F930000}"/>
    <cellStyle name="Subtotal (line) 3 5 22 5" xfId="39193" xr:uid="{00000000-0005-0000-0000-000060930000}"/>
    <cellStyle name="Subtotal (line) 3 5 23" xfId="5413" xr:uid="{00000000-0005-0000-0000-000061930000}"/>
    <cellStyle name="Subtotal (line) 3 5 23 2" xfId="39194" xr:uid="{00000000-0005-0000-0000-000062930000}"/>
    <cellStyle name="Subtotal (line) 3 5 23 2 2" xfId="39195" xr:uid="{00000000-0005-0000-0000-000063930000}"/>
    <cellStyle name="Subtotal (line) 3 5 23 2 3" xfId="39196" xr:uid="{00000000-0005-0000-0000-000064930000}"/>
    <cellStyle name="Subtotal (line) 3 5 23 2 4" xfId="39197" xr:uid="{00000000-0005-0000-0000-000065930000}"/>
    <cellStyle name="Subtotal (line) 3 5 23 3" xfId="39198" xr:uid="{00000000-0005-0000-0000-000066930000}"/>
    <cellStyle name="Subtotal (line) 3 5 23 4" xfId="39199" xr:uid="{00000000-0005-0000-0000-000067930000}"/>
    <cellStyle name="Subtotal (line) 3 5 23 5" xfId="39200" xr:uid="{00000000-0005-0000-0000-000068930000}"/>
    <cellStyle name="Subtotal (line) 3 5 24" xfId="5414" xr:uid="{00000000-0005-0000-0000-000069930000}"/>
    <cellStyle name="Subtotal (line) 3 5 24 2" xfId="39201" xr:uid="{00000000-0005-0000-0000-00006A930000}"/>
    <cellStyle name="Subtotal (line) 3 5 24 2 2" xfId="39202" xr:uid="{00000000-0005-0000-0000-00006B930000}"/>
    <cellStyle name="Subtotal (line) 3 5 24 2 3" xfId="39203" xr:uid="{00000000-0005-0000-0000-00006C930000}"/>
    <cellStyle name="Subtotal (line) 3 5 24 2 4" xfId="39204" xr:uid="{00000000-0005-0000-0000-00006D930000}"/>
    <cellStyle name="Subtotal (line) 3 5 24 3" xfId="39205" xr:uid="{00000000-0005-0000-0000-00006E930000}"/>
    <cellStyle name="Subtotal (line) 3 5 24 4" xfId="39206" xr:uid="{00000000-0005-0000-0000-00006F930000}"/>
    <cellStyle name="Subtotal (line) 3 5 24 5" xfId="39207" xr:uid="{00000000-0005-0000-0000-000070930000}"/>
    <cellStyle name="Subtotal (line) 3 5 25" xfId="5415" xr:uid="{00000000-0005-0000-0000-000071930000}"/>
    <cellStyle name="Subtotal (line) 3 5 25 2" xfId="39208" xr:uid="{00000000-0005-0000-0000-000072930000}"/>
    <cellStyle name="Subtotal (line) 3 5 25 2 2" xfId="39209" xr:uid="{00000000-0005-0000-0000-000073930000}"/>
    <cellStyle name="Subtotal (line) 3 5 25 2 3" xfId="39210" xr:uid="{00000000-0005-0000-0000-000074930000}"/>
    <cellStyle name="Subtotal (line) 3 5 25 2 4" xfId="39211" xr:uid="{00000000-0005-0000-0000-000075930000}"/>
    <cellStyle name="Subtotal (line) 3 5 25 3" xfId="39212" xr:uid="{00000000-0005-0000-0000-000076930000}"/>
    <cellStyle name="Subtotal (line) 3 5 25 4" xfId="39213" xr:uid="{00000000-0005-0000-0000-000077930000}"/>
    <cellStyle name="Subtotal (line) 3 5 25 5" xfId="39214" xr:uid="{00000000-0005-0000-0000-000078930000}"/>
    <cellStyle name="Subtotal (line) 3 5 26" xfId="5416" xr:uid="{00000000-0005-0000-0000-000079930000}"/>
    <cellStyle name="Subtotal (line) 3 5 26 2" xfId="39215" xr:uid="{00000000-0005-0000-0000-00007A930000}"/>
    <cellStyle name="Subtotal (line) 3 5 26 2 2" xfId="39216" xr:uid="{00000000-0005-0000-0000-00007B930000}"/>
    <cellStyle name="Subtotal (line) 3 5 26 2 3" xfId="39217" xr:uid="{00000000-0005-0000-0000-00007C930000}"/>
    <cellStyle name="Subtotal (line) 3 5 26 2 4" xfId="39218" xr:uid="{00000000-0005-0000-0000-00007D930000}"/>
    <cellStyle name="Subtotal (line) 3 5 26 3" xfId="39219" xr:uid="{00000000-0005-0000-0000-00007E930000}"/>
    <cellStyle name="Subtotal (line) 3 5 26 4" xfId="39220" xr:uid="{00000000-0005-0000-0000-00007F930000}"/>
    <cellStyle name="Subtotal (line) 3 5 26 5" xfId="39221" xr:uid="{00000000-0005-0000-0000-000080930000}"/>
    <cellStyle name="Subtotal (line) 3 5 27" xfId="5417" xr:uid="{00000000-0005-0000-0000-000081930000}"/>
    <cellStyle name="Subtotal (line) 3 5 27 2" xfId="39222" xr:uid="{00000000-0005-0000-0000-000082930000}"/>
    <cellStyle name="Subtotal (line) 3 5 27 2 2" xfId="39223" xr:uid="{00000000-0005-0000-0000-000083930000}"/>
    <cellStyle name="Subtotal (line) 3 5 27 2 3" xfId="39224" xr:uid="{00000000-0005-0000-0000-000084930000}"/>
    <cellStyle name="Subtotal (line) 3 5 27 2 4" xfId="39225" xr:uid="{00000000-0005-0000-0000-000085930000}"/>
    <cellStyle name="Subtotal (line) 3 5 27 3" xfId="39226" xr:uid="{00000000-0005-0000-0000-000086930000}"/>
    <cellStyle name="Subtotal (line) 3 5 27 4" xfId="39227" xr:uid="{00000000-0005-0000-0000-000087930000}"/>
    <cellStyle name="Subtotal (line) 3 5 27 5" xfId="39228" xr:uid="{00000000-0005-0000-0000-000088930000}"/>
    <cellStyle name="Subtotal (line) 3 5 28" xfId="5418" xr:uid="{00000000-0005-0000-0000-000089930000}"/>
    <cellStyle name="Subtotal (line) 3 5 28 2" xfId="39229" xr:uid="{00000000-0005-0000-0000-00008A930000}"/>
    <cellStyle name="Subtotal (line) 3 5 28 2 2" xfId="39230" xr:uid="{00000000-0005-0000-0000-00008B930000}"/>
    <cellStyle name="Subtotal (line) 3 5 28 2 3" xfId="39231" xr:uid="{00000000-0005-0000-0000-00008C930000}"/>
    <cellStyle name="Subtotal (line) 3 5 28 2 4" xfId="39232" xr:uid="{00000000-0005-0000-0000-00008D930000}"/>
    <cellStyle name="Subtotal (line) 3 5 28 3" xfId="39233" xr:uid="{00000000-0005-0000-0000-00008E930000}"/>
    <cellStyle name="Subtotal (line) 3 5 28 4" xfId="39234" xr:uid="{00000000-0005-0000-0000-00008F930000}"/>
    <cellStyle name="Subtotal (line) 3 5 28 5" xfId="39235" xr:uid="{00000000-0005-0000-0000-000090930000}"/>
    <cellStyle name="Subtotal (line) 3 5 29" xfId="5419" xr:uid="{00000000-0005-0000-0000-000091930000}"/>
    <cellStyle name="Subtotal (line) 3 5 29 2" xfId="39236" xr:uid="{00000000-0005-0000-0000-000092930000}"/>
    <cellStyle name="Subtotal (line) 3 5 29 2 2" xfId="39237" xr:uid="{00000000-0005-0000-0000-000093930000}"/>
    <cellStyle name="Subtotal (line) 3 5 29 2 3" xfId="39238" xr:uid="{00000000-0005-0000-0000-000094930000}"/>
    <cellStyle name="Subtotal (line) 3 5 29 2 4" xfId="39239" xr:uid="{00000000-0005-0000-0000-000095930000}"/>
    <cellStyle name="Subtotal (line) 3 5 29 3" xfId="39240" xr:uid="{00000000-0005-0000-0000-000096930000}"/>
    <cellStyle name="Subtotal (line) 3 5 29 4" xfId="39241" xr:uid="{00000000-0005-0000-0000-000097930000}"/>
    <cellStyle name="Subtotal (line) 3 5 29 5" xfId="39242" xr:uid="{00000000-0005-0000-0000-000098930000}"/>
    <cellStyle name="Subtotal (line) 3 5 3" xfId="5420" xr:uid="{00000000-0005-0000-0000-000099930000}"/>
    <cellStyle name="Subtotal (line) 3 5 3 2" xfId="39243" xr:uid="{00000000-0005-0000-0000-00009A930000}"/>
    <cellStyle name="Subtotal (line) 3 5 3 2 2" xfId="39244" xr:uid="{00000000-0005-0000-0000-00009B930000}"/>
    <cellStyle name="Subtotal (line) 3 5 3 2 3" xfId="39245" xr:uid="{00000000-0005-0000-0000-00009C930000}"/>
    <cellStyle name="Subtotal (line) 3 5 3 2 4" xfId="39246" xr:uid="{00000000-0005-0000-0000-00009D930000}"/>
    <cellStyle name="Subtotal (line) 3 5 3 3" xfId="39247" xr:uid="{00000000-0005-0000-0000-00009E930000}"/>
    <cellStyle name="Subtotal (line) 3 5 3 4" xfId="39248" xr:uid="{00000000-0005-0000-0000-00009F930000}"/>
    <cellStyle name="Subtotal (line) 3 5 3 5" xfId="39249" xr:uid="{00000000-0005-0000-0000-0000A0930000}"/>
    <cellStyle name="Subtotal (line) 3 5 30" xfId="5421" xr:uid="{00000000-0005-0000-0000-0000A1930000}"/>
    <cellStyle name="Subtotal (line) 3 5 30 2" xfId="39250" xr:uid="{00000000-0005-0000-0000-0000A2930000}"/>
    <cellStyle name="Subtotal (line) 3 5 30 2 2" xfId="39251" xr:uid="{00000000-0005-0000-0000-0000A3930000}"/>
    <cellStyle name="Subtotal (line) 3 5 30 2 3" xfId="39252" xr:uid="{00000000-0005-0000-0000-0000A4930000}"/>
    <cellStyle name="Subtotal (line) 3 5 30 2 4" xfId="39253" xr:uid="{00000000-0005-0000-0000-0000A5930000}"/>
    <cellStyle name="Subtotal (line) 3 5 30 3" xfId="39254" xr:uid="{00000000-0005-0000-0000-0000A6930000}"/>
    <cellStyle name="Subtotal (line) 3 5 30 4" xfId="39255" xr:uid="{00000000-0005-0000-0000-0000A7930000}"/>
    <cellStyle name="Subtotal (line) 3 5 30 5" xfId="39256" xr:uid="{00000000-0005-0000-0000-0000A8930000}"/>
    <cellStyle name="Subtotal (line) 3 5 31" xfId="5422" xr:uid="{00000000-0005-0000-0000-0000A9930000}"/>
    <cellStyle name="Subtotal (line) 3 5 31 2" xfId="39257" xr:uid="{00000000-0005-0000-0000-0000AA930000}"/>
    <cellStyle name="Subtotal (line) 3 5 31 2 2" xfId="39258" xr:uid="{00000000-0005-0000-0000-0000AB930000}"/>
    <cellStyle name="Subtotal (line) 3 5 31 2 3" xfId="39259" xr:uid="{00000000-0005-0000-0000-0000AC930000}"/>
    <cellStyle name="Subtotal (line) 3 5 31 2 4" xfId="39260" xr:uid="{00000000-0005-0000-0000-0000AD930000}"/>
    <cellStyle name="Subtotal (line) 3 5 31 3" xfId="39261" xr:uid="{00000000-0005-0000-0000-0000AE930000}"/>
    <cellStyle name="Subtotal (line) 3 5 31 4" xfId="39262" xr:uid="{00000000-0005-0000-0000-0000AF930000}"/>
    <cellStyle name="Subtotal (line) 3 5 31 5" xfId="39263" xr:uid="{00000000-0005-0000-0000-0000B0930000}"/>
    <cellStyle name="Subtotal (line) 3 5 32" xfId="5423" xr:uid="{00000000-0005-0000-0000-0000B1930000}"/>
    <cellStyle name="Subtotal (line) 3 5 32 2" xfId="39264" xr:uid="{00000000-0005-0000-0000-0000B2930000}"/>
    <cellStyle name="Subtotal (line) 3 5 32 2 2" xfId="39265" xr:uid="{00000000-0005-0000-0000-0000B3930000}"/>
    <cellStyle name="Subtotal (line) 3 5 32 2 3" xfId="39266" xr:uid="{00000000-0005-0000-0000-0000B4930000}"/>
    <cellStyle name="Subtotal (line) 3 5 32 2 4" xfId="39267" xr:uid="{00000000-0005-0000-0000-0000B5930000}"/>
    <cellStyle name="Subtotal (line) 3 5 32 3" xfId="39268" xr:uid="{00000000-0005-0000-0000-0000B6930000}"/>
    <cellStyle name="Subtotal (line) 3 5 32 4" xfId="39269" xr:uid="{00000000-0005-0000-0000-0000B7930000}"/>
    <cellStyle name="Subtotal (line) 3 5 32 5" xfId="39270" xr:uid="{00000000-0005-0000-0000-0000B8930000}"/>
    <cellStyle name="Subtotal (line) 3 5 33" xfId="5424" xr:uid="{00000000-0005-0000-0000-0000B9930000}"/>
    <cellStyle name="Subtotal (line) 3 5 33 2" xfId="39271" xr:uid="{00000000-0005-0000-0000-0000BA930000}"/>
    <cellStyle name="Subtotal (line) 3 5 33 2 2" xfId="39272" xr:uid="{00000000-0005-0000-0000-0000BB930000}"/>
    <cellStyle name="Subtotal (line) 3 5 33 2 3" xfId="39273" xr:uid="{00000000-0005-0000-0000-0000BC930000}"/>
    <cellStyle name="Subtotal (line) 3 5 33 2 4" xfId="39274" xr:uid="{00000000-0005-0000-0000-0000BD930000}"/>
    <cellStyle name="Subtotal (line) 3 5 33 3" xfId="39275" xr:uid="{00000000-0005-0000-0000-0000BE930000}"/>
    <cellStyle name="Subtotal (line) 3 5 33 4" xfId="39276" xr:uid="{00000000-0005-0000-0000-0000BF930000}"/>
    <cellStyle name="Subtotal (line) 3 5 33 5" xfId="39277" xr:uid="{00000000-0005-0000-0000-0000C0930000}"/>
    <cellStyle name="Subtotal (line) 3 5 34" xfId="5425" xr:uid="{00000000-0005-0000-0000-0000C1930000}"/>
    <cellStyle name="Subtotal (line) 3 5 34 2" xfId="39278" xr:uid="{00000000-0005-0000-0000-0000C2930000}"/>
    <cellStyle name="Subtotal (line) 3 5 34 2 2" xfId="39279" xr:uid="{00000000-0005-0000-0000-0000C3930000}"/>
    <cellStyle name="Subtotal (line) 3 5 34 2 3" xfId="39280" xr:uid="{00000000-0005-0000-0000-0000C4930000}"/>
    <cellStyle name="Subtotal (line) 3 5 34 2 4" xfId="39281" xr:uid="{00000000-0005-0000-0000-0000C5930000}"/>
    <cellStyle name="Subtotal (line) 3 5 34 3" xfId="39282" xr:uid="{00000000-0005-0000-0000-0000C6930000}"/>
    <cellStyle name="Subtotal (line) 3 5 34 4" xfId="39283" xr:uid="{00000000-0005-0000-0000-0000C7930000}"/>
    <cellStyle name="Subtotal (line) 3 5 34 5" xfId="39284" xr:uid="{00000000-0005-0000-0000-0000C8930000}"/>
    <cellStyle name="Subtotal (line) 3 5 35" xfId="5426" xr:uid="{00000000-0005-0000-0000-0000C9930000}"/>
    <cellStyle name="Subtotal (line) 3 5 35 2" xfId="39285" xr:uid="{00000000-0005-0000-0000-0000CA930000}"/>
    <cellStyle name="Subtotal (line) 3 5 35 2 2" xfId="39286" xr:uid="{00000000-0005-0000-0000-0000CB930000}"/>
    <cellStyle name="Subtotal (line) 3 5 35 2 3" xfId="39287" xr:uid="{00000000-0005-0000-0000-0000CC930000}"/>
    <cellStyle name="Subtotal (line) 3 5 35 2 4" xfId="39288" xr:uid="{00000000-0005-0000-0000-0000CD930000}"/>
    <cellStyle name="Subtotal (line) 3 5 35 3" xfId="39289" xr:uid="{00000000-0005-0000-0000-0000CE930000}"/>
    <cellStyle name="Subtotal (line) 3 5 35 4" xfId="39290" xr:uid="{00000000-0005-0000-0000-0000CF930000}"/>
    <cellStyle name="Subtotal (line) 3 5 35 5" xfId="39291" xr:uid="{00000000-0005-0000-0000-0000D0930000}"/>
    <cellStyle name="Subtotal (line) 3 5 36" xfId="5427" xr:uid="{00000000-0005-0000-0000-0000D1930000}"/>
    <cellStyle name="Subtotal (line) 3 5 36 2" xfId="39292" xr:uid="{00000000-0005-0000-0000-0000D2930000}"/>
    <cellStyle name="Subtotal (line) 3 5 36 2 2" xfId="39293" xr:uid="{00000000-0005-0000-0000-0000D3930000}"/>
    <cellStyle name="Subtotal (line) 3 5 36 2 3" xfId="39294" xr:uid="{00000000-0005-0000-0000-0000D4930000}"/>
    <cellStyle name="Subtotal (line) 3 5 36 2 4" xfId="39295" xr:uid="{00000000-0005-0000-0000-0000D5930000}"/>
    <cellStyle name="Subtotal (line) 3 5 36 3" xfId="39296" xr:uid="{00000000-0005-0000-0000-0000D6930000}"/>
    <cellStyle name="Subtotal (line) 3 5 36 4" xfId="39297" xr:uid="{00000000-0005-0000-0000-0000D7930000}"/>
    <cellStyle name="Subtotal (line) 3 5 36 5" xfId="39298" xr:uid="{00000000-0005-0000-0000-0000D8930000}"/>
    <cellStyle name="Subtotal (line) 3 5 37" xfId="5428" xr:uid="{00000000-0005-0000-0000-0000D9930000}"/>
    <cellStyle name="Subtotal (line) 3 5 37 2" xfId="39299" xr:uid="{00000000-0005-0000-0000-0000DA930000}"/>
    <cellStyle name="Subtotal (line) 3 5 37 2 2" xfId="39300" xr:uid="{00000000-0005-0000-0000-0000DB930000}"/>
    <cellStyle name="Subtotal (line) 3 5 37 2 3" xfId="39301" xr:uid="{00000000-0005-0000-0000-0000DC930000}"/>
    <cellStyle name="Subtotal (line) 3 5 37 2 4" xfId="39302" xr:uid="{00000000-0005-0000-0000-0000DD930000}"/>
    <cellStyle name="Subtotal (line) 3 5 37 3" xfId="39303" xr:uid="{00000000-0005-0000-0000-0000DE930000}"/>
    <cellStyle name="Subtotal (line) 3 5 37 4" xfId="39304" xr:uid="{00000000-0005-0000-0000-0000DF930000}"/>
    <cellStyle name="Subtotal (line) 3 5 37 5" xfId="39305" xr:uid="{00000000-0005-0000-0000-0000E0930000}"/>
    <cellStyle name="Subtotal (line) 3 5 38" xfId="5429" xr:uid="{00000000-0005-0000-0000-0000E1930000}"/>
    <cellStyle name="Subtotal (line) 3 5 38 2" xfId="39306" xr:uid="{00000000-0005-0000-0000-0000E2930000}"/>
    <cellStyle name="Subtotal (line) 3 5 38 2 2" xfId="39307" xr:uid="{00000000-0005-0000-0000-0000E3930000}"/>
    <cellStyle name="Subtotal (line) 3 5 38 2 3" xfId="39308" xr:uid="{00000000-0005-0000-0000-0000E4930000}"/>
    <cellStyle name="Subtotal (line) 3 5 38 2 4" xfId="39309" xr:uid="{00000000-0005-0000-0000-0000E5930000}"/>
    <cellStyle name="Subtotal (line) 3 5 38 3" xfId="39310" xr:uid="{00000000-0005-0000-0000-0000E6930000}"/>
    <cellStyle name="Subtotal (line) 3 5 38 4" xfId="39311" xr:uid="{00000000-0005-0000-0000-0000E7930000}"/>
    <cellStyle name="Subtotal (line) 3 5 38 5" xfId="39312" xr:uid="{00000000-0005-0000-0000-0000E8930000}"/>
    <cellStyle name="Subtotal (line) 3 5 39" xfId="5430" xr:uid="{00000000-0005-0000-0000-0000E9930000}"/>
    <cellStyle name="Subtotal (line) 3 5 39 2" xfId="39313" xr:uid="{00000000-0005-0000-0000-0000EA930000}"/>
    <cellStyle name="Subtotal (line) 3 5 39 2 2" xfId="39314" xr:uid="{00000000-0005-0000-0000-0000EB930000}"/>
    <cellStyle name="Subtotal (line) 3 5 39 2 3" xfId="39315" xr:uid="{00000000-0005-0000-0000-0000EC930000}"/>
    <cellStyle name="Subtotal (line) 3 5 39 2 4" xfId="39316" xr:uid="{00000000-0005-0000-0000-0000ED930000}"/>
    <cellStyle name="Subtotal (line) 3 5 39 3" xfId="39317" xr:uid="{00000000-0005-0000-0000-0000EE930000}"/>
    <cellStyle name="Subtotal (line) 3 5 39 4" xfId="39318" xr:uid="{00000000-0005-0000-0000-0000EF930000}"/>
    <cellStyle name="Subtotal (line) 3 5 39 5" xfId="39319" xr:uid="{00000000-0005-0000-0000-0000F0930000}"/>
    <cellStyle name="Subtotal (line) 3 5 4" xfId="5431" xr:uid="{00000000-0005-0000-0000-0000F1930000}"/>
    <cellStyle name="Subtotal (line) 3 5 4 2" xfId="39320" xr:uid="{00000000-0005-0000-0000-0000F2930000}"/>
    <cellStyle name="Subtotal (line) 3 5 4 2 2" xfId="39321" xr:uid="{00000000-0005-0000-0000-0000F3930000}"/>
    <cellStyle name="Subtotal (line) 3 5 4 2 3" xfId="39322" xr:uid="{00000000-0005-0000-0000-0000F4930000}"/>
    <cellStyle name="Subtotal (line) 3 5 4 2 4" xfId="39323" xr:uid="{00000000-0005-0000-0000-0000F5930000}"/>
    <cellStyle name="Subtotal (line) 3 5 4 3" xfId="39324" xr:uid="{00000000-0005-0000-0000-0000F6930000}"/>
    <cellStyle name="Subtotal (line) 3 5 4 4" xfId="39325" xr:uid="{00000000-0005-0000-0000-0000F7930000}"/>
    <cellStyle name="Subtotal (line) 3 5 4 5" xfId="39326" xr:uid="{00000000-0005-0000-0000-0000F8930000}"/>
    <cellStyle name="Subtotal (line) 3 5 40" xfId="5432" xr:uid="{00000000-0005-0000-0000-0000F9930000}"/>
    <cellStyle name="Subtotal (line) 3 5 40 2" xfId="39327" xr:uid="{00000000-0005-0000-0000-0000FA930000}"/>
    <cellStyle name="Subtotal (line) 3 5 40 2 2" xfId="39328" xr:uid="{00000000-0005-0000-0000-0000FB930000}"/>
    <cellStyle name="Subtotal (line) 3 5 40 2 3" xfId="39329" xr:uid="{00000000-0005-0000-0000-0000FC930000}"/>
    <cellStyle name="Subtotal (line) 3 5 40 2 4" xfId="39330" xr:uid="{00000000-0005-0000-0000-0000FD930000}"/>
    <cellStyle name="Subtotal (line) 3 5 40 3" xfId="39331" xr:uid="{00000000-0005-0000-0000-0000FE930000}"/>
    <cellStyle name="Subtotal (line) 3 5 40 4" xfId="39332" xr:uid="{00000000-0005-0000-0000-0000FF930000}"/>
    <cellStyle name="Subtotal (line) 3 5 40 5" xfId="39333" xr:uid="{00000000-0005-0000-0000-000000940000}"/>
    <cellStyle name="Subtotal (line) 3 5 41" xfId="5433" xr:uid="{00000000-0005-0000-0000-000001940000}"/>
    <cellStyle name="Subtotal (line) 3 5 41 2" xfId="39334" xr:uid="{00000000-0005-0000-0000-000002940000}"/>
    <cellStyle name="Subtotal (line) 3 5 41 2 2" xfId="39335" xr:uid="{00000000-0005-0000-0000-000003940000}"/>
    <cellStyle name="Subtotal (line) 3 5 41 2 3" xfId="39336" xr:uid="{00000000-0005-0000-0000-000004940000}"/>
    <cellStyle name="Subtotal (line) 3 5 41 2 4" xfId="39337" xr:uid="{00000000-0005-0000-0000-000005940000}"/>
    <cellStyle name="Subtotal (line) 3 5 41 3" xfId="39338" xr:uid="{00000000-0005-0000-0000-000006940000}"/>
    <cellStyle name="Subtotal (line) 3 5 41 4" xfId="39339" xr:uid="{00000000-0005-0000-0000-000007940000}"/>
    <cellStyle name="Subtotal (line) 3 5 41 5" xfId="39340" xr:uid="{00000000-0005-0000-0000-000008940000}"/>
    <cellStyle name="Subtotal (line) 3 5 42" xfId="5434" xr:uid="{00000000-0005-0000-0000-000009940000}"/>
    <cellStyle name="Subtotal (line) 3 5 42 2" xfId="39341" xr:uid="{00000000-0005-0000-0000-00000A940000}"/>
    <cellStyle name="Subtotal (line) 3 5 42 2 2" xfId="39342" xr:uid="{00000000-0005-0000-0000-00000B940000}"/>
    <cellStyle name="Subtotal (line) 3 5 42 2 3" xfId="39343" xr:uid="{00000000-0005-0000-0000-00000C940000}"/>
    <cellStyle name="Subtotal (line) 3 5 42 2 4" xfId="39344" xr:uid="{00000000-0005-0000-0000-00000D940000}"/>
    <cellStyle name="Subtotal (line) 3 5 42 3" xfId="39345" xr:uid="{00000000-0005-0000-0000-00000E940000}"/>
    <cellStyle name="Subtotal (line) 3 5 42 4" xfId="39346" xr:uid="{00000000-0005-0000-0000-00000F940000}"/>
    <cellStyle name="Subtotal (line) 3 5 42 5" xfId="39347" xr:uid="{00000000-0005-0000-0000-000010940000}"/>
    <cellStyle name="Subtotal (line) 3 5 43" xfId="5435" xr:uid="{00000000-0005-0000-0000-000011940000}"/>
    <cellStyle name="Subtotal (line) 3 5 43 2" xfId="39348" xr:uid="{00000000-0005-0000-0000-000012940000}"/>
    <cellStyle name="Subtotal (line) 3 5 43 2 2" xfId="39349" xr:uid="{00000000-0005-0000-0000-000013940000}"/>
    <cellStyle name="Subtotal (line) 3 5 43 2 3" xfId="39350" xr:uid="{00000000-0005-0000-0000-000014940000}"/>
    <cellStyle name="Subtotal (line) 3 5 43 2 4" xfId="39351" xr:uid="{00000000-0005-0000-0000-000015940000}"/>
    <cellStyle name="Subtotal (line) 3 5 43 3" xfId="39352" xr:uid="{00000000-0005-0000-0000-000016940000}"/>
    <cellStyle name="Subtotal (line) 3 5 43 4" xfId="39353" xr:uid="{00000000-0005-0000-0000-000017940000}"/>
    <cellStyle name="Subtotal (line) 3 5 43 5" xfId="39354" xr:uid="{00000000-0005-0000-0000-000018940000}"/>
    <cellStyle name="Subtotal (line) 3 5 44" xfId="5436" xr:uid="{00000000-0005-0000-0000-000019940000}"/>
    <cellStyle name="Subtotal (line) 3 5 44 2" xfId="39355" xr:uid="{00000000-0005-0000-0000-00001A940000}"/>
    <cellStyle name="Subtotal (line) 3 5 44 2 2" xfId="39356" xr:uid="{00000000-0005-0000-0000-00001B940000}"/>
    <cellStyle name="Subtotal (line) 3 5 44 2 3" xfId="39357" xr:uid="{00000000-0005-0000-0000-00001C940000}"/>
    <cellStyle name="Subtotal (line) 3 5 44 2 4" xfId="39358" xr:uid="{00000000-0005-0000-0000-00001D940000}"/>
    <cellStyle name="Subtotal (line) 3 5 44 3" xfId="39359" xr:uid="{00000000-0005-0000-0000-00001E940000}"/>
    <cellStyle name="Subtotal (line) 3 5 44 4" xfId="39360" xr:uid="{00000000-0005-0000-0000-00001F940000}"/>
    <cellStyle name="Subtotal (line) 3 5 44 5" xfId="39361" xr:uid="{00000000-0005-0000-0000-000020940000}"/>
    <cellStyle name="Subtotal (line) 3 5 45" xfId="39362" xr:uid="{00000000-0005-0000-0000-000021940000}"/>
    <cellStyle name="Subtotal (line) 3 5 45 2" xfId="39363" xr:uid="{00000000-0005-0000-0000-000022940000}"/>
    <cellStyle name="Subtotal (line) 3 5 45 3" xfId="39364" xr:uid="{00000000-0005-0000-0000-000023940000}"/>
    <cellStyle name="Subtotal (line) 3 5 45 4" xfId="39365" xr:uid="{00000000-0005-0000-0000-000024940000}"/>
    <cellStyle name="Subtotal (line) 3 5 46" xfId="39366" xr:uid="{00000000-0005-0000-0000-000025940000}"/>
    <cellStyle name="Subtotal (line) 3 5 46 2" xfId="39367" xr:uid="{00000000-0005-0000-0000-000026940000}"/>
    <cellStyle name="Subtotal (line) 3 5 46 3" xfId="39368" xr:uid="{00000000-0005-0000-0000-000027940000}"/>
    <cellStyle name="Subtotal (line) 3 5 46 4" xfId="39369" xr:uid="{00000000-0005-0000-0000-000028940000}"/>
    <cellStyle name="Subtotal (line) 3 5 47" xfId="39370" xr:uid="{00000000-0005-0000-0000-000029940000}"/>
    <cellStyle name="Subtotal (line) 3 5 48" xfId="39371" xr:uid="{00000000-0005-0000-0000-00002A940000}"/>
    <cellStyle name="Subtotal (line) 3 5 49" xfId="39372" xr:uid="{00000000-0005-0000-0000-00002B940000}"/>
    <cellStyle name="Subtotal (line) 3 5 5" xfId="5437" xr:uid="{00000000-0005-0000-0000-00002C940000}"/>
    <cellStyle name="Subtotal (line) 3 5 5 2" xfId="39373" xr:uid="{00000000-0005-0000-0000-00002D940000}"/>
    <cellStyle name="Subtotal (line) 3 5 5 2 2" xfId="39374" xr:uid="{00000000-0005-0000-0000-00002E940000}"/>
    <cellStyle name="Subtotal (line) 3 5 5 2 3" xfId="39375" xr:uid="{00000000-0005-0000-0000-00002F940000}"/>
    <cellStyle name="Subtotal (line) 3 5 5 2 4" xfId="39376" xr:uid="{00000000-0005-0000-0000-000030940000}"/>
    <cellStyle name="Subtotal (line) 3 5 5 3" xfId="39377" xr:uid="{00000000-0005-0000-0000-000031940000}"/>
    <cellStyle name="Subtotal (line) 3 5 5 4" xfId="39378" xr:uid="{00000000-0005-0000-0000-000032940000}"/>
    <cellStyle name="Subtotal (line) 3 5 5 5" xfId="39379" xr:uid="{00000000-0005-0000-0000-000033940000}"/>
    <cellStyle name="Subtotal (line) 3 5 6" xfId="5438" xr:uid="{00000000-0005-0000-0000-000034940000}"/>
    <cellStyle name="Subtotal (line) 3 5 6 2" xfId="39380" xr:uid="{00000000-0005-0000-0000-000035940000}"/>
    <cellStyle name="Subtotal (line) 3 5 6 2 2" xfId="39381" xr:uid="{00000000-0005-0000-0000-000036940000}"/>
    <cellStyle name="Subtotal (line) 3 5 6 2 3" xfId="39382" xr:uid="{00000000-0005-0000-0000-000037940000}"/>
    <cellStyle name="Subtotal (line) 3 5 6 2 4" xfId="39383" xr:uid="{00000000-0005-0000-0000-000038940000}"/>
    <cellStyle name="Subtotal (line) 3 5 6 3" xfId="39384" xr:uid="{00000000-0005-0000-0000-000039940000}"/>
    <cellStyle name="Subtotal (line) 3 5 6 4" xfId="39385" xr:uid="{00000000-0005-0000-0000-00003A940000}"/>
    <cellStyle name="Subtotal (line) 3 5 6 5" xfId="39386" xr:uid="{00000000-0005-0000-0000-00003B940000}"/>
    <cellStyle name="Subtotal (line) 3 5 7" xfId="5439" xr:uid="{00000000-0005-0000-0000-00003C940000}"/>
    <cellStyle name="Subtotal (line) 3 5 7 2" xfId="39387" xr:uid="{00000000-0005-0000-0000-00003D940000}"/>
    <cellStyle name="Subtotal (line) 3 5 7 2 2" xfId="39388" xr:uid="{00000000-0005-0000-0000-00003E940000}"/>
    <cellStyle name="Subtotal (line) 3 5 7 2 3" xfId="39389" xr:uid="{00000000-0005-0000-0000-00003F940000}"/>
    <cellStyle name="Subtotal (line) 3 5 7 2 4" xfId="39390" xr:uid="{00000000-0005-0000-0000-000040940000}"/>
    <cellStyle name="Subtotal (line) 3 5 7 3" xfId="39391" xr:uid="{00000000-0005-0000-0000-000041940000}"/>
    <cellStyle name="Subtotal (line) 3 5 7 4" xfId="39392" xr:uid="{00000000-0005-0000-0000-000042940000}"/>
    <cellStyle name="Subtotal (line) 3 5 7 5" xfId="39393" xr:uid="{00000000-0005-0000-0000-000043940000}"/>
    <cellStyle name="Subtotal (line) 3 5 8" xfId="5440" xr:uid="{00000000-0005-0000-0000-000044940000}"/>
    <cellStyle name="Subtotal (line) 3 5 8 2" xfId="39394" xr:uid="{00000000-0005-0000-0000-000045940000}"/>
    <cellStyle name="Subtotal (line) 3 5 8 2 2" xfId="39395" xr:uid="{00000000-0005-0000-0000-000046940000}"/>
    <cellStyle name="Subtotal (line) 3 5 8 2 3" xfId="39396" xr:uid="{00000000-0005-0000-0000-000047940000}"/>
    <cellStyle name="Subtotal (line) 3 5 8 2 4" xfId="39397" xr:uid="{00000000-0005-0000-0000-000048940000}"/>
    <cellStyle name="Subtotal (line) 3 5 8 3" xfId="39398" xr:uid="{00000000-0005-0000-0000-000049940000}"/>
    <cellStyle name="Subtotal (line) 3 5 8 4" xfId="39399" xr:uid="{00000000-0005-0000-0000-00004A940000}"/>
    <cellStyle name="Subtotal (line) 3 5 8 5" xfId="39400" xr:uid="{00000000-0005-0000-0000-00004B940000}"/>
    <cellStyle name="Subtotal (line) 3 5 9" xfId="5441" xr:uid="{00000000-0005-0000-0000-00004C940000}"/>
    <cellStyle name="Subtotal (line) 3 5 9 2" xfId="39401" xr:uid="{00000000-0005-0000-0000-00004D940000}"/>
    <cellStyle name="Subtotal (line) 3 5 9 2 2" xfId="39402" xr:uid="{00000000-0005-0000-0000-00004E940000}"/>
    <cellStyle name="Subtotal (line) 3 5 9 2 3" xfId="39403" xr:uid="{00000000-0005-0000-0000-00004F940000}"/>
    <cellStyle name="Subtotal (line) 3 5 9 2 4" xfId="39404" xr:uid="{00000000-0005-0000-0000-000050940000}"/>
    <cellStyle name="Subtotal (line) 3 5 9 3" xfId="39405" xr:uid="{00000000-0005-0000-0000-000051940000}"/>
    <cellStyle name="Subtotal (line) 3 5 9 4" xfId="39406" xr:uid="{00000000-0005-0000-0000-000052940000}"/>
    <cellStyle name="Subtotal (line) 3 5 9 5" xfId="39407" xr:uid="{00000000-0005-0000-0000-000053940000}"/>
    <cellStyle name="Subtotal (line) 3 6" xfId="5442" xr:uid="{00000000-0005-0000-0000-000054940000}"/>
    <cellStyle name="Subtotal (line) 3 6 2" xfId="39408" xr:uid="{00000000-0005-0000-0000-000055940000}"/>
    <cellStyle name="Subtotal (line) 3 6 2 2" xfId="39409" xr:uid="{00000000-0005-0000-0000-000056940000}"/>
    <cellStyle name="Subtotal (line) 3 6 2 3" xfId="39410" xr:uid="{00000000-0005-0000-0000-000057940000}"/>
    <cellStyle name="Subtotal (line) 3 6 2 4" xfId="39411" xr:uid="{00000000-0005-0000-0000-000058940000}"/>
    <cellStyle name="Subtotal (line) 3 6 3" xfId="39412" xr:uid="{00000000-0005-0000-0000-000059940000}"/>
    <cellStyle name="Subtotal (line) 3 6 4" xfId="39413" xr:uid="{00000000-0005-0000-0000-00005A940000}"/>
    <cellStyle name="Subtotal (line) 3 6 5" xfId="39414" xr:uid="{00000000-0005-0000-0000-00005B940000}"/>
    <cellStyle name="Subtotal (line) 3 7" xfId="5443" xr:uid="{00000000-0005-0000-0000-00005C940000}"/>
    <cellStyle name="Subtotal (line) 3 7 2" xfId="39415" xr:uid="{00000000-0005-0000-0000-00005D940000}"/>
    <cellStyle name="Subtotal (line) 3 7 2 2" xfId="39416" xr:uid="{00000000-0005-0000-0000-00005E940000}"/>
    <cellStyle name="Subtotal (line) 3 7 2 3" xfId="39417" xr:uid="{00000000-0005-0000-0000-00005F940000}"/>
    <cellStyle name="Subtotal (line) 3 7 2 4" xfId="39418" xr:uid="{00000000-0005-0000-0000-000060940000}"/>
    <cellStyle name="Subtotal (line) 3 7 3" xfId="39419" xr:uid="{00000000-0005-0000-0000-000061940000}"/>
    <cellStyle name="Subtotal (line) 3 7 4" xfId="39420" xr:uid="{00000000-0005-0000-0000-000062940000}"/>
    <cellStyle name="Subtotal (line) 3 7 5" xfId="39421" xr:uid="{00000000-0005-0000-0000-000063940000}"/>
    <cellStyle name="Subtotal (line) 3 8" xfId="5444" xr:uid="{00000000-0005-0000-0000-000064940000}"/>
    <cellStyle name="Subtotal (line) 3 8 2" xfId="39422" xr:uid="{00000000-0005-0000-0000-000065940000}"/>
    <cellStyle name="Subtotal (line) 3 8 2 2" xfId="39423" xr:uid="{00000000-0005-0000-0000-000066940000}"/>
    <cellStyle name="Subtotal (line) 3 8 2 3" xfId="39424" xr:uid="{00000000-0005-0000-0000-000067940000}"/>
    <cellStyle name="Subtotal (line) 3 8 2 4" xfId="39425" xr:uid="{00000000-0005-0000-0000-000068940000}"/>
    <cellStyle name="Subtotal (line) 3 8 3" xfId="39426" xr:uid="{00000000-0005-0000-0000-000069940000}"/>
    <cellStyle name="Subtotal (line) 3 8 4" xfId="39427" xr:uid="{00000000-0005-0000-0000-00006A940000}"/>
    <cellStyle name="Subtotal (line) 3 8 5" xfId="39428" xr:uid="{00000000-0005-0000-0000-00006B940000}"/>
    <cellStyle name="Subtotal (line) 3 9" xfId="5445" xr:uid="{00000000-0005-0000-0000-00006C940000}"/>
    <cellStyle name="Subtotal (line) 3 9 2" xfId="39429" xr:uid="{00000000-0005-0000-0000-00006D940000}"/>
    <cellStyle name="Subtotal (line) 3 9 2 2" xfId="39430" xr:uid="{00000000-0005-0000-0000-00006E940000}"/>
    <cellStyle name="Subtotal (line) 3 9 2 3" xfId="39431" xr:uid="{00000000-0005-0000-0000-00006F940000}"/>
    <cellStyle name="Subtotal (line) 3 9 2 4" xfId="39432" xr:uid="{00000000-0005-0000-0000-000070940000}"/>
    <cellStyle name="Subtotal (line) 3 9 3" xfId="39433" xr:uid="{00000000-0005-0000-0000-000071940000}"/>
    <cellStyle name="Subtotal (line) 3 9 4" xfId="39434" xr:uid="{00000000-0005-0000-0000-000072940000}"/>
    <cellStyle name="Subtotal (line) 3 9 5" xfId="39435" xr:uid="{00000000-0005-0000-0000-000073940000}"/>
    <cellStyle name="Subtotal (line) 4" xfId="5446" xr:uid="{00000000-0005-0000-0000-000074940000}"/>
    <cellStyle name="Subtotal (line) 4 10" xfId="5447" xr:uid="{00000000-0005-0000-0000-000075940000}"/>
    <cellStyle name="Subtotal (line) 4 10 2" xfId="39436" xr:uid="{00000000-0005-0000-0000-000076940000}"/>
    <cellStyle name="Subtotal (line) 4 10 2 2" xfId="39437" xr:uid="{00000000-0005-0000-0000-000077940000}"/>
    <cellStyle name="Subtotal (line) 4 10 2 3" xfId="39438" xr:uid="{00000000-0005-0000-0000-000078940000}"/>
    <cellStyle name="Subtotal (line) 4 10 2 4" xfId="39439" xr:uid="{00000000-0005-0000-0000-000079940000}"/>
    <cellStyle name="Subtotal (line) 4 10 3" xfId="39440" xr:uid="{00000000-0005-0000-0000-00007A940000}"/>
    <cellStyle name="Subtotal (line) 4 10 4" xfId="39441" xr:uid="{00000000-0005-0000-0000-00007B940000}"/>
    <cellStyle name="Subtotal (line) 4 10 5" xfId="39442" xr:uid="{00000000-0005-0000-0000-00007C940000}"/>
    <cellStyle name="Subtotal (line) 4 11" xfId="5448" xr:uid="{00000000-0005-0000-0000-00007D940000}"/>
    <cellStyle name="Subtotal (line) 4 11 2" xfId="39443" xr:uid="{00000000-0005-0000-0000-00007E940000}"/>
    <cellStyle name="Subtotal (line) 4 11 2 2" xfId="39444" xr:uid="{00000000-0005-0000-0000-00007F940000}"/>
    <cellStyle name="Subtotal (line) 4 11 2 3" xfId="39445" xr:uid="{00000000-0005-0000-0000-000080940000}"/>
    <cellStyle name="Subtotal (line) 4 11 2 4" xfId="39446" xr:uid="{00000000-0005-0000-0000-000081940000}"/>
    <cellStyle name="Subtotal (line) 4 11 3" xfId="39447" xr:uid="{00000000-0005-0000-0000-000082940000}"/>
    <cellStyle name="Subtotal (line) 4 11 4" xfId="39448" xr:uid="{00000000-0005-0000-0000-000083940000}"/>
    <cellStyle name="Subtotal (line) 4 11 5" xfId="39449" xr:uid="{00000000-0005-0000-0000-000084940000}"/>
    <cellStyle name="Subtotal (line) 4 12" xfId="5449" xr:uid="{00000000-0005-0000-0000-000085940000}"/>
    <cellStyle name="Subtotal (line) 4 12 2" xfId="39450" xr:uid="{00000000-0005-0000-0000-000086940000}"/>
    <cellStyle name="Subtotal (line) 4 12 2 2" xfId="39451" xr:uid="{00000000-0005-0000-0000-000087940000}"/>
    <cellStyle name="Subtotal (line) 4 12 2 3" xfId="39452" xr:uid="{00000000-0005-0000-0000-000088940000}"/>
    <cellStyle name="Subtotal (line) 4 12 2 4" xfId="39453" xr:uid="{00000000-0005-0000-0000-000089940000}"/>
    <cellStyle name="Subtotal (line) 4 12 3" xfId="39454" xr:uid="{00000000-0005-0000-0000-00008A940000}"/>
    <cellStyle name="Subtotal (line) 4 12 4" xfId="39455" xr:uid="{00000000-0005-0000-0000-00008B940000}"/>
    <cellStyle name="Subtotal (line) 4 12 5" xfId="39456" xr:uid="{00000000-0005-0000-0000-00008C940000}"/>
    <cellStyle name="Subtotal (line) 4 13" xfId="5450" xr:uid="{00000000-0005-0000-0000-00008D940000}"/>
    <cellStyle name="Subtotal (line) 4 13 2" xfId="39457" xr:uid="{00000000-0005-0000-0000-00008E940000}"/>
    <cellStyle name="Subtotal (line) 4 13 2 2" xfId="39458" xr:uid="{00000000-0005-0000-0000-00008F940000}"/>
    <cellStyle name="Subtotal (line) 4 13 2 3" xfId="39459" xr:uid="{00000000-0005-0000-0000-000090940000}"/>
    <cellStyle name="Subtotal (line) 4 13 2 4" xfId="39460" xr:uid="{00000000-0005-0000-0000-000091940000}"/>
    <cellStyle name="Subtotal (line) 4 13 3" xfId="39461" xr:uid="{00000000-0005-0000-0000-000092940000}"/>
    <cellStyle name="Subtotal (line) 4 13 4" xfId="39462" xr:uid="{00000000-0005-0000-0000-000093940000}"/>
    <cellStyle name="Subtotal (line) 4 13 5" xfId="39463" xr:uid="{00000000-0005-0000-0000-000094940000}"/>
    <cellStyle name="Subtotal (line) 4 14" xfId="5451" xr:uid="{00000000-0005-0000-0000-000095940000}"/>
    <cellStyle name="Subtotal (line) 4 14 2" xfId="39464" xr:uid="{00000000-0005-0000-0000-000096940000}"/>
    <cellStyle name="Subtotal (line) 4 14 2 2" xfId="39465" xr:uid="{00000000-0005-0000-0000-000097940000}"/>
    <cellStyle name="Subtotal (line) 4 14 2 3" xfId="39466" xr:uid="{00000000-0005-0000-0000-000098940000}"/>
    <cellStyle name="Subtotal (line) 4 14 2 4" xfId="39467" xr:uid="{00000000-0005-0000-0000-000099940000}"/>
    <cellStyle name="Subtotal (line) 4 14 3" xfId="39468" xr:uid="{00000000-0005-0000-0000-00009A940000}"/>
    <cellStyle name="Subtotal (line) 4 14 4" xfId="39469" xr:uid="{00000000-0005-0000-0000-00009B940000}"/>
    <cellStyle name="Subtotal (line) 4 14 5" xfId="39470" xr:uid="{00000000-0005-0000-0000-00009C940000}"/>
    <cellStyle name="Subtotal (line) 4 15" xfId="5452" xr:uid="{00000000-0005-0000-0000-00009D940000}"/>
    <cellStyle name="Subtotal (line) 4 15 2" xfId="39471" xr:uid="{00000000-0005-0000-0000-00009E940000}"/>
    <cellStyle name="Subtotal (line) 4 15 2 2" xfId="39472" xr:uid="{00000000-0005-0000-0000-00009F940000}"/>
    <cellStyle name="Subtotal (line) 4 15 2 3" xfId="39473" xr:uid="{00000000-0005-0000-0000-0000A0940000}"/>
    <cellStyle name="Subtotal (line) 4 15 2 4" xfId="39474" xr:uid="{00000000-0005-0000-0000-0000A1940000}"/>
    <cellStyle name="Subtotal (line) 4 15 3" xfId="39475" xr:uid="{00000000-0005-0000-0000-0000A2940000}"/>
    <cellStyle name="Subtotal (line) 4 15 4" xfId="39476" xr:uid="{00000000-0005-0000-0000-0000A3940000}"/>
    <cellStyle name="Subtotal (line) 4 15 5" xfId="39477" xr:uid="{00000000-0005-0000-0000-0000A4940000}"/>
    <cellStyle name="Subtotal (line) 4 16" xfId="5453" xr:uid="{00000000-0005-0000-0000-0000A5940000}"/>
    <cellStyle name="Subtotal (line) 4 16 2" xfId="39478" xr:uid="{00000000-0005-0000-0000-0000A6940000}"/>
    <cellStyle name="Subtotal (line) 4 16 2 2" xfId="39479" xr:uid="{00000000-0005-0000-0000-0000A7940000}"/>
    <cellStyle name="Subtotal (line) 4 16 2 3" xfId="39480" xr:uid="{00000000-0005-0000-0000-0000A8940000}"/>
    <cellStyle name="Subtotal (line) 4 16 2 4" xfId="39481" xr:uid="{00000000-0005-0000-0000-0000A9940000}"/>
    <cellStyle name="Subtotal (line) 4 16 3" xfId="39482" xr:uid="{00000000-0005-0000-0000-0000AA940000}"/>
    <cellStyle name="Subtotal (line) 4 16 4" xfId="39483" xr:uid="{00000000-0005-0000-0000-0000AB940000}"/>
    <cellStyle name="Subtotal (line) 4 16 5" xfId="39484" xr:uid="{00000000-0005-0000-0000-0000AC940000}"/>
    <cellStyle name="Subtotal (line) 4 17" xfId="39485" xr:uid="{00000000-0005-0000-0000-0000AD940000}"/>
    <cellStyle name="Subtotal (line) 4 2" xfId="5454" xr:uid="{00000000-0005-0000-0000-0000AE940000}"/>
    <cellStyle name="Subtotal (line) 4 2 10" xfId="5455" xr:uid="{00000000-0005-0000-0000-0000AF940000}"/>
    <cellStyle name="Subtotal (line) 4 2 10 2" xfId="39486" xr:uid="{00000000-0005-0000-0000-0000B0940000}"/>
    <cellStyle name="Subtotal (line) 4 2 10 2 2" xfId="39487" xr:uid="{00000000-0005-0000-0000-0000B1940000}"/>
    <cellStyle name="Subtotal (line) 4 2 10 2 3" xfId="39488" xr:uid="{00000000-0005-0000-0000-0000B2940000}"/>
    <cellStyle name="Subtotal (line) 4 2 10 2 4" xfId="39489" xr:uid="{00000000-0005-0000-0000-0000B3940000}"/>
    <cellStyle name="Subtotal (line) 4 2 10 3" xfId="39490" xr:uid="{00000000-0005-0000-0000-0000B4940000}"/>
    <cellStyle name="Subtotal (line) 4 2 10 4" xfId="39491" xr:uid="{00000000-0005-0000-0000-0000B5940000}"/>
    <cellStyle name="Subtotal (line) 4 2 10 5" xfId="39492" xr:uid="{00000000-0005-0000-0000-0000B6940000}"/>
    <cellStyle name="Subtotal (line) 4 2 11" xfId="5456" xr:uid="{00000000-0005-0000-0000-0000B7940000}"/>
    <cellStyle name="Subtotal (line) 4 2 11 2" xfId="39493" xr:uid="{00000000-0005-0000-0000-0000B8940000}"/>
    <cellStyle name="Subtotal (line) 4 2 11 2 2" xfId="39494" xr:uid="{00000000-0005-0000-0000-0000B9940000}"/>
    <cellStyle name="Subtotal (line) 4 2 11 2 3" xfId="39495" xr:uid="{00000000-0005-0000-0000-0000BA940000}"/>
    <cellStyle name="Subtotal (line) 4 2 11 2 4" xfId="39496" xr:uid="{00000000-0005-0000-0000-0000BB940000}"/>
    <cellStyle name="Subtotal (line) 4 2 11 3" xfId="39497" xr:uid="{00000000-0005-0000-0000-0000BC940000}"/>
    <cellStyle name="Subtotal (line) 4 2 11 4" xfId="39498" xr:uid="{00000000-0005-0000-0000-0000BD940000}"/>
    <cellStyle name="Subtotal (line) 4 2 11 5" xfId="39499" xr:uid="{00000000-0005-0000-0000-0000BE940000}"/>
    <cellStyle name="Subtotal (line) 4 2 12" xfId="5457" xr:uid="{00000000-0005-0000-0000-0000BF940000}"/>
    <cellStyle name="Subtotal (line) 4 2 12 2" xfId="39500" xr:uid="{00000000-0005-0000-0000-0000C0940000}"/>
    <cellStyle name="Subtotal (line) 4 2 12 2 2" xfId="39501" xr:uid="{00000000-0005-0000-0000-0000C1940000}"/>
    <cellStyle name="Subtotal (line) 4 2 12 2 3" xfId="39502" xr:uid="{00000000-0005-0000-0000-0000C2940000}"/>
    <cellStyle name="Subtotal (line) 4 2 12 2 4" xfId="39503" xr:uid="{00000000-0005-0000-0000-0000C3940000}"/>
    <cellStyle name="Subtotal (line) 4 2 12 3" xfId="39504" xr:uid="{00000000-0005-0000-0000-0000C4940000}"/>
    <cellStyle name="Subtotal (line) 4 2 12 4" xfId="39505" xr:uid="{00000000-0005-0000-0000-0000C5940000}"/>
    <cellStyle name="Subtotal (line) 4 2 12 5" xfId="39506" xr:uid="{00000000-0005-0000-0000-0000C6940000}"/>
    <cellStyle name="Subtotal (line) 4 2 13" xfId="5458" xr:uid="{00000000-0005-0000-0000-0000C7940000}"/>
    <cellStyle name="Subtotal (line) 4 2 13 2" xfId="39507" xr:uid="{00000000-0005-0000-0000-0000C8940000}"/>
    <cellStyle name="Subtotal (line) 4 2 13 2 2" xfId="39508" xr:uid="{00000000-0005-0000-0000-0000C9940000}"/>
    <cellStyle name="Subtotal (line) 4 2 13 2 3" xfId="39509" xr:uid="{00000000-0005-0000-0000-0000CA940000}"/>
    <cellStyle name="Subtotal (line) 4 2 13 2 4" xfId="39510" xr:uid="{00000000-0005-0000-0000-0000CB940000}"/>
    <cellStyle name="Subtotal (line) 4 2 13 3" xfId="39511" xr:uid="{00000000-0005-0000-0000-0000CC940000}"/>
    <cellStyle name="Subtotal (line) 4 2 13 4" xfId="39512" xr:uid="{00000000-0005-0000-0000-0000CD940000}"/>
    <cellStyle name="Subtotal (line) 4 2 13 5" xfId="39513" xr:uid="{00000000-0005-0000-0000-0000CE940000}"/>
    <cellStyle name="Subtotal (line) 4 2 14" xfId="5459" xr:uid="{00000000-0005-0000-0000-0000CF940000}"/>
    <cellStyle name="Subtotal (line) 4 2 14 2" xfId="39514" xr:uid="{00000000-0005-0000-0000-0000D0940000}"/>
    <cellStyle name="Subtotal (line) 4 2 14 2 2" xfId="39515" xr:uid="{00000000-0005-0000-0000-0000D1940000}"/>
    <cellStyle name="Subtotal (line) 4 2 14 2 3" xfId="39516" xr:uid="{00000000-0005-0000-0000-0000D2940000}"/>
    <cellStyle name="Subtotal (line) 4 2 14 2 4" xfId="39517" xr:uid="{00000000-0005-0000-0000-0000D3940000}"/>
    <cellStyle name="Subtotal (line) 4 2 14 3" xfId="39518" xr:uid="{00000000-0005-0000-0000-0000D4940000}"/>
    <cellStyle name="Subtotal (line) 4 2 14 4" xfId="39519" xr:uid="{00000000-0005-0000-0000-0000D5940000}"/>
    <cellStyle name="Subtotal (line) 4 2 14 5" xfId="39520" xr:uid="{00000000-0005-0000-0000-0000D6940000}"/>
    <cellStyle name="Subtotal (line) 4 2 15" xfId="5460" xr:uid="{00000000-0005-0000-0000-0000D7940000}"/>
    <cellStyle name="Subtotal (line) 4 2 15 2" xfId="39521" xr:uid="{00000000-0005-0000-0000-0000D8940000}"/>
    <cellStyle name="Subtotal (line) 4 2 15 2 2" xfId="39522" xr:uid="{00000000-0005-0000-0000-0000D9940000}"/>
    <cellStyle name="Subtotal (line) 4 2 15 2 3" xfId="39523" xr:uid="{00000000-0005-0000-0000-0000DA940000}"/>
    <cellStyle name="Subtotal (line) 4 2 15 2 4" xfId="39524" xr:uid="{00000000-0005-0000-0000-0000DB940000}"/>
    <cellStyle name="Subtotal (line) 4 2 15 3" xfId="39525" xr:uid="{00000000-0005-0000-0000-0000DC940000}"/>
    <cellStyle name="Subtotal (line) 4 2 15 4" xfId="39526" xr:uid="{00000000-0005-0000-0000-0000DD940000}"/>
    <cellStyle name="Subtotal (line) 4 2 15 5" xfId="39527" xr:uid="{00000000-0005-0000-0000-0000DE940000}"/>
    <cellStyle name="Subtotal (line) 4 2 16" xfId="5461" xr:uid="{00000000-0005-0000-0000-0000DF940000}"/>
    <cellStyle name="Subtotal (line) 4 2 16 2" xfId="39528" xr:uid="{00000000-0005-0000-0000-0000E0940000}"/>
    <cellStyle name="Subtotal (line) 4 2 16 2 2" xfId="39529" xr:uid="{00000000-0005-0000-0000-0000E1940000}"/>
    <cellStyle name="Subtotal (line) 4 2 16 2 3" xfId="39530" xr:uid="{00000000-0005-0000-0000-0000E2940000}"/>
    <cellStyle name="Subtotal (line) 4 2 16 2 4" xfId="39531" xr:uid="{00000000-0005-0000-0000-0000E3940000}"/>
    <cellStyle name="Subtotal (line) 4 2 16 3" xfId="39532" xr:uid="{00000000-0005-0000-0000-0000E4940000}"/>
    <cellStyle name="Subtotal (line) 4 2 16 4" xfId="39533" xr:uid="{00000000-0005-0000-0000-0000E5940000}"/>
    <cellStyle name="Subtotal (line) 4 2 16 5" xfId="39534" xr:uid="{00000000-0005-0000-0000-0000E6940000}"/>
    <cellStyle name="Subtotal (line) 4 2 17" xfId="5462" xr:uid="{00000000-0005-0000-0000-0000E7940000}"/>
    <cellStyle name="Subtotal (line) 4 2 17 2" xfId="39535" xr:uid="{00000000-0005-0000-0000-0000E8940000}"/>
    <cellStyle name="Subtotal (line) 4 2 17 2 2" xfId="39536" xr:uid="{00000000-0005-0000-0000-0000E9940000}"/>
    <cellStyle name="Subtotal (line) 4 2 17 2 3" xfId="39537" xr:uid="{00000000-0005-0000-0000-0000EA940000}"/>
    <cellStyle name="Subtotal (line) 4 2 17 2 4" xfId="39538" xr:uid="{00000000-0005-0000-0000-0000EB940000}"/>
    <cellStyle name="Subtotal (line) 4 2 17 3" xfId="39539" xr:uid="{00000000-0005-0000-0000-0000EC940000}"/>
    <cellStyle name="Subtotal (line) 4 2 17 4" xfId="39540" xr:uid="{00000000-0005-0000-0000-0000ED940000}"/>
    <cellStyle name="Subtotal (line) 4 2 17 5" xfId="39541" xr:uid="{00000000-0005-0000-0000-0000EE940000}"/>
    <cellStyle name="Subtotal (line) 4 2 18" xfId="5463" xr:uid="{00000000-0005-0000-0000-0000EF940000}"/>
    <cellStyle name="Subtotal (line) 4 2 18 2" xfId="39542" xr:uid="{00000000-0005-0000-0000-0000F0940000}"/>
    <cellStyle name="Subtotal (line) 4 2 18 2 2" xfId="39543" xr:uid="{00000000-0005-0000-0000-0000F1940000}"/>
    <cellStyle name="Subtotal (line) 4 2 18 2 3" xfId="39544" xr:uid="{00000000-0005-0000-0000-0000F2940000}"/>
    <cellStyle name="Subtotal (line) 4 2 18 2 4" xfId="39545" xr:uid="{00000000-0005-0000-0000-0000F3940000}"/>
    <cellStyle name="Subtotal (line) 4 2 18 3" xfId="39546" xr:uid="{00000000-0005-0000-0000-0000F4940000}"/>
    <cellStyle name="Subtotal (line) 4 2 18 4" xfId="39547" xr:uid="{00000000-0005-0000-0000-0000F5940000}"/>
    <cellStyle name="Subtotal (line) 4 2 18 5" xfId="39548" xr:uid="{00000000-0005-0000-0000-0000F6940000}"/>
    <cellStyle name="Subtotal (line) 4 2 19" xfId="5464" xr:uid="{00000000-0005-0000-0000-0000F7940000}"/>
    <cellStyle name="Subtotal (line) 4 2 19 2" xfId="39549" xr:uid="{00000000-0005-0000-0000-0000F8940000}"/>
    <cellStyle name="Subtotal (line) 4 2 19 2 2" xfId="39550" xr:uid="{00000000-0005-0000-0000-0000F9940000}"/>
    <cellStyle name="Subtotal (line) 4 2 19 2 3" xfId="39551" xr:uid="{00000000-0005-0000-0000-0000FA940000}"/>
    <cellStyle name="Subtotal (line) 4 2 19 2 4" xfId="39552" xr:uid="{00000000-0005-0000-0000-0000FB940000}"/>
    <cellStyle name="Subtotal (line) 4 2 19 3" xfId="39553" xr:uid="{00000000-0005-0000-0000-0000FC940000}"/>
    <cellStyle name="Subtotal (line) 4 2 19 4" xfId="39554" xr:uid="{00000000-0005-0000-0000-0000FD940000}"/>
    <cellStyle name="Subtotal (line) 4 2 19 5" xfId="39555" xr:uid="{00000000-0005-0000-0000-0000FE940000}"/>
    <cellStyle name="Subtotal (line) 4 2 2" xfId="5465" xr:uid="{00000000-0005-0000-0000-0000FF940000}"/>
    <cellStyle name="Subtotal (line) 4 2 2 10" xfId="5466" xr:uid="{00000000-0005-0000-0000-000000950000}"/>
    <cellStyle name="Subtotal (line) 4 2 2 10 2" xfId="39556" xr:uid="{00000000-0005-0000-0000-000001950000}"/>
    <cellStyle name="Subtotal (line) 4 2 2 10 2 2" xfId="39557" xr:uid="{00000000-0005-0000-0000-000002950000}"/>
    <cellStyle name="Subtotal (line) 4 2 2 10 2 3" xfId="39558" xr:uid="{00000000-0005-0000-0000-000003950000}"/>
    <cellStyle name="Subtotal (line) 4 2 2 10 2 4" xfId="39559" xr:uid="{00000000-0005-0000-0000-000004950000}"/>
    <cellStyle name="Subtotal (line) 4 2 2 10 3" xfId="39560" xr:uid="{00000000-0005-0000-0000-000005950000}"/>
    <cellStyle name="Subtotal (line) 4 2 2 10 4" xfId="39561" xr:uid="{00000000-0005-0000-0000-000006950000}"/>
    <cellStyle name="Subtotal (line) 4 2 2 10 5" xfId="39562" xr:uid="{00000000-0005-0000-0000-000007950000}"/>
    <cellStyle name="Subtotal (line) 4 2 2 11" xfId="5467" xr:uid="{00000000-0005-0000-0000-000008950000}"/>
    <cellStyle name="Subtotal (line) 4 2 2 11 2" xfId="39563" xr:uid="{00000000-0005-0000-0000-000009950000}"/>
    <cellStyle name="Subtotal (line) 4 2 2 11 2 2" xfId="39564" xr:uid="{00000000-0005-0000-0000-00000A950000}"/>
    <cellStyle name="Subtotal (line) 4 2 2 11 2 3" xfId="39565" xr:uid="{00000000-0005-0000-0000-00000B950000}"/>
    <cellStyle name="Subtotal (line) 4 2 2 11 2 4" xfId="39566" xr:uid="{00000000-0005-0000-0000-00000C950000}"/>
    <cellStyle name="Subtotal (line) 4 2 2 11 3" xfId="39567" xr:uid="{00000000-0005-0000-0000-00000D950000}"/>
    <cellStyle name="Subtotal (line) 4 2 2 11 4" xfId="39568" xr:uid="{00000000-0005-0000-0000-00000E950000}"/>
    <cellStyle name="Subtotal (line) 4 2 2 11 5" xfId="39569" xr:uid="{00000000-0005-0000-0000-00000F950000}"/>
    <cellStyle name="Subtotal (line) 4 2 2 12" xfId="5468" xr:uid="{00000000-0005-0000-0000-000010950000}"/>
    <cellStyle name="Subtotal (line) 4 2 2 12 2" xfId="39570" xr:uid="{00000000-0005-0000-0000-000011950000}"/>
    <cellStyle name="Subtotal (line) 4 2 2 12 2 2" xfId="39571" xr:uid="{00000000-0005-0000-0000-000012950000}"/>
    <cellStyle name="Subtotal (line) 4 2 2 12 2 3" xfId="39572" xr:uid="{00000000-0005-0000-0000-000013950000}"/>
    <cellStyle name="Subtotal (line) 4 2 2 12 2 4" xfId="39573" xr:uid="{00000000-0005-0000-0000-000014950000}"/>
    <cellStyle name="Subtotal (line) 4 2 2 12 3" xfId="39574" xr:uid="{00000000-0005-0000-0000-000015950000}"/>
    <cellStyle name="Subtotal (line) 4 2 2 12 4" xfId="39575" xr:uid="{00000000-0005-0000-0000-000016950000}"/>
    <cellStyle name="Subtotal (line) 4 2 2 12 5" xfId="39576" xr:uid="{00000000-0005-0000-0000-000017950000}"/>
    <cellStyle name="Subtotal (line) 4 2 2 13" xfId="5469" xr:uid="{00000000-0005-0000-0000-000018950000}"/>
    <cellStyle name="Subtotal (line) 4 2 2 13 2" xfId="39577" xr:uid="{00000000-0005-0000-0000-000019950000}"/>
    <cellStyle name="Subtotal (line) 4 2 2 13 2 2" xfId="39578" xr:uid="{00000000-0005-0000-0000-00001A950000}"/>
    <cellStyle name="Subtotal (line) 4 2 2 13 2 3" xfId="39579" xr:uid="{00000000-0005-0000-0000-00001B950000}"/>
    <cellStyle name="Subtotal (line) 4 2 2 13 2 4" xfId="39580" xr:uid="{00000000-0005-0000-0000-00001C950000}"/>
    <cellStyle name="Subtotal (line) 4 2 2 13 3" xfId="39581" xr:uid="{00000000-0005-0000-0000-00001D950000}"/>
    <cellStyle name="Subtotal (line) 4 2 2 13 4" xfId="39582" xr:uid="{00000000-0005-0000-0000-00001E950000}"/>
    <cellStyle name="Subtotal (line) 4 2 2 13 5" xfId="39583" xr:uid="{00000000-0005-0000-0000-00001F950000}"/>
    <cellStyle name="Subtotal (line) 4 2 2 14" xfId="5470" xr:uid="{00000000-0005-0000-0000-000020950000}"/>
    <cellStyle name="Subtotal (line) 4 2 2 14 2" xfId="39584" xr:uid="{00000000-0005-0000-0000-000021950000}"/>
    <cellStyle name="Subtotal (line) 4 2 2 14 2 2" xfId="39585" xr:uid="{00000000-0005-0000-0000-000022950000}"/>
    <cellStyle name="Subtotal (line) 4 2 2 14 2 3" xfId="39586" xr:uid="{00000000-0005-0000-0000-000023950000}"/>
    <cellStyle name="Subtotal (line) 4 2 2 14 2 4" xfId="39587" xr:uid="{00000000-0005-0000-0000-000024950000}"/>
    <cellStyle name="Subtotal (line) 4 2 2 14 3" xfId="39588" xr:uid="{00000000-0005-0000-0000-000025950000}"/>
    <cellStyle name="Subtotal (line) 4 2 2 14 4" xfId="39589" xr:uid="{00000000-0005-0000-0000-000026950000}"/>
    <cellStyle name="Subtotal (line) 4 2 2 14 5" xfId="39590" xr:uid="{00000000-0005-0000-0000-000027950000}"/>
    <cellStyle name="Subtotal (line) 4 2 2 15" xfId="5471" xr:uid="{00000000-0005-0000-0000-000028950000}"/>
    <cellStyle name="Subtotal (line) 4 2 2 15 2" xfId="39591" xr:uid="{00000000-0005-0000-0000-000029950000}"/>
    <cellStyle name="Subtotal (line) 4 2 2 15 2 2" xfId="39592" xr:uid="{00000000-0005-0000-0000-00002A950000}"/>
    <cellStyle name="Subtotal (line) 4 2 2 15 2 3" xfId="39593" xr:uid="{00000000-0005-0000-0000-00002B950000}"/>
    <cellStyle name="Subtotal (line) 4 2 2 15 2 4" xfId="39594" xr:uid="{00000000-0005-0000-0000-00002C950000}"/>
    <cellStyle name="Subtotal (line) 4 2 2 15 3" xfId="39595" xr:uid="{00000000-0005-0000-0000-00002D950000}"/>
    <cellStyle name="Subtotal (line) 4 2 2 15 4" xfId="39596" xr:uid="{00000000-0005-0000-0000-00002E950000}"/>
    <cellStyle name="Subtotal (line) 4 2 2 15 5" xfId="39597" xr:uid="{00000000-0005-0000-0000-00002F950000}"/>
    <cellStyle name="Subtotal (line) 4 2 2 16" xfId="5472" xr:uid="{00000000-0005-0000-0000-000030950000}"/>
    <cellStyle name="Subtotal (line) 4 2 2 16 2" xfId="39598" xr:uid="{00000000-0005-0000-0000-000031950000}"/>
    <cellStyle name="Subtotal (line) 4 2 2 16 2 2" xfId="39599" xr:uid="{00000000-0005-0000-0000-000032950000}"/>
    <cellStyle name="Subtotal (line) 4 2 2 16 2 3" xfId="39600" xr:uid="{00000000-0005-0000-0000-000033950000}"/>
    <cellStyle name="Subtotal (line) 4 2 2 16 2 4" xfId="39601" xr:uid="{00000000-0005-0000-0000-000034950000}"/>
    <cellStyle name="Subtotal (line) 4 2 2 16 3" xfId="39602" xr:uid="{00000000-0005-0000-0000-000035950000}"/>
    <cellStyle name="Subtotal (line) 4 2 2 16 4" xfId="39603" xr:uid="{00000000-0005-0000-0000-000036950000}"/>
    <cellStyle name="Subtotal (line) 4 2 2 16 5" xfId="39604" xr:uid="{00000000-0005-0000-0000-000037950000}"/>
    <cellStyle name="Subtotal (line) 4 2 2 17" xfId="5473" xr:uid="{00000000-0005-0000-0000-000038950000}"/>
    <cellStyle name="Subtotal (line) 4 2 2 17 2" xfId="39605" xr:uid="{00000000-0005-0000-0000-000039950000}"/>
    <cellStyle name="Subtotal (line) 4 2 2 17 2 2" xfId="39606" xr:uid="{00000000-0005-0000-0000-00003A950000}"/>
    <cellStyle name="Subtotal (line) 4 2 2 17 2 3" xfId="39607" xr:uid="{00000000-0005-0000-0000-00003B950000}"/>
    <cellStyle name="Subtotal (line) 4 2 2 17 2 4" xfId="39608" xr:uid="{00000000-0005-0000-0000-00003C950000}"/>
    <cellStyle name="Subtotal (line) 4 2 2 17 3" xfId="39609" xr:uid="{00000000-0005-0000-0000-00003D950000}"/>
    <cellStyle name="Subtotal (line) 4 2 2 17 4" xfId="39610" xr:uid="{00000000-0005-0000-0000-00003E950000}"/>
    <cellStyle name="Subtotal (line) 4 2 2 17 5" xfId="39611" xr:uid="{00000000-0005-0000-0000-00003F950000}"/>
    <cellStyle name="Subtotal (line) 4 2 2 18" xfId="5474" xr:uid="{00000000-0005-0000-0000-000040950000}"/>
    <cellStyle name="Subtotal (line) 4 2 2 18 2" xfId="39612" xr:uid="{00000000-0005-0000-0000-000041950000}"/>
    <cellStyle name="Subtotal (line) 4 2 2 18 2 2" xfId="39613" xr:uid="{00000000-0005-0000-0000-000042950000}"/>
    <cellStyle name="Subtotal (line) 4 2 2 18 2 3" xfId="39614" xr:uid="{00000000-0005-0000-0000-000043950000}"/>
    <cellStyle name="Subtotal (line) 4 2 2 18 2 4" xfId="39615" xr:uid="{00000000-0005-0000-0000-000044950000}"/>
    <cellStyle name="Subtotal (line) 4 2 2 18 3" xfId="39616" xr:uid="{00000000-0005-0000-0000-000045950000}"/>
    <cellStyle name="Subtotal (line) 4 2 2 18 4" xfId="39617" xr:uid="{00000000-0005-0000-0000-000046950000}"/>
    <cellStyle name="Subtotal (line) 4 2 2 18 5" xfId="39618" xr:uid="{00000000-0005-0000-0000-000047950000}"/>
    <cellStyle name="Subtotal (line) 4 2 2 19" xfId="5475" xr:uid="{00000000-0005-0000-0000-000048950000}"/>
    <cellStyle name="Subtotal (line) 4 2 2 19 2" xfId="39619" xr:uid="{00000000-0005-0000-0000-000049950000}"/>
    <cellStyle name="Subtotal (line) 4 2 2 19 2 2" xfId="39620" xr:uid="{00000000-0005-0000-0000-00004A950000}"/>
    <cellStyle name="Subtotal (line) 4 2 2 19 2 3" xfId="39621" xr:uid="{00000000-0005-0000-0000-00004B950000}"/>
    <cellStyle name="Subtotal (line) 4 2 2 19 2 4" xfId="39622" xr:uid="{00000000-0005-0000-0000-00004C950000}"/>
    <cellStyle name="Subtotal (line) 4 2 2 19 3" xfId="39623" xr:uid="{00000000-0005-0000-0000-00004D950000}"/>
    <cellStyle name="Subtotal (line) 4 2 2 19 4" xfId="39624" xr:uid="{00000000-0005-0000-0000-00004E950000}"/>
    <cellStyle name="Subtotal (line) 4 2 2 19 5" xfId="39625" xr:uid="{00000000-0005-0000-0000-00004F950000}"/>
    <cellStyle name="Subtotal (line) 4 2 2 2" xfId="5476" xr:uid="{00000000-0005-0000-0000-000050950000}"/>
    <cellStyle name="Subtotal (line) 4 2 2 2 2" xfId="39626" xr:uid="{00000000-0005-0000-0000-000051950000}"/>
    <cellStyle name="Subtotal (line) 4 2 2 2 2 2" xfId="39627" xr:uid="{00000000-0005-0000-0000-000052950000}"/>
    <cellStyle name="Subtotal (line) 4 2 2 2 2 3" xfId="39628" xr:uid="{00000000-0005-0000-0000-000053950000}"/>
    <cellStyle name="Subtotal (line) 4 2 2 2 2 4" xfId="39629" xr:uid="{00000000-0005-0000-0000-000054950000}"/>
    <cellStyle name="Subtotal (line) 4 2 2 2 3" xfId="39630" xr:uid="{00000000-0005-0000-0000-000055950000}"/>
    <cellStyle name="Subtotal (line) 4 2 2 2 4" xfId="39631" xr:uid="{00000000-0005-0000-0000-000056950000}"/>
    <cellStyle name="Subtotal (line) 4 2 2 2 5" xfId="39632" xr:uid="{00000000-0005-0000-0000-000057950000}"/>
    <cellStyle name="Subtotal (line) 4 2 2 20" xfId="5477" xr:uid="{00000000-0005-0000-0000-000058950000}"/>
    <cellStyle name="Subtotal (line) 4 2 2 20 2" xfId="39633" xr:uid="{00000000-0005-0000-0000-000059950000}"/>
    <cellStyle name="Subtotal (line) 4 2 2 20 2 2" xfId="39634" xr:uid="{00000000-0005-0000-0000-00005A950000}"/>
    <cellStyle name="Subtotal (line) 4 2 2 20 2 3" xfId="39635" xr:uid="{00000000-0005-0000-0000-00005B950000}"/>
    <cellStyle name="Subtotal (line) 4 2 2 20 2 4" xfId="39636" xr:uid="{00000000-0005-0000-0000-00005C950000}"/>
    <cellStyle name="Subtotal (line) 4 2 2 20 3" xfId="39637" xr:uid="{00000000-0005-0000-0000-00005D950000}"/>
    <cellStyle name="Subtotal (line) 4 2 2 20 4" xfId="39638" xr:uid="{00000000-0005-0000-0000-00005E950000}"/>
    <cellStyle name="Subtotal (line) 4 2 2 20 5" xfId="39639" xr:uid="{00000000-0005-0000-0000-00005F950000}"/>
    <cellStyle name="Subtotal (line) 4 2 2 21" xfId="5478" xr:uid="{00000000-0005-0000-0000-000060950000}"/>
    <cellStyle name="Subtotal (line) 4 2 2 21 2" xfId="39640" xr:uid="{00000000-0005-0000-0000-000061950000}"/>
    <cellStyle name="Subtotal (line) 4 2 2 21 2 2" xfId="39641" xr:uid="{00000000-0005-0000-0000-000062950000}"/>
    <cellStyle name="Subtotal (line) 4 2 2 21 2 3" xfId="39642" xr:uid="{00000000-0005-0000-0000-000063950000}"/>
    <cellStyle name="Subtotal (line) 4 2 2 21 2 4" xfId="39643" xr:uid="{00000000-0005-0000-0000-000064950000}"/>
    <cellStyle name="Subtotal (line) 4 2 2 21 3" xfId="39644" xr:uid="{00000000-0005-0000-0000-000065950000}"/>
    <cellStyle name="Subtotal (line) 4 2 2 21 4" xfId="39645" xr:uid="{00000000-0005-0000-0000-000066950000}"/>
    <cellStyle name="Subtotal (line) 4 2 2 21 5" xfId="39646" xr:uid="{00000000-0005-0000-0000-000067950000}"/>
    <cellStyle name="Subtotal (line) 4 2 2 22" xfId="5479" xr:uid="{00000000-0005-0000-0000-000068950000}"/>
    <cellStyle name="Subtotal (line) 4 2 2 22 2" xfId="39647" xr:uid="{00000000-0005-0000-0000-000069950000}"/>
    <cellStyle name="Subtotal (line) 4 2 2 22 2 2" xfId="39648" xr:uid="{00000000-0005-0000-0000-00006A950000}"/>
    <cellStyle name="Subtotal (line) 4 2 2 22 2 3" xfId="39649" xr:uid="{00000000-0005-0000-0000-00006B950000}"/>
    <cellStyle name="Subtotal (line) 4 2 2 22 2 4" xfId="39650" xr:uid="{00000000-0005-0000-0000-00006C950000}"/>
    <cellStyle name="Subtotal (line) 4 2 2 22 3" xfId="39651" xr:uid="{00000000-0005-0000-0000-00006D950000}"/>
    <cellStyle name="Subtotal (line) 4 2 2 22 4" xfId="39652" xr:uid="{00000000-0005-0000-0000-00006E950000}"/>
    <cellStyle name="Subtotal (line) 4 2 2 22 5" xfId="39653" xr:uid="{00000000-0005-0000-0000-00006F950000}"/>
    <cellStyle name="Subtotal (line) 4 2 2 23" xfId="5480" xr:uid="{00000000-0005-0000-0000-000070950000}"/>
    <cellStyle name="Subtotal (line) 4 2 2 23 2" xfId="39654" xr:uid="{00000000-0005-0000-0000-000071950000}"/>
    <cellStyle name="Subtotal (line) 4 2 2 23 2 2" xfId="39655" xr:uid="{00000000-0005-0000-0000-000072950000}"/>
    <cellStyle name="Subtotal (line) 4 2 2 23 2 3" xfId="39656" xr:uid="{00000000-0005-0000-0000-000073950000}"/>
    <cellStyle name="Subtotal (line) 4 2 2 23 2 4" xfId="39657" xr:uid="{00000000-0005-0000-0000-000074950000}"/>
    <cellStyle name="Subtotal (line) 4 2 2 23 3" xfId="39658" xr:uid="{00000000-0005-0000-0000-000075950000}"/>
    <cellStyle name="Subtotal (line) 4 2 2 23 4" xfId="39659" xr:uid="{00000000-0005-0000-0000-000076950000}"/>
    <cellStyle name="Subtotal (line) 4 2 2 23 5" xfId="39660" xr:uid="{00000000-0005-0000-0000-000077950000}"/>
    <cellStyle name="Subtotal (line) 4 2 2 24" xfId="5481" xr:uid="{00000000-0005-0000-0000-000078950000}"/>
    <cellStyle name="Subtotal (line) 4 2 2 24 2" xfId="39661" xr:uid="{00000000-0005-0000-0000-000079950000}"/>
    <cellStyle name="Subtotal (line) 4 2 2 24 2 2" xfId="39662" xr:uid="{00000000-0005-0000-0000-00007A950000}"/>
    <cellStyle name="Subtotal (line) 4 2 2 24 2 3" xfId="39663" xr:uid="{00000000-0005-0000-0000-00007B950000}"/>
    <cellStyle name="Subtotal (line) 4 2 2 24 2 4" xfId="39664" xr:uid="{00000000-0005-0000-0000-00007C950000}"/>
    <cellStyle name="Subtotal (line) 4 2 2 24 3" xfId="39665" xr:uid="{00000000-0005-0000-0000-00007D950000}"/>
    <cellStyle name="Subtotal (line) 4 2 2 24 4" xfId="39666" xr:uid="{00000000-0005-0000-0000-00007E950000}"/>
    <cellStyle name="Subtotal (line) 4 2 2 24 5" xfId="39667" xr:uid="{00000000-0005-0000-0000-00007F950000}"/>
    <cellStyle name="Subtotal (line) 4 2 2 25" xfId="5482" xr:uid="{00000000-0005-0000-0000-000080950000}"/>
    <cellStyle name="Subtotal (line) 4 2 2 25 2" xfId="39668" xr:uid="{00000000-0005-0000-0000-000081950000}"/>
    <cellStyle name="Subtotal (line) 4 2 2 25 2 2" xfId="39669" xr:uid="{00000000-0005-0000-0000-000082950000}"/>
    <cellStyle name="Subtotal (line) 4 2 2 25 2 3" xfId="39670" xr:uid="{00000000-0005-0000-0000-000083950000}"/>
    <cellStyle name="Subtotal (line) 4 2 2 25 2 4" xfId="39671" xr:uid="{00000000-0005-0000-0000-000084950000}"/>
    <cellStyle name="Subtotal (line) 4 2 2 25 3" xfId="39672" xr:uid="{00000000-0005-0000-0000-000085950000}"/>
    <cellStyle name="Subtotal (line) 4 2 2 25 4" xfId="39673" xr:uid="{00000000-0005-0000-0000-000086950000}"/>
    <cellStyle name="Subtotal (line) 4 2 2 25 5" xfId="39674" xr:uid="{00000000-0005-0000-0000-000087950000}"/>
    <cellStyle name="Subtotal (line) 4 2 2 26" xfId="5483" xr:uid="{00000000-0005-0000-0000-000088950000}"/>
    <cellStyle name="Subtotal (line) 4 2 2 26 2" xfId="39675" xr:uid="{00000000-0005-0000-0000-000089950000}"/>
    <cellStyle name="Subtotal (line) 4 2 2 26 2 2" xfId="39676" xr:uid="{00000000-0005-0000-0000-00008A950000}"/>
    <cellStyle name="Subtotal (line) 4 2 2 26 2 3" xfId="39677" xr:uid="{00000000-0005-0000-0000-00008B950000}"/>
    <cellStyle name="Subtotal (line) 4 2 2 26 2 4" xfId="39678" xr:uid="{00000000-0005-0000-0000-00008C950000}"/>
    <cellStyle name="Subtotal (line) 4 2 2 26 3" xfId="39679" xr:uid="{00000000-0005-0000-0000-00008D950000}"/>
    <cellStyle name="Subtotal (line) 4 2 2 26 4" xfId="39680" xr:uid="{00000000-0005-0000-0000-00008E950000}"/>
    <cellStyle name="Subtotal (line) 4 2 2 26 5" xfId="39681" xr:uid="{00000000-0005-0000-0000-00008F950000}"/>
    <cellStyle name="Subtotal (line) 4 2 2 27" xfId="5484" xr:uid="{00000000-0005-0000-0000-000090950000}"/>
    <cellStyle name="Subtotal (line) 4 2 2 27 2" xfId="39682" xr:uid="{00000000-0005-0000-0000-000091950000}"/>
    <cellStyle name="Subtotal (line) 4 2 2 27 2 2" xfId="39683" xr:uid="{00000000-0005-0000-0000-000092950000}"/>
    <cellStyle name="Subtotal (line) 4 2 2 27 2 3" xfId="39684" xr:uid="{00000000-0005-0000-0000-000093950000}"/>
    <cellStyle name="Subtotal (line) 4 2 2 27 2 4" xfId="39685" xr:uid="{00000000-0005-0000-0000-000094950000}"/>
    <cellStyle name="Subtotal (line) 4 2 2 27 3" xfId="39686" xr:uid="{00000000-0005-0000-0000-000095950000}"/>
    <cellStyle name="Subtotal (line) 4 2 2 27 4" xfId="39687" xr:uid="{00000000-0005-0000-0000-000096950000}"/>
    <cellStyle name="Subtotal (line) 4 2 2 27 5" xfId="39688" xr:uid="{00000000-0005-0000-0000-000097950000}"/>
    <cellStyle name="Subtotal (line) 4 2 2 28" xfId="5485" xr:uid="{00000000-0005-0000-0000-000098950000}"/>
    <cellStyle name="Subtotal (line) 4 2 2 28 2" xfId="39689" xr:uid="{00000000-0005-0000-0000-000099950000}"/>
    <cellStyle name="Subtotal (line) 4 2 2 28 2 2" xfId="39690" xr:uid="{00000000-0005-0000-0000-00009A950000}"/>
    <cellStyle name="Subtotal (line) 4 2 2 28 2 3" xfId="39691" xr:uid="{00000000-0005-0000-0000-00009B950000}"/>
    <cellStyle name="Subtotal (line) 4 2 2 28 2 4" xfId="39692" xr:uid="{00000000-0005-0000-0000-00009C950000}"/>
    <cellStyle name="Subtotal (line) 4 2 2 28 3" xfId="39693" xr:uid="{00000000-0005-0000-0000-00009D950000}"/>
    <cellStyle name="Subtotal (line) 4 2 2 28 4" xfId="39694" xr:uid="{00000000-0005-0000-0000-00009E950000}"/>
    <cellStyle name="Subtotal (line) 4 2 2 28 5" xfId="39695" xr:uid="{00000000-0005-0000-0000-00009F950000}"/>
    <cellStyle name="Subtotal (line) 4 2 2 29" xfId="5486" xr:uid="{00000000-0005-0000-0000-0000A0950000}"/>
    <cellStyle name="Subtotal (line) 4 2 2 29 2" xfId="39696" xr:uid="{00000000-0005-0000-0000-0000A1950000}"/>
    <cellStyle name="Subtotal (line) 4 2 2 29 2 2" xfId="39697" xr:uid="{00000000-0005-0000-0000-0000A2950000}"/>
    <cellStyle name="Subtotal (line) 4 2 2 29 2 3" xfId="39698" xr:uid="{00000000-0005-0000-0000-0000A3950000}"/>
    <cellStyle name="Subtotal (line) 4 2 2 29 2 4" xfId="39699" xr:uid="{00000000-0005-0000-0000-0000A4950000}"/>
    <cellStyle name="Subtotal (line) 4 2 2 29 3" xfId="39700" xr:uid="{00000000-0005-0000-0000-0000A5950000}"/>
    <cellStyle name="Subtotal (line) 4 2 2 29 4" xfId="39701" xr:uid="{00000000-0005-0000-0000-0000A6950000}"/>
    <cellStyle name="Subtotal (line) 4 2 2 29 5" xfId="39702" xr:uid="{00000000-0005-0000-0000-0000A7950000}"/>
    <cellStyle name="Subtotal (line) 4 2 2 3" xfId="5487" xr:uid="{00000000-0005-0000-0000-0000A8950000}"/>
    <cellStyle name="Subtotal (line) 4 2 2 3 2" xfId="39703" xr:uid="{00000000-0005-0000-0000-0000A9950000}"/>
    <cellStyle name="Subtotal (line) 4 2 2 3 2 2" xfId="39704" xr:uid="{00000000-0005-0000-0000-0000AA950000}"/>
    <cellStyle name="Subtotal (line) 4 2 2 3 2 3" xfId="39705" xr:uid="{00000000-0005-0000-0000-0000AB950000}"/>
    <cellStyle name="Subtotal (line) 4 2 2 3 2 4" xfId="39706" xr:uid="{00000000-0005-0000-0000-0000AC950000}"/>
    <cellStyle name="Subtotal (line) 4 2 2 3 3" xfId="39707" xr:uid="{00000000-0005-0000-0000-0000AD950000}"/>
    <cellStyle name="Subtotal (line) 4 2 2 3 4" xfId="39708" xr:uid="{00000000-0005-0000-0000-0000AE950000}"/>
    <cellStyle name="Subtotal (line) 4 2 2 3 5" xfId="39709" xr:uid="{00000000-0005-0000-0000-0000AF950000}"/>
    <cellStyle name="Subtotal (line) 4 2 2 30" xfId="5488" xr:uid="{00000000-0005-0000-0000-0000B0950000}"/>
    <cellStyle name="Subtotal (line) 4 2 2 30 2" xfId="39710" xr:uid="{00000000-0005-0000-0000-0000B1950000}"/>
    <cellStyle name="Subtotal (line) 4 2 2 30 2 2" xfId="39711" xr:uid="{00000000-0005-0000-0000-0000B2950000}"/>
    <cellStyle name="Subtotal (line) 4 2 2 30 2 3" xfId="39712" xr:uid="{00000000-0005-0000-0000-0000B3950000}"/>
    <cellStyle name="Subtotal (line) 4 2 2 30 2 4" xfId="39713" xr:uid="{00000000-0005-0000-0000-0000B4950000}"/>
    <cellStyle name="Subtotal (line) 4 2 2 30 3" xfId="39714" xr:uid="{00000000-0005-0000-0000-0000B5950000}"/>
    <cellStyle name="Subtotal (line) 4 2 2 30 4" xfId="39715" xr:uid="{00000000-0005-0000-0000-0000B6950000}"/>
    <cellStyle name="Subtotal (line) 4 2 2 30 5" xfId="39716" xr:uid="{00000000-0005-0000-0000-0000B7950000}"/>
    <cellStyle name="Subtotal (line) 4 2 2 31" xfId="5489" xr:uid="{00000000-0005-0000-0000-0000B8950000}"/>
    <cellStyle name="Subtotal (line) 4 2 2 31 2" xfId="39717" xr:uid="{00000000-0005-0000-0000-0000B9950000}"/>
    <cellStyle name="Subtotal (line) 4 2 2 31 2 2" xfId="39718" xr:uid="{00000000-0005-0000-0000-0000BA950000}"/>
    <cellStyle name="Subtotal (line) 4 2 2 31 2 3" xfId="39719" xr:uid="{00000000-0005-0000-0000-0000BB950000}"/>
    <cellStyle name="Subtotal (line) 4 2 2 31 2 4" xfId="39720" xr:uid="{00000000-0005-0000-0000-0000BC950000}"/>
    <cellStyle name="Subtotal (line) 4 2 2 31 3" xfId="39721" xr:uid="{00000000-0005-0000-0000-0000BD950000}"/>
    <cellStyle name="Subtotal (line) 4 2 2 31 4" xfId="39722" xr:uid="{00000000-0005-0000-0000-0000BE950000}"/>
    <cellStyle name="Subtotal (line) 4 2 2 31 5" xfId="39723" xr:uid="{00000000-0005-0000-0000-0000BF950000}"/>
    <cellStyle name="Subtotal (line) 4 2 2 32" xfId="5490" xr:uid="{00000000-0005-0000-0000-0000C0950000}"/>
    <cellStyle name="Subtotal (line) 4 2 2 32 2" xfId="39724" xr:uid="{00000000-0005-0000-0000-0000C1950000}"/>
    <cellStyle name="Subtotal (line) 4 2 2 32 2 2" xfId="39725" xr:uid="{00000000-0005-0000-0000-0000C2950000}"/>
    <cellStyle name="Subtotal (line) 4 2 2 32 2 3" xfId="39726" xr:uid="{00000000-0005-0000-0000-0000C3950000}"/>
    <cellStyle name="Subtotal (line) 4 2 2 32 2 4" xfId="39727" xr:uid="{00000000-0005-0000-0000-0000C4950000}"/>
    <cellStyle name="Subtotal (line) 4 2 2 32 3" xfId="39728" xr:uid="{00000000-0005-0000-0000-0000C5950000}"/>
    <cellStyle name="Subtotal (line) 4 2 2 32 4" xfId="39729" xr:uid="{00000000-0005-0000-0000-0000C6950000}"/>
    <cellStyle name="Subtotal (line) 4 2 2 32 5" xfId="39730" xr:uid="{00000000-0005-0000-0000-0000C7950000}"/>
    <cellStyle name="Subtotal (line) 4 2 2 33" xfId="5491" xr:uid="{00000000-0005-0000-0000-0000C8950000}"/>
    <cellStyle name="Subtotal (line) 4 2 2 33 2" xfId="39731" xr:uid="{00000000-0005-0000-0000-0000C9950000}"/>
    <cellStyle name="Subtotal (line) 4 2 2 33 2 2" xfId="39732" xr:uid="{00000000-0005-0000-0000-0000CA950000}"/>
    <cellStyle name="Subtotal (line) 4 2 2 33 2 3" xfId="39733" xr:uid="{00000000-0005-0000-0000-0000CB950000}"/>
    <cellStyle name="Subtotal (line) 4 2 2 33 2 4" xfId="39734" xr:uid="{00000000-0005-0000-0000-0000CC950000}"/>
    <cellStyle name="Subtotal (line) 4 2 2 33 3" xfId="39735" xr:uid="{00000000-0005-0000-0000-0000CD950000}"/>
    <cellStyle name="Subtotal (line) 4 2 2 33 4" xfId="39736" xr:uid="{00000000-0005-0000-0000-0000CE950000}"/>
    <cellStyle name="Subtotal (line) 4 2 2 33 5" xfId="39737" xr:uid="{00000000-0005-0000-0000-0000CF950000}"/>
    <cellStyle name="Subtotal (line) 4 2 2 34" xfId="5492" xr:uid="{00000000-0005-0000-0000-0000D0950000}"/>
    <cellStyle name="Subtotal (line) 4 2 2 34 2" xfId="39738" xr:uid="{00000000-0005-0000-0000-0000D1950000}"/>
    <cellStyle name="Subtotal (line) 4 2 2 34 2 2" xfId="39739" xr:uid="{00000000-0005-0000-0000-0000D2950000}"/>
    <cellStyle name="Subtotal (line) 4 2 2 34 2 3" xfId="39740" xr:uid="{00000000-0005-0000-0000-0000D3950000}"/>
    <cellStyle name="Subtotal (line) 4 2 2 34 2 4" xfId="39741" xr:uid="{00000000-0005-0000-0000-0000D4950000}"/>
    <cellStyle name="Subtotal (line) 4 2 2 34 3" xfId="39742" xr:uid="{00000000-0005-0000-0000-0000D5950000}"/>
    <cellStyle name="Subtotal (line) 4 2 2 34 4" xfId="39743" xr:uid="{00000000-0005-0000-0000-0000D6950000}"/>
    <cellStyle name="Subtotal (line) 4 2 2 34 5" xfId="39744" xr:uid="{00000000-0005-0000-0000-0000D7950000}"/>
    <cellStyle name="Subtotal (line) 4 2 2 35" xfId="5493" xr:uid="{00000000-0005-0000-0000-0000D8950000}"/>
    <cellStyle name="Subtotal (line) 4 2 2 35 2" xfId="39745" xr:uid="{00000000-0005-0000-0000-0000D9950000}"/>
    <cellStyle name="Subtotal (line) 4 2 2 35 2 2" xfId="39746" xr:uid="{00000000-0005-0000-0000-0000DA950000}"/>
    <cellStyle name="Subtotal (line) 4 2 2 35 2 3" xfId="39747" xr:uid="{00000000-0005-0000-0000-0000DB950000}"/>
    <cellStyle name="Subtotal (line) 4 2 2 35 2 4" xfId="39748" xr:uid="{00000000-0005-0000-0000-0000DC950000}"/>
    <cellStyle name="Subtotal (line) 4 2 2 35 3" xfId="39749" xr:uid="{00000000-0005-0000-0000-0000DD950000}"/>
    <cellStyle name="Subtotal (line) 4 2 2 35 4" xfId="39750" xr:uid="{00000000-0005-0000-0000-0000DE950000}"/>
    <cellStyle name="Subtotal (line) 4 2 2 35 5" xfId="39751" xr:uid="{00000000-0005-0000-0000-0000DF950000}"/>
    <cellStyle name="Subtotal (line) 4 2 2 36" xfId="5494" xr:uid="{00000000-0005-0000-0000-0000E0950000}"/>
    <cellStyle name="Subtotal (line) 4 2 2 36 2" xfId="39752" xr:uid="{00000000-0005-0000-0000-0000E1950000}"/>
    <cellStyle name="Subtotal (line) 4 2 2 36 2 2" xfId="39753" xr:uid="{00000000-0005-0000-0000-0000E2950000}"/>
    <cellStyle name="Subtotal (line) 4 2 2 36 2 3" xfId="39754" xr:uid="{00000000-0005-0000-0000-0000E3950000}"/>
    <cellStyle name="Subtotal (line) 4 2 2 36 2 4" xfId="39755" xr:uid="{00000000-0005-0000-0000-0000E4950000}"/>
    <cellStyle name="Subtotal (line) 4 2 2 36 3" xfId="39756" xr:uid="{00000000-0005-0000-0000-0000E5950000}"/>
    <cellStyle name="Subtotal (line) 4 2 2 36 4" xfId="39757" xr:uid="{00000000-0005-0000-0000-0000E6950000}"/>
    <cellStyle name="Subtotal (line) 4 2 2 36 5" xfId="39758" xr:uid="{00000000-0005-0000-0000-0000E7950000}"/>
    <cellStyle name="Subtotal (line) 4 2 2 37" xfId="5495" xr:uid="{00000000-0005-0000-0000-0000E8950000}"/>
    <cellStyle name="Subtotal (line) 4 2 2 37 2" xfId="39759" xr:uid="{00000000-0005-0000-0000-0000E9950000}"/>
    <cellStyle name="Subtotal (line) 4 2 2 37 2 2" xfId="39760" xr:uid="{00000000-0005-0000-0000-0000EA950000}"/>
    <cellStyle name="Subtotal (line) 4 2 2 37 2 3" xfId="39761" xr:uid="{00000000-0005-0000-0000-0000EB950000}"/>
    <cellStyle name="Subtotal (line) 4 2 2 37 2 4" xfId="39762" xr:uid="{00000000-0005-0000-0000-0000EC950000}"/>
    <cellStyle name="Subtotal (line) 4 2 2 37 3" xfId="39763" xr:uid="{00000000-0005-0000-0000-0000ED950000}"/>
    <cellStyle name="Subtotal (line) 4 2 2 37 4" xfId="39764" xr:uid="{00000000-0005-0000-0000-0000EE950000}"/>
    <cellStyle name="Subtotal (line) 4 2 2 37 5" xfId="39765" xr:uid="{00000000-0005-0000-0000-0000EF950000}"/>
    <cellStyle name="Subtotal (line) 4 2 2 38" xfId="5496" xr:uid="{00000000-0005-0000-0000-0000F0950000}"/>
    <cellStyle name="Subtotal (line) 4 2 2 38 2" xfId="39766" xr:uid="{00000000-0005-0000-0000-0000F1950000}"/>
    <cellStyle name="Subtotal (line) 4 2 2 38 2 2" xfId="39767" xr:uid="{00000000-0005-0000-0000-0000F2950000}"/>
    <cellStyle name="Subtotal (line) 4 2 2 38 2 3" xfId="39768" xr:uid="{00000000-0005-0000-0000-0000F3950000}"/>
    <cellStyle name="Subtotal (line) 4 2 2 38 2 4" xfId="39769" xr:uid="{00000000-0005-0000-0000-0000F4950000}"/>
    <cellStyle name="Subtotal (line) 4 2 2 38 3" xfId="39770" xr:uid="{00000000-0005-0000-0000-0000F5950000}"/>
    <cellStyle name="Subtotal (line) 4 2 2 38 4" xfId="39771" xr:uid="{00000000-0005-0000-0000-0000F6950000}"/>
    <cellStyle name="Subtotal (line) 4 2 2 38 5" xfId="39772" xr:uid="{00000000-0005-0000-0000-0000F7950000}"/>
    <cellStyle name="Subtotal (line) 4 2 2 39" xfId="5497" xr:uid="{00000000-0005-0000-0000-0000F8950000}"/>
    <cellStyle name="Subtotal (line) 4 2 2 39 2" xfId="39773" xr:uid="{00000000-0005-0000-0000-0000F9950000}"/>
    <cellStyle name="Subtotal (line) 4 2 2 39 2 2" xfId="39774" xr:uid="{00000000-0005-0000-0000-0000FA950000}"/>
    <cellStyle name="Subtotal (line) 4 2 2 39 2 3" xfId="39775" xr:uid="{00000000-0005-0000-0000-0000FB950000}"/>
    <cellStyle name="Subtotal (line) 4 2 2 39 2 4" xfId="39776" xr:uid="{00000000-0005-0000-0000-0000FC950000}"/>
    <cellStyle name="Subtotal (line) 4 2 2 39 3" xfId="39777" xr:uid="{00000000-0005-0000-0000-0000FD950000}"/>
    <cellStyle name="Subtotal (line) 4 2 2 39 4" xfId="39778" xr:uid="{00000000-0005-0000-0000-0000FE950000}"/>
    <cellStyle name="Subtotal (line) 4 2 2 39 5" xfId="39779" xr:uid="{00000000-0005-0000-0000-0000FF950000}"/>
    <cellStyle name="Subtotal (line) 4 2 2 4" xfId="5498" xr:uid="{00000000-0005-0000-0000-000000960000}"/>
    <cellStyle name="Subtotal (line) 4 2 2 4 2" xfId="39780" xr:uid="{00000000-0005-0000-0000-000001960000}"/>
    <cellStyle name="Subtotal (line) 4 2 2 4 2 2" xfId="39781" xr:uid="{00000000-0005-0000-0000-000002960000}"/>
    <cellStyle name="Subtotal (line) 4 2 2 4 2 3" xfId="39782" xr:uid="{00000000-0005-0000-0000-000003960000}"/>
    <cellStyle name="Subtotal (line) 4 2 2 4 2 4" xfId="39783" xr:uid="{00000000-0005-0000-0000-000004960000}"/>
    <cellStyle name="Subtotal (line) 4 2 2 4 3" xfId="39784" xr:uid="{00000000-0005-0000-0000-000005960000}"/>
    <cellStyle name="Subtotal (line) 4 2 2 4 4" xfId="39785" xr:uid="{00000000-0005-0000-0000-000006960000}"/>
    <cellStyle name="Subtotal (line) 4 2 2 4 5" xfId="39786" xr:uid="{00000000-0005-0000-0000-000007960000}"/>
    <cellStyle name="Subtotal (line) 4 2 2 40" xfId="5499" xr:uid="{00000000-0005-0000-0000-000008960000}"/>
    <cellStyle name="Subtotal (line) 4 2 2 40 2" xfId="39787" xr:uid="{00000000-0005-0000-0000-000009960000}"/>
    <cellStyle name="Subtotal (line) 4 2 2 40 2 2" xfId="39788" xr:uid="{00000000-0005-0000-0000-00000A960000}"/>
    <cellStyle name="Subtotal (line) 4 2 2 40 2 3" xfId="39789" xr:uid="{00000000-0005-0000-0000-00000B960000}"/>
    <cellStyle name="Subtotal (line) 4 2 2 40 2 4" xfId="39790" xr:uid="{00000000-0005-0000-0000-00000C960000}"/>
    <cellStyle name="Subtotal (line) 4 2 2 40 3" xfId="39791" xr:uid="{00000000-0005-0000-0000-00000D960000}"/>
    <cellStyle name="Subtotal (line) 4 2 2 40 4" xfId="39792" xr:uid="{00000000-0005-0000-0000-00000E960000}"/>
    <cellStyle name="Subtotal (line) 4 2 2 40 5" xfId="39793" xr:uid="{00000000-0005-0000-0000-00000F960000}"/>
    <cellStyle name="Subtotal (line) 4 2 2 41" xfId="5500" xr:uid="{00000000-0005-0000-0000-000010960000}"/>
    <cellStyle name="Subtotal (line) 4 2 2 41 2" xfId="39794" xr:uid="{00000000-0005-0000-0000-000011960000}"/>
    <cellStyle name="Subtotal (line) 4 2 2 41 2 2" xfId="39795" xr:uid="{00000000-0005-0000-0000-000012960000}"/>
    <cellStyle name="Subtotal (line) 4 2 2 41 2 3" xfId="39796" xr:uid="{00000000-0005-0000-0000-000013960000}"/>
    <cellStyle name="Subtotal (line) 4 2 2 41 2 4" xfId="39797" xr:uid="{00000000-0005-0000-0000-000014960000}"/>
    <cellStyle name="Subtotal (line) 4 2 2 41 3" xfId="39798" xr:uid="{00000000-0005-0000-0000-000015960000}"/>
    <cellStyle name="Subtotal (line) 4 2 2 41 4" xfId="39799" xr:uid="{00000000-0005-0000-0000-000016960000}"/>
    <cellStyle name="Subtotal (line) 4 2 2 41 5" xfId="39800" xr:uid="{00000000-0005-0000-0000-000017960000}"/>
    <cellStyle name="Subtotal (line) 4 2 2 42" xfId="5501" xr:uid="{00000000-0005-0000-0000-000018960000}"/>
    <cellStyle name="Subtotal (line) 4 2 2 42 2" xfId="39801" xr:uid="{00000000-0005-0000-0000-000019960000}"/>
    <cellStyle name="Subtotal (line) 4 2 2 42 2 2" xfId="39802" xr:uid="{00000000-0005-0000-0000-00001A960000}"/>
    <cellStyle name="Subtotal (line) 4 2 2 42 2 3" xfId="39803" xr:uid="{00000000-0005-0000-0000-00001B960000}"/>
    <cellStyle name="Subtotal (line) 4 2 2 42 2 4" xfId="39804" xr:uid="{00000000-0005-0000-0000-00001C960000}"/>
    <cellStyle name="Subtotal (line) 4 2 2 42 3" xfId="39805" xr:uid="{00000000-0005-0000-0000-00001D960000}"/>
    <cellStyle name="Subtotal (line) 4 2 2 42 4" xfId="39806" xr:uid="{00000000-0005-0000-0000-00001E960000}"/>
    <cellStyle name="Subtotal (line) 4 2 2 42 5" xfId="39807" xr:uid="{00000000-0005-0000-0000-00001F960000}"/>
    <cellStyle name="Subtotal (line) 4 2 2 43" xfId="5502" xr:uid="{00000000-0005-0000-0000-000020960000}"/>
    <cellStyle name="Subtotal (line) 4 2 2 43 2" xfId="39808" xr:uid="{00000000-0005-0000-0000-000021960000}"/>
    <cellStyle name="Subtotal (line) 4 2 2 43 2 2" xfId="39809" xr:uid="{00000000-0005-0000-0000-000022960000}"/>
    <cellStyle name="Subtotal (line) 4 2 2 43 2 3" xfId="39810" xr:uid="{00000000-0005-0000-0000-000023960000}"/>
    <cellStyle name="Subtotal (line) 4 2 2 43 2 4" xfId="39811" xr:uid="{00000000-0005-0000-0000-000024960000}"/>
    <cellStyle name="Subtotal (line) 4 2 2 43 3" xfId="39812" xr:uid="{00000000-0005-0000-0000-000025960000}"/>
    <cellStyle name="Subtotal (line) 4 2 2 43 4" xfId="39813" xr:uid="{00000000-0005-0000-0000-000026960000}"/>
    <cellStyle name="Subtotal (line) 4 2 2 43 5" xfId="39814" xr:uid="{00000000-0005-0000-0000-000027960000}"/>
    <cellStyle name="Subtotal (line) 4 2 2 44" xfId="5503" xr:uid="{00000000-0005-0000-0000-000028960000}"/>
    <cellStyle name="Subtotal (line) 4 2 2 44 2" xfId="39815" xr:uid="{00000000-0005-0000-0000-000029960000}"/>
    <cellStyle name="Subtotal (line) 4 2 2 44 2 2" xfId="39816" xr:uid="{00000000-0005-0000-0000-00002A960000}"/>
    <cellStyle name="Subtotal (line) 4 2 2 44 2 3" xfId="39817" xr:uid="{00000000-0005-0000-0000-00002B960000}"/>
    <cellStyle name="Subtotal (line) 4 2 2 44 2 4" xfId="39818" xr:uid="{00000000-0005-0000-0000-00002C960000}"/>
    <cellStyle name="Subtotal (line) 4 2 2 44 3" xfId="39819" xr:uid="{00000000-0005-0000-0000-00002D960000}"/>
    <cellStyle name="Subtotal (line) 4 2 2 44 4" xfId="39820" xr:uid="{00000000-0005-0000-0000-00002E960000}"/>
    <cellStyle name="Subtotal (line) 4 2 2 44 5" xfId="39821" xr:uid="{00000000-0005-0000-0000-00002F960000}"/>
    <cellStyle name="Subtotal (line) 4 2 2 45" xfId="39822" xr:uid="{00000000-0005-0000-0000-000030960000}"/>
    <cellStyle name="Subtotal (line) 4 2 2 45 2" xfId="39823" xr:uid="{00000000-0005-0000-0000-000031960000}"/>
    <cellStyle name="Subtotal (line) 4 2 2 45 3" xfId="39824" xr:uid="{00000000-0005-0000-0000-000032960000}"/>
    <cellStyle name="Subtotal (line) 4 2 2 45 4" xfId="39825" xr:uid="{00000000-0005-0000-0000-000033960000}"/>
    <cellStyle name="Subtotal (line) 4 2 2 46" xfId="39826" xr:uid="{00000000-0005-0000-0000-000034960000}"/>
    <cellStyle name="Subtotal (line) 4 2 2 46 2" xfId="39827" xr:uid="{00000000-0005-0000-0000-000035960000}"/>
    <cellStyle name="Subtotal (line) 4 2 2 46 3" xfId="39828" xr:uid="{00000000-0005-0000-0000-000036960000}"/>
    <cellStyle name="Subtotal (line) 4 2 2 46 4" xfId="39829" xr:uid="{00000000-0005-0000-0000-000037960000}"/>
    <cellStyle name="Subtotal (line) 4 2 2 47" xfId="39830" xr:uid="{00000000-0005-0000-0000-000038960000}"/>
    <cellStyle name="Subtotal (line) 4 2 2 48" xfId="39831" xr:uid="{00000000-0005-0000-0000-000039960000}"/>
    <cellStyle name="Subtotal (line) 4 2 2 49" xfId="39832" xr:uid="{00000000-0005-0000-0000-00003A960000}"/>
    <cellStyle name="Subtotal (line) 4 2 2 5" xfId="5504" xr:uid="{00000000-0005-0000-0000-00003B960000}"/>
    <cellStyle name="Subtotal (line) 4 2 2 5 2" xfId="39833" xr:uid="{00000000-0005-0000-0000-00003C960000}"/>
    <cellStyle name="Subtotal (line) 4 2 2 5 2 2" xfId="39834" xr:uid="{00000000-0005-0000-0000-00003D960000}"/>
    <cellStyle name="Subtotal (line) 4 2 2 5 2 3" xfId="39835" xr:uid="{00000000-0005-0000-0000-00003E960000}"/>
    <cellStyle name="Subtotal (line) 4 2 2 5 2 4" xfId="39836" xr:uid="{00000000-0005-0000-0000-00003F960000}"/>
    <cellStyle name="Subtotal (line) 4 2 2 5 3" xfId="39837" xr:uid="{00000000-0005-0000-0000-000040960000}"/>
    <cellStyle name="Subtotal (line) 4 2 2 5 4" xfId="39838" xr:uid="{00000000-0005-0000-0000-000041960000}"/>
    <cellStyle name="Subtotal (line) 4 2 2 5 5" xfId="39839" xr:uid="{00000000-0005-0000-0000-000042960000}"/>
    <cellStyle name="Subtotal (line) 4 2 2 6" xfId="5505" xr:uid="{00000000-0005-0000-0000-000043960000}"/>
    <cellStyle name="Subtotal (line) 4 2 2 6 2" xfId="39840" xr:uid="{00000000-0005-0000-0000-000044960000}"/>
    <cellStyle name="Subtotal (line) 4 2 2 6 2 2" xfId="39841" xr:uid="{00000000-0005-0000-0000-000045960000}"/>
    <cellStyle name="Subtotal (line) 4 2 2 6 2 3" xfId="39842" xr:uid="{00000000-0005-0000-0000-000046960000}"/>
    <cellStyle name="Subtotal (line) 4 2 2 6 2 4" xfId="39843" xr:uid="{00000000-0005-0000-0000-000047960000}"/>
    <cellStyle name="Subtotal (line) 4 2 2 6 3" xfId="39844" xr:uid="{00000000-0005-0000-0000-000048960000}"/>
    <cellStyle name="Subtotal (line) 4 2 2 6 4" xfId="39845" xr:uid="{00000000-0005-0000-0000-000049960000}"/>
    <cellStyle name="Subtotal (line) 4 2 2 6 5" xfId="39846" xr:uid="{00000000-0005-0000-0000-00004A960000}"/>
    <cellStyle name="Subtotal (line) 4 2 2 7" xfId="5506" xr:uid="{00000000-0005-0000-0000-00004B960000}"/>
    <cellStyle name="Subtotal (line) 4 2 2 7 2" xfId="39847" xr:uid="{00000000-0005-0000-0000-00004C960000}"/>
    <cellStyle name="Subtotal (line) 4 2 2 7 2 2" xfId="39848" xr:uid="{00000000-0005-0000-0000-00004D960000}"/>
    <cellStyle name="Subtotal (line) 4 2 2 7 2 3" xfId="39849" xr:uid="{00000000-0005-0000-0000-00004E960000}"/>
    <cellStyle name="Subtotal (line) 4 2 2 7 2 4" xfId="39850" xr:uid="{00000000-0005-0000-0000-00004F960000}"/>
    <cellStyle name="Subtotal (line) 4 2 2 7 3" xfId="39851" xr:uid="{00000000-0005-0000-0000-000050960000}"/>
    <cellStyle name="Subtotal (line) 4 2 2 7 4" xfId="39852" xr:uid="{00000000-0005-0000-0000-000051960000}"/>
    <cellStyle name="Subtotal (line) 4 2 2 7 5" xfId="39853" xr:uid="{00000000-0005-0000-0000-000052960000}"/>
    <cellStyle name="Subtotal (line) 4 2 2 8" xfId="5507" xr:uid="{00000000-0005-0000-0000-000053960000}"/>
    <cellStyle name="Subtotal (line) 4 2 2 8 2" xfId="39854" xr:uid="{00000000-0005-0000-0000-000054960000}"/>
    <cellStyle name="Subtotal (line) 4 2 2 8 2 2" xfId="39855" xr:uid="{00000000-0005-0000-0000-000055960000}"/>
    <cellStyle name="Subtotal (line) 4 2 2 8 2 3" xfId="39856" xr:uid="{00000000-0005-0000-0000-000056960000}"/>
    <cellStyle name="Subtotal (line) 4 2 2 8 2 4" xfId="39857" xr:uid="{00000000-0005-0000-0000-000057960000}"/>
    <cellStyle name="Subtotal (line) 4 2 2 8 3" xfId="39858" xr:uid="{00000000-0005-0000-0000-000058960000}"/>
    <cellStyle name="Subtotal (line) 4 2 2 8 4" xfId="39859" xr:uid="{00000000-0005-0000-0000-000059960000}"/>
    <cellStyle name="Subtotal (line) 4 2 2 8 5" xfId="39860" xr:uid="{00000000-0005-0000-0000-00005A960000}"/>
    <cellStyle name="Subtotal (line) 4 2 2 9" xfId="5508" xr:uid="{00000000-0005-0000-0000-00005B960000}"/>
    <cellStyle name="Subtotal (line) 4 2 2 9 2" xfId="39861" xr:uid="{00000000-0005-0000-0000-00005C960000}"/>
    <cellStyle name="Subtotal (line) 4 2 2 9 2 2" xfId="39862" xr:uid="{00000000-0005-0000-0000-00005D960000}"/>
    <cellStyle name="Subtotal (line) 4 2 2 9 2 3" xfId="39863" xr:uid="{00000000-0005-0000-0000-00005E960000}"/>
    <cellStyle name="Subtotal (line) 4 2 2 9 2 4" xfId="39864" xr:uid="{00000000-0005-0000-0000-00005F960000}"/>
    <cellStyle name="Subtotal (line) 4 2 2 9 3" xfId="39865" xr:uid="{00000000-0005-0000-0000-000060960000}"/>
    <cellStyle name="Subtotal (line) 4 2 2 9 4" xfId="39866" xr:uid="{00000000-0005-0000-0000-000061960000}"/>
    <cellStyle name="Subtotal (line) 4 2 2 9 5" xfId="39867" xr:uid="{00000000-0005-0000-0000-000062960000}"/>
    <cellStyle name="Subtotal (line) 4 2 20" xfId="5509" xr:uid="{00000000-0005-0000-0000-000063960000}"/>
    <cellStyle name="Subtotal (line) 4 2 20 2" xfId="39868" xr:uid="{00000000-0005-0000-0000-000064960000}"/>
    <cellStyle name="Subtotal (line) 4 2 20 2 2" xfId="39869" xr:uid="{00000000-0005-0000-0000-000065960000}"/>
    <cellStyle name="Subtotal (line) 4 2 20 2 3" xfId="39870" xr:uid="{00000000-0005-0000-0000-000066960000}"/>
    <cellStyle name="Subtotal (line) 4 2 20 2 4" xfId="39871" xr:uid="{00000000-0005-0000-0000-000067960000}"/>
    <cellStyle name="Subtotal (line) 4 2 20 3" xfId="39872" xr:uid="{00000000-0005-0000-0000-000068960000}"/>
    <cellStyle name="Subtotal (line) 4 2 20 4" xfId="39873" xr:uid="{00000000-0005-0000-0000-000069960000}"/>
    <cellStyle name="Subtotal (line) 4 2 20 5" xfId="39874" xr:uid="{00000000-0005-0000-0000-00006A960000}"/>
    <cellStyle name="Subtotal (line) 4 2 21" xfId="5510" xr:uid="{00000000-0005-0000-0000-00006B960000}"/>
    <cellStyle name="Subtotal (line) 4 2 21 2" xfId="39875" xr:uid="{00000000-0005-0000-0000-00006C960000}"/>
    <cellStyle name="Subtotal (line) 4 2 21 2 2" xfId="39876" xr:uid="{00000000-0005-0000-0000-00006D960000}"/>
    <cellStyle name="Subtotal (line) 4 2 21 2 3" xfId="39877" xr:uid="{00000000-0005-0000-0000-00006E960000}"/>
    <cellStyle name="Subtotal (line) 4 2 21 2 4" xfId="39878" xr:uid="{00000000-0005-0000-0000-00006F960000}"/>
    <cellStyle name="Subtotal (line) 4 2 21 3" xfId="39879" xr:uid="{00000000-0005-0000-0000-000070960000}"/>
    <cellStyle name="Subtotal (line) 4 2 21 4" xfId="39880" xr:uid="{00000000-0005-0000-0000-000071960000}"/>
    <cellStyle name="Subtotal (line) 4 2 21 5" xfId="39881" xr:uid="{00000000-0005-0000-0000-000072960000}"/>
    <cellStyle name="Subtotal (line) 4 2 22" xfId="5511" xr:uid="{00000000-0005-0000-0000-000073960000}"/>
    <cellStyle name="Subtotal (line) 4 2 22 2" xfId="39882" xr:uid="{00000000-0005-0000-0000-000074960000}"/>
    <cellStyle name="Subtotal (line) 4 2 22 2 2" xfId="39883" xr:uid="{00000000-0005-0000-0000-000075960000}"/>
    <cellStyle name="Subtotal (line) 4 2 22 2 3" xfId="39884" xr:uid="{00000000-0005-0000-0000-000076960000}"/>
    <cellStyle name="Subtotal (line) 4 2 22 2 4" xfId="39885" xr:uid="{00000000-0005-0000-0000-000077960000}"/>
    <cellStyle name="Subtotal (line) 4 2 22 3" xfId="39886" xr:uid="{00000000-0005-0000-0000-000078960000}"/>
    <cellStyle name="Subtotal (line) 4 2 22 4" xfId="39887" xr:uid="{00000000-0005-0000-0000-000079960000}"/>
    <cellStyle name="Subtotal (line) 4 2 22 5" xfId="39888" xr:uid="{00000000-0005-0000-0000-00007A960000}"/>
    <cellStyle name="Subtotal (line) 4 2 23" xfId="5512" xr:uid="{00000000-0005-0000-0000-00007B960000}"/>
    <cellStyle name="Subtotal (line) 4 2 23 2" xfId="39889" xr:uid="{00000000-0005-0000-0000-00007C960000}"/>
    <cellStyle name="Subtotal (line) 4 2 23 2 2" xfId="39890" xr:uid="{00000000-0005-0000-0000-00007D960000}"/>
    <cellStyle name="Subtotal (line) 4 2 23 2 3" xfId="39891" xr:uid="{00000000-0005-0000-0000-00007E960000}"/>
    <cellStyle name="Subtotal (line) 4 2 23 2 4" xfId="39892" xr:uid="{00000000-0005-0000-0000-00007F960000}"/>
    <cellStyle name="Subtotal (line) 4 2 23 3" xfId="39893" xr:uid="{00000000-0005-0000-0000-000080960000}"/>
    <cellStyle name="Subtotal (line) 4 2 23 4" xfId="39894" xr:uid="{00000000-0005-0000-0000-000081960000}"/>
    <cellStyle name="Subtotal (line) 4 2 23 5" xfId="39895" xr:uid="{00000000-0005-0000-0000-000082960000}"/>
    <cellStyle name="Subtotal (line) 4 2 24" xfId="5513" xr:uid="{00000000-0005-0000-0000-000083960000}"/>
    <cellStyle name="Subtotal (line) 4 2 24 2" xfId="39896" xr:uid="{00000000-0005-0000-0000-000084960000}"/>
    <cellStyle name="Subtotal (line) 4 2 24 2 2" xfId="39897" xr:uid="{00000000-0005-0000-0000-000085960000}"/>
    <cellStyle name="Subtotal (line) 4 2 24 2 3" xfId="39898" xr:uid="{00000000-0005-0000-0000-000086960000}"/>
    <cellStyle name="Subtotal (line) 4 2 24 2 4" xfId="39899" xr:uid="{00000000-0005-0000-0000-000087960000}"/>
    <cellStyle name="Subtotal (line) 4 2 24 3" xfId="39900" xr:uid="{00000000-0005-0000-0000-000088960000}"/>
    <cellStyle name="Subtotal (line) 4 2 24 4" xfId="39901" xr:uid="{00000000-0005-0000-0000-000089960000}"/>
    <cellStyle name="Subtotal (line) 4 2 24 5" xfId="39902" xr:uid="{00000000-0005-0000-0000-00008A960000}"/>
    <cellStyle name="Subtotal (line) 4 2 25" xfId="5514" xr:uid="{00000000-0005-0000-0000-00008B960000}"/>
    <cellStyle name="Subtotal (line) 4 2 25 2" xfId="39903" xr:uid="{00000000-0005-0000-0000-00008C960000}"/>
    <cellStyle name="Subtotal (line) 4 2 25 2 2" xfId="39904" xr:uid="{00000000-0005-0000-0000-00008D960000}"/>
    <cellStyle name="Subtotal (line) 4 2 25 2 3" xfId="39905" xr:uid="{00000000-0005-0000-0000-00008E960000}"/>
    <cellStyle name="Subtotal (line) 4 2 25 2 4" xfId="39906" xr:uid="{00000000-0005-0000-0000-00008F960000}"/>
    <cellStyle name="Subtotal (line) 4 2 25 3" xfId="39907" xr:uid="{00000000-0005-0000-0000-000090960000}"/>
    <cellStyle name="Subtotal (line) 4 2 25 4" xfId="39908" xr:uid="{00000000-0005-0000-0000-000091960000}"/>
    <cellStyle name="Subtotal (line) 4 2 25 5" xfId="39909" xr:uid="{00000000-0005-0000-0000-000092960000}"/>
    <cellStyle name="Subtotal (line) 4 2 26" xfId="5515" xr:uid="{00000000-0005-0000-0000-000093960000}"/>
    <cellStyle name="Subtotal (line) 4 2 26 2" xfId="39910" xr:uid="{00000000-0005-0000-0000-000094960000}"/>
    <cellStyle name="Subtotal (line) 4 2 26 2 2" xfId="39911" xr:uid="{00000000-0005-0000-0000-000095960000}"/>
    <cellStyle name="Subtotal (line) 4 2 26 2 3" xfId="39912" xr:uid="{00000000-0005-0000-0000-000096960000}"/>
    <cellStyle name="Subtotal (line) 4 2 26 2 4" xfId="39913" xr:uid="{00000000-0005-0000-0000-000097960000}"/>
    <cellStyle name="Subtotal (line) 4 2 26 3" xfId="39914" xr:uid="{00000000-0005-0000-0000-000098960000}"/>
    <cellStyle name="Subtotal (line) 4 2 26 4" xfId="39915" xr:uid="{00000000-0005-0000-0000-000099960000}"/>
    <cellStyle name="Subtotal (line) 4 2 26 5" xfId="39916" xr:uid="{00000000-0005-0000-0000-00009A960000}"/>
    <cellStyle name="Subtotal (line) 4 2 27" xfId="5516" xr:uid="{00000000-0005-0000-0000-00009B960000}"/>
    <cellStyle name="Subtotal (line) 4 2 27 2" xfId="39917" xr:uid="{00000000-0005-0000-0000-00009C960000}"/>
    <cellStyle name="Subtotal (line) 4 2 27 2 2" xfId="39918" xr:uid="{00000000-0005-0000-0000-00009D960000}"/>
    <cellStyle name="Subtotal (line) 4 2 27 2 3" xfId="39919" xr:uid="{00000000-0005-0000-0000-00009E960000}"/>
    <cellStyle name="Subtotal (line) 4 2 27 2 4" xfId="39920" xr:uid="{00000000-0005-0000-0000-00009F960000}"/>
    <cellStyle name="Subtotal (line) 4 2 27 3" xfId="39921" xr:uid="{00000000-0005-0000-0000-0000A0960000}"/>
    <cellStyle name="Subtotal (line) 4 2 27 4" xfId="39922" xr:uid="{00000000-0005-0000-0000-0000A1960000}"/>
    <cellStyle name="Subtotal (line) 4 2 27 5" xfId="39923" xr:uid="{00000000-0005-0000-0000-0000A2960000}"/>
    <cellStyle name="Subtotal (line) 4 2 28" xfId="5517" xr:uid="{00000000-0005-0000-0000-0000A3960000}"/>
    <cellStyle name="Subtotal (line) 4 2 28 2" xfId="39924" xr:uid="{00000000-0005-0000-0000-0000A4960000}"/>
    <cellStyle name="Subtotal (line) 4 2 28 2 2" xfId="39925" xr:uid="{00000000-0005-0000-0000-0000A5960000}"/>
    <cellStyle name="Subtotal (line) 4 2 28 2 3" xfId="39926" xr:uid="{00000000-0005-0000-0000-0000A6960000}"/>
    <cellStyle name="Subtotal (line) 4 2 28 2 4" xfId="39927" xr:uid="{00000000-0005-0000-0000-0000A7960000}"/>
    <cellStyle name="Subtotal (line) 4 2 28 3" xfId="39928" xr:uid="{00000000-0005-0000-0000-0000A8960000}"/>
    <cellStyle name="Subtotal (line) 4 2 28 4" xfId="39929" xr:uid="{00000000-0005-0000-0000-0000A9960000}"/>
    <cellStyle name="Subtotal (line) 4 2 28 5" xfId="39930" xr:uid="{00000000-0005-0000-0000-0000AA960000}"/>
    <cellStyle name="Subtotal (line) 4 2 29" xfId="5518" xr:uid="{00000000-0005-0000-0000-0000AB960000}"/>
    <cellStyle name="Subtotal (line) 4 2 29 2" xfId="39931" xr:uid="{00000000-0005-0000-0000-0000AC960000}"/>
    <cellStyle name="Subtotal (line) 4 2 29 2 2" xfId="39932" xr:uid="{00000000-0005-0000-0000-0000AD960000}"/>
    <cellStyle name="Subtotal (line) 4 2 29 2 3" xfId="39933" xr:uid="{00000000-0005-0000-0000-0000AE960000}"/>
    <cellStyle name="Subtotal (line) 4 2 29 2 4" xfId="39934" xr:uid="{00000000-0005-0000-0000-0000AF960000}"/>
    <cellStyle name="Subtotal (line) 4 2 29 3" xfId="39935" xr:uid="{00000000-0005-0000-0000-0000B0960000}"/>
    <cellStyle name="Subtotal (line) 4 2 29 4" xfId="39936" xr:uid="{00000000-0005-0000-0000-0000B1960000}"/>
    <cellStyle name="Subtotal (line) 4 2 29 5" xfId="39937" xr:uid="{00000000-0005-0000-0000-0000B2960000}"/>
    <cellStyle name="Subtotal (line) 4 2 3" xfId="5519" xr:uid="{00000000-0005-0000-0000-0000B3960000}"/>
    <cellStyle name="Subtotal (line) 4 2 3 2" xfId="39938" xr:uid="{00000000-0005-0000-0000-0000B4960000}"/>
    <cellStyle name="Subtotal (line) 4 2 3 2 2" xfId="39939" xr:uid="{00000000-0005-0000-0000-0000B5960000}"/>
    <cellStyle name="Subtotal (line) 4 2 3 2 3" xfId="39940" xr:uid="{00000000-0005-0000-0000-0000B6960000}"/>
    <cellStyle name="Subtotal (line) 4 2 3 2 4" xfId="39941" xr:uid="{00000000-0005-0000-0000-0000B7960000}"/>
    <cellStyle name="Subtotal (line) 4 2 3 3" xfId="39942" xr:uid="{00000000-0005-0000-0000-0000B8960000}"/>
    <cellStyle name="Subtotal (line) 4 2 3 4" xfId="39943" xr:uid="{00000000-0005-0000-0000-0000B9960000}"/>
    <cellStyle name="Subtotal (line) 4 2 3 5" xfId="39944" xr:uid="{00000000-0005-0000-0000-0000BA960000}"/>
    <cellStyle name="Subtotal (line) 4 2 30" xfId="5520" xr:uid="{00000000-0005-0000-0000-0000BB960000}"/>
    <cellStyle name="Subtotal (line) 4 2 30 2" xfId="39945" xr:uid="{00000000-0005-0000-0000-0000BC960000}"/>
    <cellStyle name="Subtotal (line) 4 2 30 2 2" xfId="39946" xr:uid="{00000000-0005-0000-0000-0000BD960000}"/>
    <cellStyle name="Subtotal (line) 4 2 30 2 3" xfId="39947" xr:uid="{00000000-0005-0000-0000-0000BE960000}"/>
    <cellStyle name="Subtotal (line) 4 2 30 2 4" xfId="39948" xr:uid="{00000000-0005-0000-0000-0000BF960000}"/>
    <cellStyle name="Subtotal (line) 4 2 30 3" xfId="39949" xr:uid="{00000000-0005-0000-0000-0000C0960000}"/>
    <cellStyle name="Subtotal (line) 4 2 30 4" xfId="39950" xr:uid="{00000000-0005-0000-0000-0000C1960000}"/>
    <cellStyle name="Subtotal (line) 4 2 30 5" xfId="39951" xr:uid="{00000000-0005-0000-0000-0000C2960000}"/>
    <cellStyle name="Subtotal (line) 4 2 31" xfId="5521" xr:uid="{00000000-0005-0000-0000-0000C3960000}"/>
    <cellStyle name="Subtotal (line) 4 2 31 2" xfId="39952" xr:uid="{00000000-0005-0000-0000-0000C4960000}"/>
    <cellStyle name="Subtotal (line) 4 2 31 2 2" xfId="39953" xr:uid="{00000000-0005-0000-0000-0000C5960000}"/>
    <cellStyle name="Subtotal (line) 4 2 31 2 3" xfId="39954" xr:uid="{00000000-0005-0000-0000-0000C6960000}"/>
    <cellStyle name="Subtotal (line) 4 2 31 2 4" xfId="39955" xr:uid="{00000000-0005-0000-0000-0000C7960000}"/>
    <cellStyle name="Subtotal (line) 4 2 31 3" xfId="39956" xr:uid="{00000000-0005-0000-0000-0000C8960000}"/>
    <cellStyle name="Subtotal (line) 4 2 31 4" xfId="39957" xr:uid="{00000000-0005-0000-0000-0000C9960000}"/>
    <cellStyle name="Subtotal (line) 4 2 31 5" xfId="39958" xr:uid="{00000000-0005-0000-0000-0000CA960000}"/>
    <cellStyle name="Subtotal (line) 4 2 32" xfId="5522" xr:uid="{00000000-0005-0000-0000-0000CB960000}"/>
    <cellStyle name="Subtotal (line) 4 2 32 2" xfId="39959" xr:uid="{00000000-0005-0000-0000-0000CC960000}"/>
    <cellStyle name="Subtotal (line) 4 2 32 2 2" xfId="39960" xr:uid="{00000000-0005-0000-0000-0000CD960000}"/>
    <cellStyle name="Subtotal (line) 4 2 32 2 3" xfId="39961" xr:uid="{00000000-0005-0000-0000-0000CE960000}"/>
    <cellStyle name="Subtotal (line) 4 2 32 2 4" xfId="39962" xr:uid="{00000000-0005-0000-0000-0000CF960000}"/>
    <cellStyle name="Subtotal (line) 4 2 32 3" xfId="39963" xr:uid="{00000000-0005-0000-0000-0000D0960000}"/>
    <cellStyle name="Subtotal (line) 4 2 32 4" xfId="39964" xr:uid="{00000000-0005-0000-0000-0000D1960000}"/>
    <cellStyle name="Subtotal (line) 4 2 32 5" xfId="39965" xr:uid="{00000000-0005-0000-0000-0000D2960000}"/>
    <cellStyle name="Subtotal (line) 4 2 33" xfId="5523" xr:uid="{00000000-0005-0000-0000-0000D3960000}"/>
    <cellStyle name="Subtotal (line) 4 2 33 2" xfId="39966" xr:uid="{00000000-0005-0000-0000-0000D4960000}"/>
    <cellStyle name="Subtotal (line) 4 2 33 2 2" xfId="39967" xr:uid="{00000000-0005-0000-0000-0000D5960000}"/>
    <cellStyle name="Subtotal (line) 4 2 33 2 3" xfId="39968" xr:uid="{00000000-0005-0000-0000-0000D6960000}"/>
    <cellStyle name="Subtotal (line) 4 2 33 2 4" xfId="39969" xr:uid="{00000000-0005-0000-0000-0000D7960000}"/>
    <cellStyle name="Subtotal (line) 4 2 33 3" xfId="39970" xr:uid="{00000000-0005-0000-0000-0000D8960000}"/>
    <cellStyle name="Subtotal (line) 4 2 33 4" xfId="39971" xr:uid="{00000000-0005-0000-0000-0000D9960000}"/>
    <cellStyle name="Subtotal (line) 4 2 33 5" xfId="39972" xr:uid="{00000000-0005-0000-0000-0000DA960000}"/>
    <cellStyle name="Subtotal (line) 4 2 34" xfId="5524" xr:uid="{00000000-0005-0000-0000-0000DB960000}"/>
    <cellStyle name="Subtotal (line) 4 2 34 2" xfId="39973" xr:uid="{00000000-0005-0000-0000-0000DC960000}"/>
    <cellStyle name="Subtotal (line) 4 2 34 2 2" xfId="39974" xr:uid="{00000000-0005-0000-0000-0000DD960000}"/>
    <cellStyle name="Subtotal (line) 4 2 34 2 3" xfId="39975" xr:uid="{00000000-0005-0000-0000-0000DE960000}"/>
    <cellStyle name="Subtotal (line) 4 2 34 2 4" xfId="39976" xr:uid="{00000000-0005-0000-0000-0000DF960000}"/>
    <cellStyle name="Subtotal (line) 4 2 34 3" xfId="39977" xr:uid="{00000000-0005-0000-0000-0000E0960000}"/>
    <cellStyle name="Subtotal (line) 4 2 34 4" xfId="39978" xr:uid="{00000000-0005-0000-0000-0000E1960000}"/>
    <cellStyle name="Subtotal (line) 4 2 34 5" xfId="39979" xr:uid="{00000000-0005-0000-0000-0000E2960000}"/>
    <cellStyle name="Subtotal (line) 4 2 35" xfId="5525" xr:uid="{00000000-0005-0000-0000-0000E3960000}"/>
    <cellStyle name="Subtotal (line) 4 2 35 2" xfId="39980" xr:uid="{00000000-0005-0000-0000-0000E4960000}"/>
    <cellStyle name="Subtotal (line) 4 2 35 2 2" xfId="39981" xr:uid="{00000000-0005-0000-0000-0000E5960000}"/>
    <cellStyle name="Subtotal (line) 4 2 35 2 3" xfId="39982" xr:uid="{00000000-0005-0000-0000-0000E6960000}"/>
    <cellStyle name="Subtotal (line) 4 2 35 2 4" xfId="39983" xr:uid="{00000000-0005-0000-0000-0000E7960000}"/>
    <cellStyle name="Subtotal (line) 4 2 35 3" xfId="39984" xr:uid="{00000000-0005-0000-0000-0000E8960000}"/>
    <cellStyle name="Subtotal (line) 4 2 35 4" xfId="39985" xr:uid="{00000000-0005-0000-0000-0000E9960000}"/>
    <cellStyle name="Subtotal (line) 4 2 35 5" xfId="39986" xr:uid="{00000000-0005-0000-0000-0000EA960000}"/>
    <cellStyle name="Subtotal (line) 4 2 36" xfId="5526" xr:uid="{00000000-0005-0000-0000-0000EB960000}"/>
    <cellStyle name="Subtotal (line) 4 2 36 2" xfId="39987" xr:uid="{00000000-0005-0000-0000-0000EC960000}"/>
    <cellStyle name="Subtotal (line) 4 2 36 2 2" xfId="39988" xr:uid="{00000000-0005-0000-0000-0000ED960000}"/>
    <cellStyle name="Subtotal (line) 4 2 36 2 3" xfId="39989" xr:uid="{00000000-0005-0000-0000-0000EE960000}"/>
    <cellStyle name="Subtotal (line) 4 2 36 2 4" xfId="39990" xr:uid="{00000000-0005-0000-0000-0000EF960000}"/>
    <cellStyle name="Subtotal (line) 4 2 36 3" xfId="39991" xr:uid="{00000000-0005-0000-0000-0000F0960000}"/>
    <cellStyle name="Subtotal (line) 4 2 36 4" xfId="39992" xr:uid="{00000000-0005-0000-0000-0000F1960000}"/>
    <cellStyle name="Subtotal (line) 4 2 36 5" xfId="39993" xr:uid="{00000000-0005-0000-0000-0000F2960000}"/>
    <cellStyle name="Subtotal (line) 4 2 37" xfId="5527" xr:uid="{00000000-0005-0000-0000-0000F3960000}"/>
    <cellStyle name="Subtotal (line) 4 2 37 2" xfId="39994" xr:uid="{00000000-0005-0000-0000-0000F4960000}"/>
    <cellStyle name="Subtotal (line) 4 2 37 2 2" xfId="39995" xr:uid="{00000000-0005-0000-0000-0000F5960000}"/>
    <cellStyle name="Subtotal (line) 4 2 37 2 3" xfId="39996" xr:uid="{00000000-0005-0000-0000-0000F6960000}"/>
    <cellStyle name="Subtotal (line) 4 2 37 2 4" xfId="39997" xr:uid="{00000000-0005-0000-0000-0000F7960000}"/>
    <cellStyle name="Subtotal (line) 4 2 37 3" xfId="39998" xr:uid="{00000000-0005-0000-0000-0000F8960000}"/>
    <cellStyle name="Subtotal (line) 4 2 37 4" xfId="39999" xr:uid="{00000000-0005-0000-0000-0000F9960000}"/>
    <cellStyle name="Subtotal (line) 4 2 37 5" xfId="40000" xr:uid="{00000000-0005-0000-0000-0000FA960000}"/>
    <cellStyle name="Subtotal (line) 4 2 38" xfId="5528" xr:uid="{00000000-0005-0000-0000-0000FB960000}"/>
    <cellStyle name="Subtotal (line) 4 2 38 2" xfId="40001" xr:uid="{00000000-0005-0000-0000-0000FC960000}"/>
    <cellStyle name="Subtotal (line) 4 2 38 2 2" xfId="40002" xr:uid="{00000000-0005-0000-0000-0000FD960000}"/>
    <cellStyle name="Subtotal (line) 4 2 38 2 3" xfId="40003" xr:uid="{00000000-0005-0000-0000-0000FE960000}"/>
    <cellStyle name="Subtotal (line) 4 2 38 2 4" xfId="40004" xr:uid="{00000000-0005-0000-0000-0000FF960000}"/>
    <cellStyle name="Subtotal (line) 4 2 38 3" xfId="40005" xr:uid="{00000000-0005-0000-0000-000000970000}"/>
    <cellStyle name="Subtotal (line) 4 2 38 4" xfId="40006" xr:uid="{00000000-0005-0000-0000-000001970000}"/>
    <cellStyle name="Subtotal (line) 4 2 38 5" xfId="40007" xr:uid="{00000000-0005-0000-0000-000002970000}"/>
    <cellStyle name="Subtotal (line) 4 2 39" xfId="5529" xr:uid="{00000000-0005-0000-0000-000003970000}"/>
    <cellStyle name="Subtotal (line) 4 2 39 2" xfId="40008" xr:uid="{00000000-0005-0000-0000-000004970000}"/>
    <cellStyle name="Subtotal (line) 4 2 39 2 2" xfId="40009" xr:uid="{00000000-0005-0000-0000-000005970000}"/>
    <cellStyle name="Subtotal (line) 4 2 39 2 3" xfId="40010" xr:uid="{00000000-0005-0000-0000-000006970000}"/>
    <cellStyle name="Subtotal (line) 4 2 39 2 4" xfId="40011" xr:uid="{00000000-0005-0000-0000-000007970000}"/>
    <cellStyle name="Subtotal (line) 4 2 39 3" xfId="40012" xr:uid="{00000000-0005-0000-0000-000008970000}"/>
    <cellStyle name="Subtotal (line) 4 2 39 4" xfId="40013" xr:uid="{00000000-0005-0000-0000-000009970000}"/>
    <cellStyle name="Subtotal (line) 4 2 39 5" xfId="40014" xr:uid="{00000000-0005-0000-0000-00000A970000}"/>
    <cellStyle name="Subtotal (line) 4 2 4" xfId="5530" xr:uid="{00000000-0005-0000-0000-00000B970000}"/>
    <cellStyle name="Subtotal (line) 4 2 4 2" xfId="40015" xr:uid="{00000000-0005-0000-0000-00000C970000}"/>
    <cellStyle name="Subtotal (line) 4 2 4 2 2" xfId="40016" xr:uid="{00000000-0005-0000-0000-00000D970000}"/>
    <cellStyle name="Subtotal (line) 4 2 4 2 3" xfId="40017" xr:uid="{00000000-0005-0000-0000-00000E970000}"/>
    <cellStyle name="Subtotal (line) 4 2 4 2 4" xfId="40018" xr:uid="{00000000-0005-0000-0000-00000F970000}"/>
    <cellStyle name="Subtotal (line) 4 2 4 3" xfId="40019" xr:uid="{00000000-0005-0000-0000-000010970000}"/>
    <cellStyle name="Subtotal (line) 4 2 4 4" xfId="40020" xr:uid="{00000000-0005-0000-0000-000011970000}"/>
    <cellStyle name="Subtotal (line) 4 2 4 5" xfId="40021" xr:uid="{00000000-0005-0000-0000-000012970000}"/>
    <cellStyle name="Subtotal (line) 4 2 40" xfId="5531" xr:uid="{00000000-0005-0000-0000-000013970000}"/>
    <cellStyle name="Subtotal (line) 4 2 40 2" xfId="40022" xr:uid="{00000000-0005-0000-0000-000014970000}"/>
    <cellStyle name="Subtotal (line) 4 2 40 2 2" xfId="40023" xr:uid="{00000000-0005-0000-0000-000015970000}"/>
    <cellStyle name="Subtotal (line) 4 2 40 2 3" xfId="40024" xr:uid="{00000000-0005-0000-0000-000016970000}"/>
    <cellStyle name="Subtotal (line) 4 2 40 2 4" xfId="40025" xr:uid="{00000000-0005-0000-0000-000017970000}"/>
    <cellStyle name="Subtotal (line) 4 2 40 3" xfId="40026" xr:uid="{00000000-0005-0000-0000-000018970000}"/>
    <cellStyle name="Subtotal (line) 4 2 40 4" xfId="40027" xr:uid="{00000000-0005-0000-0000-000019970000}"/>
    <cellStyle name="Subtotal (line) 4 2 40 5" xfId="40028" xr:uid="{00000000-0005-0000-0000-00001A970000}"/>
    <cellStyle name="Subtotal (line) 4 2 41" xfId="5532" xr:uid="{00000000-0005-0000-0000-00001B970000}"/>
    <cellStyle name="Subtotal (line) 4 2 41 2" xfId="40029" xr:uid="{00000000-0005-0000-0000-00001C970000}"/>
    <cellStyle name="Subtotal (line) 4 2 41 2 2" xfId="40030" xr:uid="{00000000-0005-0000-0000-00001D970000}"/>
    <cellStyle name="Subtotal (line) 4 2 41 2 3" xfId="40031" xr:uid="{00000000-0005-0000-0000-00001E970000}"/>
    <cellStyle name="Subtotal (line) 4 2 41 2 4" xfId="40032" xr:uid="{00000000-0005-0000-0000-00001F970000}"/>
    <cellStyle name="Subtotal (line) 4 2 41 3" xfId="40033" xr:uid="{00000000-0005-0000-0000-000020970000}"/>
    <cellStyle name="Subtotal (line) 4 2 41 4" xfId="40034" xr:uid="{00000000-0005-0000-0000-000021970000}"/>
    <cellStyle name="Subtotal (line) 4 2 41 5" xfId="40035" xr:uid="{00000000-0005-0000-0000-000022970000}"/>
    <cellStyle name="Subtotal (line) 4 2 42" xfId="5533" xr:uid="{00000000-0005-0000-0000-000023970000}"/>
    <cellStyle name="Subtotal (line) 4 2 42 2" xfId="40036" xr:uid="{00000000-0005-0000-0000-000024970000}"/>
    <cellStyle name="Subtotal (line) 4 2 42 2 2" xfId="40037" xr:uid="{00000000-0005-0000-0000-000025970000}"/>
    <cellStyle name="Subtotal (line) 4 2 42 2 3" xfId="40038" xr:uid="{00000000-0005-0000-0000-000026970000}"/>
    <cellStyle name="Subtotal (line) 4 2 42 2 4" xfId="40039" xr:uid="{00000000-0005-0000-0000-000027970000}"/>
    <cellStyle name="Subtotal (line) 4 2 42 3" xfId="40040" xr:uid="{00000000-0005-0000-0000-000028970000}"/>
    <cellStyle name="Subtotal (line) 4 2 42 4" xfId="40041" xr:uid="{00000000-0005-0000-0000-000029970000}"/>
    <cellStyle name="Subtotal (line) 4 2 42 5" xfId="40042" xr:uid="{00000000-0005-0000-0000-00002A970000}"/>
    <cellStyle name="Subtotal (line) 4 2 43" xfId="5534" xr:uid="{00000000-0005-0000-0000-00002B970000}"/>
    <cellStyle name="Subtotal (line) 4 2 43 2" xfId="40043" xr:uid="{00000000-0005-0000-0000-00002C970000}"/>
    <cellStyle name="Subtotal (line) 4 2 43 2 2" xfId="40044" xr:uid="{00000000-0005-0000-0000-00002D970000}"/>
    <cellStyle name="Subtotal (line) 4 2 43 2 3" xfId="40045" xr:uid="{00000000-0005-0000-0000-00002E970000}"/>
    <cellStyle name="Subtotal (line) 4 2 43 2 4" xfId="40046" xr:uid="{00000000-0005-0000-0000-00002F970000}"/>
    <cellStyle name="Subtotal (line) 4 2 43 3" xfId="40047" xr:uid="{00000000-0005-0000-0000-000030970000}"/>
    <cellStyle name="Subtotal (line) 4 2 43 4" xfId="40048" xr:uid="{00000000-0005-0000-0000-000031970000}"/>
    <cellStyle name="Subtotal (line) 4 2 43 5" xfId="40049" xr:uid="{00000000-0005-0000-0000-000032970000}"/>
    <cellStyle name="Subtotal (line) 4 2 44" xfId="5535" xr:uid="{00000000-0005-0000-0000-000033970000}"/>
    <cellStyle name="Subtotal (line) 4 2 44 2" xfId="40050" xr:uid="{00000000-0005-0000-0000-000034970000}"/>
    <cellStyle name="Subtotal (line) 4 2 44 2 2" xfId="40051" xr:uid="{00000000-0005-0000-0000-000035970000}"/>
    <cellStyle name="Subtotal (line) 4 2 44 2 3" xfId="40052" xr:uid="{00000000-0005-0000-0000-000036970000}"/>
    <cellStyle name="Subtotal (line) 4 2 44 2 4" xfId="40053" xr:uid="{00000000-0005-0000-0000-000037970000}"/>
    <cellStyle name="Subtotal (line) 4 2 44 3" xfId="40054" xr:uid="{00000000-0005-0000-0000-000038970000}"/>
    <cellStyle name="Subtotal (line) 4 2 44 4" xfId="40055" xr:uid="{00000000-0005-0000-0000-000039970000}"/>
    <cellStyle name="Subtotal (line) 4 2 44 5" xfId="40056" xr:uid="{00000000-0005-0000-0000-00003A970000}"/>
    <cellStyle name="Subtotal (line) 4 2 45" xfId="5536" xr:uid="{00000000-0005-0000-0000-00003B970000}"/>
    <cellStyle name="Subtotal (line) 4 2 45 2" xfId="40057" xr:uid="{00000000-0005-0000-0000-00003C970000}"/>
    <cellStyle name="Subtotal (line) 4 2 45 2 2" xfId="40058" xr:uid="{00000000-0005-0000-0000-00003D970000}"/>
    <cellStyle name="Subtotal (line) 4 2 45 2 3" xfId="40059" xr:uid="{00000000-0005-0000-0000-00003E970000}"/>
    <cellStyle name="Subtotal (line) 4 2 45 2 4" xfId="40060" xr:uid="{00000000-0005-0000-0000-00003F970000}"/>
    <cellStyle name="Subtotal (line) 4 2 45 3" xfId="40061" xr:uid="{00000000-0005-0000-0000-000040970000}"/>
    <cellStyle name="Subtotal (line) 4 2 45 4" xfId="40062" xr:uid="{00000000-0005-0000-0000-000041970000}"/>
    <cellStyle name="Subtotal (line) 4 2 45 5" xfId="40063" xr:uid="{00000000-0005-0000-0000-000042970000}"/>
    <cellStyle name="Subtotal (line) 4 2 46" xfId="40064" xr:uid="{00000000-0005-0000-0000-000043970000}"/>
    <cellStyle name="Subtotal (line) 4 2 46 2" xfId="40065" xr:uid="{00000000-0005-0000-0000-000044970000}"/>
    <cellStyle name="Subtotal (line) 4 2 46 3" xfId="40066" xr:uid="{00000000-0005-0000-0000-000045970000}"/>
    <cellStyle name="Subtotal (line) 4 2 46 4" xfId="40067" xr:uid="{00000000-0005-0000-0000-000046970000}"/>
    <cellStyle name="Subtotal (line) 4 2 47" xfId="40068" xr:uid="{00000000-0005-0000-0000-000047970000}"/>
    <cellStyle name="Subtotal (line) 4 2 47 2" xfId="40069" xr:uid="{00000000-0005-0000-0000-000048970000}"/>
    <cellStyle name="Subtotal (line) 4 2 47 3" xfId="40070" xr:uid="{00000000-0005-0000-0000-000049970000}"/>
    <cellStyle name="Subtotal (line) 4 2 47 4" xfId="40071" xr:uid="{00000000-0005-0000-0000-00004A970000}"/>
    <cellStyle name="Subtotal (line) 4 2 48" xfId="40072" xr:uid="{00000000-0005-0000-0000-00004B970000}"/>
    <cellStyle name="Subtotal (line) 4 2 49" xfId="40073" xr:uid="{00000000-0005-0000-0000-00004C970000}"/>
    <cellStyle name="Subtotal (line) 4 2 5" xfId="5537" xr:uid="{00000000-0005-0000-0000-00004D970000}"/>
    <cellStyle name="Subtotal (line) 4 2 5 2" xfId="40074" xr:uid="{00000000-0005-0000-0000-00004E970000}"/>
    <cellStyle name="Subtotal (line) 4 2 5 2 2" xfId="40075" xr:uid="{00000000-0005-0000-0000-00004F970000}"/>
    <cellStyle name="Subtotal (line) 4 2 5 2 3" xfId="40076" xr:uid="{00000000-0005-0000-0000-000050970000}"/>
    <cellStyle name="Subtotal (line) 4 2 5 2 4" xfId="40077" xr:uid="{00000000-0005-0000-0000-000051970000}"/>
    <cellStyle name="Subtotal (line) 4 2 5 3" xfId="40078" xr:uid="{00000000-0005-0000-0000-000052970000}"/>
    <cellStyle name="Subtotal (line) 4 2 5 4" xfId="40079" xr:uid="{00000000-0005-0000-0000-000053970000}"/>
    <cellStyle name="Subtotal (line) 4 2 5 5" xfId="40080" xr:uid="{00000000-0005-0000-0000-000054970000}"/>
    <cellStyle name="Subtotal (line) 4 2 50" xfId="40081" xr:uid="{00000000-0005-0000-0000-000055970000}"/>
    <cellStyle name="Subtotal (line) 4 2 6" xfId="5538" xr:uid="{00000000-0005-0000-0000-000056970000}"/>
    <cellStyle name="Subtotal (line) 4 2 6 2" xfId="40082" xr:uid="{00000000-0005-0000-0000-000057970000}"/>
    <cellStyle name="Subtotal (line) 4 2 6 2 2" xfId="40083" xr:uid="{00000000-0005-0000-0000-000058970000}"/>
    <cellStyle name="Subtotal (line) 4 2 6 2 3" xfId="40084" xr:uid="{00000000-0005-0000-0000-000059970000}"/>
    <cellStyle name="Subtotal (line) 4 2 6 2 4" xfId="40085" xr:uid="{00000000-0005-0000-0000-00005A970000}"/>
    <cellStyle name="Subtotal (line) 4 2 6 3" xfId="40086" xr:uid="{00000000-0005-0000-0000-00005B970000}"/>
    <cellStyle name="Subtotal (line) 4 2 6 4" xfId="40087" xr:uid="{00000000-0005-0000-0000-00005C970000}"/>
    <cellStyle name="Subtotal (line) 4 2 6 5" xfId="40088" xr:uid="{00000000-0005-0000-0000-00005D970000}"/>
    <cellStyle name="Subtotal (line) 4 2 7" xfId="5539" xr:uid="{00000000-0005-0000-0000-00005E970000}"/>
    <cellStyle name="Subtotal (line) 4 2 7 2" xfId="40089" xr:uid="{00000000-0005-0000-0000-00005F970000}"/>
    <cellStyle name="Subtotal (line) 4 2 7 2 2" xfId="40090" xr:uid="{00000000-0005-0000-0000-000060970000}"/>
    <cellStyle name="Subtotal (line) 4 2 7 2 3" xfId="40091" xr:uid="{00000000-0005-0000-0000-000061970000}"/>
    <cellStyle name="Subtotal (line) 4 2 7 2 4" xfId="40092" xr:uid="{00000000-0005-0000-0000-000062970000}"/>
    <cellStyle name="Subtotal (line) 4 2 7 3" xfId="40093" xr:uid="{00000000-0005-0000-0000-000063970000}"/>
    <cellStyle name="Subtotal (line) 4 2 7 4" xfId="40094" xr:uid="{00000000-0005-0000-0000-000064970000}"/>
    <cellStyle name="Subtotal (line) 4 2 7 5" xfId="40095" xr:uid="{00000000-0005-0000-0000-000065970000}"/>
    <cellStyle name="Subtotal (line) 4 2 8" xfId="5540" xr:uid="{00000000-0005-0000-0000-000066970000}"/>
    <cellStyle name="Subtotal (line) 4 2 8 2" xfId="40096" xr:uid="{00000000-0005-0000-0000-000067970000}"/>
    <cellStyle name="Subtotal (line) 4 2 8 2 2" xfId="40097" xr:uid="{00000000-0005-0000-0000-000068970000}"/>
    <cellStyle name="Subtotal (line) 4 2 8 2 3" xfId="40098" xr:uid="{00000000-0005-0000-0000-000069970000}"/>
    <cellStyle name="Subtotal (line) 4 2 8 2 4" xfId="40099" xr:uid="{00000000-0005-0000-0000-00006A970000}"/>
    <cellStyle name="Subtotal (line) 4 2 8 3" xfId="40100" xr:uid="{00000000-0005-0000-0000-00006B970000}"/>
    <cellStyle name="Subtotal (line) 4 2 8 4" xfId="40101" xr:uid="{00000000-0005-0000-0000-00006C970000}"/>
    <cellStyle name="Subtotal (line) 4 2 8 5" xfId="40102" xr:uid="{00000000-0005-0000-0000-00006D970000}"/>
    <cellStyle name="Subtotal (line) 4 2 9" xfId="5541" xr:uid="{00000000-0005-0000-0000-00006E970000}"/>
    <cellStyle name="Subtotal (line) 4 2 9 2" xfId="40103" xr:uid="{00000000-0005-0000-0000-00006F970000}"/>
    <cellStyle name="Subtotal (line) 4 2 9 2 2" xfId="40104" xr:uid="{00000000-0005-0000-0000-000070970000}"/>
    <cellStyle name="Subtotal (line) 4 2 9 2 3" xfId="40105" xr:uid="{00000000-0005-0000-0000-000071970000}"/>
    <cellStyle name="Subtotal (line) 4 2 9 2 4" xfId="40106" xr:uid="{00000000-0005-0000-0000-000072970000}"/>
    <cellStyle name="Subtotal (line) 4 2 9 3" xfId="40107" xr:uid="{00000000-0005-0000-0000-000073970000}"/>
    <cellStyle name="Subtotal (line) 4 2 9 4" xfId="40108" xr:uid="{00000000-0005-0000-0000-000074970000}"/>
    <cellStyle name="Subtotal (line) 4 2 9 5" xfId="40109" xr:uid="{00000000-0005-0000-0000-000075970000}"/>
    <cellStyle name="Subtotal (line) 4 3" xfId="5542" xr:uid="{00000000-0005-0000-0000-000076970000}"/>
    <cellStyle name="Subtotal (line) 4 3 10" xfId="5543" xr:uid="{00000000-0005-0000-0000-000077970000}"/>
    <cellStyle name="Subtotal (line) 4 3 10 2" xfId="40110" xr:uid="{00000000-0005-0000-0000-000078970000}"/>
    <cellStyle name="Subtotal (line) 4 3 10 2 2" xfId="40111" xr:uid="{00000000-0005-0000-0000-000079970000}"/>
    <cellStyle name="Subtotal (line) 4 3 10 2 3" xfId="40112" xr:uid="{00000000-0005-0000-0000-00007A970000}"/>
    <cellStyle name="Subtotal (line) 4 3 10 2 4" xfId="40113" xr:uid="{00000000-0005-0000-0000-00007B970000}"/>
    <cellStyle name="Subtotal (line) 4 3 10 3" xfId="40114" xr:uid="{00000000-0005-0000-0000-00007C970000}"/>
    <cellStyle name="Subtotal (line) 4 3 10 4" xfId="40115" xr:uid="{00000000-0005-0000-0000-00007D970000}"/>
    <cellStyle name="Subtotal (line) 4 3 10 5" xfId="40116" xr:uid="{00000000-0005-0000-0000-00007E970000}"/>
    <cellStyle name="Subtotal (line) 4 3 11" xfId="5544" xr:uid="{00000000-0005-0000-0000-00007F970000}"/>
    <cellStyle name="Subtotal (line) 4 3 11 2" xfId="40117" xr:uid="{00000000-0005-0000-0000-000080970000}"/>
    <cellStyle name="Subtotal (line) 4 3 11 2 2" xfId="40118" xr:uid="{00000000-0005-0000-0000-000081970000}"/>
    <cellStyle name="Subtotal (line) 4 3 11 2 3" xfId="40119" xr:uid="{00000000-0005-0000-0000-000082970000}"/>
    <cellStyle name="Subtotal (line) 4 3 11 2 4" xfId="40120" xr:uid="{00000000-0005-0000-0000-000083970000}"/>
    <cellStyle name="Subtotal (line) 4 3 11 3" xfId="40121" xr:uid="{00000000-0005-0000-0000-000084970000}"/>
    <cellStyle name="Subtotal (line) 4 3 11 4" xfId="40122" xr:uid="{00000000-0005-0000-0000-000085970000}"/>
    <cellStyle name="Subtotal (line) 4 3 11 5" xfId="40123" xr:uid="{00000000-0005-0000-0000-000086970000}"/>
    <cellStyle name="Subtotal (line) 4 3 12" xfId="5545" xr:uid="{00000000-0005-0000-0000-000087970000}"/>
    <cellStyle name="Subtotal (line) 4 3 12 2" xfId="40124" xr:uid="{00000000-0005-0000-0000-000088970000}"/>
    <cellStyle name="Subtotal (line) 4 3 12 2 2" xfId="40125" xr:uid="{00000000-0005-0000-0000-000089970000}"/>
    <cellStyle name="Subtotal (line) 4 3 12 2 3" xfId="40126" xr:uid="{00000000-0005-0000-0000-00008A970000}"/>
    <cellStyle name="Subtotal (line) 4 3 12 2 4" xfId="40127" xr:uid="{00000000-0005-0000-0000-00008B970000}"/>
    <cellStyle name="Subtotal (line) 4 3 12 3" xfId="40128" xr:uid="{00000000-0005-0000-0000-00008C970000}"/>
    <cellStyle name="Subtotal (line) 4 3 12 4" xfId="40129" xr:uid="{00000000-0005-0000-0000-00008D970000}"/>
    <cellStyle name="Subtotal (line) 4 3 12 5" xfId="40130" xr:uid="{00000000-0005-0000-0000-00008E970000}"/>
    <cellStyle name="Subtotal (line) 4 3 13" xfId="5546" xr:uid="{00000000-0005-0000-0000-00008F970000}"/>
    <cellStyle name="Subtotal (line) 4 3 13 2" xfId="40131" xr:uid="{00000000-0005-0000-0000-000090970000}"/>
    <cellStyle name="Subtotal (line) 4 3 13 2 2" xfId="40132" xr:uid="{00000000-0005-0000-0000-000091970000}"/>
    <cellStyle name="Subtotal (line) 4 3 13 2 3" xfId="40133" xr:uid="{00000000-0005-0000-0000-000092970000}"/>
    <cellStyle name="Subtotal (line) 4 3 13 2 4" xfId="40134" xr:uid="{00000000-0005-0000-0000-000093970000}"/>
    <cellStyle name="Subtotal (line) 4 3 13 3" xfId="40135" xr:uid="{00000000-0005-0000-0000-000094970000}"/>
    <cellStyle name="Subtotal (line) 4 3 13 4" xfId="40136" xr:uid="{00000000-0005-0000-0000-000095970000}"/>
    <cellStyle name="Subtotal (line) 4 3 13 5" xfId="40137" xr:uid="{00000000-0005-0000-0000-000096970000}"/>
    <cellStyle name="Subtotal (line) 4 3 14" xfId="5547" xr:uid="{00000000-0005-0000-0000-000097970000}"/>
    <cellStyle name="Subtotal (line) 4 3 14 2" xfId="40138" xr:uid="{00000000-0005-0000-0000-000098970000}"/>
    <cellStyle name="Subtotal (line) 4 3 14 2 2" xfId="40139" xr:uid="{00000000-0005-0000-0000-000099970000}"/>
    <cellStyle name="Subtotal (line) 4 3 14 2 3" xfId="40140" xr:uid="{00000000-0005-0000-0000-00009A970000}"/>
    <cellStyle name="Subtotal (line) 4 3 14 2 4" xfId="40141" xr:uid="{00000000-0005-0000-0000-00009B970000}"/>
    <cellStyle name="Subtotal (line) 4 3 14 3" xfId="40142" xr:uid="{00000000-0005-0000-0000-00009C970000}"/>
    <cellStyle name="Subtotal (line) 4 3 14 4" xfId="40143" xr:uid="{00000000-0005-0000-0000-00009D970000}"/>
    <cellStyle name="Subtotal (line) 4 3 14 5" xfId="40144" xr:uid="{00000000-0005-0000-0000-00009E970000}"/>
    <cellStyle name="Subtotal (line) 4 3 15" xfId="5548" xr:uid="{00000000-0005-0000-0000-00009F970000}"/>
    <cellStyle name="Subtotal (line) 4 3 15 2" xfId="40145" xr:uid="{00000000-0005-0000-0000-0000A0970000}"/>
    <cellStyle name="Subtotal (line) 4 3 15 2 2" xfId="40146" xr:uid="{00000000-0005-0000-0000-0000A1970000}"/>
    <cellStyle name="Subtotal (line) 4 3 15 2 3" xfId="40147" xr:uid="{00000000-0005-0000-0000-0000A2970000}"/>
    <cellStyle name="Subtotal (line) 4 3 15 2 4" xfId="40148" xr:uid="{00000000-0005-0000-0000-0000A3970000}"/>
    <cellStyle name="Subtotal (line) 4 3 15 3" xfId="40149" xr:uid="{00000000-0005-0000-0000-0000A4970000}"/>
    <cellStyle name="Subtotal (line) 4 3 15 4" xfId="40150" xr:uid="{00000000-0005-0000-0000-0000A5970000}"/>
    <cellStyle name="Subtotal (line) 4 3 15 5" xfId="40151" xr:uid="{00000000-0005-0000-0000-0000A6970000}"/>
    <cellStyle name="Subtotal (line) 4 3 16" xfId="5549" xr:uid="{00000000-0005-0000-0000-0000A7970000}"/>
    <cellStyle name="Subtotal (line) 4 3 16 2" xfId="40152" xr:uid="{00000000-0005-0000-0000-0000A8970000}"/>
    <cellStyle name="Subtotal (line) 4 3 16 2 2" xfId="40153" xr:uid="{00000000-0005-0000-0000-0000A9970000}"/>
    <cellStyle name="Subtotal (line) 4 3 16 2 3" xfId="40154" xr:uid="{00000000-0005-0000-0000-0000AA970000}"/>
    <cellStyle name="Subtotal (line) 4 3 16 2 4" xfId="40155" xr:uid="{00000000-0005-0000-0000-0000AB970000}"/>
    <cellStyle name="Subtotal (line) 4 3 16 3" xfId="40156" xr:uid="{00000000-0005-0000-0000-0000AC970000}"/>
    <cellStyle name="Subtotal (line) 4 3 16 4" xfId="40157" xr:uid="{00000000-0005-0000-0000-0000AD970000}"/>
    <cellStyle name="Subtotal (line) 4 3 16 5" xfId="40158" xr:uid="{00000000-0005-0000-0000-0000AE970000}"/>
    <cellStyle name="Subtotal (line) 4 3 17" xfId="5550" xr:uid="{00000000-0005-0000-0000-0000AF970000}"/>
    <cellStyle name="Subtotal (line) 4 3 17 2" xfId="40159" xr:uid="{00000000-0005-0000-0000-0000B0970000}"/>
    <cellStyle name="Subtotal (line) 4 3 17 2 2" xfId="40160" xr:uid="{00000000-0005-0000-0000-0000B1970000}"/>
    <cellStyle name="Subtotal (line) 4 3 17 2 3" xfId="40161" xr:uid="{00000000-0005-0000-0000-0000B2970000}"/>
    <cellStyle name="Subtotal (line) 4 3 17 2 4" xfId="40162" xr:uid="{00000000-0005-0000-0000-0000B3970000}"/>
    <cellStyle name="Subtotal (line) 4 3 17 3" xfId="40163" xr:uid="{00000000-0005-0000-0000-0000B4970000}"/>
    <cellStyle name="Subtotal (line) 4 3 17 4" xfId="40164" xr:uid="{00000000-0005-0000-0000-0000B5970000}"/>
    <cellStyle name="Subtotal (line) 4 3 17 5" xfId="40165" xr:uid="{00000000-0005-0000-0000-0000B6970000}"/>
    <cellStyle name="Subtotal (line) 4 3 18" xfId="5551" xr:uid="{00000000-0005-0000-0000-0000B7970000}"/>
    <cellStyle name="Subtotal (line) 4 3 18 2" xfId="40166" xr:uid="{00000000-0005-0000-0000-0000B8970000}"/>
    <cellStyle name="Subtotal (line) 4 3 18 2 2" xfId="40167" xr:uid="{00000000-0005-0000-0000-0000B9970000}"/>
    <cellStyle name="Subtotal (line) 4 3 18 2 3" xfId="40168" xr:uid="{00000000-0005-0000-0000-0000BA970000}"/>
    <cellStyle name="Subtotal (line) 4 3 18 2 4" xfId="40169" xr:uid="{00000000-0005-0000-0000-0000BB970000}"/>
    <cellStyle name="Subtotal (line) 4 3 18 3" xfId="40170" xr:uid="{00000000-0005-0000-0000-0000BC970000}"/>
    <cellStyle name="Subtotal (line) 4 3 18 4" xfId="40171" xr:uid="{00000000-0005-0000-0000-0000BD970000}"/>
    <cellStyle name="Subtotal (line) 4 3 18 5" xfId="40172" xr:uid="{00000000-0005-0000-0000-0000BE970000}"/>
    <cellStyle name="Subtotal (line) 4 3 19" xfId="5552" xr:uid="{00000000-0005-0000-0000-0000BF970000}"/>
    <cellStyle name="Subtotal (line) 4 3 19 2" xfId="40173" xr:uid="{00000000-0005-0000-0000-0000C0970000}"/>
    <cellStyle name="Subtotal (line) 4 3 19 2 2" xfId="40174" xr:uid="{00000000-0005-0000-0000-0000C1970000}"/>
    <cellStyle name="Subtotal (line) 4 3 19 2 3" xfId="40175" xr:uid="{00000000-0005-0000-0000-0000C2970000}"/>
    <cellStyle name="Subtotal (line) 4 3 19 2 4" xfId="40176" xr:uid="{00000000-0005-0000-0000-0000C3970000}"/>
    <cellStyle name="Subtotal (line) 4 3 19 3" xfId="40177" xr:uid="{00000000-0005-0000-0000-0000C4970000}"/>
    <cellStyle name="Subtotal (line) 4 3 19 4" xfId="40178" xr:uid="{00000000-0005-0000-0000-0000C5970000}"/>
    <cellStyle name="Subtotal (line) 4 3 19 5" xfId="40179" xr:uid="{00000000-0005-0000-0000-0000C6970000}"/>
    <cellStyle name="Subtotal (line) 4 3 2" xfId="5553" xr:uid="{00000000-0005-0000-0000-0000C7970000}"/>
    <cellStyle name="Subtotal (line) 4 3 2 10" xfId="5554" xr:uid="{00000000-0005-0000-0000-0000C8970000}"/>
    <cellStyle name="Subtotal (line) 4 3 2 10 2" xfId="40180" xr:uid="{00000000-0005-0000-0000-0000C9970000}"/>
    <cellStyle name="Subtotal (line) 4 3 2 10 2 2" xfId="40181" xr:uid="{00000000-0005-0000-0000-0000CA970000}"/>
    <cellStyle name="Subtotal (line) 4 3 2 10 2 3" xfId="40182" xr:uid="{00000000-0005-0000-0000-0000CB970000}"/>
    <cellStyle name="Subtotal (line) 4 3 2 10 2 4" xfId="40183" xr:uid="{00000000-0005-0000-0000-0000CC970000}"/>
    <cellStyle name="Subtotal (line) 4 3 2 10 3" xfId="40184" xr:uid="{00000000-0005-0000-0000-0000CD970000}"/>
    <cellStyle name="Subtotal (line) 4 3 2 10 4" xfId="40185" xr:uid="{00000000-0005-0000-0000-0000CE970000}"/>
    <cellStyle name="Subtotal (line) 4 3 2 10 5" xfId="40186" xr:uid="{00000000-0005-0000-0000-0000CF970000}"/>
    <cellStyle name="Subtotal (line) 4 3 2 11" xfId="5555" xr:uid="{00000000-0005-0000-0000-0000D0970000}"/>
    <cellStyle name="Subtotal (line) 4 3 2 11 2" xfId="40187" xr:uid="{00000000-0005-0000-0000-0000D1970000}"/>
    <cellStyle name="Subtotal (line) 4 3 2 11 2 2" xfId="40188" xr:uid="{00000000-0005-0000-0000-0000D2970000}"/>
    <cellStyle name="Subtotal (line) 4 3 2 11 2 3" xfId="40189" xr:uid="{00000000-0005-0000-0000-0000D3970000}"/>
    <cellStyle name="Subtotal (line) 4 3 2 11 2 4" xfId="40190" xr:uid="{00000000-0005-0000-0000-0000D4970000}"/>
    <cellStyle name="Subtotal (line) 4 3 2 11 3" xfId="40191" xr:uid="{00000000-0005-0000-0000-0000D5970000}"/>
    <cellStyle name="Subtotal (line) 4 3 2 11 4" xfId="40192" xr:uid="{00000000-0005-0000-0000-0000D6970000}"/>
    <cellStyle name="Subtotal (line) 4 3 2 11 5" xfId="40193" xr:uid="{00000000-0005-0000-0000-0000D7970000}"/>
    <cellStyle name="Subtotal (line) 4 3 2 12" xfId="5556" xr:uid="{00000000-0005-0000-0000-0000D8970000}"/>
    <cellStyle name="Subtotal (line) 4 3 2 12 2" xfId="40194" xr:uid="{00000000-0005-0000-0000-0000D9970000}"/>
    <cellStyle name="Subtotal (line) 4 3 2 12 2 2" xfId="40195" xr:uid="{00000000-0005-0000-0000-0000DA970000}"/>
    <cellStyle name="Subtotal (line) 4 3 2 12 2 3" xfId="40196" xr:uid="{00000000-0005-0000-0000-0000DB970000}"/>
    <cellStyle name="Subtotal (line) 4 3 2 12 2 4" xfId="40197" xr:uid="{00000000-0005-0000-0000-0000DC970000}"/>
    <cellStyle name="Subtotal (line) 4 3 2 12 3" xfId="40198" xr:uid="{00000000-0005-0000-0000-0000DD970000}"/>
    <cellStyle name="Subtotal (line) 4 3 2 12 4" xfId="40199" xr:uid="{00000000-0005-0000-0000-0000DE970000}"/>
    <cellStyle name="Subtotal (line) 4 3 2 12 5" xfId="40200" xr:uid="{00000000-0005-0000-0000-0000DF970000}"/>
    <cellStyle name="Subtotal (line) 4 3 2 13" xfId="5557" xr:uid="{00000000-0005-0000-0000-0000E0970000}"/>
    <cellStyle name="Subtotal (line) 4 3 2 13 2" xfId="40201" xr:uid="{00000000-0005-0000-0000-0000E1970000}"/>
    <cellStyle name="Subtotal (line) 4 3 2 13 2 2" xfId="40202" xr:uid="{00000000-0005-0000-0000-0000E2970000}"/>
    <cellStyle name="Subtotal (line) 4 3 2 13 2 3" xfId="40203" xr:uid="{00000000-0005-0000-0000-0000E3970000}"/>
    <cellStyle name="Subtotal (line) 4 3 2 13 2 4" xfId="40204" xr:uid="{00000000-0005-0000-0000-0000E4970000}"/>
    <cellStyle name="Subtotal (line) 4 3 2 13 3" xfId="40205" xr:uid="{00000000-0005-0000-0000-0000E5970000}"/>
    <cellStyle name="Subtotal (line) 4 3 2 13 4" xfId="40206" xr:uid="{00000000-0005-0000-0000-0000E6970000}"/>
    <cellStyle name="Subtotal (line) 4 3 2 13 5" xfId="40207" xr:uid="{00000000-0005-0000-0000-0000E7970000}"/>
    <cellStyle name="Subtotal (line) 4 3 2 14" xfId="5558" xr:uid="{00000000-0005-0000-0000-0000E8970000}"/>
    <cellStyle name="Subtotal (line) 4 3 2 14 2" xfId="40208" xr:uid="{00000000-0005-0000-0000-0000E9970000}"/>
    <cellStyle name="Subtotal (line) 4 3 2 14 2 2" xfId="40209" xr:uid="{00000000-0005-0000-0000-0000EA970000}"/>
    <cellStyle name="Subtotal (line) 4 3 2 14 2 3" xfId="40210" xr:uid="{00000000-0005-0000-0000-0000EB970000}"/>
    <cellStyle name="Subtotal (line) 4 3 2 14 2 4" xfId="40211" xr:uid="{00000000-0005-0000-0000-0000EC970000}"/>
    <cellStyle name="Subtotal (line) 4 3 2 14 3" xfId="40212" xr:uid="{00000000-0005-0000-0000-0000ED970000}"/>
    <cellStyle name="Subtotal (line) 4 3 2 14 4" xfId="40213" xr:uid="{00000000-0005-0000-0000-0000EE970000}"/>
    <cellStyle name="Subtotal (line) 4 3 2 14 5" xfId="40214" xr:uid="{00000000-0005-0000-0000-0000EF970000}"/>
    <cellStyle name="Subtotal (line) 4 3 2 15" xfId="5559" xr:uid="{00000000-0005-0000-0000-0000F0970000}"/>
    <cellStyle name="Subtotal (line) 4 3 2 15 2" xfId="40215" xr:uid="{00000000-0005-0000-0000-0000F1970000}"/>
    <cellStyle name="Subtotal (line) 4 3 2 15 2 2" xfId="40216" xr:uid="{00000000-0005-0000-0000-0000F2970000}"/>
    <cellStyle name="Subtotal (line) 4 3 2 15 2 3" xfId="40217" xr:uid="{00000000-0005-0000-0000-0000F3970000}"/>
    <cellStyle name="Subtotal (line) 4 3 2 15 2 4" xfId="40218" xr:uid="{00000000-0005-0000-0000-0000F4970000}"/>
    <cellStyle name="Subtotal (line) 4 3 2 15 3" xfId="40219" xr:uid="{00000000-0005-0000-0000-0000F5970000}"/>
    <cellStyle name="Subtotal (line) 4 3 2 15 4" xfId="40220" xr:uid="{00000000-0005-0000-0000-0000F6970000}"/>
    <cellStyle name="Subtotal (line) 4 3 2 15 5" xfId="40221" xr:uid="{00000000-0005-0000-0000-0000F7970000}"/>
    <cellStyle name="Subtotal (line) 4 3 2 16" xfId="5560" xr:uid="{00000000-0005-0000-0000-0000F8970000}"/>
    <cellStyle name="Subtotal (line) 4 3 2 16 2" xfId="40222" xr:uid="{00000000-0005-0000-0000-0000F9970000}"/>
    <cellStyle name="Subtotal (line) 4 3 2 16 2 2" xfId="40223" xr:uid="{00000000-0005-0000-0000-0000FA970000}"/>
    <cellStyle name="Subtotal (line) 4 3 2 16 2 3" xfId="40224" xr:uid="{00000000-0005-0000-0000-0000FB970000}"/>
    <cellStyle name="Subtotal (line) 4 3 2 16 2 4" xfId="40225" xr:uid="{00000000-0005-0000-0000-0000FC970000}"/>
    <cellStyle name="Subtotal (line) 4 3 2 16 3" xfId="40226" xr:uid="{00000000-0005-0000-0000-0000FD970000}"/>
    <cellStyle name="Subtotal (line) 4 3 2 16 4" xfId="40227" xr:uid="{00000000-0005-0000-0000-0000FE970000}"/>
    <cellStyle name="Subtotal (line) 4 3 2 16 5" xfId="40228" xr:uid="{00000000-0005-0000-0000-0000FF970000}"/>
    <cellStyle name="Subtotal (line) 4 3 2 17" xfId="5561" xr:uid="{00000000-0005-0000-0000-000000980000}"/>
    <cellStyle name="Subtotal (line) 4 3 2 17 2" xfId="40229" xr:uid="{00000000-0005-0000-0000-000001980000}"/>
    <cellStyle name="Subtotal (line) 4 3 2 17 2 2" xfId="40230" xr:uid="{00000000-0005-0000-0000-000002980000}"/>
    <cellStyle name="Subtotal (line) 4 3 2 17 2 3" xfId="40231" xr:uid="{00000000-0005-0000-0000-000003980000}"/>
    <cellStyle name="Subtotal (line) 4 3 2 17 2 4" xfId="40232" xr:uid="{00000000-0005-0000-0000-000004980000}"/>
    <cellStyle name="Subtotal (line) 4 3 2 17 3" xfId="40233" xr:uid="{00000000-0005-0000-0000-000005980000}"/>
    <cellStyle name="Subtotal (line) 4 3 2 17 4" xfId="40234" xr:uid="{00000000-0005-0000-0000-000006980000}"/>
    <cellStyle name="Subtotal (line) 4 3 2 17 5" xfId="40235" xr:uid="{00000000-0005-0000-0000-000007980000}"/>
    <cellStyle name="Subtotal (line) 4 3 2 18" xfId="5562" xr:uid="{00000000-0005-0000-0000-000008980000}"/>
    <cellStyle name="Subtotal (line) 4 3 2 18 2" xfId="40236" xr:uid="{00000000-0005-0000-0000-000009980000}"/>
    <cellStyle name="Subtotal (line) 4 3 2 18 2 2" xfId="40237" xr:uid="{00000000-0005-0000-0000-00000A980000}"/>
    <cellStyle name="Subtotal (line) 4 3 2 18 2 3" xfId="40238" xr:uid="{00000000-0005-0000-0000-00000B980000}"/>
    <cellStyle name="Subtotal (line) 4 3 2 18 2 4" xfId="40239" xr:uid="{00000000-0005-0000-0000-00000C980000}"/>
    <cellStyle name="Subtotal (line) 4 3 2 18 3" xfId="40240" xr:uid="{00000000-0005-0000-0000-00000D980000}"/>
    <cellStyle name="Subtotal (line) 4 3 2 18 4" xfId="40241" xr:uid="{00000000-0005-0000-0000-00000E980000}"/>
    <cellStyle name="Subtotal (line) 4 3 2 18 5" xfId="40242" xr:uid="{00000000-0005-0000-0000-00000F980000}"/>
    <cellStyle name="Subtotal (line) 4 3 2 19" xfId="5563" xr:uid="{00000000-0005-0000-0000-000010980000}"/>
    <cellStyle name="Subtotal (line) 4 3 2 19 2" xfId="40243" xr:uid="{00000000-0005-0000-0000-000011980000}"/>
    <cellStyle name="Subtotal (line) 4 3 2 19 2 2" xfId="40244" xr:uid="{00000000-0005-0000-0000-000012980000}"/>
    <cellStyle name="Subtotal (line) 4 3 2 19 2 3" xfId="40245" xr:uid="{00000000-0005-0000-0000-000013980000}"/>
    <cellStyle name="Subtotal (line) 4 3 2 19 2 4" xfId="40246" xr:uid="{00000000-0005-0000-0000-000014980000}"/>
    <cellStyle name="Subtotal (line) 4 3 2 19 3" xfId="40247" xr:uid="{00000000-0005-0000-0000-000015980000}"/>
    <cellStyle name="Subtotal (line) 4 3 2 19 4" xfId="40248" xr:uid="{00000000-0005-0000-0000-000016980000}"/>
    <cellStyle name="Subtotal (line) 4 3 2 19 5" xfId="40249" xr:uid="{00000000-0005-0000-0000-000017980000}"/>
    <cellStyle name="Subtotal (line) 4 3 2 2" xfId="5564" xr:uid="{00000000-0005-0000-0000-000018980000}"/>
    <cellStyle name="Subtotal (line) 4 3 2 2 2" xfId="40250" xr:uid="{00000000-0005-0000-0000-000019980000}"/>
    <cellStyle name="Subtotal (line) 4 3 2 2 2 2" xfId="40251" xr:uid="{00000000-0005-0000-0000-00001A980000}"/>
    <cellStyle name="Subtotal (line) 4 3 2 2 2 3" xfId="40252" xr:uid="{00000000-0005-0000-0000-00001B980000}"/>
    <cellStyle name="Subtotal (line) 4 3 2 2 2 4" xfId="40253" xr:uid="{00000000-0005-0000-0000-00001C980000}"/>
    <cellStyle name="Subtotal (line) 4 3 2 2 3" xfId="40254" xr:uid="{00000000-0005-0000-0000-00001D980000}"/>
    <cellStyle name="Subtotal (line) 4 3 2 2 4" xfId="40255" xr:uid="{00000000-0005-0000-0000-00001E980000}"/>
    <cellStyle name="Subtotal (line) 4 3 2 2 5" xfId="40256" xr:uid="{00000000-0005-0000-0000-00001F980000}"/>
    <cellStyle name="Subtotal (line) 4 3 2 20" xfId="5565" xr:uid="{00000000-0005-0000-0000-000020980000}"/>
    <cellStyle name="Subtotal (line) 4 3 2 20 2" xfId="40257" xr:uid="{00000000-0005-0000-0000-000021980000}"/>
    <cellStyle name="Subtotal (line) 4 3 2 20 2 2" xfId="40258" xr:uid="{00000000-0005-0000-0000-000022980000}"/>
    <cellStyle name="Subtotal (line) 4 3 2 20 2 3" xfId="40259" xr:uid="{00000000-0005-0000-0000-000023980000}"/>
    <cellStyle name="Subtotal (line) 4 3 2 20 2 4" xfId="40260" xr:uid="{00000000-0005-0000-0000-000024980000}"/>
    <cellStyle name="Subtotal (line) 4 3 2 20 3" xfId="40261" xr:uid="{00000000-0005-0000-0000-000025980000}"/>
    <cellStyle name="Subtotal (line) 4 3 2 20 4" xfId="40262" xr:uid="{00000000-0005-0000-0000-000026980000}"/>
    <cellStyle name="Subtotal (line) 4 3 2 20 5" xfId="40263" xr:uid="{00000000-0005-0000-0000-000027980000}"/>
    <cellStyle name="Subtotal (line) 4 3 2 21" xfId="5566" xr:uid="{00000000-0005-0000-0000-000028980000}"/>
    <cellStyle name="Subtotal (line) 4 3 2 21 2" xfId="40264" xr:uid="{00000000-0005-0000-0000-000029980000}"/>
    <cellStyle name="Subtotal (line) 4 3 2 21 2 2" xfId="40265" xr:uid="{00000000-0005-0000-0000-00002A980000}"/>
    <cellStyle name="Subtotal (line) 4 3 2 21 2 3" xfId="40266" xr:uid="{00000000-0005-0000-0000-00002B980000}"/>
    <cellStyle name="Subtotal (line) 4 3 2 21 2 4" xfId="40267" xr:uid="{00000000-0005-0000-0000-00002C980000}"/>
    <cellStyle name="Subtotal (line) 4 3 2 21 3" xfId="40268" xr:uid="{00000000-0005-0000-0000-00002D980000}"/>
    <cellStyle name="Subtotal (line) 4 3 2 21 4" xfId="40269" xr:uid="{00000000-0005-0000-0000-00002E980000}"/>
    <cellStyle name="Subtotal (line) 4 3 2 21 5" xfId="40270" xr:uid="{00000000-0005-0000-0000-00002F980000}"/>
    <cellStyle name="Subtotal (line) 4 3 2 22" xfId="5567" xr:uid="{00000000-0005-0000-0000-000030980000}"/>
    <cellStyle name="Subtotal (line) 4 3 2 22 2" xfId="40271" xr:uid="{00000000-0005-0000-0000-000031980000}"/>
    <cellStyle name="Subtotal (line) 4 3 2 22 2 2" xfId="40272" xr:uid="{00000000-0005-0000-0000-000032980000}"/>
    <cellStyle name="Subtotal (line) 4 3 2 22 2 3" xfId="40273" xr:uid="{00000000-0005-0000-0000-000033980000}"/>
    <cellStyle name="Subtotal (line) 4 3 2 22 2 4" xfId="40274" xr:uid="{00000000-0005-0000-0000-000034980000}"/>
    <cellStyle name="Subtotal (line) 4 3 2 22 3" xfId="40275" xr:uid="{00000000-0005-0000-0000-000035980000}"/>
    <cellStyle name="Subtotal (line) 4 3 2 22 4" xfId="40276" xr:uid="{00000000-0005-0000-0000-000036980000}"/>
    <cellStyle name="Subtotal (line) 4 3 2 22 5" xfId="40277" xr:uid="{00000000-0005-0000-0000-000037980000}"/>
    <cellStyle name="Subtotal (line) 4 3 2 23" xfId="5568" xr:uid="{00000000-0005-0000-0000-000038980000}"/>
    <cellStyle name="Subtotal (line) 4 3 2 23 2" xfId="40278" xr:uid="{00000000-0005-0000-0000-000039980000}"/>
    <cellStyle name="Subtotal (line) 4 3 2 23 2 2" xfId="40279" xr:uid="{00000000-0005-0000-0000-00003A980000}"/>
    <cellStyle name="Subtotal (line) 4 3 2 23 2 3" xfId="40280" xr:uid="{00000000-0005-0000-0000-00003B980000}"/>
    <cellStyle name="Subtotal (line) 4 3 2 23 2 4" xfId="40281" xr:uid="{00000000-0005-0000-0000-00003C980000}"/>
    <cellStyle name="Subtotal (line) 4 3 2 23 3" xfId="40282" xr:uid="{00000000-0005-0000-0000-00003D980000}"/>
    <cellStyle name="Subtotal (line) 4 3 2 23 4" xfId="40283" xr:uid="{00000000-0005-0000-0000-00003E980000}"/>
    <cellStyle name="Subtotal (line) 4 3 2 23 5" xfId="40284" xr:uid="{00000000-0005-0000-0000-00003F980000}"/>
    <cellStyle name="Subtotal (line) 4 3 2 24" xfId="5569" xr:uid="{00000000-0005-0000-0000-000040980000}"/>
    <cellStyle name="Subtotal (line) 4 3 2 24 2" xfId="40285" xr:uid="{00000000-0005-0000-0000-000041980000}"/>
    <cellStyle name="Subtotal (line) 4 3 2 24 2 2" xfId="40286" xr:uid="{00000000-0005-0000-0000-000042980000}"/>
    <cellStyle name="Subtotal (line) 4 3 2 24 2 3" xfId="40287" xr:uid="{00000000-0005-0000-0000-000043980000}"/>
    <cellStyle name="Subtotal (line) 4 3 2 24 2 4" xfId="40288" xr:uid="{00000000-0005-0000-0000-000044980000}"/>
    <cellStyle name="Subtotal (line) 4 3 2 24 3" xfId="40289" xr:uid="{00000000-0005-0000-0000-000045980000}"/>
    <cellStyle name="Subtotal (line) 4 3 2 24 4" xfId="40290" xr:uid="{00000000-0005-0000-0000-000046980000}"/>
    <cellStyle name="Subtotal (line) 4 3 2 24 5" xfId="40291" xr:uid="{00000000-0005-0000-0000-000047980000}"/>
    <cellStyle name="Subtotal (line) 4 3 2 25" xfId="5570" xr:uid="{00000000-0005-0000-0000-000048980000}"/>
    <cellStyle name="Subtotal (line) 4 3 2 25 2" xfId="40292" xr:uid="{00000000-0005-0000-0000-000049980000}"/>
    <cellStyle name="Subtotal (line) 4 3 2 25 2 2" xfId="40293" xr:uid="{00000000-0005-0000-0000-00004A980000}"/>
    <cellStyle name="Subtotal (line) 4 3 2 25 2 3" xfId="40294" xr:uid="{00000000-0005-0000-0000-00004B980000}"/>
    <cellStyle name="Subtotal (line) 4 3 2 25 2 4" xfId="40295" xr:uid="{00000000-0005-0000-0000-00004C980000}"/>
    <cellStyle name="Subtotal (line) 4 3 2 25 3" xfId="40296" xr:uid="{00000000-0005-0000-0000-00004D980000}"/>
    <cellStyle name="Subtotal (line) 4 3 2 25 4" xfId="40297" xr:uid="{00000000-0005-0000-0000-00004E980000}"/>
    <cellStyle name="Subtotal (line) 4 3 2 25 5" xfId="40298" xr:uid="{00000000-0005-0000-0000-00004F980000}"/>
    <cellStyle name="Subtotal (line) 4 3 2 26" xfId="5571" xr:uid="{00000000-0005-0000-0000-000050980000}"/>
    <cellStyle name="Subtotal (line) 4 3 2 26 2" xfId="40299" xr:uid="{00000000-0005-0000-0000-000051980000}"/>
    <cellStyle name="Subtotal (line) 4 3 2 26 2 2" xfId="40300" xr:uid="{00000000-0005-0000-0000-000052980000}"/>
    <cellStyle name="Subtotal (line) 4 3 2 26 2 3" xfId="40301" xr:uid="{00000000-0005-0000-0000-000053980000}"/>
    <cellStyle name="Subtotal (line) 4 3 2 26 2 4" xfId="40302" xr:uid="{00000000-0005-0000-0000-000054980000}"/>
    <cellStyle name="Subtotal (line) 4 3 2 26 3" xfId="40303" xr:uid="{00000000-0005-0000-0000-000055980000}"/>
    <cellStyle name="Subtotal (line) 4 3 2 26 4" xfId="40304" xr:uid="{00000000-0005-0000-0000-000056980000}"/>
    <cellStyle name="Subtotal (line) 4 3 2 26 5" xfId="40305" xr:uid="{00000000-0005-0000-0000-000057980000}"/>
    <cellStyle name="Subtotal (line) 4 3 2 27" xfId="5572" xr:uid="{00000000-0005-0000-0000-000058980000}"/>
    <cellStyle name="Subtotal (line) 4 3 2 27 2" xfId="40306" xr:uid="{00000000-0005-0000-0000-000059980000}"/>
    <cellStyle name="Subtotal (line) 4 3 2 27 2 2" xfId="40307" xr:uid="{00000000-0005-0000-0000-00005A980000}"/>
    <cellStyle name="Subtotal (line) 4 3 2 27 2 3" xfId="40308" xr:uid="{00000000-0005-0000-0000-00005B980000}"/>
    <cellStyle name="Subtotal (line) 4 3 2 27 2 4" xfId="40309" xr:uid="{00000000-0005-0000-0000-00005C980000}"/>
    <cellStyle name="Subtotal (line) 4 3 2 27 3" xfId="40310" xr:uid="{00000000-0005-0000-0000-00005D980000}"/>
    <cellStyle name="Subtotal (line) 4 3 2 27 4" xfId="40311" xr:uid="{00000000-0005-0000-0000-00005E980000}"/>
    <cellStyle name="Subtotal (line) 4 3 2 27 5" xfId="40312" xr:uid="{00000000-0005-0000-0000-00005F980000}"/>
    <cellStyle name="Subtotal (line) 4 3 2 28" xfId="5573" xr:uid="{00000000-0005-0000-0000-000060980000}"/>
    <cellStyle name="Subtotal (line) 4 3 2 28 2" xfId="40313" xr:uid="{00000000-0005-0000-0000-000061980000}"/>
    <cellStyle name="Subtotal (line) 4 3 2 28 2 2" xfId="40314" xr:uid="{00000000-0005-0000-0000-000062980000}"/>
    <cellStyle name="Subtotal (line) 4 3 2 28 2 3" xfId="40315" xr:uid="{00000000-0005-0000-0000-000063980000}"/>
    <cellStyle name="Subtotal (line) 4 3 2 28 2 4" xfId="40316" xr:uid="{00000000-0005-0000-0000-000064980000}"/>
    <cellStyle name="Subtotal (line) 4 3 2 28 3" xfId="40317" xr:uid="{00000000-0005-0000-0000-000065980000}"/>
    <cellStyle name="Subtotal (line) 4 3 2 28 4" xfId="40318" xr:uid="{00000000-0005-0000-0000-000066980000}"/>
    <cellStyle name="Subtotal (line) 4 3 2 28 5" xfId="40319" xr:uid="{00000000-0005-0000-0000-000067980000}"/>
    <cellStyle name="Subtotal (line) 4 3 2 29" xfId="5574" xr:uid="{00000000-0005-0000-0000-000068980000}"/>
    <cellStyle name="Subtotal (line) 4 3 2 29 2" xfId="40320" xr:uid="{00000000-0005-0000-0000-000069980000}"/>
    <cellStyle name="Subtotal (line) 4 3 2 29 2 2" xfId="40321" xr:uid="{00000000-0005-0000-0000-00006A980000}"/>
    <cellStyle name="Subtotal (line) 4 3 2 29 2 3" xfId="40322" xr:uid="{00000000-0005-0000-0000-00006B980000}"/>
    <cellStyle name="Subtotal (line) 4 3 2 29 2 4" xfId="40323" xr:uid="{00000000-0005-0000-0000-00006C980000}"/>
    <cellStyle name="Subtotal (line) 4 3 2 29 3" xfId="40324" xr:uid="{00000000-0005-0000-0000-00006D980000}"/>
    <cellStyle name="Subtotal (line) 4 3 2 29 4" xfId="40325" xr:uid="{00000000-0005-0000-0000-00006E980000}"/>
    <cellStyle name="Subtotal (line) 4 3 2 29 5" xfId="40326" xr:uid="{00000000-0005-0000-0000-00006F980000}"/>
    <cellStyle name="Subtotal (line) 4 3 2 3" xfId="5575" xr:uid="{00000000-0005-0000-0000-000070980000}"/>
    <cellStyle name="Subtotal (line) 4 3 2 3 2" xfId="40327" xr:uid="{00000000-0005-0000-0000-000071980000}"/>
    <cellStyle name="Subtotal (line) 4 3 2 3 2 2" xfId="40328" xr:uid="{00000000-0005-0000-0000-000072980000}"/>
    <cellStyle name="Subtotal (line) 4 3 2 3 2 3" xfId="40329" xr:uid="{00000000-0005-0000-0000-000073980000}"/>
    <cellStyle name="Subtotal (line) 4 3 2 3 2 4" xfId="40330" xr:uid="{00000000-0005-0000-0000-000074980000}"/>
    <cellStyle name="Subtotal (line) 4 3 2 3 3" xfId="40331" xr:uid="{00000000-0005-0000-0000-000075980000}"/>
    <cellStyle name="Subtotal (line) 4 3 2 3 4" xfId="40332" xr:uid="{00000000-0005-0000-0000-000076980000}"/>
    <cellStyle name="Subtotal (line) 4 3 2 3 5" xfId="40333" xr:uid="{00000000-0005-0000-0000-000077980000}"/>
    <cellStyle name="Subtotal (line) 4 3 2 30" xfId="5576" xr:uid="{00000000-0005-0000-0000-000078980000}"/>
    <cellStyle name="Subtotal (line) 4 3 2 30 2" xfId="40334" xr:uid="{00000000-0005-0000-0000-000079980000}"/>
    <cellStyle name="Subtotal (line) 4 3 2 30 2 2" xfId="40335" xr:uid="{00000000-0005-0000-0000-00007A980000}"/>
    <cellStyle name="Subtotal (line) 4 3 2 30 2 3" xfId="40336" xr:uid="{00000000-0005-0000-0000-00007B980000}"/>
    <cellStyle name="Subtotal (line) 4 3 2 30 2 4" xfId="40337" xr:uid="{00000000-0005-0000-0000-00007C980000}"/>
    <cellStyle name="Subtotal (line) 4 3 2 30 3" xfId="40338" xr:uid="{00000000-0005-0000-0000-00007D980000}"/>
    <cellStyle name="Subtotal (line) 4 3 2 30 4" xfId="40339" xr:uid="{00000000-0005-0000-0000-00007E980000}"/>
    <cellStyle name="Subtotal (line) 4 3 2 30 5" xfId="40340" xr:uid="{00000000-0005-0000-0000-00007F980000}"/>
    <cellStyle name="Subtotal (line) 4 3 2 31" xfId="5577" xr:uid="{00000000-0005-0000-0000-000080980000}"/>
    <cellStyle name="Subtotal (line) 4 3 2 31 2" xfId="40341" xr:uid="{00000000-0005-0000-0000-000081980000}"/>
    <cellStyle name="Subtotal (line) 4 3 2 31 2 2" xfId="40342" xr:uid="{00000000-0005-0000-0000-000082980000}"/>
    <cellStyle name="Subtotal (line) 4 3 2 31 2 3" xfId="40343" xr:uid="{00000000-0005-0000-0000-000083980000}"/>
    <cellStyle name="Subtotal (line) 4 3 2 31 2 4" xfId="40344" xr:uid="{00000000-0005-0000-0000-000084980000}"/>
    <cellStyle name="Subtotal (line) 4 3 2 31 3" xfId="40345" xr:uid="{00000000-0005-0000-0000-000085980000}"/>
    <cellStyle name="Subtotal (line) 4 3 2 31 4" xfId="40346" xr:uid="{00000000-0005-0000-0000-000086980000}"/>
    <cellStyle name="Subtotal (line) 4 3 2 31 5" xfId="40347" xr:uid="{00000000-0005-0000-0000-000087980000}"/>
    <cellStyle name="Subtotal (line) 4 3 2 32" xfId="5578" xr:uid="{00000000-0005-0000-0000-000088980000}"/>
    <cellStyle name="Subtotal (line) 4 3 2 32 2" xfId="40348" xr:uid="{00000000-0005-0000-0000-000089980000}"/>
    <cellStyle name="Subtotal (line) 4 3 2 32 2 2" xfId="40349" xr:uid="{00000000-0005-0000-0000-00008A980000}"/>
    <cellStyle name="Subtotal (line) 4 3 2 32 2 3" xfId="40350" xr:uid="{00000000-0005-0000-0000-00008B980000}"/>
    <cellStyle name="Subtotal (line) 4 3 2 32 2 4" xfId="40351" xr:uid="{00000000-0005-0000-0000-00008C980000}"/>
    <cellStyle name="Subtotal (line) 4 3 2 32 3" xfId="40352" xr:uid="{00000000-0005-0000-0000-00008D980000}"/>
    <cellStyle name="Subtotal (line) 4 3 2 32 4" xfId="40353" xr:uid="{00000000-0005-0000-0000-00008E980000}"/>
    <cellStyle name="Subtotal (line) 4 3 2 32 5" xfId="40354" xr:uid="{00000000-0005-0000-0000-00008F980000}"/>
    <cellStyle name="Subtotal (line) 4 3 2 33" xfId="5579" xr:uid="{00000000-0005-0000-0000-000090980000}"/>
    <cellStyle name="Subtotal (line) 4 3 2 33 2" xfId="40355" xr:uid="{00000000-0005-0000-0000-000091980000}"/>
    <cellStyle name="Subtotal (line) 4 3 2 33 2 2" xfId="40356" xr:uid="{00000000-0005-0000-0000-000092980000}"/>
    <cellStyle name="Subtotal (line) 4 3 2 33 2 3" xfId="40357" xr:uid="{00000000-0005-0000-0000-000093980000}"/>
    <cellStyle name="Subtotal (line) 4 3 2 33 2 4" xfId="40358" xr:uid="{00000000-0005-0000-0000-000094980000}"/>
    <cellStyle name="Subtotal (line) 4 3 2 33 3" xfId="40359" xr:uid="{00000000-0005-0000-0000-000095980000}"/>
    <cellStyle name="Subtotal (line) 4 3 2 33 4" xfId="40360" xr:uid="{00000000-0005-0000-0000-000096980000}"/>
    <cellStyle name="Subtotal (line) 4 3 2 33 5" xfId="40361" xr:uid="{00000000-0005-0000-0000-000097980000}"/>
    <cellStyle name="Subtotal (line) 4 3 2 34" xfId="5580" xr:uid="{00000000-0005-0000-0000-000098980000}"/>
    <cellStyle name="Subtotal (line) 4 3 2 34 2" xfId="40362" xr:uid="{00000000-0005-0000-0000-000099980000}"/>
    <cellStyle name="Subtotal (line) 4 3 2 34 2 2" xfId="40363" xr:uid="{00000000-0005-0000-0000-00009A980000}"/>
    <cellStyle name="Subtotal (line) 4 3 2 34 2 3" xfId="40364" xr:uid="{00000000-0005-0000-0000-00009B980000}"/>
    <cellStyle name="Subtotal (line) 4 3 2 34 2 4" xfId="40365" xr:uid="{00000000-0005-0000-0000-00009C980000}"/>
    <cellStyle name="Subtotal (line) 4 3 2 34 3" xfId="40366" xr:uid="{00000000-0005-0000-0000-00009D980000}"/>
    <cellStyle name="Subtotal (line) 4 3 2 34 4" xfId="40367" xr:uid="{00000000-0005-0000-0000-00009E980000}"/>
    <cellStyle name="Subtotal (line) 4 3 2 34 5" xfId="40368" xr:uid="{00000000-0005-0000-0000-00009F980000}"/>
    <cellStyle name="Subtotal (line) 4 3 2 35" xfId="5581" xr:uid="{00000000-0005-0000-0000-0000A0980000}"/>
    <cellStyle name="Subtotal (line) 4 3 2 35 2" xfId="40369" xr:uid="{00000000-0005-0000-0000-0000A1980000}"/>
    <cellStyle name="Subtotal (line) 4 3 2 35 2 2" xfId="40370" xr:uid="{00000000-0005-0000-0000-0000A2980000}"/>
    <cellStyle name="Subtotal (line) 4 3 2 35 2 3" xfId="40371" xr:uid="{00000000-0005-0000-0000-0000A3980000}"/>
    <cellStyle name="Subtotal (line) 4 3 2 35 2 4" xfId="40372" xr:uid="{00000000-0005-0000-0000-0000A4980000}"/>
    <cellStyle name="Subtotal (line) 4 3 2 35 3" xfId="40373" xr:uid="{00000000-0005-0000-0000-0000A5980000}"/>
    <cellStyle name="Subtotal (line) 4 3 2 35 4" xfId="40374" xr:uid="{00000000-0005-0000-0000-0000A6980000}"/>
    <cellStyle name="Subtotal (line) 4 3 2 35 5" xfId="40375" xr:uid="{00000000-0005-0000-0000-0000A7980000}"/>
    <cellStyle name="Subtotal (line) 4 3 2 36" xfId="5582" xr:uid="{00000000-0005-0000-0000-0000A8980000}"/>
    <cellStyle name="Subtotal (line) 4 3 2 36 2" xfId="40376" xr:uid="{00000000-0005-0000-0000-0000A9980000}"/>
    <cellStyle name="Subtotal (line) 4 3 2 36 2 2" xfId="40377" xr:uid="{00000000-0005-0000-0000-0000AA980000}"/>
    <cellStyle name="Subtotal (line) 4 3 2 36 2 3" xfId="40378" xr:uid="{00000000-0005-0000-0000-0000AB980000}"/>
    <cellStyle name="Subtotal (line) 4 3 2 36 2 4" xfId="40379" xr:uid="{00000000-0005-0000-0000-0000AC980000}"/>
    <cellStyle name="Subtotal (line) 4 3 2 36 3" xfId="40380" xr:uid="{00000000-0005-0000-0000-0000AD980000}"/>
    <cellStyle name="Subtotal (line) 4 3 2 36 4" xfId="40381" xr:uid="{00000000-0005-0000-0000-0000AE980000}"/>
    <cellStyle name="Subtotal (line) 4 3 2 36 5" xfId="40382" xr:uid="{00000000-0005-0000-0000-0000AF980000}"/>
    <cellStyle name="Subtotal (line) 4 3 2 37" xfId="5583" xr:uid="{00000000-0005-0000-0000-0000B0980000}"/>
    <cellStyle name="Subtotal (line) 4 3 2 37 2" xfId="40383" xr:uid="{00000000-0005-0000-0000-0000B1980000}"/>
    <cellStyle name="Subtotal (line) 4 3 2 37 2 2" xfId="40384" xr:uid="{00000000-0005-0000-0000-0000B2980000}"/>
    <cellStyle name="Subtotal (line) 4 3 2 37 2 3" xfId="40385" xr:uid="{00000000-0005-0000-0000-0000B3980000}"/>
    <cellStyle name="Subtotal (line) 4 3 2 37 2 4" xfId="40386" xr:uid="{00000000-0005-0000-0000-0000B4980000}"/>
    <cellStyle name="Subtotal (line) 4 3 2 37 3" xfId="40387" xr:uid="{00000000-0005-0000-0000-0000B5980000}"/>
    <cellStyle name="Subtotal (line) 4 3 2 37 4" xfId="40388" xr:uid="{00000000-0005-0000-0000-0000B6980000}"/>
    <cellStyle name="Subtotal (line) 4 3 2 37 5" xfId="40389" xr:uid="{00000000-0005-0000-0000-0000B7980000}"/>
    <cellStyle name="Subtotal (line) 4 3 2 38" xfId="5584" xr:uid="{00000000-0005-0000-0000-0000B8980000}"/>
    <cellStyle name="Subtotal (line) 4 3 2 38 2" xfId="40390" xr:uid="{00000000-0005-0000-0000-0000B9980000}"/>
    <cellStyle name="Subtotal (line) 4 3 2 38 2 2" xfId="40391" xr:uid="{00000000-0005-0000-0000-0000BA980000}"/>
    <cellStyle name="Subtotal (line) 4 3 2 38 2 3" xfId="40392" xr:uid="{00000000-0005-0000-0000-0000BB980000}"/>
    <cellStyle name="Subtotal (line) 4 3 2 38 2 4" xfId="40393" xr:uid="{00000000-0005-0000-0000-0000BC980000}"/>
    <cellStyle name="Subtotal (line) 4 3 2 38 3" xfId="40394" xr:uid="{00000000-0005-0000-0000-0000BD980000}"/>
    <cellStyle name="Subtotal (line) 4 3 2 38 4" xfId="40395" xr:uid="{00000000-0005-0000-0000-0000BE980000}"/>
    <cellStyle name="Subtotal (line) 4 3 2 38 5" xfId="40396" xr:uid="{00000000-0005-0000-0000-0000BF980000}"/>
    <cellStyle name="Subtotal (line) 4 3 2 39" xfId="5585" xr:uid="{00000000-0005-0000-0000-0000C0980000}"/>
    <cellStyle name="Subtotal (line) 4 3 2 39 2" xfId="40397" xr:uid="{00000000-0005-0000-0000-0000C1980000}"/>
    <cellStyle name="Subtotal (line) 4 3 2 39 2 2" xfId="40398" xr:uid="{00000000-0005-0000-0000-0000C2980000}"/>
    <cellStyle name="Subtotal (line) 4 3 2 39 2 3" xfId="40399" xr:uid="{00000000-0005-0000-0000-0000C3980000}"/>
    <cellStyle name="Subtotal (line) 4 3 2 39 2 4" xfId="40400" xr:uid="{00000000-0005-0000-0000-0000C4980000}"/>
    <cellStyle name="Subtotal (line) 4 3 2 39 3" xfId="40401" xr:uid="{00000000-0005-0000-0000-0000C5980000}"/>
    <cellStyle name="Subtotal (line) 4 3 2 39 4" xfId="40402" xr:uid="{00000000-0005-0000-0000-0000C6980000}"/>
    <cellStyle name="Subtotal (line) 4 3 2 39 5" xfId="40403" xr:uid="{00000000-0005-0000-0000-0000C7980000}"/>
    <cellStyle name="Subtotal (line) 4 3 2 4" xfId="5586" xr:uid="{00000000-0005-0000-0000-0000C8980000}"/>
    <cellStyle name="Subtotal (line) 4 3 2 4 2" xfId="40404" xr:uid="{00000000-0005-0000-0000-0000C9980000}"/>
    <cellStyle name="Subtotal (line) 4 3 2 4 2 2" xfId="40405" xr:uid="{00000000-0005-0000-0000-0000CA980000}"/>
    <cellStyle name="Subtotal (line) 4 3 2 4 2 3" xfId="40406" xr:uid="{00000000-0005-0000-0000-0000CB980000}"/>
    <cellStyle name="Subtotal (line) 4 3 2 4 2 4" xfId="40407" xr:uid="{00000000-0005-0000-0000-0000CC980000}"/>
    <cellStyle name="Subtotal (line) 4 3 2 4 3" xfId="40408" xr:uid="{00000000-0005-0000-0000-0000CD980000}"/>
    <cellStyle name="Subtotal (line) 4 3 2 4 4" xfId="40409" xr:uid="{00000000-0005-0000-0000-0000CE980000}"/>
    <cellStyle name="Subtotal (line) 4 3 2 4 5" xfId="40410" xr:uid="{00000000-0005-0000-0000-0000CF980000}"/>
    <cellStyle name="Subtotal (line) 4 3 2 40" xfId="5587" xr:uid="{00000000-0005-0000-0000-0000D0980000}"/>
    <cellStyle name="Subtotal (line) 4 3 2 40 2" xfId="40411" xr:uid="{00000000-0005-0000-0000-0000D1980000}"/>
    <cellStyle name="Subtotal (line) 4 3 2 40 2 2" xfId="40412" xr:uid="{00000000-0005-0000-0000-0000D2980000}"/>
    <cellStyle name="Subtotal (line) 4 3 2 40 2 3" xfId="40413" xr:uid="{00000000-0005-0000-0000-0000D3980000}"/>
    <cellStyle name="Subtotal (line) 4 3 2 40 2 4" xfId="40414" xr:uid="{00000000-0005-0000-0000-0000D4980000}"/>
    <cellStyle name="Subtotal (line) 4 3 2 40 3" xfId="40415" xr:uid="{00000000-0005-0000-0000-0000D5980000}"/>
    <cellStyle name="Subtotal (line) 4 3 2 40 4" xfId="40416" xr:uid="{00000000-0005-0000-0000-0000D6980000}"/>
    <cellStyle name="Subtotal (line) 4 3 2 40 5" xfId="40417" xr:uid="{00000000-0005-0000-0000-0000D7980000}"/>
    <cellStyle name="Subtotal (line) 4 3 2 41" xfId="5588" xr:uid="{00000000-0005-0000-0000-0000D8980000}"/>
    <cellStyle name="Subtotal (line) 4 3 2 41 2" xfId="40418" xr:uid="{00000000-0005-0000-0000-0000D9980000}"/>
    <cellStyle name="Subtotal (line) 4 3 2 41 2 2" xfId="40419" xr:uid="{00000000-0005-0000-0000-0000DA980000}"/>
    <cellStyle name="Subtotal (line) 4 3 2 41 2 3" xfId="40420" xr:uid="{00000000-0005-0000-0000-0000DB980000}"/>
    <cellStyle name="Subtotal (line) 4 3 2 41 2 4" xfId="40421" xr:uid="{00000000-0005-0000-0000-0000DC980000}"/>
    <cellStyle name="Subtotal (line) 4 3 2 41 3" xfId="40422" xr:uid="{00000000-0005-0000-0000-0000DD980000}"/>
    <cellStyle name="Subtotal (line) 4 3 2 41 4" xfId="40423" xr:uid="{00000000-0005-0000-0000-0000DE980000}"/>
    <cellStyle name="Subtotal (line) 4 3 2 41 5" xfId="40424" xr:uid="{00000000-0005-0000-0000-0000DF980000}"/>
    <cellStyle name="Subtotal (line) 4 3 2 42" xfId="5589" xr:uid="{00000000-0005-0000-0000-0000E0980000}"/>
    <cellStyle name="Subtotal (line) 4 3 2 42 2" xfId="40425" xr:uid="{00000000-0005-0000-0000-0000E1980000}"/>
    <cellStyle name="Subtotal (line) 4 3 2 42 2 2" xfId="40426" xr:uid="{00000000-0005-0000-0000-0000E2980000}"/>
    <cellStyle name="Subtotal (line) 4 3 2 42 2 3" xfId="40427" xr:uid="{00000000-0005-0000-0000-0000E3980000}"/>
    <cellStyle name="Subtotal (line) 4 3 2 42 2 4" xfId="40428" xr:uid="{00000000-0005-0000-0000-0000E4980000}"/>
    <cellStyle name="Subtotal (line) 4 3 2 42 3" xfId="40429" xr:uid="{00000000-0005-0000-0000-0000E5980000}"/>
    <cellStyle name="Subtotal (line) 4 3 2 42 4" xfId="40430" xr:uid="{00000000-0005-0000-0000-0000E6980000}"/>
    <cellStyle name="Subtotal (line) 4 3 2 42 5" xfId="40431" xr:uid="{00000000-0005-0000-0000-0000E7980000}"/>
    <cellStyle name="Subtotal (line) 4 3 2 43" xfId="5590" xr:uid="{00000000-0005-0000-0000-0000E8980000}"/>
    <cellStyle name="Subtotal (line) 4 3 2 43 2" xfId="40432" xr:uid="{00000000-0005-0000-0000-0000E9980000}"/>
    <cellStyle name="Subtotal (line) 4 3 2 43 2 2" xfId="40433" xr:uid="{00000000-0005-0000-0000-0000EA980000}"/>
    <cellStyle name="Subtotal (line) 4 3 2 43 2 3" xfId="40434" xr:uid="{00000000-0005-0000-0000-0000EB980000}"/>
    <cellStyle name="Subtotal (line) 4 3 2 43 2 4" xfId="40435" xr:uid="{00000000-0005-0000-0000-0000EC980000}"/>
    <cellStyle name="Subtotal (line) 4 3 2 43 3" xfId="40436" xr:uid="{00000000-0005-0000-0000-0000ED980000}"/>
    <cellStyle name="Subtotal (line) 4 3 2 43 4" xfId="40437" xr:uid="{00000000-0005-0000-0000-0000EE980000}"/>
    <cellStyle name="Subtotal (line) 4 3 2 43 5" xfId="40438" xr:uid="{00000000-0005-0000-0000-0000EF980000}"/>
    <cellStyle name="Subtotal (line) 4 3 2 44" xfId="5591" xr:uid="{00000000-0005-0000-0000-0000F0980000}"/>
    <cellStyle name="Subtotal (line) 4 3 2 44 2" xfId="40439" xr:uid="{00000000-0005-0000-0000-0000F1980000}"/>
    <cellStyle name="Subtotal (line) 4 3 2 44 2 2" xfId="40440" xr:uid="{00000000-0005-0000-0000-0000F2980000}"/>
    <cellStyle name="Subtotal (line) 4 3 2 44 2 3" xfId="40441" xr:uid="{00000000-0005-0000-0000-0000F3980000}"/>
    <cellStyle name="Subtotal (line) 4 3 2 44 2 4" xfId="40442" xr:uid="{00000000-0005-0000-0000-0000F4980000}"/>
    <cellStyle name="Subtotal (line) 4 3 2 44 3" xfId="40443" xr:uid="{00000000-0005-0000-0000-0000F5980000}"/>
    <cellStyle name="Subtotal (line) 4 3 2 44 4" xfId="40444" xr:uid="{00000000-0005-0000-0000-0000F6980000}"/>
    <cellStyle name="Subtotal (line) 4 3 2 44 5" xfId="40445" xr:uid="{00000000-0005-0000-0000-0000F7980000}"/>
    <cellStyle name="Subtotal (line) 4 3 2 45" xfId="40446" xr:uid="{00000000-0005-0000-0000-0000F8980000}"/>
    <cellStyle name="Subtotal (line) 4 3 2 45 2" xfId="40447" xr:uid="{00000000-0005-0000-0000-0000F9980000}"/>
    <cellStyle name="Subtotal (line) 4 3 2 45 3" xfId="40448" xr:uid="{00000000-0005-0000-0000-0000FA980000}"/>
    <cellStyle name="Subtotal (line) 4 3 2 45 4" xfId="40449" xr:uid="{00000000-0005-0000-0000-0000FB980000}"/>
    <cellStyle name="Subtotal (line) 4 3 2 46" xfId="40450" xr:uid="{00000000-0005-0000-0000-0000FC980000}"/>
    <cellStyle name="Subtotal (line) 4 3 2 46 2" xfId="40451" xr:uid="{00000000-0005-0000-0000-0000FD980000}"/>
    <cellStyle name="Subtotal (line) 4 3 2 46 3" xfId="40452" xr:uid="{00000000-0005-0000-0000-0000FE980000}"/>
    <cellStyle name="Subtotal (line) 4 3 2 46 4" xfId="40453" xr:uid="{00000000-0005-0000-0000-0000FF980000}"/>
    <cellStyle name="Subtotal (line) 4 3 2 47" xfId="40454" xr:uid="{00000000-0005-0000-0000-000000990000}"/>
    <cellStyle name="Subtotal (line) 4 3 2 48" xfId="40455" xr:uid="{00000000-0005-0000-0000-000001990000}"/>
    <cellStyle name="Subtotal (line) 4 3 2 49" xfId="40456" xr:uid="{00000000-0005-0000-0000-000002990000}"/>
    <cellStyle name="Subtotal (line) 4 3 2 5" xfId="5592" xr:uid="{00000000-0005-0000-0000-000003990000}"/>
    <cellStyle name="Subtotal (line) 4 3 2 5 2" xfId="40457" xr:uid="{00000000-0005-0000-0000-000004990000}"/>
    <cellStyle name="Subtotal (line) 4 3 2 5 2 2" xfId="40458" xr:uid="{00000000-0005-0000-0000-000005990000}"/>
    <cellStyle name="Subtotal (line) 4 3 2 5 2 3" xfId="40459" xr:uid="{00000000-0005-0000-0000-000006990000}"/>
    <cellStyle name="Subtotal (line) 4 3 2 5 2 4" xfId="40460" xr:uid="{00000000-0005-0000-0000-000007990000}"/>
    <cellStyle name="Subtotal (line) 4 3 2 5 3" xfId="40461" xr:uid="{00000000-0005-0000-0000-000008990000}"/>
    <cellStyle name="Subtotal (line) 4 3 2 5 4" xfId="40462" xr:uid="{00000000-0005-0000-0000-000009990000}"/>
    <cellStyle name="Subtotal (line) 4 3 2 5 5" xfId="40463" xr:uid="{00000000-0005-0000-0000-00000A990000}"/>
    <cellStyle name="Subtotal (line) 4 3 2 6" xfId="5593" xr:uid="{00000000-0005-0000-0000-00000B990000}"/>
    <cellStyle name="Subtotal (line) 4 3 2 6 2" xfId="40464" xr:uid="{00000000-0005-0000-0000-00000C990000}"/>
    <cellStyle name="Subtotal (line) 4 3 2 6 2 2" xfId="40465" xr:uid="{00000000-0005-0000-0000-00000D990000}"/>
    <cellStyle name="Subtotal (line) 4 3 2 6 2 3" xfId="40466" xr:uid="{00000000-0005-0000-0000-00000E990000}"/>
    <cellStyle name="Subtotal (line) 4 3 2 6 2 4" xfId="40467" xr:uid="{00000000-0005-0000-0000-00000F990000}"/>
    <cellStyle name="Subtotal (line) 4 3 2 6 3" xfId="40468" xr:uid="{00000000-0005-0000-0000-000010990000}"/>
    <cellStyle name="Subtotal (line) 4 3 2 6 4" xfId="40469" xr:uid="{00000000-0005-0000-0000-000011990000}"/>
    <cellStyle name="Subtotal (line) 4 3 2 6 5" xfId="40470" xr:uid="{00000000-0005-0000-0000-000012990000}"/>
    <cellStyle name="Subtotal (line) 4 3 2 7" xfId="5594" xr:uid="{00000000-0005-0000-0000-000013990000}"/>
    <cellStyle name="Subtotal (line) 4 3 2 7 2" xfId="40471" xr:uid="{00000000-0005-0000-0000-000014990000}"/>
    <cellStyle name="Subtotal (line) 4 3 2 7 2 2" xfId="40472" xr:uid="{00000000-0005-0000-0000-000015990000}"/>
    <cellStyle name="Subtotal (line) 4 3 2 7 2 3" xfId="40473" xr:uid="{00000000-0005-0000-0000-000016990000}"/>
    <cellStyle name="Subtotal (line) 4 3 2 7 2 4" xfId="40474" xr:uid="{00000000-0005-0000-0000-000017990000}"/>
    <cellStyle name="Subtotal (line) 4 3 2 7 3" xfId="40475" xr:uid="{00000000-0005-0000-0000-000018990000}"/>
    <cellStyle name="Subtotal (line) 4 3 2 7 4" xfId="40476" xr:uid="{00000000-0005-0000-0000-000019990000}"/>
    <cellStyle name="Subtotal (line) 4 3 2 7 5" xfId="40477" xr:uid="{00000000-0005-0000-0000-00001A990000}"/>
    <cellStyle name="Subtotal (line) 4 3 2 8" xfId="5595" xr:uid="{00000000-0005-0000-0000-00001B990000}"/>
    <cellStyle name="Subtotal (line) 4 3 2 8 2" xfId="40478" xr:uid="{00000000-0005-0000-0000-00001C990000}"/>
    <cellStyle name="Subtotal (line) 4 3 2 8 2 2" xfId="40479" xr:uid="{00000000-0005-0000-0000-00001D990000}"/>
    <cellStyle name="Subtotal (line) 4 3 2 8 2 3" xfId="40480" xr:uid="{00000000-0005-0000-0000-00001E990000}"/>
    <cellStyle name="Subtotal (line) 4 3 2 8 2 4" xfId="40481" xr:uid="{00000000-0005-0000-0000-00001F990000}"/>
    <cellStyle name="Subtotal (line) 4 3 2 8 3" xfId="40482" xr:uid="{00000000-0005-0000-0000-000020990000}"/>
    <cellStyle name="Subtotal (line) 4 3 2 8 4" xfId="40483" xr:uid="{00000000-0005-0000-0000-000021990000}"/>
    <cellStyle name="Subtotal (line) 4 3 2 8 5" xfId="40484" xr:uid="{00000000-0005-0000-0000-000022990000}"/>
    <cellStyle name="Subtotal (line) 4 3 2 9" xfId="5596" xr:uid="{00000000-0005-0000-0000-000023990000}"/>
    <cellStyle name="Subtotal (line) 4 3 2 9 2" xfId="40485" xr:uid="{00000000-0005-0000-0000-000024990000}"/>
    <cellStyle name="Subtotal (line) 4 3 2 9 2 2" xfId="40486" xr:uid="{00000000-0005-0000-0000-000025990000}"/>
    <cellStyle name="Subtotal (line) 4 3 2 9 2 3" xfId="40487" xr:uid="{00000000-0005-0000-0000-000026990000}"/>
    <cellStyle name="Subtotal (line) 4 3 2 9 2 4" xfId="40488" xr:uid="{00000000-0005-0000-0000-000027990000}"/>
    <cellStyle name="Subtotal (line) 4 3 2 9 3" xfId="40489" xr:uid="{00000000-0005-0000-0000-000028990000}"/>
    <cellStyle name="Subtotal (line) 4 3 2 9 4" xfId="40490" xr:uid="{00000000-0005-0000-0000-000029990000}"/>
    <cellStyle name="Subtotal (line) 4 3 2 9 5" xfId="40491" xr:uid="{00000000-0005-0000-0000-00002A990000}"/>
    <cellStyle name="Subtotal (line) 4 3 20" xfId="5597" xr:uid="{00000000-0005-0000-0000-00002B990000}"/>
    <cellStyle name="Subtotal (line) 4 3 20 2" xfId="40492" xr:uid="{00000000-0005-0000-0000-00002C990000}"/>
    <cellStyle name="Subtotal (line) 4 3 20 2 2" xfId="40493" xr:uid="{00000000-0005-0000-0000-00002D990000}"/>
    <cellStyle name="Subtotal (line) 4 3 20 2 3" xfId="40494" xr:uid="{00000000-0005-0000-0000-00002E990000}"/>
    <cellStyle name="Subtotal (line) 4 3 20 2 4" xfId="40495" xr:uid="{00000000-0005-0000-0000-00002F990000}"/>
    <cellStyle name="Subtotal (line) 4 3 20 3" xfId="40496" xr:uid="{00000000-0005-0000-0000-000030990000}"/>
    <cellStyle name="Subtotal (line) 4 3 20 4" xfId="40497" xr:uid="{00000000-0005-0000-0000-000031990000}"/>
    <cellStyle name="Subtotal (line) 4 3 20 5" xfId="40498" xr:uid="{00000000-0005-0000-0000-000032990000}"/>
    <cellStyle name="Subtotal (line) 4 3 21" xfId="5598" xr:uid="{00000000-0005-0000-0000-000033990000}"/>
    <cellStyle name="Subtotal (line) 4 3 21 2" xfId="40499" xr:uid="{00000000-0005-0000-0000-000034990000}"/>
    <cellStyle name="Subtotal (line) 4 3 21 2 2" xfId="40500" xr:uid="{00000000-0005-0000-0000-000035990000}"/>
    <cellStyle name="Subtotal (line) 4 3 21 2 3" xfId="40501" xr:uid="{00000000-0005-0000-0000-000036990000}"/>
    <cellStyle name="Subtotal (line) 4 3 21 2 4" xfId="40502" xr:uid="{00000000-0005-0000-0000-000037990000}"/>
    <cellStyle name="Subtotal (line) 4 3 21 3" xfId="40503" xr:uid="{00000000-0005-0000-0000-000038990000}"/>
    <cellStyle name="Subtotal (line) 4 3 21 4" xfId="40504" xr:uid="{00000000-0005-0000-0000-000039990000}"/>
    <cellStyle name="Subtotal (line) 4 3 21 5" xfId="40505" xr:uid="{00000000-0005-0000-0000-00003A990000}"/>
    <cellStyle name="Subtotal (line) 4 3 22" xfId="5599" xr:uid="{00000000-0005-0000-0000-00003B990000}"/>
    <cellStyle name="Subtotal (line) 4 3 22 2" xfId="40506" xr:uid="{00000000-0005-0000-0000-00003C990000}"/>
    <cellStyle name="Subtotal (line) 4 3 22 2 2" xfId="40507" xr:uid="{00000000-0005-0000-0000-00003D990000}"/>
    <cellStyle name="Subtotal (line) 4 3 22 2 3" xfId="40508" xr:uid="{00000000-0005-0000-0000-00003E990000}"/>
    <cellStyle name="Subtotal (line) 4 3 22 2 4" xfId="40509" xr:uid="{00000000-0005-0000-0000-00003F990000}"/>
    <cellStyle name="Subtotal (line) 4 3 22 3" xfId="40510" xr:uid="{00000000-0005-0000-0000-000040990000}"/>
    <cellStyle name="Subtotal (line) 4 3 22 4" xfId="40511" xr:uid="{00000000-0005-0000-0000-000041990000}"/>
    <cellStyle name="Subtotal (line) 4 3 22 5" xfId="40512" xr:uid="{00000000-0005-0000-0000-000042990000}"/>
    <cellStyle name="Subtotal (line) 4 3 23" xfId="5600" xr:uid="{00000000-0005-0000-0000-000043990000}"/>
    <cellStyle name="Subtotal (line) 4 3 23 2" xfId="40513" xr:uid="{00000000-0005-0000-0000-000044990000}"/>
    <cellStyle name="Subtotal (line) 4 3 23 2 2" xfId="40514" xr:uid="{00000000-0005-0000-0000-000045990000}"/>
    <cellStyle name="Subtotal (line) 4 3 23 2 3" xfId="40515" xr:uid="{00000000-0005-0000-0000-000046990000}"/>
    <cellStyle name="Subtotal (line) 4 3 23 2 4" xfId="40516" xr:uid="{00000000-0005-0000-0000-000047990000}"/>
    <cellStyle name="Subtotal (line) 4 3 23 3" xfId="40517" xr:uid="{00000000-0005-0000-0000-000048990000}"/>
    <cellStyle name="Subtotal (line) 4 3 23 4" xfId="40518" xr:uid="{00000000-0005-0000-0000-000049990000}"/>
    <cellStyle name="Subtotal (line) 4 3 23 5" xfId="40519" xr:uid="{00000000-0005-0000-0000-00004A990000}"/>
    <cellStyle name="Subtotal (line) 4 3 24" xfId="5601" xr:uid="{00000000-0005-0000-0000-00004B990000}"/>
    <cellStyle name="Subtotal (line) 4 3 24 2" xfId="40520" xr:uid="{00000000-0005-0000-0000-00004C990000}"/>
    <cellStyle name="Subtotal (line) 4 3 24 2 2" xfId="40521" xr:uid="{00000000-0005-0000-0000-00004D990000}"/>
    <cellStyle name="Subtotal (line) 4 3 24 2 3" xfId="40522" xr:uid="{00000000-0005-0000-0000-00004E990000}"/>
    <cellStyle name="Subtotal (line) 4 3 24 2 4" xfId="40523" xr:uid="{00000000-0005-0000-0000-00004F990000}"/>
    <cellStyle name="Subtotal (line) 4 3 24 3" xfId="40524" xr:uid="{00000000-0005-0000-0000-000050990000}"/>
    <cellStyle name="Subtotal (line) 4 3 24 4" xfId="40525" xr:uid="{00000000-0005-0000-0000-000051990000}"/>
    <cellStyle name="Subtotal (line) 4 3 24 5" xfId="40526" xr:uid="{00000000-0005-0000-0000-000052990000}"/>
    <cellStyle name="Subtotal (line) 4 3 25" xfId="5602" xr:uid="{00000000-0005-0000-0000-000053990000}"/>
    <cellStyle name="Subtotal (line) 4 3 25 2" xfId="40527" xr:uid="{00000000-0005-0000-0000-000054990000}"/>
    <cellStyle name="Subtotal (line) 4 3 25 2 2" xfId="40528" xr:uid="{00000000-0005-0000-0000-000055990000}"/>
    <cellStyle name="Subtotal (line) 4 3 25 2 3" xfId="40529" xr:uid="{00000000-0005-0000-0000-000056990000}"/>
    <cellStyle name="Subtotal (line) 4 3 25 2 4" xfId="40530" xr:uid="{00000000-0005-0000-0000-000057990000}"/>
    <cellStyle name="Subtotal (line) 4 3 25 3" xfId="40531" xr:uid="{00000000-0005-0000-0000-000058990000}"/>
    <cellStyle name="Subtotal (line) 4 3 25 4" xfId="40532" xr:uid="{00000000-0005-0000-0000-000059990000}"/>
    <cellStyle name="Subtotal (line) 4 3 25 5" xfId="40533" xr:uid="{00000000-0005-0000-0000-00005A990000}"/>
    <cellStyle name="Subtotal (line) 4 3 26" xfId="5603" xr:uid="{00000000-0005-0000-0000-00005B990000}"/>
    <cellStyle name="Subtotal (line) 4 3 26 2" xfId="40534" xr:uid="{00000000-0005-0000-0000-00005C990000}"/>
    <cellStyle name="Subtotal (line) 4 3 26 2 2" xfId="40535" xr:uid="{00000000-0005-0000-0000-00005D990000}"/>
    <cellStyle name="Subtotal (line) 4 3 26 2 3" xfId="40536" xr:uid="{00000000-0005-0000-0000-00005E990000}"/>
    <cellStyle name="Subtotal (line) 4 3 26 2 4" xfId="40537" xr:uid="{00000000-0005-0000-0000-00005F990000}"/>
    <cellStyle name="Subtotal (line) 4 3 26 3" xfId="40538" xr:uid="{00000000-0005-0000-0000-000060990000}"/>
    <cellStyle name="Subtotal (line) 4 3 26 4" xfId="40539" xr:uid="{00000000-0005-0000-0000-000061990000}"/>
    <cellStyle name="Subtotal (line) 4 3 26 5" xfId="40540" xr:uid="{00000000-0005-0000-0000-000062990000}"/>
    <cellStyle name="Subtotal (line) 4 3 27" xfId="5604" xr:uid="{00000000-0005-0000-0000-000063990000}"/>
    <cellStyle name="Subtotal (line) 4 3 27 2" xfId="40541" xr:uid="{00000000-0005-0000-0000-000064990000}"/>
    <cellStyle name="Subtotal (line) 4 3 27 2 2" xfId="40542" xr:uid="{00000000-0005-0000-0000-000065990000}"/>
    <cellStyle name="Subtotal (line) 4 3 27 2 3" xfId="40543" xr:uid="{00000000-0005-0000-0000-000066990000}"/>
    <cellStyle name="Subtotal (line) 4 3 27 2 4" xfId="40544" xr:uid="{00000000-0005-0000-0000-000067990000}"/>
    <cellStyle name="Subtotal (line) 4 3 27 3" xfId="40545" xr:uid="{00000000-0005-0000-0000-000068990000}"/>
    <cellStyle name="Subtotal (line) 4 3 27 4" xfId="40546" xr:uid="{00000000-0005-0000-0000-000069990000}"/>
    <cellStyle name="Subtotal (line) 4 3 27 5" xfId="40547" xr:uid="{00000000-0005-0000-0000-00006A990000}"/>
    <cellStyle name="Subtotal (line) 4 3 28" xfId="5605" xr:uid="{00000000-0005-0000-0000-00006B990000}"/>
    <cellStyle name="Subtotal (line) 4 3 28 2" xfId="40548" xr:uid="{00000000-0005-0000-0000-00006C990000}"/>
    <cellStyle name="Subtotal (line) 4 3 28 2 2" xfId="40549" xr:uid="{00000000-0005-0000-0000-00006D990000}"/>
    <cellStyle name="Subtotal (line) 4 3 28 2 3" xfId="40550" xr:uid="{00000000-0005-0000-0000-00006E990000}"/>
    <cellStyle name="Subtotal (line) 4 3 28 2 4" xfId="40551" xr:uid="{00000000-0005-0000-0000-00006F990000}"/>
    <cellStyle name="Subtotal (line) 4 3 28 3" xfId="40552" xr:uid="{00000000-0005-0000-0000-000070990000}"/>
    <cellStyle name="Subtotal (line) 4 3 28 4" xfId="40553" xr:uid="{00000000-0005-0000-0000-000071990000}"/>
    <cellStyle name="Subtotal (line) 4 3 28 5" xfId="40554" xr:uid="{00000000-0005-0000-0000-000072990000}"/>
    <cellStyle name="Subtotal (line) 4 3 29" xfId="5606" xr:uid="{00000000-0005-0000-0000-000073990000}"/>
    <cellStyle name="Subtotal (line) 4 3 29 2" xfId="40555" xr:uid="{00000000-0005-0000-0000-000074990000}"/>
    <cellStyle name="Subtotal (line) 4 3 29 2 2" xfId="40556" xr:uid="{00000000-0005-0000-0000-000075990000}"/>
    <cellStyle name="Subtotal (line) 4 3 29 2 3" xfId="40557" xr:uid="{00000000-0005-0000-0000-000076990000}"/>
    <cellStyle name="Subtotal (line) 4 3 29 2 4" xfId="40558" xr:uid="{00000000-0005-0000-0000-000077990000}"/>
    <cellStyle name="Subtotal (line) 4 3 29 3" xfId="40559" xr:uid="{00000000-0005-0000-0000-000078990000}"/>
    <cellStyle name="Subtotal (line) 4 3 29 4" xfId="40560" xr:uid="{00000000-0005-0000-0000-000079990000}"/>
    <cellStyle name="Subtotal (line) 4 3 29 5" xfId="40561" xr:uid="{00000000-0005-0000-0000-00007A990000}"/>
    <cellStyle name="Subtotal (line) 4 3 3" xfId="5607" xr:uid="{00000000-0005-0000-0000-00007B990000}"/>
    <cellStyle name="Subtotal (line) 4 3 3 2" xfId="40562" xr:uid="{00000000-0005-0000-0000-00007C990000}"/>
    <cellStyle name="Subtotal (line) 4 3 3 2 2" xfId="40563" xr:uid="{00000000-0005-0000-0000-00007D990000}"/>
    <cellStyle name="Subtotal (line) 4 3 3 2 3" xfId="40564" xr:uid="{00000000-0005-0000-0000-00007E990000}"/>
    <cellStyle name="Subtotal (line) 4 3 3 2 4" xfId="40565" xr:uid="{00000000-0005-0000-0000-00007F990000}"/>
    <cellStyle name="Subtotal (line) 4 3 3 3" xfId="40566" xr:uid="{00000000-0005-0000-0000-000080990000}"/>
    <cellStyle name="Subtotal (line) 4 3 3 4" xfId="40567" xr:uid="{00000000-0005-0000-0000-000081990000}"/>
    <cellStyle name="Subtotal (line) 4 3 3 5" xfId="40568" xr:uid="{00000000-0005-0000-0000-000082990000}"/>
    <cellStyle name="Subtotal (line) 4 3 30" xfId="5608" xr:uid="{00000000-0005-0000-0000-000083990000}"/>
    <cellStyle name="Subtotal (line) 4 3 30 2" xfId="40569" xr:uid="{00000000-0005-0000-0000-000084990000}"/>
    <cellStyle name="Subtotal (line) 4 3 30 2 2" xfId="40570" xr:uid="{00000000-0005-0000-0000-000085990000}"/>
    <cellStyle name="Subtotal (line) 4 3 30 2 3" xfId="40571" xr:uid="{00000000-0005-0000-0000-000086990000}"/>
    <cellStyle name="Subtotal (line) 4 3 30 2 4" xfId="40572" xr:uid="{00000000-0005-0000-0000-000087990000}"/>
    <cellStyle name="Subtotal (line) 4 3 30 3" xfId="40573" xr:uid="{00000000-0005-0000-0000-000088990000}"/>
    <cellStyle name="Subtotal (line) 4 3 30 4" xfId="40574" xr:uid="{00000000-0005-0000-0000-000089990000}"/>
    <cellStyle name="Subtotal (line) 4 3 30 5" xfId="40575" xr:uid="{00000000-0005-0000-0000-00008A990000}"/>
    <cellStyle name="Subtotal (line) 4 3 31" xfId="5609" xr:uid="{00000000-0005-0000-0000-00008B990000}"/>
    <cellStyle name="Subtotal (line) 4 3 31 2" xfId="40576" xr:uid="{00000000-0005-0000-0000-00008C990000}"/>
    <cellStyle name="Subtotal (line) 4 3 31 2 2" xfId="40577" xr:uid="{00000000-0005-0000-0000-00008D990000}"/>
    <cellStyle name="Subtotal (line) 4 3 31 2 3" xfId="40578" xr:uid="{00000000-0005-0000-0000-00008E990000}"/>
    <cellStyle name="Subtotal (line) 4 3 31 2 4" xfId="40579" xr:uid="{00000000-0005-0000-0000-00008F990000}"/>
    <cellStyle name="Subtotal (line) 4 3 31 3" xfId="40580" xr:uid="{00000000-0005-0000-0000-000090990000}"/>
    <cellStyle name="Subtotal (line) 4 3 31 4" xfId="40581" xr:uid="{00000000-0005-0000-0000-000091990000}"/>
    <cellStyle name="Subtotal (line) 4 3 31 5" xfId="40582" xr:uid="{00000000-0005-0000-0000-000092990000}"/>
    <cellStyle name="Subtotal (line) 4 3 32" xfId="5610" xr:uid="{00000000-0005-0000-0000-000093990000}"/>
    <cellStyle name="Subtotal (line) 4 3 32 2" xfId="40583" xr:uid="{00000000-0005-0000-0000-000094990000}"/>
    <cellStyle name="Subtotal (line) 4 3 32 2 2" xfId="40584" xr:uid="{00000000-0005-0000-0000-000095990000}"/>
    <cellStyle name="Subtotal (line) 4 3 32 2 3" xfId="40585" xr:uid="{00000000-0005-0000-0000-000096990000}"/>
    <cellStyle name="Subtotal (line) 4 3 32 2 4" xfId="40586" xr:uid="{00000000-0005-0000-0000-000097990000}"/>
    <cellStyle name="Subtotal (line) 4 3 32 3" xfId="40587" xr:uid="{00000000-0005-0000-0000-000098990000}"/>
    <cellStyle name="Subtotal (line) 4 3 32 4" xfId="40588" xr:uid="{00000000-0005-0000-0000-000099990000}"/>
    <cellStyle name="Subtotal (line) 4 3 32 5" xfId="40589" xr:uid="{00000000-0005-0000-0000-00009A990000}"/>
    <cellStyle name="Subtotal (line) 4 3 33" xfId="5611" xr:uid="{00000000-0005-0000-0000-00009B990000}"/>
    <cellStyle name="Subtotal (line) 4 3 33 2" xfId="40590" xr:uid="{00000000-0005-0000-0000-00009C990000}"/>
    <cellStyle name="Subtotal (line) 4 3 33 2 2" xfId="40591" xr:uid="{00000000-0005-0000-0000-00009D990000}"/>
    <cellStyle name="Subtotal (line) 4 3 33 2 3" xfId="40592" xr:uid="{00000000-0005-0000-0000-00009E990000}"/>
    <cellStyle name="Subtotal (line) 4 3 33 2 4" xfId="40593" xr:uid="{00000000-0005-0000-0000-00009F990000}"/>
    <cellStyle name="Subtotal (line) 4 3 33 3" xfId="40594" xr:uid="{00000000-0005-0000-0000-0000A0990000}"/>
    <cellStyle name="Subtotal (line) 4 3 33 4" xfId="40595" xr:uid="{00000000-0005-0000-0000-0000A1990000}"/>
    <cellStyle name="Subtotal (line) 4 3 33 5" xfId="40596" xr:uid="{00000000-0005-0000-0000-0000A2990000}"/>
    <cellStyle name="Subtotal (line) 4 3 34" xfId="5612" xr:uid="{00000000-0005-0000-0000-0000A3990000}"/>
    <cellStyle name="Subtotal (line) 4 3 34 2" xfId="40597" xr:uid="{00000000-0005-0000-0000-0000A4990000}"/>
    <cellStyle name="Subtotal (line) 4 3 34 2 2" xfId="40598" xr:uid="{00000000-0005-0000-0000-0000A5990000}"/>
    <cellStyle name="Subtotal (line) 4 3 34 2 3" xfId="40599" xr:uid="{00000000-0005-0000-0000-0000A6990000}"/>
    <cellStyle name="Subtotal (line) 4 3 34 2 4" xfId="40600" xr:uid="{00000000-0005-0000-0000-0000A7990000}"/>
    <cellStyle name="Subtotal (line) 4 3 34 3" xfId="40601" xr:uid="{00000000-0005-0000-0000-0000A8990000}"/>
    <cellStyle name="Subtotal (line) 4 3 34 4" xfId="40602" xr:uid="{00000000-0005-0000-0000-0000A9990000}"/>
    <cellStyle name="Subtotal (line) 4 3 34 5" xfId="40603" xr:uid="{00000000-0005-0000-0000-0000AA990000}"/>
    <cellStyle name="Subtotal (line) 4 3 35" xfId="5613" xr:uid="{00000000-0005-0000-0000-0000AB990000}"/>
    <cellStyle name="Subtotal (line) 4 3 35 2" xfId="40604" xr:uid="{00000000-0005-0000-0000-0000AC990000}"/>
    <cellStyle name="Subtotal (line) 4 3 35 2 2" xfId="40605" xr:uid="{00000000-0005-0000-0000-0000AD990000}"/>
    <cellStyle name="Subtotal (line) 4 3 35 2 3" xfId="40606" xr:uid="{00000000-0005-0000-0000-0000AE990000}"/>
    <cellStyle name="Subtotal (line) 4 3 35 2 4" xfId="40607" xr:uid="{00000000-0005-0000-0000-0000AF990000}"/>
    <cellStyle name="Subtotal (line) 4 3 35 3" xfId="40608" xr:uid="{00000000-0005-0000-0000-0000B0990000}"/>
    <cellStyle name="Subtotal (line) 4 3 35 4" xfId="40609" xr:uid="{00000000-0005-0000-0000-0000B1990000}"/>
    <cellStyle name="Subtotal (line) 4 3 35 5" xfId="40610" xr:uid="{00000000-0005-0000-0000-0000B2990000}"/>
    <cellStyle name="Subtotal (line) 4 3 36" xfId="5614" xr:uid="{00000000-0005-0000-0000-0000B3990000}"/>
    <cellStyle name="Subtotal (line) 4 3 36 2" xfId="40611" xr:uid="{00000000-0005-0000-0000-0000B4990000}"/>
    <cellStyle name="Subtotal (line) 4 3 36 2 2" xfId="40612" xr:uid="{00000000-0005-0000-0000-0000B5990000}"/>
    <cellStyle name="Subtotal (line) 4 3 36 2 3" xfId="40613" xr:uid="{00000000-0005-0000-0000-0000B6990000}"/>
    <cellStyle name="Subtotal (line) 4 3 36 2 4" xfId="40614" xr:uid="{00000000-0005-0000-0000-0000B7990000}"/>
    <cellStyle name="Subtotal (line) 4 3 36 3" xfId="40615" xr:uid="{00000000-0005-0000-0000-0000B8990000}"/>
    <cellStyle name="Subtotal (line) 4 3 36 4" xfId="40616" xr:uid="{00000000-0005-0000-0000-0000B9990000}"/>
    <cellStyle name="Subtotal (line) 4 3 36 5" xfId="40617" xr:uid="{00000000-0005-0000-0000-0000BA990000}"/>
    <cellStyle name="Subtotal (line) 4 3 37" xfId="5615" xr:uid="{00000000-0005-0000-0000-0000BB990000}"/>
    <cellStyle name="Subtotal (line) 4 3 37 2" xfId="40618" xr:uid="{00000000-0005-0000-0000-0000BC990000}"/>
    <cellStyle name="Subtotal (line) 4 3 37 2 2" xfId="40619" xr:uid="{00000000-0005-0000-0000-0000BD990000}"/>
    <cellStyle name="Subtotal (line) 4 3 37 2 3" xfId="40620" xr:uid="{00000000-0005-0000-0000-0000BE990000}"/>
    <cellStyle name="Subtotal (line) 4 3 37 2 4" xfId="40621" xr:uid="{00000000-0005-0000-0000-0000BF990000}"/>
    <cellStyle name="Subtotal (line) 4 3 37 3" xfId="40622" xr:uid="{00000000-0005-0000-0000-0000C0990000}"/>
    <cellStyle name="Subtotal (line) 4 3 37 4" xfId="40623" xr:uid="{00000000-0005-0000-0000-0000C1990000}"/>
    <cellStyle name="Subtotal (line) 4 3 37 5" xfId="40624" xr:uid="{00000000-0005-0000-0000-0000C2990000}"/>
    <cellStyle name="Subtotal (line) 4 3 38" xfId="5616" xr:uid="{00000000-0005-0000-0000-0000C3990000}"/>
    <cellStyle name="Subtotal (line) 4 3 38 2" xfId="40625" xr:uid="{00000000-0005-0000-0000-0000C4990000}"/>
    <cellStyle name="Subtotal (line) 4 3 38 2 2" xfId="40626" xr:uid="{00000000-0005-0000-0000-0000C5990000}"/>
    <cellStyle name="Subtotal (line) 4 3 38 2 3" xfId="40627" xr:uid="{00000000-0005-0000-0000-0000C6990000}"/>
    <cellStyle name="Subtotal (line) 4 3 38 2 4" xfId="40628" xr:uid="{00000000-0005-0000-0000-0000C7990000}"/>
    <cellStyle name="Subtotal (line) 4 3 38 3" xfId="40629" xr:uid="{00000000-0005-0000-0000-0000C8990000}"/>
    <cellStyle name="Subtotal (line) 4 3 38 4" xfId="40630" xr:uid="{00000000-0005-0000-0000-0000C9990000}"/>
    <cellStyle name="Subtotal (line) 4 3 38 5" xfId="40631" xr:uid="{00000000-0005-0000-0000-0000CA990000}"/>
    <cellStyle name="Subtotal (line) 4 3 39" xfId="5617" xr:uid="{00000000-0005-0000-0000-0000CB990000}"/>
    <cellStyle name="Subtotal (line) 4 3 39 2" xfId="40632" xr:uid="{00000000-0005-0000-0000-0000CC990000}"/>
    <cellStyle name="Subtotal (line) 4 3 39 2 2" xfId="40633" xr:uid="{00000000-0005-0000-0000-0000CD990000}"/>
    <cellStyle name="Subtotal (line) 4 3 39 2 3" xfId="40634" xr:uid="{00000000-0005-0000-0000-0000CE990000}"/>
    <cellStyle name="Subtotal (line) 4 3 39 2 4" xfId="40635" xr:uid="{00000000-0005-0000-0000-0000CF990000}"/>
    <cellStyle name="Subtotal (line) 4 3 39 3" xfId="40636" xr:uid="{00000000-0005-0000-0000-0000D0990000}"/>
    <cellStyle name="Subtotal (line) 4 3 39 4" xfId="40637" xr:uid="{00000000-0005-0000-0000-0000D1990000}"/>
    <cellStyle name="Subtotal (line) 4 3 39 5" xfId="40638" xr:uid="{00000000-0005-0000-0000-0000D2990000}"/>
    <cellStyle name="Subtotal (line) 4 3 4" xfId="5618" xr:uid="{00000000-0005-0000-0000-0000D3990000}"/>
    <cellStyle name="Subtotal (line) 4 3 4 2" xfId="40639" xr:uid="{00000000-0005-0000-0000-0000D4990000}"/>
    <cellStyle name="Subtotal (line) 4 3 4 2 2" xfId="40640" xr:uid="{00000000-0005-0000-0000-0000D5990000}"/>
    <cellStyle name="Subtotal (line) 4 3 4 2 3" xfId="40641" xr:uid="{00000000-0005-0000-0000-0000D6990000}"/>
    <cellStyle name="Subtotal (line) 4 3 4 2 4" xfId="40642" xr:uid="{00000000-0005-0000-0000-0000D7990000}"/>
    <cellStyle name="Subtotal (line) 4 3 4 3" xfId="40643" xr:uid="{00000000-0005-0000-0000-0000D8990000}"/>
    <cellStyle name="Subtotal (line) 4 3 4 4" xfId="40644" xr:uid="{00000000-0005-0000-0000-0000D9990000}"/>
    <cellStyle name="Subtotal (line) 4 3 4 5" xfId="40645" xr:uid="{00000000-0005-0000-0000-0000DA990000}"/>
    <cellStyle name="Subtotal (line) 4 3 40" xfId="5619" xr:uid="{00000000-0005-0000-0000-0000DB990000}"/>
    <cellStyle name="Subtotal (line) 4 3 40 2" xfId="40646" xr:uid="{00000000-0005-0000-0000-0000DC990000}"/>
    <cellStyle name="Subtotal (line) 4 3 40 2 2" xfId="40647" xr:uid="{00000000-0005-0000-0000-0000DD990000}"/>
    <cellStyle name="Subtotal (line) 4 3 40 2 3" xfId="40648" xr:uid="{00000000-0005-0000-0000-0000DE990000}"/>
    <cellStyle name="Subtotal (line) 4 3 40 2 4" xfId="40649" xr:uid="{00000000-0005-0000-0000-0000DF990000}"/>
    <cellStyle name="Subtotal (line) 4 3 40 3" xfId="40650" xr:uid="{00000000-0005-0000-0000-0000E0990000}"/>
    <cellStyle name="Subtotal (line) 4 3 40 4" xfId="40651" xr:uid="{00000000-0005-0000-0000-0000E1990000}"/>
    <cellStyle name="Subtotal (line) 4 3 40 5" xfId="40652" xr:uid="{00000000-0005-0000-0000-0000E2990000}"/>
    <cellStyle name="Subtotal (line) 4 3 41" xfId="5620" xr:uid="{00000000-0005-0000-0000-0000E3990000}"/>
    <cellStyle name="Subtotal (line) 4 3 41 2" xfId="40653" xr:uid="{00000000-0005-0000-0000-0000E4990000}"/>
    <cellStyle name="Subtotal (line) 4 3 41 2 2" xfId="40654" xr:uid="{00000000-0005-0000-0000-0000E5990000}"/>
    <cellStyle name="Subtotal (line) 4 3 41 2 3" xfId="40655" xr:uid="{00000000-0005-0000-0000-0000E6990000}"/>
    <cellStyle name="Subtotal (line) 4 3 41 2 4" xfId="40656" xr:uid="{00000000-0005-0000-0000-0000E7990000}"/>
    <cellStyle name="Subtotal (line) 4 3 41 3" xfId="40657" xr:uid="{00000000-0005-0000-0000-0000E8990000}"/>
    <cellStyle name="Subtotal (line) 4 3 41 4" xfId="40658" xr:uid="{00000000-0005-0000-0000-0000E9990000}"/>
    <cellStyle name="Subtotal (line) 4 3 41 5" xfId="40659" xr:uid="{00000000-0005-0000-0000-0000EA990000}"/>
    <cellStyle name="Subtotal (line) 4 3 42" xfId="5621" xr:uid="{00000000-0005-0000-0000-0000EB990000}"/>
    <cellStyle name="Subtotal (line) 4 3 42 2" xfId="40660" xr:uid="{00000000-0005-0000-0000-0000EC990000}"/>
    <cellStyle name="Subtotal (line) 4 3 42 2 2" xfId="40661" xr:uid="{00000000-0005-0000-0000-0000ED990000}"/>
    <cellStyle name="Subtotal (line) 4 3 42 2 3" xfId="40662" xr:uid="{00000000-0005-0000-0000-0000EE990000}"/>
    <cellStyle name="Subtotal (line) 4 3 42 2 4" xfId="40663" xr:uid="{00000000-0005-0000-0000-0000EF990000}"/>
    <cellStyle name="Subtotal (line) 4 3 42 3" xfId="40664" xr:uid="{00000000-0005-0000-0000-0000F0990000}"/>
    <cellStyle name="Subtotal (line) 4 3 42 4" xfId="40665" xr:uid="{00000000-0005-0000-0000-0000F1990000}"/>
    <cellStyle name="Subtotal (line) 4 3 42 5" xfId="40666" xr:uid="{00000000-0005-0000-0000-0000F2990000}"/>
    <cellStyle name="Subtotal (line) 4 3 43" xfId="5622" xr:uid="{00000000-0005-0000-0000-0000F3990000}"/>
    <cellStyle name="Subtotal (line) 4 3 43 2" xfId="40667" xr:uid="{00000000-0005-0000-0000-0000F4990000}"/>
    <cellStyle name="Subtotal (line) 4 3 43 2 2" xfId="40668" xr:uid="{00000000-0005-0000-0000-0000F5990000}"/>
    <cellStyle name="Subtotal (line) 4 3 43 2 3" xfId="40669" xr:uid="{00000000-0005-0000-0000-0000F6990000}"/>
    <cellStyle name="Subtotal (line) 4 3 43 2 4" xfId="40670" xr:uid="{00000000-0005-0000-0000-0000F7990000}"/>
    <cellStyle name="Subtotal (line) 4 3 43 3" xfId="40671" xr:uid="{00000000-0005-0000-0000-0000F8990000}"/>
    <cellStyle name="Subtotal (line) 4 3 43 4" xfId="40672" xr:uid="{00000000-0005-0000-0000-0000F9990000}"/>
    <cellStyle name="Subtotal (line) 4 3 43 5" xfId="40673" xr:uid="{00000000-0005-0000-0000-0000FA990000}"/>
    <cellStyle name="Subtotal (line) 4 3 44" xfId="5623" xr:uid="{00000000-0005-0000-0000-0000FB990000}"/>
    <cellStyle name="Subtotal (line) 4 3 44 2" xfId="40674" xr:uid="{00000000-0005-0000-0000-0000FC990000}"/>
    <cellStyle name="Subtotal (line) 4 3 44 2 2" xfId="40675" xr:uid="{00000000-0005-0000-0000-0000FD990000}"/>
    <cellStyle name="Subtotal (line) 4 3 44 2 3" xfId="40676" xr:uid="{00000000-0005-0000-0000-0000FE990000}"/>
    <cellStyle name="Subtotal (line) 4 3 44 2 4" xfId="40677" xr:uid="{00000000-0005-0000-0000-0000FF990000}"/>
    <cellStyle name="Subtotal (line) 4 3 44 3" xfId="40678" xr:uid="{00000000-0005-0000-0000-0000009A0000}"/>
    <cellStyle name="Subtotal (line) 4 3 44 4" xfId="40679" xr:uid="{00000000-0005-0000-0000-0000019A0000}"/>
    <cellStyle name="Subtotal (line) 4 3 44 5" xfId="40680" xr:uid="{00000000-0005-0000-0000-0000029A0000}"/>
    <cellStyle name="Subtotal (line) 4 3 45" xfId="5624" xr:uid="{00000000-0005-0000-0000-0000039A0000}"/>
    <cellStyle name="Subtotal (line) 4 3 45 2" xfId="40681" xr:uid="{00000000-0005-0000-0000-0000049A0000}"/>
    <cellStyle name="Subtotal (line) 4 3 45 2 2" xfId="40682" xr:uid="{00000000-0005-0000-0000-0000059A0000}"/>
    <cellStyle name="Subtotal (line) 4 3 45 2 3" xfId="40683" xr:uid="{00000000-0005-0000-0000-0000069A0000}"/>
    <cellStyle name="Subtotal (line) 4 3 45 2 4" xfId="40684" xr:uid="{00000000-0005-0000-0000-0000079A0000}"/>
    <cellStyle name="Subtotal (line) 4 3 45 3" xfId="40685" xr:uid="{00000000-0005-0000-0000-0000089A0000}"/>
    <cellStyle name="Subtotal (line) 4 3 45 4" xfId="40686" xr:uid="{00000000-0005-0000-0000-0000099A0000}"/>
    <cellStyle name="Subtotal (line) 4 3 45 5" xfId="40687" xr:uid="{00000000-0005-0000-0000-00000A9A0000}"/>
    <cellStyle name="Subtotal (line) 4 3 46" xfId="40688" xr:uid="{00000000-0005-0000-0000-00000B9A0000}"/>
    <cellStyle name="Subtotal (line) 4 3 46 2" xfId="40689" xr:uid="{00000000-0005-0000-0000-00000C9A0000}"/>
    <cellStyle name="Subtotal (line) 4 3 46 3" xfId="40690" xr:uid="{00000000-0005-0000-0000-00000D9A0000}"/>
    <cellStyle name="Subtotal (line) 4 3 46 4" xfId="40691" xr:uid="{00000000-0005-0000-0000-00000E9A0000}"/>
    <cellStyle name="Subtotal (line) 4 3 47" xfId="40692" xr:uid="{00000000-0005-0000-0000-00000F9A0000}"/>
    <cellStyle name="Subtotal (line) 4 3 48" xfId="40693" xr:uid="{00000000-0005-0000-0000-0000109A0000}"/>
    <cellStyle name="Subtotal (line) 4 3 49" xfId="40694" xr:uid="{00000000-0005-0000-0000-0000119A0000}"/>
    <cellStyle name="Subtotal (line) 4 3 5" xfId="5625" xr:uid="{00000000-0005-0000-0000-0000129A0000}"/>
    <cellStyle name="Subtotal (line) 4 3 5 2" xfId="40695" xr:uid="{00000000-0005-0000-0000-0000139A0000}"/>
    <cellStyle name="Subtotal (line) 4 3 5 2 2" xfId="40696" xr:uid="{00000000-0005-0000-0000-0000149A0000}"/>
    <cellStyle name="Subtotal (line) 4 3 5 2 3" xfId="40697" xr:uid="{00000000-0005-0000-0000-0000159A0000}"/>
    <cellStyle name="Subtotal (line) 4 3 5 2 4" xfId="40698" xr:uid="{00000000-0005-0000-0000-0000169A0000}"/>
    <cellStyle name="Subtotal (line) 4 3 5 3" xfId="40699" xr:uid="{00000000-0005-0000-0000-0000179A0000}"/>
    <cellStyle name="Subtotal (line) 4 3 5 4" xfId="40700" xr:uid="{00000000-0005-0000-0000-0000189A0000}"/>
    <cellStyle name="Subtotal (line) 4 3 5 5" xfId="40701" xr:uid="{00000000-0005-0000-0000-0000199A0000}"/>
    <cellStyle name="Subtotal (line) 4 3 6" xfId="5626" xr:uid="{00000000-0005-0000-0000-00001A9A0000}"/>
    <cellStyle name="Subtotal (line) 4 3 6 2" xfId="40702" xr:uid="{00000000-0005-0000-0000-00001B9A0000}"/>
    <cellStyle name="Subtotal (line) 4 3 6 2 2" xfId="40703" xr:uid="{00000000-0005-0000-0000-00001C9A0000}"/>
    <cellStyle name="Subtotal (line) 4 3 6 2 3" xfId="40704" xr:uid="{00000000-0005-0000-0000-00001D9A0000}"/>
    <cellStyle name="Subtotal (line) 4 3 6 2 4" xfId="40705" xr:uid="{00000000-0005-0000-0000-00001E9A0000}"/>
    <cellStyle name="Subtotal (line) 4 3 6 3" xfId="40706" xr:uid="{00000000-0005-0000-0000-00001F9A0000}"/>
    <cellStyle name="Subtotal (line) 4 3 6 4" xfId="40707" xr:uid="{00000000-0005-0000-0000-0000209A0000}"/>
    <cellStyle name="Subtotal (line) 4 3 6 5" xfId="40708" xr:uid="{00000000-0005-0000-0000-0000219A0000}"/>
    <cellStyle name="Subtotal (line) 4 3 7" xfId="5627" xr:uid="{00000000-0005-0000-0000-0000229A0000}"/>
    <cellStyle name="Subtotal (line) 4 3 7 2" xfId="40709" xr:uid="{00000000-0005-0000-0000-0000239A0000}"/>
    <cellStyle name="Subtotal (line) 4 3 7 2 2" xfId="40710" xr:uid="{00000000-0005-0000-0000-0000249A0000}"/>
    <cellStyle name="Subtotal (line) 4 3 7 2 3" xfId="40711" xr:uid="{00000000-0005-0000-0000-0000259A0000}"/>
    <cellStyle name="Subtotal (line) 4 3 7 2 4" xfId="40712" xr:uid="{00000000-0005-0000-0000-0000269A0000}"/>
    <cellStyle name="Subtotal (line) 4 3 7 3" xfId="40713" xr:uid="{00000000-0005-0000-0000-0000279A0000}"/>
    <cellStyle name="Subtotal (line) 4 3 7 4" xfId="40714" xr:uid="{00000000-0005-0000-0000-0000289A0000}"/>
    <cellStyle name="Subtotal (line) 4 3 7 5" xfId="40715" xr:uid="{00000000-0005-0000-0000-0000299A0000}"/>
    <cellStyle name="Subtotal (line) 4 3 8" xfId="5628" xr:uid="{00000000-0005-0000-0000-00002A9A0000}"/>
    <cellStyle name="Subtotal (line) 4 3 8 2" xfId="40716" xr:uid="{00000000-0005-0000-0000-00002B9A0000}"/>
    <cellStyle name="Subtotal (line) 4 3 8 2 2" xfId="40717" xr:uid="{00000000-0005-0000-0000-00002C9A0000}"/>
    <cellStyle name="Subtotal (line) 4 3 8 2 3" xfId="40718" xr:uid="{00000000-0005-0000-0000-00002D9A0000}"/>
    <cellStyle name="Subtotal (line) 4 3 8 2 4" xfId="40719" xr:uid="{00000000-0005-0000-0000-00002E9A0000}"/>
    <cellStyle name="Subtotal (line) 4 3 8 3" xfId="40720" xr:uid="{00000000-0005-0000-0000-00002F9A0000}"/>
    <cellStyle name="Subtotal (line) 4 3 8 4" xfId="40721" xr:uid="{00000000-0005-0000-0000-0000309A0000}"/>
    <cellStyle name="Subtotal (line) 4 3 8 5" xfId="40722" xr:uid="{00000000-0005-0000-0000-0000319A0000}"/>
    <cellStyle name="Subtotal (line) 4 3 9" xfId="5629" xr:uid="{00000000-0005-0000-0000-0000329A0000}"/>
    <cellStyle name="Subtotal (line) 4 3 9 2" xfId="40723" xr:uid="{00000000-0005-0000-0000-0000339A0000}"/>
    <cellStyle name="Subtotal (line) 4 3 9 2 2" xfId="40724" xr:uid="{00000000-0005-0000-0000-0000349A0000}"/>
    <cellStyle name="Subtotal (line) 4 3 9 2 3" xfId="40725" xr:uid="{00000000-0005-0000-0000-0000359A0000}"/>
    <cellStyle name="Subtotal (line) 4 3 9 2 4" xfId="40726" xr:uid="{00000000-0005-0000-0000-0000369A0000}"/>
    <cellStyle name="Subtotal (line) 4 3 9 3" xfId="40727" xr:uid="{00000000-0005-0000-0000-0000379A0000}"/>
    <cellStyle name="Subtotal (line) 4 3 9 4" xfId="40728" xr:uid="{00000000-0005-0000-0000-0000389A0000}"/>
    <cellStyle name="Subtotal (line) 4 3 9 5" xfId="40729" xr:uid="{00000000-0005-0000-0000-0000399A0000}"/>
    <cellStyle name="Subtotal (line) 4 4" xfId="5630" xr:uid="{00000000-0005-0000-0000-00003A9A0000}"/>
    <cellStyle name="Subtotal (line) 4 4 10" xfId="5631" xr:uid="{00000000-0005-0000-0000-00003B9A0000}"/>
    <cellStyle name="Subtotal (line) 4 4 10 2" xfId="40730" xr:uid="{00000000-0005-0000-0000-00003C9A0000}"/>
    <cellStyle name="Subtotal (line) 4 4 10 2 2" xfId="40731" xr:uid="{00000000-0005-0000-0000-00003D9A0000}"/>
    <cellStyle name="Subtotal (line) 4 4 10 2 3" xfId="40732" xr:uid="{00000000-0005-0000-0000-00003E9A0000}"/>
    <cellStyle name="Subtotal (line) 4 4 10 2 4" xfId="40733" xr:uid="{00000000-0005-0000-0000-00003F9A0000}"/>
    <cellStyle name="Subtotal (line) 4 4 10 3" xfId="40734" xr:uid="{00000000-0005-0000-0000-0000409A0000}"/>
    <cellStyle name="Subtotal (line) 4 4 10 4" xfId="40735" xr:uid="{00000000-0005-0000-0000-0000419A0000}"/>
    <cellStyle name="Subtotal (line) 4 4 10 5" xfId="40736" xr:uid="{00000000-0005-0000-0000-0000429A0000}"/>
    <cellStyle name="Subtotal (line) 4 4 11" xfId="5632" xr:uid="{00000000-0005-0000-0000-0000439A0000}"/>
    <cellStyle name="Subtotal (line) 4 4 11 2" xfId="40737" xr:uid="{00000000-0005-0000-0000-0000449A0000}"/>
    <cellStyle name="Subtotal (line) 4 4 11 2 2" xfId="40738" xr:uid="{00000000-0005-0000-0000-0000459A0000}"/>
    <cellStyle name="Subtotal (line) 4 4 11 2 3" xfId="40739" xr:uid="{00000000-0005-0000-0000-0000469A0000}"/>
    <cellStyle name="Subtotal (line) 4 4 11 2 4" xfId="40740" xr:uid="{00000000-0005-0000-0000-0000479A0000}"/>
    <cellStyle name="Subtotal (line) 4 4 11 3" xfId="40741" xr:uid="{00000000-0005-0000-0000-0000489A0000}"/>
    <cellStyle name="Subtotal (line) 4 4 11 4" xfId="40742" xr:uid="{00000000-0005-0000-0000-0000499A0000}"/>
    <cellStyle name="Subtotal (line) 4 4 11 5" xfId="40743" xr:uid="{00000000-0005-0000-0000-00004A9A0000}"/>
    <cellStyle name="Subtotal (line) 4 4 12" xfId="5633" xr:uid="{00000000-0005-0000-0000-00004B9A0000}"/>
    <cellStyle name="Subtotal (line) 4 4 12 2" xfId="40744" xr:uid="{00000000-0005-0000-0000-00004C9A0000}"/>
    <cellStyle name="Subtotal (line) 4 4 12 2 2" xfId="40745" xr:uid="{00000000-0005-0000-0000-00004D9A0000}"/>
    <cellStyle name="Subtotal (line) 4 4 12 2 3" xfId="40746" xr:uid="{00000000-0005-0000-0000-00004E9A0000}"/>
    <cellStyle name="Subtotal (line) 4 4 12 2 4" xfId="40747" xr:uid="{00000000-0005-0000-0000-00004F9A0000}"/>
    <cellStyle name="Subtotal (line) 4 4 12 3" xfId="40748" xr:uid="{00000000-0005-0000-0000-0000509A0000}"/>
    <cellStyle name="Subtotal (line) 4 4 12 4" xfId="40749" xr:uid="{00000000-0005-0000-0000-0000519A0000}"/>
    <cellStyle name="Subtotal (line) 4 4 12 5" xfId="40750" xr:uid="{00000000-0005-0000-0000-0000529A0000}"/>
    <cellStyle name="Subtotal (line) 4 4 13" xfId="5634" xr:uid="{00000000-0005-0000-0000-0000539A0000}"/>
    <cellStyle name="Subtotal (line) 4 4 13 2" xfId="40751" xr:uid="{00000000-0005-0000-0000-0000549A0000}"/>
    <cellStyle name="Subtotal (line) 4 4 13 2 2" xfId="40752" xr:uid="{00000000-0005-0000-0000-0000559A0000}"/>
    <cellStyle name="Subtotal (line) 4 4 13 2 3" xfId="40753" xr:uid="{00000000-0005-0000-0000-0000569A0000}"/>
    <cellStyle name="Subtotal (line) 4 4 13 2 4" xfId="40754" xr:uid="{00000000-0005-0000-0000-0000579A0000}"/>
    <cellStyle name="Subtotal (line) 4 4 13 3" xfId="40755" xr:uid="{00000000-0005-0000-0000-0000589A0000}"/>
    <cellStyle name="Subtotal (line) 4 4 13 4" xfId="40756" xr:uid="{00000000-0005-0000-0000-0000599A0000}"/>
    <cellStyle name="Subtotal (line) 4 4 13 5" xfId="40757" xr:uid="{00000000-0005-0000-0000-00005A9A0000}"/>
    <cellStyle name="Subtotal (line) 4 4 14" xfId="5635" xr:uid="{00000000-0005-0000-0000-00005B9A0000}"/>
    <cellStyle name="Subtotal (line) 4 4 14 2" xfId="40758" xr:uid="{00000000-0005-0000-0000-00005C9A0000}"/>
    <cellStyle name="Subtotal (line) 4 4 14 2 2" xfId="40759" xr:uid="{00000000-0005-0000-0000-00005D9A0000}"/>
    <cellStyle name="Subtotal (line) 4 4 14 2 3" xfId="40760" xr:uid="{00000000-0005-0000-0000-00005E9A0000}"/>
    <cellStyle name="Subtotal (line) 4 4 14 2 4" xfId="40761" xr:uid="{00000000-0005-0000-0000-00005F9A0000}"/>
    <cellStyle name="Subtotal (line) 4 4 14 3" xfId="40762" xr:uid="{00000000-0005-0000-0000-0000609A0000}"/>
    <cellStyle name="Subtotal (line) 4 4 14 4" xfId="40763" xr:uid="{00000000-0005-0000-0000-0000619A0000}"/>
    <cellStyle name="Subtotal (line) 4 4 14 5" xfId="40764" xr:uid="{00000000-0005-0000-0000-0000629A0000}"/>
    <cellStyle name="Subtotal (line) 4 4 15" xfId="5636" xr:uid="{00000000-0005-0000-0000-0000639A0000}"/>
    <cellStyle name="Subtotal (line) 4 4 15 2" xfId="40765" xr:uid="{00000000-0005-0000-0000-0000649A0000}"/>
    <cellStyle name="Subtotal (line) 4 4 15 2 2" xfId="40766" xr:uid="{00000000-0005-0000-0000-0000659A0000}"/>
    <cellStyle name="Subtotal (line) 4 4 15 2 3" xfId="40767" xr:uid="{00000000-0005-0000-0000-0000669A0000}"/>
    <cellStyle name="Subtotal (line) 4 4 15 2 4" xfId="40768" xr:uid="{00000000-0005-0000-0000-0000679A0000}"/>
    <cellStyle name="Subtotal (line) 4 4 15 3" xfId="40769" xr:uid="{00000000-0005-0000-0000-0000689A0000}"/>
    <cellStyle name="Subtotal (line) 4 4 15 4" xfId="40770" xr:uid="{00000000-0005-0000-0000-0000699A0000}"/>
    <cellStyle name="Subtotal (line) 4 4 15 5" xfId="40771" xr:uid="{00000000-0005-0000-0000-00006A9A0000}"/>
    <cellStyle name="Subtotal (line) 4 4 16" xfId="5637" xr:uid="{00000000-0005-0000-0000-00006B9A0000}"/>
    <cellStyle name="Subtotal (line) 4 4 16 2" xfId="40772" xr:uid="{00000000-0005-0000-0000-00006C9A0000}"/>
    <cellStyle name="Subtotal (line) 4 4 16 2 2" xfId="40773" xr:uid="{00000000-0005-0000-0000-00006D9A0000}"/>
    <cellStyle name="Subtotal (line) 4 4 16 2 3" xfId="40774" xr:uid="{00000000-0005-0000-0000-00006E9A0000}"/>
    <cellStyle name="Subtotal (line) 4 4 16 2 4" xfId="40775" xr:uid="{00000000-0005-0000-0000-00006F9A0000}"/>
    <cellStyle name="Subtotal (line) 4 4 16 3" xfId="40776" xr:uid="{00000000-0005-0000-0000-0000709A0000}"/>
    <cellStyle name="Subtotal (line) 4 4 16 4" xfId="40777" xr:uid="{00000000-0005-0000-0000-0000719A0000}"/>
    <cellStyle name="Subtotal (line) 4 4 16 5" xfId="40778" xr:uid="{00000000-0005-0000-0000-0000729A0000}"/>
    <cellStyle name="Subtotal (line) 4 4 17" xfId="5638" xr:uid="{00000000-0005-0000-0000-0000739A0000}"/>
    <cellStyle name="Subtotal (line) 4 4 17 2" xfId="40779" xr:uid="{00000000-0005-0000-0000-0000749A0000}"/>
    <cellStyle name="Subtotal (line) 4 4 17 2 2" xfId="40780" xr:uid="{00000000-0005-0000-0000-0000759A0000}"/>
    <cellStyle name="Subtotal (line) 4 4 17 2 3" xfId="40781" xr:uid="{00000000-0005-0000-0000-0000769A0000}"/>
    <cellStyle name="Subtotal (line) 4 4 17 2 4" xfId="40782" xr:uid="{00000000-0005-0000-0000-0000779A0000}"/>
    <cellStyle name="Subtotal (line) 4 4 17 3" xfId="40783" xr:uid="{00000000-0005-0000-0000-0000789A0000}"/>
    <cellStyle name="Subtotal (line) 4 4 17 4" xfId="40784" xr:uid="{00000000-0005-0000-0000-0000799A0000}"/>
    <cellStyle name="Subtotal (line) 4 4 17 5" xfId="40785" xr:uid="{00000000-0005-0000-0000-00007A9A0000}"/>
    <cellStyle name="Subtotal (line) 4 4 18" xfId="5639" xr:uid="{00000000-0005-0000-0000-00007B9A0000}"/>
    <cellStyle name="Subtotal (line) 4 4 18 2" xfId="40786" xr:uid="{00000000-0005-0000-0000-00007C9A0000}"/>
    <cellStyle name="Subtotal (line) 4 4 18 2 2" xfId="40787" xr:uid="{00000000-0005-0000-0000-00007D9A0000}"/>
    <cellStyle name="Subtotal (line) 4 4 18 2 3" xfId="40788" xr:uid="{00000000-0005-0000-0000-00007E9A0000}"/>
    <cellStyle name="Subtotal (line) 4 4 18 2 4" xfId="40789" xr:uid="{00000000-0005-0000-0000-00007F9A0000}"/>
    <cellStyle name="Subtotal (line) 4 4 18 3" xfId="40790" xr:uid="{00000000-0005-0000-0000-0000809A0000}"/>
    <cellStyle name="Subtotal (line) 4 4 18 4" xfId="40791" xr:uid="{00000000-0005-0000-0000-0000819A0000}"/>
    <cellStyle name="Subtotal (line) 4 4 18 5" xfId="40792" xr:uid="{00000000-0005-0000-0000-0000829A0000}"/>
    <cellStyle name="Subtotal (line) 4 4 19" xfId="5640" xr:uid="{00000000-0005-0000-0000-0000839A0000}"/>
    <cellStyle name="Subtotal (line) 4 4 19 2" xfId="40793" xr:uid="{00000000-0005-0000-0000-0000849A0000}"/>
    <cellStyle name="Subtotal (line) 4 4 19 2 2" xfId="40794" xr:uid="{00000000-0005-0000-0000-0000859A0000}"/>
    <cellStyle name="Subtotal (line) 4 4 19 2 3" xfId="40795" xr:uid="{00000000-0005-0000-0000-0000869A0000}"/>
    <cellStyle name="Subtotal (line) 4 4 19 2 4" xfId="40796" xr:uid="{00000000-0005-0000-0000-0000879A0000}"/>
    <cellStyle name="Subtotal (line) 4 4 19 3" xfId="40797" xr:uid="{00000000-0005-0000-0000-0000889A0000}"/>
    <cellStyle name="Subtotal (line) 4 4 19 4" xfId="40798" xr:uid="{00000000-0005-0000-0000-0000899A0000}"/>
    <cellStyle name="Subtotal (line) 4 4 19 5" xfId="40799" xr:uid="{00000000-0005-0000-0000-00008A9A0000}"/>
    <cellStyle name="Subtotal (line) 4 4 2" xfId="5641" xr:uid="{00000000-0005-0000-0000-00008B9A0000}"/>
    <cellStyle name="Subtotal (line) 4 4 2 10" xfId="5642" xr:uid="{00000000-0005-0000-0000-00008C9A0000}"/>
    <cellStyle name="Subtotal (line) 4 4 2 10 2" xfId="40800" xr:uid="{00000000-0005-0000-0000-00008D9A0000}"/>
    <cellStyle name="Subtotal (line) 4 4 2 10 2 2" xfId="40801" xr:uid="{00000000-0005-0000-0000-00008E9A0000}"/>
    <cellStyle name="Subtotal (line) 4 4 2 10 2 3" xfId="40802" xr:uid="{00000000-0005-0000-0000-00008F9A0000}"/>
    <cellStyle name="Subtotal (line) 4 4 2 10 2 4" xfId="40803" xr:uid="{00000000-0005-0000-0000-0000909A0000}"/>
    <cellStyle name="Subtotal (line) 4 4 2 10 3" xfId="40804" xr:uid="{00000000-0005-0000-0000-0000919A0000}"/>
    <cellStyle name="Subtotal (line) 4 4 2 10 4" xfId="40805" xr:uid="{00000000-0005-0000-0000-0000929A0000}"/>
    <cellStyle name="Subtotal (line) 4 4 2 10 5" xfId="40806" xr:uid="{00000000-0005-0000-0000-0000939A0000}"/>
    <cellStyle name="Subtotal (line) 4 4 2 11" xfId="5643" xr:uid="{00000000-0005-0000-0000-0000949A0000}"/>
    <cellStyle name="Subtotal (line) 4 4 2 11 2" xfId="40807" xr:uid="{00000000-0005-0000-0000-0000959A0000}"/>
    <cellStyle name="Subtotal (line) 4 4 2 11 2 2" xfId="40808" xr:uid="{00000000-0005-0000-0000-0000969A0000}"/>
    <cellStyle name="Subtotal (line) 4 4 2 11 2 3" xfId="40809" xr:uid="{00000000-0005-0000-0000-0000979A0000}"/>
    <cellStyle name="Subtotal (line) 4 4 2 11 2 4" xfId="40810" xr:uid="{00000000-0005-0000-0000-0000989A0000}"/>
    <cellStyle name="Subtotal (line) 4 4 2 11 3" xfId="40811" xr:uid="{00000000-0005-0000-0000-0000999A0000}"/>
    <cellStyle name="Subtotal (line) 4 4 2 11 4" xfId="40812" xr:uid="{00000000-0005-0000-0000-00009A9A0000}"/>
    <cellStyle name="Subtotal (line) 4 4 2 11 5" xfId="40813" xr:uid="{00000000-0005-0000-0000-00009B9A0000}"/>
    <cellStyle name="Subtotal (line) 4 4 2 12" xfId="5644" xr:uid="{00000000-0005-0000-0000-00009C9A0000}"/>
    <cellStyle name="Subtotal (line) 4 4 2 12 2" xfId="40814" xr:uid="{00000000-0005-0000-0000-00009D9A0000}"/>
    <cellStyle name="Subtotal (line) 4 4 2 12 2 2" xfId="40815" xr:uid="{00000000-0005-0000-0000-00009E9A0000}"/>
    <cellStyle name="Subtotal (line) 4 4 2 12 2 3" xfId="40816" xr:uid="{00000000-0005-0000-0000-00009F9A0000}"/>
    <cellStyle name="Subtotal (line) 4 4 2 12 2 4" xfId="40817" xr:uid="{00000000-0005-0000-0000-0000A09A0000}"/>
    <cellStyle name="Subtotal (line) 4 4 2 12 3" xfId="40818" xr:uid="{00000000-0005-0000-0000-0000A19A0000}"/>
    <cellStyle name="Subtotal (line) 4 4 2 12 4" xfId="40819" xr:uid="{00000000-0005-0000-0000-0000A29A0000}"/>
    <cellStyle name="Subtotal (line) 4 4 2 12 5" xfId="40820" xr:uid="{00000000-0005-0000-0000-0000A39A0000}"/>
    <cellStyle name="Subtotal (line) 4 4 2 13" xfId="5645" xr:uid="{00000000-0005-0000-0000-0000A49A0000}"/>
    <cellStyle name="Subtotal (line) 4 4 2 13 2" xfId="40821" xr:uid="{00000000-0005-0000-0000-0000A59A0000}"/>
    <cellStyle name="Subtotal (line) 4 4 2 13 2 2" xfId="40822" xr:uid="{00000000-0005-0000-0000-0000A69A0000}"/>
    <cellStyle name="Subtotal (line) 4 4 2 13 2 3" xfId="40823" xr:uid="{00000000-0005-0000-0000-0000A79A0000}"/>
    <cellStyle name="Subtotal (line) 4 4 2 13 2 4" xfId="40824" xr:uid="{00000000-0005-0000-0000-0000A89A0000}"/>
    <cellStyle name="Subtotal (line) 4 4 2 13 3" xfId="40825" xr:uid="{00000000-0005-0000-0000-0000A99A0000}"/>
    <cellStyle name="Subtotal (line) 4 4 2 13 4" xfId="40826" xr:uid="{00000000-0005-0000-0000-0000AA9A0000}"/>
    <cellStyle name="Subtotal (line) 4 4 2 13 5" xfId="40827" xr:uid="{00000000-0005-0000-0000-0000AB9A0000}"/>
    <cellStyle name="Subtotal (line) 4 4 2 14" xfId="5646" xr:uid="{00000000-0005-0000-0000-0000AC9A0000}"/>
    <cellStyle name="Subtotal (line) 4 4 2 14 2" xfId="40828" xr:uid="{00000000-0005-0000-0000-0000AD9A0000}"/>
    <cellStyle name="Subtotal (line) 4 4 2 14 2 2" xfId="40829" xr:uid="{00000000-0005-0000-0000-0000AE9A0000}"/>
    <cellStyle name="Subtotal (line) 4 4 2 14 2 3" xfId="40830" xr:uid="{00000000-0005-0000-0000-0000AF9A0000}"/>
    <cellStyle name="Subtotal (line) 4 4 2 14 2 4" xfId="40831" xr:uid="{00000000-0005-0000-0000-0000B09A0000}"/>
    <cellStyle name="Subtotal (line) 4 4 2 14 3" xfId="40832" xr:uid="{00000000-0005-0000-0000-0000B19A0000}"/>
    <cellStyle name="Subtotal (line) 4 4 2 14 4" xfId="40833" xr:uid="{00000000-0005-0000-0000-0000B29A0000}"/>
    <cellStyle name="Subtotal (line) 4 4 2 14 5" xfId="40834" xr:uid="{00000000-0005-0000-0000-0000B39A0000}"/>
    <cellStyle name="Subtotal (line) 4 4 2 15" xfId="5647" xr:uid="{00000000-0005-0000-0000-0000B49A0000}"/>
    <cellStyle name="Subtotal (line) 4 4 2 15 2" xfId="40835" xr:uid="{00000000-0005-0000-0000-0000B59A0000}"/>
    <cellStyle name="Subtotal (line) 4 4 2 15 2 2" xfId="40836" xr:uid="{00000000-0005-0000-0000-0000B69A0000}"/>
    <cellStyle name="Subtotal (line) 4 4 2 15 2 3" xfId="40837" xr:uid="{00000000-0005-0000-0000-0000B79A0000}"/>
    <cellStyle name="Subtotal (line) 4 4 2 15 2 4" xfId="40838" xr:uid="{00000000-0005-0000-0000-0000B89A0000}"/>
    <cellStyle name="Subtotal (line) 4 4 2 15 3" xfId="40839" xr:uid="{00000000-0005-0000-0000-0000B99A0000}"/>
    <cellStyle name="Subtotal (line) 4 4 2 15 4" xfId="40840" xr:uid="{00000000-0005-0000-0000-0000BA9A0000}"/>
    <cellStyle name="Subtotal (line) 4 4 2 15 5" xfId="40841" xr:uid="{00000000-0005-0000-0000-0000BB9A0000}"/>
    <cellStyle name="Subtotal (line) 4 4 2 16" xfId="5648" xr:uid="{00000000-0005-0000-0000-0000BC9A0000}"/>
    <cellStyle name="Subtotal (line) 4 4 2 16 2" xfId="40842" xr:uid="{00000000-0005-0000-0000-0000BD9A0000}"/>
    <cellStyle name="Subtotal (line) 4 4 2 16 2 2" xfId="40843" xr:uid="{00000000-0005-0000-0000-0000BE9A0000}"/>
    <cellStyle name="Subtotal (line) 4 4 2 16 2 3" xfId="40844" xr:uid="{00000000-0005-0000-0000-0000BF9A0000}"/>
    <cellStyle name="Subtotal (line) 4 4 2 16 2 4" xfId="40845" xr:uid="{00000000-0005-0000-0000-0000C09A0000}"/>
    <cellStyle name="Subtotal (line) 4 4 2 16 3" xfId="40846" xr:uid="{00000000-0005-0000-0000-0000C19A0000}"/>
    <cellStyle name="Subtotal (line) 4 4 2 16 4" xfId="40847" xr:uid="{00000000-0005-0000-0000-0000C29A0000}"/>
    <cellStyle name="Subtotal (line) 4 4 2 16 5" xfId="40848" xr:uid="{00000000-0005-0000-0000-0000C39A0000}"/>
    <cellStyle name="Subtotal (line) 4 4 2 17" xfId="5649" xr:uid="{00000000-0005-0000-0000-0000C49A0000}"/>
    <cellStyle name="Subtotal (line) 4 4 2 17 2" xfId="40849" xr:uid="{00000000-0005-0000-0000-0000C59A0000}"/>
    <cellStyle name="Subtotal (line) 4 4 2 17 2 2" xfId="40850" xr:uid="{00000000-0005-0000-0000-0000C69A0000}"/>
    <cellStyle name="Subtotal (line) 4 4 2 17 2 3" xfId="40851" xr:uid="{00000000-0005-0000-0000-0000C79A0000}"/>
    <cellStyle name="Subtotal (line) 4 4 2 17 2 4" xfId="40852" xr:uid="{00000000-0005-0000-0000-0000C89A0000}"/>
    <cellStyle name="Subtotal (line) 4 4 2 17 3" xfId="40853" xr:uid="{00000000-0005-0000-0000-0000C99A0000}"/>
    <cellStyle name="Subtotal (line) 4 4 2 17 4" xfId="40854" xr:uid="{00000000-0005-0000-0000-0000CA9A0000}"/>
    <cellStyle name="Subtotal (line) 4 4 2 17 5" xfId="40855" xr:uid="{00000000-0005-0000-0000-0000CB9A0000}"/>
    <cellStyle name="Subtotal (line) 4 4 2 18" xfId="5650" xr:uid="{00000000-0005-0000-0000-0000CC9A0000}"/>
    <cellStyle name="Subtotal (line) 4 4 2 18 2" xfId="40856" xr:uid="{00000000-0005-0000-0000-0000CD9A0000}"/>
    <cellStyle name="Subtotal (line) 4 4 2 18 2 2" xfId="40857" xr:uid="{00000000-0005-0000-0000-0000CE9A0000}"/>
    <cellStyle name="Subtotal (line) 4 4 2 18 2 3" xfId="40858" xr:uid="{00000000-0005-0000-0000-0000CF9A0000}"/>
    <cellStyle name="Subtotal (line) 4 4 2 18 2 4" xfId="40859" xr:uid="{00000000-0005-0000-0000-0000D09A0000}"/>
    <cellStyle name="Subtotal (line) 4 4 2 18 3" xfId="40860" xr:uid="{00000000-0005-0000-0000-0000D19A0000}"/>
    <cellStyle name="Subtotal (line) 4 4 2 18 4" xfId="40861" xr:uid="{00000000-0005-0000-0000-0000D29A0000}"/>
    <cellStyle name="Subtotal (line) 4 4 2 18 5" xfId="40862" xr:uid="{00000000-0005-0000-0000-0000D39A0000}"/>
    <cellStyle name="Subtotal (line) 4 4 2 19" xfId="5651" xr:uid="{00000000-0005-0000-0000-0000D49A0000}"/>
    <cellStyle name="Subtotal (line) 4 4 2 19 2" xfId="40863" xr:uid="{00000000-0005-0000-0000-0000D59A0000}"/>
    <cellStyle name="Subtotal (line) 4 4 2 19 2 2" xfId="40864" xr:uid="{00000000-0005-0000-0000-0000D69A0000}"/>
    <cellStyle name="Subtotal (line) 4 4 2 19 2 3" xfId="40865" xr:uid="{00000000-0005-0000-0000-0000D79A0000}"/>
    <cellStyle name="Subtotal (line) 4 4 2 19 2 4" xfId="40866" xr:uid="{00000000-0005-0000-0000-0000D89A0000}"/>
    <cellStyle name="Subtotal (line) 4 4 2 19 3" xfId="40867" xr:uid="{00000000-0005-0000-0000-0000D99A0000}"/>
    <cellStyle name="Subtotal (line) 4 4 2 19 4" xfId="40868" xr:uid="{00000000-0005-0000-0000-0000DA9A0000}"/>
    <cellStyle name="Subtotal (line) 4 4 2 19 5" xfId="40869" xr:uid="{00000000-0005-0000-0000-0000DB9A0000}"/>
    <cellStyle name="Subtotal (line) 4 4 2 2" xfId="5652" xr:uid="{00000000-0005-0000-0000-0000DC9A0000}"/>
    <cellStyle name="Subtotal (line) 4 4 2 2 2" xfId="40870" xr:uid="{00000000-0005-0000-0000-0000DD9A0000}"/>
    <cellStyle name="Subtotal (line) 4 4 2 2 2 2" xfId="40871" xr:uid="{00000000-0005-0000-0000-0000DE9A0000}"/>
    <cellStyle name="Subtotal (line) 4 4 2 2 2 3" xfId="40872" xr:uid="{00000000-0005-0000-0000-0000DF9A0000}"/>
    <cellStyle name="Subtotal (line) 4 4 2 2 2 4" xfId="40873" xr:uid="{00000000-0005-0000-0000-0000E09A0000}"/>
    <cellStyle name="Subtotal (line) 4 4 2 2 3" xfId="40874" xr:uid="{00000000-0005-0000-0000-0000E19A0000}"/>
    <cellStyle name="Subtotal (line) 4 4 2 2 4" xfId="40875" xr:uid="{00000000-0005-0000-0000-0000E29A0000}"/>
    <cellStyle name="Subtotal (line) 4 4 2 2 5" xfId="40876" xr:uid="{00000000-0005-0000-0000-0000E39A0000}"/>
    <cellStyle name="Subtotal (line) 4 4 2 20" xfId="5653" xr:uid="{00000000-0005-0000-0000-0000E49A0000}"/>
    <cellStyle name="Subtotal (line) 4 4 2 20 2" xfId="40877" xr:uid="{00000000-0005-0000-0000-0000E59A0000}"/>
    <cellStyle name="Subtotal (line) 4 4 2 20 2 2" xfId="40878" xr:uid="{00000000-0005-0000-0000-0000E69A0000}"/>
    <cellStyle name="Subtotal (line) 4 4 2 20 2 3" xfId="40879" xr:uid="{00000000-0005-0000-0000-0000E79A0000}"/>
    <cellStyle name="Subtotal (line) 4 4 2 20 2 4" xfId="40880" xr:uid="{00000000-0005-0000-0000-0000E89A0000}"/>
    <cellStyle name="Subtotal (line) 4 4 2 20 3" xfId="40881" xr:uid="{00000000-0005-0000-0000-0000E99A0000}"/>
    <cellStyle name="Subtotal (line) 4 4 2 20 4" xfId="40882" xr:uid="{00000000-0005-0000-0000-0000EA9A0000}"/>
    <cellStyle name="Subtotal (line) 4 4 2 20 5" xfId="40883" xr:uid="{00000000-0005-0000-0000-0000EB9A0000}"/>
    <cellStyle name="Subtotal (line) 4 4 2 21" xfId="5654" xr:uid="{00000000-0005-0000-0000-0000EC9A0000}"/>
    <cellStyle name="Subtotal (line) 4 4 2 21 2" xfId="40884" xr:uid="{00000000-0005-0000-0000-0000ED9A0000}"/>
    <cellStyle name="Subtotal (line) 4 4 2 21 2 2" xfId="40885" xr:uid="{00000000-0005-0000-0000-0000EE9A0000}"/>
    <cellStyle name="Subtotal (line) 4 4 2 21 2 3" xfId="40886" xr:uid="{00000000-0005-0000-0000-0000EF9A0000}"/>
    <cellStyle name="Subtotal (line) 4 4 2 21 2 4" xfId="40887" xr:uid="{00000000-0005-0000-0000-0000F09A0000}"/>
    <cellStyle name="Subtotal (line) 4 4 2 21 3" xfId="40888" xr:uid="{00000000-0005-0000-0000-0000F19A0000}"/>
    <cellStyle name="Subtotal (line) 4 4 2 21 4" xfId="40889" xr:uid="{00000000-0005-0000-0000-0000F29A0000}"/>
    <cellStyle name="Subtotal (line) 4 4 2 21 5" xfId="40890" xr:uid="{00000000-0005-0000-0000-0000F39A0000}"/>
    <cellStyle name="Subtotal (line) 4 4 2 22" xfId="5655" xr:uid="{00000000-0005-0000-0000-0000F49A0000}"/>
    <cellStyle name="Subtotal (line) 4 4 2 22 2" xfId="40891" xr:uid="{00000000-0005-0000-0000-0000F59A0000}"/>
    <cellStyle name="Subtotal (line) 4 4 2 22 2 2" xfId="40892" xr:uid="{00000000-0005-0000-0000-0000F69A0000}"/>
    <cellStyle name="Subtotal (line) 4 4 2 22 2 3" xfId="40893" xr:uid="{00000000-0005-0000-0000-0000F79A0000}"/>
    <cellStyle name="Subtotal (line) 4 4 2 22 2 4" xfId="40894" xr:uid="{00000000-0005-0000-0000-0000F89A0000}"/>
    <cellStyle name="Subtotal (line) 4 4 2 22 3" xfId="40895" xr:uid="{00000000-0005-0000-0000-0000F99A0000}"/>
    <cellStyle name="Subtotal (line) 4 4 2 22 4" xfId="40896" xr:uid="{00000000-0005-0000-0000-0000FA9A0000}"/>
    <cellStyle name="Subtotal (line) 4 4 2 22 5" xfId="40897" xr:uid="{00000000-0005-0000-0000-0000FB9A0000}"/>
    <cellStyle name="Subtotal (line) 4 4 2 23" xfId="5656" xr:uid="{00000000-0005-0000-0000-0000FC9A0000}"/>
    <cellStyle name="Subtotal (line) 4 4 2 23 2" xfId="40898" xr:uid="{00000000-0005-0000-0000-0000FD9A0000}"/>
    <cellStyle name="Subtotal (line) 4 4 2 23 2 2" xfId="40899" xr:uid="{00000000-0005-0000-0000-0000FE9A0000}"/>
    <cellStyle name="Subtotal (line) 4 4 2 23 2 3" xfId="40900" xr:uid="{00000000-0005-0000-0000-0000FF9A0000}"/>
    <cellStyle name="Subtotal (line) 4 4 2 23 2 4" xfId="40901" xr:uid="{00000000-0005-0000-0000-0000009B0000}"/>
    <cellStyle name="Subtotal (line) 4 4 2 23 3" xfId="40902" xr:uid="{00000000-0005-0000-0000-0000019B0000}"/>
    <cellStyle name="Subtotal (line) 4 4 2 23 4" xfId="40903" xr:uid="{00000000-0005-0000-0000-0000029B0000}"/>
    <cellStyle name="Subtotal (line) 4 4 2 23 5" xfId="40904" xr:uid="{00000000-0005-0000-0000-0000039B0000}"/>
    <cellStyle name="Subtotal (line) 4 4 2 24" xfId="5657" xr:uid="{00000000-0005-0000-0000-0000049B0000}"/>
    <cellStyle name="Subtotal (line) 4 4 2 24 2" xfId="40905" xr:uid="{00000000-0005-0000-0000-0000059B0000}"/>
    <cellStyle name="Subtotal (line) 4 4 2 24 2 2" xfId="40906" xr:uid="{00000000-0005-0000-0000-0000069B0000}"/>
    <cellStyle name="Subtotal (line) 4 4 2 24 2 3" xfId="40907" xr:uid="{00000000-0005-0000-0000-0000079B0000}"/>
    <cellStyle name="Subtotal (line) 4 4 2 24 2 4" xfId="40908" xr:uid="{00000000-0005-0000-0000-0000089B0000}"/>
    <cellStyle name="Subtotal (line) 4 4 2 24 3" xfId="40909" xr:uid="{00000000-0005-0000-0000-0000099B0000}"/>
    <cellStyle name="Subtotal (line) 4 4 2 24 4" xfId="40910" xr:uid="{00000000-0005-0000-0000-00000A9B0000}"/>
    <cellStyle name="Subtotal (line) 4 4 2 24 5" xfId="40911" xr:uid="{00000000-0005-0000-0000-00000B9B0000}"/>
    <cellStyle name="Subtotal (line) 4 4 2 25" xfId="5658" xr:uid="{00000000-0005-0000-0000-00000C9B0000}"/>
    <cellStyle name="Subtotal (line) 4 4 2 25 2" xfId="40912" xr:uid="{00000000-0005-0000-0000-00000D9B0000}"/>
    <cellStyle name="Subtotal (line) 4 4 2 25 2 2" xfId="40913" xr:uid="{00000000-0005-0000-0000-00000E9B0000}"/>
    <cellStyle name="Subtotal (line) 4 4 2 25 2 3" xfId="40914" xr:uid="{00000000-0005-0000-0000-00000F9B0000}"/>
    <cellStyle name="Subtotal (line) 4 4 2 25 2 4" xfId="40915" xr:uid="{00000000-0005-0000-0000-0000109B0000}"/>
    <cellStyle name="Subtotal (line) 4 4 2 25 3" xfId="40916" xr:uid="{00000000-0005-0000-0000-0000119B0000}"/>
    <cellStyle name="Subtotal (line) 4 4 2 25 4" xfId="40917" xr:uid="{00000000-0005-0000-0000-0000129B0000}"/>
    <cellStyle name="Subtotal (line) 4 4 2 25 5" xfId="40918" xr:uid="{00000000-0005-0000-0000-0000139B0000}"/>
    <cellStyle name="Subtotal (line) 4 4 2 26" xfId="5659" xr:uid="{00000000-0005-0000-0000-0000149B0000}"/>
    <cellStyle name="Subtotal (line) 4 4 2 26 2" xfId="40919" xr:uid="{00000000-0005-0000-0000-0000159B0000}"/>
    <cellStyle name="Subtotal (line) 4 4 2 26 2 2" xfId="40920" xr:uid="{00000000-0005-0000-0000-0000169B0000}"/>
    <cellStyle name="Subtotal (line) 4 4 2 26 2 3" xfId="40921" xr:uid="{00000000-0005-0000-0000-0000179B0000}"/>
    <cellStyle name="Subtotal (line) 4 4 2 26 2 4" xfId="40922" xr:uid="{00000000-0005-0000-0000-0000189B0000}"/>
    <cellStyle name="Subtotal (line) 4 4 2 26 3" xfId="40923" xr:uid="{00000000-0005-0000-0000-0000199B0000}"/>
    <cellStyle name="Subtotal (line) 4 4 2 26 4" xfId="40924" xr:uid="{00000000-0005-0000-0000-00001A9B0000}"/>
    <cellStyle name="Subtotal (line) 4 4 2 26 5" xfId="40925" xr:uid="{00000000-0005-0000-0000-00001B9B0000}"/>
    <cellStyle name="Subtotal (line) 4 4 2 27" xfId="5660" xr:uid="{00000000-0005-0000-0000-00001C9B0000}"/>
    <cellStyle name="Subtotal (line) 4 4 2 27 2" xfId="40926" xr:uid="{00000000-0005-0000-0000-00001D9B0000}"/>
    <cellStyle name="Subtotal (line) 4 4 2 27 2 2" xfId="40927" xr:uid="{00000000-0005-0000-0000-00001E9B0000}"/>
    <cellStyle name="Subtotal (line) 4 4 2 27 2 3" xfId="40928" xr:uid="{00000000-0005-0000-0000-00001F9B0000}"/>
    <cellStyle name="Subtotal (line) 4 4 2 27 2 4" xfId="40929" xr:uid="{00000000-0005-0000-0000-0000209B0000}"/>
    <cellStyle name="Subtotal (line) 4 4 2 27 3" xfId="40930" xr:uid="{00000000-0005-0000-0000-0000219B0000}"/>
    <cellStyle name="Subtotal (line) 4 4 2 27 4" xfId="40931" xr:uid="{00000000-0005-0000-0000-0000229B0000}"/>
    <cellStyle name="Subtotal (line) 4 4 2 27 5" xfId="40932" xr:uid="{00000000-0005-0000-0000-0000239B0000}"/>
    <cellStyle name="Subtotal (line) 4 4 2 28" xfId="5661" xr:uid="{00000000-0005-0000-0000-0000249B0000}"/>
    <cellStyle name="Subtotal (line) 4 4 2 28 2" xfId="40933" xr:uid="{00000000-0005-0000-0000-0000259B0000}"/>
    <cellStyle name="Subtotal (line) 4 4 2 28 2 2" xfId="40934" xr:uid="{00000000-0005-0000-0000-0000269B0000}"/>
    <cellStyle name="Subtotal (line) 4 4 2 28 2 3" xfId="40935" xr:uid="{00000000-0005-0000-0000-0000279B0000}"/>
    <cellStyle name="Subtotal (line) 4 4 2 28 2 4" xfId="40936" xr:uid="{00000000-0005-0000-0000-0000289B0000}"/>
    <cellStyle name="Subtotal (line) 4 4 2 28 3" xfId="40937" xr:uid="{00000000-0005-0000-0000-0000299B0000}"/>
    <cellStyle name="Subtotal (line) 4 4 2 28 4" xfId="40938" xr:uid="{00000000-0005-0000-0000-00002A9B0000}"/>
    <cellStyle name="Subtotal (line) 4 4 2 28 5" xfId="40939" xr:uid="{00000000-0005-0000-0000-00002B9B0000}"/>
    <cellStyle name="Subtotal (line) 4 4 2 29" xfId="5662" xr:uid="{00000000-0005-0000-0000-00002C9B0000}"/>
    <cellStyle name="Subtotal (line) 4 4 2 29 2" xfId="40940" xr:uid="{00000000-0005-0000-0000-00002D9B0000}"/>
    <cellStyle name="Subtotal (line) 4 4 2 29 2 2" xfId="40941" xr:uid="{00000000-0005-0000-0000-00002E9B0000}"/>
    <cellStyle name="Subtotal (line) 4 4 2 29 2 3" xfId="40942" xr:uid="{00000000-0005-0000-0000-00002F9B0000}"/>
    <cellStyle name="Subtotal (line) 4 4 2 29 2 4" xfId="40943" xr:uid="{00000000-0005-0000-0000-0000309B0000}"/>
    <cellStyle name="Subtotal (line) 4 4 2 29 3" xfId="40944" xr:uid="{00000000-0005-0000-0000-0000319B0000}"/>
    <cellStyle name="Subtotal (line) 4 4 2 29 4" xfId="40945" xr:uid="{00000000-0005-0000-0000-0000329B0000}"/>
    <cellStyle name="Subtotal (line) 4 4 2 29 5" xfId="40946" xr:uid="{00000000-0005-0000-0000-0000339B0000}"/>
    <cellStyle name="Subtotal (line) 4 4 2 3" xfId="5663" xr:uid="{00000000-0005-0000-0000-0000349B0000}"/>
    <cellStyle name="Subtotal (line) 4 4 2 3 2" xfId="40947" xr:uid="{00000000-0005-0000-0000-0000359B0000}"/>
    <cellStyle name="Subtotal (line) 4 4 2 3 2 2" xfId="40948" xr:uid="{00000000-0005-0000-0000-0000369B0000}"/>
    <cellStyle name="Subtotal (line) 4 4 2 3 2 3" xfId="40949" xr:uid="{00000000-0005-0000-0000-0000379B0000}"/>
    <cellStyle name="Subtotal (line) 4 4 2 3 2 4" xfId="40950" xr:uid="{00000000-0005-0000-0000-0000389B0000}"/>
    <cellStyle name="Subtotal (line) 4 4 2 3 3" xfId="40951" xr:uid="{00000000-0005-0000-0000-0000399B0000}"/>
    <cellStyle name="Subtotal (line) 4 4 2 3 4" xfId="40952" xr:uid="{00000000-0005-0000-0000-00003A9B0000}"/>
    <cellStyle name="Subtotal (line) 4 4 2 3 5" xfId="40953" xr:uid="{00000000-0005-0000-0000-00003B9B0000}"/>
    <cellStyle name="Subtotal (line) 4 4 2 30" xfId="5664" xr:uid="{00000000-0005-0000-0000-00003C9B0000}"/>
    <cellStyle name="Subtotal (line) 4 4 2 30 2" xfId="40954" xr:uid="{00000000-0005-0000-0000-00003D9B0000}"/>
    <cellStyle name="Subtotal (line) 4 4 2 30 2 2" xfId="40955" xr:uid="{00000000-0005-0000-0000-00003E9B0000}"/>
    <cellStyle name="Subtotal (line) 4 4 2 30 2 3" xfId="40956" xr:uid="{00000000-0005-0000-0000-00003F9B0000}"/>
    <cellStyle name="Subtotal (line) 4 4 2 30 2 4" xfId="40957" xr:uid="{00000000-0005-0000-0000-0000409B0000}"/>
    <cellStyle name="Subtotal (line) 4 4 2 30 3" xfId="40958" xr:uid="{00000000-0005-0000-0000-0000419B0000}"/>
    <cellStyle name="Subtotal (line) 4 4 2 30 4" xfId="40959" xr:uid="{00000000-0005-0000-0000-0000429B0000}"/>
    <cellStyle name="Subtotal (line) 4 4 2 30 5" xfId="40960" xr:uid="{00000000-0005-0000-0000-0000439B0000}"/>
    <cellStyle name="Subtotal (line) 4 4 2 31" xfId="5665" xr:uid="{00000000-0005-0000-0000-0000449B0000}"/>
    <cellStyle name="Subtotal (line) 4 4 2 31 2" xfId="40961" xr:uid="{00000000-0005-0000-0000-0000459B0000}"/>
    <cellStyle name="Subtotal (line) 4 4 2 31 2 2" xfId="40962" xr:uid="{00000000-0005-0000-0000-0000469B0000}"/>
    <cellStyle name="Subtotal (line) 4 4 2 31 2 3" xfId="40963" xr:uid="{00000000-0005-0000-0000-0000479B0000}"/>
    <cellStyle name="Subtotal (line) 4 4 2 31 2 4" xfId="40964" xr:uid="{00000000-0005-0000-0000-0000489B0000}"/>
    <cellStyle name="Subtotal (line) 4 4 2 31 3" xfId="40965" xr:uid="{00000000-0005-0000-0000-0000499B0000}"/>
    <cellStyle name="Subtotal (line) 4 4 2 31 4" xfId="40966" xr:uid="{00000000-0005-0000-0000-00004A9B0000}"/>
    <cellStyle name="Subtotal (line) 4 4 2 31 5" xfId="40967" xr:uid="{00000000-0005-0000-0000-00004B9B0000}"/>
    <cellStyle name="Subtotal (line) 4 4 2 32" xfId="5666" xr:uid="{00000000-0005-0000-0000-00004C9B0000}"/>
    <cellStyle name="Subtotal (line) 4 4 2 32 2" xfId="40968" xr:uid="{00000000-0005-0000-0000-00004D9B0000}"/>
    <cellStyle name="Subtotal (line) 4 4 2 32 2 2" xfId="40969" xr:uid="{00000000-0005-0000-0000-00004E9B0000}"/>
    <cellStyle name="Subtotal (line) 4 4 2 32 2 3" xfId="40970" xr:uid="{00000000-0005-0000-0000-00004F9B0000}"/>
    <cellStyle name="Subtotal (line) 4 4 2 32 2 4" xfId="40971" xr:uid="{00000000-0005-0000-0000-0000509B0000}"/>
    <cellStyle name="Subtotal (line) 4 4 2 32 3" xfId="40972" xr:uid="{00000000-0005-0000-0000-0000519B0000}"/>
    <cellStyle name="Subtotal (line) 4 4 2 32 4" xfId="40973" xr:uid="{00000000-0005-0000-0000-0000529B0000}"/>
    <cellStyle name="Subtotal (line) 4 4 2 32 5" xfId="40974" xr:uid="{00000000-0005-0000-0000-0000539B0000}"/>
    <cellStyle name="Subtotal (line) 4 4 2 33" xfId="5667" xr:uid="{00000000-0005-0000-0000-0000549B0000}"/>
    <cellStyle name="Subtotal (line) 4 4 2 33 2" xfId="40975" xr:uid="{00000000-0005-0000-0000-0000559B0000}"/>
    <cellStyle name="Subtotal (line) 4 4 2 33 2 2" xfId="40976" xr:uid="{00000000-0005-0000-0000-0000569B0000}"/>
    <cellStyle name="Subtotal (line) 4 4 2 33 2 3" xfId="40977" xr:uid="{00000000-0005-0000-0000-0000579B0000}"/>
    <cellStyle name="Subtotal (line) 4 4 2 33 2 4" xfId="40978" xr:uid="{00000000-0005-0000-0000-0000589B0000}"/>
    <cellStyle name="Subtotal (line) 4 4 2 33 3" xfId="40979" xr:uid="{00000000-0005-0000-0000-0000599B0000}"/>
    <cellStyle name="Subtotal (line) 4 4 2 33 4" xfId="40980" xr:uid="{00000000-0005-0000-0000-00005A9B0000}"/>
    <cellStyle name="Subtotal (line) 4 4 2 33 5" xfId="40981" xr:uid="{00000000-0005-0000-0000-00005B9B0000}"/>
    <cellStyle name="Subtotal (line) 4 4 2 34" xfId="5668" xr:uid="{00000000-0005-0000-0000-00005C9B0000}"/>
    <cellStyle name="Subtotal (line) 4 4 2 34 2" xfId="40982" xr:uid="{00000000-0005-0000-0000-00005D9B0000}"/>
    <cellStyle name="Subtotal (line) 4 4 2 34 2 2" xfId="40983" xr:uid="{00000000-0005-0000-0000-00005E9B0000}"/>
    <cellStyle name="Subtotal (line) 4 4 2 34 2 3" xfId="40984" xr:uid="{00000000-0005-0000-0000-00005F9B0000}"/>
    <cellStyle name="Subtotal (line) 4 4 2 34 2 4" xfId="40985" xr:uid="{00000000-0005-0000-0000-0000609B0000}"/>
    <cellStyle name="Subtotal (line) 4 4 2 34 3" xfId="40986" xr:uid="{00000000-0005-0000-0000-0000619B0000}"/>
    <cellStyle name="Subtotal (line) 4 4 2 34 4" xfId="40987" xr:uid="{00000000-0005-0000-0000-0000629B0000}"/>
    <cellStyle name="Subtotal (line) 4 4 2 34 5" xfId="40988" xr:uid="{00000000-0005-0000-0000-0000639B0000}"/>
    <cellStyle name="Subtotal (line) 4 4 2 35" xfId="5669" xr:uid="{00000000-0005-0000-0000-0000649B0000}"/>
    <cellStyle name="Subtotal (line) 4 4 2 35 2" xfId="40989" xr:uid="{00000000-0005-0000-0000-0000659B0000}"/>
    <cellStyle name="Subtotal (line) 4 4 2 35 2 2" xfId="40990" xr:uid="{00000000-0005-0000-0000-0000669B0000}"/>
    <cellStyle name="Subtotal (line) 4 4 2 35 2 3" xfId="40991" xr:uid="{00000000-0005-0000-0000-0000679B0000}"/>
    <cellStyle name="Subtotal (line) 4 4 2 35 2 4" xfId="40992" xr:uid="{00000000-0005-0000-0000-0000689B0000}"/>
    <cellStyle name="Subtotal (line) 4 4 2 35 3" xfId="40993" xr:uid="{00000000-0005-0000-0000-0000699B0000}"/>
    <cellStyle name="Subtotal (line) 4 4 2 35 4" xfId="40994" xr:uid="{00000000-0005-0000-0000-00006A9B0000}"/>
    <cellStyle name="Subtotal (line) 4 4 2 35 5" xfId="40995" xr:uid="{00000000-0005-0000-0000-00006B9B0000}"/>
    <cellStyle name="Subtotal (line) 4 4 2 36" xfId="5670" xr:uid="{00000000-0005-0000-0000-00006C9B0000}"/>
    <cellStyle name="Subtotal (line) 4 4 2 36 2" xfId="40996" xr:uid="{00000000-0005-0000-0000-00006D9B0000}"/>
    <cellStyle name="Subtotal (line) 4 4 2 36 2 2" xfId="40997" xr:uid="{00000000-0005-0000-0000-00006E9B0000}"/>
    <cellStyle name="Subtotal (line) 4 4 2 36 2 3" xfId="40998" xr:uid="{00000000-0005-0000-0000-00006F9B0000}"/>
    <cellStyle name="Subtotal (line) 4 4 2 36 2 4" xfId="40999" xr:uid="{00000000-0005-0000-0000-0000709B0000}"/>
    <cellStyle name="Subtotal (line) 4 4 2 36 3" xfId="41000" xr:uid="{00000000-0005-0000-0000-0000719B0000}"/>
    <cellStyle name="Subtotal (line) 4 4 2 36 4" xfId="41001" xr:uid="{00000000-0005-0000-0000-0000729B0000}"/>
    <cellStyle name="Subtotal (line) 4 4 2 36 5" xfId="41002" xr:uid="{00000000-0005-0000-0000-0000739B0000}"/>
    <cellStyle name="Subtotal (line) 4 4 2 37" xfId="5671" xr:uid="{00000000-0005-0000-0000-0000749B0000}"/>
    <cellStyle name="Subtotal (line) 4 4 2 37 2" xfId="41003" xr:uid="{00000000-0005-0000-0000-0000759B0000}"/>
    <cellStyle name="Subtotal (line) 4 4 2 37 2 2" xfId="41004" xr:uid="{00000000-0005-0000-0000-0000769B0000}"/>
    <cellStyle name="Subtotal (line) 4 4 2 37 2 3" xfId="41005" xr:uid="{00000000-0005-0000-0000-0000779B0000}"/>
    <cellStyle name="Subtotal (line) 4 4 2 37 2 4" xfId="41006" xr:uid="{00000000-0005-0000-0000-0000789B0000}"/>
    <cellStyle name="Subtotal (line) 4 4 2 37 3" xfId="41007" xr:uid="{00000000-0005-0000-0000-0000799B0000}"/>
    <cellStyle name="Subtotal (line) 4 4 2 37 4" xfId="41008" xr:uid="{00000000-0005-0000-0000-00007A9B0000}"/>
    <cellStyle name="Subtotal (line) 4 4 2 37 5" xfId="41009" xr:uid="{00000000-0005-0000-0000-00007B9B0000}"/>
    <cellStyle name="Subtotal (line) 4 4 2 38" xfId="5672" xr:uid="{00000000-0005-0000-0000-00007C9B0000}"/>
    <cellStyle name="Subtotal (line) 4 4 2 38 2" xfId="41010" xr:uid="{00000000-0005-0000-0000-00007D9B0000}"/>
    <cellStyle name="Subtotal (line) 4 4 2 38 2 2" xfId="41011" xr:uid="{00000000-0005-0000-0000-00007E9B0000}"/>
    <cellStyle name="Subtotal (line) 4 4 2 38 2 3" xfId="41012" xr:uid="{00000000-0005-0000-0000-00007F9B0000}"/>
    <cellStyle name="Subtotal (line) 4 4 2 38 2 4" xfId="41013" xr:uid="{00000000-0005-0000-0000-0000809B0000}"/>
    <cellStyle name="Subtotal (line) 4 4 2 38 3" xfId="41014" xr:uid="{00000000-0005-0000-0000-0000819B0000}"/>
    <cellStyle name="Subtotal (line) 4 4 2 38 4" xfId="41015" xr:uid="{00000000-0005-0000-0000-0000829B0000}"/>
    <cellStyle name="Subtotal (line) 4 4 2 38 5" xfId="41016" xr:uid="{00000000-0005-0000-0000-0000839B0000}"/>
    <cellStyle name="Subtotal (line) 4 4 2 39" xfId="5673" xr:uid="{00000000-0005-0000-0000-0000849B0000}"/>
    <cellStyle name="Subtotal (line) 4 4 2 39 2" xfId="41017" xr:uid="{00000000-0005-0000-0000-0000859B0000}"/>
    <cellStyle name="Subtotal (line) 4 4 2 39 2 2" xfId="41018" xr:uid="{00000000-0005-0000-0000-0000869B0000}"/>
    <cellStyle name="Subtotal (line) 4 4 2 39 2 3" xfId="41019" xr:uid="{00000000-0005-0000-0000-0000879B0000}"/>
    <cellStyle name="Subtotal (line) 4 4 2 39 2 4" xfId="41020" xr:uid="{00000000-0005-0000-0000-0000889B0000}"/>
    <cellStyle name="Subtotal (line) 4 4 2 39 3" xfId="41021" xr:uid="{00000000-0005-0000-0000-0000899B0000}"/>
    <cellStyle name="Subtotal (line) 4 4 2 39 4" xfId="41022" xr:uid="{00000000-0005-0000-0000-00008A9B0000}"/>
    <cellStyle name="Subtotal (line) 4 4 2 39 5" xfId="41023" xr:uid="{00000000-0005-0000-0000-00008B9B0000}"/>
    <cellStyle name="Subtotal (line) 4 4 2 4" xfId="5674" xr:uid="{00000000-0005-0000-0000-00008C9B0000}"/>
    <cellStyle name="Subtotal (line) 4 4 2 4 2" xfId="41024" xr:uid="{00000000-0005-0000-0000-00008D9B0000}"/>
    <cellStyle name="Subtotal (line) 4 4 2 4 2 2" xfId="41025" xr:uid="{00000000-0005-0000-0000-00008E9B0000}"/>
    <cellStyle name="Subtotal (line) 4 4 2 4 2 3" xfId="41026" xr:uid="{00000000-0005-0000-0000-00008F9B0000}"/>
    <cellStyle name="Subtotal (line) 4 4 2 4 2 4" xfId="41027" xr:uid="{00000000-0005-0000-0000-0000909B0000}"/>
    <cellStyle name="Subtotal (line) 4 4 2 4 3" xfId="41028" xr:uid="{00000000-0005-0000-0000-0000919B0000}"/>
    <cellStyle name="Subtotal (line) 4 4 2 4 4" xfId="41029" xr:uid="{00000000-0005-0000-0000-0000929B0000}"/>
    <cellStyle name="Subtotal (line) 4 4 2 4 5" xfId="41030" xr:uid="{00000000-0005-0000-0000-0000939B0000}"/>
    <cellStyle name="Subtotal (line) 4 4 2 40" xfId="5675" xr:uid="{00000000-0005-0000-0000-0000949B0000}"/>
    <cellStyle name="Subtotal (line) 4 4 2 40 2" xfId="41031" xr:uid="{00000000-0005-0000-0000-0000959B0000}"/>
    <cellStyle name="Subtotal (line) 4 4 2 40 2 2" xfId="41032" xr:uid="{00000000-0005-0000-0000-0000969B0000}"/>
    <cellStyle name="Subtotal (line) 4 4 2 40 2 3" xfId="41033" xr:uid="{00000000-0005-0000-0000-0000979B0000}"/>
    <cellStyle name="Subtotal (line) 4 4 2 40 2 4" xfId="41034" xr:uid="{00000000-0005-0000-0000-0000989B0000}"/>
    <cellStyle name="Subtotal (line) 4 4 2 40 3" xfId="41035" xr:uid="{00000000-0005-0000-0000-0000999B0000}"/>
    <cellStyle name="Subtotal (line) 4 4 2 40 4" xfId="41036" xr:uid="{00000000-0005-0000-0000-00009A9B0000}"/>
    <cellStyle name="Subtotal (line) 4 4 2 40 5" xfId="41037" xr:uid="{00000000-0005-0000-0000-00009B9B0000}"/>
    <cellStyle name="Subtotal (line) 4 4 2 41" xfId="5676" xr:uid="{00000000-0005-0000-0000-00009C9B0000}"/>
    <cellStyle name="Subtotal (line) 4 4 2 41 2" xfId="41038" xr:uid="{00000000-0005-0000-0000-00009D9B0000}"/>
    <cellStyle name="Subtotal (line) 4 4 2 41 2 2" xfId="41039" xr:uid="{00000000-0005-0000-0000-00009E9B0000}"/>
    <cellStyle name="Subtotal (line) 4 4 2 41 2 3" xfId="41040" xr:uid="{00000000-0005-0000-0000-00009F9B0000}"/>
    <cellStyle name="Subtotal (line) 4 4 2 41 2 4" xfId="41041" xr:uid="{00000000-0005-0000-0000-0000A09B0000}"/>
    <cellStyle name="Subtotal (line) 4 4 2 41 3" xfId="41042" xr:uid="{00000000-0005-0000-0000-0000A19B0000}"/>
    <cellStyle name="Subtotal (line) 4 4 2 41 4" xfId="41043" xr:uid="{00000000-0005-0000-0000-0000A29B0000}"/>
    <cellStyle name="Subtotal (line) 4 4 2 41 5" xfId="41044" xr:uid="{00000000-0005-0000-0000-0000A39B0000}"/>
    <cellStyle name="Subtotal (line) 4 4 2 42" xfId="5677" xr:uid="{00000000-0005-0000-0000-0000A49B0000}"/>
    <cellStyle name="Subtotal (line) 4 4 2 42 2" xfId="41045" xr:uid="{00000000-0005-0000-0000-0000A59B0000}"/>
    <cellStyle name="Subtotal (line) 4 4 2 42 2 2" xfId="41046" xr:uid="{00000000-0005-0000-0000-0000A69B0000}"/>
    <cellStyle name="Subtotal (line) 4 4 2 42 2 3" xfId="41047" xr:uid="{00000000-0005-0000-0000-0000A79B0000}"/>
    <cellStyle name="Subtotal (line) 4 4 2 42 2 4" xfId="41048" xr:uid="{00000000-0005-0000-0000-0000A89B0000}"/>
    <cellStyle name="Subtotal (line) 4 4 2 42 3" xfId="41049" xr:uid="{00000000-0005-0000-0000-0000A99B0000}"/>
    <cellStyle name="Subtotal (line) 4 4 2 42 4" xfId="41050" xr:uid="{00000000-0005-0000-0000-0000AA9B0000}"/>
    <cellStyle name="Subtotal (line) 4 4 2 42 5" xfId="41051" xr:uid="{00000000-0005-0000-0000-0000AB9B0000}"/>
    <cellStyle name="Subtotal (line) 4 4 2 43" xfId="5678" xr:uid="{00000000-0005-0000-0000-0000AC9B0000}"/>
    <cellStyle name="Subtotal (line) 4 4 2 43 2" xfId="41052" xr:uid="{00000000-0005-0000-0000-0000AD9B0000}"/>
    <cellStyle name="Subtotal (line) 4 4 2 43 2 2" xfId="41053" xr:uid="{00000000-0005-0000-0000-0000AE9B0000}"/>
    <cellStyle name="Subtotal (line) 4 4 2 43 2 3" xfId="41054" xr:uid="{00000000-0005-0000-0000-0000AF9B0000}"/>
    <cellStyle name="Subtotal (line) 4 4 2 43 2 4" xfId="41055" xr:uid="{00000000-0005-0000-0000-0000B09B0000}"/>
    <cellStyle name="Subtotal (line) 4 4 2 43 3" xfId="41056" xr:uid="{00000000-0005-0000-0000-0000B19B0000}"/>
    <cellStyle name="Subtotal (line) 4 4 2 43 4" xfId="41057" xr:uid="{00000000-0005-0000-0000-0000B29B0000}"/>
    <cellStyle name="Subtotal (line) 4 4 2 43 5" xfId="41058" xr:uid="{00000000-0005-0000-0000-0000B39B0000}"/>
    <cellStyle name="Subtotal (line) 4 4 2 44" xfId="5679" xr:uid="{00000000-0005-0000-0000-0000B49B0000}"/>
    <cellStyle name="Subtotal (line) 4 4 2 44 2" xfId="41059" xr:uid="{00000000-0005-0000-0000-0000B59B0000}"/>
    <cellStyle name="Subtotal (line) 4 4 2 44 2 2" xfId="41060" xr:uid="{00000000-0005-0000-0000-0000B69B0000}"/>
    <cellStyle name="Subtotal (line) 4 4 2 44 2 3" xfId="41061" xr:uid="{00000000-0005-0000-0000-0000B79B0000}"/>
    <cellStyle name="Subtotal (line) 4 4 2 44 2 4" xfId="41062" xr:uid="{00000000-0005-0000-0000-0000B89B0000}"/>
    <cellStyle name="Subtotal (line) 4 4 2 44 3" xfId="41063" xr:uid="{00000000-0005-0000-0000-0000B99B0000}"/>
    <cellStyle name="Subtotal (line) 4 4 2 44 4" xfId="41064" xr:uid="{00000000-0005-0000-0000-0000BA9B0000}"/>
    <cellStyle name="Subtotal (line) 4 4 2 44 5" xfId="41065" xr:uid="{00000000-0005-0000-0000-0000BB9B0000}"/>
    <cellStyle name="Subtotal (line) 4 4 2 45" xfId="41066" xr:uid="{00000000-0005-0000-0000-0000BC9B0000}"/>
    <cellStyle name="Subtotal (line) 4 4 2 45 2" xfId="41067" xr:uid="{00000000-0005-0000-0000-0000BD9B0000}"/>
    <cellStyle name="Subtotal (line) 4 4 2 45 3" xfId="41068" xr:uid="{00000000-0005-0000-0000-0000BE9B0000}"/>
    <cellStyle name="Subtotal (line) 4 4 2 45 4" xfId="41069" xr:uid="{00000000-0005-0000-0000-0000BF9B0000}"/>
    <cellStyle name="Subtotal (line) 4 4 2 46" xfId="41070" xr:uid="{00000000-0005-0000-0000-0000C09B0000}"/>
    <cellStyle name="Subtotal (line) 4 4 2 46 2" xfId="41071" xr:uid="{00000000-0005-0000-0000-0000C19B0000}"/>
    <cellStyle name="Subtotal (line) 4 4 2 46 3" xfId="41072" xr:uid="{00000000-0005-0000-0000-0000C29B0000}"/>
    <cellStyle name="Subtotal (line) 4 4 2 46 4" xfId="41073" xr:uid="{00000000-0005-0000-0000-0000C39B0000}"/>
    <cellStyle name="Subtotal (line) 4 4 2 47" xfId="41074" xr:uid="{00000000-0005-0000-0000-0000C49B0000}"/>
    <cellStyle name="Subtotal (line) 4 4 2 5" xfId="5680" xr:uid="{00000000-0005-0000-0000-0000C59B0000}"/>
    <cellStyle name="Subtotal (line) 4 4 2 5 2" xfId="41075" xr:uid="{00000000-0005-0000-0000-0000C69B0000}"/>
    <cellStyle name="Subtotal (line) 4 4 2 5 2 2" xfId="41076" xr:uid="{00000000-0005-0000-0000-0000C79B0000}"/>
    <cellStyle name="Subtotal (line) 4 4 2 5 2 3" xfId="41077" xr:uid="{00000000-0005-0000-0000-0000C89B0000}"/>
    <cellStyle name="Subtotal (line) 4 4 2 5 2 4" xfId="41078" xr:uid="{00000000-0005-0000-0000-0000C99B0000}"/>
    <cellStyle name="Subtotal (line) 4 4 2 5 3" xfId="41079" xr:uid="{00000000-0005-0000-0000-0000CA9B0000}"/>
    <cellStyle name="Subtotal (line) 4 4 2 5 4" xfId="41080" xr:uid="{00000000-0005-0000-0000-0000CB9B0000}"/>
    <cellStyle name="Subtotal (line) 4 4 2 5 5" xfId="41081" xr:uid="{00000000-0005-0000-0000-0000CC9B0000}"/>
    <cellStyle name="Subtotal (line) 4 4 2 6" xfId="5681" xr:uid="{00000000-0005-0000-0000-0000CD9B0000}"/>
    <cellStyle name="Subtotal (line) 4 4 2 6 2" xfId="41082" xr:uid="{00000000-0005-0000-0000-0000CE9B0000}"/>
    <cellStyle name="Subtotal (line) 4 4 2 6 2 2" xfId="41083" xr:uid="{00000000-0005-0000-0000-0000CF9B0000}"/>
    <cellStyle name="Subtotal (line) 4 4 2 6 2 3" xfId="41084" xr:uid="{00000000-0005-0000-0000-0000D09B0000}"/>
    <cellStyle name="Subtotal (line) 4 4 2 6 2 4" xfId="41085" xr:uid="{00000000-0005-0000-0000-0000D19B0000}"/>
    <cellStyle name="Subtotal (line) 4 4 2 6 3" xfId="41086" xr:uid="{00000000-0005-0000-0000-0000D29B0000}"/>
    <cellStyle name="Subtotal (line) 4 4 2 6 4" xfId="41087" xr:uid="{00000000-0005-0000-0000-0000D39B0000}"/>
    <cellStyle name="Subtotal (line) 4 4 2 6 5" xfId="41088" xr:uid="{00000000-0005-0000-0000-0000D49B0000}"/>
    <cellStyle name="Subtotal (line) 4 4 2 7" xfId="5682" xr:uid="{00000000-0005-0000-0000-0000D59B0000}"/>
    <cellStyle name="Subtotal (line) 4 4 2 7 2" xfId="41089" xr:uid="{00000000-0005-0000-0000-0000D69B0000}"/>
    <cellStyle name="Subtotal (line) 4 4 2 7 2 2" xfId="41090" xr:uid="{00000000-0005-0000-0000-0000D79B0000}"/>
    <cellStyle name="Subtotal (line) 4 4 2 7 2 3" xfId="41091" xr:uid="{00000000-0005-0000-0000-0000D89B0000}"/>
    <cellStyle name="Subtotal (line) 4 4 2 7 2 4" xfId="41092" xr:uid="{00000000-0005-0000-0000-0000D99B0000}"/>
    <cellStyle name="Subtotal (line) 4 4 2 7 3" xfId="41093" xr:uid="{00000000-0005-0000-0000-0000DA9B0000}"/>
    <cellStyle name="Subtotal (line) 4 4 2 7 4" xfId="41094" xr:uid="{00000000-0005-0000-0000-0000DB9B0000}"/>
    <cellStyle name="Subtotal (line) 4 4 2 7 5" xfId="41095" xr:uid="{00000000-0005-0000-0000-0000DC9B0000}"/>
    <cellStyle name="Subtotal (line) 4 4 2 8" xfId="5683" xr:uid="{00000000-0005-0000-0000-0000DD9B0000}"/>
    <cellStyle name="Subtotal (line) 4 4 2 8 2" xfId="41096" xr:uid="{00000000-0005-0000-0000-0000DE9B0000}"/>
    <cellStyle name="Subtotal (line) 4 4 2 8 2 2" xfId="41097" xr:uid="{00000000-0005-0000-0000-0000DF9B0000}"/>
    <cellStyle name="Subtotal (line) 4 4 2 8 2 3" xfId="41098" xr:uid="{00000000-0005-0000-0000-0000E09B0000}"/>
    <cellStyle name="Subtotal (line) 4 4 2 8 2 4" xfId="41099" xr:uid="{00000000-0005-0000-0000-0000E19B0000}"/>
    <cellStyle name="Subtotal (line) 4 4 2 8 3" xfId="41100" xr:uid="{00000000-0005-0000-0000-0000E29B0000}"/>
    <cellStyle name="Subtotal (line) 4 4 2 8 4" xfId="41101" xr:uid="{00000000-0005-0000-0000-0000E39B0000}"/>
    <cellStyle name="Subtotal (line) 4 4 2 8 5" xfId="41102" xr:uid="{00000000-0005-0000-0000-0000E49B0000}"/>
    <cellStyle name="Subtotal (line) 4 4 2 9" xfId="5684" xr:uid="{00000000-0005-0000-0000-0000E59B0000}"/>
    <cellStyle name="Subtotal (line) 4 4 2 9 2" xfId="41103" xr:uid="{00000000-0005-0000-0000-0000E69B0000}"/>
    <cellStyle name="Subtotal (line) 4 4 2 9 2 2" xfId="41104" xr:uid="{00000000-0005-0000-0000-0000E79B0000}"/>
    <cellStyle name="Subtotal (line) 4 4 2 9 2 3" xfId="41105" xr:uid="{00000000-0005-0000-0000-0000E89B0000}"/>
    <cellStyle name="Subtotal (line) 4 4 2 9 2 4" xfId="41106" xr:uid="{00000000-0005-0000-0000-0000E99B0000}"/>
    <cellStyle name="Subtotal (line) 4 4 2 9 3" xfId="41107" xr:uid="{00000000-0005-0000-0000-0000EA9B0000}"/>
    <cellStyle name="Subtotal (line) 4 4 2 9 4" xfId="41108" xr:uid="{00000000-0005-0000-0000-0000EB9B0000}"/>
    <cellStyle name="Subtotal (line) 4 4 2 9 5" xfId="41109" xr:uid="{00000000-0005-0000-0000-0000EC9B0000}"/>
    <cellStyle name="Subtotal (line) 4 4 20" xfId="5685" xr:uid="{00000000-0005-0000-0000-0000ED9B0000}"/>
    <cellStyle name="Subtotal (line) 4 4 20 2" xfId="41110" xr:uid="{00000000-0005-0000-0000-0000EE9B0000}"/>
    <cellStyle name="Subtotal (line) 4 4 20 2 2" xfId="41111" xr:uid="{00000000-0005-0000-0000-0000EF9B0000}"/>
    <cellStyle name="Subtotal (line) 4 4 20 2 3" xfId="41112" xr:uid="{00000000-0005-0000-0000-0000F09B0000}"/>
    <cellStyle name="Subtotal (line) 4 4 20 2 4" xfId="41113" xr:uid="{00000000-0005-0000-0000-0000F19B0000}"/>
    <cellStyle name="Subtotal (line) 4 4 20 3" xfId="41114" xr:uid="{00000000-0005-0000-0000-0000F29B0000}"/>
    <cellStyle name="Subtotal (line) 4 4 20 4" xfId="41115" xr:uid="{00000000-0005-0000-0000-0000F39B0000}"/>
    <cellStyle name="Subtotal (line) 4 4 20 5" xfId="41116" xr:uid="{00000000-0005-0000-0000-0000F49B0000}"/>
    <cellStyle name="Subtotal (line) 4 4 21" xfId="5686" xr:uid="{00000000-0005-0000-0000-0000F59B0000}"/>
    <cellStyle name="Subtotal (line) 4 4 21 2" xfId="41117" xr:uid="{00000000-0005-0000-0000-0000F69B0000}"/>
    <cellStyle name="Subtotal (line) 4 4 21 2 2" xfId="41118" xr:uid="{00000000-0005-0000-0000-0000F79B0000}"/>
    <cellStyle name="Subtotal (line) 4 4 21 2 3" xfId="41119" xr:uid="{00000000-0005-0000-0000-0000F89B0000}"/>
    <cellStyle name="Subtotal (line) 4 4 21 2 4" xfId="41120" xr:uid="{00000000-0005-0000-0000-0000F99B0000}"/>
    <cellStyle name="Subtotal (line) 4 4 21 3" xfId="41121" xr:uid="{00000000-0005-0000-0000-0000FA9B0000}"/>
    <cellStyle name="Subtotal (line) 4 4 21 4" xfId="41122" xr:uid="{00000000-0005-0000-0000-0000FB9B0000}"/>
    <cellStyle name="Subtotal (line) 4 4 21 5" xfId="41123" xr:uid="{00000000-0005-0000-0000-0000FC9B0000}"/>
    <cellStyle name="Subtotal (line) 4 4 22" xfId="5687" xr:uid="{00000000-0005-0000-0000-0000FD9B0000}"/>
    <cellStyle name="Subtotal (line) 4 4 22 2" xfId="41124" xr:uid="{00000000-0005-0000-0000-0000FE9B0000}"/>
    <cellStyle name="Subtotal (line) 4 4 22 2 2" xfId="41125" xr:uid="{00000000-0005-0000-0000-0000FF9B0000}"/>
    <cellStyle name="Subtotal (line) 4 4 22 2 3" xfId="41126" xr:uid="{00000000-0005-0000-0000-0000009C0000}"/>
    <cellStyle name="Subtotal (line) 4 4 22 2 4" xfId="41127" xr:uid="{00000000-0005-0000-0000-0000019C0000}"/>
    <cellStyle name="Subtotal (line) 4 4 22 3" xfId="41128" xr:uid="{00000000-0005-0000-0000-0000029C0000}"/>
    <cellStyle name="Subtotal (line) 4 4 22 4" xfId="41129" xr:uid="{00000000-0005-0000-0000-0000039C0000}"/>
    <cellStyle name="Subtotal (line) 4 4 22 5" xfId="41130" xr:uid="{00000000-0005-0000-0000-0000049C0000}"/>
    <cellStyle name="Subtotal (line) 4 4 23" xfId="5688" xr:uid="{00000000-0005-0000-0000-0000059C0000}"/>
    <cellStyle name="Subtotal (line) 4 4 23 2" xfId="41131" xr:uid="{00000000-0005-0000-0000-0000069C0000}"/>
    <cellStyle name="Subtotal (line) 4 4 23 2 2" xfId="41132" xr:uid="{00000000-0005-0000-0000-0000079C0000}"/>
    <cellStyle name="Subtotal (line) 4 4 23 2 3" xfId="41133" xr:uid="{00000000-0005-0000-0000-0000089C0000}"/>
    <cellStyle name="Subtotal (line) 4 4 23 2 4" xfId="41134" xr:uid="{00000000-0005-0000-0000-0000099C0000}"/>
    <cellStyle name="Subtotal (line) 4 4 23 3" xfId="41135" xr:uid="{00000000-0005-0000-0000-00000A9C0000}"/>
    <cellStyle name="Subtotal (line) 4 4 23 4" xfId="41136" xr:uid="{00000000-0005-0000-0000-00000B9C0000}"/>
    <cellStyle name="Subtotal (line) 4 4 23 5" xfId="41137" xr:uid="{00000000-0005-0000-0000-00000C9C0000}"/>
    <cellStyle name="Subtotal (line) 4 4 24" xfId="5689" xr:uid="{00000000-0005-0000-0000-00000D9C0000}"/>
    <cellStyle name="Subtotal (line) 4 4 24 2" xfId="41138" xr:uid="{00000000-0005-0000-0000-00000E9C0000}"/>
    <cellStyle name="Subtotal (line) 4 4 24 2 2" xfId="41139" xr:uid="{00000000-0005-0000-0000-00000F9C0000}"/>
    <cellStyle name="Subtotal (line) 4 4 24 2 3" xfId="41140" xr:uid="{00000000-0005-0000-0000-0000109C0000}"/>
    <cellStyle name="Subtotal (line) 4 4 24 2 4" xfId="41141" xr:uid="{00000000-0005-0000-0000-0000119C0000}"/>
    <cellStyle name="Subtotal (line) 4 4 24 3" xfId="41142" xr:uid="{00000000-0005-0000-0000-0000129C0000}"/>
    <cellStyle name="Subtotal (line) 4 4 24 4" xfId="41143" xr:uid="{00000000-0005-0000-0000-0000139C0000}"/>
    <cellStyle name="Subtotal (line) 4 4 24 5" xfId="41144" xr:uid="{00000000-0005-0000-0000-0000149C0000}"/>
    <cellStyle name="Subtotal (line) 4 4 25" xfId="5690" xr:uid="{00000000-0005-0000-0000-0000159C0000}"/>
    <cellStyle name="Subtotal (line) 4 4 25 2" xfId="41145" xr:uid="{00000000-0005-0000-0000-0000169C0000}"/>
    <cellStyle name="Subtotal (line) 4 4 25 2 2" xfId="41146" xr:uid="{00000000-0005-0000-0000-0000179C0000}"/>
    <cellStyle name="Subtotal (line) 4 4 25 2 3" xfId="41147" xr:uid="{00000000-0005-0000-0000-0000189C0000}"/>
    <cellStyle name="Subtotal (line) 4 4 25 2 4" xfId="41148" xr:uid="{00000000-0005-0000-0000-0000199C0000}"/>
    <cellStyle name="Subtotal (line) 4 4 25 3" xfId="41149" xr:uid="{00000000-0005-0000-0000-00001A9C0000}"/>
    <cellStyle name="Subtotal (line) 4 4 25 4" xfId="41150" xr:uid="{00000000-0005-0000-0000-00001B9C0000}"/>
    <cellStyle name="Subtotal (line) 4 4 25 5" xfId="41151" xr:uid="{00000000-0005-0000-0000-00001C9C0000}"/>
    <cellStyle name="Subtotal (line) 4 4 26" xfId="5691" xr:uid="{00000000-0005-0000-0000-00001D9C0000}"/>
    <cellStyle name="Subtotal (line) 4 4 26 2" xfId="41152" xr:uid="{00000000-0005-0000-0000-00001E9C0000}"/>
    <cellStyle name="Subtotal (line) 4 4 26 2 2" xfId="41153" xr:uid="{00000000-0005-0000-0000-00001F9C0000}"/>
    <cellStyle name="Subtotal (line) 4 4 26 2 3" xfId="41154" xr:uid="{00000000-0005-0000-0000-0000209C0000}"/>
    <cellStyle name="Subtotal (line) 4 4 26 2 4" xfId="41155" xr:uid="{00000000-0005-0000-0000-0000219C0000}"/>
    <cellStyle name="Subtotal (line) 4 4 26 3" xfId="41156" xr:uid="{00000000-0005-0000-0000-0000229C0000}"/>
    <cellStyle name="Subtotal (line) 4 4 26 4" xfId="41157" xr:uid="{00000000-0005-0000-0000-0000239C0000}"/>
    <cellStyle name="Subtotal (line) 4 4 26 5" xfId="41158" xr:uid="{00000000-0005-0000-0000-0000249C0000}"/>
    <cellStyle name="Subtotal (line) 4 4 27" xfId="5692" xr:uid="{00000000-0005-0000-0000-0000259C0000}"/>
    <cellStyle name="Subtotal (line) 4 4 27 2" xfId="41159" xr:uid="{00000000-0005-0000-0000-0000269C0000}"/>
    <cellStyle name="Subtotal (line) 4 4 27 2 2" xfId="41160" xr:uid="{00000000-0005-0000-0000-0000279C0000}"/>
    <cellStyle name="Subtotal (line) 4 4 27 2 3" xfId="41161" xr:uid="{00000000-0005-0000-0000-0000289C0000}"/>
    <cellStyle name="Subtotal (line) 4 4 27 2 4" xfId="41162" xr:uid="{00000000-0005-0000-0000-0000299C0000}"/>
    <cellStyle name="Subtotal (line) 4 4 27 3" xfId="41163" xr:uid="{00000000-0005-0000-0000-00002A9C0000}"/>
    <cellStyle name="Subtotal (line) 4 4 27 4" xfId="41164" xr:uid="{00000000-0005-0000-0000-00002B9C0000}"/>
    <cellStyle name="Subtotal (line) 4 4 27 5" xfId="41165" xr:uid="{00000000-0005-0000-0000-00002C9C0000}"/>
    <cellStyle name="Subtotal (line) 4 4 28" xfId="5693" xr:uid="{00000000-0005-0000-0000-00002D9C0000}"/>
    <cellStyle name="Subtotal (line) 4 4 28 2" xfId="41166" xr:uid="{00000000-0005-0000-0000-00002E9C0000}"/>
    <cellStyle name="Subtotal (line) 4 4 28 2 2" xfId="41167" xr:uid="{00000000-0005-0000-0000-00002F9C0000}"/>
    <cellStyle name="Subtotal (line) 4 4 28 2 3" xfId="41168" xr:uid="{00000000-0005-0000-0000-0000309C0000}"/>
    <cellStyle name="Subtotal (line) 4 4 28 2 4" xfId="41169" xr:uid="{00000000-0005-0000-0000-0000319C0000}"/>
    <cellStyle name="Subtotal (line) 4 4 28 3" xfId="41170" xr:uid="{00000000-0005-0000-0000-0000329C0000}"/>
    <cellStyle name="Subtotal (line) 4 4 28 4" xfId="41171" xr:uid="{00000000-0005-0000-0000-0000339C0000}"/>
    <cellStyle name="Subtotal (line) 4 4 28 5" xfId="41172" xr:uid="{00000000-0005-0000-0000-0000349C0000}"/>
    <cellStyle name="Subtotal (line) 4 4 29" xfId="5694" xr:uid="{00000000-0005-0000-0000-0000359C0000}"/>
    <cellStyle name="Subtotal (line) 4 4 29 2" xfId="41173" xr:uid="{00000000-0005-0000-0000-0000369C0000}"/>
    <cellStyle name="Subtotal (line) 4 4 29 2 2" xfId="41174" xr:uid="{00000000-0005-0000-0000-0000379C0000}"/>
    <cellStyle name="Subtotal (line) 4 4 29 2 3" xfId="41175" xr:uid="{00000000-0005-0000-0000-0000389C0000}"/>
    <cellStyle name="Subtotal (line) 4 4 29 2 4" xfId="41176" xr:uid="{00000000-0005-0000-0000-0000399C0000}"/>
    <cellStyle name="Subtotal (line) 4 4 29 3" xfId="41177" xr:uid="{00000000-0005-0000-0000-00003A9C0000}"/>
    <cellStyle name="Subtotal (line) 4 4 29 4" xfId="41178" xr:uid="{00000000-0005-0000-0000-00003B9C0000}"/>
    <cellStyle name="Subtotal (line) 4 4 29 5" xfId="41179" xr:uid="{00000000-0005-0000-0000-00003C9C0000}"/>
    <cellStyle name="Subtotal (line) 4 4 3" xfId="5695" xr:uid="{00000000-0005-0000-0000-00003D9C0000}"/>
    <cellStyle name="Subtotal (line) 4 4 3 2" xfId="41180" xr:uid="{00000000-0005-0000-0000-00003E9C0000}"/>
    <cellStyle name="Subtotal (line) 4 4 3 2 2" xfId="41181" xr:uid="{00000000-0005-0000-0000-00003F9C0000}"/>
    <cellStyle name="Subtotal (line) 4 4 3 2 3" xfId="41182" xr:uid="{00000000-0005-0000-0000-0000409C0000}"/>
    <cellStyle name="Subtotal (line) 4 4 3 2 4" xfId="41183" xr:uid="{00000000-0005-0000-0000-0000419C0000}"/>
    <cellStyle name="Subtotal (line) 4 4 3 3" xfId="41184" xr:uid="{00000000-0005-0000-0000-0000429C0000}"/>
    <cellStyle name="Subtotal (line) 4 4 3 4" xfId="41185" xr:uid="{00000000-0005-0000-0000-0000439C0000}"/>
    <cellStyle name="Subtotal (line) 4 4 3 5" xfId="41186" xr:uid="{00000000-0005-0000-0000-0000449C0000}"/>
    <cellStyle name="Subtotal (line) 4 4 30" xfId="5696" xr:uid="{00000000-0005-0000-0000-0000459C0000}"/>
    <cellStyle name="Subtotal (line) 4 4 30 2" xfId="41187" xr:uid="{00000000-0005-0000-0000-0000469C0000}"/>
    <cellStyle name="Subtotal (line) 4 4 30 2 2" xfId="41188" xr:uid="{00000000-0005-0000-0000-0000479C0000}"/>
    <cellStyle name="Subtotal (line) 4 4 30 2 3" xfId="41189" xr:uid="{00000000-0005-0000-0000-0000489C0000}"/>
    <cellStyle name="Subtotal (line) 4 4 30 2 4" xfId="41190" xr:uid="{00000000-0005-0000-0000-0000499C0000}"/>
    <cellStyle name="Subtotal (line) 4 4 30 3" xfId="41191" xr:uid="{00000000-0005-0000-0000-00004A9C0000}"/>
    <cellStyle name="Subtotal (line) 4 4 30 4" xfId="41192" xr:uid="{00000000-0005-0000-0000-00004B9C0000}"/>
    <cellStyle name="Subtotal (line) 4 4 30 5" xfId="41193" xr:uid="{00000000-0005-0000-0000-00004C9C0000}"/>
    <cellStyle name="Subtotal (line) 4 4 31" xfId="5697" xr:uid="{00000000-0005-0000-0000-00004D9C0000}"/>
    <cellStyle name="Subtotal (line) 4 4 31 2" xfId="41194" xr:uid="{00000000-0005-0000-0000-00004E9C0000}"/>
    <cellStyle name="Subtotal (line) 4 4 31 2 2" xfId="41195" xr:uid="{00000000-0005-0000-0000-00004F9C0000}"/>
    <cellStyle name="Subtotal (line) 4 4 31 2 3" xfId="41196" xr:uid="{00000000-0005-0000-0000-0000509C0000}"/>
    <cellStyle name="Subtotal (line) 4 4 31 2 4" xfId="41197" xr:uid="{00000000-0005-0000-0000-0000519C0000}"/>
    <cellStyle name="Subtotal (line) 4 4 31 3" xfId="41198" xr:uid="{00000000-0005-0000-0000-0000529C0000}"/>
    <cellStyle name="Subtotal (line) 4 4 31 4" xfId="41199" xr:uid="{00000000-0005-0000-0000-0000539C0000}"/>
    <cellStyle name="Subtotal (line) 4 4 31 5" xfId="41200" xr:uid="{00000000-0005-0000-0000-0000549C0000}"/>
    <cellStyle name="Subtotal (line) 4 4 32" xfId="5698" xr:uid="{00000000-0005-0000-0000-0000559C0000}"/>
    <cellStyle name="Subtotal (line) 4 4 32 2" xfId="41201" xr:uid="{00000000-0005-0000-0000-0000569C0000}"/>
    <cellStyle name="Subtotal (line) 4 4 32 2 2" xfId="41202" xr:uid="{00000000-0005-0000-0000-0000579C0000}"/>
    <cellStyle name="Subtotal (line) 4 4 32 2 3" xfId="41203" xr:uid="{00000000-0005-0000-0000-0000589C0000}"/>
    <cellStyle name="Subtotal (line) 4 4 32 2 4" xfId="41204" xr:uid="{00000000-0005-0000-0000-0000599C0000}"/>
    <cellStyle name="Subtotal (line) 4 4 32 3" xfId="41205" xr:uid="{00000000-0005-0000-0000-00005A9C0000}"/>
    <cellStyle name="Subtotal (line) 4 4 32 4" xfId="41206" xr:uid="{00000000-0005-0000-0000-00005B9C0000}"/>
    <cellStyle name="Subtotal (line) 4 4 32 5" xfId="41207" xr:uid="{00000000-0005-0000-0000-00005C9C0000}"/>
    <cellStyle name="Subtotal (line) 4 4 33" xfId="5699" xr:uid="{00000000-0005-0000-0000-00005D9C0000}"/>
    <cellStyle name="Subtotal (line) 4 4 33 2" xfId="41208" xr:uid="{00000000-0005-0000-0000-00005E9C0000}"/>
    <cellStyle name="Subtotal (line) 4 4 33 2 2" xfId="41209" xr:uid="{00000000-0005-0000-0000-00005F9C0000}"/>
    <cellStyle name="Subtotal (line) 4 4 33 2 3" xfId="41210" xr:uid="{00000000-0005-0000-0000-0000609C0000}"/>
    <cellStyle name="Subtotal (line) 4 4 33 2 4" xfId="41211" xr:uid="{00000000-0005-0000-0000-0000619C0000}"/>
    <cellStyle name="Subtotal (line) 4 4 33 3" xfId="41212" xr:uid="{00000000-0005-0000-0000-0000629C0000}"/>
    <cellStyle name="Subtotal (line) 4 4 33 4" xfId="41213" xr:uid="{00000000-0005-0000-0000-0000639C0000}"/>
    <cellStyle name="Subtotal (line) 4 4 33 5" xfId="41214" xr:uid="{00000000-0005-0000-0000-0000649C0000}"/>
    <cellStyle name="Subtotal (line) 4 4 34" xfId="5700" xr:uid="{00000000-0005-0000-0000-0000659C0000}"/>
    <cellStyle name="Subtotal (line) 4 4 34 2" xfId="41215" xr:uid="{00000000-0005-0000-0000-0000669C0000}"/>
    <cellStyle name="Subtotal (line) 4 4 34 2 2" xfId="41216" xr:uid="{00000000-0005-0000-0000-0000679C0000}"/>
    <cellStyle name="Subtotal (line) 4 4 34 2 3" xfId="41217" xr:uid="{00000000-0005-0000-0000-0000689C0000}"/>
    <cellStyle name="Subtotal (line) 4 4 34 2 4" xfId="41218" xr:uid="{00000000-0005-0000-0000-0000699C0000}"/>
    <cellStyle name="Subtotal (line) 4 4 34 3" xfId="41219" xr:uid="{00000000-0005-0000-0000-00006A9C0000}"/>
    <cellStyle name="Subtotal (line) 4 4 34 4" xfId="41220" xr:uid="{00000000-0005-0000-0000-00006B9C0000}"/>
    <cellStyle name="Subtotal (line) 4 4 34 5" xfId="41221" xr:uid="{00000000-0005-0000-0000-00006C9C0000}"/>
    <cellStyle name="Subtotal (line) 4 4 35" xfId="5701" xr:uid="{00000000-0005-0000-0000-00006D9C0000}"/>
    <cellStyle name="Subtotal (line) 4 4 35 2" xfId="41222" xr:uid="{00000000-0005-0000-0000-00006E9C0000}"/>
    <cellStyle name="Subtotal (line) 4 4 35 2 2" xfId="41223" xr:uid="{00000000-0005-0000-0000-00006F9C0000}"/>
    <cellStyle name="Subtotal (line) 4 4 35 2 3" xfId="41224" xr:uid="{00000000-0005-0000-0000-0000709C0000}"/>
    <cellStyle name="Subtotal (line) 4 4 35 2 4" xfId="41225" xr:uid="{00000000-0005-0000-0000-0000719C0000}"/>
    <cellStyle name="Subtotal (line) 4 4 35 3" xfId="41226" xr:uid="{00000000-0005-0000-0000-0000729C0000}"/>
    <cellStyle name="Subtotal (line) 4 4 35 4" xfId="41227" xr:uid="{00000000-0005-0000-0000-0000739C0000}"/>
    <cellStyle name="Subtotal (line) 4 4 35 5" xfId="41228" xr:uid="{00000000-0005-0000-0000-0000749C0000}"/>
    <cellStyle name="Subtotal (line) 4 4 36" xfId="5702" xr:uid="{00000000-0005-0000-0000-0000759C0000}"/>
    <cellStyle name="Subtotal (line) 4 4 36 2" xfId="41229" xr:uid="{00000000-0005-0000-0000-0000769C0000}"/>
    <cellStyle name="Subtotal (line) 4 4 36 2 2" xfId="41230" xr:uid="{00000000-0005-0000-0000-0000779C0000}"/>
    <cellStyle name="Subtotal (line) 4 4 36 2 3" xfId="41231" xr:uid="{00000000-0005-0000-0000-0000789C0000}"/>
    <cellStyle name="Subtotal (line) 4 4 36 2 4" xfId="41232" xr:uid="{00000000-0005-0000-0000-0000799C0000}"/>
    <cellStyle name="Subtotal (line) 4 4 36 3" xfId="41233" xr:uid="{00000000-0005-0000-0000-00007A9C0000}"/>
    <cellStyle name="Subtotal (line) 4 4 36 4" xfId="41234" xr:uid="{00000000-0005-0000-0000-00007B9C0000}"/>
    <cellStyle name="Subtotal (line) 4 4 36 5" xfId="41235" xr:uid="{00000000-0005-0000-0000-00007C9C0000}"/>
    <cellStyle name="Subtotal (line) 4 4 37" xfId="5703" xr:uid="{00000000-0005-0000-0000-00007D9C0000}"/>
    <cellStyle name="Subtotal (line) 4 4 37 2" xfId="41236" xr:uid="{00000000-0005-0000-0000-00007E9C0000}"/>
    <cellStyle name="Subtotal (line) 4 4 37 2 2" xfId="41237" xr:uid="{00000000-0005-0000-0000-00007F9C0000}"/>
    <cellStyle name="Subtotal (line) 4 4 37 2 3" xfId="41238" xr:uid="{00000000-0005-0000-0000-0000809C0000}"/>
    <cellStyle name="Subtotal (line) 4 4 37 2 4" xfId="41239" xr:uid="{00000000-0005-0000-0000-0000819C0000}"/>
    <cellStyle name="Subtotal (line) 4 4 37 3" xfId="41240" xr:uid="{00000000-0005-0000-0000-0000829C0000}"/>
    <cellStyle name="Subtotal (line) 4 4 37 4" xfId="41241" xr:uid="{00000000-0005-0000-0000-0000839C0000}"/>
    <cellStyle name="Subtotal (line) 4 4 37 5" xfId="41242" xr:uid="{00000000-0005-0000-0000-0000849C0000}"/>
    <cellStyle name="Subtotal (line) 4 4 38" xfId="5704" xr:uid="{00000000-0005-0000-0000-0000859C0000}"/>
    <cellStyle name="Subtotal (line) 4 4 38 2" xfId="41243" xr:uid="{00000000-0005-0000-0000-0000869C0000}"/>
    <cellStyle name="Subtotal (line) 4 4 38 2 2" xfId="41244" xr:uid="{00000000-0005-0000-0000-0000879C0000}"/>
    <cellStyle name="Subtotal (line) 4 4 38 2 3" xfId="41245" xr:uid="{00000000-0005-0000-0000-0000889C0000}"/>
    <cellStyle name="Subtotal (line) 4 4 38 2 4" xfId="41246" xr:uid="{00000000-0005-0000-0000-0000899C0000}"/>
    <cellStyle name="Subtotal (line) 4 4 38 3" xfId="41247" xr:uid="{00000000-0005-0000-0000-00008A9C0000}"/>
    <cellStyle name="Subtotal (line) 4 4 38 4" xfId="41248" xr:uid="{00000000-0005-0000-0000-00008B9C0000}"/>
    <cellStyle name="Subtotal (line) 4 4 38 5" xfId="41249" xr:uid="{00000000-0005-0000-0000-00008C9C0000}"/>
    <cellStyle name="Subtotal (line) 4 4 39" xfId="5705" xr:uid="{00000000-0005-0000-0000-00008D9C0000}"/>
    <cellStyle name="Subtotal (line) 4 4 39 2" xfId="41250" xr:uid="{00000000-0005-0000-0000-00008E9C0000}"/>
    <cellStyle name="Subtotal (line) 4 4 39 2 2" xfId="41251" xr:uid="{00000000-0005-0000-0000-00008F9C0000}"/>
    <cellStyle name="Subtotal (line) 4 4 39 2 3" xfId="41252" xr:uid="{00000000-0005-0000-0000-0000909C0000}"/>
    <cellStyle name="Subtotal (line) 4 4 39 2 4" xfId="41253" xr:uid="{00000000-0005-0000-0000-0000919C0000}"/>
    <cellStyle name="Subtotal (line) 4 4 39 3" xfId="41254" xr:uid="{00000000-0005-0000-0000-0000929C0000}"/>
    <cellStyle name="Subtotal (line) 4 4 39 4" xfId="41255" xr:uid="{00000000-0005-0000-0000-0000939C0000}"/>
    <cellStyle name="Subtotal (line) 4 4 39 5" xfId="41256" xr:uid="{00000000-0005-0000-0000-0000949C0000}"/>
    <cellStyle name="Subtotal (line) 4 4 4" xfId="5706" xr:uid="{00000000-0005-0000-0000-0000959C0000}"/>
    <cellStyle name="Subtotal (line) 4 4 4 2" xfId="41257" xr:uid="{00000000-0005-0000-0000-0000969C0000}"/>
    <cellStyle name="Subtotal (line) 4 4 4 2 2" xfId="41258" xr:uid="{00000000-0005-0000-0000-0000979C0000}"/>
    <cellStyle name="Subtotal (line) 4 4 4 2 3" xfId="41259" xr:uid="{00000000-0005-0000-0000-0000989C0000}"/>
    <cellStyle name="Subtotal (line) 4 4 4 2 4" xfId="41260" xr:uid="{00000000-0005-0000-0000-0000999C0000}"/>
    <cellStyle name="Subtotal (line) 4 4 4 3" xfId="41261" xr:uid="{00000000-0005-0000-0000-00009A9C0000}"/>
    <cellStyle name="Subtotal (line) 4 4 4 4" xfId="41262" xr:uid="{00000000-0005-0000-0000-00009B9C0000}"/>
    <cellStyle name="Subtotal (line) 4 4 4 5" xfId="41263" xr:uid="{00000000-0005-0000-0000-00009C9C0000}"/>
    <cellStyle name="Subtotal (line) 4 4 40" xfId="5707" xr:uid="{00000000-0005-0000-0000-00009D9C0000}"/>
    <cellStyle name="Subtotal (line) 4 4 40 2" xfId="41264" xr:uid="{00000000-0005-0000-0000-00009E9C0000}"/>
    <cellStyle name="Subtotal (line) 4 4 40 2 2" xfId="41265" xr:uid="{00000000-0005-0000-0000-00009F9C0000}"/>
    <cellStyle name="Subtotal (line) 4 4 40 2 3" xfId="41266" xr:uid="{00000000-0005-0000-0000-0000A09C0000}"/>
    <cellStyle name="Subtotal (line) 4 4 40 2 4" xfId="41267" xr:uid="{00000000-0005-0000-0000-0000A19C0000}"/>
    <cellStyle name="Subtotal (line) 4 4 40 3" xfId="41268" xr:uid="{00000000-0005-0000-0000-0000A29C0000}"/>
    <cellStyle name="Subtotal (line) 4 4 40 4" xfId="41269" xr:uid="{00000000-0005-0000-0000-0000A39C0000}"/>
    <cellStyle name="Subtotal (line) 4 4 40 5" xfId="41270" xr:uid="{00000000-0005-0000-0000-0000A49C0000}"/>
    <cellStyle name="Subtotal (line) 4 4 41" xfId="5708" xr:uid="{00000000-0005-0000-0000-0000A59C0000}"/>
    <cellStyle name="Subtotal (line) 4 4 41 2" xfId="41271" xr:uid="{00000000-0005-0000-0000-0000A69C0000}"/>
    <cellStyle name="Subtotal (line) 4 4 41 2 2" xfId="41272" xr:uid="{00000000-0005-0000-0000-0000A79C0000}"/>
    <cellStyle name="Subtotal (line) 4 4 41 2 3" xfId="41273" xr:uid="{00000000-0005-0000-0000-0000A89C0000}"/>
    <cellStyle name="Subtotal (line) 4 4 41 2 4" xfId="41274" xr:uid="{00000000-0005-0000-0000-0000A99C0000}"/>
    <cellStyle name="Subtotal (line) 4 4 41 3" xfId="41275" xr:uid="{00000000-0005-0000-0000-0000AA9C0000}"/>
    <cellStyle name="Subtotal (line) 4 4 41 4" xfId="41276" xr:uid="{00000000-0005-0000-0000-0000AB9C0000}"/>
    <cellStyle name="Subtotal (line) 4 4 41 5" xfId="41277" xr:uid="{00000000-0005-0000-0000-0000AC9C0000}"/>
    <cellStyle name="Subtotal (line) 4 4 42" xfId="5709" xr:uid="{00000000-0005-0000-0000-0000AD9C0000}"/>
    <cellStyle name="Subtotal (line) 4 4 42 2" xfId="41278" xr:uid="{00000000-0005-0000-0000-0000AE9C0000}"/>
    <cellStyle name="Subtotal (line) 4 4 42 2 2" xfId="41279" xr:uid="{00000000-0005-0000-0000-0000AF9C0000}"/>
    <cellStyle name="Subtotal (line) 4 4 42 2 3" xfId="41280" xr:uid="{00000000-0005-0000-0000-0000B09C0000}"/>
    <cellStyle name="Subtotal (line) 4 4 42 2 4" xfId="41281" xr:uid="{00000000-0005-0000-0000-0000B19C0000}"/>
    <cellStyle name="Subtotal (line) 4 4 42 3" xfId="41282" xr:uid="{00000000-0005-0000-0000-0000B29C0000}"/>
    <cellStyle name="Subtotal (line) 4 4 42 4" xfId="41283" xr:uid="{00000000-0005-0000-0000-0000B39C0000}"/>
    <cellStyle name="Subtotal (line) 4 4 42 5" xfId="41284" xr:uid="{00000000-0005-0000-0000-0000B49C0000}"/>
    <cellStyle name="Subtotal (line) 4 4 43" xfId="5710" xr:uid="{00000000-0005-0000-0000-0000B59C0000}"/>
    <cellStyle name="Subtotal (line) 4 4 43 2" xfId="41285" xr:uid="{00000000-0005-0000-0000-0000B69C0000}"/>
    <cellStyle name="Subtotal (line) 4 4 43 2 2" xfId="41286" xr:uid="{00000000-0005-0000-0000-0000B79C0000}"/>
    <cellStyle name="Subtotal (line) 4 4 43 2 3" xfId="41287" xr:uid="{00000000-0005-0000-0000-0000B89C0000}"/>
    <cellStyle name="Subtotal (line) 4 4 43 2 4" xfId="41288" xr:uid="{00000000-0005-0000-0000-0000B99C0000}"/>
    <cellStyle name="Subtotal (line) 4 4 43 3" xfId="41289" xr:uid="{00000000-0005-0000-0000-0000BA9C0000}"/>
    <cellStyle name="Subtotal (line) 4 4 43 4" xfId="41290" xr:uid="{00000000-0005-0000-0000-0000BB9C0000}"/>
    <cellStyle name="Subtotal (line) 4 4 43 5" xfId="41291" xr:uid="{00000000-0005-0000-0000-0000BC9C0000}"/>
    <cellStyle name="Subtotal (line) 4 4 44" xfId="5711" xr:uid="{00000000-0005-0000-0000-0000BD9C0000}"/>
    <cellStyle name="Subtotal (line) 4 4 44 2" xfId="41292" xr:uid="{00000000-0005-0000-0000-0000BE9C0000}"/>
    <cellStyle name="Subtotal (line) 4 4 44 2 2" xfId="41293" xr:uid="{00000000-0005-0000-0000-0000BF9C0000}"/>
    <cellStyle name="Subtotal (line) 4 4 44 2 3" xfId="41294" xr:uid="{00000000-0005-0000-0000-0000C09C0000}"/>
    <cellStyle name="Subtotal (line) 4 4 44 2 4" xfId="41295" xr:uid="{00000000-0005-0000-0000-0000C19C0000}"/>
    <cellStyle name="Subtotal (line) 4 4 44 3" xfId="41296" xr:uid="{00000000-0005-0000-0000-0000C29C0000}"/>
    <cellStyle name="Subtotal (line) 4 4 44 4" xfId="41297" xr:uid="{00000000-0005-0000-0000-0000C39C0000}"/>
    <cellStyle name="Subtotal (line) 4 4 44 5" xfId="41298" xr:uid="{00000000-0005-0000-0000-0000C49C0000}"/>
    <cellStyle name="Subtotal (line) 4 4 45" xfId="5712" xr:uid="{00000000-0005-0000-0000-0000C59C0000}"/>
    <cellStyle name="Subtotal (line) 4 4 45 2" xfId="41299" xr:uid="{00000000-0005-0000-0000-0000C69C0000}"/>
    <cellStyle name="Subtotal (line) 4 4 45 2 2" xfId="41300" xr:uid="{00000000-0005-0000-0000-0000C79C0000}"/>
    <cellStyle name="Subtotal (line) 4 4 45 2 3" xfId="41301" xr:uid="{00000000-0005-0000-0000-0000C89C0000}"/>
    <cellStyle name="Subtotal (line) 4 4 45 2 4" xfId="41302" xr:uid="{00000000-0005-0000-0000-0000C99C0000}"/>
    <cellStyle name="Subtotal (line) 4 4 45 3" xfId="41303" xr:uid="{00000000-0005-0000-0000-0000CA9C0000}"/>
    <cellStyle name="Subtotal (line) 4 4 45 4" xfId="41304" xr:uid="{00000000-0005-0000-0000-0000CB9C0000}"/>
    <cellStyle name="Subtotal (line) 4 4 45 5" xfId="41305" xr:uid="{00000000-0005-0000-0000-0000CC9C0000}"/>
    <cellStyle name="Subtotal (line) 4 4 46" xfId="41306" xr:uid="{00000000-0005-0000-0000-0000CD9C0000}"/>
    <cellStyle name="Subtotal (line) 4 4 46 2" xfId="41307" xr:uid="{00000000-0005-0000-0000-0000CE9C0000}"/>
    <cellStyle name="Subtotal (line) 4 4 46 3" xfId="41308" xr:uid="{00000000-0005-0000-0000-0000CF9C0000}"/>
    <cellStyle name="Subtotal (line) 4 4 46 4" xfId="41309" xr:uid="{00000000-0005-0000-0000-0000D09C0000}"/>
    <cellStyle name="Subtotal (line) 4 4 47" xfId="41310" xr:uid="{00000000-0005-0000-0000-0000D19C0000}"/>
    <cellStyle name="Subtotal (line) 4 4 5" xfId="5713" xr:uid="{00000000-0005-0000-0000-0000D29C0000}"/>
    <cellStyle name="Subtotal (line) 4 4 5 2" xfId="41311" xr:uid="{00000000-0005-0000-0000-0000D39C0000}"/>
    <cellStyle name="Subtotal (line) 4 4 5 2 2" xfId="41312" xr:uid="{00000000-0005-0000-0000-0000D49C0000}"/>
    <cellStyle name="Subtotal (line) 4 4 5 2 3" xfId="41313" xr:uid="{00000000-0005-0000-0000-0000D59C0000}"/>
    <cellStyle name="Subtotal (line) 4 4 5 2 4" xfId="41314" xr:uid="{00000000-0005-0000-0000-0000D69C0000}"/>
    <cellStyle name="Subtotal (line) 4 4 5 3" xfId="41315" xr:uid="{00000000-0005-0000-0000-0000D79C0000}"/>
    <cellStyle name="Subtotal (line) 4 4 5 4" xfId="41316" xr:uid="{00000000-0005-0000-0000-0000D89C0000}"/>
    <cellStyle name="Subtotal (line) 4 4 5 5" xfId="41317" xr:uid="{00000000-0005-0000-0000-0000D99C0000}"/>
    <cellStyle name="Subtotal (line) 4 4 6" xfId="5714" xr:uid="{00000000-0005-0000-0000-0000DA9C0000}"/>
    <cellStyle name="Subtotal (line) 4 4 6 2" xfId="41318" xr:uid="{00000000-0005-0000-0000-0000DB9C0000}"/>
    <cellStyle name="Subtotal (line) 4 4 6 2 2" xfId="41319" xr:uid="{00000000-0005-0000-0000-0000DC9C0000}"/>
    <cellStyle name="Subtotal (line) 4 4 6 2 3" xfId="41320" xr:uid="{00000000-0005-0000-0000-0000DD9C0000}"/>
    <cellStyle name="Subtotal (line) 4 4 6 2 4" xfId="41321" xr:uid="{00000000-0005-0000-0000-0000DE9C0000}"/>
    <cellStyle name="Subtotal (line) 4 4 6 3" xfId="41322" xr:uid="{00000000-0005-0000-0000-0000DF9C0000}"/>
    <cellStyle name="Subtotal (line) 4 4 6 4" xfId="41323" xr:uid="{00000000-0005-0000-0000-0000E09C0000}"/>
    <cellStyle name="Subtotal (line) 4 4 6 5" xfId="41324" xr:uid="{00000000-0005-0000-0000-0000E19C0000}"/>
    <cellStyle name="Subtotal (line) 4 4 7" xfId="5715" xr:uid="{00000000-0005-0000-0000-0000E29C0000}"/>
    <cellStyle name="Subtotal (line) 4 4 7 2" xfId="41325" xr:uid="{00000000-0005-0000-0000-0000E39C0000}"/>
    <cellStyle name="Subtotal (line) 4 4 7 2 2" xfId="41326" xr:uid="{00000000-0005-0000-0000-0000E49C0000}"/>
    <cellStyle name="Subtotal (line) 4 4 7 2 3" xfId="41327" xr:uid="{00000000-0005-0000-0000-0000E59C0000}"/>
    <cellStyle name="Subtotal (line) 4 4 7 2 4" xfId="41328" xr:uid="{00000000-0005-0000-0000-0000E69C0000}"/>
    <cellStyle name="Subtotal (line) 4 4 7 3" xfId="41329" xr:uid="{00000000-0005-0000-0000-0000E79C0000}"/>
    <cellStyle name="Subtotal (line) 4 4 7 4" xfId="41330" xr:uid="{00000000-0005-0000-0000-0000E89C0000}"/>
    <cellStyle name="Subtotal (line) 4 4 7 5" xfId="41331" xr:uid="{00000000-0005-0000-0000-0000E99C0000}"/>
    <cellStyle name="Subtotal (line) 4 4 8" xfId="5716" xr:uid="{00000000-0005-0000-0000-0000EA9C0000}"/>
    <cellStyle name="Subtotal (line) 4 4 8 2" xfId="41332" xr:uid="{00000000-0005-0000-0000-0000EB9C0000}"/>
    <cellStyle name="Subtotal (line) 4 4 8 2 2" xfId="41333" xr:uid="{00000000-0005-0000-0000-0000EC9C0000}"/>
    <cellStyle name="Subtotal (line) 4 4 8 2 3" xfId="41334" xr:uid="{00000000-0005-0000-0000-0000ED9C0000}"/>
    <cellStyle name="Subtotal (line) 4 4 8 2 4" xfId="41335" xr:uid="{00000000-0005-0000-0000-0000EE9C0000}"/>
    <cellStyle name="Subtotal (line) 4 4 8 3" xfId="41336" xr:uid="{00000000-0005-0000-0000-0000EF9C0000}"/>
    <cellStyle name="Subtotal (line) 4 4 8 4" xfId="41337" xr:uid="{00000000-0005-0000-0000-0000F09C0000}"/>
    <cellStyle name="Subtotal (line) 4 4 8 5" xfId="41338" xr:uid="{00000000-0005-0000-0000-0000F19C0000}"/>
    <cellStyle name="Subtotal (line) 4 4 9" xfId="5717" xr:uid="{00000000-0005-0000-0000-0000F29C0000}"/>
    <cellStyle name="Subtotal (line) 4 4 9 2" xfId="41339" xr:uid="{00000000-0005-0000-0000-0000F39C0000}"/>
    <cellStyle name="Subtotal (line) 4 4 9 2 2" xfId="41340" xr:uid="{00000000-0005-0000-0000-0000F49C0000}"/>
    <cellStyle name="Subtotal (line) 4 4 9 2 3" xfId="41341" xr:uid="{00000000-0005-0000-0000-0000F59C0000}"/>
    <cellStyle name="Subtotal (line) 4 4 9 2 4" xfId="41342" xr:uid="{00000000-0005-0000-0000-0000F69C0000}"/>
    <cellStyle name="Subtotal (line) 4 4 9 3" xfId="41343" xr:uid="{00000000-0005-0000-0000-0000F79C0000}"/>
    <cellStyle name="Subtotal (line) 4 4 9 4" xfId="41344" xr:uid="{00000000-0005-0000-0000-0000F89C0000}"/>
    <cellStyle name="Subtotal (line) 4 4 9 5" xfId="41345" xr:uid="{00000000-0005-0000-0000-0000F99C0000}"/>
    <cellStyle name="Subtotal (line) 4 5" xfId="5718" xr:uid="{00000000-0005-0000-0000-0000FA9C0000}"/>
    <cellStyle name="Subtotal (line) 4 5 10" xfId="5719" xr:uid="{00000000-0005-0000-0000-0000FB9C0000}"/>
    <cellStyle name="Subtotal (line) 4 5 10 2" xfId="41346" xr:uid="{00000000-0005-0000-0000-0000FC9C0000}"/>
    <cellStyle name="Subtotal (line) 4 5 10 2 2" xfId="41347" xr:uid="{00000000-0005-0000-0000-0000FD9C0000}"/>
    <cellStyle name="Subtotal (line) 4 5 10 2 3" xfId="41348" xr:uid="{00000000-0005-0000-0000-0000FE9C0000}"/>
    <cellStyle name="Subtotal (line) 4 5 10 2 4" xfId="41349" xr:uid="{00000000-0005-0000-0000-0000FF9C0000}"/>
    <cellStyle name="Subtotal (line) 4 5 10 3" xfId="41350" xr:uid="{00000000-0005-0000-0000-0000009D0000}"/>
    <cellStyle name="Subtotal (line) 4 5 10 4" xfId="41351" xr:uid="{00000000-0005-0000-0000-0000019D0000}"/>
    <cellStyle name="Subtotal (line) 4 5 10 5" xfId="41352" xr:uid="{00000000-0005-0000-0000-0000029D0000}"/>
    <cellStyle name="Subtotal (line) 4 5 11" xfId="5720" xr:uid="{00000000-0005-0000-0000-0000039D0000}"/>
    <cellStyle name="Subtotal (line) 4 5 11 2" xfId="41353" xr:uid="{00000000-0005-0000-0000-0000049D0000}"/>
    <cellStyle name="Subtotal (line) 4 5 11 2 2" xfId="41354" xr:uid="{00000000-0005-0000-0000-0000059D0000}"/>
    <cellStyle name="Subtotal (line) 4 5 11 2 3" xfId="41355" xr:uid="{00000000-0005-0000-0000-0000069D0000}"/>
    <cellStyle name="Subtotal (line) 4 5 11 2 4" xfId="41356" xr:uid="{00000000-0005-0000-0000-0000079D0000}"/>
    <cellStyle name="Subtotal (line) 4 5 11 3" xfId="41357" xr:uid="{00000000-0005-0000-0000-0000089D0000}"/>
    <cellStyle name="Subtotal (line) 4 5 11 4" xfId="41358" xr:uid="{00000000-0005-0000-0000-0000099D0000}"/>
    <cellStyle name="Subtotal (line) 4 5 11 5" xfId="41359" xr:uid="{00000000-0005-0000-0000-00000A9D0000}"/>
    <cellStyle name="Subtotal (line) 4 5 12" xfId="5721" xr:uid="{00000000-0005-0000-0000-00000B9D0000}"/>
    <cellStyle name="Subtotal (line) 4 5 12 2" xfId="41360" xr:uid="{00000000-0005-0000-0000-00000C9D0000}"/>
    <cellStyle name="Subtotal (line) 4 5 12 2 2" xfId="41361" xr:uid="{00000000-0005-0000-0000-00000D9D0000}"/>
    <cellStyle name="Subtotal (line) 4 5 12 2 3" xfId="41362" xr:uid="{00000000-0005-0000-0000-00000E9D0000}"/>
    <cellStyle name="Subtotal (line) 4 5 12 2 4" xfId="41363" xr:uid="{00000000-0005-0000-0000-00000F9D0000}"/>
    <cellStyle name="Subtotal (line) 4 5 12 3" xfId="41364" xr:uid="{00000000-0005-0000-0000-0000109D0000}"/>
    <cellStyle name="Subtotal (line) 4 5 12 4" xfId="41365" xr:uid="{00000000-0005-0000-0000-0000119D0000}"/>
    <cellStyle name="Subtotal (line) 4 5 12 5" xfId="41366" xr:uid="{00000000-0005-0000-0000-0000129D0000}"/>
    <cellStyle name="Subtotal (line) 4 5 13" xfId="5722" xr:uid="{00000000-0005-0000-0000-0000139D0000}"/>
    <cellStyle name="Subtotal (line) 4 5 13 2" xfId="41367" xr:uid="{00000000-0005-0000-0000-0000149D0000}"/>
    <cellStyle name="Subtotal (line) 4 5 13 2 2" xfId="41368" xr:uid="{00000000-0005-0000-0000-0000159D0000}"/>
    <cellStyle name="Subtotal (line) 4 5 13 2 3" xfId="41369" xr:uid="{00000000-0005-0000-0000-0000169D0000}"/>
    <cellStyle name="Subtotal (line) 4 5 13 2 4" xfId="41370" xr:uid="{00000000-0005-0000-0000-0000179D0000}"/>
    <cellStyle name="Subtotal (line) 4 5 13 3" xfId="41371" xr:uid="{00000000-0005-0000-0000-0000189D0000}"/>
    <cellStyle name="Subtotal (line) 4 5 13 4" xfId="41372" xr:uid="{00000000-0005-0000-0000-0000199D0000}"/>
    <cellStyle name="Subtotal (line) 4 5 13 5" xfId="41373" xr:uid="{00000000-0005-0000-0000-00001A9D0000}"/>
    <cellStyle name="Subtotal (line) 4 5 14" xfId="5723" xr:uid="{00000000-0005-0000-0000-00001B9D0000}"/>
    <cellStyle name="Subtotal (line) 4 5 14 2" xfId="41374" xr:uid="{00000000-0005-0000-0000-00001C9D0000}"/>
    <cellStyle name="Subtotal (line) 4 5 14 2 2" xfId="41375" xr:uid="{00000000-0005-0000-0000-00001D9D0000}"/>
    <cellStyle name="Subtotal (line) 4 5 14 2 3" xfId="41376" xr:uid="{00000000-0005-0000-0000-00001E9D0000}"/>
    <cellStyle name="Subtotal (line) 4 5 14 2 4" xfId="41377" xr:uid="{00000000-0005-0000-0000-00001F9D0000}"/>
    <cellStyle name="Subtotal (line) 4 5 14 3" xfId="41378" xr:uid="{00000000-0005-0000-0000-0000209D0000}"/>
    <cellStyle name="Subtotal (line) 4 5 14 4" xfId="41379" xr:uid="{00000000-0005-0000-0000-0000219D0000}"/>
    <cellStyle name="Subtotal (line) 4 5 14 5" xfId="41380" xr:uid="{00000000-0005-0000-0000-0000229D0000}"/>
    <cellStyle name="Subtotal (line) 4 5 15" xfId="5724" xr:uid="{00000000-0005-0000-0000-0000239D0000}"/>
    <cellStyle name="Subtotal (line) 4 5 15 2" xfId="41381" xr:uid="{00000000-0005-0000-0000-0000249D0000}"/>
    <cellStyle name="Subtotal (line) 4 5 15 2 2" xfId="41382" xr:uid="{00000000-0005-0000-0000-0000259D0000}"/>
    <cellStyle name="Subtotal (line) 4 5 15 2 3" xfId="41383" xr:uid="{00000000-0005-0000-0000-0000269D0000}"/>
    <cellStyle name="Subtotal (line) 4 5 15 2 4" xfId="41384" xr:uid="{00000000-0005-0000-0000-0000279D0000}"/>
    <cellStyle name="Subtotal (line) 4 5 15 3" xfId="41385" xr:uid="{00000000-0005-0000-0000-0000289D0000}"/>
    <cellStyle name="Subtotal (line) 4 5 15 4" xfId="41386" xr:uid="{00000000-0005-0000-0000-0000299D0000}"/>
    <cellStyle name="Subtotal (line) 4 5 15 5" xfId="41387" xr:uid="{00000000-0005-0000-0000-00002A9D0000}"/>
    <cellStyle name="Subtotal (line) 4 5 16" xfId="5725" xr:uid="{00000000-0005-0000-0000-00002B9D0000}"/>
    <cellStyle name="Subtotal (line) 4 5 16 2" xfId="41388" xr:uid="{00000000-0005-0000-0000-00002C9D0000}"/>
    <cellStyle name="Subtotal (line) 4 5 16 2 2" xfId="41389" xr:uid="{00000000-0005-0000-0000-00002D9D0000}"/>
    <cellStyle name="Subtotal (line) 4 5 16 2 3" xfId="41390" xr:uid="{00000000-0005-0000-0000-00002E9D0000}"/>
    <cellStyle name="Subtotal (line) 4 5 16 2 4" xfId="41391" xr:uid="{00000000-0005-0000-0000-00002F9D0000}"/>
    <cellStyle name="Subtotal (line) 4 5 16 3" xfId="41392" xr:uid="{00000000-0005-0000-0000-0000309D0000}"/>
    <cellStyle name="Subtotal (line) 4 5 16 4" xfId="41393" xr:uid="{00000000-0005-0000-0000-0000319D0000}"/>
    <cellStyle name="Subtotal (line) 4 5 16 5" xfId="41394" xr:uid="{00000000-0005-0000-0000-0000329D0000}"/>
    <cellStyle name="Subtotal (line) 4 5 17" xfId="5726" xr:uid="{00000000-0005-0000-0000-0000339D0000}"/>
    <cellStyle name="Subtotal (line) 4 5 17 2" xfId="41395" xr:uid="{00000000-0005-0000-0000-0000349D0000}"/>
    <cellStyle name="Subtotal (line) 4 5 17 2 2" xfId="41396" xr:uid="{00000000-0005-0000-0000-0000359D0000}"/>
    <cellStyle name="Subtotal (line) 4 5 17 2 3" xfId="41397" xr:uid="{00000000-0005-0000-0000-0000369D0000}"/>
    <cellStyle name="Subtotal (line) 4 5 17 2 4" xfId="41398" xr:uid="{00000000-0005-0000-0000-0000379D0000}"/>
    <cellStyle name="Subtotal (line) 4 5 17 3" xfId="41399" xr:uid="{00000000-0005-0000-0000-0000389D0000}"/>
    <cellStyle name="Subtotal (line) 4 5 17 4" xfId="41400" xr:uid="{00000000-0005-0000-0000-0000399D0000}"/>
    <cellStyle name="Subtotal (line) 4 5 17 5" xfId="41401" xr:uid="{00000000-0005-0000-0000-00003A9D0000}"/>
    <cellStyle name="Subtotal (line) 4 5 18" xfId="5727" xr:uid="{00000000-0005-0000-0000-00003B9D0000}"/>
    <cellStyle name="Subtotal (line) 4 5 18 2" xfId="41402" xr:uid="{00000000-0005-0000-0000-00003C9D0000}"/>
    <cellStyle name="Subtotal (line) 4 5 18 2 2" xfId="41403" xr:uid="{00000000-0005-0000-0000-00003D9D0000}"/>
    <cellStyle name="Subtotal (line) 4 5 18 2 3" xfId="41404" xr:uid="{00000000-0005-0000-0000-00003E9D0000}"/>
    <cellStyle name="Subtotal (line) 4 5 18 2 4" xfId="41405" xr:uid="{00000000-0005-0000-0000-00003F9D0000}"/>
    <cellStyle name="Subtotal (line) 4 5 18 3" xfId="41406" xr:uid="{00000000-0005-0000-0000-0000409D0000}"/>
    <cellStyle name="Subtotal (line) 4 5 18 4" xfId="41407" xr:uid="{00000000-0005-0000-0000-0000419D0000}"/>
    <cellStyle name="Subtotal (line) 4 5 18 5" xfId="41408" xr:uid="{00000000-0005-0000-0000-0000429D0000}"/>
    <cellStyle name="Subtotal (line) 4 5 19" xfId="5728" xr:uid="{00000000-0005-0000-0000-0000439D0000}"/>
    <cellStyle name="Subtotal (line) 4 5 19 2" xfId="41409" xr:uid="{00000000-0005-0000-0000-0000449D0000}"/>
    <cellStyle name="Subtotal (line) 4 5 19 2 2" xfId="41410" xr:uid="{00000000-0005-0000-0000-0000459D0000}"/>
    <cellStyle name="Subtotal (line) 4 5 19 2 3" xfId="41411" xr:uid="{00000000-0005-0000-0000-0000469D0000}"/>
    <cellStyle name="Subtotal (line) 4 5 19 2 4" xfId="41412" xr:uid="{00000000-0005-0000-0000-0000479D0000}"/>
    <cellStyle name="Subtotal (line) 4 5 19 3" xfId="41413" xr:uid="{00000000-0005-0000-0000-0000489D0000}"/>
    <cellStyle name="Subtotal (line) 4 5 19 4" xfId="41414" xr:uid="{00000000-0005-0000-0000-0000499D0000}"/>
    <cellStyle name="Subtotal (line) 4 5 19 5" xfId="41415" xr:uid="{00000000-0005-0000-0000-00004A9D0000}"/>
    <cellStyle name="Subtotal (line) 4 5 2" xfId="5729" xr:uid="{00000000-0005-0000-0000-00004B9D0000}"/>
    <cellStyle name="Subtotal (line) 4 5 2 2" xfId="41416" xr:uid="{00000000-0005-0000-0000-00004C9D0000}"/>
    <cellStyle name="Subtotal (line) 4 5 2 2 2" xfId="41417" xr:uid="{00000000-0005-0000-0000-00004D9D0000}"/>
    <cellStyle name="Subtotal (line) 4 5 2 2 3" xfId="41418" xr:uid="{00000000-0005-0000-0000-00004E9D0000}"/>
    <cellStyle name="Subtotal (line) 4 5 2 2 4" xfId="41419" xr:uid="{00000000-0005-0000-0000-00004F9D0000}"/>
    <cellStyle name="Subtotal (line) 4 5 2 3" xfId="41420" xr:uid="{00000000-0005-0000-0000-0000509D0000}"/>
    <cellStyle name="Subtotal (line) 4 5 2 4" xfId="41421" xr:uid="{00000000-0005-0000-0000-0000519D0000}"/>
    <cellStyle name="Subtotal (line) 4 5 2 5" xfId="41422" xr:uid="{00000000-0005-0000-0000-0000529D0000}"/>
    <cellStyle name="Subtotal (line) 4 5 20" xfId="5730" xr:uid="{00000000-0005-0000-0000-0000539D0000}"/>
    <cellStyle name="Subtotal (line) 4 5 20 2" xfId="41423" xr:uid="{00000000-0005-0000-0000-0000549D0000}"/>
    <cellStyle name="Subtotal (line) 4 5 20 2 2" xfId="41424" xr:uid="{00000000-0005-0000-0000-0000559D0000}"/>
    <cellStyle name="Subtotal (line) 4 5 20 2 3" xfId="41425" xr:uid="{00000000-0005-0000-0000-0000569D0000}"/>
    <cellStyle name="Subtotal (line) 4 5 20 2 4" xfId="41426" xr:uid="{00000000-0005-0000-0000-0000579D0000}"/>
    <cellStyle name="Subtotal (line) 4 5 20 3" xfId="41427" xr:uid="{00000000-0005-0000-0000-0000589D0000}"/>
    <cellStyle name="Subtotal (line) 4 5 20 4" xfId="41428" xr:uid="{00000000-0005-0000-0000-0000599D0000}"/>
    <cellStyle name="Subtotal (line) 4 5 20 5" xfId="41429" xr:uid="{00000000-0005-0000-0000-00005A9D0000}"/>
    <cellStyle name="Subtotal (line) 4 5 21" xfId="5731" xr:uid="{00000000-0005-0000-0000-00005B9D0000}"/>
    <cellStyle name="Subtotal (line) 4 5 21 2" xfId="41430" xr:uid="{00000000-0005-0000-0000-00005C9D0000}"/>
    <cellStyle name="Subtotal (line) 4 5 21 2 2" xfId="41431" xr:uid="{00000000-0005-0000-0000-00005D9D0000}"/>
    <cellStyle name="Subtotal (line) 4 5 21 2 3" xfId="41432" xr:uid="{00000000-0005-0000-0000-00005E9D0000}"/>
    <cellStyle name="Subtotal (line) 4 5 21 2 4" xfId="41433" xr:uid="{00000000-0005-0000-0000-00005F9D0000}"/>
    <cellStyle name="Subtotal (line) 4 5 21 3" xfId="41434" xr:uid="{00000000-0005-0000-0000-0000609D0000}"/>
    <cellStyle name="Subtotal (line) 4 5 21 4" xfId="41435" xr:uid="{00000000-0005-0000-0000-0000619D0000}"/>
    <cellStyle name="Subtotal (line) 4 5 21 5" xfId="41436" xr:uid="{00000000-0005-0000-0000-0000629D0000}"/>
    <cellStyle name="Subtotal (line) 4 5 22" xfId="5732" xr:uid="{00000000-0005-0000-0000-0000639D0000}"/>
    <cellStyle name="Subtotal (line) 4 5 22 2" xfId="41437" xr:uid="{00000000-0005-0000-0000-0000649D0000}"/>
    <cellStyle name="Subtotal (line) 4 5 22 2 2" xfId="41438" xr:uid="{00000000-0005-0000-0000-0000659D0000}"/>
    <cellStyle name="Subtotal (line) 4 5 22 2 3" xfId="41439" xr:uid="{00000000-0005-0000-0000-0000669D0000}"/>
    <cellStyle name="Subtotal (line) 4 5 22 2 4" xfId="41440" xr:uid="{00000000-0005-0000-0000-0000679D0000}"/>
    <cellStyle name="Subtotal (line) 4 5 22 3" xfId="41441" xr:uid="{00000000-0005-0000-0000-0000689D0000}"/>
    <cellStyle name="Subtotal (line) 4 5 22 4" xfId="41442" xr:uid="{00000000-0005-0000-0000-0000699D0000}"/>
    <cellStyle name="Subtotal (line) 4 5 22 5" xfId="41443" xr:uid="{00000000-0005-0000-0000-00006A9D0000}"/>
    <cellStyle name="Subtotal (line) 4 5 23" xfId="5733" xr:uid="{00000000-0005-0000-0000-00006B9D0000}"/>
    <cellStyle name="Subtotal (line) 4 5 23 2" xfId="41444" xr:uid="{00000000-0005-0000-0000-00006C9D0000}"/>
    <cellStyle name="Subtotal (line) 4 5 23 2 2" xfId="41445" xr:uid="{00000000-0005-0000-0000-00006D9D0000}"/>
    <cellStyle name="Subtotal (line) 4 5 23 2 3" xfId="41446" xr:uid="{00000000-0005-0000-0000-00006E9D0000}"/>
    <cellStyle name="Subtotal (line) 4 5 23 2 4" xfId="41447" xr:uid="{00000000-0005-0000-0000-00006F9D0000}"/>
    <cellStyle name="Subtotal (line) 4 5 23 3" xfId="41448" xr:uid="{00000000-0005-0000-0000-0000709D0000}"/>
    <cellStyle name="Subtotal (line) 4 5 23 4" xfId="41449" xr:uid="{00000000-0005-0000-0000-0000719D0000}"/>
    <cellStyle name="Subtotal (line) 4 5 23 5" xfId="41450" xr:uid="{00000000-0005-0000-0000-0000729D0000}"/>
    <cellStyle name="Subtotal (line) 4 5 24" xfId="5734" xr:uid="{00000000-0005-0000-0000-0000739D0000}"/>
    <cellStyle name="Subtotal (line) 4 5 24 2" xfId="41451" xr:uid="{00000000-0005-0000-0000-0000749D0000}"/>
    <cellStyle name="Subtotal (line) 4 5 24 2 2" xfId="41452" xr:uid="{00000000-0005-0000-0000-0000759D0000}"/>
    <cellStyle name="Subtotal (line) 4 5 24 2 3" xfId="41453" xr:uid="{00000000-0005-0000-0000-0000769D0000}"/>
    <cellStyle name="Subtotal (line) 4 5 24 2 4" xfId="41454" xr:uid="{00000000-0005-0000-0000-0000779D0000}"/>
    <cellStyle name="Subtotal (line) 4 5 24 3" xfId="41455" xr:uid="{00000000-0005-0000-0000-0000789D0000}"/>
    <cellStyle name="Subtotal (line) 4 5 24 4" xfId="41456" xr:uid="{00000000-0005-0000-0000-0000799D0000}"/>
    <cellStyle name="Subtotal (line) 4 5 24 5" xfId="41457" xr:uid="{00000000-0005-0000-0000-00007A9D0000}"/>
    <cellStyle name="Subtotal (line) 4 5 25" xfId="5735" xr:uid="{00000000-0005-0000-0000-00007B9D0000}"/>
    <cellStyle name="Subtotal (line) 4 5 25 2" xfId="41458" xr:uid="{00000000-0005-0000-0000-00007C9D0000}"/>
    <cellStyle name="Subtotal (line) 4 5 25 2 2" xfId="41459" xr:uid="{00000000-0005-0000-0000-00007D9D0000}"/>
    <cellStyle name="Subtotal (line) 4 5 25 2 3" xfId="41460" xr:uid="{00000000-0005-0000-0000-00007E9D0000}"/>
    <cellStyle name="Subtotal (line) 4 5 25 2 4" xfId="41461" xr:uid="{00000000-0005-0000-0000-00007F9D0000}"/>
    <cellStyle name="Subtotal (line) 4 5 25 3" xfId="41462" xr:uid="{00000000-0005-0000-0000-0000809D0000}"/>
    <cellStyle name="Subtotal (line) 4 5 25 4" xfId="41463" xr:uid="{00000000-0005-0000-0000-0000819D0000}"/>
    <cellStyle name="Subtotal (line) 4 5 25 5" xfId="41464" xr:uid="{00000000-0005-0000-0000-0000829D0000}"/>
    <cellStyle name="Subtotal (line) 4 5 26" xfId="5736" xr:uid="{00000000-0005-0000-0000-0000839D0000}"/>
    <cellStyle name="Subtotal (line) 4 5 26 2" xfId="41465" xr:uid="{00000000-0005-0000-0000-0000849D0000}"/>
    <cellStyle name="Subtotal (line) 4 5 26 2 2" xfId="41466" xr:uid="{00000000-0005-0000-0000-0000859D0000}"/>
    <cellStyle name="Subtotal (line) 4 5 26 2 3" xfId="41467" xr:uid="{00000000-0005-0000-0000-0000869D0000}"/>
    <cellStyle name="Subtotal (line) 4 5 26 2 4" xfId="41468" xr:uid="{00000000-0005-0000-0000-0000879D0000}"/>
    <cellStyle name="Subtotal (line) 4 5 26 3" xfId="41469" xr:uid="{00000000-0005-0000-0000-0000889D0000}"/>
    <cellStyle name="Subtotal (line) 4 5 26 4" xfId="41470" xr:uid="{00000000-0005-0000-0000-0000899D0000}"/>
    <cellStyle name="Subtotal (line) 4 5 26 5" xfId="41471" xr:uid="{00000000-0005-0000-0000-00008A9D0000}"/>
    <cellStyle name="Subtotal (line) 4 5 27" xfId="5737" xr:uid="{00000000-0005-0000-0000-00008B9D0000}"/>
    <cellStyle name="Subtotal (line) 4 5 27 2" xfId="41472" xr:uid="{00000000-0005-0000-0000-00008C9D0000}"/>
    <cellStyle name="Subtotal (line) 4 5 27 2 2" xfId="41473" xr:uid="{00000000-0005-0000-0000-00008D9D0000}"/>
    <cellStyle name="Subtotal (line) 4 5 27 2 3" xfId="41474" xr:uid="{00000000-0005-0000-0000-00008E9D0000}"/>
    <cellStyle name="Subtotal (line) 4 5 27 2 4" xfId="41475" xr:uid="{00000000-0005-0000-0000-00008F9D0000}"/>
    <cellStyle name="Subtotal (line) 4 5 27 3" xfId="41476" xr:uid="{00000000-0005-0000-0000-0000909D0000}"/>
    <cellStyle name="Subtotal (line) 4 5 27 4" xfId="41477" xr:uid="{00000000-0005-0000-0000-0000919D0000}"/>
    <cellStyle name="Subtotal (line) 4 5 27 5" xfId="41478" xr:uid="{00000000-0005-0000-0000-0000929D0000}"/>
    <cellStyle name="Subtotal (line) 4 5 28" xfId="5738" xr:uid="{00000000-0005-0000-0000-0000939D0000}"/>
    <cellStyle name="Subtotal (line) 4 5 28 2" xfId="41479" xr:uid="{00000000-0005-0000-0000-0000949D0000}"/>
    <cellStyle name="Subtotal (line) 4 5 28 2 2" xfId="41480" xr:uid="{00000000-0005-0000-0000-0000959D0000}"/>
    <cellStyle name="Subtotal (line) 4 5 28 2 3" xfId="41481" xr:uid="{00000000-0005-0000-0000-0000969D0000}"/>
    <cellStyle name="Subtotal (line) 4 5 28 2 4" xfId="41482" xr:uid="{00000000-0005-0000-0000-0000979D0000}"/>
    <cellStyle name="Subtotal (line) 4 5 28 3" xfId="41483" xr:uid="{00000000-0005-0000-0000-0000989D0000}"/>
    <cellStyle name="Subtotal (line) 4 5 28 4" xfId="41484" xr:uid="{00000000-0005-0000-0000-0000999D0000}"/>
    <cellStyle name="Subtotal (line) 4 5 28 5" xfId="41485" xr:uid="{00000000-0005-0000-0000-00009A9D0000}"/>
    <cellStyle name="Subtotal (line) 4 5 29" xfId="5739" xr:uid="{00000000-0005-0000-0000-00009B9D0000}"/>
    <cellStyle name="Subtotal (line) 4 5 29 2" xfId="41486" xr:uid="{00000000-0005-0000-0000-00009C9D0000}"/>
    <cellStyle name="Subtotal (line) 4 5 29 2 2" xfId="41487" xr:uid="{00000000-0005-0000-0000-00009D9D0000}"/>
    <cellStyle name="Subtotal (line) 4 5 29 2 3" xfId="41488" xr:uid="{00000000-0005-0000-0000-00009E9D0000}"/>
    <cellStyle name="Subtotal (line) 4 5 29 2 4" xfId="41489" xr:uid="{00000000-0005-0000-0000-00009F9D0000}"/>
    <cellStyle name="Subtotal (line) 4 5 29 3" xfId="41490" xr:uid="{00000000-0005-0000-0000-0000A09D0000}"/>
    <cellStyle name="Subtotal (line) 4 5 29 4" xfId="41491" xr:uid="{00000000-0005-0000-0000-0000A19D0000}"/>
    <cellStyle name="Subtotal (line) 4 5 29 5" xfId="41492" xr:uid="{00000000-0005-0000-0000-0000A29D0000}"/>
    <cellStyle name="Subtotal (line) 4 5 3" xfId="5740" xr:uid="{00000000-0005-0000-0000-0000A39D0000}"/>
    <cellStyle name="Subtotal (line) 4 5 3 2" xfId="41493" xr:uid="{00000000-0005-0000-0000-0000A49D0000}"/>
    <cellStyle name="Subtotal (line) 4 5 3 2 2" xfId="41494" xr:uid="{00000000-0005-0000-0000-0000A59D0000}"/>
    <cellStyle name="Subtotal (line) 4 5 3 2 3" xfId="41495" xr:uid="{00000000-0005-0000-0000-0000A69D0000}"/>
    <cellStyle name="Subtotal (line) 4 5 3 2 4" xfId="41496" xr:uid="{00000000-0005-0000-0000-0000A79D0000}"/>
    <cellStyle name="Subtotal (line) 4 5 3 3" xfId="41497" xr:uid="{00000000-0005-0000-0000-0000A89D0000}"/>
    <cellStyle name="Subtotal (line) 4 5 3 4" xfId="41498" xr:uid="{00000000-0005-0000-0000-0000A99D0000}"/>
    <cellStyle name="Subtotal (line) 4 5 3 5" xfId="41499" xr:uid="{00000000-0005-0000-0000-0000AA9D0000}"/>
    <cellStyle name="Subtotal (line) 4 5 30" xfId="5741" xr:uid="{00000000-0005-0000-0000-0000AB9D0000}"/>
    <cellStyle name="Subtotal (line) 4 5 30 2" xfId="41500" xr:uid="{00000000-0005-0000-0000-0000AC9D0000}"/>
    <cellStyle name="Subtotal (line) 4 5 30 2 2" xfId="41501" xr:uid="{00000000-0005-0000-0000-0000AD9D0000}"/>
    <cellStyle name="Subtotal (line) 4 5 30 2 3" xfId="41502" xr:uid="{00000000-0005-0000-0000-0000AE9D0000}"/>
    <cellStyle name="Subtotal (line) 4 5 30 2 4" xfId="41503" xr:uid="{00000000-0005-0000-0000-0000AF9D0000}"/>
    <cellStyle name="Subtotal (line) 4 5 30 3" xfId="41504" xr:uid="{00000000-0005-0000-0000-0000B09D0000}"/>
    <cellStyle name="Subtotal (line) 4 5 30 4" xfId="41505" xr:uid="{00000000-0005-0000-0000-0000B19D0000}"/>
    <cellStyle name="Subtotal (line) 4 5 30 5" xfId="41506" xr:uid="{00000000-0005-0000-0000-0000B29D0000}"/>
    <cellStyle name="Subtotal (line) 4 5 31" xfId="5742" xr:uid="{00000000-0005-0000-0000-0000B39D0000}"/>
    <cellStyle name="Subtotal (line) 4 5 31 2" xfId="41507" xr:uid="{00000000-0005-0000-0000-0000B49D0000}"/>
    <cellStyle name="Subtotal (line) 4 5 31 2 2" xfId="41508" xr:uid="{00000000-0005-0000-0000-0000B59D0000}"/>
    <cellStyle name="Subtotal (line) 4 5 31 2 3" xfId="41509" xr:uid="{00000000-0005-0000-0000-0000B69D0000}"/>
    <cellStyle name="Subtotal (line) 4 5 31 2 4" xfId="41510" xr:uid="{00000000-0005-0000-0000-0000B79D0000}"/>
    <cellStyle name="Subtotal (line) 4 5 31 3" xfId="41511" xr:uid="{00000000-0005-0000-0000-0000B89D0000}"/>
    <cellStyle name="Subtotal (line) 4 5 31 4" xfId="41512" xr:uid="{00000000-0005-0000-0000-0000B99D0000}"/>
    <cellStyle name="Subtotal (line) 4 5 31 5" xfId="41513" xr:uid="{00000000-0005-0000-0000-0000BA9D0000}"/>
    <cellStyle name="Subtotal (line) 4 5 32" xfId="5743" xr:uid="{00000000-0005-0000-0000-0000BB9D0000}"/>
    <cellStyle name="Subtotal (line) 4 5 32 2" xfId="41514" xr:uid="{00000000-0005-0000-0000-0000BC9D0000}"/>
    <cellStyle name="Subtotal (line) 4 5 32 2 2" xfId="41515" xr:uid="{00000000-0005-0000-0000-0000BD9D0000}"/>
    <cellStyle name="Subtotal (line) 4 5 32 2 3" xfId="41516" xr:uid="{00000000-0005-0000-0000-0000BE9D0000}"/>
    <cellStyle name="Subtotal (line) 4 5 32 2 4" xfId="41517" xr:uid="{00000000-0005-0000-0000-0000BF9D0000}"/>
    <cellStyle name="Subtotal (line) 4 5 32 3" xfId="41518" xr:uid="{00000000-0005-0000-0000-0000C09D0000}"/>
    <cellStyle name="Subtotal (line) 4 5 32 4" xfId="41519" xr:uid="{00000000-0005-0000-0000-0000C19D0000}"/>
    <cellStyle name="Subtotal (line) 4 5 32 5" xfId="41520" xr:uid="{00000000-0005-0000-0000-0000C29D0000}"/>
    <cellStyle name="Subtotal (line) 4 5 33" xfId="5744" xr:uid="{00000000-0005-0000-0000-0000C39D0000}"/>
    <cellStyle name="Subtotal (line) 4 5 33 2" xfId="41521" xr:uid="{00000000-0005-0000-0000-0000C49D0000}"/>
    <cellStyle name="Subtotal (line) 4 5 33 2 2" xfId="41522" xr:uid="{00000000-0005-0000-0000-0000C59D0000}"/>
    <cellStyle name="Subtotal (line) 4 5 33 2 3" xfId="41523" xr:uid="{00000000-0005-0000-0000-0000C69D0000}"/>
    <cellStyle name="Subtotal (line) 4 5 33 2 4" xfId="41524" xr:uid="{00000000-0005-0000-0000-0000C79D0000}"/>
    <cellStyle name="Subtotal (line) 4 5 33 3" xfId="41525" xr:uid="{00000000-0005-0000-0000-0000C89D0000}"/>
    <cellStyle name="Subtotal (line) 4 5 33 4" xfId="41526" xr:uid="{00000000-0005-0000-0000-0000C99D0000}"/>
    <cellStyle name="Subtotal (line) 4 5 33 5" xfId="41527" xr:uid="{00000000-0005-0000-0000-0000CA9D0000}"/>
    <cellStyle name="Subtotal (line) 4 5 34" xfId="5745" xr:uid="{00000000-0005-0000-0000-0000CB9D0000}"/>
    <cellStyle name="Subtotal (line) 4 5 34 2" xfId="41528" xr:uid="{00000000-0005-0000-0000-0000CC9D0000}"/>
    <cellStyle name="Subtotal (line) 4 5 34 2 2" xfId="41529" xr:uid="{00000000-0005-0000-0000-0000CD9D0000}"/>
    <cellStyle name="Subtotal (line) 4 5 34 2 3" xfId="41530" xr:uid="{00000000-0005-0000-0000-0000CE9D0000}"/>
    <cellStyle name="Subtotal (line) 4 5 34 2 4" xfId="41531" xr:uid="{00000000-0005-0000-0000-0000CF9D0000}"/>
    <cellStyle name="Subtotal (line) 4 5 34 3" xfId="41532" xr:uid="{00000000-0005-0000-0000-0000D09D0000}"/>
    <cellStyle name="Subtotal (line) 4 5 34 4" xfId="41533" xr:uid="{00000000-0005-0000-0000-0000D19D0000}"/>
    <cellStyle name="Subtotal (line) 4 5 34 5" xfId="41534" xr:uid="{00000000-0005-0000-0000-0000D29D0000}"/>
    <cellStyle name="Subtotal (line) 4 5 35" xfId="5746" xr:uid="{00000000-0005-0000-0000-0000D39D0000}"/>
    <cellStyle name="Subtotal (line) 4 5 35 2" xfId="41535" xr:uid="{00000000-0005-0000-0000-0000D49D0000}"/>
    <cellStyle name="Subtotal (line) 4 5 35 2 2" xfId="41536" xr:uid="{00000000-0005-0000-0000-0000D59D0000}"/>
    <cellStyle name="Subtotal (line) 4 5 35 2 3" xfId="41537" xr:uid="{00000000-0005-0000-0000-0000D69D0000}"/>
    <cellStyle name="Subtotal (line) 4 5 35 2 4" xfId="41538" xr:uid="{00000000-0005-0000-0000-0000D79D0000}"/>
    <cellStyle name="Subtotal (line) 4 5 35 3" xfId="41539" xr:uid="{00000000-0005-0000-0000-0000D89D0000}"/>
    <cellStyle name="Subtotal (line) 4 5 35 4" xfId="41540" xr:uid="{00000000-0005-0000-0000-0000D99D0000}"/>
    <cellStyle name="Subtotal (line) 4 5 35 5" xfId="41541" xr:uid="{00000000-0005-0000-0000-0000DA9D0000}"/>
    <cellStyle name="Subtotal (line) 4 5 36" xfId="5747" xr:uid="{00000000-0005-0000-0000-0000DB9D0000}"/>
    <cellStyle name="Subtotal (line) 4 5 36 2" xfId="41542" xr:uid="{00000000-0005-0000-0000-0000DC9D0000}"/>
    <cellStyle name="Subtotal (line) 4 5 36 2 2" xfId="41543" xr:uid="{00000000-0005-0000-0000-0000DD9D0000}"/>
    <cellStyle name="Subtotal (line) 4 5 36 2 3" xfId="41544" xr:uid="{00000000-0005-0000-0000-0000DE9D0000}"/>
    <cellStyle name="Subtotal (line) 4 5 36 2 4" xfId="41545" xr:uid="{00000000-0005-0000-0000-0000DF9D0000}"/>
    <cellStyle name="Subtotal (line) 4 5 36 3" xfId="41546" xr:uid="{00000000-0005-0000-0000-0000E09D0000}"/>
    <cellStyle name="Subtotal (line) 4 5 36 4" xfId="41547" xr:uid="{00000000-0005-0000-0000-0000E19D0000}"/>
    <cellStyle name="Subtotal (line) 4 5 36 5" xfId="41548" xr:uid="{00000000-0005-0000-0000-0000E29D0000}"/>
    <cellStyle name="Subtotal (line) 4 5 37" xfId="5748" xr:uid="{00000000-0005-0000-0000-0000E39D0000}"/>
    <cellStyle name="Subtotal (line) 4 5 37 2" xfId="41549" xr:uid="{00000000-0005-0000-0000-0000E49D0000}"/>
    <cellStyle name="Subtotal (line) 4 5 37 2 2" xfId="41550" xr:uid="{00000000-0005-0000-0000-0000E59D0000}"/>
    <cellStyle name="Subtotal (line) 4 5 37 2 3" xfId="41551" xr:uid="{00000000-0005-0000-0000-0000E69D0000}"/>
    <cellStyle name="Subtotal (line) 4 5 37 2 4" xfId="41552" xr:uid="{00000000-0005-0000-0000-0000E79D0000}"/>
    <cellStyle name="Subtotal (line) 4 5 37 3" xfId="41553" xr:uid="{00000000-0005-0000-0000-0000E89D0000}"/>
    <cellStyle name="Subtotal (line) 4 5 37 4" xfId="41554" xr:uid="{00000000-0005-0000-0000-0000E99D0000}"/>
    <cellStyle name="Subtotal (line) 4 5 37 5" xfId="41555" xr:uid="{00000000-0005-0000-0000-0000EA9D0000}"/>
    <cellStyle name="Subtotal (line) 4 5 38" xfId="5749" xr:uid="{00000000-0005-0000-0000-0000EB9D0000}"/>
    <cellStyle name="Subtotal (line) 4 5 38 2" xfId="41556" xr:uid="{00000000-0005-0000-0000-0000EC9D0000}"/>
    <cellStyle name="Subtotal (line) 4 5 38 2 2" xfId="41557" xr:uid="{00000000-0005-0000-0000-0000ED9D0000}"/>
    <cellStyle name="Subtotal (line) 4 5 38 2 3" xfId="41558" xr:uid="{00000000-0005-0000-0000-0000EE9D0000}"/>
    <cellStyle name="Subtotal (line) 4 5 38 2 4" xfId="41559" xr:uid="{00000000-0005-0000-0000-0000EF9D0000}"/>
    <cellStyle name="Subtotal (line) 4 5 38 3" xfId="41560" xr:uid="{00000000-0005-0000-0000-0000F09D0000}"/>
    <cellStyle name="Subtotal (line) 4 5 38 4" xfId="41561" xr:uid="{00000000-0005-0000-0000-0000F19D0000}"/>
    <cellStyle name="Subtotal (line) 4 5 38 5" xfId="41562" xr:uid="{00000000-0005-0000-0000-0000F29D0000}"/>
    <cellStyle name="Subtotal (line) 4 5 39" xfId="5750" xr:uid="{00000000-0005-0000-0000-0000F39D0000}"/>
    <cellStyle name="Subtotal (line) 4 5 39 2" xfId="41563" xr:uid="{00000000-0005-0000-0000-0000F49D0000}"/>
    <cellStyle name="Subtotal (line) 4 5 39 2 2" xfId="41564" xr:uid="{00000000-0005-0000-0000-0000F59D0000}"/>
    <cellStyle name="Subtotal (line) 4 5 39 2 3" xfId="41565" xr:uid="{00000000-0005-0000-0000-0000F69D0000}"/>
    <cellStyle name="Subtotal (line) 4 5 39 2 4" xfId="41566" xr:uid="{00000000-0005-0000-0000-0000F79D0000}"/>
    <cellStyle name="Subtotal (line) 4 5 39 3" xfId="41567" xr:uid="{00000000-0005-0000-0000-0000F89D0000}"/>
    <cellStyle name="Subtotal (line) 4 5 39 4" xfId="41568" xr:uid="{00000000-0005-0000-0000-0000F99D0000}"/>
    <cellStyle name="Subtotal (line) 4 5 39 5" xfId="41569" xr:uid="{00000000-0005-0000-0000-0000FA9D0000}"/>
    <cellStyle name="Subtotal (line) 4 5 4" xfId="5751" xr:uid="{00000000-0005-0000-0000-0000FB9D0000}"/>
    <cellStyle name="Subtotal (line) 4 5 4 2" xfId="41570" xr:uid="{00000000-0005-0000-0000-0000FC9D0000}"/>
    <cellStyle name="Subtotal (line) 4 5 4 2 2" xfId="41571" xr:uid="{00000000-0005-0000-0000-0000FD9D0000}"/>
    <cellStyle name="Subtotal (line) 4 5 4 2 3" xfId="41572" xr:uid="{00000000-0005-0000-0000-0000FE9D0000}"/>
    <cellStyle name="Subtotal (line) 4 5 4 2 4" xfId="41573" xr:uid="{00000000-0005-0000-0000-0000FF9D0000}"/>
    <cellStyle name="Subtotal (line) 4 5 4 3" xfId="41574" xr:uid="{00000000-0005-0000-0000-0000009E0000}"/>
    <cellStyle name="Subtotal (line) 4 5 4 4" xfId="41575" xr:uid="{00000000-0005-0000-0000-0000019E0000}"/>
    <cellStyle name="Subtotal (line) 4 5 4 5" xfId="41576" xr:uid="{00000000-0005-0000-0000-0000029E0000}"/>
    <cellStyle name="Subtotal (line) 4 5 40" xfId="5752" xr:uid="{00000000-0005-0000-0000-0000039E0000}"/>
    <cellStyle name="Subtotal (line) 4 5 40 2" xfId="41577" xr:uid="{00000000-0005-0000-0000-0000049E0000}"/>
    <cellStyle name="Subtotal (line) 4 5 40 2 2" xfId="41578" xr:uid="{00000000-0005-0000-0000-0000059E0000}"/>
    <cellStyle name="Subtotal (line) 4 5 40 2 3" xfId="41579" xr:uid="{00000000-0005-0000-0000-0000069E0000}"/>
    <cellStyle name="Subtotal (line) 4 5 40 2 4" xfId="41580" xr:uid="{00000000-0005-0000-0000-0000079E0000}"/>
    <cellStyle name="Subtotal (line) 4 5 40 3" xfId="41581" xr:uid="{00000000-0005-0000-0000-0000089E0000}"/>
    <cellStyle name="Subtotal (line) 4 5 40 4" xfId="41582" xr:uid="{00000000-0005-0000-0000-0000099E0000}"/>
    <cellStyle name="Subtotal (line) 4 5 40 5" xfId="41583" xr:uid="{00000000-0005-0000-0000-00000A9E0000}"/>
    <cellStyle name="Subtotal (line) 4 5 41" xfId="5753" xr:uid="{00000000-0005-0000-0000-00000B9E0000}"/>
    <cellStyle name="Subtotal (line) 4 5 41 2" xfId="41584" xr:uid="{00000000-0005-0000-0000-00000C9E0000}"/>
    <cellStyle name="Subtotal (line) 4 5 41 2 2" xfId="41585" xr:uid="{00000000-0005-0000-0000-00000D9E0000}"/>
    <cellStyle name="Subtotal (line) 4 5 41 2 3" xfId="41586" xr:uid="{00000000-0005-0000-0000-00000E9E0000}"/>
    <cellStyle name="Subtotal (line) 4 5 41 2 4" xfId="41587" xr:uid="{00000000-0005-0000-0000-00000F9E0000}"/>
    <cellStyle name="Subtotal (line) 4 5 41 3" xfId="41588" xr:uid="{00000000-0005-0000-0000-0000109E0000}"/>
    <cellStyle name="Subtotal (line) 4 5 41 4" xfId="41589" xr:uid="{00000000-0005-0000-0000-0000119E0000}"/>
    <cellStyle name="Subtotal (line) 4 5 41 5" xfId="41590" xr:uid="{00000000-0005-0000-0000-0000129E0000}"/>
    <cellStyle name="Subtotal (line) 4 5 42" xfId="5754" xr:uid="{00000000-0005-0000-0000-0000139E0000}"/>
    <cellStyle name="Subtotal (line) 4 5 42 2" xfId="41591" xr:uid="{00000000-0005-0000-0000-0000149E0000}"/>
    <cellStyle name="Subtotal (line) 4 5 42 2 2" xfId="41592" xr:uid="{00000000-0005-0000-0000-0000159E0000}"/>
    <cellStyle name="Subtotal (line) 4 5 42 2 3" xfId="41593" xr:uid="{00000000-0005-0000-0000-0000169E0000}"/>
    <cellStyle name="Subtotal (line) 4 5 42 2 4" xfId="41594" xr:uid="{00000000-0005-0000-0000-0000179E0000}"/>
    <cellStyle name="Subtotal (line) 4 5 42 3" xfId="41595" xr:uid="{00000000-0005-0000-0000-0000189E0000}"/>
    <cellStyle name="Subtotal (line) 4 5 42 4" xfId="41596" xr:uid="{00000000-0005-0000-0000-0000199E0000}"/>
    <cellStyle name="Subtotal (line) 4 5 42 5" xfId="41597" xr:uid="{00000000-0005-0000-0000-00001A9E0000}"/>
    <cellStyle name="Subtotal (line) 4 5 43" xfId="5755" xr:uid="{00000000-0005-0000-0000-00001B9E0000}"/>
    <cellStyle name="Subtotal (line) 4 5 43 2" xfId="41598" xr:uid="{00000000-0005-0000-0000-00001C9E0000}"/>
    <cellStyle name="Subtotal (line) 4 5 43 2 2" xfId="41599" xr:uid="{00000000-0005-0000-0000-00001D9E0000}"/>
    <cellStyle name="Subtotal (line) 4 5 43 2 3" xfId="41600" xr:uid="{00000000-0005-0000-0000-00001E9E0000}"/>
    <cellStyle name="Subtotal (line) 4 5 43 2 4" xfId="41601" xr:uid="{00000000-0005-0000-0000-00001F9E0000}"/>
    <cellStyle name="Subtotal (line) 4 5 43 3" xfId="41602" xr:uid="{00000000-0005-0000-0000-0000209E0000}"/>
    <cellStyle name="Subtotal (line) 4 5 43 4" xfId="41603" xr:uid="{00000000-0005-0000-0000-0000219E0000}"/>
    <cellStyle name="Subtotal (line) 4 5 43 5" xfId="41604" xr:uid="{00000000-0005-0000-0000-0000229E0000}"/>
    <cellStyle name="Subtotal (line) 4 5 44" xfId="5756" xr:uid="{00000000-0005-0000-0000-0000239E0000}"/>
    <cellStyle name="Subtotal (line) 4 5 44 2" xfId="41605" xr:uid="{00000000-0005-0000-0000-0000249E0000}"/>
    <cellStyle name="Subtotal (line) 4 5 44 2 2" xfId="41606" xr:uid="{00000000-0005-0000-0000-0000259E0000}"/>
    <cellStyle name="Subtotal (line) 4 5 44 2 3" xfId="41607" xr:uid="{00000000-0005-0000-0000-0000269E0000}"/>
    <cellStyle name="Subtotal (line) 4 5 44 2 4" xfId="41608" xr:uid="{00000000-0005-0000-0000-0000279E0000}"/>
    <cellStyle name="Subtotal (line) 4 5 44 3" xfId="41609" xr:uid="{00000000-0005-0000-0000-0000289E0000}"/>
    <cellStyle name="Subtotal (line) 4 5 44 4" xfId="41610" xr:uid="{00000000-0005-0000-0000-0000299E0000}"/>
    <cellStyle name="Subtotal (line) 4 5 44 5" xfId="41611" xr:uid="{00000000-0005-0000-0000-00002A9E0000}"/>
    <cellStyle name="Subtotal (line) 4 5 45" xfId="41612" xr:uid="{00000000-0005-0000-0000-00002B9E0000}"/>
    <cellStyle name="Subtotal (line) 4 5 45 2" xfId="41613" xr:uid="{00000000-0005-0000-0000-00002C9E0000}"/>
    <cellStyle name="Subtotal (line) 4 5 45 3" xfId="41614" xr:uid="{00000000-0005-0000-0000-00002D9E0000}"/>
    <cellStyle name="Subtotal (line) 4 5 45 4" xfId="41615" xr:uid="{00000000-0005-0000-0000-00002E9E0000}"/>
    <cellStyle name="Subtotal (line) 4 5 46" xfId="41616" xr:uid="{00000000-0005-0000-0000-00002F9E0000}"/>
    <cellStyle name="Subtotal (line) 4 5 46 2" xfId="41617" xr:uid="{00000000-0005-0000-0000-0000309E0000}"/>
    <cellStyle name="Subtotal (line) 4 5 46 3" xfId="41618" xr:uid="{00000000-0005-0000-0000-0000319E0000}"/>
    <cellStyle name="Subtotal (line) 4 5 46 4" xfId="41619" xr:uid="{00000000-0005-0000-0000-0000329E0000}"/>
    <cellStyle name="Subtotal (line) 4 5 47" xfId="41620" xr:uid="{00000000-0005-0000-0000-0000339E0000}"/>
    <cellStyle name="Subtotal (line) 4 5 48" xfId="41621" xr:uid="{00000000-0005-0000-0000-0000349E0000}"/>
    <cellStyle name="Subtotal (line) 4 5 49" xfId="41622" xr:uid="{00000000-0005-0000-0000-0000359E0000}"/>
    <cellStyle name="Subtotal (line) 4 5 5" xfId="5757" xr:uid="{00000000-0005-0000-0000-0000369E0000}"/>
    <cellStyle name="Subtotal (line) 4 5 5 2" xfId="41623" xr:uid="{00000000-0005-0000-0000-0000379E0000}"/>
    <cellStyle name="Subtotal (line) 4 5 5 2 2" xfId="41624" xr:uid="{00000000-0005-0000-0000-0000389E0000}"/>
    <cellStyle name="Subtotal (line) 4 5 5 2 3" xfId="41625" xr:uid="{00000000-0005-0000-0000-0000399E0000}"/>
    <cellStyle name="Subtotal (line) 4 5 5 2 4" xfId="41626" xr:uid="{00000000-0005-0000-0000-00003A9E0000}"/>
    <cellStyle name="Subtotal (line) 4 5 5 3" xfId="41627" xr:uid="{00000000-0005-0000-0000-00003B9E0000}"/>
    <cellStyle name="Subtotal (line) 4 5 5 4" xfId="41628" xr:uid="{00000000-0005-0000-0000-00003C9E0000}"/>
    <cellStyle name="Subtotal (line) 4 5 5 5" xfId="41629" xr:uid="{00000000-0005-0000-0000-00003D9E0000}"/>
    <cellStyle name="Subtotal (line) 4 5 6" xfId="5758" xr:uid="{00000000-0005-0000-0000-00003E9E0000}"/>
    <cellStyle name="Subtotal (line) 4 5 6 2" xfId="41630" xr:uid="{00000000-0005-0000-0000-00003F9E0000}"/>
    <cellStyle name="Subtotal (line) 4 5 6 2 2" xfId="41631" xr:uid="{00000000-0005-0000-0000-0000409E0000}"/>
    <cellStyle name="Subtotal (line) 4 5 6 2 3" xfId="41632" xr:uid="{00000000-0005-0000-0000-0000419E0000}"/>
    <cellStyle name="Subtotal (line) 4 5 6 2 4" xfId="41633" xr:uid="{00000000-0005-0000-0000-0000429E0000}"/>
    <cellStyle name="Subtotal (line) 4 5 6 3" xfId="41634" xr:uid="{00000000-0005-0000-0000-0000439E0000}"/>
    <cellStyle name="Subtotal (line) 4 5 6 4" xfId="41635" xr:uid="{00000000-0005-0000-0000-0000449E0000}"/>
    <cellStyle name="Subtotal (line) 4 5 6 5" xfId="41636" xr:uid="{00000000-0005-0000-0000-0000459E0000}"/>
    <cellStyle name="Subtotal (line) 4 5 7" xfId="5759" xr:uid="{00000000-0005-0000-0000-0000469E0000}"/>
    <cellStyle name="Subtotal (line) 4 5 7 2" xfId="41637" xr:uid="{00000000-0005-0000-0000-0000479E0000}"/>
    <cellStyle name="Subtotal (line) 4 5 7 2 2" xfId="41638" xr:uid="{00000000-0005-0000-0000-0000489E0000}"/>
    <cellStyle name="Subtotal (line) 4 5 7 2 3" xfId="41639" xr:uid="{00000000-0005-0000-0000-0000499E0000}"/>
    <cellStyle name="Subtotal (line) 4 5 7 2 4" xfId="41640" xr:uid="{00000000-0005-0000-0000-00004A9E0000}"/>
    <cellStyle name="Subtotal (line) 4 5 7 3" xfId="41641" xr:uid="{00000000-0005-0000-0000-00004B9E0000}"/>
    <cellStyle name="Subtotal (line) 4 5 7 4" xfId="41642" xr:uid="{00000000-0005-0000-0000-00004C9E0000}"/>
    <cellStyle name="Subtotal (line) 4 5 7 5" xfId="41643" xr:uid="{00000000-0005-0000-0000-00004D9E0000}"/>
    <cellStyle name="Subtotal (line) 4 5 8" xfId="5760" xr:uid="{00000000-0005-0000-0000-00004E9E0000}"/>
    <cellStyle name="Subtotal (line) 4 5 8 2" xfId="41644" xr:uid="{00000000-0005-0000-0000-00004F9E0000}"/>
    <cellStyle name="Subtotal (line) 4 5 8 2 2" xfId="41645" xr:uid="{00000000-0005-0000-0000-0000509E0000}"/>
    <cellStyle name="Subtotal (line) 4 5 8 2 3" xfId="41646" xr:uid="{00000000-0005-0000-0000-0000519E0000}"/>
    <cellStyle name="Subtotal (line) 4 5 8 2 4" xfId="41647" xr:uid="{00000000-0005-0000-0000-0000529E0000}"/>
    <cellStyle name="Subtotal (line) 4 5 8 3" xfId="41648" xr:uid="{00000000-0005-0000-0000-0000539E0000}"/>
    <cellStyle name="Subtotal (line) 4 5 8 4" xfId="41649" xr:uid="{00000000-0005-0000-0000-0000549E0000}"/>
    <cellStyle name="Subtotal (line) 4 5 8 5" xfId="41650" xr:uid="{00000000-0005-0000-0000-0000559E0000}"/>
    <cellStyle name="Subtotal (line) 4 5 9" xfId="5761" xr:uid="{00000000-0005-0000-0000-0000569E0000}"/>
    <cellStyle name="Subtotal (line) 4 5 9 2" xfId="41651" xr:uid="{00000000-0005-0000-0000-0000579E0000}"/>
    <cellStyle name="Subtotal (line) 4 5 9 2 2" xfId="41652" xr:uid="{00000000-0005-0000-0000-0000589E0000}"/>
    <cellStyle name="Subtotal (line) 4 5 9 2 3" xfId="41653" xr:uid="{00000000-0005-0000-0000-0000599E0000}"/>
    <cellStyle name="Subtotal (line) 4 5 9 2 4" xfId="41654" xr:uid="{00000000-0005-0000-0000-00005A9E0000}"/>
    <cellStyle name="Subtotal (line) 4 5 9 3" xfId="41655" xr:uid="{00000000-0005-0000-0000-00005B9E0000}"/>
    <cellStyle name="Subtotal (line) 4 5 9 4" xfId="41656" xr:uid="{00000000-0005-0000-0000-00005C9E0000}"/>
    <cellStyle name="Subtotal (line) 4 5 9 5" xfId="41657" xr:uid="{00000000-0005-0000-0000-00005D9E0000}"/>
    <cellStyle name="Subtotal (line) 4 6" xfId="5762" xr:uid="{00000000-0005-0000-0000-00005E9E0000}"/>
    <cellStyle name="Subtotal (line) 4 6 2" xfId="41658" xr:uid="{00000000-0005-0000-0000-00005F9E0000}"/>
    <cellStyle name="Subtotal (line) 4 6 2 2" xfId="41659" xr:uid="{00000000-0005-0000-0000-0000609E0000}"/>
    <cellStyle name="Subtotal (line) 4 6 2 3" xfId="41660" xr:uid="{00000000-0005-0000-0000-0000619E0000}"/>
    <cellStyle name="Subtotal (line) 4 6 2 4" xfId="41661" xr:uid="{00000000-0005-0000-0000-0000629E0000}"/>
    <cellStyle name="Subtotal (line) 4 6 3" xfId="41662" xr:uid="{00000000-0005-0000-0000-0000639E0000}"/>
    <cellStyle name="Subtotal (line) 4 6 4" xfId="41663" xr:uid="{00000000-0005-0000-0000-0000649E0000}"/>
    <cellStyle name="Subtotal (line) 4 6 5" xfId="41664" xr:uid="{00000000-0005-0000-0000-0000659E0000}"/>
    <cellStyle name="Subtotal (line) 4 7" xfId="5763" xr:uid="{00000000-0005-0000-0000-0000669E0000}"/>
    <cellStyle name="Subtotal (line) 4 7 2" xfId="41665" xr:uid="{00000000-0005-0000-0000-0000679E0000}"/>
    <cellStyle name="Subtotal (line) 4 7 2 2" xfId="41666" xr:uid="{00000000-0005-0000-0000-0000689E0000}"/>
    <cellStyle name="Subtotal (line) 4 7 2 3" xfId="41667" xr:uid="{00000000-0005-0000-0000-0000699E0000}"/>
    <cellStyle name="Subtotal (line) 4 7 2 4" xfId="41668" xr:uid="{00000000-0005-0000-0000-00006A9E0000}"/>
    <cellStyle name="Subtotal (line) 4 7 3" xfId="41669" xr:uid="{00000000-0005-0000-0000-00006B9E0000}"/>
    <cellStyle name="Subtotal (line) 4 7 4" xfId="41670" xr:uid="{00000000-0005-0000-0000-00006C9E0000}"/>
    <cellStyle name="Subtotal (line) 4 7 5" xfId="41671" xr:uid="{00000000-0005-0000-0000-00006D9E0000}"/>
    <cellStyle name="Subtotal (line) 4 8" xfId="5764" xr:uid="{00000000-0005-0000-0000-00006E9E0000}"/>
    <cellStyle name="Subtotal (line) 4 8 2" xfId="41672" xr:uid="{00000000-0005-0000-0000-00006F9E0000}"/>
    <cellStyle name="Subtotal (line) 4 8 2 2" xfId="41673" xr:uid="{00000000-0005-0000-0000-0000709E0000}"/>
    <cellStyle name="Subtotal (line) 4 8 2 3" xfId="41674" xr:uid="{00000000-0005-0000-0000-0000719E0000}"/>
    <cellStyle name="Subtotal (line) 4 8 2 4" xfId="41675" xr:uid="{00000000-0005-0000-0000-0000729E0000}"/>
    <cellStyle name="Subtotal (line) 4 8 3" xfId="41676" xr:uid="{00000000-0005-0000-0000-0000739E0000}"/>
    <cellStyle name="Subtotal (line) 4 8 4" xfId="41677" xr:uid="{00000000-0005-0000-0000-0000749E0000}"/>
    <cellStyle name="Subtotal (line) 4 8 5" xfId="41678" xr:uid="{00000000-0005-0000-0000-0000759E0000}"/>
    <cellStyle name="Subtotal (line) 4 9" xfId="5765" xr:uid="{00000000-0005-0000-0000-0000769E0000}"/>
    <cellStyle name="Subtotal (line) 4 9 2" xfId="41679" xr:uid="{00000000-0005-0000-0000-0000779E0000}"/>
    <cellStyle name="Subtotal (line) 4 9 2 2" xfId="41680" xr:uid="{00000000-0005-0000-0000-0000789E0000}"/>
    <cellStyle name="Subtotal (line) 4 9 2 3" xfId="41681" xr:uid="{00000000-0005-0000-0000-0000799E0000}"/>
    <cellStyle name="Subtotal (line) 4 9 2 4" xfId="41682" xr:uid="{00000000-0005-0000-0000-00007A9E0000}"/>
    <cellStyle name="Subtotal (line) 4 9 3" xfId="41683" xr:uid="{00000000-0005-0000-0000-00007B9E0000}"/>
    <cellStyle name="Subtotal (line) 4 9 4" xfId="41684" xr:uid="{00000000-0005-0000-0000-00007C9E0000}"/>
    <cellStyle name="Subtotal (line) 4 9 5" xfId="41685" xr:uid="{00000000-0005-0000-0000-00007D9E0000}"/>
    <cellStyle name="Subtotal (line) 5" xfId="5766" xr:uid="{00000000-0005-0000-0000-00007E9E0000}"/>
    <cellStyle name="Subtotal (line) 5 10" xfId="5767" xr:uid="{00000000-0005-0000-0000-00007F9E0000}"/>
    <cellStyle name="Subtotal (line) 5 10 2" xfId="41686" xr:uid="{00000000-0005-0000-0000-0000809E0000}"/>
    <cellStyle name="Subtotal (line) 5 10 2 2" xfId="41687" xr:uid="{00000000-0005-0000-0000-0000819E0000}"/>
    <cellStyle name="Subtotal (line) 5 10 2 3" xfId="41688" xr:uid="{00000000-0005-0000-0000-0000829E0000}"/>
    <cellStyle name="Subtotal (line) 5 10 2 4" xfId="41689" xr:uid="{00000000-0005-0000-0000-0000839E0000}"/>
    <cellStyle name="Subtotal (line) 5 10 3" xfId="41690" xr:uid="{00000000-0005-0000-0000-0000849E0000}"/>
    <cellStyle name="Subtotal (line) 5 10 4" xfId="41691" xr:uid="{00000000-0005-0000-0000-0000859E0000}"/>
    <cellStyle name="Subtotal (line) 5 10 5" xfId="41692" xr:uid="{00000000-0005-0000-0000-0000869E0000}"/>
    <cellStyle name="Subtotal (line) 5 11" xfId="5768" xr:uid="{00000000-0005-0000-0000-0000879E0000}"/>
    <cellStyle name="Subtotal (line) 5 11 2" xfId="41693" xr:uid="{00000000-0005-0000-0000-0000889E0000}"/>
    <cellStyle name="Subtotal (line) 5 11 2 2" xfId="41694" xr:uid="{00000000-0005-0000-0000-0000899E0000}"/>
    <cellStyle name="Subtotal (line) 5 11 2 3" xfId="41695" xr:uid="{00000000-0005-0000-0000-00008A9E0000}"/>
    <cellStyle name="Subtotal (line) 5 11 2 4" xfId="41696" xr:uid="{00000000-0005-0000-0000-00008B9E0000}"/>
    <cellStyle name="Subtotal (line) 5 11 3" xfId="41697" xr:uid="{00000000-0005-0000-0000-00008C9E0000}"/>
    <cellStyle name="Subtotal (line) 5 11 4" xfId="41698" xr:uid="{00000000-0005-0000-0000-00008D9E0000}"/>
    <cellStyle name="Subtotal (line) 5 11 5" xfId="41699" xr:uid="{00000000-0005-0000-0000-00008E9E0000}"/>
    <cellStyle name="Subtotal (line) 5 12" xfId="5769" xr:uid="{00000000-0005-0000-0000-00008F9E0000}"/>
    <cellStyle name="Subtotal (line) 5 12 2" xfId="41700" xr:uid="{00000000-0005-0000-0000-0000909E0000}"/>
    <cellStyle name="Subtotal (line) 5 12 2 2" xfId="41701" xr:uid="{00000000-0005-0000-0000-0000919E0000}"/>
    <cellStyle name="Subtotal (line) 5 12 2 3" xfId="41702" xr:uid="{00000000-0005-0000-0000-0000929E0000}"/>
    <cellStyle name="Subtotal (line) 5 12 2 4" xfId="41703" xr:uid="{00000000-0005-0000-0000-0000939E0000}"/>
    <cellStyle name="Subtotal (line) 5 12 3" xfId="41704" xr:uid="{00000000-0005-0000-0000-0000949E0000}"/>
    <cellStyle name="Subtotal (line) 5 12 4" xfId="41705" xr:uid="{00000000-0005-0000-0000-0000959E0000}"/>
    <cellStyle name="Subtotal (line) 5 12 5" xfId="41706" xr:uid="{00000000-0005-0000-0000-0000969E0000}"/>
    <cellStyle name="Subtotal (line) 5 13" xfId="5770" xr:uid="{00000000-0005-0000-0000-0000979E0000}"/>
    <cellStyle name="Subtotal (line) 5 13 2" xfId="41707" xr:uid="{00000000-0005-0000-0000-0000989E0000}"/>
    <cellStyle name="Subtotal (line) 5 13 2 2" xfId="41708" xr:uid="{00000000-0005-0000-0000-0000999E0000}"/>
    <cellStyle name="Subtotal (line) 5 13 2 3" xfId="41709" xr:uid="{00000000-0005-0000-0000-00009A9E0000}"/>
    <cellStyle name="Subtotal (line) 5 13 2 4" xfId="41710" xr:uid="{00000000-0005-0000-0000-00009B9E0000}"/>
    <cellStyle name="Subtotal (line) 5 13 3" xfId="41711" xr:uid="{00000000-0005-0000-0000-00009C9E0000}"/>
    <cellStyle name="Subtotal (line) 5 13 4" xfId="41712" xr:uid="{00000000-0005-0000-0000-00009D9E0000}"/>
    <cellStyle name="Subtotal (line) 5 13 5" xfId="41713" xr:uid="{00000000-0005-0000-0000-00009E9E0000}"/>
    <cellStyle name="Subtotal (line) 5 14" xfId="5771" xr:uid="{00000000-0005-0000-0000-00009F9E0000}"/>
    <cellStyle name="Subtotal (line) 5 14 2" xfId="41714" xr:uid="{00000000-0005-0000-0000-0000A09E0000}"/>
    <cellStyle name="Subtotal (line) 5 14 2 2" xfId="41715" xr:uid="{00000000-0005-0000-0000-0000A19E0000}"/>
    <cellStyle name="Subtotal (line) 5 14 2 3" xfId="41716" xr:uid="{00000000-0005-0000-0000-0000A29E0000}"/>
    <cellStyle name="Subtotal (line) 5 14 2 4" xfId="41717" xr:uid="{00000000-0005-0000-0000-0000A39E0000}"/>
    <cellStyle name="Subtotal (line) 5 14 3" xfId="41718" xr:uid="{00000000-0005-0000-0000-0000A49E0000}"/>
    <cellStyle name="Subtotal (line) 5 14 4" xfId="41719" xr:uid="{00000000-0005-0000-0000-0000A59E0000}"/>
    <cellStyle name="Subtotal (line) 5 14 5" xfId="41720" xr:uid="{00000000-0005-0000-0000-0000A69E0000}"/>
    <cellStyle name="Subtotal (line) 5 15" xfId="5772" xr:uid="{00000000-0005-0000-0000-0000A79E0000}"/>
    <cellStyle name="Subtotal (line) 5 15 2" xfId="41721" xr:uid="{00000000-0005-0000-0000-0000A89E0000}"/>
    <cellStyle name="Subtotal (line) 5 15 2 2" xfId="41722" xr:uid="{00000000-0005-0000-0000-0000A99E0000}"/>
    <cellStyle name="Subtotal (line) 5 15 2 3" xfId="41723" xr:uid="{00000000-0005-0000-0000-0000AA9E0000}"/>
    <cellStyle name="Subtotal (line) 5 15 2 4" xfId="41724" xr:uid="{00000000-0005-0000-0000-0000AB9E0000}"/>
    <cellStyle name="Subtotal (line) 5 15 3" xfId="41725" xr:uid="{00000000-0005-0000-0000-0000AC9E0000}"/>
    <cellStyle name="Subtotal (line) 5 15 4" xfId="41726" xr:uid="{00000000-0005-0000-0000-0000AD9E0000}"/>
    <cellStyle name="Subtotal (line) 5 15 5" xfId="41727" xr:uid="{00000000-0005-0000-0000-0000AE9E0000}"/>
    <cellStyle name="Subtotal (line) 5 16" xfId="5773" xr:uid="{00000000-0005-0000-0000-0000AF9E0000}"/>
    <cellStyle name="Subtotal (line) 5 16 2" xfId="41728" xr:uid="{00000000-0005-0000-0000-0000B09E0000}"/>
    <cellStyle name="Subtotal (line) 5 16 2 2" xfId="41729" xr:uid="{00000000-0005-0000-0000-0000B19E0000}"/>
    <cellStyle name="Subtotal (line) 5 16 2 3" xfId="41730" xr:uid="{00000000-0005-0000-0000-0000B29E0000}"/>
    <cellStyle name="Subtotal (line) 5 16 2 4" xfId="41731" xr:uid="{00000000-0005-0000-0000-0000B39E0000}"/>
    <cellStyle name="Subtotal (line) 5 16 3" xfId="41732" xr:uid="{00000000-0005-0000-0000-0000B49E0000}"/>
    <cellStyle name="Subtotal (line) 5 16 4" xfId="41733" xr:uid="{00000000-0005-0000-0000-0000B59E0000}"/>
    <cellStyle name="Subtotal (line) 5 16 5" xfId="41734" xr:uid="{00000000-0005-0000-0000-0000B69E0000}"/>
    <cellStyle name="Subtotal (line) 5 17" xfId="5774" xr:uid="{00000000-0005-0000-0000-0000B79E0000}"/>
    <cellStyle name="Subtotal (line) 5 17 2" xfId="41735" xr:uid="{00000000-0005-0000-0000-0000B89E0000}"/>
    <cellStyle name="Subtotal (line) 5 17 2 2" xfId="41736" xr:uid="{00000000-0005-0000-0000-0000B99E0000}"/>
    <cellStyle name="Subtotal (line) 5 17 2 3" xfId="41737" xr:uid="{00000000-0005-0000-0000-0000BA9E0000}"/>
    <cellStyle name="Subtotal (line) 5 17 2 4" xfId="41738" xr:uid="{00000000-0005-0000-0000-0000BB9E0000}"/>
    <cellStyle name="Subtotal (line) 5 17 3" xfId="41739" xr:uid="{00000000-0005-0000-0000-0000BC9E0000}"/>
    <cellStyle name="Subtotal (line) 5 17 4" xfId="41740" xr:uid="{00000000-0005-0000-0000-0000BD9E0000}"/>
    <cellStyle name="Subtotal (line) 5 17 5" xfId="41741" xr:uid="{00000000-0005-0000-0000-0000BE9E0000}"/>
    <cellStyle name="Subtotal (line) 5 18" xfId="5775" xr:uid="{00000000-0005-0000-0000-0000BF9E0000}"/>
    <cellStyle name="Subtotal (line) 5 18 2" xfId="41742" xr:uid="{00000000-0005-0000-0000-0000C09E0000}"/>
    <cellStyle name="Subtotal (line) 5 18 2 2" xfId="41743" xr:uid="{00000000-0005-0000-0000-0000C19E0000}"/>
    <cellStyle name="Subtotal (line) 5 18 2 3" xfId="41744" xr:uid="{00000000-0005-0000-0000-0000C29E0000}"/>
    <cellStyle name="Subtotal (line) 5 18 2 4" xfId="41745" xr:uid="{00000000-0005-0000-0000-0000C39E0000}"/>
    <cellStyle name="Subtotal (line) 5 18 3" xfId="41746" xr:uid="{00000000-0005-0000-0000-0000C49E0000}"/>
    <cellStyle name="Subtotal (line) 5 18 4" xfId="41747" xr:uid="{00000000-0005-0000-0000-0000C59E0000}"/>
    <cellStyle name="Subtotal (line) 5 18 5" xfId="41748" xr:uid="{00000000-0005-0000-0000-0000C69E0000}"/>
    <cellStyle name="Subtotal (line) 5 19" xfId="5776" xr:uid="{00000000-0005-0000-0000-0000C79E0000}"/>
    <cellStyle name="Subtotal (line) 5 19 2" xfId="41749" xr:uid="{00000000-0005-0000-0000-0000C89E0000}"/>
    <cellStyle name="Subtotal (line) 5 19 2 2" xfId="41750" xr:uid="{00000000-0005-0000-0000-0000C99E0000}"/>
    <cellStyle name="Subtotal (line) 5 19 2 3" xfId="41751" xr:uid="{00000000-0005-0000-0000-0000CA9E0000}"/>
    <cellStyle name="Subtotal (line) 5 19 2 4" xfId="41752" xr:uid="{00000000-0005-0000-0000-0000CB9E0000}"/>
    <cellStyle name="Subtotal (line) 5 19 3" xfId="41753" xr:uid="{00000000-0005-0000-0000-0000CC9E0000}"/>
    <cellStyle name="Subtotal (line) 5 19 4" xfId="41754" xr:uid="{00000000-0005-0000-0000-0000CD9E0000}"/>
    <cellStyle name="Subtotal (line) 5 19 5" xfId="41755" xr:uid="{00000000-0005-0000-0000-0000CE9E0000}"/>
    <cellStyle name="Subtotal (line) 5 2" xfId="5777" xr:uid="{00000000-0005-0000-0000-0000CF9E0000}"/>
    <cellStyle name="Subtotal (line) 5 2 10" xfId="5778" xr:uid="{00000000-0005-0000-0000-0000D09E0000}"/>
    <cellStyle name="Subtotal (line) 5 2 10 2" xfId="41756" xr:uid="{00000000-0005-0000-0000-0000D19E0000}"/>
    <cellStyle name="Subtotal (line) 5 2 10 2 2" xfId="41757" xr:uid="{00000000-0005-0000-0000-0000D29E0000}"/>
    <cellStyle name="Subtotal (line) 5 2 10 2 3" xfId="41758" xr:uid="{00000000-0005-0000-0000-0000D39E0000}"/>
    <cellStyle name="Subtotal (line) 5 2 10 2 4" xfId="41759" xr:uid="{00000000-0005-0000-0000-0000D49E0000}"/>
    <cellStyle name="Subtotal (line) 5 2 10 3" xfId="41760" xr:uid="{00000000-0005-0000-0000-0000D59E0000}"/>
    <cellStyle name="Subtotal (line) 5 2 10 4" xfId="41761" xr:uid="{00000000-0005-0000-0000-0000D69E0000}"/>
    <cellStyle name="Subtotal (line) 5 2 10 5" xfId="41762" xr:uid="{00000000-0005-0000-0000-0000D79E0000}"/>
    <cellStyle name="Subtotal (line) 5 2 11" xfId="5779" xr:uid="{00000000-0005-0000-0000-0000D89E0000}"/>
    <cellStyle name="Subtotal (line) 5 2 11 2" xfId="41763" xr:uid="{00000000-0005-0000-0000-0000D99E0000}"/>
    <cellStyle name="Subtotal (line) 5 2 11 2 2" xfId="41764" xr:uid="{00000000-0005-0000-0000-0000DA9E0000}"/>
    <cellStyle name="Subtotal (line) 5 2 11 2 3" xfId="41765" xr:uid="{00000000-0005-0000-0000-0000DB9E0000}"/>
    <cellStyle name="Subtotal (line) 5 2 11 2 4" xfId="41766" xr:uid="{00000000-0005-0000-0000-0000DC9E0000}"/>
    <cellStyle name="Subtotal (line) 5 2 11 3" xfId="41767" xr:uid="{00000000-0005-0000-0000-0000DD9E0000}"/>
    <cellStyle name="Subtotal (line) 5 2 11 4" xfId="41768" xr:uid="{00000000-0005-0000-0000-0000DE9E0000}"/>
    <cellStyle name="Subtotal (line) 5 2 11 5" xfId="41769" xr:uid="{00000000-0005-0000-0000-0000DF9E0000}"/>
    <cellStyle name="Subtotal (line) 5 2 12" xfId="5780" xr:uid="{00000000-0005-0000-0000-0000E09E0000}"/>
    <cellStyle name="Subtotal (line) 5 2 12 2" xfId="41770" xr:uid="{00000000-0005-0000-0000-0000E19E0000}"/>
    <cellStyle name="Subtotal (line) 5 2 12 2 2" xfId="41771" xr:uid="{00000000-0005-0000-0000-0000E29E0000}"/>
    <cellStyle name="Subtotal (line) 5 2 12 2 3" xfId="41772" xr:uid="{00000000-0005-0000-0000-0000E39E0000}"/>
    <cellStyle name="Subtotal (line) 5 2 12 2 4" xfId="41773" xr:uid="{00000000-0005-0000-0000-0000E49E0000}"/>
    <cellStyle name="Subtotal (line) 5 2 12 3" xfId="41774" xr:uid="{00000000-0005-0000-0000-0000E59E0000}"/>
    <cellStyle name="Subtotal (line) 5 2 12 4" xfId="41775" xr:uid="{00000000-0005-0000-0000-0000E69E0000}"/>
    <cellStyle name="Subtotal (line) 5 2 12 5" xfId="41776" xr:uid="{00000000-0005-0000-0000-0000E79E0000}"/>
    <cellStyle name="Subtotal (line) 5 2 13" xfId="5781" xr:uid="{00000000-0005-0000-0000-0000E89E0000}"/>
    <cellStyle name="Subtotal (line) 5 2 13 2" xfId="41777" xr:uid="{00000000-0005-0000-0000-0000E99E0000}"/>
    <cellStyle name="Subtotal (line) 5 2 13 2 2" xfId="41778" xr:uid="{00000000-0005-0000-0000-0000EA9E0000}"/>
    <cellStyle name="Subtotal (line) 5 2 13 2 3" xfId="41779" xr:uid="{00000000-0005-0000-0000-0000EB9E0000}"/>
    <cellStyle name="Subtotal (line) 5 2 13 2 4" xfId="41780" xr:uid="{00000000-0005-0000-0000-0000EC9E0000}"/>
    <cellStyle name="Subtotal (line) 5 2 13 3" xfId="41781" xr:uid="{00000000-0005-0000-0000-0000ED9E0000}"/>
    <cellStyle name="Subtotal (line) 5 2 13 4" xfId="41782" xr:uid="{00000000-0005-0000-0000-0000EE9E0000}"/>
    <cellStyle name="Subtotal (line) 5 2 13 5" xfId="41783" xr:uid="{00000000-0005-0000-0000-0000EF9E0000}"/>
    <cellStyle name="Subtotal (line) 5 2 14" xfId="5782" xr:uid="{00000000-0005-0000-0000-0000F09E0000}"/>
    <cellStyle name="Subtotal (line) 5 2 14 2" xfId="41784" xr:uid="{00000000-0005-0000-0000-0000F19E0000}"/>
    <cellStyle name="Subtotal (line) 5 2 14 2 2" xfId="41785" xr:uid="{00000000-0005-0000-0000-0000F29E0000}"/>
    <cellStyle name="Subtotal (line) 5 2 14 2 3" xfId="41786" xr:uid="{00000000-0005-0000-0000-0000F39E0000}"/>
    <cellStyle name="Subtotal (line) 5 2 14 2 4" xfId="41787" xr:uid="{00000000-0005-0000-0000-0000F49E0000}"/>
    <cellStyle name="Subtotal (line) 5 2 14 3" xfId="41788" xr:uid="{00000000-0005-0000-0000-0000F59E0000}"/>
    <cellStyle name="Subtotal (line) 5 2 14 4" xfId="41789" xr:uid="{00000000-0005-0000-0000-0000F69E0000}"/>
    <cellStyle name="Subtotal (line) 5 2 14 5" xfId="41790" xr:uid="{00000000-0005-0000-0000-0000F79E0000}"/>
    <cellStyle name="Subtotal (line) 5 2 15" xfId="5783" xr:uid="{00000000-0005-0000-0000-0000F89E0000}"/>
    <cellStyle name="Subtotal (line) 5 2 15 2" xfId="41791" xr:uid="{00000000-0005-0000-0000-0000F99E0000}"/>
    <cellStyle name="Subtotal (line) 5 2 15 2 2" xfId="41792" xr:uid="{00000000-0005-0000-0000-0000FA9E0000}"/>
    <cellStyle name="Subtotal (line) 5 2 15 2 3" xfId="41793" xr:uid="{00000000-0005-0000-0000-0000FB9E0000}"/>
    <cellStyle name="Subtotal (line) 5 2 15 2 4" xfId="41794" xr:uid="{00000000-0005-0000-0000-0000FC9E0000}"/>
    <cellStyle name="Subtotal (line) 5 2 15 3" xfId="41795" xr:uid="{00000000-0005-0000-0000-0000FD9E0000}"/>
    <cellStyle name="Subtotal (line) 5 2 15 4" xfId="41796" xr:uid="{00000000-0005-0000-0000-0000FE9E0000}"/>
    <cellStyle name="Subtotal (line) 5 2 15 5" xfId="41797" xr:uid="{00000000-0005-0000-0000-0000FF9E0000}"/>
    <cellStyle name="Subtotal (line) 5 2 16" xfId="5784" xr:uid="{00000000-0005-0000-0000-0000009F0000}"/>
    <cellStyle name="Subtotal (line) 5 2 16 2" xfId="41798" xr:uid="{00000000-0005-0000-0000-0000019F0000}"/>
    <cellStyle name="Subtotal (line) 5 2 16 2 2" xfId="41799" xr:uid="{00000000-0005-0000-0000-0000029F0000}"/>
    <cellStyle name="Subtotal (line) 5 2 16 2 3" xfId="41800" xr:uid="{00000000-0005-0000-0000-0000039F0000}"/>
    <cellStyle name="Subtotal (line) 5 2 16 2 4" xfId="41801" xr:uid="{00000000-0005-0000-0000-0000049F0000}"/>
    <cellStyle name="Subtotal (line) 5 2 16 3" xfId="41802" xr:uid="{00000000-0005-0000-0000-0000059F0000}"/>
    <cellStyle name="Subtotal (line) 5 2 16 4" xfId="41803" xr:uid="{00000000-0005-0000-0000-0000069F0000}"/>
    <cellStyle name="Subtotal (line) 5 2 16 5" xfId="41804" xr:uid="{00000000-0005-0000-0000-0000079F0000}"/>
    <cellStyle name="Subtotal (line) 5 2 17" xfId="5785" xr:uid="{00000000-0005-0000-0000-0000089F0000}"/>
    <cellStyle name="Subtotal (line) 5 2 17 2" xfId="41805" xr:uid="{00000000-0005-0000-0000-0000099F0000}"/>
    <cellStyle name="Subtotal (line) 5 2 17 2 2" xfId="41806" xr:uid="{00000000-0005-0000-0000-00000A9F0000}"/>
    <cellStyle name="Subtotal (line) 5 2 17 2 3" xfId="41807" xr:uid="{00000000-0005-0000-0000-00000B9F0000}"/>
    <cellStyle name="Subtotal (line) 5 2 17 2 4" xfId="41808" xr:uid="{00000000-0005-0000-0000-00000C9F0000}"/>
    <cellStyle name="Subtotal (line) 5 2 17 3" xfId="41809" xr:uid="{00000000-0005-0000-0000-00000D9F0000}"/>
    <cellStyle name="Subtotal (line) 5 2 17 4" xfId="41810" xr:uid="{00000000-0005-0000-0000-00000E9F0000}"/>
    <cellStyle name="Subtotal (line) 5 2 17 5" xfId="41811" xr:uid="{00000000-0005-0000-0000-00000F9F0000}"/>
    <cellStyle name="Subtotal (line) 5 2 18" xfId="5786" xr:uid="{00000000-0005-0000-0000-0000109F0000}"/>
    <cellStyle name="Subtotal (line) 5 2 18 2" xfId="41812" xr:uid="{00000000-0005-0000-0000-0000119F0000}"/>
    <cellStyle name="Subtotal (line) 5 2 18 2 2" xfId="41813" xr:uid="{00000000-0005-0000-0000-0000129F0000}"/>
    <cellStyle name="Subtotal (line) 5 2 18 2 3" xfId="41814" xr:uid="{00000000-0005-0000-0000-0000139F0000}"/>
    <cellStyle name="Subtotal (line) 5 2 18 2 4" xfId="41815" xr:uid="{00000000-0005-0000-0000-0000149F0000}"/>
    <cellStyle name="Subtotal (line) 5 2 18 3" xfId="41816" xr:uid="{00000000-0005-0000-0000-0000159F0000}"/>
    <cellStyle name="Subtotal (line) 5 2 18 4" xfId="41817" xr:uid="{00000000-0005-0000-0000-0000169F0000}"/>
    <cellStyle name="Subtotal (line) 5 2 18 5" xfId="41818" xr:uid="{00000000-0005-0000-0000-0000179F0000}"/>
    <cellStyle name="Subtotal (line) 5 2 19" xfId="5787" xr:uid="{00000000-0005-0000-0000-0000189F0000}"/>
    <cellStyle name="Subtotal (line) 5 2 19 2" xfId="41819" xr:uid="{00000000-0005-0000-0000-0000199F0000}"/>
    <cellStyle name="Subtotal (line) 5 2 19 2 2" xfId="41820" xr:uid="{00000000-0005-0000-0000-00001A9F0000}"/>
    <cellStyle name="Subtotal (line) 5 2 19 2 3" xfId="41821" xr:uid="{00000000-0005-0000-0000-00001B9F0000}"/>
    <cellStyle name="Subtotal (line) 5 2 19 2 4" xfId="41822" xr:uid="{00000000-0005-0000-0000-00001C9F0000}"/>
    <cellStyle name="Subtotal (line) 5 2 19 3" xfId="41823" xr:uid="{00000000-0005-0000-0000-00001D9F0000}"/>
    <cellStyle name="Subtotal (line) 5 2 19 4" xfId="41824" xr:uid="{00000000-0005-0000-0000-00001E9F0000}"/>
    <cellStyle name="Subtotal (line) 5 2 19 5" xfId="41825" xr:uid="{00000000-0005-0000-0000-00001F9F0000}"/>
    <cellStyle name="Subtotal (line) 5 2 2" xfId="5788" xr:uid="{00000000-0005-0000-0000-0000209F0000}"/>
    <cellStyle name="Subtotal (line) 5 2 2 2" xfId="41826" xr:uid="{00000000-0005-0000-0000-0000219F0000}"/>
    <cellStyle name="Subtotal (line) 5 2 2 2 2" xfId="41827" xr:uid="{00000000-0005-0000-0000-0000229F0000}"/>
    <cellStyle name="Subtotal (line) 5 2 2 2 3" xfId="41828" xr:uid="{00000000-0005-0000-0000-0000239F0000}"/>
    <cellStyle name="Subtotal (line) 5 2 2 2 4" xfId="41829" xr:uid="{00000000-0005-0000-0000-0000249F0000}"/>
    <cellStyle name="Subtotal (line) 5 2 2 3" xfId="41830" xr:uid="{00000000-0005-0000-0000-0000259F0000}"/>
    <cellStyle name="Subtotal (line) 5 2 2 4" xfId="41831" xr:uid="{00000000-0005-0000-0000-0000269F0000}"/>
    <cellStyle name="Subtotal (line) 5 2 2 5" xfId="41832" xr:uid="{00000000-0005-0000-0000-0000279F0000}"/>
    <cellStyle name="Subtotal (line) 5 2 20" xfId="5789" xr:uid="{00000000-0005-0000-0000-0000289F0000}"/>
    <cellStyle name="Subtotal (line) 5 2 20 2" xfId="41833" xr:uid="{00000000-0005-0000-0000-0000299F0000}"/>
    <cellStyle name="Subtotal (line) 5 2 20 2 2" xfId="41834" xr:uid="{00000000-0005-0000-0000-00002A9F0000}"/>
    <cellStyle name="Subtotal (line) 5 2 20 2 3" xfId="41835" xr:uid="{00000000-0005-0000-0000-00002B9F0000}"/>
    <cellStyle name="Subtotal (line) 5 2 20 2 4" xfId="41836" xr:uid="{00000000-0005-0000-0000-00002C9F0000}"/>
    <cellStyle name="Subtotal (line) 5 2 20 3" xfId="41837" xr:uid="{00000000-0005-0000-0000-00002D9F0000}"/>
    <cellStyle name="Subtotal (line) 5 2 20 4" xfId="41838" xr:uid="{00000000-0005-0000-0000-00002E9F0000}"/>
    <cellStyle name="Subtotal (line) 5 2 20 5" xfId="41839" xr:uid="{00000000-0005-0000-0000-00002F9F0000}"/>
    <cellStyle name="Subtotal (line) 5 2 21" xfId="5790" xr:uid="{00000000-0005-0000-0000-0000309F0000}"/>
    <cellStyle name="Subtotal (line) 5 2 21 2" xfId="41840" xr:uid="{00000000-0005-0000-0000-0000319F0000}"/>
    <cellStyle name="Subtotal (line) 5 2 21 2 2" xfId="41841" xr:uid="{00000000-0005-0000-0000-0000329F0000}"/>
    <cellStyle name="Subtotal (line) 5 2 21 2 3" xfId="41842" xr:uid="{00000000-0005-0000-0000-0000339F0000}"/>
    <cellStyle name="Subtotal (line) 5 2 21 2 4" xfId="41843" xr:uid="{00000000-0005-0000-0000-0000349F0000}"/>
    <cellStyle name="Subtotal (line) 5 2 21 3" xfId="41844" xr:uid="{00000000-0005-0000-0000-0000359F0000}"/>
    <cellStyle name="Subtotal (line) 5 2 21 4" xfId="41845" xr:uid="{00000000-0005-0000-0000-0000369F0000}"/>
    <cellStyle name="Subtotal (line) 5 2 21 5" xfId="41846" xr:uid="{00000000-0005-0000-0000-0000379F0000}"/>
    <cellStyle name="Subtotal (line) 5 2 22" xfId="5791" xr:uid="{00000000-0005-0000-0000-0000389F0000}"/>
    <cellStyle name="Subtotal (line) 5 2 22 2" xfId="41847" xr:uid="{00000000-0005-0000-0000-0000399F0000}"/>
    <cellStyle name="Subtotal (line) 5 2 22 2 2" xfId="41848" xr:uid="{00000000-0005-0000-0000-00003A9F0000}"/>
    <cellStyle name="Subtotal (line) 5 2 22 2 3" xfId="41849" xr:uid="{00000000-0005-0000-0000-00003B9F0000}"/>
    <cellStyle name="Subtotal (line) 5 2 22 2 4" xfId="41850" xr:uid="{00000000-0005-0000-0000-00003C9F0000}"/>
    <cellStyle name="Subtotal (line) 5 2 22 3" xfId="41851" xr:uid="{00000000-0005-0000-0000-00003D9F0000}"/>
    <cellStyle name="Subtotal (line) 5 2 22 4" xfId="41852" xr:uid="{00000000-0005-0000-0000-00003E9F0000}"/>
    <cellStyle name="Subtotal (line) 5 2 22 5" xfId="41853" xr:uid="{00000000-0005-0000-0000-00003F9F0000}"/>
    <cellStyle name="Subtotal (line) 5 2 23" xfId="5792" xr:uid="{00000000-0005-0000-0000-0000409F0000}"/>
    <cellStyle name="Subtotal (line) 5 2 23 2" xfId="41854" xr:uid="{00000000-0005-0000-0000-0000419F0000}"/>
    <cellStyle name="Subtotal (line) 5 2 23 2 2" xfId="41855" xr:uid="{00000000-0005-0000-0000-0000429F0000}"/>
    <cellStyle name="Subtotal (line) 5 2 23 2 3" xfId="41856" xr:uid="{00000000-0005-0000-0000-0000439F0000}"/>
    <cellStyle name="Subtotal (line) 5 2 23 2 4" xfId="41857" xr:uid="{00000000-0005-0000-0000-0000449F0000}"/>
    <cellStyle name="Subtotal (line) 5 2 23 3" xfId="41858" xr:uid="{00000000-0005-0000-0000-0000459F0000}"/>
    <cellStyle name="Subtotal (line) 5 2 23 4" xfId="41859" xr:uid="{00000000-0005-0000-0000-0000469F0000}"/>
    <cellStyle name="Subtotal (line) 5 2 23 5" xfId="41860" xr:uid="{00000000-0005-0000-0000-0000479F0000}"/>
    <cellStyle name="Subtotal (line) 5 2 24" xfId="5793" xr:uid="{00000000-0005-0000-0000-0000489F0000}"/>
    <cellStyle name="Subtotal (line) 5 2 24 2" xfId="41861" xr:uid="{00000000-0005-0000-0000-0000499F0000}"/>
    <cellStyle name="Subtotal (line) 5 2 24 2 2" xfId="41862" xr:uid="{00000000-0005-0000-0000-00004A9F0000}"/>
    <cellStyle name="Subtotal (line) 5 2 24 2 3" xfId="41863" xr:uid="{00000000-0005-0000-0000-00004B9F0000}"/>
    <cellStyle name="Subtotal (line) 5 2 24 2 4" xfId="41864" xr:uid="{00000000-0005-0000-0000-00004C9F0000}"/>
    <cellStyle name="Subtotal (line) 5 2 24 3" xfId="41865" xr:uid="{00000000-0005-0000-0000-00004D9F0000}"/>
    <cellStyle name="Subtotal (line) 5 2 24 4" xfId="41866" xr:uid="{00000000-0005-0000-0000-00004E9F0000}"/>
    <cellStyle name="Subtotal (line) 5 2 24 5" xfId="41867" xr:uid="{00000000-0005-0000-0000-00004F9F0000}"/>
    <cellStyle name="Subtotal (line) 5 2 25" xfId="5794" xr:uid="{00000000-0005-0000-0000-0000509F0000}"/>
    <cellStyle name="Subtotal (line) 5 2 25 2" xfId="41868" xr:uid="{00000000-0005-0000-0000-0000519F0000}"/>
    <cellStyle name="Subtotal (line) 5 2 25 2 2" xfId="41869" xr:uid="{00000000-0005-0000-0000-0000529F0000}"/>
    <cellStyle name="Subtotal (line) 5 2 25 2 3" xfId="41870" xr:uid="{00000000-0005-0000-0000-0000539F0000}"/>
    <cellStyle name="Subtotal (line) 5 2 25 2 4" xfId="41871" xr:uid="{00000000-0005-0000-0000-0000549F0000}"/>
    <cellStyle name="Subtotal (line) 5 2 25 3" xfId="41872" xr:uid="{00000000-0005-0000-0000-0000559F0000}"/>
    <cellStyle name="Subtotal (line) 5 2 25 4" xfId="41873" xr:uid="{00000000-0005-0000-0000-0000569F0000}"/>
    <cellStyle name="Subtotal (line) 5 2 25 5" xfId="41874" xr:uid="{00000000-0005-0000-0000-0000579F0000}"/>
    <cellStyle name="Subtotal (line) 5 2 26" xfId="5795" xr:uid="{00000000-0005-0000-0000-0000589F0000}"/>
    <cellStyle name="Subtotal (line) 5 2 26 2" xfId="41875" xr:uid="{00000000-0005-0000-0000-0000599F0000}"/>
    <cellStyle name="Subtotal (line) 5 2 26 2 2" xfId="41876" xr:uid="{00000000-0005-0000-0000-00005A9F0000}"/>
    <cellStyle name="Subtotal (line) 5 2 26 2 3" xfId="41877" xr:uid="{00000000-0005-0000-0000-00005B9F0000}"/>
    <cellStyle name="Subtotal (line) 5 2 26 2 4" xfId="41878" xr:uid="{00000000-0005-0000-0000-00005C9F0000}"/>
    <cellStyle name="Subtotal (line) 5 2 26 3" xfId="41879" xr:uid="{00000000-0005-0000-0000-00005D9F0000}"/>
    <cellStyle name="Subtotal (line) 5 2 26 4" xfId="41880" xr:uid="{00000000-0005-0000-0000-00005E9F0000}"/>
    <cellStyle name="Subtotal (line) 5 2 26 5" xfId="41881" xr:uid="{00000000-0005-0000-0000-00005F9F0000}"/>
    <cellStyle name="Subtotal (line) 5 2 27" xfId="5796" xr:uid="{00000000-0005-0000-0000-0000609F0000}"/>
    <cellStyle name="Subtotal (line) 5 2 27 2" xfId="41882" xr:uid="{00000000-0005-0000-0000-0000619F0000}"/>
    <cellStyle name="Subtotal (line) 5 2 27 2 2" xfId="41883" xr:uid="{00000000-0005-0000-0000-0000629F0000}"/>
    <cellStyle name="Subtotal (line) 5 2 27 2 3" xfId="41884" xr:uid="{00000000-0005-0000-0000-0000639F0000}"/>
    <cellStyle name="Subtotal (line) 5 2 27 2 4" xfId="41885" xr:uid="{00000000-0005-0000-0000-0000649F0000}"/>
    <cellStyle name="Subtotal (line) 5 2 27 3" xfId="41886" xr:uid="{00000000-0005-0000-0000-0000659F0000}"/>
    <cellStyle name="Subtotal (line) 5 2 27 4" xfId="41887" xr:uid="{00000000-0005-0000-0000-0000669F0000}"/>
    <cellStyle name="Subtotal (line) 5 2 27 5" xfId="41888" xr:uid="{00000000-0005-0000-0000-0000679F0000}"/>
    <cellStyle name="Subtotal (line) 5 2 28" xfId="5797" xr:uid="{00000000-0005-0000-0000-0000689F0000}"/>
    <cellStyle name="Subtotal (line) 5 2 28 2" xfId="41889" xr:uid="{00000000-0005-0000-0000-0000699F0000}"/>
    <cellStyle name="Subtotal (line) 5 2 28 2 2" xfId="41890" xr:uid="{00000000-0005-0000-0000-00006A9F0000}"/>
    <cellStyle name="Subtotal (line) 5 2 28 2 3" xfId="41891" xr:uid="{00000000-0005-0000-0000-00006B9F0000}"/>
    <cellStyle name="Subtotal (line) 5 2 28 2 4" xfId="41892" xr:uid="{00000000-0005-0000-0000-00006C9F0000}"/>
    <cellStyle name="Subtotal (line) 5 2 28 3" xfId="41893" xr:uid="{00000000-0005-0000-0000-00006D9F0000}"/>
    <cellStyle name="Subtotal (line) 5 2 28 4" xfId="41894" xr:uid="{00000000-0005-0000-0000-00006E9F0000}"/>
    <cellStyle name="Subtotal (line) 5 2 28 5" xfId="41895" xr:uid="{00000000-0005-0000-0000-00006F9F0000}"/>
    <cellStyle name="Subtotal (line) 5 2 29" xfId="5798" xr:uid="{00000000-0005-0000-0000-0000709F0000}"/>
    <cellStyle name="Subtotal (line) 5 2 29 2" xfId="41896" xr:uid="{00000000-0005-0000-0000-0000719F0000}"/>
    <cellStyle name="Subtotal (line) 5 2 29 2 2" xfId="41897" xr:uid="{00000000-0005-0000-0000-0000729F0000}"/>
    <cellStyle name="Subtotal (line) 5 2 29 2 3" xfId="41898" xr:uid="{00000000-0005-0000-0000-0000739F0000}"/>
    <cellStyle name="Subtotal (line) 5 2 29 2 4" xfId="41899" xr:uid="{00000000-0005-0000-0000-0000749F0000}"/>
    <cellStyle name="Subtotal (line) 5 2 29 3" xfId="41900" xr:uid="{00000000-0005-0000-0000-0000759F0000}"/>
    <cellStyle name="Subtotal (line) 5 2 29 4" xfId="41901" xr:uid="{00000000-0005-0000-0000-0000769F0000}"/>
    <cellStyle name="Subtotal (line) 5 2 29 5" xfId="41902" xr:uid="{00000000-0005-0000-0000-0000779F0000}"/>
    <cellStyle name="Subtotal (line) 5 2 3" xfId="5799" xr:uid="{00000000-0005-0000-0000-0000789F0000}"/>
    <cellStyle name="Subtotal (line) 5 2 3 2" xfId="41903" xr:uid="{00000000-0005-0000-0000-0000799F0000}"/>
    <cellStyle name="Subtotal (line) 5 2 3 2 2" xfId="41904" xr:uid="{00000000-0005-0000-0000-00007A9F0000}"/>
    <cellStyle name="Subtotal (line) 5 2 3 2 3" xfId="41905" xr:uid="{00000000-0005-0000-0000-00007B9F0000}"/>
    <cellStyle name="Subtotal (line) 5 2 3 2 4" xfId="41906" xr:uid="{00000000-0005-0000-0000-00007C9F0000}"/>
    <cellStyle name="Subtotal (line) 5 2 3 3" xfId="41907" xr:uid="{00000000-0005-0000-0000-00007D9F0000}"/>
    <cellStyle name="Subtotal (line) 5 2 3 4" xfId="41908" xr:uid="{00000000-0005-0000-0000-00007E9F0000}"/>
    <cellStyle name="Subtotal (line) 5 2 3 5" xfId="41909" xr:uid="{00000000-0005-0000-0000-00007F9F0000}"/>
    <cellStyle name="Subtotal (line) 5 2 30" xfId="5800" xr:uid="{00000000-0005-0000-0000-0000809F0000}"/>
    <cellStyle name="Subtotal (line) 5 2 30 2" xfId="41910" xr:uid="{00000000-0005-0000-0000-0000819F0000}"/>
    <cellStyle name="Subtotal (line) 5 2 30 2 2" xfId="41911" xr:uid="{00000000-0005-0000-0000-0000829F0000}"/>
    <cellStyle name="Subtotal (line) 5 2 30 2 3" xfId="41912" xr:uid="{00000000-0005-0000-0000-0000839F0000}"/>
    <cellStyle name="Subtotal (line) 5 2 30 2 4" xfId="41913" xr:uid="{00000000-0005-0000-0000-0000849F0000}"/>
    <cellStyle name="Subtotal (line) 5 2 30 3" xfId="41914" xr:uid="{00000000-0005-0000-0000-0000859F0000}"/>
    <cellStyle name="Subtotal (line) 5 2 30 4" xfId="41915" xr:uid="{00000000-0005-0000-0000-0000869F0000}"/>
    <cellStyle name="Subtotal (line) 5 2 30 5" xfId="41916" xr:uid="{00000000-0005-0000-0000-0000879F0000}"/>
    <cellStyle name="Subtotal (line) 5 2 31" xfId="5801" xr:uid="{00000000-0005-0000-0000-0000889F0000}"/>
    <cellStyle name="Subtotal (line) 5 2 31 2" xfId="41917" xr:uid="{00000000-0005-0000-0000-0000899F0000}"/>
    <cellStyle name="Subtotal (line) 5 2 31 2 2" xfId="41918" xr:uid="{00000000-0005-0000-0000-00008A9F0000}"/>
    <cellStyle name="Subtotal (line) 5 2 31 2 3" xfId="41919" xr:uid="{00000000-0005-0000-0000-00008B9F0000}"/>
    <cellStyle name="Subtotal (line) 5 2 31 2 4" xfId="41920" xr:uid="{00000000-0005-0000-0000-00008C9F0000}"/>
    <cellStyle name="Subtotal (line) 5 2 31 3" xfId="41921" xr:uid="{00000000-0005-0000-0000-00008D9F0000}"/>
    <cellStyle name="Subtotal (line) 5 2 31 4" xfId="41922" xr:uid="{00000000-0005-0000-0000-00008E9F0000}"/>
    <cellStyle name="Subtotal (line) 5 2 31 5" xfId="41923" xr:uid="{00000000-0005-0000-0000-00008F9F0000}"/>
    <cellStyle name="Subtotal (line) 5 2 32" xfId="5802" xr:uid="{00000000-0005-0000-0000-0000909F0000}"/>
    <cellStyle name="Subtotal (line) 5 2 32 2" xfId="41924" xr:uid="{00000000-0005-0000-0000-0000919F0000}"/>
    <cellStyle name="Subtotal (line) 5 2 32 2 2" xfId="41925" xr:uid="{00000000-0005-0000-0000-0000929F0000}"/>
    <cellStyle name="Subtotal (line) 5 2 32 2 3" xfId="41926" xr:uid="{00000000-0005-0000-0000-0000939F0000}"/>
    <cellStyle name="Subtotal (line) 5 2 32 2 4" xfId="41927" xr:uid="{00000000-0005-0000-0000-0000949F0000}"/>
    <cellStyle name="Subtotal (line) 5 2 32 3" xfId="41928" xr:uid="{00000000-0005-0000-0000-0000959F0000}"/>
    <cellStyle name="Subtotal (line) 5 2 32 4" xfId="41929" xr:uid="{00000000-0005-0000-0000-0000969F0000}"/>
    <cellStyle name="Subtotal (line) 5 2 32 5" xfId="41930" xr:uid="{00000000-0005-0000-0000-0000979F0000}"/>
    <cellStyle name="Subtotal (line) 5 2 33" xfId="5803" xr:uid="{00000000-0005-0000-0000-0000989F0000}"/>
    <cellStyle name="Subtotal (line) 5 2 33 2" xfId="41931" xr:uid="{00000000-0005-0000-0000-0000999F0000}"/>
    <cellStyle name="Subtotal (line) 5 2 33 2 2" xfId="41932" xr:uid="{00000000-0005-0000-0000-00009A9F0000}"/>
    <cellStyle name="Subtotal (line) 5 2 33 2 3" xfId="41933" xr:uid="{00000000-0005-0000-0000-00009B9F0000}"/>
    <cellStyle name="Subtotal (line) 5 2 33 2 4" xfId="41934" xr:uid="{00000000-0005-0000-0000-00009C9F0000}"/>
    <cellStyle name="Subtotal (line) 5 2 33 3" xfId="41935" xr:uid="{00000000-0005-0000-0000-00009D9F0000}"/>
    <cellStyle name="Subtotal (line) 5 2 33 4" xfId="41936" xr:uid="{00000000-0005-0000-0000-00009E9F0000}"/>
    <cellStyle name="Subtotal (line) 5 2 33 5" xfId="41937" xr:uid="{00000000-0005-0000-0000-00009F9F0000}"/>
    <cellStyle name="Subtotal (line) 5 2 34" xfId="5804" xr:uid="{00000000-0005-0000-0000-0000A09F0000}"/>
    <cellStyle name="Subtotal (line) 5 2 34 2" xfId="41938" xr:uid="{00000000-0005-0000-0000-0000A19F0000}"/>
    <cellStyle name="Subtotal (line) 5 2 34 2 2" xfId="41939" xr:uid="{00000000-0005-0000-0000-0000A29F0000}"/>
    <cellStyle name="Subtotal (line) 5 2 34 2 3" xfId="41940" xr:uid="{00000000-0005-0000-0000-0000A39F0000}"/>
    <cellStyle name="Subtotal (line) 5 2 34 2 4" xfId="41941" xr:uid="{00000000-0005-0000-0000-0000A49F0000}"/>
    <cellStyle name="Subtotal (line) 5 2 34 3" xfId="41942" xr:uid="{00000000-0005-0000-0000-0000A59F0000}"/>
    <cellStyle name="Subtotal (line) 5 2 34 4" xfId="41943" xr:uid="{00000000-0005-0000-0000-0000A69F0000}"/>
    <cellStyle name="Subtotal (line) 5 2 34 5" xfId="41944" xr:uid="{00000000-0005-0000-0000-0000A79F0000}"/>
    <cellStyle name="Subtotal (line) 5 2 35" xfId="5805" xr:uid="{00000000-0005-0000-0000-0000A89F0000}"/>
    <cellStyle name="Subtotal (line) 5 2 35 2" xfId="41945" xr:uid="{00000000-0005-0000-0000-0000A99F0000}"/>
    <cellStyle name="Subtotal (line) 5 2 35 2 2" xfId="41946" xr:uid="{00000000-0005-0000-0000-0000AA9F0000}"/>
    <cellStyle name="Subtotal (line) 5 2 35 2 3" xfId="41947" xr:uid="{00000000-0005-0000-0000-0000AB9F0000}"/>
    <cellStyle name="Subtotal (line) 5 2 35 2 4" xfId="41948" xr:uid="{00000000-0005-0000-0000-0000AC9F0000}"/>
    <cellStyle name="Subtotal (line) 5 2 35 3" xfId="41949" xr:uid="{00000000-0005-0000-0000-0000AD9F0000}"/>
    <cellStyle name="Subtotal (line) 5 2 35 4" xfId="41950" xr:uid="{00000000-0005-0000-0000-0000AE9F0000}"/>
    <cellStyle name="Subtotal (line) 5 2 35 5" xfId="41951" xr:uid="{00000000-0005-0000-0000-0000AF9F0000}"/>
    <cellStyle name="Subtotal (line) 5 2 36" xfId="5806" xr:uid="{00000000-0005-0000-0000-0000B09F0000}"/>
    <cellStyle name="Subtotal (line) 5 2 36 2" xfId="41952" xr:uid="{00000000-0005-0000-0000-0000B19F0000}"/>
    <cellStyle name="Subtotal (line) 5 2 36 2 2" xfId="41953" xr:uid="{00000000-0005-0000-0000-0000B29F0000}"/>
    <cellStyle name="Subtotal (line) 5 2 36 2 3" xfId="41954" xr:uid="{00000000-0005-0000-0000-0000B39F0000}"/>
    <cellStyle name="Subtotal (line) 5 2 36 2 4" xfId="41955" xr:uid="{00000000-0005-0000-0000-0000B49F0000}"/>
    <cellStyle name="Subtotal (line) 5 2 36 3" xfId="41956" xr:uid="{00000000-0005-0000-0000-0000B59F0000}"/>
    <cellStyle name="Subtotal (line) 5 2 36 4" xfId="41957" xr:uid="{00000000-0005-0000-0000-0000B69F0000}"/>
    <cellStyle name="Subtotal (line) 5 2 36 5" xfId="41958" xr:uid="{00000000-0005-0000-0000-0000B79F0000}"/>
    <cellStyle name="Subtotal (line) 5 2 37" xfId="5807" xr:uid="{00000000-0005-0000-0000-0000B89F0000}"/>
    <cellStyle name="Subtotal (line) 5 2 37 2" xfId="41959" xr:uid="{00000000-0005-0000-0000-0000B99F0000}"/>
    <cellStyle name="Subtotal (line) 5 2 37 2 2" xfId="41960" xr:uid="{00000000-0005-0000-0000-0000BA9F0000}"/>
    <cellStyle name="Subtotal (line) 5 2 37 2 3" xfId="41961" xr:uid="{00000000-0005-0000-0000-0000BB9F0000}"/>
    <cellStyle name="Subtotal (line) 5 2 37 2 4" xfId="41962" xr:uid="{00000000-0005-0000-0000-0000BC9F0000}"/>
    <cellStyle name="Subtotal (line) 5 2 37 3" xfId="41963" xr:uid="{00000000-0005-0000-0000-0000BD9F0000}"/>
    <cellStyle name="Subtotal (line) 5 2 37 4" xfId="41964" xr:uid="{00000000-0005-0000-0000-0000BE9F0000}"/>
    <cellStyle name="Subtotal (line) 5 2 37 5" xfId="41965" xr:uid="{00000000-0005-0000-0000-0000BF9F0000}"/>
    <cellStyle name="Subtotal (line) 5 2 38" xfId="5808" xr:uid="{00000000-0005-0000-0000-0000C09F0000}"/>
    <cellStyle name="Subtotal (line) 5 2 38 2" xfId="41966" xr:uid="{00000000-0005-0000-0000-0000C19F0000}"/>
    <cellStyle name="Subtotal (line) 5 2 38 2 2" xfId="41967" xr:uid="{00000000-0005-0000-0000-0000C29F0000}"/>
    <cellStyle name="Subtotal (line) 5 2 38 2 3" xfId="41968" xr:uid="{00000000-0005-0000-0000-0000C39F0000}"/>
    <cellStyle name="Subtotal (line) 5 2 38 2 4" xfId="41969" xr:uid="{00000000-0005-0000-0000-0000C49F0000}"/>
    <cellStyle name="Subtotal (line) 5 2 38 3" xfId="41970" xr:uid="{00000000-0005-0000-0000-0000C59F0000}"/>
    <cellStyle name="Subtotal (line) 5 2 38 4" xfId="41971" xr:uid="{00000000-0005-0000-0000-0000C69F0000}"/>
    <cellStyle name="Subtotal (line) 5 2 38 5" xfId="41972" xr:uid="{00000000-0005-0000-0000-0000C79F0000}"/>
    <cellStyle name="Subtotal (line) 5 2 39" xfId="5809" xr:uid="{00000000-0005-0000-0000-0000C89F0000}"/>
    <cellStyle name="Subtotal (line) 5 2 39 2" xfId="41973" xr:uid="{00000000-0005-0000-0000-0000C99F0000}"/>
    <cellStyle name="Subtotal (line) 5 2 39 2 2" xfId="41974" xr:uid="{00000000-0005-0000-0000-0000CA9F0000}"/>
    <cellStyle name="Subtotal (line) 5 2 39 2 3" xfId="41975" xr:uid="{00000000-0005-0000-0000-0000CB9F0000}"/>
    <cellStyle name="Subtotal (line) 5 2 39 2 4" xfId="41976" xr:uid="{00000000-0005-0000-0000-0000CC9F0000}"/>
    <cellStyle name="Subtotal (line) 5 2 39 3" xfId="41977" xr:uid="{00000000-0005-0000-0000-0000CD9F0000}"/>
    <cellStyle name="Subtotal (line) 5 2 39 4" xfId="41978" xr:uid="{00000000-0005-0000-0000-0000CE9F0000}"/>
    <cellStyle name="Subtotal (line) 5 2 39 5" xfId="41979" xr:uid="{00000000-0005-0000-0000-0000CF9F0000}"/>
    <cellStyle name="Subtotal (line) 5 2 4" xfId="5810" xr:uid="{00000000-0005-0000-0000-0000D09F0000}"/>
    <cellStyle name="Subtotal (line) 5 2 4 2" xfId="41980" xr:uid="{00000000-0005-0000-0000-0000D19F0000}"/>
    <cellStyle name="Subtotal (line) 5 2 4 2 2" xfId="41981" xr:uid="{00000000-0005-0000-0000-0000D29F0000}"/>
    <cellStyle name="Subtotal (line) 5 2 4 2 3" xfId="41982" xr:uid="{00000000-0005-0000-0000-0000D39F0000}"/>
    <cellStyle name="Subtotal (line) 5 2 4 2 4" xfId="41983" xr:uid="{00000000-0005-0000-0000-0000D49F0000}"/>
    <cellStyle name="Subtotal (line) 5 2 4 3" xfId="41984" xr:uid="{00000000-0005-0000-0000-0000D59F0000}"/>
    <cellStyle name="Subtotal (line) 5 2 4 4" xfId="41985" xr:uid="{00000000-0005-0000-0000-0000D69F0000}"/>
    <cellStyle name="Subtotal (line) 5 2 4 5" xfId="41986" xr:uid="{00000000-0005-0000-0000-0000D79F0000}"/>
    <cellStyle name="Subtotal (line) 5 2 40" xfId="5811" xr:uid="{00000000-0005-0000-0000-0000D89F0000}"/>
    <cellStyle name="Subtotal (line) 5 2 40 2" xfId="41987" xr:uid="{00000000-0005-0000-0000-0000D99F0000}"/>
    <cellStyle name="Subtotal (line) 5 2 40 2 2" xfId="41988" xr:uid="{00000000-0005-0000-0000-0000DA9F0000}"/>
    <cellStyle name="Subtotal (line) 5 2 40 2 3" xfId="41989" xr:uid="{00000000-0005-0000-0000-0000DB9F0000}"/>
    <cellStyle name="Subtotal (line) 5 2 40 2 4" xfId="41990" xr:uid="{00000000-0005-0000-0000-0000DC9F0000}"/>
    <cellStyle name="Subtotal (line) 5 2 40 3" xfId="41991" xr:uid="{00000000-0005-0000-0000-0000DD9F0000}"/>
    <cellStyle name="Subtotal (line) 5 2 40 4" xfId="41992" xr:uid="{00000000-0005-0000-0000-0000DE9F0000}"/>
    <cellStyle name="Subtotal (line) 5 2 40 5" xfId="41993" xr:uid="{00000000-0005-0000-0000-0000DF9F0000}"/>
    <cellStyle name="Subtotal (line) 5 2 41" xfId="5812" xr:uid="{00000000-0005-0000-0000-0000E09F0000}"/>
    <cellStyle name="Subtotal (line) 5 2 41 2" xfId="41994" xr:uid="{00000000-0005-0000-0000-0000E19F0000}"/>
    <cellStyle name="Subtotal (line) 5 2 41 2 2" xfId="41995" xr:uid="{00000000-0005-0000-0000-0000E29F0000}"/>
    <cellStyle name="Subtotal (line) 5 2 41 2 3" xfId="41996" xr:uid="{00000000-0005-0000-0000-0000E39F0000}"/>
    <cellStyle name="Subtotal (line) 5 2 41 2 4" xfId="41997" xr:uid="{00000000-0005-0000-0000-0000E49F0000}"/>
    <cellStyle name="Subtotal (line) 5 2 41 3" xfId="41998" xr:uid="{00000000-0005-0000-0000-0000E59F0000}"/>
    <cellStyle name="Subtotal (line) 5 2 41 4" xfId="41999" xr:uid="{00000000-0005-0000-0000-0000E69F0000}"/>
    <cellStyle name="Subtotal (line) 5 2 41 5" xfId="42000" xr:uid="{00000000-0005-0000-0000-0000E79F0000}"/>
    <cellStyle name="Subtotal (line) 5 2 42" xfId="5813" xr:uid="{00000000-0005-0000-0000-0000E89F0000}"/>
    <cellStyle name="Subtotal (line) 5 2 42 2" xfId="42001" xr:uid="{00000000-0005-0000-0000-0000E99F0000}"/>
    <cellStyle name="Subtotal (line) 5 2 42 2 2" xfId="42002" xr:uid="{00000000-0005-0000-0000-0000EA9F0000}"/>
    <cellStyle name="Subtotal (line) 5 2 42 2 3" xfId="42003" xr:uid="{00000000-0005-0000-0000-0000EB9F0000}"/>
    <cellStyle name="Subtotal (line) 5 2 42 2 4" xfId="42004" xr:uid="{00000000-0005-0000-0000-0000EC9F0000}"/>
    <cellStyle name="Subtotal (line) 5 2 42 3" xfId="42005" xr:uid="{00000000-0005-0000-0000-0000ED9F0000}"/>
    <cellStyle name="Subtotal (line) 5 2 42 4" xfId="42006" xr:uid="{00000000-0005-0000-0000-0000EE9F0000}"/>
    <cellStyle name="Subtotal (line) 5 2 42 5" xfId="42007" xr:uid="{00000000-0005-0000-0000-0000EF9F0000}"/>
    <cellStyle name="Subtotal (line) 5 2 43" xfId="5814" xr:uid="{00000000-0005-0000-0000-0000F09F0000}"/>
    <cellStyle name="Subtotal (line) 5 2 43 2" xfId="42008" xr:uid="{00000000-0005-0000-0000-0000F19F0000}"/>
    <cellStyle name="Subtotal (line) 5 2 43 2 2" xfId="42009" xr:uid="{00000000-0005-0000-0000-0000F29F0000}"/>
    <cellStyle name="Subtotal (line) 5 2 43 2 3" xfId="42010" xr:uid="{00000000-0005-0000-0000-0000F39F0000}"/>
    <cellStyle name="Subtotal (line) 5 2 43 2 4" xfId="42011" xr:uid="{00000000-0005-0000-0000-0000F49F0000}"/>
    <cellStyle name="Subtotal (line) 5 2 43 3" xfId="42012" xr:uid="{00000000-0005-0000-0000-0000F59F0000}"/>
    <cellStyle name="Subtotal (line) 5 2 43 4" xfId="42013" xr:uid="{00000000-0005-0000-0000-0000F69F0000}"/>
    <cellStyle name="Subtotal (line) 5 2 43 5" xfId="42014" xr:uid="{00000000-0005-0000-0000-0000F79F0000}"/>
    <cellStyle name="Subtotal (line) 5 2 44" xfId="5815" xr:uid="{00000000-0005-0000-0000-0000F89F0000}"/>
    <cellStyle name="Subtotal (line) 5 2 44 2" xfId="42015" xr:uid="{00000000-0005-0000-0000-0000F99F0000}"/>
    <cellStyle name="Subtotal (line) 5 2 44 2 2" xfId="42016" xr:uid="{00000000-0005-0000-0000-0000FA9F0000}"/>
    <cellStyle name="Subtotal (line) 5 2 44 2 3" xfId="42017" xr:uid="{00000000-0005-0000-0000-0000FB9F0000}"/>
    <cellStyle name="Subtotal (line) 5 2 44 2 4" xfId="42018" xr:uid="{00000000-0005-0000-0000-0000FC9F0000}"/>
    <cellStyle name="Subtotal (line) 5 2 44 3" xfId="42019" xr:uid="{00000000-0005-0000-0000-0000FD9F0000}"/>
    <cellStyle name="Subtotal (line) 5 2 44 4" xfId="42020" xr:uid="{00000000-0005-0000-0000-0000FE9F0000}"/>
    <cellStyle name="Subtotal (line) 5 2 44 5" xfId="42021" xr:uid="{00000000-0005-0000-0000-0000FF9F0000}"/>
    <cellStyle name="Subtotal (line) 5 2 45" xfId="42022" xr:uid="{00000000-0005-0000-0000-000000A00000}"/>
    <cellStyle name="Subtotal (line) 5 2 45 2" xfId="42023" xr:uid="{00000000-0005-0000-0000-000001A00000}"/>
    <cellStyle name="Subtotal (line) 5 2 45 3" xfId="42024" xr:uid="{00000000-0005-0000-0000-000002A00000}"/>
    <cellStyle name="Subtotal (line) 5 2 45 4" xfId="42025" xr:uid="{00000000-0005-0000-0000-000003A00000}"/>
    <cellStyle name="Subtotal (line) 5 2 46" xfId="42026" xr:uid="{00000000-0005-0000-0000-000004A00000}"/>
    <cellStyle name="Subtotal (line) 5 2 46 2" xfId="42027" xr:uid="{00000000-0005-0000-0000-000005A00000}"/>
    <cellStyle name="Subtotal (line) 5 2 46 3" xfId="42028" xr:uid="{00000000-0005-0000-0000-000006A00000}"/>
    <cellStyle name="Subtotal (line) 5 2 46 4" xfId="42029" xr:uid="{00000000-0005-0000-0000-000007A00000}"/>
    <cellStyle name="Subtotal (line) 5 2 47" xfId="42030" xr:uid="{00000000-0005-0000-0000-000008A00000}"/>
    <cellStyle name="Subtotal (line) 5 2 48" xfId="42031" xr:uid="{00000000-0005-0000-0000-000009A00000}"/>
    <cellStyle name="Subtotal (line) 5 2 49" xfId="42032" xr:uid="{00000000-0005-0000-0000-00000AA00000}"/>
    <cellStyle name="Subtotal (line) 5 2 5" xfId="5816" xr:uid="{00000000-0005-0000-0000-00000BA00000}"/>
    <cellStyle name="Subtotal (line) 5 2 5 2" xfId="42033" xr:uid="{00000000-0005-0000-0000-00000CA00000}"/>
    <cellStyle name="Subtotal (line) 5 2 5 2 2" xfId="42034" xr:uid="{00000000-0005-0000-0000-00000DA00000}"/>
    <cellStyle name="Subtotal (line) 5 2 5 2 3" xfId="42035" xr:uid="{00000000-0005-0000-0000-00000EA00000}"/>
    <cellStyle name="Subtotal (line) 5 2 5 2 4" xfId="42036" xr:uid="{00000000-0005-0000-0000-00000FA00000}"/>
    <cellStyle name="Subtotal (line) 5 2 5 3" xfId="42037" xr:uid="{00000000-0005-0000-0000-000010A00000}"/>
    <cellStyle name="Subtotal (line) 5 2 5 4" xfId="42038" xr:uid="{00000000-0005-0000-0000-000011A00000}"/>
    <cellStyle name="Subtotal (line) 5 2 5 5" xfId="42039" xr:uid="{00000000-0005-0000-0000-000012A00000}"/>
    <cellStyle name="Subtotal (line) 5 2 6" xfId="5817" xr:uid="{00000000-0005-0000-0000-000013A00000}"/>
    <cellStyle name="Subtotal (line) 5 2 6 2" xfId="42040" xr:uid="{00000000-0005-0000-0000-000014A00000}"/>
    <cellStyle name="Subtotal (line) 5 2 6 2 2" xfId="42041" xr:uid="{00000000-0005-0000-0000-000015A00000}"/>
    <cellStyle name="Subtotal (line) 5 2 6 2 3" xfId="42042" xr:uid="{00000000-0005-0000-0000-000016A00000}"/>
    <cellStyle name="Subtotal (line) 5 2 6 2 4" xfId="42043" xr:uid="{00000000-0005-0000-0000-000017A00000}"/>
    <cellStyle name="Subtotal (line) 5 2 6 3" xfId="42044" xr:uid="{00000000-0005-0000-0000-000018A00000}"/>
    <cellStyle name="Subtotal (line) 5 2 6 4" xfId="42045" xr:uid="{00000000-0005-0000-0000-000019A00000}"/>
    <cellStyle name="Subtotal (line) 5 2 6 5" xfId="42046" xr:uid="{00000000-0005-0000-0000-00001AA00000}"/>
    <cellStyle name="Subtotal (line) 5 2 7" xfId="5818" xr:uid="{00000000-0005-0000-0000-00001BA00000}"/>
    <cellStyle name="Subtotal (line) 5 2 7 2" xfId="42047" xr:uid="{00000000-0005-0000-0000-00001CA00000}"/>
    <cellStyle name="Subtotal (line) 5 2 7 2 2" xfId="42048" xr:uid="{00000000-0005-0000-0000-00001DA00000}"/>
    <cellStyle name="Subtotal (line) 5 2 7 2 3" xfId="42049" xr:uid="{00000000-0005-0000-0000-00001EA00000}"/>
    <cellStyle name="Subtotal (line) 5 2 7 2 4" xfId="42050" xr:uid="{00000000-0005-0000-0000-00001FA00000}"/>
    <cellStyle name="Subtotal (line) 5 2 7 3" xfId="42051" xr:uid="{00000000-0005-0000-0000-000020A00000}"/>
    <cellStyle name="Subtotal (line) 5 2 7 4" xfId="42052" xr:uid="{00000000-0005-0000-0000-000021A00000}"/>
    <cellStyle name="Subtotal (line) 5 2 7 5" xfId="42053" xr:uid="{00000000-0005-0000-0000-000022A00000}"/>
    <cellStyle name="Subtotal (line) 5 2 8" xfId="5819" xr:uid="{00000000-0005-0000-0000-000023A00000}"/>
    <cellStyle name="Subtotal (line) 5 2 8 2" xfId="42054" xr:uid="{00000000-0005-0000-0000-000024A00000}"/>
    <cellStyle name="Subtotal (line) 5 2 8 2 2" xfId="42055" xr:uid="{00000000-0005-0000-0000-000025A00000}"/>
    <cellStyle name="Subtotal (line) 5 2 8 2 3" xfId="42056" xr:uid="{00000000-0005-0000-0000-000026A00000}"/>
    <cellStyle name="Subtotal (line) 5 2 8 2 4" xfId="42057" xr:uid="{00000000-0005-0000-0000-000027A00000}"/>
    <cellStyle name="Subtotal (line) 5 2 8 3" xfId="42058" xr:uid="{00000000-0005-0000-0000-000028A00000}"/>
    <cellStyle name="Subtotal (line) 5 2 8 4" xfId="42059" xr:uid="{00000000-0005-0000-0000-000029A00000}"/>
    <cellStyle name="Subtotal (line) 5 2 8 5" xfId="42060" xr:uid="{00000000-0005-0000-0000-00002AA00000}"/>
    <cellStyle name="Subtotal (line) 5 2 9" xfId="5820" xr:uid="{00000000-0005-0000-0000-00002BA00000}"/>
    <cellStyle name="Subtotal (line) 5 2 9 2" xfId="42061" xr:uid="{00000000-0005-0000-0000-00002CA00000}"/>
    <cellStyle name="Subtotal (line) 5 2 9 2 2" xfId="42062" xr:uid="{00000000-0005-0000-0000-00002DA00000}"/>
    <cellStyle name="Subtotal (line) 5 2 9 2 3" xfId="42063" xr:uid="{00000000-0005-0000-0000-00002EA00000}"/>
    <cellStyle name="Subtotal (line) 5 2 9 2 4" xfId="42064" xr:uid="{00000000-0005-0000-0000-00002FA00000}"/>
    <cellStyle name="Subtotal (line) 5 2 9 3" xfId="42065" xr:uid="{00000000-0005-0000-0000-000030A00000}"/>
    <cellStyle name="Subtotal (line) 5 2 9 4" xfId="42066" xr:uid="{00000000-0005-0000-0000-000031A00000}"/>
    <cellStyle name="Subtotal (line) 5 2 9 5" xfId="42067" xr:uid="{00000000-0005-0000-0000-000032A00000}"/>
    <cellStyle name="Subtotal (line) 5 20" xfId="5821" xr:uid="{00000000-0005-0000-0000-000033A00000}"/>
    <cellStyle name="Subtotal (line) 5 20 2" xfId="42068" xr:uid="{00000000-0005-0000-0000-000034A00000}"/>
    <cellStyle name="Subtotal (line) 5 20 2 2" xfId="42069" xr:uid="{00000000-0005-0000-0000-000035A00000}"/>
    <cellStyle name="Subtotal (line) 5 20 2 3" xfId="42070" xr:uid="{00000000-0005-0000-0000-000036A00000}"/>
    <cellStyle name="Subtotal (line) 5 20 2 4" xfId="42071" xr:uid="{00000000-0005-0000-0000-000037A00000}"/>
    <cellStyle name="Subtotal (line) 5 20 3" xfId="42072" xr:uid="{00000000-0005-0000-0000-000038A00000}"/>
    <cellStyle name="Subtotal (line) 5 20 4" xfId="42073" xr:uid="{00000000-0005-0000-0000-000039A00000}"/>
    <cellStyle name="Subtotal (line) 5 20 5" xfId="42074" xr:uid="{00000000-0005-0000-0000-00003AA00000}"/>
    <cellStyle name="Subtotal (line) 5 21" xfId="5822" xr:uid="{00000000-0005-0000-0000-00003BA00000}"/>
    <cellStyle name="Subtotal (line) 5 21 2" xfId="42075" xr:uid="{00000000-0005-0000-0000-00003CA00000}"/>
    <cellStyle name="Subtotal (line) 5 21 2 2" xfId="42076" xr:uid="{00000000-0005-0000-0000-00003DA00000}"/>
    <cellStyle name="Subtotal (line) 5 21 2 3" xfId="42077" xr:uid="{00000000-0005-0000-0000-00003EA00000}"/>
    <cellStyle name="Subtotal (line) 5 21 2 4" xfId="42078" xr:uid="{00000000-0005-0000-0000-00003FA00000}"/>
    <cellStyle name="Subtotal (line) 5 21 3" xfId="42079" xr:uid="{00000000-0005-0000-0000-000040A00000}"/>
    <cellStyle name="Subtotal (line) 5 21 4" xfId="42080" xr:uid="{00000000-0005-0000-0000-000041A00000}"/>
    <cellStyle name="Subtotal (line) 5 21 5" xfId="42081" xr:uid="{00000000-0005-0000-0000-000042A00000}"/>
    <cellStyle name="Subtotal (line) 5 22" xfId="5823" xr:uid="{00000000-0005-0000-0000-000043A00000}"/>
    <cellStyle name="Subtotal (line) 5 22 2" xfId="42082" xr:uid="{00000000-0005-0000-0000-000044A00000}"/>
    <cellStyle name="Subtotal (line) 5 22 2 2" xfId="42083" xr:uid="{00000000-0005-0000-0000-000045A00000}"/>
    <cellStyle name="Subtotal (line) 5 22 2 3" xfId="42084" xr:uid="{00000000-0005-0000-0000-000046A00000}"/>
    <cellStyle name="Subtotal (line) 5 22 2 4" xfId="42085" xr:uid="{00000000-0005-0000-0000-000047A00000}"/>
    <cellStyle name="Subtotal (line) 5 22 3" xfId="42086" xr:uid="{00000000-0005-0000-0000-000048A00000}"/>
    <cellStyle name="Subtotal (line) 5 22 4" xfId="42087" xr:uid="{00000000-0005-0000-0000-000049A00000}"/>
    <cellStyle name="Subtotal (line) 5 22 5" xfId="42088" xr:uid="{00000000-0005-0000-0000-00004AA00000}"/>
    <cellStyle name="Subtotal (line) 5 23" xfId="5824" xr:uid="{00000000-0005-0000-0000-00004BA00000}"/>
    <cellStyle name="Subtotal (line) 5 23 2" xfId="42089" xr:uid="{00000000-0005-0000-0000-00004CA00000}"/>
    <cellStyle name="Subtotal (line) 5 23 2 2" xfId="42090" xr:uid="{00000000-0005-0000-0000-00004DA00000}"/>
    <cellStyle name="Subtotal (line) 5 23 2 3" xfId="42091" xr:uid="{00000000-0005-0000-0000-00004EA00000}"/>
    <cellStyle name="Subtotal (line) 5 23 2 4" xfId="42092" xr:uid="{00000000-0005-0000-0000-00004FA00000}"/>
    <cellStyle name="Subtotal (line) 5 23 3" xfId="42093" xr:uid="{00000000-0005-0000-0000-000050A00000}"/>
    <cellStyle name="Subtotal (line) 5 23 4" xfId="42094" xr:uid="{00000000-0005-0000-0000-000051A00000}"/>
    <cellStyle name="Subtotal (line) 5 23 5" xfId="42095" xr:uid="{00000000-0005-0000-0000-000052A00000}"/>
    <cellStyle name="Subtotal (line) 5 24" xfId="5825" xr:uid="{00000000-0005-0000-0000-000053A00000}"/>
    <cellStyle name="Subtotal (line) 5 24 2" xfId="42096" xr:uid="{00000000-0005-0000-0000-000054A00000}"/>
    <cellStyle name="Subtotal (line) 5 24 2 2" xfId="42097" xr:uid="{00000000-0005-0000-0000-000055A00000}"/>
    <cellStyle name="Subtotal (line) 5 24 2 3" xfId="42098" xr:uid="{00000000-0005-0000-0000-000056A00000}"/>
    <cellStyle name="Subtotal (line) 5 24 2 4" xfId="42099" xr:uid="{00000000-0005-0000-0000-000057A00000}"/>
    <cellStyle name="Subtotal (line) 5 24 3" xfId="42100" xr:uid="{00000000-0005-0000-0000-000058A00000}"/>
    <cellStyle name="Subtotal (line) 5 24 4" xfId="42101" xr:uid="{00000000-0005-0000-0000-000059A00000}"/>
    <cellStyle name="Subtotal (line) 5 24 5" xfId="42102" xr:uid="{00000000-0005-0000-0000-00005AA00000}"/>
    <cellStyle name="Subtotal (line) 5 25" xfId="5826" xr:uid="{00000000-0005-0000-0000-00005BA00000}"/>
    <cellStyle name="Subtotal (line) 5 25 2" xfId="42103" xr:uid="{00000000-0005-0000-0000-00005CA00000}"/>
    <cellStyle name="Subtotal (line) 5 25 2 2" xfId="42104" xr:uid="{00000000-0005-0000-0000-00005DA00000}"/>
    <cellStyle name="Subtotal (line) 5 25 2 3" xfId="42105" xr:uid="{00000000-0005-0000-0000-00005EA00000}"/>
    <cellStyle name="Subtotal (line) 5 25 2 4" xfId="42106" xr:uid="{00000000-0005-0000-0000-00005FA00000}"/>
    <cellStyle name="Subtotal (line) 5 25 3" xfId="42107" xr:uid="{00000000-0005-0000-0000-000060A00000}"/>
    <cellStyle name="Subtotal (line) 5 25 4" xfId="42108" xr:uid="{00000000-0005-0000-0000-000061A00000}"/>
    <cellStyle name="Subtotal (line) 5 25 5" xfId="42109" xr:uid="{00000000-0005-0000-0000-000062A00000}"/>
    <cellStyle name="Subtotal (line) 5 26" xfId="5827" xr:uid="{00000000-0005-0000-0000-000063A00000}"/>
    <cellStyle name="Subtotal (line) 5 26 2" xfId="42110" xr:uid="{00000000-0005-0000-0000-000064A00000}"/>
    <cellStyle name="Subtotal (line) 5 26 2 2" xfId="42111" xr:uid="{00000000-0005-0000-0000-000065A00000}"/>
    <cellStyle name="Subtotal (line) 5 26 2 3" xfId="42112" xr:uid="{00000000-0005-0000-0000-000066A00000}"/>
    <cellStyle name="Subtotal (line) 5 26 2 4" xfId="42113" xr:uid="{00000000-0005-0000-0000-000067A00000}"/>
    <cellStyle name="Subtotal (line) 5 26 3" xfId="42114" xr:uid="{00000000-0005-0000-0000-000068A00000}"/>
    <cellStyle name="Subtotal (line) 5 26 4" xfId="42115" xr:uid="{00000000-0005-0000-0000-000069A00000}"/>
    <cellStyle name="Subtotal (line) 5 26 5" xfId="42116" xr:uid="{00000000-0005-0000-0000-00006AA00000}"/>
    <cellStyle name="Subtotal (line) 5 27" xfId="5828" xr:uid="{00000000-0005-0000-0000-00006BA00000}"/>
    <cellStyle name="Subtotal (line) 5 27 2" xfId="42117" xr:uid="{00000000-0005-0000-0000-00006CA00000}"/>
    <cellStyle name="Subtotal (line) 5 27 2 2" xfId="42118" xr:uid="{00000000-0005-0000-0000-00006DA00000}"/>
    <cellStyle name="Subtotal (line) 5 27 2 3" xfId="42119" xr:uid="{00000000-0005-0000-0000-00006EA00000}"/>
    <cellStyle name="Subtotal (line) 5 27 2 4" xfId="42120" xr:uid="{00000000-0005-0000-0000-00006FA00000}"/>
    <cellStyle name="Subtotal (line) 5 27 3" xfId="42121" xr:uid="{00000000-0005-0000-0000-000070A00000}"/>
    <cellStyle name="Subtotal (line) 5 27 4" xfId="42122" xr:uid="{00000000-0005-0000-0000-000071A00000}"/>
    <cellStyle name="Subtotal (line) 5 27 5" xfId="42123" xr:uid="{00000000-0005-0000-0000-000072A00000}"/>
    <cellStyle name="Subtotal (line) 5 28" xfId="5829" xr:uid="{00000000-0005-0000-0000-000073A00000}"/>
    <cellStyle name="Subtotal (line) 5 28 2" xfId="42124" xr:uid="{00000000-0005-0000-0000-000074A00000}"/>
    <cellStyle name="Subtotal (line) 5 28 2 2" xfId="42125" xr:uid="{00000000-0005-0000-0000-000075A00000}"/>
    <cellStyle name="Subtotal (line) 5 28 2 3" xfId="42126" xr:uid="{00000000-0005-0000-0000-000076A00000}"/>
    <cellStyle name="Subtotal (line) 5 28 2 4" xfId="42127" xr:uid="{00000000-0005-0000-0000-000077A00000}"/>
    <cellStyle name="Subtotal (line) 5 28 3" xfId="42128" xr:uid="{00000000-0005-0000-0000-000078A00000}"/>
    <cellStyle name="Subtotal (line) 5 28 4" xfId="42129" xr:uid="{00000000-0005-0000-0000-000079A00000}"/>
    <cellStyle name="Subtotal (line) 5 28 5" xfId="42130" xr:uid="{00000000-0005-0000-0000-00007AA00000}"/>
    <cellStyle name="Subtotal (line) 5 29" xfId="5830" xr:uid="{00000000-0005-0000-0000-00007BA00000}"/>
    <cellStyle name="Subtotal (line) 5 29 2" xfId="42131" xr:uid="{00000000-0005-0000-0000-00007CA00000}"/>
    <cellStyle name="Subtotal (line) 5 29 2 2" xfId="42132" xr:uid="{00000000-0005-0000-0000-00007DA00000}"/>
    <cellStyle name="Subtotal (line) 5 29 2 3" xfId="42133" xr:uid="{00000000-0005-0000-0000-00007EA00000}"/>
    <cellStyle name="Subtotal (line) 5 29 2 4" xfId="42134" xr:uid="{00000000-0005-0000-0000-00007FA00000}"/>
    <cellStyle name="Subtotal (line) 5 29 3" xfId="42135" xr:uid="{00000000-0005-0000-0000-000080A00000}"/>
    <cellStyle name="Subtotal (line) 5 29 4" xfId="42136" xr:uid="{00000000-0005-0000-0000-000081A00000}"/>
    <cellStyle name="Subtotal (line) 5 29 5" xfId="42137" xr:uid="{00000000-0005-0000-0000-000082A00000}"/>
    <cellStyle name="Subtotal (line) 5 3" xfId="5831" xr:uid="{00000000-0005-0000-0000-000083A00000}"/>
    <cellStyle name="Subtotal (line) 5 3 2" xfId="42138" xr:uid="{00000000-0005-0000-0000-000084A00000}"/>
    <cellStyle name="Subtotal (line) 5 3 2 2" xfId="42139" xr:uid="{00000000-0005-0000-0000-000085A00000}"/>
    <cellStyle name="Subtotal (line) 5 3 2 3" xfId="42140" xr:uid="{00000000-0005-0000-0000-000086A00000}"/>
    <cellStyle name="Subtotal (line) 5 3 2 4" xfId="42141" xr:uid="{00000000-0005-0000-0000-000087A00000}"/>
    <cellStyle name="Subtotal (line) 5 3 3" xfId="42142" xr:uid="{00000000-0005-0000-0000-000088A00000}"/>
    <cellStyle name="Subtotal (line) 5 3 4" xfId="42143" xr:uid="{00000000-0005-0000-0000-000089A00000}"/>
    <cellStyle name="Subtotal (line) 5 3 5" xfId="42144" xr:uid="{00000000-0005-0000-0000-00008AA00000}"/>
    <cellStyle name="Subtotal (line) 5 30" xfId="5832" xr:uid="{00000000-0005-0000-0000-00008BA00000}"/>
    <cellStyle name="Subtotal (line) 5 30 2" xfId="42145" xr:uid="{00000000-0005-0000-0000-00008CA00000}"/>
    <cellStyle name="Subtotal (line) 5 30 2 2" xfId="42146" xr:uid="{00000000-0005-0000-0000-00008DA00000}"/>
    <cellStyle name="Subtotal (line) 5 30 2 3" xfId="42147" xr:uid="{00000000-0005-0000-0000-00008EA00000}"/>
    <cellStyle name="Subtotal (line) 5 30 2 4" xfId="42148" xr:uid="{00000000-0005-0000-0000-00008FA00000}"/>
    <cellStyle name="Subtotal (line) 5 30 3" xfId="42149" xr:uid="{00000000-0005-0000-0000-000090A00000}"/>
    <cellStyle name="Subtotal (line) 5 30 4" xfId="42150" xr:uid="{00000000-0005-0000-0000-000091A00000}"/>
    <cellStyle name="Subtotal (line) 5 30 5" xfId="42151" xr:uid="{00000000-0005-0000-0000-000092A00000}"/>
    <cellStyle name="Subtotal (line) 5 31" xfId="5833" xr:uid="{00000000-0005-0000-0000-000093A00000}"/>
    <cellStyle name="Subtotal (line) 5 31 2" xfId="42152" xr:uid="{00000000-0005-0000-0000-000094A00000}"/>
    <cellStyle name="Subtotal (line) 5 31 2 2" xfId="42153" xr:uid="{00000000-0005-0000-0000-000095A00000}"/>
    <cellStyle name="Subtotal (line) 5 31 2 3" xfId="42154" xr:uid="{00000000-0005-0000-0000-000096A00000}"/>
    <cellStyle name="Subtotal (line) 5 31 2 4" xfId="42155" xr:uid="{00000000-0005-0000-0000-000097A00000}"/>
    <cellStyle name="Subtotal (line) 5 31 3" xfId="42156" xr:uid="{00000000-0005-0000-0000-000098A00000}"/>
    <cellStyle name="Subtotal (line) 5 31 4" xfId="42157" xr:uid="{00000000-0005-0000-0000-000099A00000}"/>
    <cellStyle name="Subtotal (line) 5 31 5" xfId="42158" xr:uid="{00000000-0005-0000-0000-00009AA00000}"/>
    <cellStyle name="Subtotal (line) 5 32" xfId="5834" xr:uid="{00000000-0005-0000-0000-00009BA00000}"/>
    <cellStyle name="Subtotal (line) 5 32 2" xfId="42159" xr:uid="{00000000-0005-0000-0000-00009CA00000}"/>
    <cellStyle name="Subtotal (line) 5 32 2 2" xfId="42160" xr:uid="{00000000-0005-0000-0000-00009DA00000}"/>
    <cellStyle name="Subtotal (line) 5 32 2 3" xfId="42161" xr:uid="{00000000-0005-0000-0000-00009EA00000}"/>
    <cellStyle name="Subtotal (line) 5 32 2 4" xfId="42162" xr:uid="{00000000-0005-0000-0000-00009FA00000}"/>
    <cellStyle name="Subtotal (line) 5 32 3" xfId="42163" xr:uid="{00000000-0005-0000-0000-0000A0A00000}"/>
    <cellStyle name="Subtotal (line) 5 32 4" xfId="42164" xr:uid="{00000000-0005-0000-0000-0000A1A00000}"/>
    <cellStyle name="Subtotal (line) 5 32 5" xfId="42165" xr:uid="{00000000-0005-0000-0000-0000A2A00000}"/>
    <cellStyle name="Subtotal (line) 5 33" xfId="5835" xr:uid="{00000000-0005-0000-0000-0000A3A00000}"/>
    <cellStyle name="Subtotal (line) 5 33 2" xfId="42166" xr:uid="{00000000-0005-0000-0000-0000A4A00000}"/>
    <cellStyle name="Subtotal (line) 5 33 2 2" xfId="42167" xr:uid="{00000000-0005-0000-0000-0000A5A00000}"/>
    <cellStyle name="Subtotal (line) 5 33 2 3" xfId="42168" xr:uid="{00000000-0005-0000-0000-0000A6A00000}"/>
    <cellStyle name="Subtotal (line) 5 33 2 4" xfId="42169" xr:uid="{00000000-0005-0000-0000-0000A7A00000}"/>
    <cellStyle name="Subtotal (line) 5 33 3" xfId="42170" xr:uid="{00000000-0005-0000-0000-0000A8A00000}"/>
    <cellStyle name="Subtotal (line) 5 33 4" xfId="42171" xr:uid="{00000000-0005-0000-0000-0000A9A00000}"/>
    <cellStyle name="Subtotal (line) 5 33 5" xfId="42172" xr:uid="{00000000-0005-0000-0000-0000AAA00000}"/>
    <cellStyle name="Subtotal (line) 5 34" xfId="5836" xr:uid="{00000000-0005-0000-0000-0000ABA00000}"/>
    <cellStyle name="Subtotal (line) 5 34 2" xfId="42173" xr:uid="{00000000-0005-0000-0000-0000ACA00000}"/>
    <cellStyle name="Subtotal (line) 5 34 2 2" xfId="42174" xr:uid="{00000000-0005-0000-0000-0000ADA00000}"/>
    <cellStyle name="Subtotal (line) 5 34 2 3" xfId="42175" xr:uid="{00000000-0005-0000-0000-0000AEA00000}"/>
    <cellStyle name="Subtotal (line) 5 34 2 4" xfId="42176" xr:uid="{00000000-0005-0000-0000-0000AFA00000}"/>
    <cellStyle name="Subtotal (line) 5 34 3" xfId="42177" xr:uid="{00000000-0005-0000-0000-0000B0A00000}"/>
    <cellStyle name="Subtotal (line) 5 34 4" xfId="42178" xr:uid="{00000000-0005-0000-0000-0000B1A00000}"/>
    <cellStyle name="Subtotal (line) 5 34 5" xfId="42179" xr:uid="{00000000-0005-0000-0000-0000B2A00000}"/>
    <cellStyle name="Subtotal (line) 5 35" xfId="5837" xr:uid="{00000000-0005-0000-0000-0000B3A00000}"/>
    <cellStyle name="Subtotal (line) 5 35 2" xfId="42180" xr:uid="{00000000-0005-0000-0000-0000B4A00000}"/>
    <cellStyle name="Subtotal (line) 5 35 2 2" xfId="42181" xr:uid="{00000000-0005-0000-0000-0000B5A00000}"/>
    <cellStyle name="Subtotal (line) 5 35 2 3" xfId="42182" xr:uid="{00000000-0005-0000-0000-0000B6A00000}"/>
    <cellStyle name="Subtotal (line) 5 35 2 4" xfId="42183" xr:uid="{00000000-0005-0000-0000-0000B7A00000}"/>
    <cellStyle name="Subtotal (line) 5 35 3" xfId="42184" xr:uid="{00000000-0005-0000-0000-0000B8A00000}"/>
    <cellStyle name="Subtotal (line) 5 35 4" xfId="42185" xr:uid="{00000000-0005-0000-0000-0000B9A00000}"/>
    <cellStyle name="Subtotal (line) 5 35 5" xfId="42186" xr:uid="{00000000-0005-0000-0000-0000BAA00000}"/>
    <cellStyle name="Subtotal (line) 5 36" xfId="5838" xr:uid="{00000000-0005-0000-0000-0000BBA00000}"/>
    <cellStyle name="Subtotal (line) 5 36 2" xfId="42187" xr:uid="{00000000-0005-0000-0000-0000BCA00000}"/>
    <cellStyle name="Subtotal (line) 5 36 2 2" xfId="42188" xr:uid="{00000000-0005-0000-0000-0000BDA00000}"/>
    <cellStyle name="Subtotal (line) 5 36 2 3" xfId="42189" xr:uid="{00000000-0005-0000-0000-0000BEA00000}"/>
    <cellStyle name="Subtotal (line) 5 36 2 4" xfId="42190" xr:uid="{00000000-0005-0000-0000-0000BFA00000}"/>
    <cellStyle name="Subtotal (line) 5 36 3" xfId="42191" xr:uid="{00000000-0005-0000-0000-0000C0A00000}"/>
    <cellStyle name="Subtotal (line) 5 36 4" xfId="42192" xr:uid="{00000000-0005-0000-0000-0000C1A00000}"/>
    <cellStyle name="Subtotal (line) 5 36 5" xfId="42193" xr:uid="{00000000-0005-0000-0000-0000C2A00000}"/>
    <cellStyle name="Subtotal (line) 5 37" xfId="5839" xr:uid="{00000000-0005-0000-0000-0000C3A00000}"/>
    <cellStyle name="Subtotal (line) 5 37 2" xfId="42194" xr:uid="{00000000-0005-0000-0000-0000C4A00000}"/>
    <cellStyle name="Subtotal (line) 5 37 2 2" xfId="42195" xr:uid="{00000000-0005-0000-0000-0000C5A00000}"/>
    <cellStyle name="Subtotal (line) 5 37 2 3" xfId="42196" xr:uid="{00000000-0005-0000-0000-0000C6A00000}"/>
    <cellStyle name="Subtotal (line) 5 37 2 4" xfId="42197" xr:uid="{00000000-0005-0000-0000-0000C7A00000}"/>
    <cellStyle name="Subtotal (line) 5 37 3" xfId="42198" xr:uid="{00000000-0005-0000-0000-0000C8A00000}"/>
    <cellStyle name="Subtotal (line) 5 37 4" xfId="42199" xr:uid="{00000000-0005-0000-0000-0000C9A00000}"/>
    <cellStyle name="Subtotal (line) 5 37 5" xfId="42200" xr:uid="{00000000-0005-0000-0000-0000CAA00000}"/>
    <cellStyle name="Subtotal (line) 5 38" xfId="5840" xr:uid="{00000000-0005-0000-0000-0000CBA00000}"/>
    <cellStyle name="Subtotal (line) 5 38 2" xfId="42201" xr:uid="{00000000-0005-0000-0000-0000CCA00000}"/>
    <cellStyle name="Subtotal (line) 5 38 2 2" xfId="42202" xr:uid="{00000000-0005-0000-0000-0000CDA00000}"/>
    <cellStyle name="Subtotal (line) 5 38 2 3" xfId="42203" xr:uid="{00000000-0005-0000-0000-0000CEA00000}"/>
    <cellStyle name="Subtotal (line) 5 38 2 4" xfId="42204" xr:uid="{00000000-0005-0000-0000-0000CFA00000}"/>
    <cellStyle name="Subtotal (line) 5 38 3" xfId="42205" xr:uid="{00000000-0005-0000-0000-0000D0A00000}"/>
    <cellStyle name="Subtotal (line) 5 38 4" xfId="42206" xr:uid="{00000000-0005-0000-0000-0000D1A00000}"/>
    <cellStyle name="Subtotal (line) 5 38 5" xfId="42207" xr:uid="{00000000-0005-0000-0000-0000D2A00000}"/>
    <cellStyle name="Subtotal (line) 5 39" xfId="5841" xr:uid="{00000000-0005-0000-0000-0000D3A00000}"/>
    <cellStyle name="Subtotal (line) 5 39 2" xfId="42208" xr:uid="{00000000-0005-0000-0000-0000D4A00000}"/>
    <cellStyle name="Subtotal (line) 5 39 2 2" xfId="42209" xr:uid="{00000000-0005-0000-0000-0000D5A00000}"/>
    <cellStyle name="Subtotal (line) 5 39 2 3" xfId="42210" xr:uid="{00000000-0005-0000-0000-0000D6A00000}"/>
    <cellStyle name="Subtotal (line) 5 39 2 4" xfId="42211" xr:uid="{00000000-0005-0000-0000-0000D7A00000}"/>
    <cellStyle name="Subtotal (line) 5 39 3" xfId="42212" xr:uid="{00000000-0005-0000-0000-0000D8A00000}"/>
    <cellStyle name="Subtotal (line) 5 39 4" xfId="42213" xr:uid="{00000000-0005-0000-0000-0000D9A00000}"/>
    <cellStyle name="Subtotal (line) 5 39 5" xfId="42214" xr:uid="{00000000-0005-0000-0000-0000DAA00000}"/>
    <cellStyle name="Subtotal (line) 5 4" xfId="5842" xr:uid="{00000000-0005-0000-0000-0000DBA00000}"/>
    <cellStyle name="Subtotal (line) 5 4 2" xfId="42215" xr:uid="{00000000-0005-0000-0000-0000DCA00000}"/>
    <cellStyle name="Subtotal (line) 5 4 2 2" xfId="42216" xr:uid="{00000000-0005-0000-0000-0000DDA00000}"/>
    <cellStyle name="Subtotal (line) 5 4 2 3" xfId="42217" xr:uid="{00000000-0005-0000-0000-0000DEA00000}"/>
    <cellStyle name="Subtotal (line) 5 4 2 4" xfId="42218" xr:uid="{00000000-0005-0000-0000-0000DFA00000}"/>
    <cellStyle name="Subtotal (line) 5 4 3" xfId="42219" xr:uid="{00000000-0005-0000-0000-0000E0A00000}"/>
    <cellStyle name="Subtotal (line) 5 4 4" xfId="42220" xr:uid="{00000000-0005-0000-0000-0000E1A00000}"/>
    <cellStyle name="Subtotal (line) 5 4 5" xfId="42221" xr:uid="{00000000-0005-0000-0000-0000E2A00000}"/>
    <cellStyle name="Subtotal (line) 5 40" xfId="5843" xr:uid="{00000000-0005-0000-0000-0000E3A00000}"/>
    <cellStyle name="Subtotal (line) 5 40 2" xfId="42222" xr:uid="{00000000-0005-0000-0000-0000E4A00000}"/>
    <cellStyle name="Subtotal (line) 5 40 2 2" xfId="42223" xr:uid="{00000000-0005-0000-0000-0000E5A00000}"/>
    <cellStyle name="Subtotal (line) 5 40 2 3" xfId="42224" xr:uid="{00000000-0005-0000-0000-0000E6A00000}"/>
    <cellStyle name="Subtotal (line) 5 40 2 4" xfId="42225" xr:uid="{00000000-0005-0000-0000-0000E7A00000}"/>
    <cellStyle name="Subtotal (line) 5 40 3" xfId="42226" xr:uid="{00000000-0005-0000-0000-0000E8A00000}"/>
    <cellStyle name="Subtotal (line) 5 40 4" xfId="42227" xr:uid="{00000000-0005-0000-0000-0000E9A00000}"/>
    <cellStyle name="Subtotal (line) 5 40 5" xfId="42228" xr:uid="{00000000-0005-0000-0000-0000EAA00000}"/>
    <cellStyle name="Subtotal (line) 5 41" xfId="5844" xr:uid="{00000000-0005-0000-0000-0000EBA00000}"/>
    <cellStyle name="Subtotal (line) 5 41 2" xfId="42229" xr:uid="{00000000-0005-0000-0000-0000ECA00000}"/>
    <cellStyle name="Subtotal (line) 5 41 2 2" xfId="42230" xr:uid="{00000000-0005-0000-0000-0000EDA00000}"/>
    <cellStyle name="Subtotal (line) 5 41 2 3" xfId="42231" xr:uid="{00000000-0005-0000-0000-0000EEA00000}"/>
    <cellStyle name="Subtotal (line) 5 41 2 4" xfId="42232" xr:uid="{00000000-0005-0000-0000-0000EFA00000}"/>
    <cellStyle name="Subtotal (line) 5 41 3" xfId="42233" xr:uid="{00000000-0005-0000-0000-0000F0A00000}"/>
    <cellStyle name="Subtotal (line) 5 41 4" xfId="42234" xr:uid="{00000000-0005-0000-0000-0000F1A00000}"/>
    <cellStyle name="Subtotal (line) 5 41 5" xfId="42235" xr:uid="{00000000-0005-0000-0000-0000F2A00000}"/>
    <cellStyle name="Subtotal (line) 5 42" xfId="5845" xr:uid="{00000000-0005-0000-0000-0000F3A00000}"/>
    <cellStyle name="Subtotal (line) 5 42 2" xfId="42236" xr:uid="{00000000-0005-0000-0000-0000F4A00000}"/>
    <cellStyle name="Subtotal (line) 5 42 2 2" xfId="42237" xr:uid="{00000000-0005-0000-0000-0000F5A00000}"/>
    <cellStyle name="Subtotal (line) 5 42 2 3" xfId="42238" xr:uid="{00000000-0005-0000-0000-0000F6A00000}"/>
    <cellStyle name="Subtotal (line) 5 42 2 4" xfId="42239" xr:uid="{00000000-0005-0000-0000-0000F7A00000}"/>
    <cellStyle name="Subtotal (line) 5 42 3" xfId="42240" xr:uid="{00000000-0005-0000-0000-0000F8A00000}"/>
    <cellStyle name="Subtotal (line) 5 42 4" xfId="42241" xr:uid="{00000000-0005-0000-0000-0000F9A00000}"/>
    <cellStyle name="Subtotal (line) 5 42 5" xfId="42242" xr:uid="{00000000-0005-0000-0000-0000FAA00000}"/>
    <cellStyle name="Subtotal (line) 5 43" xfId="5846" xr:uid="{00000000-0005-0000-0000-0000FBA00000}"/>
    <cellStyle name="Subtotal (line) 5 43 2" xfId="42243" xr:uid="{00000000-0005-0000-0000-0000FCA00000}"/>
    <cellStyle name="Subtotal (line) 5 43 2 2" xfId="42244" xr:uid="{00000000-0005-0000-0000-0000FDA00000}"/>
    <cellStyle name="Subtotal (line) 5 43 2 3" xfId="42245" xr:uid="{00000000-0005-0000-0000-0000FEA00000}"/>
    <cellStyle name="Subtotal (line) 5 43 2 4" xfId="42246" xr:uid="{00000000-0005-0000-0000-0000FFA00000}"/>
    <cellStyle name="Subtotal (line) 5 43 3" xfId="42247" xr:uid="{00000000-0005-0000-0000-000000A10000}"/>
    <cellStyle name="Subtotal (line) 5 43 4" xfId="42248" xr:uid="{00000000-0005-0000-0000-000001A10000}"/>
    <cellStyle name="Subtotal (line) 5 43 5" xfId="42249" xr:uid="{00000000-0005-0000-0000-000002A10000}"/>
    <cellStyle name="Subtotal (line) 5 44" xfId="5847" xr:uid="{00000000-0005-0000-0000-000003A10000}"/>
    <cellStyle name="Subtotal (line) 5 44 2" xfId="42250" xr:uid="{00000000-0005-0000-0000-000004A10000}"/>
    <cellStyle name="Subtotal (line) 5 44 2 2" xfId="42251" xr:uid="{00000000-0005-0000-0000-000005A10000}"/>
    <cellStyle name="Subtotal (line) 5 44 2 3" xfId="42252" xr:uid="{00000000-0005-0000-0000-000006A10000}"/>
    <cellStyle name="Subtotal (line) 5 44 2 4" xfId="42253" xr:uid="{00000000-0005-0000-0000-000007A10000}"/>
    <cellStyle name="Subtotal (line) 5 44 3" xfId="42254" xr:uid="{00000000-0005-0000-0000-000008A10000}"/>
    <cellStyle name="Subtotal (line) 5 44 4" xfId="42255" xr:uid="{00000000-0005-0000-0000-000009A10000}"/>
    <cellStyle name="Subtotal (line) 5 44 5" xfId="42256" xr:uid="{00000000-0005-0000-0000-00000AA10000}"/>
    <cellStyle name="Subtotal (line) 5 45" xfId="5848" xr:uid="{00000000-0005-0000-0000-00000BA10000}"/>
    <cellStyle name="Subtotal (line) 5 45 2" xfId="42257" xr:uid="{00000000-0005-0000-0000-00000CA10000}"/>
    <cellStyle name="Subtotal (line) 5 45 2 2" xfId="42258" xr:uid="{00000000-0005-0000-0000-00000DA10000}"/>
    <cellStyle name="Subtotal (line) 5 45 2 3" xfId="42259" xr:uid="{00000000-0005-0000-0000-00000EA10000}"/>
    <cellStyle name="Subtotal (line) 5 45 2 4" xfId="42260" xr:uid="{00000000-0005-0000-0000-00000FA10000}"/>
    <cellStyle name="Subtotal (line) 5 45 3" xfId="42261" xr:uid="{00000000-0005-0000-0000-000010A10000}"/>
    <cellStyle name="Subtotal (line) 5 45 4" xfId="42262" xr:uid="{00000000-0005-0000-0000-000011A10000}"/>
    <cellStyle name="Subtotal (line) 5 45 5" xfId="42263" xr:uid="{00000000-0005-0000-0000-000012A10000}"/>
    <cellStyle name="Subtotal (line) 5 46" xfId="42264" xr:uid="{00000000-0005-0000-0000-000013A10000}"/>
    <cellStyle name="Subtotal (line) 5 46 2" xfId="42265" xr:uid="{00000000-0005-0000-0000-000014A10000}"/>
    <cellStyle name="Subtotal (line) 5 46 3" xfId="42266" xr:uid="{00000000-0005-0000-0000-000015A10000}"/>
    <cellStyle name="Subtotal (line) 5 46 4" xfId="42267" xr:uid="{00000000-0005-0000-0000-000016A10000}"/>
    <cellStyle name="Subtotal (line) 5 47" xfId="42268" xr:uid="{00000000-0005-0000-0000-000017A10000}"/>
    <cellStyle name="Subtotal (line) 5 47 2" xfId="42269" xr:uid="{00000000-0005-0000-0000-000018A10000}"/>
    <cellStyle name="Subtotal (line) 5 47 3" xfId="42270" xr:uid="{00000000-0005-0000-0000-000019A10000}"/>
    <cellStyle name="Subtotal (line) 5 47 4" xfId="42271" xr:uid="{00000000-0005-0000-0000-00001AA10000}"/>
    <cellStyle name="Subtotal (line) 5 48" xfId="42272" xr:uid="{00000000-0005-0000-0000-00001BA10000}"/>
    <cellStyle name="Subtotal (line) 5 49" xfId="42273" xr:uid="{00000000-0005-0000-0000-00001CA10000}"/>
    <cellStyle name="Subtotal (line) 5 5" xfId="5849" xr:uid="{00000000-0005-0000-0000-00001DA10000}"/>
    <cellStyle name="Subtotal (line) 5 5 2" xfId="42274" xr:uid="{00000000-0005-0000-0000-00001EA10000}"/>
    <cellStyle name="Subtotal (line) 5 5 2 2" xfId="42275" xr:uid="{00000000-0005-0000-0000-00001FA10000}"/>
    <cellStyle name="Subtotal (line) 5 5 2 3" xfId="42276" xr:uid="{00000000-0005-0000-0000-000020A10000}"/>
    <cellStyle name="Subtotal (line) 5 5 2 4" xfId="42277" xr:uid="{00000000-0005-0000-0000-000021A10000}"/>
    <cellStyle name="Subtotal (line) 5 5 3" xfId="42278" xr:uid="{00000000-0005-0000-0000-000022A10000}"/>
    <cellStyle name="Subtotal (line) 5 5 4" xfId="42279" xr:uid="{00000000-0005-0000-0000-000023A10000}"/>
    <cellStyle name="Subtotal (line) 5 5 5" xfId="42280" xr:uid="{00000000-0005-0000-0000-000024A10000}"/>
    <cellStyle name="Subtotal (line) 5 50" xfId="42281" xr:uid="{00000000-0005-0000-0000-000025A10000}"/>
    <cellStyle name="Subtotal (line) 5 6" xfId="5850" xr:uid="{00000000-0005-0000-0000-000026A10000}"/>
    <cellStyle name="Subtotal (line) 5 6 2" xfId="42282" xr:uid="{00000000-0005-0000-0000-000027A10000}"/>
    <cellStyle name="Subtotal (line) 5 6 2 2" xfId="42283" xr:uid="{00000000-0005-0000-0000-000028A10000}"/>
    <cellStyle name="Subtotal (line) 5 6 2 3" xfId="42284" xr:uid="{00000000-0005-0000-0000-000029A10000}"/>
    <cellStyle name="Subtotal (line) 5 6 2 4" xfId="42285" xr:uid="{00000000-0005-0000-0000-00002AA10000}"/>
    <cellStyle name="Subtotal (line) 5 6 3" xfId="42286" xr:uid="{00000000-0005-0000-0000-00002BA10000}"/>
    <cellStyle name="Subtotal (line) 5 6 4" xfId="42287" xr:uid="{00000000-0005-0000-0000-00002CA10000}"/>
    <cellStyle name="Subtotal (line) 5 6 5" xfId="42288" xr:uid="{00000000-0005-0000-0000-00002DA10000}"/>
    <cellStyle name="Subtotal (line) 5 7" xfId="5851" xr:uid="{00000000-0005-0000-0000-00002EA10000}"/>
    <cellStyle name="Subtotal (line) 5 7 2" xfId="42289" xr:uid="{00000000-0005-0000-0000-00002FA10000}"/>
    <cellStyle name="Subtotal (line) 5 7 2 2" xfId="42290" xr:uid="{00000000-0005-0000-0000-000030A10000}"/>
    <cellStyle name="Subtotal (line) 5 7 2 3" xfId="42291" xr:uid="{00000000-0005-0000-0000-000031A10000}"/>
    <cellStyle name="Subtotal (line) 5 7 2 4" xfId="42292" xr:uid="{00000000-0005-0000-0000-000032A10000}"/>
    <cellStyle name="Subtotal (line) 5 7 3" xfId="42293" xr:uid="{00000000-0005-0000-0000-000033A10000}"/>
    <cellStyle name="Subtotal (line) 5 7 4" xfId="42294" xr:uid="{00000000-0005-0000-0000-000034A10000}"/>
    <cellStyle name="Subtotal (line) 5 7 5" xfId="42295" xr:uid="{00000000-0005-0000-0000-000035A10000}"/>
    <cellStyle name="Subtotal (line) 5 8" xfId="5852" xr:uid="{00000000-0005-0000-0000-000036A10000}"/>
    <cellStyle name="Subtotal (line) 5 8 2" xfId="42296" xr:uid="{00000000-0005-0000-0000-000037A10000}"/>
    <cellStyle name="Subtotal (line) 5 8 2 2" xfId="42297" xr:uid="{00000000-0005-0000-0000-000038A10000}"/>
    <cellStyle name="Subtotal (line) 5 8 2 3" xfId="42298" xr:uid="{00000000-0005-0000-0000-000039A10000}"/>
    <cellStyle name="Subtotal (line) 5 8 2 4" xfId="42299" xr:uid="{00000000-0005-0000-0000-00003AA10000}"/>
    <cellStyle name="Subtotal (line) 5 8 3" xfId="42300" xr:uid="{00000000-0005-0000-0000-00003BA10000}"/>
    <cellStyle name="Subtotal (line) 5 8 4" xfId="42301" xr:uid="{00000000-0005-0000-0000-00003CA10000}"/>
    <cellStyle name="Subtotal (line) 5 8 5" xfId="42302" xr:uid="{00000000-0005-0000-0000-00003DA10000}"/>
    <cellStyle name="Subtotal (line) 5 9" xfId="5853" xr:uid="{00000000-0005-0000-0000-00003EA10000}"/>
    <cellStyle name="Subtotal (line) 5 9 2" xfId="42303" xr:uid="{00000000-0005-0000-0000-00003FA10000}"/>
    <cellStyle name="Subtotal (line) 5 9 2 2" xfId="42304" xr:uid="{00000000-0005-0000-0000-000040A10000}"/>
    <cellStyle name="Subtotal (line) 5 9 2 3" xfId="42305" xr:uid="{00000000-0005-0000-0000-000041A10000}"/>
    <cellStyle name="Subtotal (line) 5 9 2 4" xfId="42306" xr:uid="{00000000-0005-0000-0000-000042A10000}"/>
    <cellStyle name="Subtotal (line) 5 9 3" xfId="42307" xr:uid="{00000000-0005-0000-0000-000043A10000}"/>
    <cellStyle name="Subtotal (line) 5 9 4" xfId="42308" xr:uid="{00000000-0005-0000-0000-000044A10000}"/>
    <cellStyle name="Subtotal (line) 5 9 5" xfId="42309" xr:uid="{00000000-0005-0000-0000-000045A10000}"/>
    <cellStyle name="Subtotal (line) 6" xfId="5854" xr:uid="{00000000-0005-0000-0000-000046A10000}"/>
    <cellStyle name="Subtotal (line) 6 10" xfId="5855" xr:uid="{00000000-0005-0000-0000-000047A10000}"/>
    <cellStyle name="Subtotal (line) 6 10 2" xfId="42310" xr:uid="{00000000-0005-0000-0000-000048A10000}"/>
    <cellStyle name="Subtotal (line) 6 10 2 2" xfId="42311" xr:uid="{00000000-0005-0000-0000-000049A10000}"/>
    <cellStyle name="Subtotal (line) 6 10 2 3" xfId="42312" xr:uid="{00000000-0005-0000-0000-00004AA10000}"/>
    <cellStyle name="Subtotal (line) 6 10 2 4" xfId="42313" xr:uid="{00000000-0005-0000-0000-00004BA10000}"/>
    <cellStyle name="Subtotal (line) 6 10 3" xfId="42314" xr:uid="{00000000-0005-0000-0000-00004CA10000}"/>
    <cellStyle name="Subtotal (line) 6 10 4" xfId="42315" xr:uid="{00000000-0005-0000-0000-00004DA10000}"/>
    <cellStyle name="Subtotal (line) 6 10 5" xfId="42316" xr:uid="{00000000-0005-0000-0000-00004EA10000}"/>
    <cellStyle name="Subtotal (line) 6 11" xfId="5856" xr:uid="{00000000-0005-0000-0000-00004FA10000}"/>
    <cellStyle name="Subtotal (line) 6 11 2" xfId="42317" xr:uid="{00000000-0005-0000-0000-000050A10000}"/>
    <cellStyle name="Subtotal (line) 6 11 2 2" xfId="42318" xr:uid="{00000000-0005-0000-0000-000051A10000}"/>
    <cellStyle name="Subtotal (line) 6 11 2 3" xfId="42319" xr:uid="{00000000-0005-0000-0000-000052A10000}"/>
    <cellStyle name="Subtotal (line) 6 11 2 4" xfId="42320" xr:uid="{00000000-0005-0000-0000-000053A10000}"/>
    <cellStyle name="Subtotal (line) 6 11 3" xfId="42321" xr:uid="{00000000-0005-0000-0000-000054A10000}"/>
    <cellStyle name="Subtotal (line) 6 11 4" xfId="42322" xr:uid="{00000000-0005-0000-0000-000055A10000}"/>
    <cellStyle name="Subtotal (line) 6 11 5" xfId="42323" xr:uid="{00000000-0005-0000-0000-000056A10000}"/>
    <cellStyle name="Subtotal (line) 6 12" xfId="5857" xr:uid="{00000000-0005-0000-0000-000057A10000}"/>
    <cellStyle name="Subtotal (line) 6 12 2" xfId="42324" xr:uid="{00000000-0005-0000-0000-000058A10000}"/>
    <cellStyle name="Subtotal (line) 6 12 2 2" xfId="42325" xr:uid="{00000000-0005-0000-0000-000059A10000}"/>
    <cellStyle name="Subtotal (line) 6 12 2 3" xfId="42326" xr:uid="{00000000-0005-0000-0000-00005AA10000}"/>
    <cellStyle name="Subtotal (line) 6 12 2 4" xfId="42327" xr:uid="{00000000-0005-0000-0000-00005BA10000}"/>
    <cellStyle name="Subtotal (line) 6 12 3" xfId="42328" xr:uid="{00000000-0005-0000-0000-00005CA10000}"/>
    <cellStyle name="Subtotal (line) 6 12 4" xfId="42329" xr:uid="{00000000-0005-0000-0000-00005DA10000}"/>
    <cellStyle name="Subtotal (line) 6 12 5" xfId="42330" xr:uid="{00000000-0005-0000-0000-00005EA10000}"/>
    <cellStyle name="Subtotal (line) 6 13" xfId="5858" xr:uid="{00000000-0005-0000-0000-00005FA10000}"/>
    <cellStyle name="Subtotal (line) 6 13 2" xfId="42331" xr:uid="{00000000-0005-0000-0000-000060A10000}"/>
    <cellStyle name="Subtotal (line) 6 13 2 2" xfId="42332" xr:uid="{00000000-0005-0000-0000-000061A10000}"/>
    <cellStyle name="Subtotal (line) 6 13 2 3" xfId="42333" xr:uid="{00000000-0005-0000-0000-000062A10000}"/>
    <cellStyle name="Subtotal (line) 6 13 2 4" xfId="42334" xr:uid="{00000000-0005-0000-0000-000063A10000}"/>
    <cellStyle name="Subtotal (line) 6 13 3" xfId="42335" xr:uid="{00000000-0005-0000-0000-000064A10000}"/>
    <cellStyle name="Subtotal (line) 6 13 4" xfId="42336" xr:uid="{00000000-0005-0000-0000-000065A10000}"/>
    <cellStyle name="Subtotal (line) 6 13 5" xfId="42337" xr:uid="{00000000-0005-0000-0000-000066A10000}"/>
    <cellStyle name="Subtotal (line) 6 14" xfId="5859" xr:uid="{00000000-0005-0000-0000-000067A10000}"/>
    <cellStyle name="Subtotal (line) 6 14 2" xfId="42338" xr:uid="{00000000-0005-0000-0000-000068A10000}"/>
    <cellStyle name="Subtotal (line) 6 14 2 2" xfId="42339" xr:uid="{00000000-0005-0000-0000-000069A10000}"/>
    <cellStyle name="Subtotal (line) 6 14 2 3" xfId="42340" xr:uid="{00000000-0005-0000-0000-00006AA10000}"/>
    <cellStyle name="Subtotal (line) 6 14 2 4" xfId="42341" xr:uid="{00000000-0005-0000-0000-00006BA10000}"/>
    <cellStyle name="Subtotal (line) 6 14 3" xfId="42342" xr:uid="{00000000-0005-0000-0000-00006CA10000}"/>
    <cellStyle name="Subtotal (line) 6 14 4" xfId="42343" xr:uid="{00000000-0005-0000-0000-00006DA10000}"/>
    <cellStyle name="Subtotal (line) 6 14 5" xfId="42344" xr:uid="{00000000-0005-0000-0000-00006EA10000}"/>
    <cellStyle name="Subtotal (line) 6 15" xfId="5860" xr:uid="{00000000-0005-0000-0000-00006FA10000}"/>
    <cellStyle name="Subtotal (line) 6 15 2" xfId="42345" xr:uid="{00000000-0005-0000-0000-000070A10000}"/>
    <cellStyle name="Subtotal (line) 6 15 2 2" xfId="42346" xr:uid="{00000000-0005-0000-0000-000071A10000}"/>
    <cellStyle name="Subtotal (line) 6 15 2 3" xfId="42347" xr:uid="{00000000-0005-0000-0000-000072A10000}"/>
    <cellStyle name="Subtotal (line) 6 15 2 4" xfId="42348" xr:uid="{00000000-0005-0000-0000-000073A10000}"/>
    <cellStyle name="Subtotal (line) 6 15 3" xfId="42349" xr:uid="{00000000-0005-0000-0000-000074A10000}"/>
    <cellStyle name="Subtotal (line) 6 15 4" xfId="42350" xr:uid="{00000000-0005-0000-0000-000075A10000}"/>
    <cellStyle name="Subtotal (line) 6 15 5" xfId="42351" xr:uid="{00000000-0005-0000-0000-000076A10000}"/>
    <cellStyle name="Subtotal (line) 6 16" xfId="5861" xr:uid="{00000000-0005-0000-0000-000077A10000}"/>
    <cellStyle name="Subtotal (line) 6 16 2" xfId="42352" xr:uid="{00000000-0005-0000-0000-000078A10000}"/>
    <cellStyle name="Subtotal (line) 6 16 2 2" xfId="42353" xr:uid="{00000000-0005-0000-0000-000079A10000}"/>
    <cellStyle name="Subtotal (line) 6 16 2 3" xfId="42354" xr:uid="{00000000-0005-0000-0000-00007AA10000}"/>
    <cellStyle name="Subtotal (line) 6 16 2 4" xfId="42355" xr:uid="{00000000-0005-0000-0000-00007BA10000}"/>
    <cellStyle name="Subtotal (line) 6 16 3" xfId="42356" xr:uid="{00000000-0005-0000-0000-00007CA10000}"/>
    <cellStyle name="Subtotal (line) 6 16 4" xfId="42357" xr:uid="{00000000-0005-0000-0000-00007DA10000}"/>
    <cellStyle name="Subtotal (line) 6 16 5" xfId="42358" xr:uid="{00000000-0005-0000-0000-00007EA10000}"/>
    <cellStyle name="Subtotal (line) 6 17" xfId="5862" xr:uid="{00000000-0005-0000-0000-00007FA10000}"/>
    <cellStyle name="Subtotal (line) 6 17 2" xfId="42359" xr:uid="{00000000-0005-0000-0000-000080A10000}"/>
    <cellStyle name="Subtotal (line) 6 17 2 2" xfId="42360" xr:uid="{00000000-0005-0000-0000-000081A10000}"/>
    <cellStyle name="Subtotal (line) 6 17 2 3" xfId="42361" xr:uid="{00000000-0005-0000-0000-000082A10000}"/>
    <cellStyle name="Subtotal (line) 6 17 2 4" xfId="42362" xr:uid="{00000000-0005-0000-0000-000083A10000}"/>
    <cellStyle name="Subtotal (line) 6 17 3" xfId="42363" xr:uid="{00000000-0005-0000-0000-000084A10000}"/>
    <cellStyle name="Subtotal (line) 6 17 4" xfId="42364" xr:uid="{00000000-0005-0000-0000-000085A10000}"/>
    <cellStyle name="Subtotal (line) 6 17 5" xfId="42365" xr:uid="{00000000-0005-0000-0000-000086A10000}"/>
    <cellStyle name="Subtotal (line) 6 18" xfId="5863" xr:uid="{00000000-0005-0000-0000-000087A10000}"/>
    <cellStyle name="Subtotal (line) 6 18 2" xfId="42366" xr:uid="{00000000-0005-0000-0000-000088A10000}"/>
    <cellStyle name="Subtotal (line) 6 18 2 2" xfId="42367" xr:uid="{00000000-0005-0000-0000-000089A10000}"/>
    <cellStyle name="Subtotal (line) 6 18 2 3" xfId="42368" xr:uid="{00000000-0005-0000-0000-00008AA10000}"/>
    <cellStyle name="Subtotal (line) 6 18 2 4" xfId="42369" xr:uid="{00000000-0005-0000-0000-00008BA10000}"/>
    <cellStyle name="Subtotal (line) 6 18 3" xfId="42370" xr:uid="{00000000-0005-0000-0000-00008CA10000}"/>
    <cellStyle name="Subtotal (line) 6 18 4" xfId="42371" xr:uid="{00000000-0005-0000-0000-00008DA10000}"/>
    <cellStyle name="Subtotal (line) 6 18 5" xfId="42372" xr:uid="{00000000-0005-0000-0000-00008EA10000}"/>
    <cellStyle name="Subtotal (line) 6 19" xfId="5864" xr:uid="{00000000-0005-0000-0000-00008FA10000}"/>
    <cellStyle name="Subtotal (line) 6 19 2" xfId="42373" xr:uid="{00000000-0005-0000-0000-000090A10000}"/>
    <cellStyle name="Subtotal (line) 6 19 2 2" xfId="42374" xr:uid="{00000000-0005-0000-0000-000091A10000}"/>
    <cellStyle name="Subtotal (line) 6 19 2 3" xfId="42375" xr:uid="{00000000-0005-0000-0000-000092A10000}"/>
    <cellStyle name="Subtotal (line) 6 19 2 4" xfId="42376" xr:uid="{00000000-0005-0000-0000-000093A10000}"/>
    <cellStyle name="Subtotal (line) 6 19 3" xfId="42377" xr:uid="{00000000-0005-0000-0000-000094A10000}"/>
    <cellStyle name="Subtotal (line) 6 19 4" xfId="42378" xr:uid="{00000000-0005-0000-0000-000095A10000}"/>
    <cellStyle name="Subtotal (line) 6 19 5" xfId="42379" xr:uid="{00000000-0005-0000-0000-000096A10000}"/>
    <cellStyle name="Subtotal (line) 6 2" xfId="5865" xr:uid="{00000000-0005-0000-0000-000097A10000}"/>
    <cellStyle name="Subtotal (line) 6 2 10" xfId="5866" xr:uid="{00000000-0005-0000-0000-000098A10000}"/>
    <cellStyle name="Subtotal (line) 6 2 10 2" xfId="42380" xr:uid="{00000000-0005-0000-0000-000099A10000}"/>
    <cellStyle name="Subtotal (line) 6 2 10 2 2" xfId="42381" xr:uid="{00000000-0005-0000-0000-00009AA10000}"/>
    <cellStyle name="Subtotal (line) 6 2 10 2 3" xfId="42382" xr:uid="{00000000-0005-0000-0000-00009BA10000}"/>
    <cellStyle name="Subtotal (line) 6 2 10 2 4" xfId="42383" xr:uid="{00000000-0005-0000-0000-00009CA10000}"/>
    <cellStyle name="Subtotal (line) 6 2 10 3" xfId="42384" xr:uid="{00000000-0005-0000-0000-00009DA10000}"/>
    <cellStyle name="Subtotal (line) 6 2 10 4" xfId="42385" xr:uid="{00000000-0005-0000-0000-00009EA10000}"/>
    <cellStyle name="Subtotal (line) 6 2 10 5" xfId="42386" xr:uid="{00000000-0005-0000-0000-00009FA10000}"/>
    <cellStyle name="Subtotal (line) 6 2 11" xfId="5867" xr:uid="{00000000-0005-0000-0000-0000A0A10000}"/>
    <cellStyle name="Subtotal (line) 6 2 11 2" xfId="42387" xr:uid="{00000000-0005-0000-0000-0000A1A10000}"/>
    <cellStyle name="Subtotal (line) 6 2 11 2 2" xfId="42388" xr:uid="{00000000-0005-0000-0000-0000A2A10000}"/>
    <cellStyle name="Subtotal (line) 6 2 11 2 3" xfId="42389" xr:uid="{00000000-0005-0000-0000-0000A3A10000}"/>
    <cellStyle name="Subtotal (line) 6 2 11 2 4" xfId="42390" xr:uid="{00000000-0005-0000-0000-0000A4A10000}"/>
    <cellStyle name="Subtotal (line) 6 2 11 3" xfId="42391" xr:uid="{00000000-0005-0000-0000-0000A5A10000}"/>
    <cellStyle name="Subtotal (line) 6 2 11 4" xfId="42392" xr:uid="{00000000-0005-0000-0000-0000A6A10000}"/>
    <cellStyle name="Subtotal (line) 6 2 11 5" xfId="42393" xr:uid="{00000000-0005-0000-0000-0000A7A10000}"/>
    <cellStyle name="Subtotal (line) 6 2 12" xfId="5868" xr:uid="{00000000-0005-0000-0000-0000A8A10000}"/>
    <cellStyle name="Subtotal (line) 6 2 12 2" xfId="42394" xr:uid="{00000000-0005-0000-0000-0000A9A10000}"/>
    <cellStyle name="Subtotal (line) 6 2 12 2 2" xfId="42395" xr:uid="{00000000-0005-0000-0000-0000AAA10000}"/>
    <cellStyle name="Subtotal (line) 6 2 12 2 3" xfId="42396" xr:uid="{00000000-0005-0000-0000-0000ABA10000}"/>
    <cellStyle name="Subtotal (line) 6 2 12 2 4" xfId="42397" xr:uid="{00000000-0005-0000-0000-0000ACA10000}"/>
    <cellStyle name="Subtotal (line) 6 2 12 3" xfId="42398" xr:uid="{00000000-0005-0000-0000-0000ADA10000}"/>
    <cellStyle name="Subtotal (line) 6 2 12 4" xfId="42399" xr:uid="{00000000-0005-0000-0000-0000AEA10000}"/>
    <cellStyle name="Subtotal (line) 6 2 12 5" xfId="42400" xr:uid="{00000000-0005-0000-0000-0000AFA10000}"/>
    <cellStyle name="Subtotal (line) 6 2 13" xfId="5869" xr:uid="{00000000-0005-0000-0000-0000B0A10000}"/>
    <cellStyle name="Subtotal (line) 6 2 13 2" xfId="42401" xr:uid="{00000000-0005-0000-0000-0000B1A10000}"/>
    <cellStyle name="Subtotal (line) 6 2 13 2 2" xfId="42402" xr:uid="{00000000-0005-0000-0000-0000B2A10000}"/>
    <cellStyle name="Subtotal (line) 6 2 13 2 3" xfId="42403" xr:uid="{00000000-0005-0000-0000-0000B3A10000}"/>
    <cellStyle name="Subtotal (line) 6 2 13 2 4" xfId="42404" xr:uid="{00000000-0005-0000-0000-0000B4A10000}"/>
    <cellStyle name="Subtotal (line) 6 2 13 3" xfId="42405" xr:uid="{00000000-0005-0000-0000-0000B5A10000}"/>
    <cellStyle name="Subtotal (line) 6 2 13 4" xfId="42406" xr:uid="{00000000-0005-0000-0000-0000B6A10000}"/>
    <cellStyle name="Subtotal (line) 6 2 13 5" xfId="42407" xr:uid="{00000000-0005-0000-0000-0000B7A10000}"/>
    <cellStyle name="Subtotal (line) 6 2 14" xfId="5870" xr:uid="{00000000-0005-0000-0000-0000B8A10000}"/>
    <cellStyle name="Subtotal (line) 6 2 14 2" xfId="42408" xr:uid="{00000000-0005-0000-0000-0000B9A10000}"/>
    <cellStyle name="Subtotal (line) 6 2 14 2 2" xfId="42409" xr:uid="{00000000-0005-0000-0000-0000BAA10000}"/>
    <cellStyle name="Subtotal (line) 6 2 14 2 3" xfId="42410" xr:uid="{00000000-0005-0000-0000-0000BBA10000}"/>
    <cellStyle name="Subtotal (line) 6 2 14 2 4" xfId="42411" xr:uid="{00000000-0005-0000-0000-0000BCA10000}"/>
    <cellStyle name="Subtotal (line) 6 2 14 3" xfId="42412" xr:uid="{00000000-0005-0000-0000-0000BDA10000}"/>
    <cellStyle name="Subtotal (line) 6 2 14 4" xfId="42413" xr:uid="{00000000-0005-0000-0000-0000BEA10000}"/>
    <cellStyle name="Subtotal (line) 6 2 14 5" xfId="42414" xr:uid="{00000000-0005-0000-0000-0000BFA10000}"/>
    <cellStyle name="Subtotal (line) 6 2 15" xfId="5871" xr:uid="{00000000-0005-0000-0000-0000C0A10000}"/>
    <cellStyle name="Subtotal (line) 6 2 15 2" xfId="42415" xr:uid="{00000000-0005-0000-0000-0000C1A10000}"/>
    <cellStyle name="Subtotal (line) 6 2 15 2 2" xfId="42416" xr:uid="{00000000-0005-0000-0000-0000C2A10000}"/>
    <cellStyle name="Subtotal (line) 6 2 15 2 3" xfId="42417" xr:uid="{00000000-0005-0000-0000-0000C3A10000}"/>
    <cellStyle name="Subtotal (line) 6 2 15 2 4" xfId="42418" xr:uid="{00000000-0005-0000-0000-0000C4A10000}"/>
    <cellStyle name="Subtotal (line) 6 2 15 3" xfId="42419" xr:uid="{00000000-0005-0000-0000-0000C5A10000}"/>
    <cellStyle name="Subtotal (line) 6 2 15 4" xfId="42420" xr:uid="{00000000-0005-0000-0000-0000C6A10000}"/>
    <cellStyle name="Subtotal (line) 6 2 15 5" xfId="42421" xr:uid="{00000000-0005-0000-0000-0000C7A10000}"/>
    <cellStyle name="Subtotal (line) 6 2 16" xfId="5872" xr:uid="{00000000-0005-0000-0000-0000C8A10000}"/>
    <cellStyle name="Subtotal (line) 6 2 16 2" xfId="42422" xr:uid="{00000000-0005-0000-0000-0000C9A10000}"/>
    <cellStyle name="Subtotal (line) 6 2 16 2 2" xfId="42423" xr:uid="{00000000-0005-0000-0000-0000CAA10000}"/>
    <cellStyle name="Subtotal (line) 6 2 16 2 3" xfId="42424" xr:uid="{00000000-0005-0000-0000-0000CBA10000}"/>
    <cellStyle name="Subtotal (line) 6 2 16 2 4" xfId="42425" xr:uid="{00000000-0005-0000-0000-0000CCA10000}"/>
    <cellStyle name="Subtotal (line) 6 2 16 3" xfId="42426" xr:uid="{00000000-0005-0000-0000-0000CDA10000}"/>
    <cellStyle name="Subtotal (line) 6 2 16 4" xfId="42427" xr:uid="{00000000-0005-0000-0000-0000CEA10000}"/>
    <cellStyle name="Subtotal (line) 6 2 16 5" xfId="42428" xr:uid="{00000000-0005-0000-0000-0000CFA10000}"/>
    <cellStyle name="Subtotal (line) 6 2 17" xfId="5873" xr:uid="{00000000-0005-0000-0000-0000D0A10000}"/>
    <cellStyle name="Subtotal (line) 6 2 17 2" xfId="42429" xr:uid="{00000000-0005-0000-0000-0000D1A10000}"/>
    <cellStyle name="Subtotal (line) 6 2 17 2 2" xfId="42430" xr:uid="{00000000-0005-0000-0000-0000D2A10000}"/>
    <cellStyle name="Subtotal (line) 6 2 17 2 3" xfId="42431" xr:uid="{00000000-0005-0000-0000-0000D3A10000}"/>
    <cellStyle name="Subtotal (line) 6 2 17 2 4" xfId="42432" xr:uid="{00000000-0005-0000-0000-0000D4A10000}"/>
    <cellStyle name="Subtotal (line) 6 2 17 3" xfId="42433" xr:uid="{00000000-0005-0000-0000-0000D5A10000}"/>
    <cellStyle name="Subtotal (line) 6 2 17 4" xfId="42434" xr:uid="{00000000-0005-0000-0000-0000D6A10000}"/>
    <cellStyle name="Subtotal (line) 6 2 17 5" xfId="42435" xr:uid="{00000000-0005-0000-0000-0000D7A10000}"/>
    <cellStyle name="Subtotal (line) 6 2 18" xfId="5874" xr:uid="{00000000-0005-0000-0000-0000D8A10000}"/>
    <cellStyle name="Subtotal (line) 6 2 18 2" xfId="42436" xr:uid="{00000000-0005-0000-0000-0000D9A10000}"/>
    <cellStyle name="Subtotal (line) 6 2 18 2 2" xfId="42437" xr:uid="{00000000-0005-0000-0000-0000DAA10000}"/>
    <cellStyle name="Subtotal (line) 6 2 18 2 3" xfId="42438" xr:uid="{00000000-0005-0000-0000-0000DBA10000}"/>
    <cellStyle name="Subtotal (line) 6 2 18 2 4" xfId="42439" xr:uid="{00000000-0005-0000-0000-0000DCA10000}"/>
    <cellStyle name="Subtotal (line) 6 2 18 3" xfId="42440" xr:uid="{00000000-0005-0000-0000-0000DDA10000}"/>
    <cellStyle name="Subtotal (line) 6 2 18 4" xfId="42441" xr:uid="{00000000-0005-0000-0000-0000DEA10000}"/>
    <cellStyle name="Subtotal (line) 6 2 18 5" xfId="42442" xr:uid="{00000000-0005-0000-0000-0000DFA10000}"/>
    <cellStyle name="Subtotal (line) 6 2 19" xfId="5875" xr:uid="{00000000-0005-0000-0000-0000E0A10000}"/>
    <cellStyle name="Subtotal (line) 6 2 19 2" xfId="42443" xr:uid="{00000000-0005-0000-0000-0000E1A10000}"/>
    <cellStyle name="Subtotal (line) 6 2 19 2 2" xfId="42444" xr:uid="{00000000-0005-0000-0000-0000E2A10000}"/>
    <cellStyle name="Subtotal (line) 6 2 19 2 3" xfId="42445" xr:uid="{00000000-0005-0000-0000-0000E3A10000}"/>
    <cellStyle name="Subtotal (line) 6 2 19 2 4" xfId="42446" xr:uid="{00000000-0005-0000-0000-0000E4A10000}"/>
    <cellStyle name="Subtotal (line) 6 2 19 3" xfId="42447" xr:uid="{00000000-0005-0000-0000-0000E5A10000}"/>
    <cellStyle name="Subtotal (line) 6 2 19 4" xfId="42448" xr:uid="{00000000-0005-0000-0000-0000E6A10000}"/>
    <cellStyle name="Subtotal (line) 6 2 19 5" xfId="42449" xr:uid="{00000000-0005-0000-0000-0000E7A10000}"/>
    <cellStyle name="Subtotal (line) 6 2 2" xfId="5876" xr:uid="{00000000-0005-0000-0000-0000E8A10000}"/>
    <cellStyle name="Subtotal (line) 6 2 2 2" xfId="42450" xr:uid="{00000000-0005-0000-0000-0000E9A10000}"/>
    <cellStyle name="Subtotal (line) 6 2 2 2 2" xfId="42451" xr:uid="{00000000-0005-0000-0000-0000EAA10000}"/>
    <cellStyle name="Subtotal (line) 6 2 2 2 3" xfId="42452" xr:uid="{00000000-0005-0000-0000-0000EBA10000}"/>
    <cellStyle name="Subtotal (line) 6 2 2 2 4" xfId="42453" xr:uid="{00000000-0005-0000-0000-0000ECA10000}"/>
    <cellStyle name="Subtotal (line) 6 2 2 3" xfId="42454" xr:uid="{00000000-0005-0000-0000-0000EDA10000}"/>
    <cellStyle name="Subtotal (line) 6 2 2 4" xfId="42455" xr:uid="{00000000-0005-0000-0000-0000EEA10000}"/>
    <cellStyle name="Subtotal (line) 6 2 2 5" xfId="42456" xr:uid="{00000000-0005-0000-0000-0000EFA10000}"/>
    <cellStyle name="Subtotal (line) 6 2 20" xfId="5877" xr:uid="{00000000-0005-0000-0000-0000F0A10000}"/>
    <cellStyle name="Subtotal (line) 6 2 20 2" xfId="42457" xr:uid="{00000000-0005-0000-0000-0000F1A10000}"/>
    <cellStyle name="Subtotal (line) 6 2 20 2 2" xfId="42458" xr:uid="{00000000-0005-0000-0000-0000F2A10000}"/>
    <cellStyle name="Subtotal (line) 6 2 20 2 3" xfId="42459" xr:uid="{00000000-0005-0000-0000-0000F3A10000}"/>
    <cellStyle name="Subtotal (line) 6 2 20 2 4" xfId="42460" xr:uid="{00000000-0005-0000-0000-0000F4A10000}"/>
    <cellStyle name="Subtotal (line) 6 2 20 3" xfId="42461" xr:uid="{00000000-0005-0000-0000-0000F5A10000}"/>
    <cellStyle name="Subtotal (line) 6 2 20 4" xfId="42462" xr:uid="{00000000-0005-0000-0000-0000F6A10000}"/>
    <cellStyle name="Subtotal (line) 6 2 20 5" xfId="42463" xr:uid="{00000000-0005-0000-0000-0000F7A10000}"/>
    <cellStyle name="Subtotal (line) 6 2 21" xfId="5878" xr:uid="{00000000-0005-0000-0000-0000F8A10000}"/>
    <cellStyle name="Subtotal (line) 6 2 21 2" xfId="42464" xr:uid="{00000000-0005-0000-0000-0000F9A10000}"/>
    <cellStyle name="Subtotal (line) 6 2 21 2 2" xfId="42465" xr:uid="{00000000-0005-0000-0000-0000FAA10000}"/>
    <cellStyle name="Subtotal (line) 6 2 21 2 3" xfId="42466" xr:uid="{00000000-0005-0000-0000-0000FBA10000}"/>
    <cellStyle name="Subtotal (line) 6 2 21 2 4" xfId="42467" xr:uid="{00000000-0005-0000-0000-0000FCA10000}"/>
    <cellStyle name="Subtotal (line) 6 2 21 3" xfId="42468" xr:uid="{00000000-0005-0000-0000-0000FDA10000}"/>
    <cellStyle name="Subtotal (line) 6 2 21 4" xfId="42469" xr:uid="{00000000-0005-0000-0000-0000FEA10000}"/>
    <cellStyle name="Subtotal (line) 6 2 21 5" xfId="42470" xr:uid="{00000000-0005-0000-0000-0000FFA10000}"/>
    <cellStyle name="Subtotal (line) 6 2 22" xfId="5879" xr:uid="{00000000-0005-0000-0000-000000A20000}"/>
    <cellStyle name="Subtotal (line) 6 2 22 2" xfId="42471" xr:uid="{00000000-0005-0000-0000-000001A20000}"/>
    <cellStyle name="Subtotal (line) 6 2 22 2 2" xfId="42472" xr:uid="{00000000-0005-0000-0000-000002A20000}"/>
    <cellStyle name="Subtotal (line) 6 2 22 2 3" xfId="42473" xr:uid="{00000000-0005-0000-0000-000003A20000}"/>
    <cellStyle name="Subtotal (line) 6 2 22 2 4" xfId="42474" xr:uid="{00000000-0005-0000-0000-000004A20000}"/>
    <cellStyle name="Subtotal (line) 6 2 22 3" xfId="42475" xr:uid="{00000000-0005-0000-0000-000005A20000}"/>
    <cellStyle name="Subtotal (line) 6 2 22 4" xfId="42476" xr:uid="{00000000-0005-0000-0000-000006A20000}"/>
    <cellStyle name="Subtotal (line) 6 2 22 5" xfId="42477" xr:uid="{00000000-0005-0000-0000-000007A20000}"/>
    <cellStyle name="Subtotal (line) 6 2 23" xfId="5880" xr:uid="{00000000-0005-0000-0000-000008A20000}"/>
    <cellStyle name="Subtotal (line) 6 2 23 2" xfId="42478" xr:uid="{00000000-0005-0000-0000-000009A20000}"/>
    <cellStyle name="Subtotal (line) 6 2 23 2 2" xfId="42479" xr:uid="{00000000-0005-0000-0000-00000AA20000}"/>
    <cellStyle name="Subtotal (line) 6 2 23 2 3" xfId="42480" xr:uid="{00000000-0005-0000-0000-00000BA20000}"/>
    <cellStyle name="Subtotal (line) 6 2 23 2 4" xfId="42481" xr:uid="{00000000-0005-0000-0000-00000CA20000}"/>
    <cellStyle name="Subtotal (line) 6 2 23 3" xfId="42482" xr:uid="{00000000-0005-0000-0000-00000DA20000}"/>
    <cellStyle name="Subtotal (line) 6 2 23 4" xfId="42483" xr:uid="{00000000-0005-0000-0000-00000EA20000}"/>
    <cellStyle name="Subtotal (line) 6 2 23 5" xfId="42484" xr:uid="{00000000-0005-0000-0000-00000FA20000}"/>
    <cellStyle name="Subtotal (line) 6 2 24" xfId="5881" xr:uid="{00000000-0005-0000-0000-000010A20000}"/>
    <cellStyle name="Subtotal (line) 6 2 24 2" xfId="42485" xr:uid="{00000000-0005-0000-0000-000011A20000}"/>
    <cellStyle name="Subtotal (line) 6 2 24 2 2" xfId="42486" xr:uid="{00000000-0005-0000-0000-000012A20000}"/>
    <cellStyle name="Subtotal (line) 6 2 24 2 3" xfId="42487" xr:uid="{00000000-0005-0000-0000-000013A20000}"/>
    <cellStyle name="Subtotal (line) 6 2 24 2 4" xfId="42488" xr:uid="{00000000-0005-0000-0000-000014A20000}"/>
    <cellStyle name="Subtotal (line) 6 2 24 3" xfId="42489" xr:uid="{00000000-0005-0000-0000-000015A20000}"/>
    <cellStyle name="Subtotal (line) 6 2 24 4" xfId="42490" xr:uid="{00000000-0005-0000-0000-000016A20000}"/>
    <cellStyle name="Subtotal (line) 6 2 24 5" xfId="42491" xr:uid="{00000000-0005-0000-0000-000017A20000}"/>
    <cellStyle name="Subtotal (line) 6 2 25" xfId="5882" xr:uid="{00000000-0005-0000-0000-000018A20000}"/>
    <cellStyle name="Subtotal (line) 6 2 25 2" xfId="42492" xr:uid="{00000000-0005-0000-0000-000019A20000}"/>
    <cellStyle name="Subtotal (line) 6 2 25 2 2" xfId="42493" xr:uid="{00000000-0005-0000-0000-00001AA20000}"/>
    <cellStyle name="Subtotal (line) 6 2 25 2 3" xfId="42494" xr:uid="{00000000-0005-0000-0000-00001BA20000}"/>
    <cellStyle name="Subtotal (line) 6 2 25 2 4" xfId="42495" xr:uid="{00000000-0005-0000-0000-00001CA20000}"/>
    <cellStyle name="Subtotal (line) 6 2 25 3" xfId="42496" xr:uid="{00000000-0005-0000-0000-00001DA20000}"/>
    <cellStyle name="Subtotal (line) 6 2 25 4" xfId="42497" xr:uid="{00000000-0005-0000-0000-00001EA20000}"/>
    <cellStyle name="Subtotal (line) 6 2 25 5" xfId="42498" xr:uid="{00000000-0005-0000-0000-00001FA20000}"/>
    <cellStyle name="Subtotal (line) 6 2 26" xfId="5883" xr:uid="{00000000-0005-0000-0000-000020A20000}"/>
    <cellStyle name="Subtotal (line) 6 2 26 2" xfId="42499" xr:uid="{00000000-0005-0000-0000-000021A20000}"/>
    <cellStyle name="Subtotal (line) 6 2 26 2 2" xfId="42500" xr:uid="{00000000-0005-0000-0000-000022A20000}"/>
    <cellStyle name="Subtotal (line) 6 2 26 2 3" xfId="42501" xr:uid="{00000000-0005-0000-0000-000023A20000}"/>
    <cellStyle name="Subtotal (line) 6 2 26 2 4" xfId="42502" xr:uid="{00000000-0005-0000-0000-000024A20000}"/>
    <cellStyle name="Subtotal (line) 6 2 26 3" xfId="42503" xr:uid="{00000000-0005-0000-0000-000025A20000}"/>
    <cellStyle name="Subtotal (line) 6 2 26 4" xfId="42504" xr:uid="{00000000-0005-0000-0000-000026A20000}"/>
    <cellStyle name="Subtotal (line) 6 2 26 5" xfId="42505" xr:uid="{00000000-0005-0000-0000-000027A20000}"/>
    <cellStyle name="Subtotal (line) 6 2 27" xfId="5884" xr:uid="{00000000-0005-0000-0000-000028A20000}"/>
    <cellStyle name="Subtotal (line) 6 2 27 2" xfId="42506" xr:uid="{00000000-0005-0000-0000-000029A20000}"/>
    <cellStyle name="Subtotal (line) 6 2 27 2 2" xfId="42507" xr:uid="{00000000-0005-0000-0000-00002AA20000}"/>
    <cellStyle name="Subtotal (line) 6 2 27 2 3" xfId="42508" xr:uid="{00000000-0005-0000-0000-00002BA20000}"/>
    <cellStyle name="Subtotal (line) 6 2 27 2 4" xfId="42509" xr:uid="{00000000-0005-0000-0000-00002CA20000}"/>
    <cellStyle name="Subtotal (line) 6 2 27 3" xfId="42510" xr:uid="{00000000-0005-0000-0000-00002DA20000}"/>
    <cellStyle name="Subtotal (line) 6 2 27 4" xfId="42511" xr:uid="{00000000-0005-0000-0000-00002EA20000}"/>
    <cellStyle name="Subtotal (line) 6 2 27 5" xfId="42512" xr:uid="{00000000-0005-0000-0000-00002FA20000}"/>
    <cellStyle name="Subtotal (line) 6 2 28" xfId="5885" xr:uid="{00000000-0005-0000-0000-000030A20000}"/>
    <cellStyle name="Subtotal (line) 6 2 28 2" xfId="42513" xr:uid="{00000000-0005-0000-0000-000031A20000}"/>
    <cellStyle name="Subtotal (line) 6 2 28 2 2" xfId="42514" xr:uid="{00000000-0005-0000-0000-000032A20000}"/>
    <cellStyle name="Subtotal (line) 6 2 28 2 3" xfId="42515" xr:uid="{00000000-0005-0000-0000-000033A20000}"/>
    <cellStyle name="Subtotal (line) 6 2 28 2 4" xfId="42516" xr:uid="{00000000-0005-0000-0000-000034A20000}"/>
    <cellStyle name="Subtotal (line) 6 2 28 3" xfId="42517" xr:uid="{00000000-0005-0000-0000-000035A20000}"/>
    <cellStyle name="Subtotal (line) 6 2 28 4" xfId="42518" xr:uid="{00000000-0005-0000-0000-000036A20000}"/>
    <cellStyle name="Subtotal (line) 6 2 28 5" xfId="42519" xr:uid="{00000000-0005-0000-0000-000037A20000}"/>
    <cellStyle name="Subtotal (line) 6 2 29" xfId="5886" xr:uid="{00000000-0005-0000-0000-000038A20000}"/>
    <cellStyle name="Subtotal (line) 6 2 29 2" xfId="42520" xr:uid="{00000000-0005-0000-0000-000039A20000}"/>
    <cellStyle name="Subtotal (line) 6 2 29 2 2" xfId="42521" xr:uid="{00000000-0005-0000-0000-00003AA20000}"/>
    <cellStyle name="Subtotal (line) 6 2 29 2 3" xfId="42522" xr:uid="{00000000-0005-0000-0000-00003BA20000}"/>
    <cellStyle name="Subtotal (line) 6 2 29 2 4" xfId="42523" xr:uid="{00000000-0005-0000-0000-00003CA20000}"/>
    <cellStyle name="Subtotal (line) 6 2 29 3" xfId="42524" xr:uid="{00000000-0005-0000-0000-00003DA20000}"/>
    <cellStyle name="Subtotal (line) 6 2 29 4" xfId="42525" xr:uid="{00000000-0005-0000-0000-00003EA20000}"/>
    <cellStyle name="Subtotal (line) 6 2 29 5" xfId="42526" xr:uid="{00000000-0005-0000-0000-00003FA20000}"/>
    <cellStyle name="Subtotal (line) 6 2 3" xfId="5887" xr:uid="{00000000-0005-0000-0000-000040A20000}"/>
    <cellStyle name="Subtotal (line) 6 2 3 2" xfId="42527" xr:uid="{00000000-0005-0000-0000-000041A20000}"/>
    <cellStyle name="Subtotal (line) 6 2 3 2 2" xfId="42528" xr:uid="{00000000-0005-0000-0000-000042A20000}"/>
    <cellStyle name="Subtotal (line) 6 2 3 2 3" xfId="42529" xr:uid="{00000000-0005-0000-0000-000043A20000}"/>
    <cellStyle name="Subtotal (line) 6 2 3 2 4" xfId="42530" xr:uid="{00000000-0005-0000-0000-000044A20000}"/>
    <cellStyle name="Subtotal (line) 6 2 3 3" xfId="42531" xr:uid="{00000000-0005-0000-0000-000045A20000}"/>
    <cellStyle name="Subtotal (line) 6 2 3 4" xfId="42532" xr:uid="{00000000-0005-0000-0000-000046A20000}"/>
    <cellStyle name="Subtotal (line) 6 2 3 5" xfId="42533" xr:uid="{00000000-0005-0000-0000-000047A20000}"/>
    <cellStyle name="Subtotal (line) 6 2 30" xfId="5888" xr:uid="{00000000-0005-0000-0000-000048A20000}"/>
    <cellStyle name="Subtotal (line) 6 2 30 2" xfId="42534" xr:uid="{00000000-0005-0000-0000-000049A20000}"/>
    <cellStyle name="Subtotal (line) 6 2 30 2 2" xfId="42535" xr:uid="{00000000-0005-0000-0000-00004AA20000}"/>
    <cellStyle name="Subtotal (line) 6 2 30 2 3" xfId="42536" xr:uid="{00000000-0005-0000-0000-00004BA20000}"/>
    <cellStyle name="Subtotal (line) 6 2 30 2 4" xfId="42537" xr:uid="{00000000-0005-0000-0000-00004CA20000}"/>
    <cellStyle name="Subtotal (line) 6 2 30 3" xfId="42538" xr:uid="{00000000-0005-0000-0000-00004DA20000}"/>
    <cellStyle name="Subtotal (line) 6 2 30 4" xfId="42539" xr:uid="{00000000-0005-0000-0000-00004EA20000}"/>
    <cellStyle name="Subtotal (line) 6 2 30 5" xfId="42540" xr:uid="{00000000-0005-0000-0000-00004FA20000}"/>
    <cellStyle name="Subtotal (line) 6 2 31" xfId="5889" xr:uid="{00000000-0005-0000-0000-000050A20000}"/>
    <cellStyle name="Subtotal (line) 6 2 31 2" xfId="42541" xr:uid="{00000000-0005-0000-0000-000051A20000}"/>
    <cellStyle name="Subtotal (line) 6 2 31 2 2" xfId="42542" xr:uid="{00000000-0005-0000-0000-000052A20000}"/>
    <cellStyle name="Subtotal (line) 6 2 31 2 3" xfId="42543" xr:uid="{00000000-0005-0000-0000-000053A20000}"/>
    <cellStyle name="Subtotal (line) 6 2 31 2 4" xfId="42544" xr:uid="{00000000-0005-0000-0000-000054A20000}"/>
    <cellStyle name="Subtotal (line) 6 2 31 3" xfId="42545" xr:uid="{00000000-0005-0000-0000-000055A20000}"/>
    <cellStyle name="Subtotal (line) 6 2 31 4" xfId="42546" xr:uid="{00000000-0005-0000-0000-000056A20000}"/>
    <cellStyle name="Subtotal (line) 6 2 31 5" xfId="42547" xr:uid="{00000000-0005-0000-0000-000057A20000}"/>
    <cellStyle name="Subtotal (line) 6 2 32" xfId="5890" xr:uid="{00000000-0005-0000-0000-000058A20000}"/>
    <cellStyle name="Subtotal (line) 6 2 32 2" xfId="42548" xr:uid="{00000000-0005-0000-0000-000059A20000}"/>
    <cellStyle name="Subtotal (line) 6 2 32 2 2" xfId="42549" xr:uid="{00000000-0005-0000-0000-00005AA20000}"/>
    <cellStyle name="Subtotal (line) 6 2 32 2 3" xfId="42550" xr:uid="{00000000-0005-0000-0000-00005BA20000}"/>
    <cellStyle name="Subtotal (line) 6 2 32 2 4" xfId="42551" xr:uid="{00000000-0005-0000-0000-00005CA20000}"/>
    <cellStyle name="Subtotal (line) 6 2 32 3" xfId="42552" xr:uid="{00000000-0005-0000-0000-00005DA20000}"/>
    <cellStyle name="Subtotal (line) 6 2 32 4" xfId="42553" xr:uid="{00000000-0005-0000-0000-00005EA20000}"/>
    <cellStyle name="Subtotal (line) 6 2 32 5" xfId="42554" xr:uid="{00000000-0005-0000-0000-00005FA20000}"/>
    <cellStyle name="Subtotal (line) 6 2 33" xfId="5891" xr:uid="{00000000-0005-0000-0000-000060A20000}"/>
    <cellStyle name="Subtotal (line) 6 2 33 2" xfId="42555" xr:uid="{00000000-0005-0000-0000-000061A20000}"/>
    <cellStyle name="Subtotal (line) 6 2 33 2 2" xfId="42556" xr:uid="{00000000-0005-0000-0000-000062A20000}"/>
    <cellStyle name="Subtotal (line) 6 2 33 2 3" xfId="42557" xr:uid="{00000000-0005-0000-0000-000063A20000}"/>
    <cellStyle name="Subtotal (line) 6 2 33 2 4" xfId="42558" xr:uid="{00000000-0005-0000-0000-000064A20000}"/>
    <cellStyle name="Subtotal (line) 6 2 33 3" xfId="42559" xr:uid="{00000000-0005-0000-0000-000065A20000}"/>
    <cellStyle name="Subtotal (line) 6 2 33 4" xfId="42560" xr:uid="{00000000-0005-0000-0000-000066A20000}"/>
    <cellStyle name="Subtotal (line) 6 2 33 5" xfId="42561" xr:uid="{00000000-0005-0000-0000-000067A20000}"/>
    <cellStyle name="Subtotal (line) 6 2 34" xfId="5892" xr:uid="{00000000-0005-0000-0000-000068A20000}"/>
    <cellStyle name="Subtotal (line) 6 2 34 2" xfId="42562" xr:uid="{00000000-0005-0000-0000-000069A20000}"/>
    <cellStyle name="Subtotal (line) 6 2 34 2 2" xfId="42563" xr:uid="{00000000-0005-0000-0000-00006AA20000}"/>
    <cellStyle name="Subtotal (line) 6 2 34 2 3" xfId="42564" xr:uid="{00000000-0005-0000-0000-00006BA20000}"/>
    <cellStyle name="Subtotal (line) 6 2 34 2 4" xfId="42565" xr:uid="{00000000-0005-0000-0000-00006CA20000}"/>
    <cellStyle name="Subtotal (line) 6 2 34 3" xfId="42566" xr:uid="{00000000-0005-0000-0000-00006DA20000}"/>
    <cellStyle name="Subtotal (line) 6 2 34 4" xfId="42567" xr:uid="{00000000-0005-0000-0000-00006EA20000}"/>
    <cellStyle name="Subtotal (line) 6 2 34 5" xfId="42568" xr:uid="{00000000-0005-0000-0000-00006FA20000}"/>
    <cellStyle name="Subtotal (line) 6 2 35" xfId="5893" xr:uid="{00000000-0005-0000-0000-000070A20000}"/>
    <cellStyle name="Subtotal (line) 6 2 35 2" xfId="42569" xr:uid="{00000000-0005-0000-0000-000071A20000}"/>
    <cellStyle name="Subtotal (line) 6 2 35 2 2" xfId="42570" xr:uid="{00000000-0005-0000-0000-000072A20000}"/>
    <cellStyle name="Subtotal (line) 6 2 35 2 3" xfId="42571" xr:uid="{00000000-0005-0000-0000-000073A20000}"/>
    <cellStyle name="Subtotal (line) 6 2 35 2 4" xfId="42572" xr:uid="{00000000-0005-0000-0000-000074A20000}"/>
    <cellStyle name="Subtotal (line) 6 2 35 3" xfId="42573" xr:uid="{00000000-0005-0000-0000-000075A20000}"/>
    <cellStyle name="Subtotal (line) 6 2 35 4" xfId="42574" xr:uid="{00000000-0005-0000-0000-000076A20000}"/>
    <cellStyle name="Subtotal (line) 6 2 35 5" xfId="42575" xr:uid="{00000000-0005-0000-0000-000077A20000}"/>
    <cellStyle name="Subtotal (line) 6 2 36" xfId="5894" xr:uid="{00000000-0005-0000-0000-000078A20000}"/>
    <cellStyle name="Subtotal (line) 6 2 36 2" xfId="42576" xr:uid="{00000000-0005-0000-0000-000079A20000}"/>
    <cellStyle name="Subtotal (line) 6 2 36 2 2" xfId="42577" xr:uid="{00000000-0005-0000-0000-00007AA20000}"/>
    <cellStyle name="Subtotal (line) 6 2 36 2 3" xfId="42578" xr:uid="{00000000-0005-0000-0000-00007BA20000}"/>
    <cellStyle name="Subtotal (line) 6 2 36 2 4" xfId="42579" xr:uid="{00000000-0005-0000-0000-00007CA20000}"/>
    <cellStyle name="Subtotal (line) 6 2 36 3" xfId="42580" xr:uid="{00000000-0005-0000-0000-00007DA20000}"/>
    <cellStyle name="Subtotal (line) 6 2 36 4" xfId="42581" xr:uid="{00000000-0005-0000-0000-00007EA20000}"/>
    <cellStyle name="Subtotal (line) 6 2 36 5" xfId="42582" xr:uid="{00000000-0005-0000-0000-00007FA20000}"/>
    <cellStyle name="Subtotal (line) 6 2 37" xfId="5895" xr:uid="{00000000-0005-0000-0000-000080A20000}"/>
    <cellStyle name="Subtotal (line) 6 2 37 2" xfId="42583" xr:uid="{00000000-0005-0000-0000-000081A20000}"/>
    <cellStyle name="Subtotal (line) 6 2 37 2 2" xfId="42584" xr:uid="{00000000-0005-0000-0000-000082A20000}"/>
    <cellStyle name="Subtotal (line) 6 2 37 2 3" xfId="42585" xr:uid="{00000000-0005-0000-0000-000083A20000}"/>
    <cellStyle name="Subtotal (line) 6 2 37 2 4" xfId="42586" xr:uid="{00000000-0005-0000-0000-000084A20000}"/>
    <cellStyle name="Subtotal (line) 6 2 37 3" xfId="42587" xr:uid="{00000000-0005-0000-0000-000085A20000}"/>
    <cellStyle name="Subtotal (line) 6 2 37 4" xfId="42588" xr:uid="{00000000-0005-0000-0000-000086A20000}"/>
    <cellStyle name="Subtotal (line) 6 2 37 5" xfId="42589" xr:uid="{00000000-0005-0000-0000-000087A20000}"/>
    <cellStyle name="Subtotal (line) 6 2 38" xfId="5896" xr:uid="{00000000-0005-0000-0000-000088A20000}"/>
    <cellStyle name="Subtotal (line) 6 2 38 2" xfId="42590" xr:uid="{00000000-0005-0000-0000-000089A20000}"/>
    <cellStyle name="Subtotal (line) 6 2 38 2 2" xfId="42591" xr:uid="{00000000-0005-0000-0000-00008AA20000}"/>
    <cellStyle name="Subtotal (line) 6 2 38 2 3" xfId="42592" xr:uid="{00000000-0005-0000-0000-00008BA20000}"/>
    <cellStyle name="Subtotal (line) 6 2 38 2 4" xfId="42593" xr:uid="{00000000-0005-0000-0000-00008CA20000}"/>
    <cellStyle name="Subtotal (line) 6 2 38 3" xfId="42594" xr:uid="{00000000-0005-0000-0000-00008DA20000}"/>
    <cellStyle name="Subtotal (line) 6 2 38 4" xfId="42595" xr:uid="{00000000-0005-0000-0000-00008EA20000}"/>
    <cellStyle name="Subtotal (line) 6 2 38 5" xfId="42596" xr:uid="{00000000-0005-0000-0000-00008FA20000}"/>
    <cellStyle name="Subtotal (line) 6 2 39" xfId="5897" xr:uid="{00000000-0005-0000-0000-000090A20000}"/>
    <cellStyle name="Subtotal (line) 6 2 39 2" xfId="42597" xr:uid="{00000000-0005-0000-0000-000091A20000}"/>
    <cellStyle name="Subtotal (line) 6 2 39 2 2" xfId="42598" xr:uid="{00000000-0005-0000-0000-000092A20000}"/>
    <cellStyle name="Subtotal (line) 6 2 39 2 3" xfId="42599" xr:uid="{00000000-0005-0000-0000-000093A20000}"/>
    <cellStyle name="Subtotal (line) 6 2 39 2 4" xfId="42600" xr:uid="{00000000-0005-0000-0000-000094A20000}"/>
    <cellStyle name="Subtotal (line) 6 2 39 3" xfId="42601" xr:uid="{00000000-0005-0000-0000-000095A20000}"/>
    <cellStyle name="Subtotal (line) 6 2 39 4" xfId="42602" xr:uid="{00000000-0005-0000-0000-000096A20000}"/>
    <cellStyle name="Subtotal (line) 6 2 39 5" xfId="42603" xr:uid="{00000000-0005-0000-0000-000097A20000}"/>
    <cellStyle name="Subtotal (line) 6 2 4" xfId="5898" xr:uid="{00000000-0005-0000-0000-000098A20000}"/>
    <cellStyle name="Subtotal (line) 6 2 4 2" xfId="42604" xr:uid="{00000000-0005-0000-0000-000099A20000}"/>
    <cellStyle name="Subtotal (line) 6 2 4 2 2" xfId="42605" xr:uid="{00000000-0005-0000-0000-00009AA20000}"/>
    <cellStyle name="Subtotal (line) 6 2 4 2 3" xfId="42606" xr:uid="{00000000-0005-0000-0000-00009BA20000}"/>
    <cellStyle name="Subtotal (line) 6 2 4 2 4" xfId="42607" xr:uid="{00000000-0005-0000-0000-00009CA20000}"/>
    <cellStyle name="Subtotal (line) 6 2 4 3" xfId="42608" xr:uid="{00000000-0005-0000-0000-00009DA20000}"/>
    <cellStyle name="Subtotal (line) 6 2 4 4" xfId="42609" xr:uid="{00000000-0005-0000-0000-00009EA20000}"/>
    <cellStyle name="Subtotal (line) 6 2 4 5" xfId="42610" xr:uid="{00000000-0005-0000-0000-00009FA20000}"/>
    <cellStyle name="Subtotal (line) 6 2 40" xfId="5899" xr:uid="{00000000-0005-0000-0000-0000A0A20000}"/>
    <cellStyle name="Subtotal (line) 6 2 40 2" xfId="42611" xr:uid="{00000000-0005-0000-0000-0000A1A20000}"/>
    <cellStyle name="Subtotal (line) 6 2 40 2 2" xfId="42612" xr:uid="{00000000-0005-0000-0000-0000A2A20000}"/>
    <cellStyle name="Subtotal (line) 6 2 40 2 3" xfId="42613" xr:uid="{00000000-0005-0000-0000-0000A3A20000}"/>
    <cellStyle name="Subtotal (line) 6 2 40 2 4" xfId="42614" xr:uid="{00000000-0005-0000-0000-0000A4A20000}"/>
    <cellStyle name="Subtotal (line) 6 2 40 3" xfId="42615" xr:uid="{00000000-0005-0000-0000-0000A5A20000}"/>
    <cellStyle name="Subtotal (line) 6 2 40 4" xfId="42616" xr:uid="{00000000-0005-0000-0000-0000A6A20000}"/>
    <cellStyle name="Subtotal (line) 6 2 40 5" xfId="42617" xr:uid="{00000000-0005-0000-0000-0000A7A20000}"/>
    <cellStyle name="Subtotal (line) 6 2 41" xfId="5900" xr:uid="{00000000-0005-0000-0000-0000A8A20000}"/>
    <cellStyle name="Subtotal (line) 6 2 41 2" xfId="42618" xr:uid="{00000000-0005-0000-0000-0000A9A20000}"/>
    <cellStyle name="Subtotal (line) 6 2 41 2 2" xfId="42619" xr:uid="{00000000-0005-0000-0000-0000AAA20000}"/>
    <cellStyle name="Subtotal (line) 6 2 41 2 3" xfId="42620" xr:uid="{00000000-0005-0000-0000-0000ABA20000}"/>
    <cellStyle name="Subtotal (line) 6 2 41 2 4" xfId="42621" xr:uid="{00000000-0005-0000-0000-0000ACA20000}"/>
    <cellStyle name="Subtotal (line) 6 2 41 3" xfId="42622" xr:uid="{00000000-0005-0000-0000-0000ADA20000}"/>
    <cellStyle name="Subtotal (line) 6 2 41 4" xfId="42623" xr:uid="{00000000-0005-0000-0000-0000AEA20000}"/>
    <cellStyle name="Subtotal (line) 6 2 41 5" xfId="42624" xr:uid="{00000000-0005-0000-0000-0000AFA20000}"/>
    <cellStyle name="Subtotal (line) 6 2 42" xfId="5901" xr:uid="{00000000-0005-0000-0000-0000B0A20000}"/>
    <cellStyle name="Subtotal (line) 6 2 42 2" xfId="42625" xr:uid="{00000000-0005-0000-0000-0000B1A20000}"/>
    <cellStyle name="Subtotal (line) 6 2 42 2 2" xfId="42626" xr:uid="{00000000-0005-0000-0000-0000B2A20000}"/>
    <cellStyle name="Subtotal (line) 6 2 42 2 3" xfId="42627" xr:uid="{00000000-0005-0000-0000-0000B3A20000}"/>
    <cellStyle name="Subtotal (line) 6 2 42 2 4" xfId="42628" xr:uid="{00000000-0005-0000-0000-0000B4A20000}"/>
    <cellStyle name="Subtotal (line) 6 2 42 3" xfId="42629" xr:uid="{00000000-0005-0000-0000-0000B5A20000}"/>
    <cellStyle name="Subtotal (line) 6 2 42 4" xfId="42630" xr:uid="{00000000-0005-0000-0000-0000B6A20000}"/>
    <cellStyle name="Subtotal (line) 6 2 42 5" xfId="42631" xr:uid="{00000000-0005-0000-0000-0000B7A20000}"/>
    <cellStyle name="Subtotal (line) 6 2 43" xfId="5902" xr:uid="{00000000-0005-0000-0000-0000B8A20000}"/>
    <cellStyle name="Subtotal (line) 6 2 43 2" xfId="42632" xr:uid="{00000000-0005-0000-0000-0000B9A20000}"/>
    <cellStyle name="Subtotal (line) 6 2 43 2 2" xfId="42633" xr:uid="{00000000-0005-0000-0000-0000BAA20000}"/>
    <cellStyle name="Subtotal (line) 6 2 43 2 3" xfId="42634" xr:uid="{00000000-0005-0000-0000-0000BBA20000}"/>
    <cellStyle name="Subtotal (line) 6 2 43 2 4" xfId="42635" xr:uid="{00000000-0005-0000-0000-0000BCA20000}"/>
    <cellStyle name="Subtotal (line) 6 2 43 3" xfId="42636" xr:uid="{00000000-0005-0000-0000-0000BDA20000}"/>
    <cellStyle name="Subtotal (line) 6 2 43 4" xfId="42637" xr:uid="{00000000-0005-0000-0000-0000BEA20000}"/>
    <cellStyle name="Subtotal (line) 6 2 43 5" xfId="42638" xr:uid="{00000000-0005-0000-0000-0000BFA20000}"/>
    <cellStyle name="Subtotal (line) 6 2 44" xfId="5903" xr:uid="{00000000-0005-0000-0000-0000C0A20000}"/>
    <cellStyle name="Subtotal (line) 6 2 44 2" xfId="42639" xr:uid="{00000000-0005-0000-0000-0000C1A20000}"/>
    <cellStyle name="Subtotal (line) 6 2 44 2 2" xfId="42640" xr:uid="{00000000-0005-0000-0000-0000C2A20000}"/>
    <cellStyle name="Subtotal (line) 6 2 44 2 3" xfId="42641" xr:uid="{00000000-0005-0000-0000-0000C3A20000}"/>
    <cellStyle name="Subtotal (line) 6 2 44 2 4" xfId="42642" xr:uid="{00000000-0005-0000-0000-0000C4A20000}"/>
    <cellStyle name="Subtotal (line) 6 2 44 3" xfId="42643" xr:uid="{00000000-0005-0000-0000-0000C5A20000}"/>
    <cellStyle name="Subtotal (line) 6 2 44 4" xfId="42644" xr:uid="{00000000-0005-0000-0000-0000C6A20000}"/>
    <cellStyle name="Subtotal (line) 6 2 44 5" xfId="42645" xr:uid="{00000000-0005-0000-0000-0000C7A20000}"/>
    <cellStyle name="Subtotal (line) 6 2 45" xfId="42646" xr:uid="{00000000-0005-0000-0000-0000C8A20000}"/>
    <cellStyle name="Subtotal (line) 6 2 45 2" xfId="42647" xr:uid="{00000000-0005-0000-0000-0000C9A20000}"/>
    <cellStyle name="Subtotal (line) 6 2 45 3" xfId="42648" xr:uid="{00000000-0005-0000-0000-0000CAA20000}"/>
    <cellStyle name="Subtotal (line) 6 2 45 4" xfId="42649" xr:uid="{00000000-0005-0000-0000-0000CBA20000}"/>
    <cellStyle name="Subtotal (line) 6 2 46" xfId="42650" xr:uid="{00000000-0005-0000-0000-0000CCA20000}"/>
    <cellStyle name="Subtotal (line) 6 2 46 2" xfId="42651" xr:uid="{00000000-0005-0000-0000-0000CDA20000}"/>
    <cellStyle name="Subtotal (line) 6 2 46 3" xfId="42652" xr:uid="{00000000-0005-0000-0000-0000CEA20000}"/>
    <cellStyle name="Subtotal (line) 6 2 46 4" xfId="42653" xr:uid="{00000000-0005-0000-0000-0000CFA20000}"/>
    <cellStyle name="Subtotal (line) 6 2 47" xfId="42654" xr:uid="{00000000-0005-0000-0000-0000D0A20000}"/>
    <cellStyle name="Subtotal (line) 6 2 48" xfId="42655" xr:uid="{00000000-0005-0000-0000-0000D1A20000}"/>
    <cellStyle name="Subtotal (line) 6 2 49" xfId="42656" xr:uid="{00000000-0005-0000-0000-0000D2A20000}"/>
    <cellStyle name="Subtotal (line) 6 2 5" xfId="5904" xr:uid="{00000000-0005-0000-0000-0000D3A20000}"/>
    <cellStyle name="Subtotal (line) 6 2 5 2" xfId="42657" xr:uid="{00000000-0005-0000-0000-0000D4A20000}"/>
    <cellStyle name="Subtotal (line) 6 2 5 2 2" xfId="42658" xr:uid="{00000000-0005-0000-0000-0000D5A20000}"/>
    <cellStyle name="Subtotal (line) 6 2 5 2 3" xfId="42659" xr:uid="{00000000-0005-0000-0000-0000D6A20000}"/>
    <cellStyle name="Subtotal (line) 6 2 5 2 4" xfId="42660" xr:uid="{00000000-0005-0000-0000-0000D7A20000}"/>
    <cellStyle name="Subtotal (line) 6 2 5 3" xfId="42661" xr:uid="{00000000-0005-0000-0000-0000D8A20000}"/>
    <cellStyle name="Subtotal (line) 6 2 5 4" xfId="42662" xr:uid="{00000000-0005-0000-0000-0000D9A20000}"/>
    <cellStyle name="Subtotal (line) 6 2 5 5" xfId="42663" xr:uid="{00000000-0005-0000-0000-0000DAA20000}"/>
    <cellStyle name="Subtotal (line) 6 2 6" xfId="5905" xr:uid="{00000000-0005-0000-0000-0000DBA20000}"/>
    <cellStyle name="Subtotal (line) 6 2 6 2" xfId="42664" xr:uid="{00000000-0005-0000-0000-0000DCA20000}"/>
    <cellStyle name="Subtotal (line) 6 2 6 2 2" xfId="42665" xr:uid="{00000000-0005-0000-0000-0000DDA20000}"/>
    <cellStyle name="Subtotal (line) 6 2 6 2 3" xfId="42666" xr:uid="{00000000-0005-0000-0000-0000DEA20000}"/>
    <cellStyle name="Subtotal (line) 6 2 6 2 4" xfId="42667" xr:uid="{00000000-0005-0000-0000-0000DFA20000}"/>
    <cellStyle name="Subtotal (line) 6 2 6 3" xfId="42668" xr:uid="{00000000-0005-0000-0000-0000E0A20000}"/>
    <cellStyle name="Subtotal (line) 6 2 6 4" xfId="42669" xr:uid="{00000000-0005-0000-0000-0000E1A20000}"/>
    <cellStyle name="Subtotal (line) 6 2 6 5" xfId="42670" xr:uid="{00000000-0005-0000-0000-0000E2A20000}"/>
    <cellStyle name="Subtotal (line) 6 2 7" xfId="5906" xr:uid="{00000000-0005-0000-0000-0000E3A20000}"/>
    <cellStyle name="Subtotal (line) 6 2 7 2" xfId="42671" xr:uid="{00000000-0005-0000-0000-0000E4A20000}"/>
    <cellStyle name="Subtotal (line) 6 2 7 2 2" xfId="42672" xr:uid="{00000000-0005-0000-0000-0000E5A20000}"/>
    <cellStyle name="Subtotal (line) 6 2 7 2 3" xfId="42673" xr:uid="{00000000-0005-0000-0000-0000E6A20000}"/>
    <cellStyle name="Subtotal (line) 6 2 7 2 4" xfId="42674" xr:uid="{00000000-0005-0000-0000-0000E7A20000}"/>
    <cellStyle name="Subtotal (line) 6 2 7 3" xfId="42675" xr:uid="{00000000-0005-0000-0000-0000E8A20000}"/>
    <cellStyle name="Subtotal (line) 6 2 7 4" xfId="42676" xr:uid="{00000000-0005-0000-0000-0000E9A20000}"/>
    <cellStyle name="Subtotal (line) 6 2 7 5" xfId="42677" xr:uid="{00000000-0005-0000-0000-0000EAA20000}"/>
    <cellStyle name="Subtotal (line) 6 2 8" xfId="5907" xr:uid="{00000000-0005-0000-0000-0000EBA20000}"/>
    <cellStyle name="Subtotal (line) 6 2 8 2" xfId="42678" xr:uid="{00000000-0005-0000-0000-0000ECA20000}"/>
    <cellStyle name="Subtotal (line) 6 2 8 2 2" xfId="42679" xr:uid="{00000000-0005-0000-0000-0000EDA20000}"/>
    <cellStyle name="Subtotal (line) 6 2 8 2 3" xfId="42680" xr:uid="{00000000-0005-0000-0000-0000EEA20000}"/>
    <cellStyle name="Subtotal (line) 6 2 8 2 4" xfId="42681" xr:uid="{00000000-0005-0000-0000-0000EFA20000}"/>
    <cellStyle name="Subtotal (line) 6 2 8 3" xfId="42682" xr:uid="{00000000-0005-0000-0000-0000F0A20000}"/>
    <cellStyle name="Subtotal (line) 6 2 8 4" xfId="42683" xr:uid="{00000000-0005-0000-0000-0000F1A20000}"/>
    <cellStyle name="Subtotal (line) 6 2 8 5" xfId="42684" xr:uid="{00000000-0005-0000-0000-0000F2A20000}"/>
    <cellStyle name="Subtotal (line) 6 2 9" xfId="5908" xr:uid="{00000000-0005-0000-0000-0000F3A20000}"/>
    <cellStyle name="Subtotal (line) 6 2 9 2" xfId="42685" xr:uid="{00000000-0005-0000-0000-0000F4A20000}"/>
    <cellStyle name="Subtotal (line) 6 2 9 2 2" xfId="42686" xr:uid="{00000000-0005-0000-0000-0000F5A20000}"/>
    <cellStyle name="Subtotal (line) 6 2 9 2 3" xfId="42687" xr:uid="{00000000-0005-0000-0000-0000F6A20000}"/>
    <cellStyle name="Subtotal (line) 6 2 9 2 4" xfId="42688" xr:uid="{00000000-0005-0000-0000-0000F7A20000}"/>
    <cellStyle name="Subtotal (line) 6 2 9 3" xfId="42689" xr:uid="{00000000-0005-0000-0000-0000F8A20000}"/>
    <cellStyle name="Subtotal (line) 6 2 9 4" xfId="42690" xr:uid="{00000000-0005-0000-0000-0000F9A20000}"/>
    <cellStyle name="Subtotal (line) 6 2 9 5" xfId="42691" xr:uid="{00000000-0005-0000-0000-0000FAA20000}"/>
    <cellStyle name="Subtotal (line) 6 20" xfId="5909" xr:uid="{00000000-0005-0000-0000-0000FBA20000}"/>
    <cellStyle name="Subtotal (line) 6 20 2" xfId="42692" xr:uid="{00000000-0005-0000-0000-0000FCA20000}"/>
    <cellStyle name="Subtotal (line) 6 20 2 2" xfId="42693" xr:uid="{00000000-0005-0000-0000-0000FDA20000}"/>
    <cellStyle name="Subtotal (line) 6 20 2 3" xfId="42694" xr:uid="{00000000-0005-0000-0000-0000FEA20000}"/>
    <cellStyle name="Subtotal (line) 6 20 2 4" xfId="42695" xr:uid="{00000000-0005-0000-0000-0000FFA20000}"/>
    <cellStyle name="Subtotal (line) 6 20 3" xfId="42696" xr:uid="{00000000-0005-0000-0000-000000A30000}"/>
    <cellStyle name="Subtotal (line) 6 20 4" xfId="42697" xr:uid="{00000000-0005-0000-0000-000001A30000}"/>
    <cellStyle name="Subtotal (line) 6 20 5" xfId="42698" xr:uid="{00000000-0005-0000-0000-000002A30000}"/>
    <cellStyle name="Subtotal (line) 6 21" xfId="5910" xr:uid="{00000000-0005-0000-0000-000003A30000}"/>
    <cellStyle name="Subtotal (line) 6 21 2" xfId="42699" xr:uid="{00000000-0005-0000-0000-000004A30000}"/>
    <cellStyle name="Subtotal (line) 6 21 2 2" xfId="42700" xr:uid="{00000000-0005-0000-0000-000005A30000}"/>
    <cellStyle name="Subtotal (line) 6 21 2 3" xfId="42701" xr:uid="{00000000-0005-0000-0000-000006A30000}"/>
    <cellStyle name="Subtotal (line) 6 21 2 4" xfId="42702" xr:uid="{00000000-0005-0000-0000-000007A30000}"/>
    <cellStyle name="Subtotal (line) 6 21 3" xfId="42703" xr:uid="{00000000-0005-0000-0000-000008A30000}"/>
    <cellStyle name="Subtotal (line) 6 21 4" xfId="42704" xr:uid="{00000000-0005-0000-0000-000009A30000}"/>
    <cellStyle name="Subtotal (line) 6 21 5" xfId="42705" xr:uid="{00000000-0005-0000-0000-00000AA30000}"/>
    <cellStyle name="Subtotal (line) 6 22" xfId="5911" xr:uid="{00000000-0005-0000-0000-00000BA30000}"/>
    <cellStyle name="Subtotal (line) 6 22 2" xfId="42706" xr:uid="{00000000-0005-0000-0000-00000CA30000}"/>
    <cellStyle name="Subtotal (line) 6 22 2 2" xfId="42707" xr:uid="{00000000-0005-0000-0000-00000DA30000}"/>
    <cellStyle name="Subtotal (line) 6 22 2 3" xfId="42708" xr:uid="{00000000-0005-0000-0000-00000EA30000}"/>
    <cellStyle name="Subtotal (line) 6 22 2 4" xfId="42709" xr:uid="{00000000-0005-0000-0000-00000FA30000}"/>
    <cellStyle name="Subtotal (line) 6 22 3" xfId="42710" xr:uid="{00000000-0005-0000-0000-000010A30000}"/>
    <cellStyle name="Subtotal (line) 6 22 4" xfId="42711" xr:uid="{00000000-0005-0000-0000-000011A30000}"/>
    <cellStyle name="Subtotal (line) 6 22 5" xfId="42712" xr:uid="{00000000-0005-0000-0000-000012A30000}"/>
    <cellStyle name="Subtotal (line) 6 23" xfId="5912" xr:uid="{00000000-0005-0000-0000-000013A30000}"/>
    <cellStyle name="Subtotal (line) 6 23 2" xfId="42713" xr:uid="{00000000-0005-0000-0000-000014A30000}"/>
    <cellStyle name="Subtotal (line) 6 23 2 2" xfId="42714" xr:uid="{00000000-0005-0000-0000-000015A30000}"/>
    <cellStyle name="Subtotal (line) 6 23 2 3" xfId="42715" xr:uid="{00000000-0005-0000-0000-000016A30000}"/>
    <cellStyle name="Subtotal (line) 6 23 2 4" xfId="42716" xr:uid="{00000000-0005-0000-0000-000017A30000}"/>
    <cellStyle name="Subtotal (line) 6 23 3" xfId="42717" xr:uid="{00000000-0005-0000-0000-000018A30000}"/>
    <cellStyle name="Subtotal (line) 6 23 4" xfId="42718" xr:uid="{00000000-0005-0000-0000-000019A30000}"/>
    <cellStyle name="Subtotal (line) 6 23 5" xfId="42719" xr:uid="{00000000-0005-0000-0000-00001AA30000}"/>
    <cellStyle name="Subtotal (line) 6 24" xfId="5913" xr:uid="{00000000-0005-0000-0000-00001BA30000}"/>
    <cellStyle name="Subtotal (line) 6 24 2" xfId="42720" xr:uid="{00000000-0005-0000-0000-00001CA30000}"/>
    <cellStyle name="Subtotal (line) 6 24 2 2" xfId="42721" xr:uid="{00000000-0005-0000-0000-00001DA30000}"/>
    <cellStyle name="Subtotal (line) 6 24 2 3" xfId="42722" xr:uid="{00000000-0005-0000-0000-00001EA30000}"/>
    <cellStyle name="Subtotal (line) 6 24 2 4" xfId="42723" xr:uid="{00000000-0005-0000-0000-00001FA30000}"/>
    <cellStyle name="Subtotal (line) 6 24 3" xfId="42724" xr:uid="{00000000-0005-0000-0000-000020A30000}"/>
    <cellStyle name="Subtotal (line) 6 24 4" xfId="42725" xr:uid="{00000000-0005-0000-0000-000021A30000}"/>
    <cellStyle name="Subtotal (line) 6 24 5" xfId="42726" xr:uid="{00000000-0005-0000-0000-000022A30000}"/>
    <cellStyle name="Subtotal (line) 6 25" xfId="5914" xr:uid="{00000000-0005-0000-0000-000023A30000}"/>
    <cellStyle name="Subtotal (line) 6 25 2" xfId="42727" xr:uid="{00000000-0005-0000-0000-000024A30000}"/>
    <cellStyle name="Subtotal (line) 6 25 2 2" xfId="42728" xr:uid="{00000000-0005-0000-0000-000025A30000}"/>
    <cellStyle name="Subtotal (line) 6 25 2 3" xfId="42729" xr:uid="{00000000-0005-0000-0000-000026A30000}"/>
    <cellStyle name="Subtotal (line) 6 25 2 4" xfId="42730" xr:uid="{00000000-0005-0000-0000-000027A30000}"/>
    <cellStyle name="Subtotal (line) 6 25 3" xfId="42731" xr:uid="{00000000-0005-0000-0000-000028A30000}"/>
    <cellStyle name="Subtotal (line) 6 25 4" xfId="42732" xr:uid="{00000000-0005-0000-0000-000029A30000}"/>
    <cellStyle name="Subtotal (line) 6 25 5" xfId="42733" xr:uid="{00000000-0005-0000-0000-00002AA30000}"/>
    <cellStyle name="Subtotal (line) 6 26" xfId="5915" xr:uid="{00000000-0005-0000-0000-00002BA30000}"/>
    <cellStyle name="Subtotal (line) 6 26 2" xfId="42734" xr:uid="{00000000-0005-0000-0000-00002CA30000}"/>
    <cellStyle name="Subtotal (line) 6 26 2 2" xfId="42735" xr:uid="{00000000-0005-0000-0000-00002DA30000}"/>
    <cellStyle name="Subtotal (line) 6 26 2 3" xfId="42736" xr:uid="{00000000-0005-0000-0000-00002EA30000}"/>
    <cellStyle name="Subtotal (line) 6 26 2 4" xfId="42737" xr:uid="{00000000-0005-0000-0000-00002FA30000}"/>
    <cellStyle name="Subtotal (line) 6 26 3" xfId="42738" xr:uid="{00000000-0005-0000-0000-000030A30000}"/>
    <cellStyle name="Subtotal (line) 6 26 4" xfId="42739" xr:uid="{00000000-0005-0000-0000-000031A30000}"/>
    <cellStyle name="Subtotal (line) 6 26 5" xfId="42740" xr:uid="{00000000-0005-0000-0000-000032A30000}"/>
    <cellStyle name="Subtotal (line) 6 27" xfId="5916" xr:uid="{00000000-0005-0000-0000-000033A30000}"/>
    <cellStyle name="Subtotal (line) 6 27 2" xfId="42741" xr:uid="{00000000-0005-0000-0000-000034A30000}"/>
    <cellStyle name="Subtotal (line) 6 27 2 2" xfId="42742" xr:uid="{00000000-0005-0000-0000-000035A30000}"/>
    <cellStyle name="Subtotal (line) 6 27 2 3" xfId="42743" xr:uid="{00000000-0005-0000-0000-000036A30000}"/>
    <cellStyle name="Subtotal (line) 6 27 2 4" xfId="42744" xr:uid="{00000000-0005-0000-0000-000037A30000}"/>
    <cellStyle name="Subtotal (line) 6 27 3" xfId="42745" xr:uid="{00000000-0005-0000-0000-000038A30000}"/>
    <cellStyle name="Subtotal (line) 6 27 4" xfId="42746" xr:uid="{00000000-0005-0000-0000-000039A30000}"/>
    <cellStyle name="Subtotal (line) 6 27 5" xfId="42747" xr:uid="{00000000-0005-0000-0000-00003AA30000}"/>
    <cellStyle name="Subtotal (line) 6 28" xfId="5917" xr:uid="{00000000-0005-0000-0000-00003BA30000}"/>
    <cellStyle name="Subtotal (line) 6 28 2" xfId="42748" xr:uid="{00000000-0005-0000-0000-00003CA30000}"/>
    <cellStyle name="Subtotal (line) 6 28 2 2" xfId="42749" xr:uid="{00000000-0005-0000-0000-00003DA30000}"/>
    <cellStyle name="Subtotal (line) 6 28 2 3" xfId="42750" xr:uid="{00000000-0005-0000-0000-00003EA30000}"/>
    <cellStyle name="Subtotal (line) 6 28 2 4" xfId="42751" xr:uid="{00000000-0005-0000-0000-00003FA30000}"/>
    <cellStyle name="Subtotal (line) 6 28 3" xfId="42752" xr:uid="{00000000-0005-0000-0000-000040A30000}"/>
    <cellStyle name="Subtotal (line) 6 28 4" xfId="42753" xr:uid="{00000000-0005-0000-0000-000041A30000}"/>
    <cellStyle name="Subtotal (line) 6 28 5" xfId="42754" xr:uid="{00000000-0005-0000-0000-000042A30000}"/>
    <cellStyle name="Subtotal (line) 6 29" xfId="5918" xr:uid="{00000000-0005-0000-0000-000043A30000}"/>
    <cellStyle name="Subtotal (line) 6 29 2" xfId="42755" xr:uid="{00000000-0005-0000-0000-000044A30000}"/>
    <cellStyle name="Subtotal (line) 6 29 2 2" xfId="42756" xr:uid="{00000000-0005-0000-0000-000045A30000}"/>
    <cellStyle name="Subtotal (line) 6 29 2 3" xfId="42757" xr:uid="{00000000-0005-0000-0000-000046A30000}"/>
    <cellStyle name="Subtotal (line) 6 29 2 4" xfId="42758" xr:uid="{00000000-0005-0000-0000-000047A30000}"/>
    <cellStyle name="Subtotal (line) 6 29 3" xfId="42759" xr:uid="{00000000-0005-0000-0000-000048A30000}"/>
    <cellStyle name="Subtotal (line) 6 29 4" xfId="42760" xr:uid="{00000000-0005-0000-0000-000049A30000}"/>
    <cellStyle name="Subtotal (line) 6 29 5" xfId="42761" xr:uid="{00000000-0005-0000-0000-00004AA30000}"/>
    <cellStyle name="Subtotal (line) 6 3" xfId="5919" xr:uid="{00000000-0005-0000-0000-00004BA30000}"/>
    <cellStyle name="Subtotal (line) 6 3 2" xfId="42762" xr:uid="{00000000-0005-0000-0000-00004CA30000}"/>
    <cellStyle name="Subtotal (line) 6 3 2 2" xfId="42763" xr:uid="{00000000-0005-0000-0000-00004DA30000}"/>
    <cellStyle name="Subtotal (line) 6 3 2 3" xfId="42764" xr:uid="{00000000-0005-0000-0000-00004EA30000}"/>
    <cellStyle name="Subtotal (line) 6 3 2 4" xfId="42765" xr:uid="{00000000-0005-0000-0000-00004FA30000}"/>
    <cellStyle name="Subtotal (line) 6 3 3" xfId="42766" xr:uid="{00000000-0005-0000-0000-000050A30000}"/>
    <cellStyle name="Subtotal (line) 6 3 4" xfId="42767" xr:uid="{00000000-0005-0000-0000-000051A30000}"/>
    <cellStyle name="Subtotal (line) 6 3 5" xfId="42768" xr:uid="{00000000-0005-0000-0000-000052A30000}"/>
    <cellStyle name="Subtotal (line) 6 30" xfId="5920" xr:uid="{00000000-0005-0000-0000-000053A30000}"/>
    <cellStyle name="Subtotal (line) 6 30 2" xfId="42769" xr:uid="{00000000-0005-0000-0000-000054A30000}"/>
    <cellStyle name="Subtotal (line) 6 30 2 2" xfId="42770" xr:uid="{00000000-0005-0000-0000-000055A30000}"/>
    <cellStyle name="Subtotal (line) 6 30 2 3" xfId="42771" xr:uid="{00000000-0005-0000-0000-000056A30000}"/>
    <cellStyle name="Subtotal (line) 6 30 2 4" xfId="42772" xr:uid="{00000000-0005-0000-0000-000057A30000}"/>
    <cellStyle name="Subtotal (line) 6 30 3" xfId="42773" xr:uid="{00000000-0005-0000-0000-000058A30000}"/>
    <cellStyle name="Subtotal (line) 6 30 4" xfId="42774" xr:uid="{00000000-0005-0000-0000-000059A30000}"/>
    <cellStyle name="Subtotal (line) 6 30 5" xfId="42775" xr:uid="{00000000-0005-0000-0000-00005AA30000}"/>
    <cellStyle name="Subtotal (line) 6 31" xfId="5921" xr:uid="{00000000-0005-0000-0000-00005BA30000}"/>
    <cellStyle name="Subtotal (line) 6 31 2" xfId="42776" xr:uid="{00000000-0005-0000-0000-00005CA30000}"/>
    <cellStyle name="Subtotal (line) 6 31 2 2" xfId="42777" xr:uid="{00000000-0005-0000-0000-00005DA30000}"/>
    <cellStyle name="Subtotal (line) 6 31 2 3" xfId="42778" xr:uid="{00000000-0005-0000-0000-00005EA30000}"/>
    <cellStyle name="Subtotal (line) 6 31 2 4" xfId="42779" xr:uid="{00000000-0005-0000-0000-00005FA30000}"/>
    <cellStyle name="Subtotal (line) 6 31 3" xfId="42780" xr:uid="{00000000-0005-0000-0000-000060A30000}"/>
    <cellStyle name="Subtotal (line) 6 31 4" xfId="42781" xr:uid="{00000000-0005-0000-0000-000061A30000}"/>
    <cellStyle name="Subtotal (line) 6 31 5" xfId="42782" xr:uid="{00000000-0005-0000-0000-000062A30000}"/>
    <cellStyle name="Subtotal (line) 6 32" xfId="5922" xr:uid="{00000000-0005-0000-0000-000063A30000}"/>
    <cellStyle name="Subtotal (line) 6 32 2" xfId="42783" xr:uid="{00000000-0005-0000-0000-000064A30000}"/>
    <cellStyle name="Subtotal (line) 6 32 2 2" xfId="42784" xr:uid="{00000000-0005-0000-0000-000065A30000}"/>
    <cellStyle name="Subtotal (line) 6 32 2 3" xfId="42785" xr:uid="{00000000-0005-0000-0000-000066A30000}"/>
    <cellStyle name="Subtotal (line) 6 32 2 4" xfId="42786" xr:uid="{00000000-0005-0000-0000-000067A30000}"/>
    <cellStyle name="Subtotal (line) 6 32 3" xfId="42787" xr:uid="{00000000-0005-0000-0000-000068A30000}"/>
    <cellStyle name="Subtotal (line) 6 32 4" xfId="42788" xr:uid="{00000000-0005-0000-0000-000069A30000}"/>
    <cellStyle name="Subtotal (line) 6 32 5" xfId="42789" xr:uid="{00000000-0005-0000-0000-00006AA30000}"/>
    <cellStyle name="Subtotal (line) 6 33" xfId="5923" xr:uid="{00000000-0005-0000-0000-00006BA30000}"/>
    <cellStyle name="Subtotal (line) 6 33 2" xfId="42790" xr:uid="{00000000-0005-0000-0000-00006CA30000}"/>
    <cellStyle name="Subtotal (line) 6 33 2 2" xfId="42791" xr:uid="{00000000-0005-0000-0000-00006DA30000}"/>
    <cellStyle name="Subtotal (line) 6 33 2 3" xfId="42792" xr:uid="{00000000-0005-0000-0000-00006EA30000}"/>
    <cellStyle name="Subtotal (line) 6 33 2 4" xfId="42793" xr:uid="{00000000-0005-0000-0000-00006FA30000}"/>
    <cellStyle name="Subtotal (line) 6 33 3" xfId="42794" xr:uid="{00000000-0005-0000-0000-000070A30000}"/>
    <cellStyle name="Subtotal (line) 6 33 4" xfId="42795" xr:uid="{00000000-0005-0000-0000-000071A30000}"/>
    <cellStyle name="Subtotal (line) 6 33 5" xfId="42796" xr:uid="{00000000-0005-0000-0000-000072A30000}"/>
    <cellStyle name="Subtotal (line) 6 34" xfId="5924" xr:uid="{00000000-0005-0000-0000-000073A30000}"/>
    <cellStyle name="Subtotal (line) 6 34 2" xfId="42797" xr:uid="{00000000-0005-0000-0000-000074A30000}"/>
    <cellStyle name="Subtotal (line) 6 34 2 2" xfId="42798" xr:uid="{00000000-0005-0000-0000-000075A30000}"/>
    <cellStyle name="Subtotal (line) 6 34 2 3" xfId="42799" xr:uid="{00000000-0005-0000-0000-000076A30000}"/>
    <cellStyle name="Subtotal (line) 6 34 2 4" xfId="42800" xr:uid="{00000000-0005-0000-0000-000077A30000}"/>
    <cellStyle name="Subtotal (line) 6 34 3" xfId="42801" xr:uid="{00000000-0005-0000-0000-000078A30000}"/>
    <cellStyle name="Subtotal (line) 6 34 4" xfId="42802" xr:uid="{00000000-0005-0000-0000-000079A30000}"/>
    <cellStyle name="Subtotal (line) 6 34 5" xfId="42803" xr:uid="{00000000-0005-0000-0000-00007AA30000}"/>
    <cellStyle name="Subtotal (line) 6 35" xfId="5925" xr:uid="{00000000-0005-0000-0000-00007BA30000}"/>
    <cellStyle name="Subtotal (line) 6 35 2" xfId="42804" xr:uid="{00000000-0005-0000-0000-00007CA30000}"/>
    <cellStyle name="Subtotal (line) 6 35 2 2" xfId="42805" xr:uid="{00000000-0005-0000-0000-00007DA30000}"/>
    <cellStyle name="Subtotal (line) 6 35 2 3" xfId="42806" xr:uid="{00000000-0005-0000-0000-00007EA30000}"/>
    <cellStyle name="Subtotal (line) 6 35 2 4" xfId="42807" xr:uid="{00000000-0005-0000-0000-00007FA30000}"/>
    <cellStyle name="Subtotal (line) 6 35 3" xfId="42808" xr:uid="{00000000-0005-0000-0000-000080A30000}"/>
    <cellStyle name="Subtotal (line) 6 35 4" xfId="42809" xr:uid="{00000000-0005-0000-0000-000081A30000}"/>
    <cellStyle name="Subtotal (line) 6 35 5" xfId="42810" xr:uid="{00000000-0005-0000-0000-000082A30000}"/>
    <cellStyle name="Subtotal (line) 6 36" xfId="5926" xr:uid="{00000000-0005-0000-0000-000083A30000}"/>
    <cellStyle name="Subtotal (line) 6 36 2" xfId="42811" xr:uid="{00000000-0005-0000-0000-000084A30000}"/>
    <cellStyle name="Subtotal (line) 6 36 2 2" xfId="42812" xr:uid="{00000000-0005-0000-0000-000085A30000}"/>
    <cellStyle name="Subtotal (line) 6 36 2 3" xfId="42813" xr:uid="{00000000-0005-0000-0000-000086A30000}"/>
    <cellStyle name="Subtotal (line) 6 36 2 4" xfId="42814" xr:uid="{00000000-0005-0000-0000-000087A30000}"/>
    <cellStyle name="Subtotal (line) 6 36 3" xfId="42815" xr:uid="{00000000-0005-0000-0000-000088A30000}"/>
    <cellStyle name="Subtotal (line) 6 36 4" xfId="42816" xr:uid="{00000000-0005-0000-0000-000089A30000}"/>
    <cellStyle name="Subtotal (line) 6 36 5" xfId="42817" xr:uid="{00000000-0005-0000-0000-00008AA30000}"/>
    <cellStyle name="Subtotal (line) 6 37" xfId="5927" xr:uid="{00000000-0005-0000-0000-00008BA30000}"/>
    <cellStyle name="Subtotal (line) 6 37 2" xfId="42818" xr:uid="{00000000-0005-0000-0000-00008CA30000}"/>
    <cellStyle name="Subtotal (line) 6 37 2 2" xfId="42819" xr:uid="{00000000-0005-0000-0000-00008DA30000}"/>
    <cellStyle name="Subtotal (line) 6 37 2 3" xfId="42820" xr:uid="{00000000-0005-0000-0000-00008EA30000}"/>
    <cellStyle name="Subtotal (line) 6 37 2 4" xfId="42821" xr:uid="{00000000-0005-0000-0000-00008FA30000}"/>
    <cellStyle name="Subtotal (line) 6 37 3" xfId="42822" xr:uid="{00000000-0005-0000-0000-000090A30000}"/>
    <cellStyle name="Subtotal (line) 6 37 4" xfId="42823" xr:uid="{00000000-0005-0000-0000-000091A30000}"/>
    <cellStyle name="Subtotal (line) 6 37 5" xfId="42824" xr:uid="{00000000-0005-0000-0000-000092A30000}"/>
    <cellStyle name="Subtotal (line) 6 38" xfId="5928" xr:uid="{00000000-0005-0000-0000-000093A30000}"/>
    <cellStyle name="Subtotal (line) 6 38 2" xfId="42825" xr:uid="{00000000-0005-0000-0000-000094A30000}"/>
    <cellStyle name="Subtotal (line) 6 38 2 2" xfId="42826" xr:uid="{00000000-0005-0000-0000-000095A30000}"/>
    <cellStyle name="Subtotal (line) 6 38 2 3" xfId="42827" xr:uid="{00000000-0005-0000-0000-000096A30000}"/>
    <cellStyle name="Subtotal (line) 6 38 2 4" xfId="42828" xr:uid="{00000000-0005-0000-0000-000097A30000}"/>
    <cellStyle name="Subtotal (line) 6 38 3" xfId="42829" xr:uid="{00000000-0005-0000-0000-000098A30000}"/>
    <cellStyle name="Subtotal (line) 6 38 4" xfId="42830" xr:uid="{00000000-0005-0000-0000-000099A30000}"/>
    <cellStyle name="Subtotal (line) 6 38 5" xfId="42831" xr:uid="{00000000-0005-0000-0000-00009AA30000}"/>
    <cellStyle name="Subtotal (line) 6 39" xfId="5929" xr:uid="{00000000-0005-0000-0000-00009BA30000}"/>
    <cellStyle name="Subtotal (line) 6 39 2" xfId="42832" xr:uid="{00000000-0005-0000-0000-00009CA30000}"/>
    <cellStyle name="Subtotal (line) 6 39 2 2" xfId="42833" xr:uid="{00000000-0005-0000-0000-00009DA30000}"/>
    <cellStyle name="Subtotal (line) 6 39 2 3" xfId="42834" xr:uid="{00000000-0005-0000-0000-00009EA30000}"/>
    <cellStyle name="Subtotal (line) 6 39 2 4" xfId="42835" xr:uid="{00000000-0005-0000-0000-00009FA30000}"/>
    <cellStyle name="Subtotal (line) 6 39 3" xfId="42836" xr:uid="{00000000-0005-0000-0000-0000A0A30000}"/>
    <cellStyle name="Subtotal (line) 6 39 4" xfId="42837" xr:uid="{00000000-0005-0000-0000-0000A1A30000}"/>
    <cellStyle name="Subtotal (line) 6 39 5" xfId="42838" xr:uid="{00000000-0005-0000-0000-0000A2A30000}"/>
    <cellStyle name="Subtotal (line) 6 4" xfId="5930" xr:uid="{00000000-0005-0000-0000-0000A3A30000}"/>
    <cellStyle name="Subtotal (line) 6 4 2" xfId="42839" xr:uid="{00000000-0005-0000-0000-0000A4A30000}"/>
    <cellStyle name="Subtotal (line) 6 4 2 2" xfId="42840" xr:uid="{00000000-0005-0000-0000-0000A5A30000}"/>
    <cellStyle name="Subtotal (line) 6 4 2 3" xfId="42841" xr:uid="{00000000-0005-0000-0000-0000A6A30000}"/>
    <cellStyle name="Subtotal (line) 6 4 2 4" xfId="42842" xr:uid="{00000000-0005-0000-0000-0000A7A30000}"/>
    <cellStyle name="Subtotal (line) 6 4 3" xfId="42843" xr:uid="{00000000-0005-0000-0000-0000A8A30000}"/>
    <cellStyle name="Subtotal (line) 6 4 4" xfId="42844" xr:uid="{00000000-0005-0000-0000-0000A9A30000}"/>
    <cellStyle name="Subtotal (line) 6 4 5" xfId="42845" xr:uid="{00000000-0005-0000-0000-0000AAA30000}"/>
    <cellStyle name="Subtotal (line) 6 40" xfId="5931" xr:uid="{00000000-0005-0000-0000-0000ABA30000}"/>
    <cellStyle name="Subtotal (line) 6 40 2" xfId="42846" xr:uid="{00000000-0005-0000-0000-0000ACA30000}"/>
    <cellStyle name="Subtotal (line) 6 40 2 2" xfId="42847" xr:uid="{00000000-0005-0000-0000-0000ADA30000}"/>
    <cellStyle name="Subtotal (line) 6 40 2 3" xfId="42848" xr:uid="{00000000-0005-0000-0000-0000AEA30000}"/>
    <cellStyle name="Subtotal (line) 6 40 2 4" xfId="42849" xr:uid="{00000000-0005-0000-0000-0000AFA30000}"/>
    <cellStyle name="Subtotal (line) 6 40 3" xfId="42850" xr:uid="{00000000-0005-0000-0000-0000B0A30000}"/>
    <cellStyle name="Subtotal (line) 6 40 4" xfId="42851" xr:uid="{00000000-0005-0000-0000-0000B1A30000}"/>
    <cellStyle name="Subtotal (line) 6 40 5" xfId="42852" xr:uid="{00000000-0005-0000-0000-0000B2A30000}"/>
    <cellStyle name="Subtotal (line) 6 41" xfId="5932" xr:uid="{00000000-0005-0000-0000-0000B3A30000}"/>
    <cellStyle name="Subtotal (line) 6 41 2" xfId="42853" xr:uid="{00000000-0005-0000-0000-0000B4A30000}"/>
    <cellStyle name="Subtotal (line) 6 41 2 2" xfId="42854" xr:uid="{00000000-0005-0000-0000-0000B5A30000}"/>
    <cellStyle name="Subtotal (line) 6 41 2 3" xfId="42855" xr:uid="{00000000-0005-0000-0000-0000B6A30000}"/>
    <cellStyle name="Subtotal (line) 6 41 2 4" xfId="42856" xr:uid="{00000000-0005-0000-0000-0000B7A30000}"/>
    <cellStyle name="Subtotal (line) 6 41 3" xfId="42857" xr:uid="{00000000-0005-0000-0000-0000B8A30000}"/>
    <cellStyle name="Subtotal (line) 6 41 4" xfId="42858" xr:uid="{00000000-0005-0000-0000-0000B9A30000}"/>
    <cellStyle name="Subtotal (line) 6 41 5" xfId="42859" xr:uid="{00000000-0005-0000-0000-0000BAA30000}"/>
    <cellStyle name="Subtotal (line) 6 42" xfId="5933" xr:uid="{00000000-0005-0000-0000-0000BBA30000}"/>
    <cellStyle name="Subtotal (line) 6 42 2" xfId="42860" xr:uid="{00000000-0005-0000-0000-0000BCA30000}"/>
    <cellStyle name="Subtotal (line) 6 42 2 2" xfId="42861" xr:uid="{00000000-0005-0000-0000-0000BDA30000}"/>
    <cellStyle name="Subtotal (line) 6 42 2 3" xfId="42862" xr:uid="{00000000-0005-0000-0000-0000BEA30000}"/>
    <cellStyle name="Subtotal (line) 6 42 2 4" xfId="42863" xr:uid="{00000000-0005-0000-0000-0000BFA30000}"/>
    <cellStyle name="Subtotal (line) 6 42 3" xfId="42864" xr:uid="{00000000-0005-0000-0000-0000C0A30000}"/>
    <cellStyle name="Subtotal (line) 6 42 4" xfId="42865" xr:uid="{00000000-0005-0000-0000-0000C1A30000}"/>
    <cellStyle name="Subtotal (line) 6 42 5" xfId="42866" xr:uid="{00000000-0005-0000-0000-0000C2A30000}"/>
    <cellStyle name="Subtotal (line) 6 43" xfId="5934" xr:uid="{00000000-0005-0000-0000-0000C3A30000}"/>
    <cellStyle name="Subtotal (line) 6 43 2" xfId="42867" xr:uid="{00000000-0005-0000-0000-0000C4A30000}"/>
    <cellStyle name="Subtotal (line) 6 43 2 2" xfId="42868" xr:uid="{00000000-0005-0000-0000-0000C5A30000}"/>
    <cellStyle name="Subtotal (line) 6 43 2 3" xfId="42869" xr:uid="{00000000-0005-0000-0000-0000C6A30000}"/>
    <cellStyle name="Subtotal (line) 6 43 2 4" xfId="42870" xr:uid="{00000000-0005-0000-0000-0000C7A30000}"/>
    <cellStyle name="Subtotal (line) 6 43 3" xfId="42871" xr:uid="{00000000-0005-0000-0000-0000C8A30000}"/>
    <cellStyle name="Subtotal (line) 6 43 4" xfId="42872" xr:uid="{00000000-0005-0000-0000-0000C9A30000}"/>
    <cellStyle name="Subtotal (line) 6 43 5" xfId="42873" xr:uid="{00000000-0005-0000-0000-0000CAA30000}"/>
    <cellStyle name="Subtotal (line) 6 44" xfId="5935" xr:uid="{00000000-0005-0000-0000-0000CBA30000}"/>
    <cellStyle name="Subtotal (line) 6 44 2" xfId="42874" xr:uid="{00000000-0005-0000-0000-0000CCA30000}"/>
    <cellStyle name="Subtotal (line) 6 44 2 2" xfId="42875" xr:uid="{00000000-0005-0000-0000-0000CDA30000}"/>
    <cellStyle name="Subtotal (line) 6 44 2 3" xfId="42876" xr:uid="{00000000-0005-0000-0000-0000CEA30000}"/>
    <cellStyle name="Subtotal (line) 6 44 2 4" xfId="42877" xr:uid="{00000000-0005-0000-0000-0000CFA30000}"/>
    <cellStyle name="Subtotal (line) 6 44 3" xfId="42878" xr:uid="{00000000-0005-0000-0000-0000D0A30000}"/>
    <cellStyle name="Subtotal (line) 6 44 4" xfId="42879" xr:uid="{00000000-0005-0000-0000-0000D1A30000}"/>
    <cellStyle name="Subtotal (line) 6 44 5" xfId="42880" xr:uid="{00000000-0005-0000-0000-0000D2A30000}"/>
    <cellStyle name="Subtotal (line) 6 45" xfId="5936" xr:uid="{00000000-0005-0000-0000-0000D3A30000}"/>
    <cellStyle name="Subtotal (line) 6 45 2" xfId="42881" xr:uid="{00000000-0005-0000-0000-0000D4A30000}"/>
    <cellStyle name="Subtotal (line) 6 45 2 2" xfId="42882" xr:uid="{00000000-0005-0000-0000-0000D5A30000}"/>
    <cellStyle name="Subtotal (line) 6 45 2 3" xfId="42883" xr:uid="{00000000-0005-0000-0000-0000D6A30000}"/>
    <cellStyle name="Subtotal (line) 6 45 2 4" xfId="42884" xr:uid="{00000000-0005-0000-0000-0000D7A30000}"/>
    <cellStyle name="Subtotal (line) 6 45 3" xfId="42885" xr:uid="{00000000-0005-0000-0000-0000D8A30000}"/>
    <cellStyle name="Subtotal (line) 6 45 4" xfId="42886" xr:uid="{00000000-0005-0000-0000-0000D9A30000}"/>
    <cellStyle name="Subtotal (line) 6 45 5" xfId="42887" xr:uid="{00000000-0005-0000-0000-0000DAA30000}"/>
    <cellStyle name="Subtotal (line) 6 46" xfId="42888" xr:uid="{00000000-0005-0000-0000-0000DBA30000}"/>
    <cellStyle name="Subtotal (line) 6 46 2" xfId="42889" xr:uid="{00000000-0005-0000-0000-0000DCA30000}"/>
    <cellStyle name="Subtotal (line) 6 46 3" xfId="42890" xr:uid="{00000000-0005-0000-0000-0000DDA30000}"/>
    <cellStyle name="Subtotal (line) 6 46 4" xfId="42891" xr:uid="{00000000-0005-0000-0000-0000DEA30000}"/>
    <cellStyle name="Subtotal (line) 6 47" xfId="42892" xr:uid="{00000000-0005-0000-0000-0000DFA30000}"/>
    <cellStyle name="Subtotal (line) 6 48" xfId="42893" xr:uid="{00000000-0005-0000-0000-0000E0A30000}"/>
    <cellStyle name="Subtotal (line) 6 49" xfId="42894" xr:uid="{00000000-0005-0000-0000-0000E1A30000}"/>
    <cellStyle name="Subtotal (line) 6 5" xfId="5937" xr:uid="{00000000-0005-0000-0000-0000E2A30000}"/>
    <cellStyle name="Subtotal (line) 6 5 2" xfId="42895" xr:uid="{00000000-0005-0000-0000-0000E3A30000}"/>
    <cellStyle name="Subtotal (line) 6 5 2 2" xfId="42896" xr:uid="{00000000-0005-0000-0000-0000E4A30000}"/>
    <cellStyle name="Subtotal (line) 6 5 2 3" xfId="42897" xr:uid="{00000000-0005-0000-0000-0000E5A30000}"/>
    <cellStyle name="Subtotal (line) 6 5 2 4" xfId="42898" xr:uid="{00000000-0005-0000-0000-0000E6A30000}"/>
    <cellStyle name="Subtotal (line) 6 5 3" xfId="42899" xr:uid="{00000000-0005-0000-0000-0000E7A30000}"/>
    <cellStyle name="Subtotal (line) 6 5 4" xfId="42900" xr:uid="{00000000-0005-0000-0000-0000E8A30000}"/>
    <cellStyle name="Subtotal (line) 6 5 5" xfId="42901" xr:uid="{00000000-0005-0000-0000-0000E9A30000}"/>
    <cellStyle name="Subtotal (line) 6 6" xfId="5938" xr:uid="{00000000-0005-0000-0000-0000EAA30000}"/>
    <cellStyle name="Subtotal (line) 6 6 2" xfId="42902" xr:uid="{00000000-0005-0000-0000-0000EBA30000}"/>
    <cellStyle name="Subtotal (line) 6 6 2 2" xfId="42903" xr:uid="{00000000-0005-0000-0000-0000ECA30000}"/>
    <cellStyle name="Subtotal (line) 6 6 2 3" xfId="42904" xr:uid="{00000000-0005-0000-0000-0000EDA30000}"/>
    <cellStyle name="Subtotal (line) 6 6 2 4" xfId="42905" xr:uid="{00000000-0005-0000-0000-0000EEA30000}"/>
    <cellStyle name="Subtotal (line) 6 6 3" xfId="42906" xr:uid="{00000000-0005-0000-0000-0000EFA30000}"/>
    <cellStyle name="Subtotal (line) 6 6 4" xfId="42907" xr:uid="{00000000-0005-0000-0000-0000F0A30000}"/>
    <cellStyle name="Subtotal (line) 6 6 5" xfId="42908" xr:uid="{00000000-0005-0000-0000-0000F1A30000}"/>
    <cellStyle name="Subtotal (line) 6 7" xfId="5939" xr:uid="{00000000-0005-0000-0000-0000F2A30000}"/>
    <cellStyle name="Subtotal (line) 6 7 2" xfId="42909" xr:uid="{00000000-0005-0000-0000-0000F3A30000}"/>
    <cellStyle name="Subtotal (line) 6 7 2 2" xfId="42910" xr:uid="{00000000-0005-0000-0000-0000F4A30000}"/>
    <cellStyle name="Subtotal (line) 6 7 2 3" xfId="42911" xr:uid="{00000000-0005-0000-0000-0000F5A30000}"/>
    <cellStyle name="Subtotal (line) 6 7 2 4" xfId="42912" xr:uid="{00000000-0005-0000-0000-0000F6A30000}"/>
    <cellStyle name="Subtotal (line) 6 7 3" xfId="42913" xr:uid="{00000000-0005-0000-0000-0000F7A30000}"/>
    <cellStyle name="Subtotal (line) 6 7 4" xfId="42914" xr:uid="{00000000-0005-0000-0000-0000F8A30000}"/>
    <cellStyle name="Subtotal (line) 6 7 5" xfId="42915" xr:uid="{00000000-0005-0000-0000-0000F9A30000}"/>
    <cellStyle name="Subtotal (line) 6 8" xfId="5940" xr:uid="{00000000-0005-0000-0000-0000FAA30000}"/>
    <cellStyle name="Subtotal (line) 6 8 2" xfId="42916" xr:uid="{00000000-0005-0000-0000-0000FBA30000}"/>
    <cellStyle name="Subtotal (line) 6 8 2 2" xfId="42917" xr:uid="{00000000-0005-0000-0000-0000FCA30000}"/>
    <cellStyle name="Subtotal (line) 6 8 2 3" xfId="42918" xr:uid="{00000000-0005-0000-0000-0000FDA30000}"/>
    <cellStyle name="Subtotal (line) 6 8 2 4" xfId="42919" xr:uid="{00000000-0005-0000-0000-0000FEA30000}"/>
    <cellStyle name="Subtotal (line) 6 8 3" xfId="42920" xr:uid="{00000000-0005-0000-0000-0000FFA30000}"/>
    <cellStyle name="Subtotal (line) 6 8 4" xfId="42921" xr:uid="{00000000-0005-0000-0000-000000A40000}"/>
    <cellStyle name="Subtotal (line) 6 8 5" xfId="42922" xr:uid="{00000000-0005-0000-0000-000001A40000}"/>
    <cellStyle name="Subtotal (line) 6 9" xfId="5941" xr:uid="{00000000-0005-0000-0000-000002A40000}"/>
    <cellStyle name="Subtotal (line) 6 9 2" xfId="42923" xr:uid="{00000000-0005-0000-0000-000003A40000}"/>
    <cellStyle name="Subtotal (line) 6 9 2 2" xfId="42924" xr:uid="{00000000-0005-0000-0000-000004A40000}"/>
    <cellStyle name="Subtotal (line) 6 9 2 3" xfId="42925" xr:uid="{00000000-0005-0000-0000-000005A40000}"/>
    <cellStyle name="Subtotal (line) 6 9 2 4" xfId="42926" xr:uid="{00000000-0005-0000-0000-000006A40000}"/>
    <cellStyle name="Subtotal (line) 6 9 3" xfId="42927" xr:uid="{00000000-0005-0000-0000-000007A40000}"/>
    <cellStyle name="Subtotal (line) 6 9 4" xfId="42928" xr:uid="{00000000-0005-0000-0000-000008A40000}"/>
    <cellStyle name="Subtotal (line) 6 9 5" xfId="42929" xr:uid="{00000000-0005-0000-0000-000009A40000}"/>
    <cellStyle name="Subtotal (line) 7" xfId="5942" xr:uid="{00000000-0005-0000-0000-00000AA40000}"/>
    <cellStyle name="Subtotal (line) 7 10" xfId="5943" xr:uid="{00000000-0005-0000-0000-00000BA40000}"/>
    <cellStyle name="Subtotal (line) 7 10 2" xfId="42930" xr:uid="{00000000-0005-0000-0000-00000CA40000}"/>
    <cellStyle name="Subtotal (line) 7 10 2 2" xfId="42931" xr:uid="{00000000-0005-0000-0000-00000DA40000}"/>
    <cellStyle name="Subtotal (line) 7 10 2 3" xfId="42932" xr:uid="{00000000-0005-0000-0000-00000EA40000}"/>
    <cellStyle name="Subtotal (line) 7 10 2 4" xfId="42933" xr:uid="{00000000-0005-0000-0000-00000FA40000}"/>
    <cellStyle name="Subtotal (line) 7 10 3" xfId="42934" xr:uid="{00000000-0005-0000-0000-000010A40000}"/>
    <cellStyle name="Subtotal (line) 7 10 4" xfId="42935" xr:uid="{00000000-0005-0000-0000-000011A40000}"/>
    <cellStyle name="Subtotal (line) 7 10 5" xfId="42936" xr:uid="{00000000-0005-0000-0000-000012A40000}"/>
    <cellStyle name="Subtotal (line) 7 11" xfId="5944" xr:uid="{00000000-0005-0000-0000-000013A40000}"/>
    <cellStyle name="Subtotal (line) 7 11 2" xfId="42937" xr:uid="{00000000-0005-0000-0000-000014A40000}"/>
    <cellStyle name="Subtotal (line) 7 11 2 2" xfId="42938" xr:uid="{00000000-0005-0000-0000-000015A40000}"/>
    <cellStyle name="Subtotal (line) 7 11 2 3" xfId="42939" xr:uid="{00000000-0005-0000-0000-000016A40000}"/>
    <cellStyle name="Subtotal (line) 7 11 2 4" xfId="42940" xr:uid="{00000000-0005-0000-0000-000017A40000}"/>
    <cellStyle name="Subtotal (line) 7 11 3" xfId="42941" xr:uid="{00000000-0005-0000-0000-000018A40000}"/>
    <cellStyle name="Subtotal (line) 7 11 4" xfId="42942" xr:uid="{00000000-0005-0000-0000-000019A40000}"/>
    <cellStyle name="Subtotal (line) 7 11 5" xfId="42943" xr:uid="{00000000-0005-0000-0000-00001AA40000}"/>
    <cellStyle name="Subtotal (line) 7 12" xfId="5945" xr:uid="{00000000-0005-0000-0000-00001BA40000}"/>
    <cellStyle name="Subtotal (line) 7 12 2" xfId="42944" xr:uid="{00000000-0005-0000-0000-00001CA40000}"/>
    <cellStyle name="Subtotal (line) 7 12 2 2" xfId="42945" xr:uid="{00000000-0005-0000-0000-00001DA40000}"/>
    <cellStyle name="Subtotal (line) 7 12 2 3" xfId="42946" xr:uid="{00000000-0005-0000-0000-00001EA40000}"/>
    <cellStyle name="Subtotal (line) 7 12 2 4" xfId="42947" xr:uid="{00000000-0005-0000-0000-00001FA40000}"/>
    <cellStyle name="Subtotal (line) 7 12 3" xfId="42948" xr:uid="{00000000-0005-0000-0000-000020A40000}"/>
    <cellStyle name="Subtotal (line) 7 12 4" xfId="42949" xr:uid="{00000000-0005-0000-0000-000021A40000}"/>
    <cellStyle name="Subtotal (line) 7 12 5" xfId="42950" xr:uid="{00000000-0005-0000-0000-000022A40000}"/>
    <cellStyle name="Subtotal (line) 7 13" xfId="5946" xr:uid="{00000000-0005-0000-0000-000023A40000}"/>
    <cellStyle name="Subtotal (line) 7 13 2" xfId="42951" xr:uid="{00000000-0005-0000-0000-000024A40000}"/>
    <cellStyle name="Subtotal (line) 7 13 2 2" xfId="42952" xr:uid="{00000000-0005-0000-0000-000025A40000}"/>
    <cellStyle name="Subtotal (line) 7 13 2 3" xfId="42953" xr:uid="{00000000-0005-0000-0000-000026A40000}"/>
    <cellStyle name="Subtotal (line) 7 13 2 4" xfId="42954" xr:uid="{00000000-0005-0000-0000-000027A40000}"/>
    <cellStyle name="Subtotal (line) 7 13 3" xfId="42955" xr:uid="{00000000-0005-0000-0000-000028A40000}"/>
    <cellStyle name="Subtotal (line) 7 13 4" xfId="42956" xr:uid="{00000000-0005-0000-0000-000029A40000}"/>
    <cellStyle name="Subtotal (line) 7 13 5" xfId="42957" xr:uid="{00000000-0005-0000-0000-00002AA40000}"/>
    <cellStyle name="Subtotal (line) 7 14" xfId="5947" xr:uid="{00000000-0005-0000-0000-00002BA40000}"/>
    <cellStyle name="Subtotal (line) 7 14 2" xfId="42958" xr:uid="{00000000-0005-0000-0000-00002CA40000}"/>
    <cellStyle name="Subtotal (line) 7 14 2 2" xfId="42959" xr:uid="{00000000-0005-0000-0000-00002DA40000}"/>
    <cellStyle name="Subtotal (line) 7 14 2 3" xfId="42960" xr:uid="{00000000-0005-0000-0000-00002EA40000}"/>
    <cellStyle name="Subtotal (line) 7 14 2 4" xfId="42961" xr:uid="{00000000-0005-0000-0000-00002FA40000}"/>
    <cellStyle name="Subtotal (line) 7 14 3" xfId="42962" xr:uid="{00000000-0005-0000-0000-000030A40000}"/>
    <cellStyle name="Subtotal (line) 7 14 4" xfId="42963" xr:uid="{00000000-0005-0000-0000-000031A40000}"/>
    <cellStyle name="Subtotal (line) 7 14 5" xfId="42964" xr:uid="{00000000-0005-0000-0000-000032A40000}"/>
    <cellStyle name="Subtotal (line) 7 15" xfId="5948" xr:uid="{00000000-0005-0000-0000-000033A40000}"/>
    <cellStyle name="Subtotal (line) 7 15 2" xfId="42965" xr:uid="{00000000-0005-0000-0000-000034A40000}"/>
    <cellStyle name="Subtotal (line) 7 15 2 2" xfId="42966" xr:uid="{00000000-0005-0000-0000-000035A40000}"/>
    <cellStyle name="Subtotal (line) 7 15 2 3" xfId="42967" xr:uid="{00000000-0005-0000-0000-000036A40000}"/>
    <cellStyle name="Subtotal (line) 7 15 2 4" xfId="42968" xr:uid="{00000000-0005-0000-0000-000037A40000}"/>
    <cellStyle name="Subtotal (line) 7 15 3" xfId="42969" xr:uid="{00000000-0005-0000-0000-000038A40000}"/>
    <cellStyle name="Subtotal (line) 7 15 4" xfId="42970" xr:uid="{00000000-0005-0000-0000-000039A40000}"/>
    <cellStyle name="Subtotal (line) 7 15 5" xfId="42971" xr:uid="{00000000-0005-0000-0000-00003AA40000}"/>
    <cellStyle name="Subtotal (line) 7 16" xfId="5949" xr:uid="{00000000-0005-0000-0000-00003BA40000}"/>
    <cellStyle name="Subtotal (line) 7 16 2" xfId="42972" xr:uid="{00000000-0005-0000-0000-00003CA40000}"/>
    <cellStyle name="Subtotal (line) 7 16 2 2" xfId="42973" xr:uid="{00000000-0005-0000-0000-00003DA40000}"/>
    <cellStyle name="Subtotal (line) 7 16 2 3" xfId="42974" xr:uid="{00000000-0005-0000-0000-00003EA40000}"/>
    <cellStyle name="Subtotal (line) 7 16 2 4" xfId="42975" xr:uid="{00000000-0005-0000-0000-00003FA40000}"/>
    <cellStyle name="Subtotal (line) 7 16 3" xfId="42976" xr:uid="{00000000-0005-0000-0000-000040A40000}"/>
    <cellStyle name="Subtotal (line) 7 16 4" xfId="42977" xr:uid="{00000000-0005-0000-0000-000041A40000}"/>
    <cellStyle name="Subtotal (line) 7 16 5" xfId="42978" xr:uid="{00000000-0005-0000-0000-000042A40000}"/>
    <cellStyle name="Subtotal (line) 7 17" xfId="5950" xr:uid="{00000000-0005-0000-0000-000043A40000}"/>
    <cellStyle name="Subtotal (line) 7 17 2" xfId="42979" xr:uid="{00000000-0005-0000-0000-000044A40000}"/>
    <cellStyle name="Subtotal (line) 7 17 2 2" xfId="42980" xr:uid="{00000000-0005-0000-0000-000045A40000}"/>
    <cellStyle name="Subtotal (line) 7 17 2 3" xfId="42981" xr:uid="{00000000-0005-0000-0000-000046A40000}"/>
    <cellStyle name="Subtotal (line) 7 17 2 4" xfId="42982" xr:uid="{00000000-0005-0000-0000-000047A40000}"/>
    <cellStyle name="Subtotal (line) 7 17 3" xfId="42983" xr:uid="{00000000-0005-0000-0000-000048A40000}"/>
    <cellStyle name="Subtotal (line) 7 17 4" xfId="42984" xr:uid="{00000000-0005-0000-0000-000049A40000}"/>
    <cellStyle name="Subtotal (line) 7 17 5" xfId="42985" xr:uid="{00000000-0005-0000-0000-00004AA40000}"/>
    <cellStyle name="Subtotal (line) 7 18" xfId="5951" xr:uid="{00000000-0005-0000-0000-00004BA40000}"/>
    <cellStyle name="Subtotal (line) 7 18 2" xfId="42986" xr:uid="{00000000-0005-0000-0000-00004CA40000}"/>
    <cellStyle name="Subtotal (line) 7 18 2 2" xfId="42987" xr:uid="{00000000-0005-0000-0000-00004DA40000}"/>
    <cellStyle name="Subtotal (line) 7 18 2 3" xfId="42988" xr:uid="{00000000-0005-0000-0000-00004EA40000}"/>
    <cellStyle name="Subtotal (line) 7 18 2 4" xfId="42989" xr:uid="{00000000-0005-0000-0000-00004FA40000}"/>
    <cellStyle name="Subtotal (line) 7 18 3" xfId="42990" xr:uid="{00000000-0005-0000-0000-000050A40000}"/>
    <cellStyle name="Subtotal (line) 7 18 4" xfId="42991" xr:uid="{00000000-0005-0000-0000-000051A40000}"/>
    <cellStyle name="Subtotal (line) 7 18 5" xfId="42992" xr:uid="{00000000-0005-0000-0000-000052A40000}"/>
    <cellStyle name="Subtotal (line) 7 19" xfId="5952" xr:uid="{00000000-0005-0000-0000-000053A40000}"/>
    <cellStyle name="Subtotal (line) 7 19 2" xfId="42993" xr:uid="{00000000-0005-0000-0000-000054A40000}"/>
    <cellStyle name="Subtotal (line) 7 19 2 2" xfId="42994" xr:uid="{00000000-0005-0000-0000-000055A40000}"/>
    <cellStyle name="Subtotal (line) 7 19 2 3" xfId="42995" xr:uid="{00000000-0005-0000-0000-000056A40000}"/>
    <cellStyle name="Subtotal (line) 7 19 2 4" xfId="42996" xr:uid="{00000000-0005-0000-0000-000057A40000}"/>
    <cellStyle name="Subtotal (line) 7 19 3" xfId="42997" xr:uid="{00000000-0005-0000-0000-000058A40000}"/>
    <cellStyle name="Subtotal (line) 7 19 4" xfId="42998" xr:uid="{00000000-0005-0000-0000-000059A40000}"/>
    <cellStyle name="Subtotal (line) 7 19 5" xfId="42999" xr:uid="{00000000-0005-0000-0000-00005AA40000}"/>
    <cellStyle name="Subtotal (line) 7 2" xfId="5953" xr:uid="{00000000-0005-0000-0000-00005BA40000}"/>
    <cellStyle name="Subtotal (line) 7 2 10" xfId="5954" xr:uid="{00000000-0005-0000-0000-00005CA40000}"/>
    <cellStyle name="Subtotal (line) 7 2 10 2" xfId="43000" xr:uid="{00000000-0005-0000-0000-00005DA40000}"/>
    <cellStyle name="Subtotal (line) 7 2 10 2 2" xfId="43001" xr:uid="{00000000-0005-0000-0000-00005EA40000}"/>
    <cellStyle name="Subtotal (line) 7 2 10 2 3" xfId="43002" xr:uid="{00000000-0005-0000-0000-00005FA40000}"/>
    <cellStyle name="Subtotal (line) 7 2 10 2 4" xfId="43003" xr:uid="{00000000-0005-0000-0000-000060A40000}"/>
    <cellStyle name="Subtotal (line) 7 2 10 3" xfId="43004" xr:uid="{00000000-0005-0000-0000-000061A40000}"/>
    <cellStyle name="Subtotal (line) 7 2 10 4" xfId="43005" xr:uid="{00000000-0005-0000-0000-000062A40000}"/>
    <cellStyle name="Subtotal (line) 7 2 10 5" xfId="43006" xr:uid="{00000000-0005-0000-0000-000063A40000}"/>
    <cellStyle name="Subtotal (line) 7 2 11" xfId="5955" xr:uid="{00000000-0005-0000-0000-000064A40000}"/>
    <cellStyle name="Subtotal (line) 7 2 11 2" xfId="43007" xr:uid="{00000000-0005-0000-0000-000065A40000}"/>
    <cellStyle name="Subtotal (line) 7 2 11 2 2" xfId="43008" xr:uid="{00000000-0005-0000-0000-000066A40000}"/>
    <cellStyle name="Subtotal (line) 7 2 11 2 3" xfId="43009" xr:uid="{00000000-0005-0000-0000-000067A40000}"/>
    <cellStyle name="Subtotal (line) 7 2 11 2 4" xfId="43010" xr:uid="{00000000-0005-0000-0000-000068A40000}"/>
    <cellStyle name="Subtotal (line) 7 2 11 3" xfId="43011" xr:uid="{00000000-0005-0000-0000-000069A40000}"/>
    <cellStyle name="Subtotal (line) 7 2 11 4" xfId="43012" xr:uid="{00000000-0005-0000-0000-00006AA40000}"/>
    <cellStyle name="Subtotal (line) 7 2 11 5" xfId="43013" xr:uid="{00000000-0005-0000-0000-00006BA40000}"/>
    <cellStyle name="Subtotal (line) 7 2 12" xfId="5956" xr:uid="{00000000-0005-0000-0000-00006CA40000}"/>
    <cellStyle name="Subtotal (line) 7 2 12 2" xfId="43014" xr:uid="{00000000-0005-0000-0000-00006DA40000}"/>
    <cellStyle name="Subtotal (line) 7 2 12 2 2" xfId="43015" xr:uid="{00000000-0005-0000-0000-00006EA40000}"/>
    <cellStyle name="Subtotal (line) 7 2 12 2 3" xfId="43016" xr:uid="{00000000-0005-0000-0000-00006FA40000}"/>
    <cellStyle name="Subtotal (line) 7 2 12 2 4" xfId="43017" xr:uid="{00000000-0005-0000-0000-000070A40000}"/>
    <cellStyle name="Subtotal (line) 7 2 12 3" xfId="43018" xr:uid="{00000000-0005-0000-0000-000071A40000}"/>
    <cellStyle name="Subtotal (line) 7 2 12 4" xfId="43019" xr:uid="{00000000-0005-0000-0000-000072A40000}"/>
    <cellStyle name="Subtotal (line) 7 2 12 5" xfId="43020" xr:uid="{00000000-0005-0000-0000-000073A40000}"/>
    <cellStyle name="Subtotal (line) 7 2 13" xfId="5957" xr:uid="{00000000-0005-0000-0000-000074A40000}"/>
    <cellStyle name="Subtotal (line) 7 2 13 2" xfId="43021" xr:uid="{00000000-0005-0000-0000-000075A40000}"/>
    <cellStyle name="Subtotal (line) 7 2 13 2 2" xfId="43022" xr:uid="{00000000-0005-0000-0000-000076A40000}"/>
    <cellStyle name="Subtotal (line) 7 2 13 2 3" xfId="43023" xr:uid="{00000000-0005-0000-0000-000077A40000}"/>
    <cellStyle name="Subtotal (line) 7 2 13 2 4" xfId="43024" xr:uid="{00000000-0005-0000-0000-000078A40000}"/>
    <cellStyle name="Subtotal (line) 7 2 13 3" xfId="43025" xr:uid="{00000000-0005-0000-0000-000079A40000}"/>
    <cellStyle name="Subtotal (line) 7 2 13 4" xfId="43026" xr:uid="{00000000-0005-0000-0000-00007AA40000}"/>
    <cellStyle name="Subtotal (line) 7 2 13 5" xfId="43027" xr:uid="{00000000-0005-0000-0000-00007BA40000}"/>
    <cellStyle name="Subtotal (line) 7 2 14" xfId="5958" xr:uid="{00000000-0005-0000-0000-00007CA40000}"/>
    <cellStyle name="Subtotal (line) 7 2 14 2" xfId="43028" xr:uid="{00000000-0005-0000-0000-00007DA40000}"/>
    <cellStyle name="Subtotal (line) 7 2 14 2 2" xfId="43029" xr:uid="{00000000-0005-0000-0000-00007EA40000}"/>
    <cellStyle name="Subtotal (line) 7 2 14 2 3" xfId="43030" xr:uid="{00000000-0005-0000-0000-00007FA40000}"/>
    <cellStyle name="Subtotal (line) 7 2 14 2 4" xfId="43031" xr:uid="{00000000-0005-0000-0000-000080A40000}"/>
    <cellStyle name="Subtotal (line) 7 2 14 3" xfId="43032" xr:uid="{00000000-0005-0000-0000-000081A40000}"/>
    <cellStyle name="Subtotal (line) 7 2 14 4" xfId="43033" xr:uid="{00000000-0005-0000-0000-000082A40000}"/>
    <cellStyle name="Subtotal (line) 7 2 14 5" xfId="43034" xr:uid="{00000000-0005-0000-0000-000083A40000}"/>
    <cellStyle name="Subtotal (line) 7 2 15" xfId="5959" xr:uid="{00000000-0005-0000-0000-000084A40000}"/>
    <cellStyle name="Subtotal (line) 7 2 15 2" xfId="43035" xr:uid="{00000000-0005-0000-0000-000085A40000}"/>
    <cellStyle name="Subtotal (line) 7 2 15 2 2" xfId="43036" xr:uid="{00000000-0005-0000-0000-000086A40000}"/>
    <cellStyle name="Subtotal (line) 7 2 15 2 3" xfId="43037" xr:uid="{00000000-0005-0000-0000-000087A40000}"/>
    <cellStyle name="Subtotal (line) 7 2 15 2 4" xfId="43038" xr:uid="{00000000-0005-0000-0000-000088A40000}"/>
    <cellStyle name="Subtotal (line) 7 2 15 3" xfId="43039" xr:uid="{00000000-0005-0000-0000-000089A40000}"/>
    <cellStyle name="Subtotal (line) 7 2 15 4" xfId="43040" xr:uid="{00000000-0005-0000-0000-00008AA40000}"/>
    <cellStyle name="Subtotal (line) 7 2 15 5" xfId="43041" xr:uid="{00000000-0005-0000-0000-00008BA40000}"/>
    <cellStyle name="Subtotal (line) 7 2 16" xfId="5960" xr:uid="{00000000-0005-0000-0000-00008CA40000}"/>
    <cellStyle name="Subtotal (line) 7 2 16 2" xfId="43042" xr:uid="{00000000-0005-0000-0000-00008DA40000}"/>
    <cellStyle name="Subtotal (line) 7 2 16 2 2" xfId="43043" xr:uid="{00000000-0005-0000-0000-00008EA40000}"/>
    <cellStyle name="Subtotal (line) 7 2 16 2 3" xfId="43044" xr:uid="{00000000-0005-0000-0000-00008FA40000}"/>
    <cellStyle name="Subtotal (line) 7 2 16 2 4" xfId="43045" xr:uid="{00000000-0005-0000-0000-000090A40000}"/>
    <cellStyle name="Subtotal (line) 7 2 16 3" xfId="43046" xr:uid="{00000000-0005-0000-0000-000091A40000}"/>
    <cellStyle name="Subtotal (line) 7 2 16 4" xfId="43047" xr:uid="{00000000-0005-0000-0000-000092A40000}"/>
    <cellStyle name="Subtotal (line) 7 2 16 5" xfId="43048" xr:uid="{00000000-0005-0000-0000-000093A40000}"/>
    <cellStyle name="Subtotal (line) 7 2 17" xfId="5961" xr:uid="{00000000-0005-0000-0000-000094A40000}"/>
    <cellStyle name="Subtotal (line) 7 2 17 2" xfId="43049" xr:uid="{00000000-0005-0000-0000-000095A40000}"/>
    <cellStyle name="Subtotal (line) 7 2 17 2 2" xfId="43050" xr:uid="{00000000-0005-0000-0000-000096A40000}"/>
    <cellStyle name="Subtotal (line) 7 2 17 2 3" xfId="43051" xr:uid="{00000000-0005-0000-0000-000097A40000}"/>
    <cellStyle name="Subtotal (line) 7 2 17 2 4" xfId="43052" xr:uid="{00000000-0005-0000-0000-000098A40000}"/>
    <cellStyle name="Subtotal (line) 7 2 17 3" xfId="43053" xr:uid="{00000000-0005-0000-0000-000099A40000}"/>
    <cellStyle name="Subtotal (line) 7 2 17 4" xfId="43054" xr:uid="{00000000-0005-0000-0000-00009AA40000}"/>
    <cellStyle name="Subtotal (line) 7 2 17 5" xfId="43055" xr:uid="{00000000-0005-0000-0000-00009BA40000}"/>
    <cellStyle name="Subtotal (line) 7 2 18" xfId="5962" xr:uid="{00000000-0005-0000-0000-00009CA40000}"/>
    <cellStyle name="Subtotal (line) 7 2 18 2" xfId="43056" xr:uid="{00000000-0005-0000-0000-00009DA40000}"/>
    <cellStyle name="Subtotal (line) 7 2 18 2 2" xfId="43057" xr:uid="{00000000-0005-0000-0000-00009EA40000}"/>
    <cellStyle name="Subtotal (line) 7 2 18 2 3" xfId="43058" xr:uid="{00000000-0005-0000-0000-00009FA40000}"/>
    <cellStyle name="Subtotal (line) 7 2 18 2 4" xfId="43059" xr:uid="{00000000-0005-0000-0000-0000A0A40000}"/>
    <cellStyle name="Subtotal (line) 7 2 18 3" xfId="43060" xr:uid="{00000000-0005-0000-0000-0000A1A40000}"/>
    <cellStyle name="Subtotal (line) 7 2 18 4" xfId="43061" xr:uid="{00000000-0005-0000-0000-0000A2A40000}"/>
    <cellStyle name="Subtotal (line) 7 2 18 5" xfId="43062" xr:uid="{00000000-0005-0000-0000-0000A3A40000}"/>
    <cellStyle name="Subtotal (line) 7 2 19" xfId="5963" xr:uid="{00000000-0005-0000-0000-0000A4A40000}"/>
    <cellStyle name="Subtotal (line) 7 2 19 2" xfId="43063" xr:uid="{00000000-0005-0000-0000-0000A5A40000}"/>
    <cellStyle name="Subtotal (line) 7 2 19 2 2" xfId="43064" xr:uid="{00000000-0005-0000-0000-0000A6A40000}"/>
    <cellStyle name="Subtotal (line) 7 2 19 2 3" xfId="43065" xr:uid="{00000000-0005-0000-0000-0000A7A40000}"/>
    <cellStyle name="Subtotal (line) 7 2 19 2 4" xfId="43066" xr:uid="{00000000-0005-0000-0000-0000A8A40000}"/>
    <cellStyle name="Subtotal (line) 7 2 19 3" xfId="43067" xr:uid="{00000000-0005-0000-0000-0000A9A40000}"/>
    <cellStyle name="Subtotal (line) 7 2 19 4" xfId="43068" xr:uid="{00000000-0005-0000-0000-0000AAA40000}"/>
    <cellStyle name="Subtotal (line) 7 2 19 5" xfId="43069" xr:uid="{00000000-0005-0000-0000-0000ABA40000}"/>
    <cellStyle name="Subtotal (line) 7 2 2" xfId="5964" xr:uid="{00000000-0005-0000-0000-0000ACA40000}"/>
    <cellStyle name="Subtotal (line) 7 2 2 2" xfId="43070" xr:uid="{00000000-0005-0000-0000-0000ADA40000}"/>
    <cellStyle name="Subtotal (line) 7 2 2 2 2" xfId="43071" xr:uid="{00000000-0005-0000-0000-0000AEA40000}"/>
    <cellStyle name="Subtotal (line) 7 2 2 2 3" xfId="43072" xr:uid="{00000000-0005-0000-0000-0000AFA40000}"/>
    <cellStyle name="Subtotal (line) 7 2 2 2 4" xfId="43073" xr:uid="{00000000-0005-0000-0000-0000B0A40000}"/>
    <cellStyle name="Subtotal (line) 7 2 2 3" xfId="43074" xr:uid="{00000000-0005-0000-0000-0000B1A40000}"/>
    <cellStyle name="Subtotal (line) 7 2 2 4" xfId="43075" xr:uid="{00000000-0005-0000-0000-0000B2A40000}"/>
    <cellStyle name="Subtotal (line) 7 2 2 5" xfId="43076" xr:uid="{00000000-0005-0000-0000-0000B3A40000}"/>
    <cellStyle name="Subtotal (line) 7 2 20" xfId="5965" xr:uid="{00000000-0005-0000-0000-0000B4A40000}"/>
    <cellStyle name="Subtotal (line) 7 2 20 2" xfId="43077" xr:uid="{00000000-0005-0000-0000-0000B5A40000}"/>
    <cellStyle name="Subtotal (line) 7 2 20 2 2" xfId="43078" xr:uid="{00000000-0005-0000-0000-0000B6A40000}"/>
    <cellStyle name="Subtotal (line) 7 2 20 2 3" xfId="43079" xr:uid="{00000000-0005-0000-0000-0000B7A40000}"/>
    <cellStyle name="Subtotal (line) 7 2 20 2 4" xfId="43080" xr:uid="{00000000-0005-0000-0000-0000B8A40000}"/>
    <cellStyle name="Subtotal (line) 7 2 20 3" xfId="43081" xr:uid="{00000000-0005-0000-0000-0000B9A40000}"/>
    <cellStyle name="Subtotal (line) 7 2 20 4" xfId="43082" xr:uid="{00000000-0005-0000-0000-0000BAA40000}"/>
    <cellStyle name="Subtotal (line) 7 2 20 5" xfId="43083" xr:uid="{00000000-0005-0000-0000-0000BBA40000}"/>
    <cellStyle name="Subtotal (line) 7 2 21" xfId="5966" xr:uid="{00000000-0005-0000-0000-0000BCA40000}"/>
    <cellStyle name="Subtotal (line) 7 2 21 2" xfId="43084" xr:uid="{00000000-0005-0000-0000-0000BDA40000}"/>
    <cellStyle name="Subtotal (line) 7 2 21 2 2" xfId="43085" xr:uid="{00000000-0005-0000-0000-0000BEA40000}"/>
    <cellStyle name="Subtotal (line) 7 2 21 2 3" xfId="43086" xr:uid="{00000000-0005-0000-0000-0000BFA40000}"/>
    <cellStyle name="Subtotal (line) 7 2 21 2 4" xfId="43087" xr:uid="{00000000-0005-0000-0000-0000C0A40000}"/>
    <cellStyle name="Subtotal (line) 7 2 21 3" xfId="43088" xr:uid="{00000000-0005-0000-0000-0000C1A40000}"/>
    <cellStyle name="Subtotal (line) 7 2 21 4" xfId="43089" xr:uid="{00000000-0005-0000-0000-0000C2A40000}"/>
    <cellStyle name="Subtotal (line) 7 2 21 5" xfId="43090" xr:uid="{00000000-0005-0000-0000-0000C3A40000}"/>
    <cellStyle name="Subtotal (line) 7 2 22" xfId="5967" xr:uid="{00000000-0005-0000-0000-0000C4A40000}"/>
    <cellStyle name="Subtotal (line) 7 2 22 2" xfId="43091" xr:uid="{00000000-0005-0000-0000-0000C5A40000}"/>
    <cellStyle name="Subtotal (line) 7 2 22 2 2" xfId="43092" xr:uid="{00000000-0005-0000-0000-0000C6A40000}"/>
    <cellStyle name="Subtotal (line) 7 2 22 2 3" xfId="43093" xr:uid="{00000000-0005-0000-0000-0000C7A40000}"/>
    <cellStyle name="Subtotal (line) 7 2 22 2 4" xfId="43094" xr:uid="{00000000-0005-0000-0000-0000C8A40000}"/>
    <cellStyle name="Subtotal (line) 7 2 22 3" xfId="43095" xr:uid="{00000000-0005-0000-0000-0000C9A40000}"/>
    <cellStyle name="Subtotal (line) 7 2 22 4" xfId="43096" xr:uid="{00000000-0005-0000-0000-0000CAA40000}"/>
    <cellStyle name="Subtotal (line) 7 2 22 5" xfId="43097" xr:uid="{00000000-0005-0000-0000-0000CBA40000}"/>
    <cellStyle name="Subtotal (line) 7 2 23" xfId="5968" xr:uid="{00000000-0005-0000-0000-0000CCA40000}"/>
    <cellStyle name="Subtotal (line) 7 2 23 2" xfId="43098" xr:uid="{00000000-0005-0000-0000-0000CDA40000}"/>
    <cellStyle name="Subtotal (line) 7 2 23 2 2" xfId="43099" xr:uid="{00000000-0005-0000-0000-0000CEA40000}"/>
    <cellStyle name="Subtotal (line) 7 2 23 2 3" xfId="43100" xr:uid="{00000000-0005-0000-0000-0000CFA40000}"/>
    <cellStyle name="Subtotal (line) 7 2 23 2 4" xfId="43101" xr:uid="{00000000-0005-0000-0000-0000D0A40000}"/>
    <cellStyle name="Subtotal (line) 7 2 23 3" xfId="43102" xr:uid="{00000000-0005-0000-0000-0000D1A40000}"/>
    <cellStyle name="Subtotal (line) 7 2 23 4" xfId="43103" xr:uid="{00000000-0005-0000-0000-0000D2A40000}"/>
    <cellStyle name="Subtotal (line) 7 2 23 5" xfId="43104" xr:uid="{00000000-0005-0000-0000-0000D3A40000}"/>
    <cellStyle name="Subtotal (line) 7 2 24" xfId="5969" xr:uid="{00000000-0005-0000-0000-0000D4A40000}"/>
    <cellStyle name="Subtotal (line) 7 2 24 2" xfId="43105" xr:uid="{00000000-0005-0000-0000-0000D5A40000}"/>
    <cellStyle name="Subtotal (line) 7 2 24 2 2" xfId="43106" xr:uid="{00000000-0005-0000-0000-0000D6A40000}"/>
    <cellStyle name="Subtotal (line) 7 2 24 2 3" xfId="43107" xr:uid="{00000000-0005-0000-0000-0000D7A40000}"/>
    <cellStyle name="Subtotal (line) 7 2 24 2 4" xfId="43108" xr:uid="{00000000-0005-0000-0000-0000D8A40000}"/>
    <cellStyle name="Subtotal (line) 7 2 24 3" xfId="43109" xr:uid="{00000000-0005-0000-0000-0000D9A40000}"/>
    <cellStyle name="Subtotal (line) 7 2 24 4" xfId="43110" xr:uid="{00000000-0005-0000-0000-0000DAA40000}"/>
    <cellStyle name="Subtotal (line) 7 2 24 5" xfId="43111" xr:uid="{00000000-0005-0000-0000-0000DBA40000}"/>
    <cellStyle name="Subtotal (line) 7 2 25" xfId="5970" xr:uid="{00000000-0005-0000-0000-0000DCA40000}"/>
    <cellStyle name="Subtotal (line) 7 2 25 2" xfId="43112" xr:uid="{00000000-0005-0000-0000-0000DDA40000}"/>
    <cellStyle name="Subtotal (line) 7 2 25 2 2" xfId="43113" xr:uid="{00000000-0005-0000-0000-0000DEA40000}"/>
    <cellStyle name="Subtotal (line) 7 2 25 2 3" xfId="43114" xr:uid="{00000000-0005-0000-0000-0000DFA40000}"/>
    <cellStyle name="Subtotal (line) 7 2 25 2 4" xfId="43115" xr:uid="{00000000-0005-0000-0000-0000E0A40000}"/>
    <cellStyle name="Subtotal (line) 7 2 25 3" xfId="43116" xr:uid="{00000000-0005-0000-0000-0000E1A40000}"/>
    <cellStyle name="Subtotal (line) 7 2 25 4" xfId="43117" xr:uid="{00000000-0005-0000-0000-0000E2A40000}"/>
    <cellStyle name="Subtotal (line) 7 2 25 5" xfId="43118" xr:uid="{00000000-0005-0000-0000-0000E3A40000}"/>
    <cellStyle name="Subtotal (line) 7 2 26" xfId="5971" xr:uid="{00000000-0005-0000-0000-0000E4A40000}"/>
    <cellStyle name="Subtotal (line) 7 2 26 2" xfId="43119" xr:uid="{00000000-0005-0000-0000-0000E5A40000}"/>
    <cellStyle name="Subtotal (line) 7 2 26 2 2" xfId="43120" xr:uid="{00000000-0005-0000-0000-0000E6A40000}"/>
    <cellStyle name="Subtotal (line) 7 2 26 2 3" xfId="43121" xr:uid="{00000000-0005-0000-0000-0000E7A40000}"/>
    <cellStyle name="Subtotal (line) 7 2 26 2 4" xfId="43122" xr:uid="{00000000-0005-0000-0000-0000E8A40000}"/>
    <cellStyle name="Subtotal (line) 7 2 26 3" xfId="43123" xr:uid="{00000000-0005-0000-0000-0000E9A40000}"/>
    <cellStyle name="Subtotal (line) 7 2 26 4" xfId="43124" xr:uid="{00000000-0005-0000-0000-0000EAA40000}"/>
    <cellStyle name="Subtotal (line) 7 2 26 5" xfId="43125" xr:uid="{00000000-0005-0000-0000-0000EBA40000}"/>
    <cellStyle name="Subtotal (line) 7 2 27" xfId="5972" xr:uid="{00000000-0005-0000-0000-0000ECA40000}"/>
    <cellStyle name="Subtotal (line) 7 2 27 2" xfId="43126" xr:uid="{00000000-0005-0000-0000-0000EDA40000}"/>
    <cellStyle name="Subtotal (line) 7 2 27 2 2" xfId="43127" xr:uid="{00000000-0005-0000-0000-0000EEA40000}"/>
    <cellStyle name="Subtotal (line) 7 2 27 2 3" xfId="43128" xr:uid="{00000000-0005-0000-0000-0000EFA40000}"/>
    <cellStyle name="Subtotal (line) 7 2 27 2 4" xfId="43129" xr:uid="{00000000-0005-0000-0000-0000F0A40000}"/>
    <cellStyle name="Subtotal (line) 7 2 27 3" xfId="43130" xr:uid="{00000000-0005-0000-0000-0000F1A40000}"/>
    <cellStyle name="Subtotal (line) 7 2 27 4" xfId="43131" xr:uid="{00000000-0005-0000-0000-0000F2A40000}"/>
    <cellStyle name="Subtotal (line) 7 2 27 5" xfId="43132" xr:uid="{00000000-0005-0000-0000-0000F3A40000}"/>
    <cellStyle name="Subtotal (line) 7 2 28" xfId="5973" xr:uid="{00000000-0005-0000-0000-0000F4A40000}"/>
    <cellStyle name="Subtotal (line) 7 2 28 2" xfId="43133" xr:uid="{00000000-0005-0000-0000-0000F5A40000}"/>
    <cellStyle name="Subtotal (line) 7 2 28 2 2" xfId="43134" xr:uid="{00000000-0005-0000-0000-0000F6A40000}"/>
    <cellStyle name="Subtotal (line) 7 2 28 2 3" xfId="43135" xr:uid="{00000000-0005-0000-0000-0000F7A40000}"/>
    <cellStyle name="Subtotal (line) 7 2 28 2 4" xfId="43136" xr:uid="{00000000-0005-0000-0000-0000F8A40000}"/>
    <cellStyle name="Subtotal (line) 7 2 28 3" xfId="43137" xr:uid="{00000000-0005-0000-0000-0000F9A40000}"/>
    <cellStyle name="Subtotal (line) 7 2 28 4" xfId="43138" xr:uid="{00000000-0005-0000-0000-0000FAA40000}"/>
    <cellStyle name="Subtotal (line) 7 2 28 5" xfId="43139" xr:uid="{00000000-0005-0000-0000-0000FBA40000}"/>
    <cellStyle name="Subtotal (line) 7 2 29" xfId="5974" xr:uid="{00000000-0005-0000-0000-0000FCA40000}"/>
    <cellStyle name="Subtotal (line) 7 2 29 2" xfId="43140" xr:uid="{00000000-0005-0000-0000-0000FDA40000}"/>
    <cellStyle name="Subtotal (line) 7 2 29 2 2" xfId="43141" xr:uid="{00000000-0005-0000-0000-0000FEA40000}"/>
    <cellStyle name="Subtotal (line) 7 2 29 2 3" xfId="43142" xr:uid="{00000000-0005-0000-0000-0000FFA40000}"/>
    <cellStyle name="Subtotal (line) 7 2 29 2 4" xfId="43143" xr:uid="{00000000-0005-0000-0000-000000A50000}"/>
    <cellStyle name="Subtotal (line) 7 2 29 3" xfId="43144" xr:uid="{00000000-0005-0000-0000-000001A50000}"/>
    <cellStyle name="Subtotal (line) 7 2 29 4" xfId="43145" xr:uid="{00000000-0005-0000-0000-000002A50000}"/>
    <cellStyle name="Subtotal (line) 7 2 29 5" xfId="43146" xr:uid="{00000000-0005-0000-0000-000003A50000}"/>
    <cellStyle name="Subtotal (line) 7 2 3" xfId="5975" xr:uid="{00000000-0005-0000-0000-000004A50000}"/>
    <cellStyle name="Subtotal (line) 7 2 3 2" xfId="43147" xr:uid="{00000000-0005-0000-0000-000005A50000}"/>
    <cellStyle name="Subtotal (line) 7 2 3 2 2" xfId="43148" xr:uid="{00000000-0005-0000-0000-000006A50000}"/>
    <cellStyle name="Subtotal (line) 7 2 3 2 3" xfId="43149" xr:uid="{00000000-0005-0000-0000-000007A50000}"/>
    <cellStyle name="Subtotal (line) 7 2 3 2 4" xfId="43150" xr:uid="{00000000-0005-0000-0000-000008A50000}"/>
    <cellStyle name="Subtotal (line) 7 2 3 3" xfId="43151" xr:uid="{00000000-0005-0000-0000-000009A50000}"/>
    <cellStyle name="Subtotal (line) 7 2 3 4" xfId="43152" xr:uid="{00000000-0005-0000-0000-00000AA50000}"/>
    <cellStyle name="Subtotal (line) 7 2 3 5" xfId="43153" xr:uid="{00000000-0005-0000-0000-00000BA50000}"/>
    <cellStyle name="Subtotal (line) 7 2 30" xfId="5976" xr:uid="{00000000-0005-0000-0000-00000CA50000}"/>
    <cellStyle name="Subtotal (line) 7 2 30 2" xfId="43154" xr:uid="{00000000-0005-0000-0000-00000DA50000}"/>
    <cellStyle name="Subtotal (line) 7 2 30 2 2" xfId="43155" xr:uid="{00000000-0005-0000-0000-00000EA50000}"/>
    <cellStyle name="Subtotal (line) 7 2 30 2 3" xfId="43156" xr:uid="{00000000-0005-0000-0000-00000FA50000}"/>
    <cellStyle name="Subtotal (line) 7 2 30 2 4" xfId="43157" xr:uid="{00000000-0005-0000-0000-000010A50000}"/>
    <cellStyle name="Subtotal (line) 7 2 30 3" xfId="43158" xr:uid="{00000000-0005-0000-0000-000011A50000}"/>
    <cellStyle name="Subtotal (line) 7 2 30 4" xfId="43159" xr:uid="{00000000-0005-0000-0000-000012A50000}"/>
    <cellStyle name="Subtotal (line) 7 2 30 5" xfId="43160" xr:uid="{00000000-0005-0000-0000-000013A50000}"/>
    <cellStyle name="Subtotal (line) 7 2 31" xfId="5977" xr:uid="{00000000-0005-0000-0000-000014A50000}"/>
    <cellStyle name="Subtotal (line) 7 2 31 2" xfId="43161" xr:uid="{00000000-0005-0000-0000-000015A50000}"/>
    <cellStyle name="Subtotal (line) 7 2 31 2 2" xfId="43162" xr:uid="{00000000-0005-0000-0000-000016A50000}"/>
    <cellStyle name="Subtotal (line) 7 2 31 2 3" xfId="43163" xr:uid="{00000000-0005-0000-0000-000017A50000}"/>
    <cellStyle name="Subtotal (line) 7 2 31 2 4" xfId="43164" xr:uid="{00000000-0005-0000-0000-000018A50000}"/>
    <cellStyle name="Subtotal (line) 7 2 31 3" xfId="43165" xr:uid="{00000000-0005-0000-0000-000019A50000}"/>
    <cellStyle name="Subtotal (line) 7 2 31 4" xfId="43166" xr:uid="{00000000-0005-0000-0000-00001AA50000}"/>
    <cellStyle name="Subtotal (line) 7 2 31 5" xfId="43167" xr:uid="{00000000-0005-0000-0000-00001BA50000}"/>
    <cellStyle name="Subtotal (line) 7 2 32" xfId="5978" xr:uid="{00000000-0005-0000-0000-00001CA50000}"/>
    <cellStyle name="Subtotal (line) 7 2 32 2" xfId="43168" xr:uid="{00000000-0005-0000-0000-00001DA50000}"/>
    <cellStyle name="Subtotal (line) 7 2 32 2 2" xfId="43169" xr:uid="{00000000-0005-0000-0000-00001EA50000}"/>
    <cellStyle name="Subtotal (line) 7 2 32 2 3" xfId="43170" xr:uid="{00000000-0005-0000-0000-00001FA50000}"/>
    <cellStyle name="Subtotal (line) 7 2 32 2 4" xfId="43171" xr:uid="{00000000-0005-0000-0000-000020A50000}"/>
    <cellStyle name="Subtotal (line) 7 2 32 3" xfId="43172" xr:uid="{00000000-0005-0000-0000-000021A50000}"/>
    <cellStyle name="Subtotal (line) 7 2 32 4" xfId="43173" xr:uid="{00000000-0005-0000-0000-000022A50000}"/>
    <cellStyle name="Subtotal (line) 7 2 32 5" xfId="43174" xr:uid="{00000000-0005-0000-0000-000023A50000}"/>
    <cellStyle name="Subtotal (line) 7 2 33" xfId="5979" xr:uid="{00000000-0005-0000-0000-000024A50000}"/>
    <cellStyle name="Subtotal (line) 7 2 33 2" xfId="43175" xr:uid="{00000000-0005-0000-0000-000025A50000}"/>
    <cellStyle name="Subtotal (line) 7 2 33 2 2" xfId="43176" xr:uid="{00000000-0005-0000-0000-000026A50000}"/>
    <cellStyle name="Subtotal (line) 7 2 33 2 3" xfId="43177" xr:uid="{00000000-0005-0000-0000-000027A50000}"/>
    <cellStyle name="Subtotal (line) 7 2 33 2 4" xfId="43178" xr:uid="{00000000-0005-0000-0000-000028A50000}"/>
    <cellStyle name="Subtotal (line) 7 2 33 3" xfId="43179" xr:uid="{00000000-0005-0000-0000-000029A50000}"/>
    <cellStyle name="Subtotal (line) 7 2 33 4" xfId="43180" xr:uid="{00000000-0005-0000-0000-00002AA50000}"/>
    <cellStyle name="Subtotal (line) 7 2 33 5" xfId="43181" xr:uid="{00000000-0005-0000-0000-00002BA50000}"/>
    <cellStyle name="Subtotal (line) 7 2 34" xfId="5980" xr:uid="{00000000-0005-0000-0000-00002CA50000}"/>
    <cellStyle name="Subtotal (line) 7 2 34 2" xfId="43182" xr:uid="{00000000-0005-0000-0000-00002DA50000}"/>
    <cellStyle name="Subtotal (line) 7 2 34 2 2" xfId="43183" xr:uid="{00000000-0005-0000-0000-00002EA50000}"/>
    <cellStyle name="Subtotal (line) 7 2 34 2 3" xfId="43184" xr:uid="{00000000-0005-0000-0000-00002FA50000}"/>
    <cellStyle name="Subtotal (line) 7 2 34 2 4" xfId="43185" xr:uid="{00000000-0005-0000-0000-000030A50000}"/>
    <cellStyle name="Subtotal (line) 7 2 34 3" xfId="43186" xr:uid="{00000000-0005-0000-0000-000031A50000}"/>
    <cellStyle name="Subtotal (line) 7 2 34 4" xfId="43187" xr:uid="{00000000-0005-0000-0000-000032A50000}"/>
    <cellStyle name="Subtotal (line) 7 2 34 5" xfId="43188" xr:uid="{00000000-0005-0000-0000-000033A50000}"/>
    <cellStyle name="Subtotal (line) 7 2 35" xfId="5981" xr:uid="{00000000-0005-0000-0000-000034A50000}"/>
    <cellStyle name="Subtotal (line) 7 2 35 2" xfId="43189" xr:uid="{00000000-0005-0000-0000-000035A50000}"/>
    <cellStyle name="Subtotal (line) 7 2 35 2 2" xfId="43190" xr:uid="{00000000-0005-0000-0000-000036A50000}"/>
    <cellStyle name="Subtotal (line) 7 2 35 2 3" xfId="43191" xr:uid="{00000000-0005-0000-0000-000037A50000}"/>
    <cellStyle name="Subtotal (line) 7 2 35 2 4" xfId="43192" xr:uid="{00000000-0005-0000-0000-000038A50000}"/>
    <cellStyle name="Subtotal (line) 7 2 35 3" xfId="43193" xr:uid="{00000000-0005-0000-0000-000039A50000}"/>
    <cellStyle name="Subtotal (line) 7 2 35 4" xfId="43194" xr:uid="{00000000-0005-0000-0000-00003AA50000}"/>
    <cellStyle name="Subtotal (line) 7 2 35 5" xfId="43195" xr:uid="{00000000-0005-0000-0000-00003BA50000}"/>
    <cellStyle name="Subtotal (line) 7 2 36" xfId="5982" xr:uid="{00000000-0005-0000-0000-00003CA50000}"/>
    <cellStyle name="Subtotal (line) 7 2 36 2" xfId="43196" xr:uid="{00000000-0005-0000-0000-00003DA50000}"/>
    <cellStyle name="Subtotal (line) 7 2 36 2 2" xfId="43197" xr:uid="{00000000-0005-0000-0000-00003EA50000}"/>
    <cellStyle name="Subtotal (line) 7 2 36 2 3" xfId="43198" xr:uid="{00000000-0005-0000-0000-00003FA50000}"/>
    <cellStyle name="Subtotal (line) 7 2 36 2 4" xfId="43199" xr:uid="{00000000-0005-0000-0000-000040A50000}"/>
    <cellStyle name="Subtotal (line) 7 2 36 3" xfId="43200" xr:uid="{00000000-0005-0000-0000-000041A50000}"/>
    <cellStyle name="Subtotal (line) 7 2 36 4" xfId="43201" xr:uid="{00000000-0005-0000-0000-000042A50000}"/>
    <cellStyle name="Subtotal (line) 7 2 36 5" xfId="43202" xr:uid="{00000000-0005-0000-0000-000043A50000}"/>
    <cellStyle name="Subtotal (line) 7 2 37" xfId="5983" xr:uid="{00000000-0005-0000-0000-000044A50000}"/>
    <cellStyle name="Subtotal (line) 7 2 37 2" xfId="43203" xr:uid="{00000000-0005-0000-0000-000045A50000}"/>
    <cellStyle name="Subtotal (line) 7 2 37 2 2" xfId="43204" xr:uid="{00000000-0005-0000-0000-000046A50000}"/>
    <cellStyle name="Subtotal (line) 7 2 37 2 3" xfId="43205" xr:uid="{00000000-0005-0000-0000-000047A50000}"/>
    <cellStyle name="Subtotal (line) 7 2 37 2 4" xfId="43206" xr:uid="{00000000-0005-0000-0000-000048A50000}"/>
    <cellStyle name="Subtotal (line) 7 2 37 3" xfId="43207" xr:uid="{00000000-0005-0000-0000-000049A50000}"/>
    <cellStyle name="Subtotal (line) 7 2 37 4" xfId="43208" xr:uid="{00000000-0005-0000-0000-00004AA50000}"/>
    <cellStyle name="Subtotal (line) 7 2 37 5" xfId="43209" xr:uid="{00000000-0005-0000-0000-00004BA50000}"/>
    <cellStyle name="Subtotal (line) 7 2 38" xfId="5984" xr:uid="{00000000-0005-0000-0000-00004CA50000}"/>
    <cellStyle name="Subtotal (line) 7 2 38 2" xfId="43210" xr:uid="{00000000-0005-0000-0000-00004DA50000}"/>
    <cellStyle name="Subtotal (line) 7 2 38 2 2" xfId="43211" xr:uid="{00000000-0005-0000-0000-00004EA50000}"/>
    <cellStyle name="Subtotal (line) 7 2 38 2 3" xfId="43212" xr:uid="{00000000-0005-0000-0000-00004FA50000}"/>
    <cellStyle name="Subtotal (line) 7 2 38 2 4" xfId="43213" xr:uid="{00000000-0005-0000-0000-000050A50000}"/>
    <cellStyle name="Subtotal (line) 7 2 38 3" xfId="43214" xr:uid="{00000000-0005-0000-0000-000051A50000}"/>
    <cellStyle name="Subtotal (line) 7 2 38 4" xfId="43215" xr:uid="{00000000-0005-0000-0000-000052A50000}"/>
    <cellStyle name="Subtotal (line) 7 2 38 5" xfId="43216" xr:uid="{00000000-0005-0000-0000-000053A50000}"/>
    <cellStyle name="Subtotal (line) 7 2 39" xfId="5985" xr:uid="{00000000-0005-0000-0000-000054A50000}"/>
    <cellStyle name="Subtotal (line) 7 2 39 2" xfId="43217" xr:uid="{00000000-0005-0000-0000-000055A50000}"/>
    <cellStyle name="Subtotal (line) 7 2 39 2 2" xfId="43218" xr:uid="{00000000-0005-0000-0000-000056A50000}"/>
    <cellStyle name="Subtotal (line) 7 2 39 2 3" xfId="43219" xr:uid="{00000000-0005-0000-0000-000057A50000}"/>
    <cellStyle name="Subtotal (line) 7 2 39 2 4" xfId="43220" xr:uid="{00000000-0005-0000-0000-000058A50000}"/>
    <cellStyle name="Subtotal (line) 7 2 39 3" xfId="43221" xr:uid="{00000000-0005-0000-0000-000059A50000}"/>
    <cellStyle name="Subtotal (line) 7 2 39 4" xfId="43222" xr:uid="{00000000-0005-0000-0000-00005AA50000}"/>
    <cellStyle name="Subtotal (line) 7 2 39 5" xfId="43223" xr:uid="{00000000-0005-0000-0000-00005BA50000}"/>
    <cellStyle name="Subtotal (line) 7 2 4" xfId="5986" xr:uid="{00000000-0005-0000-0000-00005CA50000}"/>
    <cellStyle name="Subtotal (line) 7 2 4 2" xfId="43224" xr:uid="{00000000-0005-0000-0000-00005DA50000}"/>
    <cellStyle name="Subtotal (line) 7 2 4 2 2" xfId="43225" xr:uid="{00000000-0005-0000-0000-00005EA50000}"/>
    <cellStyle name="Subtotal (line) 7 2 4 2 3" xfId="43226" xr:uid="{00000000-0005-0000-0000-00005FA50000}"/>
    <cellStyle name="Subtotal (line) 7 2 4 2 4" xfId="43227" xr:uid="{00000000-0005-0000-0000-000060A50000}"/>
    <cellStyle name="Subtotal (line) 7 2 4 3" xfId="43228" xr:uid="{00000000-0005-0000-0000-000061A50000}"/>
    <cellStyle name="Subtotal (line) 7 2 4 4" xfId="43229" xr:uid="{00000000-0005-0000-0000-000062A50000}"/>
    <cellStyle name="Subtotal (line) 7 2 4 5" xfId="43230" xr:uid="{00000000-0005-0000-0000-000063A50000}"/>
    <cellStyle name="Subtotal (line) 7 2 40" xfId="5987" xr:uid="{00000000-0005-0000-0000-000064A50000}"/>
    <cellStyle name="Subtotal (line) 7 2 40 2" xfId="43231" xr:uid="{00000000-0005-0000-0000-000065A50000}"/>
    <cellStyle name="Subtotal (line) 7 2 40 2 2" xfId="43232" xr:uid="{00000000-0005-0000-0000-000066A50000}"/>
    <cellStyle name="Subtotal (line) 7 2 40 2 3" xfId="43233" xr:uid="{00000000-0005-0000-0000-000067A50000}"/>
    <cellStyle name="Subtotal (line) 7 2 40 2 4" xfId="43234" xr:uid="{00000000-0005-0000-0000-000068A50000}"/>
    <cellStyle name="Subtotal (line) 7 2 40 3" xfId="43235" xr:uid="{00000000-0005-0000-0000-000069A50000}"/>
    <cellStyle name="Subtotal (line) 7 2 40 4" xfId="43236" xr:uid="{00000000-0005-0000-0000-00006AA50000}"/>
    <cellStyle name="Subtotal (line) 7 2 40 5" xfId="43237" xr:uid="{00000000-0005-0000-0000-00006BA50000}"/>
    <cellStyle name="Subtotal (line) 7 2 41" xfId="5988" xr:uid="{00000000-0005-0000-0000-00006CA50000}"/>
    <cellStyle name="Subtotal (line) 7 2 41 2" xfId="43238" xr:uid="{00000000-0005-0000-0000-00006DA50000}"/>
    <cellStyle name="Subtotal (line) 7 2 41 2 2" xfId="43239" xr:uid="{00000000-0005-0000-0000-00006EA50000}"/>
    <cellStyle name="Subtotal (line) 7 2 41 2 3" xfId="43240" xr:uid="{00000000-0005-0000-0000-00006FA50000}"/>
    <cellStyle name="Subtotal (line) 7 2 41 2 4" xfId="43241" xr:uid="{00000000-0005-0000-0000-000070A50000}"/>
    <cellStyle name="Subtotal (line) 7 2 41 3" xfId="43242" xr:uid="{00000000-0005-0000-0000-000071A50000}"/>
    <cellStyle name="Subtotal (line) 7 2 41 4" xfId="43243" xr:uid="{00000000-0005-0000-0000-000072A50000}"/>
    <cellStyle name="Subtotal (line) 7 2 41 5" xfId="43244" xr:uid="{00000000-0005-0000-0000-000073A50000}"/>
    <cellStyle name="Subtotal (line) 7 2 42" xfId="5989" xr:uid="{00000000-0005-0000-0000-000074A50000}"/>
    <cellStyle name="Subtotal (line) 7 2 42 2" xfId="43245" xr:uid="{00000000-0005-0000-0000-000075A50000}"/>
    <cellStyle name="Subtotal (line) 7 2 42 2 2" xfId="43246" xr:uid="{00000000-0005-0000-0000-000076A50000}"/>
    <cellStyle name="Subtotal (line) 7 2 42 2 3" xfId="43247" xr:uid="{00000000-0005-0000-0000-000077A50000}"/>
    <cellStyle name="Subtotal (line) 7 2 42 2 4" xfId="43248" xr:uid="{00000000-0005-0000-0000-000078A50000}"/>
    <cellStyle name="Subtotal (line) 7 2 42 3" xfId="43249" xr:uid="{00000000-0005-0000-0000-000079A50000}"/>
    <cellStyle name="Subtotal (line) 7 2 42 4" xfId="43250" xr:uid="{00000000-0005-0000-0000-00007AA50000}"/>
    <cellStyle name="Subtotal (line) 7 2 42 5" xfId="43251" xr:uid="{00000000-0005-0000-0000-00007BA50000}"/>
    <cellStyle name="Subtotal (line) 7 2 43" xfId="5990" xr:uid="{00000000-0005-0000-0000-00007CA50000}"/>
    <cellStyle name="Subtotal (line) 7 2 43 2" xfId="43252" xr:uid="{00000000-0005-0000-0000-00007DA50000}"/>
    <cellStyle name="Subtotal (line) 7 2 43 2 2" xfId="43253" xr:uid="{00000000-0005-0000-0000-00007EA50000}"/>
    <cellStyle name="Subtotal (line) 7 2 43 2 3" xfId="43254" xr:uid="{00000000-0005-0000-0000-00007FA50000}"/>
    <cellStyle name="Subtotal (line) 7 2 43 2 4" xfId="43255" xr:uid="{00000000-0005-0000-0000-000080A50000}"/>
    <cellStyle name="Subtotal (line) 7 2 43 3" xfId="43256" xr:uid="{00000000-0005-0000-0000-000081A50000}"/>
    <cellStyle name="Subtotal (line) 7 2 43 4" xfId="43257" xr:uid="{00000000-0005-0000-0000-000082A50000}"/>
    <cellStyle name="Subtotal (line) 7 2 43 5" xfId="43258" xr:uid="{00000000-0005-0000-0000-000083A50000}"/>
    <cellStyle name="Subtotal (line) 7 2 44" xfId="5991" xr:uid="{00000000-0005-0000-0000-000084A50000}"/>
    <cellStyle name="Subtotal (line) 7 2 44 2" xfId="43259" xr:uid="{00000000-0005-0000-0000-000085A50000}"/>
    <cellStyle name="Subtotal (line) 7 2 44 2 2" xfId="43260" xr:uid="{00000000-0005-0000-0000-000086A50000}"/>
    <cellStyle name="Subtotal (line) 7 2 44 2 3" xfId="43261" xr:uid="{00000000-0005-0000-0000-000087A50000}"/>
    <cellStyle name="Subtotal (line) 7 2 44 2 4" xfId="43262" xr:uid="{00000000-0005-0000-0000-000088A50000}"/>
    <cellStyle name="Subtotal (line) 7 2 44 3" xfId="43263" xr:uid="{00000000-0005-0000-0000-000089A50000}"/>
    <cellStyle name="Subtotal (line) 7 2 44 4" xfId="43264" xr:uid="{00000000-0005-0000-0000-00008AA50000}"/>
    <cellStyle name="Subtotal (line) 7 2 44 5" xfId="43265" xr:uid="{00000000-0005-0000-0000-00008BA50000}"/>
    <cellStyle name="Subtotal (line) 7 2 45" xfId="43266" xr:uid="{00000000-0005-0000-0000-00008CA50000}"/>
    <cellStyle name="Subtotal (line) 7 2 45 2" xfId="43267" xr:uid="{00000000-0005-0000-0000-00008DA50000}"/>
    <cellStyle name="Subtotal (line) 7 2 45 3" xfId="43268" xr:uid="{00000000-0005-0000-0000-00008EA50000}"/>
    <cellStyle name="Subtotal (line) 7 2 45 4" xfId="43269" xr:uid="{00000000-0005-0000-0000-00008FA50000}"/>
    <cellStyle name="Subtotal (line) 7 2 46" xfId="43270" xr:uid="{00000000-0005-0000-0000-000090A50000}"/>
    <cellStyle name="Subtotal (line) 7 2 46 2" xfId="43271" xr:uid="{00000000-0005-0000-0000-000091A50000}"/>
    <cellStyle name="Subtotal (line) 7 2 46 3" xfId="43272" xr:uid="{00000000-0005-0000-0000-000092A50000}"/>
    <cellStyle name="Subtotal (line) 7 2 46 4" xfId="43273" xr:uid="{00000000-0005-0000-0000-000093A50000}"/>
    <cellStyle name="Subtotal (line) 7 2 47" xfId="43274" xr:uid="{00000000-0005-0000-0000-000094A50000}"/>
    <cellStyle name="Subtotal (line) 7 2 5" xfId="5992" xr:uid="{00000000-0005-0000-0000-000095A50000}"/>
    <cellStyle name="Subtotal (line) 7 2 5 2" xfId="43275" xr:uid="{00000000-0005-0000-0000-000096A50000}"/>
    <cellStyle name="Subtotal (line) 7 2 5 2 2" xfId="43276" xr:uid="{00000000-0005-0000-0000-000097A50000}"/>
    <cellStyle name="Subtotal (line) 7 2 5 2 3" xfId="43277" xr:uid="{00000000-0005-0000-0000-000098A50000}"/>
    <cellStyle name="Subtotal (line) 7 2 5 2 4" xfId="43278" xr:uid="{00000000-0005-0000-0000-000099A50000}"/>
    <cellStyle name="Subtotal (line) 7 2 5 3" xfId="43279" xr:uid="{00000000-0005-0000-0000-00009AA50000}"/>
    <cellStyle name="Subtotal (line) 7 2 5 4" xfId="43280" xr:uid="{00000000-0005-0000-0000-00009BA50000}"/>
    <cellStyle name="Subtotal (line) 7 2 5 5" xfId="43281" xr:uid="{00000000-0005-0000-0000-00009CA50000}"/>
    <cellStyle name="Subtotal (line) 7 2 6" xfId="5993" xr:uid="{00000000-0005-0000-0000-00009DA50000}"/>
    <cellStyle name="Subtotal (line) 7 2 6 2" xfId="43282" xr:uid="{00000000-0005-0000-0000-00009EA50000}"/>
    <cellStyle name="Subtotal (line) 7 2 6 2 2" xfId="43283" xr:uid="{00000000-0005-0000-0000-00009FA50000}"/>
    <cellStyle name="Subtotal (line) 7 2 6 2 3" xfId="43284" xr:uid="{00000000-0005-0000-0000-0000A0A50000}"/>
    <cellStyle name="Subtotal (line) 7 2 6 2 4" xfId="43285" xr:uid="{00000000-0005-0000-0000-0000A1A50000}"/>
    <cellStyle name="Subtotal (line) 7 2 6 3" xfId="43286" xr:uid="{00000000-0005-0000-0000-0000A2A50000}"/>
    <cellStyle name="Subtotal (line) 7 2 6 4" xfId="43287" xr:uid="{00000000-0005-0000-0000-0000A3A50000}"/>
    <cellStyle name="Subtotal (line) 7 2 6 5" xfId="43288" xr:uid="{00000000-0005-0000-0000-0000A4A50000}"/>
    <cellStyle name="Subtotal (line) 7 2 7" xfId="5994" xr:uid="{00000000-0005-0000-0000-0000A5A50000}"/>
    <cellStyle name="Subtotal (line) 7 2 7 2" xfId="43289" xr:uid="{00000000-0005-0000-0000-0000A6A50000}"/>
    <cellStyle name="Subtotal (line) 7 2 7 2 2" xfId="43290" xr:uid="{00000000-0005-0000-0000-0000A7A50000}"/>
    <cellStyle name="Subtotal (line) 7 2 7 2 3" xfId="43291" xr:uid="{00000000-0005-0000-0000-0000A8A50000}"/>
    <cellStyle name="Subtotal (line) 7 2 7 2 4" xfId="43292" xr:uid="{00000000-0005-0000-0000-0000A9A50000}"/>
    <cellStyle name="Subtotal (line) 7 2 7 3" xfId="43293" xr:uid="{00000000-0005-0000-0000-0000AAA50000}"/>
    <cellStyle name="Subtotal (line) 7 2 7 4" xfId="43294" xr:uid="{00000000-0005-0000-0000-0000ABA50000}"/>
    <cellStyle name="Subtotal (line) 7 2 7 5" xfId="43295" xr:uid="{00000000-0005-0000-0000-0000ACA50000}"/>
    <cellStyle name="Subtotal (line) 7 2 8" xfId="5995" xr:uid="{00000000-0005-0000-0000-0000ADA50000}"/>
    <cellStyle name="Subtotal (line) 7 2 8 2" xfId="43296" xr:uid="{00000000-0005-0000-0000-0000AEA50000}"/>
    <cellStyle name="Subtotal (line) 7 2 8 2 2" xfId="43297" xr:uid="{00000000-0005-0000-0000-0000AFA50000}"/>
    <cellStyle name="Subtotal (line) 7 2 8 2 3" xfId="43298" xr:uid="{00000000-0005-0000-0000-0000B0A50000}"/>
    <cellStyle name="Subtotal (line) 7 2 8 2 4" xfId="43299" xr:uid="{00000000-0005-0000-0000-0000B1A50000}"/>
    <cellStyle name="Subtotal (line) 7 2 8 3" xfId="43300" xr:uid="{00000000-0005-0000-0000-0000B2A50000}"/>
    <cellStyle name="Subtotal (line) 7 2 8 4" xfId="43301" xr:uid="{00000000-0005-0000-0000-0000B3A50000}"/>
    <cellStyle name="Subtotal (line) 7 2 8 5" xfId="43302" xr:uid="{00000000-0005-0000-0000-0000B4A50000}"/>
    <cellStyle name="Subtotal (line) 7 2 9" xfId="5996" xr:uid="{00000000-0005-0000-0000-0000B5A50000}"/>
    <cellStyle name="Subtotal (line) 7 2 9 2" xfId="43303" xr:uid="{00000000-0005-0000-0000-0000B6A50000}"/>
    <cellStyle name="Subtotal (line) 7 2 9 2 2" xfId="43304" xr:uid="{00000000-0005-0000-0000-0000B7A50000}"/>
    <cellStyle name="Subtotal (line) 7 2 9 2 3" xfId="43305" xr:uid="{00000000-0005-0000-0000-0000B8A50000}"/>
    <cellStyle name="Subtotal (line) 7 2 9 2 4" xfId="43306" xr:uid="{00000000-0005-0000-0000-0000B9A50000}"/>
    <cellStyle name="Subtotal (line) 7 2 9 3" xfId="43307" xr:uid="{00000000-0005-0000-0000-0000BAA50000}"/>
    <cellStyle name="Subtotal (line) 7 2 9 4" xfId="43308" xr:uid="{00000000-0005-0000-0000-0000BBA50000}"/>
    <cellStyle name="Subtotal (line) 7 2 9 5" xfId="43309" xr:uid="{00000000-0005-0000-0000-0000BCA50000}"/>
    <cellStyle name="Subtotal (line) 7 20" xfId="5997" xr:uid="{00000000-0005-0000-0000-0000BDA50000}"/>
    <cellStyle name="Subtotal (line) 7 20 2" xfId="43310" xr:uid="{00000000-0005-0000-0000-0000BEA50000}"/>
    <cellStyle name="Subtotal (line) 7 20 2 2" xfId="43311" xr:uid="{00000000-0005-0000-0000-0000BFA50000}"/>
    <cellStyle name="Subtotal (line) 7 20 2 3" xfId="43312" xr:uid="{00000000-0005-0000-0000-0000C0A50000}"/>
    <cellStyle name="Subtotal (line) 7 20 2 4" xfId="43313" xr:uid="{00000000-0005-0000-0000-0000C1A50000}"/>
    <cellStyle name="Subtotal (line) 7 20 3" xfId="43314" xr:uid="{00000000-0005-0000-0000-0000C2A50000}"/>
    <cellStyle name="Subtotal (line) 7 20 4" xfId="43315" xr:uid="{00000000-0005-0000-0000-0000C3A50000}"/>
    <cellStyle name="Subtotal (line) 7 20 5" xfId="43316" xr:uid="{00000000-0005-0000-0000-0000C4A50000}"/>
    <cellStyle name="Subtotal (line) 7 21" xfId="5998" xr:uid="{00000000-0005-0000-0000-0000C5A50000}"/>
    <cellStyle name="Subtotal (line) 7 21 2" xfId="43317" xr:uid="{00000000-0005-0000-0000-0000C6A50000}"/>
    <cellStyle name="Subtotal (line) 7 21 2 2" xfId="43318" xr:uid="{00000000-0005-0000-0000-0000C7A50000}"/>
    <cellStyle name="Subtotal (line) 7 21 2 3" xfId="43319" xr:uid="{00000000-0005-0000-0000-0000C8A50000}"/>
    <cellStyle name="Subtotal (line) 7 21 2 4" xfId="43320" xr:uid="{00000000-0005-0000-0000-0000C9A50000}"/>
    <cellStyle name="Subtotal (line) 7 21 3" xfId="43321" xr:uid="{00000000-0005-0000-0000-0000CAA50000}"/>
    <cellStyle name="Subtotal (line) 7 21 4" xfId="43322" xr:uid="{00000000-0005-0000-0000-0000CBA50000}"/>
    <cellStyle name="Subtotal (line) 7 21 5" xfId="43323" xr:uid="{00000000-0005-0000-0000-0000CCA50000}"/>
    <cellStyle name="Subtotal (line) 7 22" xfId="5999" xr:uid="{00000000-0005-0000-0000-0000CDA50000}"/>
    <cellStyle name="Subtotal (line) 7 22 2" xfId="43324" xr:uid="{00000000-0005-0000-0000-0000CEA50000}"/>
    <cellStyle name="Subtotal (line) 7 22 2 2" xfId="43325" xr:uid="{00000000-0005-0000-0000-0000CFA50000}"/>
    <cellStyle name="Subtotal (line) 7 22 2 3" xfId="43326" xr:uid="{00000000-0005-0000-0000-0000D0A50000}"/>
    <cellStyle name="Subtotal (line) 7 22 2 4" xfId="43327" xr:uid="{00000000-0005-0000-0000-0000D1A50000}"/>
    <cellStyle name="Subtotal (line) 7 22 3" xfId="43328" xr:uid="{00000000-0005-0000-0000-0000D2A50000}"/>
    <cellStyle name="Subtotal (line) 7 22 4" xfId="43329" xr:uid="{00000000-0005-0000-0000-0000D3A50000}"/>
    <cellStyle name="Subtotal (line) 7 22 5" xfId="43330" xr:uid="{00000000-0005-0000-0000-0000D4A50000}"/>
    <cellStyle name="Subtotal (line) 7 23" xfId="6000" xr:uid="{00000000-0005-0000-0000-0000D5A50000}"/>
    <cellStyle name="Subtotal (line) 7 23 2" xfId="43331" xr:uid="{00000000-0005-0000-0000-0000D6A50000}"/>
    <cellStyle name="Subtotal (line) 7 23 2 2" xfId="43332" xr:uid="{00000000-0005-0000-0000-0000D7A50000}"/>
    <cellStyle name="Subtotal (line) 7 23 2 3" xfId="43333" xr:uid="{00000000-0005-0000-0000-0000D8A50000}"/>
    <cellStyle name="Subtotal (line) 7 23 2 4" xfId="43334" xr:uid="{00000000-0005-0000-0000-0000D9A50000}"/>
    <cellStyle name="Subtotal (line) 7 23 3" xfId="43335" xr:uid="{00000000-0005-0000-0000-0000DAA50000}"/>
    <cellStyle name="Subtotal (line) 7 23 4" xfId="43336" xr:uid="{00000000-0005-0000-0000-0000DBA50000}"/>
    <cellStyle name="Subtotal (line) 7 23 5" xfId="43337" xr:uid="{00000000-0005-0000-0000-0000DCA50000}"/>
    <cellStyle name="Subtotal (line) 7 24" xfId="6001" xr:uid="{00000000-0005-0000-0000-0000DDA50000}"/>
    <cellStyle name="Subtotal (line) 7 24 2" xfId="43338" xr:uid="{00000000-0005-0000-0000-0000DEA50000}"/>
    <cellStyle name="Subtotal (line) 7 24 2 2" xfId="43339" xr:uid="{00000000-0005-0000-0000-0000DFA50000}"/>
    <cellStyle name="Subtotal (line) 7 24 2 3" xfId="43340" xr:uid="{00000000-0005-0000-0000-0000E0A50000}"/>
    <cellStyle name="Subtotal (line) 7 24 2 4" xfId="43341" xr:uid="{00000000-0005-0000-0000-0000E1A50000}"/>
    <cellStyle name="Subtotal (line) 7 24 3" xfId="43342" xr:uid="{00000000-0005-0000-0000-0000E2A50000}"/>
    <cellStyle name="Subtotal (line) 7 24 4" xfId="43343" xr:uid="{00000000-0005-0000-0000-0000E3A50000}"/>
    <cellStyle name="Subtotal (line) 7 24 5" xfId="43344" xr:uid="{00000000-0005-0000-0000-0000E4A50000}"/>
    <cellStyle name="Subtotal (line) 7 25" xfId="6002" xr:uid="{00000000-0005-0000-0000-0000E5A50000}"/>
    <cellStyle name="Subtotal (line) 7 25 2" xfId="43345" xr:uid="{00000000-0005-0000-0000-0000E6A50000}"/>
    <cellStyle name="Subtotal (line) 7 25 2 2" xfId="43346" xr:uid="{00000000-0005-0000-0000-0000E7A50000}"/>
    <cellStyle name="Subtotal (line) 7 25 2 3" xfId="43347" xr:uid="{00000000-0005-0000-0000-0000E8A50000}"/>
    <cellStyle name="Subtotal (line) 7 25 2 4" xfId="43348" xr:uid="{00000000-0005-0000-0000-0000E9A50000}"/>
    <cellStyle name="Subtotal (line) 7 25 3" xfId="43349" xr:uid="{00000000-0005-0000-0000-0000EAA50000}"/>
    <cellStyle name="Subtotal (line) 7 25 4" xfId="43350" xr:uid="{00000000-0005-0000-0000-0000EBA50000}"/>
    <cellStyle name="Subtotal (line) 7 25 5" xfId="43351" xr:uid="{00000000-0005-0000-0000-0000ECA50000}"/>
    <cellStyle name="Subtotal (line) 7 26" xfId="6003" xr:uid="{00000000-0005-0000-0000-0000EDA50000}"/>
    <cellStyle name="Subtotal (line) 7 26 2" xfId="43352" xr:uid="{00000000-0005-0000-0000-0000EEA50000}"/>
    <cellStyle name="Subtotal (line) 7 26 2 2" xfId="43353" xr:uid="{00000000-0005-0000-0000-0000EFA50000}"/>
    <cellStyle name="Subtotal (line) 7 26 2 3" xfId="43354" xr:uid="{00000000-0005-0000-0000-0000F0A50000}"/>
    <cellStyle name="Subtotal (line) 7 26 2 4" xfId="43355" xr:uid="{00000000-0005-0000-0000-0000F1A50000}"/>
    <cellStyle name="Subtotal (line) 7 26 3" xfId="43356" xr:uid="{00000000-0005-0000-0000-0000F2A50000}"/>
    <cellStyle name="Subtotal (line) 7 26 4" xfId="43357" xr:uid="{00000000-0005-0000-0000-0000F3A50000}"/>
    <cellStyle name="Subtotal (line) 7 26 5" xfId="43358" xr:uid="{00000000-0005-0000-0000-0000F4A50000}"/>
    <cellStyle name="Subtotal (line) 7 27" xfId="6004" xr:uid="{00000000-0005-0000-0000-0000F5A50000}"/>
    <cellStyle name="Subtotal (line) 7 27 2" xfId="43359" xr:uid="{00000000-0005-0000-0000-0000F6A50000}"/>
    <cellStyle name="Subtotal (line) 7 27 2 2" xfId="43360" xr:uid="{00000000-0005-0000-0000-0000F7A50000}"/>
    <cellStyle name="Subtotal (line) 7 27 2 3" xfId="43361" xr:uid="{00000000-0005-0000-0000-0000F8A50000}"/>
    <cellStyle name="Subtotal (line) 7 27 2 4" xfId="43362" xr:uid="{00000000-0005-0000-0000-0000F9A50000}"/>
    <cellStyle name="Subtotal (line) 7 27 3" xfId="43363" xr:uid="{00000000-0005-0000-0000-0000FAA50000}"/>
    <cellStyle name="Subtotal (line) 7 27 4" xfId="43364" xr:uid="{00000000-0005-0000-0000-0000FBA50000}"/>
    <cellStyle name="Subtotal (line) 7 27 5" xfId="43365" xr:uid="{00000000-0005-0000-0000-0000FCA50000}"/>
    <cellStyle name="Subtotal (line) 7 28" xfId="6005" xr:uid="{00000000-0005-0000-0000-0000FDA50000}"/>
    <cellStyle name="Subtotal (line) 7 28 2" xfId="43366" xr:uid="{00000000-0005-0000-0000-0000FEA50000}"/>
    <cellStyle name="Subtotal (line) 7 28 2 2" xfId="43367" xr:uid="{00000000-0005-0000-0000-0000FFA50000}"/>
    <cellStyle name="Subtotal (line) 7 28 2 3" xfId="43368" xr:uid="{00000000-0005-0000-0000-000000A60000}"/>
    <cellStyle name="Subtotal (line) 7 28 2 4" xfId="43369" xr:uid="{00000000-0005-0000-0000-000001A60000}"/>
    <cellStyle name="Subtotal (line) 7 28 3" xfId="43370" xr:uid="{00000000-0005-0000-0000-000002A60000}"/>
    <cellStyle name="Subtotal (line) 7 28 4" xfId="43371" xr:uid="{00000000-0005-0000-0000-000003A60000}"/>
    <cellStyle name="Subtotal (line) 7 28 5" xfId="43372" xr:uid="{00000000-0005-0000-0000-000004A60000}"/>
    <cellStyle name="Subtotal (line) 7 29" xfId="6006" xr:uid="{00000000-0005-0000-0000-000005A60000}"/>
    <cellStyle name="Subtotal (line) 7 29 2" xfId="43373" xr:uid="{00000000-0005-0000-0000-000006A60000}"/>
    <cellStyle name="Subtotal (line) 7 29 2 2" xfId="43374" xr:uid="{00000000-0005-0000-0000-000007A60000}"/>
    <cellStyle name="Subtotal (line) 7 29 2 3" xfId="43375" xr:uid="{00000000-0005-0000-0000-000008A60000}"/>
    <cellStyle name="Subtotal (line) 7 29 2 4" xfId="43376" xr:uid="{00000000-0005-0000-0000-000009A60000}"/>
    <cellStyle name="Subtotal (line) 7 29 3" xfId="43377" xr:uid="{00000000-0005-0000-0000-00000AA60000}"/>
    <cellStyle name="Subtotal (line) 7 29 4" xfId="43378" xr:uid="{00000000-0005-0000-0000-00000BA60000}"/>
    <cellStyle name="Subtotal (line) 7 29 5" xfId="43379" xr:uid="{00000000-0005-0000-0000-00000CA60000}"/>
    <cellStyle name="Subtotal (line) 7 3" xfId="6007" xr:uid="{00000000-0005-0000-0000-00000DA60000}"/>
    <cellStyle name="Subtotal (line) 7 3 2" xfId="43380" xr:uid="{00000000-0005-0000-0000-00000EA60000}"/>
    <cellStyle name="Subtotal (line) 7 3 2 2" xfId="43381" xr:uid="{00000000-0005-0000-0000-00000FA60000}"/>
    <cellStyle name="Subtotal (line) 7 3 2 3" xfId="43382" xr:uid="{00000000-0005-0000-0000-000010A60000}"/>
    <cellStyle name="Subtotal (line) 7 3 2 4" xfId="43383" xr:uid="{00000000-0005-0000-0000-000011A60000}"/>
    <cellStyle name="Subtotal (line) 7 3 3" xfId="43384" xr:uid="{00000000-0005-0000-0000-000012A60000}"/>
    <cellStyle name="Subtotal (line) 7 3 4" xfId="43385" xr:uid="{00000000-0005-0000-0000-000013A60000}"/>
    <cellStyle name="Subtotal (line) 7 3 5" xfId="43386" xr:uid="{00000000-0005-0000-0000-000014A60000}"/>
    <cellStyle name="Subtotal (line) 7 30" xfId="6008" xr:uid="{00000000-0005-0000-0000-000015A60000}"/>
    <cellStyle name="Subtotal (line) 7 30 2" xfId="43387" xr:uid="{00000000-0005-0000-0000-000016A60000}"/>
    <cellStyle name="Subtotal (line) 7 30 2 2" xfId="43388" xr:uid="{00000000-0005-0000-0000-000017A60000}"/>
    <cellStyle name="Subtotal (line) 7 30 2 3" xfId="43389" xr:uid="{00000000-0005-0000-0000-000018A60000}"/>
    <cellStyle name="Subtotal (line) 7 30 2 4" xfId="43390" xr:uid="{00000000-0005-0000-0000-000019A60000}"/>
    <cellStyle name="Subtotal (line) 7 30 3" xfId="43391" xr:uid="{00000000-0005-0000-0000-00001AA60000}"/>
    <cellStyle name="Subtotal (line) 7 30 4" xfId="43392" xr:uid="{00000000-0005-0000-0000-00001BA60000}"/>
    <cellStyle name="Subtotal (line) 7 30 5" xfId="43393" xr:uid="{00000000-0005-0000-0000-00001CA60000}"/>
    <cellStyle name="Subtotal (line) 7 31" xfId="6009" xr:uid="{00000000-0005-0000-0000-00001DA60000}"/>
    <cellStyle name="Subtotal (line) 7 31 2" xfId="43394" xr:uid="{00000000-0005-0000-0000-00001EA60000}"/>
    <cellStyle name="Subtotal (line) 7 31 2 2" xfId="43395" xr:uid="{00000000-0005-0000-0000-00001FA60000}"/>
    <cellStyle name="Subtotal (line) 7 31 2 3" xfId="43396" xr:uid="{00000000-0005-0000-0000-000020A60000}"/>
    <cellStyle name="Subtotal (line) 7 31 2 4" xfId="43397" xr:uid="{00000000-0005-0000-0000-000021A60000}"/>
    <cellStyle name="Subtotal (line) 7 31 3" xfId="43398" xr:uid="{00000000-0005-0000-0000-000022A60000}"/>
    <cellStyle name="Subtotal (line) 7 31 4" xfId="43399" xr:uid="{00000000-0005-0000-0000-000023A60000}"/>
    <cellStyle name="Subtotal (line) 7 31 5" xfId="43400" xr:uid="{00000000-0005-0000-0000-000024A60000}"/>
    <cellStyle name="Subtotal (line) 7 32" xfId="6010" xr:uid="{00000000-0005-0000-0000-000025A60000}"/>
    <cellStyle name="Subtotal (line) 7 32 2" xfId="43401" xr:uid="{00000000-0005-0000-0000-000026A60000}"/>
    <cellStyle name="Subtotal (line) 7 32 2 2" xfId="43402" xr:uid="{00000000-0005-0000-0000-000027A60000}"/>
    <cellStyle name="Subtotal (line) 7 32 2 3" xfId="43403" xr:uid="{00000000-0005-0000-0000-000028A60000}"/>
    <cellStyle name="Subtotal (line) 7 32 2 4" xfId="43404" xr:uid="{00000000-0005-0000-0000-000029A60000}"/>
    <cellStyle name="Subtotal (line) 7 32 3" xfId="43405" xr:uid="{00000000-0005-0000-0000-00002AA60000}"/>
    <cellStyle name="Subtotal (line) 7 32 4" xfId="43406" xr:uid="{00000000-0005-0000-0000-00002BA60000}"/>
    <cellStyle name="Subtotal (line) 7 32 5" xfId="43407" xr:uid="{00000000-0005-0000-0000-00002CA60000}"/>
    <cellStyle name="Subtotal (line) 7 33" xfId="6011" xr:uid="{00000000-0005-0000-0000-00002DA60000}"/>
    <cellStyle name="Subtotal (line) 7 33 2" xfId="43408" xr:uid="{00000000-0005-0000-0000-00002EA60000}"/>
    <cellStyle name="Subtotal (line) 7 33 2 2" xfId="43409" xr:uid="{00000000-0005-0000-0000-00002FA60000}"/>
    <cellStyle name="Subtotal (line) 7 33 2 3" xfId="43410" xr:uid="{00000000-0005-0000-0000-000030A60000}"/>
    <cellStyle name="Subtotal (line) 7 33 2 4" xfId="43411" xr:uid="{00000000-0005-0000-0000-000031A60000}"/>
    <cellStyle name="Subtotal (line) 7 33 3" xfId="43412" xr:uid="{00000000-0005-0000-0000-000032A60000}"/>
    <cellStyle name="Subtotal (line) 7 33 4" xfId="43413" xr:uid="{00000000-0005-0000-0000-000033A60000}"/>
    <cellStyle name="Subtotal (line) 7 33 5" xfId="43414" xr:uid="{00000000-0005-0000-0000-000034A60000}"/>
    <cellStyle name="Subtotal (line) 7 34" xfId="6012" xr:uid="{00000000-0005-0000-0000-000035A60000}"/>
    <cellStyle name="Subtotal (line) 7 34 2" xfId="43415" xr:uid="{00000000-0005-0000-0000-000036A60000}"/>
    <cellStyle name="Subtotal (line) 7 34 2 2" xfId="43416" xr:uid="{00000000-0005-0000-0000-000037A60000}"/>
    <cellStyle name="Subtotal (line) 7 34 2 3" xfId="43417" xr:uid="{00000000-0005-0000-0000-000038A60000}"/>
    <cellStyle name="Subtotal (line) 7 34 2 4" xfId="43418" xr:uid="{00000000-0005-0000-0000-000039A60000}"/>
    <cellStyle name="Subtotal (line) 7 34 3" xfId="43419" xr:uid="{00000000-0005-0000-0000-00003AA60000}"/>
    <cellStyle name="Subtotal (line) 7 34 4" xfId="43420" xr:uid="{00000000-0005-0000-0000-00003BA60000}"/>
    <cellStyle name="Subtotal (line) 7 34 5" xfId="43421" xr:uid="{00000000-0005-0000-0000-00003CA60000}"/>
    <cellStyle name="Subtotal (line) 7 35" xfId="6013" xr:uid="{00000000-0005-0000-0000-00003DA60000}"/>
    <cellStyle name="Subtotal (line) 7 35 2" xfId="43422" xr:uid="{00000000-0005-0000-0000-00003EA60000}"/>
    <cellStyle name="Subtotal (line) 7 35 2 2" xfId="43423" xr:uid="{00000000-0005-0000-0000-00003FA60000}"/>
    <cellStyle name="Subtotal (line) 7 35 2 3" xfId="43424" xr:uid="{00000000-0005-0000-0000-000040A60000}"/>
    <cellStyle name="Subtotal (line) 7 35 2 4" xfId="43425" xr:uid="{00000000-0005-0000-0000-000041A60000}"/>
    <cellStyle name="Subtotal (line) 7 35 3" xfId="43426" xr:uid="{00000000-0005-0000-0000-000042A60000}"/>
    <cellStyle name="Subtotal (line) 7 35 4" xfId="43427" xr:uid="{00000000-0005-0000-0000-000043A60000}"/>
    <cellStyle name="Subtotal (line) 7 35 5" xfId="43428" xr:uid="{00000000-0005-0000-0000-000044A60000}"/>
    <cellStyle name="Subtotal (line) 7 36" xfId="6014" xr:uid="{00000000-0005-0000-0000-000045A60000}"/>
    <cellStyle name="Subtotal (line) 7 36 2" xfId="43429" xr:uid="{00000000-0005-0000-0000-000046A60000}"/>
    <cellStyle name="Subtotal (line) 7 36 2 2" xfId="43430" xr:uid="{00000000-0005-0000-0000-000047A60000}"/>
    <cellStyle name="Subtotal (line) 7 36 2 3" xfId="43431" xr:uid="{00000000-0005-0000-0000-000048A60000}"/>
    <cellStyle name="Subtotal (line) 7 36 2 4" xfId="43432" xr:uid="{00000000-0005-0000-0000-000049A60000}"/>
    <cellStyle name="Subtotal (line) 7 36 3" xfId="43433" xr:uid="{00000000-0005-0000-0000-00004AA60000}"/>
    <cellStyle name="Subtotal (line) 7 36 4" xfId="43434" xr:uid="{00000000-0005-0000-0000-00004BA60000}"/>
    <cellStyle name="Subtotal (line) 7 36 5" xfId="43435" xr:uid="{00000000-0005-0000-0000-00004CA60000}"/>
    <cellStyle name="Subtotal (line) 7 37" xfId="6015" xr:uid="{00000000-0005-0000-0000-00004DA60000}"/>
    <cellStyle name="Subtotal (line) 7 37 2" xfId="43436" xr:uid="{00000000-0005-0000-0000-00004EA60000}"/>
    <cellStyle name="Subtotal (line) 7 37 2 2" xfId="43437" xr:uid="{00000000-0005-0000-0000-00004FA60000}"/>
    <cellStyle name="Subtotal (line) 7 37 2 3" xfId="43438" xr:uid="{00000000-0005-0000-0000-000050A60000}"/>
    <cellStyle name="Subtotal (line) 7 37 2 4" xfId="43439" xr:uid="{00000000-0005-0000-0000-000051A60000}"/>
    <cellStyle name="Subtotal (line) 7 37 3" xfId="43440" xr:uid="{00000000-0005-0000-0000-000052A60000}"/>
    <cellStyle name="Subtotal (line) 7 37 4" xfId="43441" xr:uid="{00000000-0005-0000-0000-000053A60000}"/>
    <cellStyle name="Subtotal (line) 7 37 5" xfId="43442" xr:uid="{00000000-0005-0000-0000-000054A60000}"/>
    <cellStyle name="Subtotal (line) 7 38" xfId="6016" xr:uid="{00000000-0005-0000-0000-000055A60000}"/>
    <cellStyle name="Subtotal (line) 7 38 2" xfId="43443" xr:uid="{00000000-0005-0000-0000-000056A60000}"/>
    <cellStyle name="Subtotal (line) 7 38 2 2" xfId="43444" xr:uid="{00000000-0005-0000-0000-000057A60000}"/>
    <cellStyle name="Subtotal (line) 7 38 2 3" xfId="43445" xr:uid="{00000000-0005-0000-0000-000058A60000}"/>
    <cellStyle name="Subtotal (line) 7 38 2 4" xfId="43446" xr:uid="{00000000-0005-0000-0000-000059A60000}"/>
    <cellStyle name="Subtotal (line) 7 38 3" xfId="43447" xr:uid="{00000000-0005-0000-0000-00005AA60000}"/>
    <cellStyle name="Subtotal (line) 7 38 4" xfId="43448" xr:uid="{00000000-0005-0000-0000-00005BA60000}"/>
    <cellStyle name="Subtotal (line) 7 38 5" xfId="43449" xr:uid="{00000000-0005-0000-0000-00005CA60000}"/>
    <cellStyle name="Subtotal (line) 7 39" xfId="6017" xr:uid="{00000000-0005-0000-0000-00005DA60000}"/>
    <cellStyle name="Subtotal (line) 7 39 2" xfId="43450" xr:uid="{00000000-0005-0000-0000-00005EA60000}"/>
    <cellStyle name="Subtotal (line) 7 39 2 2" xfId="43451" xr:uid="{00000000-0005-0000-0000-00005FA60000}"/>
    <cellStyle name="Subtotal (line) 7 39 2 3" xfId="43452" xr:uid="{00000000-0005-0000-0000-000060A60000}"/>
    <cellStyle name="Subtotal (line) 7 39 2 4" xfId="43453" xr:uid="{00000000-0005-0000-0000-000061A60000}"/>
    <cellStyle name="Subtotal (line) 7 39 3" xfId="43454" xr:uid="{00000000-0005-0000-0000-000062A60000}"/>
    <cellStyle name="Subtotal (line) 7 39 4" xfId="43455" xr:uid="{00000000-0005-0000-0000-000063A60000}"/>
    <cellStyle name="Subtotal (line) 7 39 5" xfId="43456" xr:uid="{00000000-0005-0000-0000-000064A60000}"/>
    <cellStyle name="Subtotal (line) 7 4" xfId="6018" xr:uid="{00000000-0005-0000-0000-000065A60000}"/>
    <cellStyle name="Subtotal (line) 7 4 2" xfId="43457" xr:uid="{00000000-0005-0000-0000-000066A60000}"/>
    <cellStyle name="Subtotal (line) 7 4 2 2" xfId="43458" xr:uid="{00000000-0005-0000-0000-000067A60000}"/>
    <cellStyle name="Subtotal (line) 7 4 2 3" xfId="43459" xr:uid="{00000000-0005-0000-0000-000068A60000}"/>
    <cellStyle name="Subtotal (line) 7 4 2 4" xfId="43460" xr:uid="{00000000-0005-0000-0000-000069A60000}"/>
    <cellStyle name="Subtotal (line) 7 4 3" xfId="43461" xr:uid="{00000000-0005-0000-0000-00006AA60000}"/>
    <cellStyle name="Subtotal (line) 7 4 4" xfId="43462" xr:uid="{00000000-0005-0000-0000-00006BA60000}"/>
    <cellStyle name="Subtotal (line) 7 4 5" xfId="43463" xr:uid="{00000000-0005-0000-0000-00006CA60000}"/>
    <cellStyle name="Subtotal (line) 7 40" xfId="6019" xr:uid="{00000000-0005-0000-0000-00006DA60000}"/>
    <cellStyle name="Subtotal (line) 7 40 2" xfId="43464" xr:uid="{00000000-0005-0000-0000-00006EA60000}"/>
    <cellStyle name="Subtotal (line) 7 40 2 2" xfId="43465" xr:uid="{00000000-0005-0000-0000-00006FA60000}"/>
    <cellStyle name="Subtotal (line) 7 40 2 3" xfId="43466" xr:uid="{00000000-0005-0000-0000-000070A60000}"/>
    <cellStyle name="Subtotal (line) 7 40 2 4" xfId="43467" xr:uid="{00000000-0005-0000-0000-000071A60000}"/>
    <cellStyle name="Subtotal (line) 7 40 3" xfId="43468" xr:uid="{00000000-0005-0000-0000-000072A60000}"/>
    <cellStyle name="Subtotal (line) 7 40 4" xfId="43469" xr:uid="{00000000-0005-0000-0000-000073A60000}"/>
    <cellStyle name="Subtotal (line) 7 40 5" xfId="43470" xr:uid="{00000000-0005-0000-0000-000074A60000}"/>
    <cellStyle name="Subtotal (line) 7 41" xfId="6020" xr:uid="{00000000-0005-0000-0000-000075A60000}"/>
    <cellStyle name="Subtotal (line) 7 41 2" xfId="43471" xr:uid="{00000000-0005-0000-0000-000076A60000}"/>
    <cellStyle name="Subtotal (line) 7 41 2 2" xfId="43472" xr:uid="{00000000-0005-0000-0000-000077A60000}"/>
    <cellStyle name="Subtotal (line) 7 41 2 3" xfId="43473" xr:uid="{00000000-0005-0000-0000-000078A60000}"/>
    <cellStyle name="Subtotal (line) 7 41 2 4" xfId="43474" xr:uid="{00000000-0005-0000-0000-000079A60000}"/>
    <cellStyle name="Subtotal (line) 7 41 3" xfId="43475" xr:uid="{00000000-0005-0000-0000-00007AA60000}"/>
    <cellStyle name="Subtotal (line) 7 41 4" xfId="43476" xr:uid="{00000000-0005-0000-0000-00007BA60000}"/>
    <cellStyle name="Subtotal (line) 7 41 5" xfId="43477" xr:uid="{00000000-0005-0000-0000-00007CA60000}"/>
    <cellStyle name="Subtotal (line) 7 42" xfId="6021" xr:uid="{00000000-0005-0000-0000-00007DA60000}"/>
    <cellStyle name="Subtotal (line) 7 42 2" xfId="43478" xr:uid="{00000000-0005-0000-0000-00007EA60000}"/>
    <cellStyle name="Subtotal (line) 7 42 2 2" xfId="43479" xr:uid="{00000000-0005-0000-0000-00007FA60000}"/>
    <cellStyle name="Subtotal (line) 7 42 2 3" xfId="43480" xr:uid="{00000000-0005-0000-0000-000080A60000}"/>
    <cellStyle name="Subtotal (line) 7 42 2 4" xfId="43481" xr:uid="{00000000-0005-0000-0000-000081A60000}"/>
    <cellStyle name="Subtotal (line) 7 42 3" xfId="43482" xr:uid="{00000000-0005-0000-0000-000082A60000}"/>
    <cellStyle name="Subtotal (line) 7 42 4" xfId="43483" xr:uid="{00000000-0005-0000-0000-000083A60000}"/>
    <cellStyle name="Subtotal (line) 7 42 5" xfId="43484" xr:uid="{00000000-0005-0000-0000-000084A60000}"/>
    <cellStyle name="Subtotal (line) 7 43" xfId="6022" xr:uid="{00000000-0005-0000-0000-000085A60000}"/>
    <cellStyle name="Subtotal (line) 7 43 2" xfId="43485" xr:uid="{00000000-0005-0000-0000-000086A60000}"/>
    <cellStyle name="Subtotal (line) 7 43 2 2" xfId="43486" xr:uid="{00000000-0005-0000-0000-000087A60000}"/>
    <cellStyle name="Subtotal (line) 7 43 2 3" xfId="43487" xr:uid="{00000000-0005-0000-0000-000088A60000}"/>
    <cellStyle name="Subtotal (line) 7 43 2 4" xfId="43488" xr:uid="{00000000-0005-0000-0000-000089A60000}"/>
    <cellStyle name="Subtotal (line) 7 43 3" xfId="43489" xr:uid="{00000000-0005-0000-0000-00008AA60000}"/>
    <cellStyle name="Subtotal (line) 7 43 4" xfId="43490" xr:uid="{00000000-0005-0000-0000-00008BA60000}"/>
    <cellStyle name="Subtotal (line) 7 43 5" xfId="43491" xr:uid="{00000000-0005-0000-0000-00008CA60000}"/>
    <cellStyle name="Subtotal (line) 7 44" xfId="6023" xr:uid="{00000000-0005-0000-0000-00008DA60000}"/>
    <cellStyle name="Subtotal (line) 7 44 2" xfId="43492" xr:uid="{00000000-0005-0000-0000-00008EA60000}"/>
    <cellStyle name="Subtotal (line) 7 44 2 2" xfId="43493" xr:uid="{00000000-0005-0000-0000-00008FA60000}"/>
    <cellStyle name="Subtotal (line) 7 44 2 3" xfId="43494" xr:uid="{00000000-0005-0000-0000-000090A60000}"/>
    <cellStyle name="Subtotal (line) 7 44 2 4" xfId="43495" xr:uid="{00000000-0005-0000-0000-000091A60000}"/>
    <cellStyle name="Subtotal (line) 7 44 3" xfId="43496" xr:uid="{00000000-0005-0000-0000-000092A60000}"/>
    <cellStyle name="Subtotal (line) 7 44 4" xfId="43497" xr:uid="{00000000-0005-0000-0000-000093A60000}"/>
    <cellStyle name="Subtotal (line) 7 44 5" xfId="43498" xr:uid="{00000000-0005-0000-0000-000094A60000}"/>
    <cellStyle name="Subtotal (line) 7 45" xfId="6024" xr:uid="{00000000-0005-0000-0000-000095A60000}"/>
    <cellStyle name="Subtotal (line) 7 45 2" xfId="43499" xr:uid="{00000000-0005-0000-0000-000096A60000}"/>
    <cellStyle name="Subtotal (line) 7 45 2 2" xfId="43500" xr:uid="{00000000-0005-0000-0000-000097A60000}"/>
    <cellStyle name="Subtotal (line) 7 45 2 3" xfId="43501" xr:uid="{00000000-0005-0000-0000-000098A60000}"/>
    <cellStyle name="Subtotal (line) 7 45 2 4" xfId="43502" xr:uid="{00000000-0005-0000-0000-000099A60000}"/>
    <cellStyle name="Subtotal (line) 7 45 3" xfId="43503" xr:uid="{00000000-0005-0000-0000-00009AA60000}"/>
    <cellStyle name="Subtotal (line) 7 45 4" xfId="43504" xr:uid="{00000000-0005-0000-0000-00009BA60000}"/>
    <cellStyle name="Subtotal (line) 7 45 5" xfId="43505" xr:uid="{00000000-0005-0000-0000-00009CA60000}"/>
    <cellStyle name="Subtotal (line) 7 46" xfId="43506" xr:uid="{00000000-0005-0000-0000-00009DA60000}"/>
    <cellStyle name="Subtotal (line) 7 46 2" xfId="43507" xr:uid="{00000000-0005-0000-0000-00009EA60000}"/>
    <cellStyle name="Subtotal (line) 7 46 3" xfId="43508" xr:uid="{00000000-0005-0000-0000-00009FA60000}"/>
    <cellStyle name="Subtotal (line) 7 46 4" xfId="43509" xr:uid="{00000000-0005-0000-0000-0000A0A60000}"/>
    <cellStyle name="Subtotal (line) 7 47" xfId="43510" xr:uid="{00000000-0005-0000-0000-0000A1A60000}"/>
    <cellStyle name="Subtotal (line) 7 5" xfId="6025" xr:uid="{00000000-0005-0000-0000-0000A2A60000}"/>
    <cellStyle name="Subtotal (line) 7 5 2" xfId="43511" xr:uid="{00000000-0005-0000-0000-0000A3A60000}"/>
    <cellStyle name="Subtotal (line) 7 5 2 2" xfId="43512" xr:uid="{00000000-0005-0000-0000-0000A4A60000}"/>
    <cellStyle name="Subtotal (line) 7 5 2 3" xfId="43513" xr:uid="{00000000-0005-0000-0000-0000A5A60000}"/>
    <cellStyle name="Subtotal (line) 7 5 2 4" xfId="43514" xr:uid="{00000000-0005-0000-0000-0000A6A60000}"/>
    <cellStyle name="Subtotal (line) 7 5 3" xfId="43515" xr:uid="{00000000-0005-0000-0000-0000A7A60000}"/>
    <cellStyle name="Subtotal (line) 7 5 4" xfId="43516" xr:uid="{00000000-0005-0000-0000-0000A8A60000}"/>
    <cellStyle name="Subtotal (line) 7 5 5" xfId="43517" xr:uid="{00000000-0005-0000-0000-0000A9A60000}"/>
    <cellStyle name="Subtotal (line) 7 6" xfId="6026" xr:uid="{00000000-0005-0000-0000-0000AAA60000}"/>
    <cellStyle name="Subtotal (line) 7 6 2" xfId="43518" xr:uid="{00000000-0005-0000-0000-0000ABA60000}"/>
    <cellStyle name="Subtotal (line) 7 6 2 2" xfId="43519" xr:uid="{00000000-0005-0000-0000-0000ACA60000}"/>
    <cellStyle name="Subtotal (line) 7 6 2 3" xfId="43520" xr:uid="{00000000-0005-0000-0000-0000ADA60000}"/>
    <cellStyle name="Subtotal (line) 7 6 2 4" xfId="43521" xr:uid="{00000000-0005-0000-0000-0000AEA60000}"/>
    <cellStyle name="Subtotal (line) 7 6 3" xfId="43522" xr:uid="{00000000-0005-0000-0000-0000AFA60000}"/>
    <cellStyle name="Subtotal (line) 7 6 4" xfId="43523" xr:uid="{00000000-0005-0000-0000-0000B0A60000}"/>
    <cellStyle name="Subtotal (line) 7 6 5" xfId="43524" xr:uid="{00000000-0005-0000-0000-0000B1A60000}"/>
    <cellStyle name="Subtotal (line) 7 7" xfId="6027" xr:uid="{00000000-0005-0000-0000-0000B2A60000}"/>
    <cellStyle name="Subtotal (line) 7 7 2" xfId="43525" xr:uid="{00000000-0005-0000-0000-0000B3A60000}"/>
    <cellStyle name="Subtotal (line) 7 7 2 2" xfId="43526" xr:uid="{00000000-0005-0000-0000-0000B4A60000}"/>
    <cellStyle name="Subtotal (line) 7 7 2 3" xfId="43527" xr:uid="{00000000-0005-0000-0000-0000B5A60000}"/>
    <cellStyle name="Subtotal (line) 7 7 2 4" xfId="43528" xr:uid="{00000000-0005-0000-0000-0000B6A60000}"/>
    <cellStyle name="Subtotal (line) 7 7 3" xfId="43529" xr:uid="{00000000-0005-0000-0000-0000B7A60000}"/>
    <cellStyle name="Subtotal (line) 7 7 4" xfId="43530" xr:uid="{00000000-0005-0000-0000-0000B8A60000}"/>
    <cellStyle name="Subtotal (line) 7 7 5" xfId="43531" xr:uid="{00000000-0005-0000-0000-0000B9A60000}"/>
    <cellStyle name="Subtotal (line) 7 8" xfId="6028" xr:uid="{00000000-0005-0000-0000-0000BAA60000}"/>
    <cellStyle name="Subtotal (line) 7 8 2" xfId="43532" xr:uid="{00000000-0005-0000-0000-0000BBA60000}"/>
    <cellStyle name="Subtotal (line) 7 8 2 2" xfId="43533" xr:uid="{00000000-0005-0000-0000-0000BCA60000}"/>
    <cellStyle name="Subtotal (line) 7 8 2 3" xfId="43534" xr:uid="{00000000-0005-0000-0000-0000BDA60000}"/>
    <cellStyle name="Subtotal (line) 7 8 2 4" xfId="43535" xr:uid="{00000000-0005-0000-0000-0000BEA60000}"/>
    <cellStyle name="Subtotal (line) 7 8 3" xfId="43536" xr:uid="{00000000-0005-0000-0000-0000BFA60000}"/>
    <cellStyle name="Subtotal (line) 7 8 4" xfId="43537" xr:uid="{00000000-0005-0000-0000-0000C0A60000}"/>
    <cellStyle name="Subtotal (line) 7 8 5" xfId="43538" xr:uid="{00000000-0005-0000-0000-0000C1A60000}"/>
    <cellStyle name="Subtotal (line) 7 9" xfId="6029" xr:uid="{00000000-0005-0000-0000-0000C2A60000}"/>
    <cellStyle name="Subtotal (line) 7 9 2" xfId="43539" xr:uid="{00000000-0005-0000-0000-0000C3A60000}"/>
    <cellStyle name="Subtotal (line) 7 9 2 2" xfId="43540" xr:uid="{00000000-0005-0000-0000-0000C4A60000}"/>
    <cellStyle name="Subtotal (line) 7 9 2 3" xfId="43541" xr:uid="{00000000-0005-0000-0000-0000C5A60000}"/>
    <cellStyle name="Subtotal (line) 7 9 2 4" xfId="43542" xr:uid="{00000000-0005-0000-0000-0000C6A60000}"/>
    <cellStyle name="Subtotal (line) 7 9 3" xfId="43543" xr:uid="{00000000-0005-0000-0000-0000C7A60000}"/>
    <cellStyle name="Subtotal (line) 7 9 4" xfId="43544" xr:uid="{00000000-0005-0000-0000-0000C8A60000}"/>
    <cellStyle name="Subtotal (line) 7 9 5" xfId="43545" xr:uid="{00000000-0005-0000-0000-0000C9A60000}"/>
    <cellStyle name="Subtotal (line) 8" xfId="6030" xr:uid="{00000000-0005-0000-0000-0000CAA60000}"/>
    <cellStyle name="Subtotal (line) 8 10" xfId="6031" xr:uid="{00000000-0005-0000-0000-0000CBA60000}"/>
    <cellStyle name="Subtotal (line) 8 10 2" xfId="43546" xr:uid="{00000000-0005-0000-0000-0000CCA60000}"/>
    <cellStyle name="Subtotal (line) 8 10 2 2" xfId="43547" xr:uid="{00000000-0005-0000-0000-0000CDA60000}"/>
    <cellStyle name="Subtotal (line) 8 10 2 3" xfId="43548" xr:uid="{00000000-0005-0000-0000-0000CEA60000}"/>
    <cellStyle name="Subtotal (line) 8 10 2 4" xfId="43549" xr:uid="{00000000-0005-0000-0000-0000CFA60000}"/>
    <cellStyle name="Subtotal (line) 8 10 3" xfId="43550" xr:uid="{00000000-0005-0000-0000-0000D0A60000}"/>
    <cellStyle name="Subtotal (line) 8 10 4" xfId="43551" xr:uid="{00000000-0005-0000-0000-0000D1A60000}"/>
    <cellStyle name="Subtotal (line) 8 10 5" xfId="43552" xr:uid="{00000000-0005-0000-0000-0000D2A60000}"/>
    <cellStyle name="Subtotal (line) 8 11" xfId="6032" xr:uid="{00000000-0005-0000-0000-0000D3A60000}"/>
    <cellStyle name="Subtotal (line) 8 11 2" xfId="43553" xr:uid="{00000000-0005-0000-0000-0000D4A60000}"/>
    <cellStyle name="Subtotal (line) 8 11 2 2" xfId="43554" xr:uid="{00000000-0005-0000-0000-0000D5A60000}"/>
    <cellStyle name="Subtotal (line) 8 11 2 3" xfId="43555" xr:uid="{00000000-0005-0000-0000-0000D6A60000}"/>
    <cellStyle name="Subtotal (line) 8 11 2 4" xfId="43556" xr:uid="{00000000-0005-0000-0000-0000D7A60000}"/>
    <cellStyle name="Subtotal (line) 8 11 3" xfId="43557" xr:uid="{00000000-0005-0000-0000-0000D8A60000}"/>
    <cellStyle name="Subtotal (line) 8 11 4" xfId="43558" xr:uid="{00000000-0005-0000-0000-0000D9A60000}"/>
    <cellStyle name="Subtotal (line) 8 11 5" xfId="43559" xr:uid="{00000000-0005-0000-0000-0000DAA60000}"/>
    <cellStyle name="Subtotal (line) 8 12" xfId="6033" xr:uid="{00000000-0005-0000-0000-0000DBA60000}"/>
    <cellStyle name="Subtotal (line) 8 12 2" xfId="43560" xr:uid="{00000000-0005-0000-0000-0000DCA60000}"/>
    <cellStyle name="Subtotal (line) 8 12 2 2" xfId="43561" xr:uid="{00000000-0005-0000-0000-0000DDA60000}"/>
    <cellStyle name="Subtotal (line) 8 12 2 3" xfId="43562" xr:uid="{00000000-0005-0000-0000-0000DEA60000}"/>
    <cellStyle name="Subtotal (line) 8 12 2 4" xfId="43563" xr:uid="{00000000-0005-0000-0000-0000DFA60000}"/>
    <cellStyle name="Subtotal (line) 8 12 3" xfId="43564" xr:uid="{00000000-0005-0000-0000-0000E0A60000}"/>
    <cellStyle name="Subtotal (line) 8 12 4" xfId="43565" xr:uid="{00000000-0005-0000-0000-0000E1A60000}"/>
    <cellStyle name="Subtotal (line) 8 12 5" xfId="43566" xr:uid="{00000000-0005-0000-0000-0000E2A60000}"/>
    <cellStyle name="Subtotal (line) 8 13" xfId="6034" xr:uid="{00000000-0005-0000-0000-0000E3A60000}"/>
    <cellStyle name="Subtotal (line) 8 13 2" xfId="43567" xr:uid="{00000000-0005-0000-0000-0000E4A60000}"/>
    <cellStyle name="Subtotal (line) 8 13 2 2" xfId="43568" xr:uid="{00000000-0005-0000-0000-0000E5A60000}"/>
    <cellStyle name="Subtotal (line) 8 13 2 3" xfId="43569" xr:uid="{00000000-0005-0000-0000-0000E6A60000}"/>
    <cellStyle name="Subtotal (line) 8 13 2 4" xfId="43570" xr:uid="{00000000-0005-0000-0000-0000E7A60000}"/>
    <cellStyle name="Subtotal (line) 8 13 3" xfId="43571" xr:uid="{00000000-0005-0000-0000-0000E8A60000}"/>
    <cellStyle name="Subtotal (line) 8 13 4" xfId="43572" xr:uid="{00000000-0005-0000-0000-0000E9A60000}"/>
    <cellStyle name="Subtotal (line) 8 13 5" xfId="43573" xr:uid="{00000000-0005-0000-0000-0000EAA60000}"/>
    <cellStyle name="Subtotal (line) 8 14" xfId="6035" xr:uid="{00000000-0005-0000-0000-0000EBA60000}"/>
    <cellStyle name="Subtotal (line) 8 14 2" xfId="43574" xr:uid="{00000000-0005-0000-0000-0000ECA60000}"/>
    <cellStyle name="Subtotal (line) 8 14 2 2" xfId="43575" xr:uid="{00000000-0005-0000-0000-0000EDA60000}"/>
    <cellStyle name="Subtotal (line) 8 14 2 3" xfId="43576" xr:uid="{00000000-0005-0000-0000-0000EEA60000}"/>
    <cellStyle name="Subtotal (line) 8 14 2 4" xfId="43577" xr:uid="{00000000-0005-0000-0000-0000EFA60000}"/>
    <cellStyle name="Subtotal (line) 8 14 3" xfId="43578" xr:uid="{00000000-0005-0000-0000-0000F0A60000}"/>
    <cellStyle name="Subtotal (line) 8 14 4" xfId="43579" xr:uid="{00000000-0005-0000-0000-0000F1A60000}"/>
    <cellStyle name="Subtotal (line) 8 14 5" xfId="43580" xr:uid="{00000000-0005-0000-0000-0000F2A60000}"/>
    <cellStyle name="Subtotal (line) 8 15" xfId="6036" xr:uid="{00000000-0005-0000-0000-0000F3A60000}"/>
    <cellStyle name="Subtotal (line) 8 15 2" xfId="43581" xr:uid="{00000000-0005-0000-0000-0000F4A60000}"/>
    <cellStyle name="Subtotal (line) 8 15 2 2" xfId="43582" xr:uid="{00000000-0005-0000-0000-0000F5A60000}"/>
    <cellStyle name="Subtotal (line) 8 15 2 3" xfId="43583" xr:uid="{00000000-0005-0000-0000-0000F6A60000}"/>
    <cellStyle name="Subtotal (line) 8 15 2 4" xfId="43584" xr:uid="{00000000-0005-0000-0000-0000F7A60000}"/>
    <cellStyle name="Subtotal (line) 8 15 3" xfId="43585" xr:uid="{00000000-0005-0000-0000-0000F8A60000}"/>
    <cellStyle name="Subtotal (line) 8 15 4" xfId="43586" xr:uid="{00000000-0005-0000-0000-0000F9A60000}"/>
    <cellStyle name="Subtotal (line) 8 15 5" xfId="43587" xr:uid="{00000000-0005-0000-0000-0000FAA60000}"/>
    <cellStyle name="Subtotal (line) 8 16" xfId="6037" xr:uid="{00000000-0005-0000-0000-0000FBA60000}"/>
    <cellStyle name="Subtotal (line) 8 16 2" xfId="43588" xr:uid="{00000000-0005-0000-0000-0000FCA60000}"/>
    <cellStyle name="Subtotal (line) 8 16 2 2" xfId="43589" xr:uid="{00000000-0005-0000-0000-0000FDA60000}"/>
    <cellStyle name="Subtotal (line) 8 16 2 3" xfId="43590" xr:uid="{00000000-0005-0000-0000-0000FEA60000}"/>
    <cellStyle name="Subtotal (line) 8 16 2 4" xfId="43591" xr:uid="{00000000-0005-0000-0000-0000FFA60000}"/>
    <cellStyle name="Subtotal (line) 8 16 3" xfId="43592" xr:uid="{00000000-0005-0000-0000-000000A70000}"/>
    <cellStyle name="Subtotal (line) 8 16 4" xfId="43593" xr:uid="{00000000-0005-0000-0000-000001A70000}"/>
    <cellStyle name="Subtotal (line) 8 16 5" xfId="43594" xr:uid="{00000000-0005-0000-0000-000002A70000}"/>
    <cellStyle name="Subtotal (line) 8 17" xfId="6038" xr:uid="{00000000-0005-0000-0000-000003A70000}"/>
    <cellStyle name="Subtotal (line) 8 17 2" xfId="43595" xr:uid="{00000000-0005-0000-0000-000004A70000}"/>
    <cellStyle name="Subtotal (line) 8 17 2 2" xfId="43596" xr:uid="{00000000-0005-0000-0000-000005A70000}"/>
    <cellStyle name="Subtotal (line) 8 17 2 3" xfId="43597" xr:uid="{00000000-0005-0000-0000-000006A70000}"/>
    <cellStyle name="Subtotal (line) 8 17 2 4" xfId="43598" xr:uid="{00000000-0005-0000-0000-000007A70000}"/>
    <cellStyle name="Subtotal (line) 8 17 3" xfId="43599" xr:uid="{00000000-0005-0000-0000-000008A70000}"/>
    <cellStyle name="Subtotal (line) 8 17 4" xfId="43600" xr:uid="{00000000-0005-0000-0000-000009A70000}"/>
    <cellStyle name="Subtotal (line) 8 17 5" xfId="43601" xr:uid="{00000000-0005-0000-0000-00000AA70000}"/>
    <cellStyle name="Subtotal (line) 8 18" xfId="6039" xr:uid="{00000000-0005-0000-0000-00000BA70000}"/>
    <cellStyle name="Subtotal (line) 8 18 2" xfId="43602" xr:uid="{00000000-0005-0000-0000-00000CA70000}"/>
    <cellStyle name="Subtotal (line) 8 18 2 2" xfId="43603" xr:uid="{00000000-0005-0000-0000-00000DA70000}"/>
    <cellStyle name="Subtotal (line) 8 18 2 3" xfId="43604" xr:uid="{00000000-0005-0000-0000-00000EA70000}"/>
    <cellStyle name="Subtotal (line) 8 18 2 4" xfId="43605" xr:uid="{00000000-0005-0000-0000-00000FA70000}"/>
    <cellStyle name="Subtotal (line) 8 18 3" xfId="43606" xr:uid="{00000000-0005-0000-0000-000010A70000}"/>
    <cellStyle name="Subtotal (line) 8 18 4" xfId="43607" xr:uid="{00000000-0005-0000-0000-000011A70000}"/>
    <cellStyle name="Subtotal (line) 8 18 5" xfId="43608" xr:uid="{00000000-0005-0000-0000-000012A70000}"/>
    <cellStyle name="Subtotal (line) 8 19" xfId="6040" xr:uid="{00000000-0005-0000-0000-000013A70000}"/>
    <cellStyle name="Subtotal (line) 8 19 2" xfId="43609" xr:uid="{00000000-0005-0000-0000-000014A70000}"/>
    <cellStyle name="Subtotal (line) 8 19 2 2" xfId="43610" xr:uid="{00000000-0005-0000-0000-000015A70000}"/>
    <cellStyle name="Subtotal (line) 8 19 2 3" xfId="43611" xr:uid="{00000000-0005-0000-0000-000016A70000}"/>
    <cellStyle name="Subtotal (line) 8 19 2 4" xfId="43612" xr:uid="{00000000-0005-0000-0000-000017A70000}"/>
    <cellStyle name="Subtotal (line) 8 19 3" xfId="43613" xr:uid="{00000000-0005-0000-0000-000018A70000}"/>
    <cellStyle name="Subtotal (line) 8 19 4" xfId="43614" xr:uid="{00000000-0005-0000-0000-000019A70000}"/>
    <cellStyle name="Subtotal (line) 8 19 5" xfId="43615" xr:uid="{00000000-0005-0000-0000-00001AA70000}"/>
    <cellStyle name="Subtotal (line) 8 2" xfId="6041" xr:uid="{00000000-0005-0000-0000-00001BA70000}"/>
    <cellStyle name="Subtotal (line) 8 2 2" xfId="43616" xr:uid="{00000000-0005-0000-0000-00001CA70000}"/>
    <cellStyle name="Subtotal (line) 8 2 2 2" xfId="43617" xr:uid="{00000000-0005-0000-0000-00001DA70000}"/>
    <cellStyle name="Subtotal (line) 8 2 2 3" xfId="43618" xr:uid="{00000000-0005-0000-0000-00001EA70000}"/>
    <cellStyle name="Subtotal (line) 8 2 2 4" xfId="43619" xr:uid="{00000000-0005-0000-0000-00001FA70000}"/>
    <cellStyle name="Subtotal (line) 8 2 3" xfId="43620" xr:uid="{00000000-0005-0000-0000-000020A70000}"/>
    <cellStyle name="Subtotal (line) 8 2 4" xfId="43621" xr:uid="{00000000-0005-0000-0000-000021A70000}"/>
    <cellStyle name="Subtotal (line) 8 2 5" xfId="43622" xr:uid="{00000000-0005-0000-0000-000022A70000}"/>
    <cellStyle name="Subtotal (line) 8 20" xfId="6042" xr:uid="{00000000-0005-0000-0000-000023A70000}"/>
    <cellStyle name="Subtotal (line) 8 20 2" xfId="43623" xr:uid="{00000000-0005-0000-0000-000024A70000}"/>
    <cellStyle name="Subtotal (line) 8 20 2 2" xfId="43624" xr:uid="{00000000-0005-0000-0000-000025A70000}"/>
    <cellStyle name="Subtotal (line) 8 20 2 3" xfId="43625" xr:uid="{00000000-0005-0000-0000-000026A70000}"/>
    <cellStyle name="Subtotal (line) 8 20 2 4" xfId="43626" xr:uid="{00000000-0005-0000-0000-000027A70000}"/>
    <cellStyle name="Subtotal (line) 8 20 3" xfId="43627" xr:uid="{00000000-0005-0000-0000-000028A70000}"/>
    <cellStyle name="Subtotal (line) 8 20 4" xfId="43628" xr:uid="{00000000-0005-0000-0000-000029A70000}"/>
    <cellStyle name="Subtotal (line) 8 20 5" xfId="43629" xr:uid="{00000000-0005-0000-0000-00002AA70000}"/>
    <cellStyle name="Subtotal (line) 8 21" xfId="6043" xr:uid="{00000000-0005-0000-0000-00002BA70000}"/>
    <cellStyle name="Subtotal (line) 8 21 2" xfId="43630" xr:uid="{00000000-0005-0000-0000-00002CA70000}"/>
    <cellStyle name="Subtotal (line) 8 21 2 2" xfId="43631" xr:uid="{00000000-0005-0000-0000-00002DA70000}"/>
    <cellStyle name="Subtotal (line) 8 21 2 3" xfId="43632" xr:uid="{00000000-0005-0000-0000-00002EA70000}"/>
    <cellStyle name="Subtotal (line) 8 21 2 4" xfId="43633" xr:uid="{00000000-0005-0000-0000-00002FA70000}"/>
    <cellStyle name="Subtotal (line) 8 21 3" xfId="43634" xr:uid="{00000000-0005-0000-0000-000030A70000}"/>
    <cellStyle name="Subtotal (line) 8 21 4" xfId="43635" xr:uid="{00000000-0005-0000-0000-000031A70000}"/>
    <cellStyle name="Subtotal (line) 8 21 5" xfId="43636" xr:uid="{00000000-0005-0000-0000-000032A70000}"/>
    <cellStyle name="Subtotal (line) 8 22" xfId="6044" xr:uid="{00000000-0005-0000-0000-000033A70000}"/>
    <cellStyle name="Subtotal (line) 8 22 2" xfId="43637" xr:uid="{00000000-0005-0000-0000-000034A70000}"/>
    <cellStyle name="Subtotal (line) 8 22 2 2" xfId="43638" xr:uid="{00000000-0005-0000-0000-000035A70000}"/>
    <cellStyle name="Subtotal (line) 8 22 2 3" xfId="43639" xr:uid="{00000000-0005-0000-0000-000036A70000}"/>
    <cellStyle name="Subtotal (line) 8 22 2 4" xfId="43640" xr:uid="{00000000-0005-0000-0000-000037A70000}"/>
    <cellStyle name="Subtotal (line) 8 22 3" xfId="43641" xr:uid="{00000000-0005-0000-0000-000038A70000}"/>
    <cellStyle name="Subtotal (line) 8 22 4" xfId="43642" xr:uid="{00000000-0005-0000-0000-000039A70000}"/>
    <cellStyle name="Subtotal (line) 8 22 5" xfId="43643" xr:uid="{00000000-0005-0000-0000-00003AA70000}"/>
    <cellStyle name="Subtotal (line) 8 23" xfId="6045" xr:uid="{00000000-0005-0000-0000-00003BA70000}"/>
    <cellStyle name="Subtotal (line) 8 23 2" xfId="43644" xr:uid="{00000000-0005-0000-0000-00003CA70000}"/>
    <cellStyle name="Subtotal (line) 8 23 2 2" xfId="43645" xr:uid="{00000000-0005-0000-0000-00003DA70000}"/>
    <cellStyle name="Subtotal (line) 8 23 2 3" xfId="43646" xr:uid="{00000000-0005-0000-0000-00003EA70000}"/>
    <cellStyle name="Subtotal (line) 8 23 2 4" xfId="43647" xr:uid="{00000000-0005-0000-0000-00003FA70000}"/>
    <cellStyle name="Subtotal (line) 8 23 3" xfId="43648" xr:uid="{00000000-0005-0000-0000-000040A70000}"/>
    <cellStyle name="Subtotal (line) 8 23 4" xfId="43649" xr:uid="{00000000-0005-0000-0000-000041A70000}"/>
    <cellStyle name="Subtotal (line) 8 23 5" xfId="43650" xr:uid="{00000000-0005-0000-0000-000042A70000}"/>
    <cellStyle name="Subtotal (line) 8 24" xfId="6046" xr:uid="{00000000-0005-0000-0000-000043A70000}"/>
    <cellStyle name="Subtotal (line) 8 24 2" xfId="43651" xr:uid="{00000000-0005-0000-0000-000044A70000}"/>
    <cellStyle name="Subtotal (line) 8 24 2 2" xfId="43652" xr:uid="{00000000-0005-0000-0000-000045A70000}"/>
    <cellStyle name="Subtotal (line) 8 24 2 3" xfId="43653" xr:uid="{00000000-0005-0000-0000-000046A70000}"/>
    <cellStyle name="Subtotal (line) 8 24 2 4" xfId="43654" xr:uid="{00000000-0005-0000-0000-000047A70000}"/>
    <cellStyle name="Subtotal (line) 8 24 3" xfId="43655" xr:uid="{00000000-0005-0000-0000-000048A70000}"/>
    <cellStyle name="Subtotal (line) 8 24 4" xfId="43656" xr:uid="{00000000-0005-0000-0000-000049A70000}"/>
    <cellStyle name="Subtotal (line) 8 24 5" xfId="43657" xr:uid="{00000000-0005-0000-0000-00004AA70000}"/>
    <cellStyle name="Subtotal (line) 8 25" xfId="6047" xr:uid="{00000000-0005-0000-0000-00004BA70000}"/>
    <cellStyle name="Subtotal (line) 8 25 2" xfId="43658" xr:uid="{00000000-0005-0000-0000-00004CA70000}"/>
    <cellStyle name="Subtotal (line) 8 25 2 2" xfId="43659" xr:uid="{00000000-0005-0000-0000-00004DA70000}"/>
    <cellStyle name="Subtotal (line) 8 25 2 3" xfId="43660" xr:uid="{00000000-0005-0000-0000-00004EA70000}"/>
    <cellStyle name="Subtotal (line) 8 25 2 4" xfId="43661" xr:uid="{00000000-0005-0000-0000-00004FA70000}"/>
    <cellStyle name="Subtotal (line) 8 25 3" xfId="43662" xr:uid="{00000000-0005-0000-0000-000050A70000}"/>
    <cellStyle name="Subtotal (line) 8 25 4" xfId="43663" xr:uid="{00000000-0005-0000-0000-000051A70000}"/>
    <cellStyle name="Subtotal (line) 8 25 5" xfId="43664" xr:uid="{00000000-0005-0000-0000-000052A70000}"/>
    <cellStyle name="Subtotal (line) 8 26" xfId="6048" xr:uid="{00000000-0005-0000-0000-000053A70000}"/>
    <cellStyle name="Subtotal (line) 8 26 2" xfId="43665" xr:uid="{00000000-0005-0000-0000-000054A70000}"/>
    <cellStyle name="Subtotal (line) 8 26 2 2" xfId="43666" xr:uid="{00000000-0005-0000-0000-000055A70000}"/>
    <cellStyle name="Subtotal (line) 8 26 2 3" xfId="43667" xr:uid="{00000000-0005-0000-0000-000056A70000}"/>
    <cellStyle name="Subtotal (line) 8 26 2 4" xfId="43668" xr:uid="{00000000-0005-0000-0000-000057A70000}"/>
    <cellStyle name="Subtotal (line) 8 26 3" xfId="43669" xr:uid="{00000000-0005-0000-0000-000058A70000}"/>
    <cellStyle name="Subtotal (line) 8 26 4" xfId="43670" xr:uid="{00000000-0005-0000-0000-000059A70000}"/>
    <cellStyle name="Subtotal (line) 8 26 5" xfId="43671" xr:uid="{00000000-0005-0000-0000-00005AA70000}"/>
    <cellStyle name="Subtotal (line) 8 27" xfId="6049" xr:uid="{00000000-0005-0000-0000-00005BA70000}"/>
    <cellStyle name="Subtotal (line) 8 27 2" xfId="43672" xr:uid="{00000000-0005-0000-0000-00005CA70000}"/>
    <cellStyle name="Subtotal (line) 8 27 2 2" xfId="43673" xr:uid="{00000000-0005-0000-0000-00005DA70000}"/>
    <cellStyle name="Subtotal (line) 8 27 2 3" xfId="43674" xr:uid="{00000000-0005-0000-0000-00005EA70000}"/>
    <cellStyle name="Subtotal (line) 8 27 2 4" xfId="43675" xr:uid="{00000000-0005-0000-0000-00005FA70000}"/>
    <cellStyle name="Subtotal (line) 8 27 3" xfId="43676" xr:uid="{00000000-0005-0000-0000-000060A70000}"/>
    <cellStyle name="Subtotal (line) 8 27 4" xfId="43677" xr:uid="{00000000-0005-0000-0000-000061A70000}"/>
    <cellStyle name="Subtotal (line) 8 27 5" xfId="43678" xr:uid="{00000000-0005-0000-0000-000062A70000}"/>
    <cellStyle name="Subtotal (line) 8 28" xfId="6050" xr:uid="{00000000-0005-0000-0000-000063A70000}"/>
    <cellStyle name="Subtotal (line) 8 28 2" xfId="43679" xr:uid="{00000000-0005-0000-0000-000064A70000}"/>
    <cellStyle name="Subtotal (line) 8 28 2 2" xfId="43680" xr:uid="{00000000-0005-0000-0000-000065A70000}"/>
    <cellStyle name="Subtotal (line) 8 28 2 3" xfId="43681" xr:uid="{00000000-0005-0000-0000-000066A70000}"/>
    <cellStyle name="Subtotal (line) 8 28 2 4" xfId="43682" xr:uid="{00000000-0005-0000-0000-000067A70000}"/>
    <cellStyle name="Subtotal (line) 8 28 3" xfId="43683" xr:uid="{00000000-0005-0000-0000-000068A70000}"/>
    <cellStyle name="Subtotal (line) 8 28 4" xfId="43684" xr:uid="{00000000-0005-0000-0000-000069A70000}"/>
    <cellStyle name="Subtotal (line) 8 28 5" xfId="43685" xr:uid="{00000000-0005-0000-0000-00006AA70000}"/>
    <cellStyle name="Subtotal (line) 8 29" xfId="6051" xr:uid="{00000000-0005-0000-0000-00006BA70000}"/>
    <cellStyle name="Subtotal (line) 8 29 2" xfId="43686" xr:uid="{00000000-0005-0000-0000-00006CA70000}"/>
    <cellStyle name="Subtotal (line) 8 29 2 2" xfId="43687" xr:uid="{00000000-0005-0000-0000-00006DA70000}"/>
    <cellStyle name="Subtotal (line) 8 29 2 3" xfId="43688" xr:uid="{00000000-0005-0000-0000-00006EA70000}"/>
    <cellStyle name="Subtotal (line) 8 29 2 4" xfId="43689" xr:uid="{00000000-0005-0000-0000-00006FA70000}"/>
    <cellStyle name="Subtotal (line) 8 29 3" xfId="43690" xr:uid="{00000000-0005-0000-0000-000070A70000}"/>
    <cellStyle name="Subtotal (line) 8 29 4" xfId="43691" xr:uid="{00000000-0005-0000-0000-000071A70000}"/>
    <cellStyle name="Subtotal (line) 8 29 5" xfId="43692" xr:uid="{00000000-0005-0000-0000-000072A70000}"/>
    <cellStyle name="Subtotal (line) 8 3" xfId="6052" xr:uid="{00000000-0005-0000-0000-000073A70000}"/>
    <cellStyle name="Subtotal (line) 8 3 2" xfId="43693" xr:uid="{00000000-0005-0000-0000-000074A70000}"/>
    <cellStyle name="Subtotal (line) 8 3 2 2" xfId="43694" xr:uid="{00000000-0005-0000-0000-000075A70000}"/>
    <cellStyle name="Subtotal (line) 8 3 2 3" xfId="43695" xr:uid="{00000000-0005-0000-0000-000076A70000}"/>
    <cellStyle name="Subtotal (line) 8 3 2 4" xfId="43696" xr:uid="{00000000-0005-0000-0000-000077A70000}"/>
    <cellStyle name="Subtotal (line) 8 3 3" xfId="43697" xr:uid="{00000000-0005-0000-0000-000078A70000}"/>
    <cellStyle name="Subtotal (line) 8 3 4" xfId="43698" xr:uid="{00000000-0005-0000-0000-000079A70000}"/>
    <cellStyle name="Subtotal (line) 8 3 5" xfId="43699" xr:uid="{00000000-0005-0000-0000-00007AA70000}"/>
    <cellStyle name="Subtotal (line) 8 30" xfId="6053" xr:uid="{00000000-0005-0000-0000-00007BA70000}"/>
    <cellStyle name="Subtotal (line) 8 30 2" xfId="43700" xr:uid="{00000000-0005-0000-0000-00007CA70000}"/>
    <cellStyle name="Subtotal (line) 8 30 2 2" xfId="43701" xr:uid="{00000000-0005-0000-0000-00007DA70000}"/>
    <cellStyle name="Subtotal (line) 8 30 2 3" xfId="43702" xr:uid="{00000000-0005-0000-0000-00007EA70000}"/>
    <cellStyle name="Subtotal (line) 8 30 2 4" xfId="43703" xr:uid="{00000000-0005-0000-0000-00007FA70000}"/>
    <cellStyle name="Subtotal (line) 8 30 3" xfId="43704" xr:uid="{00000000-0005-0000-0000-000080A70000}"/>
    <cellStyle name="Subtotal (line) 8 30 4" xfId="43705" xr:uid="{00000000-0005-0000-0000-000081A70000}"/>
    <cellStyle name="Subtotal (line) 8 30 5" xfId="43706" xr:uid="{00000000-0005-0000-0000-000082A70000}"/>
    <cellStyle name="Subtotal (line) 8 31" xfId="6054" xr:uid="{00000000-0005-0000-0000-000083A70000}"/>
    <cellStyle name="Subtotal (line) 8 31 2" xfId="43707" xr:uid="{00000000-0005-0000-0000-000084A70000}"/>
    <cellStyle name="Subtotal (line) 8 31 2 2" xfId="43708" xr:uid="{00000000-0005-0000-0000-000085A70000}"/>
    <cellStyle name="Subtotal (line) 8 31 2 3" xfId="43709" xr:uid="{00000000-0005-0000-0000-000086A70000}"/>
    <cellStyle name="Subtotal (line) 8 31 2 4" xfId="43710" xr:uid="{00000000-0005-0000-0000-000087A70000}"/>
    <cellStyle name="Subtotal (line) 8 31 3" xfId="43711" xr:uid="{00000000-0005-0000-0000-000088A70000}"/>
    <cellStyle name="Subtotal (line) 8 31 4" xfId="43712" xr:uid="{00000000-0005-0000-0000-000089A70000}"/>
    <cellStyle name="Subtotal (line) 8 31 5" xfId="43713" xr:uid="{00000000-0005-0000-0000-00008AA70000}"/>
    <cellStyle name="Subtotal (line) 8 32" xfId="6055" xr:uid="{00000000-0005-0000-0000-00008BA70000}"/>
    <cellStyle name="Subtotal (line) 8 32 2" xfId="43714" xr:uid="{00000000-0005-0000-0000-00008CA70000}"/>
    <cellStyle name="Subtotal (line) 8 32 2 2" xfId="43715" xr:uid="{00000000-0005-0000-0000-00008DA70000}"/>
    <cellStyle name="Subtotal (line) 8 32 2 3" xfId="43716" xr:uid="{00000000-0005-0000-0000-00008EA70000}"/>
    <cellStyle name="Subtotal (line) 8 32 2 4" xfId="43717" xr:uid="{00000000-0005-0000-0000-00008FA70000}"/>
    <cellStyle name="Subtotal (line) 8 32 3" xfId="43718" xr:uid="{00000000-0005-0000-0000-000090A70000}"/>
    <cellStyle name="Subtotal (line) 8 32 4" xfId="43719" xr:uid="{00000000-0005-0000-0000-000091A70000}"/>
    <cellStyle name="Subtotal (line) 8 32 5" xfId="43720" xr:uid="{00000000-0005-0000-0000-000092A70000}"/>
    <cellStyle name="Subtotal (line) 8 33" xfId="6056" xr:uid="{00000000-0005-0000-0000-000093A70000}"/>
    <cellStyle name="Subtotal (line) 8 33 2" xfId="43721" xr:uid="{00000000-0005-0000-0000-000094A70000}"/>
    <cellStyle name="Subtotal (line) 8 33 2 2" xfId="43722" xr:uid="{00000000-0005-0000-0000-000095A70000}"/>
    <cellStyle name="Subtotal (line) 8 33 2 3" xfId="43723" xr:uid="{00000000-0005-0000-0000-000096A70000}"/>
    <cellStyle name="Subtotal (line) 8 33 2 4" xfId="43724" xr:uid="{00000000-0005-0000-0000-000097A70000}"/>
    <cellStyle name="Subtotal (line) 8 33 3" xfId="43725" xr:uid="{00000000-0005-0000-0000-000098A70000}"/>
    <cellStyle name="Subtotal (line) 8 33 4" xfId="43726" xr:uid="{00000000-0005-0000-0000-000099A70000}"/>
    <cellStyle name="Subtotal (line) 8 33 5" xfId="43727" xr:uid="{00000000-0005-0000-0000-00009AA70000}"/>
    <cellStyle name="Subtotal (line) 8 34" xfId="6057" xr:uid="{00000000-0005-0000-0000-00009BA70000}"/>
    <cellStyle name="Subtotal (line) 8 34 2" xfId="43728" xr:uid="{00000000-0005-0000-0000-00009CA70000}"/>
    <cellStyle name="Subtotal (line) 8 34 2 2" xfId="43729" xr:uid="{00000000-0005-0000-0000-00009DA70000}"/>
    <cellStyle name="Subtotal (line) 8 34 2 3" xfId="43730" xr:uid="{00000000-0005-0000-0000-00009EA70000}"/>
    <cellStyle name="Subtotal (line) 8 34 2 4" xfId="43731" xr:uid="{00000000-0005-0000-0000-00009FA70000}"/>
    <cellStyle name="Subtotal (line) 8 34 3" xfId="43732" xr:uid="{00000000-0005-0000-0000-0000A0A70000}"/>
    <cellStyle name="Subtotal (line) 8 34 4" xfId="43733" xr:uid="{00000000-0005-0000-0000-0000A1A70000}"/>
    <cellStyle name="Subtotal (line) 8 34 5" xfId="43734" xr:uid="{00000000-0005-0000-0000-0000A2A70000}"/>
    <cellStyle name="Subtotal (line) 8 35" xfId="6058" xr:uid="{00000000-0005-0000-0000-0000A3A70000}"/>
    <cellStyle name="Subtotal (line) 8 35 2" xfId="43735" xr:uid="{00000000-0005-0000-0000-0000A4A70000}"/>
    <cellStyle name="Subtotal (line) 8 35 2 2" xfId="43736" xr:uid="{00000000-0005-0000-0000-0000A5A70000}"/>
    <cellStyle name="Subtotal (line) 8 35 2 3" xfId="43737" xr:uid="{00000000-0005-0000-0000-0000A6A70000}"/>
    <cellStyle name="Subtotal (line) 8 35 2 4" xfId="43738" xr:uid="{00000000-0005-0000-0000-0000A7A70000}"/>
    <cellStyle name="Subtotal (line) 8 35 3" xfId="43739" xr:uid="{00000000-0005-0000-0000-0000A8A70000}"/>
    <cellStyle name="Subtotal (line) 8 35 4" xfId="43740" xr:uid="{00000000-0005-0000-0000-0000A9A70000}"/>
    <cellStyle name="Subtotal (line) 8 35 5" xfId="43741" xr:uid="{00000000-0005-0000-0000-0000AAA70000}"/>
    <cellStyle name="Subtotal (line) 8 36" xfId="6059" xr:uid="{00000000-0005-0000-0000-0000ABA70000}"/>
    <cellStyle name="Subtotal (line) 8 36 2" xfId="43742" xr:uid="{00000000-0005-0000-0000-0000ACA70000}"/>
    <cellStyle name="Subtotal (line) 8 36 2 2" xfId="43743" xr:uid="{00000000-0005-0000-0000-0000ADA70000}"/>
    <cellStyle name="Subtotal (line) 8 36 2 3" xfId="43744" xr:uid="{00000000-0005-0000-0000-0000AEA70000}"/>
    <cellStyle name="Subtotal (line) 8 36 2 4" xfId="43745" xr:uid="{00000000-0005-0000-0000-0000AFA70000}"/>
    <cellStyle name="Subtotal (line) 8 36 3" xfId="43746" xr:uid="{00000000-0005-0000-0000-0000B0A70000}"/>
    <cellStyle name="Subtotal (line) 8 36 4" xfId="43747" xr:uid="{00000000-0005-0000-0000-0000B1A70000}"/>
    <cellStyle name="Subtotal (line) 8 36 5" xfId="43748" xr:uid="{00000000-0005-0000-0000-0000B2A70000}"/>
    <cellStyle name="Subtotal (line) 8 37" xfId="6060" xr:uid="{00000000-0005-0000-0000-0000B3A70000}"/>
    <cellStyle name="Subtotal (line) 8 37 2" xfId="43749" xr:uid="{00000000-0005-0000-0000-0000B4A70000}"/>
    <cellStyle name="Subtotal (line) 8 37 2 2" xfId="43750" xr:uid="{00000000-0005-0000-0000-0000B5A70000}"/>
    <cellStyle name="Subtotal (line) 8 37 2 3" xfId="43751" xr:uid="{00000000-0005-0000-0000-0000B6A70000}"/>
    <cellStyle name="Subtotal (line) 8 37 2 4" xfId="43752" xr:uid="{00000000-0005-0000-0000-0000B7A70000}"/>
    <cellStyle name="Subtotal (line) 8 37 3" xfId="43753" xr:uid="{00000000-0005-0000-0000-0000B8A70000}"/>
    <cellStyle name="Subtotal (line) 8 37 4" xfId="43754" xr:uid="{00000000-0005-0000-0000-0000B9A70000}"/>
    <cellStyle name="Subtotal (line) 8 37 5" xfId="43755" xr:uid="{00000000-0005-0000-0000-0000BAA70000}"/>
    <cellStyle name="Subtotal (line) 8 38" xfId="6061" xr:uid="{00000000-0005-0000-0000-0000BBA70000}"/>
    <cellStyle name="Subtotal (line) 8 38 2" xfId="43756" xr:uid="{00000000-0005-0000-0000-0000BCA70000}"/>
    <cellStyle name="Subtotal (line) 8 38 2 2" xfId="43757" xr:uid="{00000000-0005-0000-0000-0000BDA70000}"/>
    <cellStyle name="Subtotal (line) 8 38 2 3" xfId="43758" xr:uid="{00000000-0005-0000-0000-0000BEA70000}"/>
    <cellStyle name="Subtotal (line) 8 38 2 4" xfId="43759" xr:uid="{00000000-0005-0000-0000-0000BFA70000}"/>
    <cellStyle name="Subtotal (line) 8 38 3" xfId="43760" xr:uid="{00000000-0005-0000-0000-0000C0A70000}"/>
    <cellStyle name="Subtotal (line) 8 38 4" xfId="43761" xr:uid="{00000000-0005-0000-0000-0000C1A70000}"/>
    <cellStyle name="Subtotal (line) 8 38 5" xfId="43762" xr:uid="{00000000-0005-0000-0000-0000C2A70000}"/>
    <cellStyle name="Subtotal (line) 8 39" xfId="6062" xr:uid="{00000000-0005-0000-0000-0000C3A70000}"/>
    <cellStyle name="Subtotal (line) 8 39 2" xfId="43763" xr:uid="{00000000-0005-0000-0000-0000C4A70000}"/>
    <cellStyle name="Subtotal (line) 8 39 2 2" xfId="43764" xr:uid="{00000000-0005-0000-0000-0000C5A70000}"/>
    <cellStyle name="Subtotal (line) 8 39 2 3" xfId="43765" xr:uid="{00000000-0005-0000-0000-0000C6A70000}"/>
    <cellStyle name="Subtotal (line) 8 39 2 4" xfId="43766" xr:uid="{00000000-0005-0000-0000-0000C7A70000}"/>
    <cellStyle name="Subtotal (line) 8 39 3" xfId="43767" xr:uid="{00000000-0005-0000-0000-0000C8A70000}"/>
    <cellStyle name="Subtotal (line) 8 39 4" xfId="43768" xr:uid="{00000000-0005-0000-0000-0000C9A70000}"/>
    <cellStyle name="Subtotal (line) 8 39 5" xfId="43769" xr:uid="{00000000-0005-0000-0000-0000CAA70000}"/>
    <cellStyle name="Subtotal (line) 8 4" xfId="6063" xr:uid="{00000000-0005-0000-0000-0000CBA70000}"/>
    <cellStyle name="Subtotal (line) 8 4 2" xfId="43770" xr:uid="{00000000-0005-0000-0000-0000CCA70000}"/>
    <cellStyle name="Subtotal (line) 8 4 2 2" xfId="43771" xr:uid="{00000000-0005-0000-0000-0000CDA70000}"/>
    <cellStyle name="Subtotal (line) 8 4 2 3" xfId="43772" xr:uid="{00000000-0005-0000-0000-0000CEA70000}"/>
    <cellStyle name="Subtotal (line) 8 4 2 4" xfId="43773" xr:uid="{00000000-0005-0000-0000-0000CFA70000}"/>
    <cellStyle name="Subtotal (line) 8 4 3" xfId="43774" xr:uid="{00000000-0005-0000-0000-0000D0A70000}"/>
    <cellStyle name="Subtotal (line) 8 4 4" xfId="43775" xr:uid="{00000000-0005-0000-0000-0000D1A70000}"/>
    <cellStyle name="Subtotal (line) 8 4 5" xfId="43776" xr:uid="{00000000-0005-0000-0000-0000D2A70000}"/>
    <cellStyle name="Subtotal (line) 8 40" xfId="6064" xr:uid="{00000000-0005-0000-0000-0000D3A70000}"/>
    <cellStyle name="Subtotal (line) 8 40 2" xfId="43777" xr:uid="{00000000-0005-0000-0000-0000D4A70000}"/>
    <cellStyle name="Subtotal (line) 8 40 2 2" xfId="43778" xr:uid="{00000000-0005-0000-0000-0000D5A70000}"/>
    <cellStyle name="Subtotal (line) 8 40 2 3" xfId="43779" xr:uid="{00000000-0005-0000-0000-0000D6A70000}"/>
    <cellStyle name="Subtotal (line) 8 40 2 4" xfId="43780" xr:uid="{00000000-0005-0000-0000-0000D7A70000}"/>
    <cellStyle name="Subtotal (line) 8 40 3" xfId="43781" xr:uid="{00000000-0005-0000-0000-0000D8A70000}"/>
    <cellStyle name="Subtotal (line) 8 40 4" xfId="43782" xr:uid="{00000000-0005-0000-0000-0000D9A70000}"/>
    <cellStyle name="Subtotal (line) 8 40 5" xfId="43783" xr:uid="{00000000-0005-0000-0000-0000DAA70000}"/>
    <cellStyle name="Subtotal (line) 8 41" xfId="6065" xr:uid="{00000000-0005-0000-0000-0000DBA70000}"/>
    <cellStyle name="Subtotal (line) 8 41 2" xfId="43784" xr:uid="{00000000-0005-0000-0000-0000DCA70000}"/>
    <cellStyle name="Subtotal (line) 8 41 2 2" xfId="43785" xr:uid="{00000000-0005-0000-0000-0000DDA70000}"/>
    <cellStyle name="Subtotal (line) 8 41 2 3" xfId="43786" xr:uid="{00000000-0005-0000-0000-0000DEA70000}"/>
    <cellStyle name="Subtotal (line) 8 41 2 4" xfId="43787" xr:uid="{00000000-0005-0000-0000-0000DFA70000}"/>
    <cellStyle name="Subtotal (line) 8 41 3" xfId="43788" xr:uid="{00000000-0005-0000-0000-0000E0A70000}"/>
    <cellStyle name="Subtotal (line) 8 41 4" xfId="43789" xr:uid="{00000000-0005-0000-0000-0000E1A70000}"/>
    <cellStyle name="Subtotal (line) 8 41 5" xfId="43790" xr:uid="{00000000-0005-0000-0000-0000E2A70000}"/>
    <cellStyle name="Subtotal (line) 8 42" xfId="6066" xr:uid="{00000000-0005-0000-0000-0000E3A70000}"/>
    <cellStyle name="Subtotal (line) 8 42 2" xfId="43791" xr:uid="{00000000-0005-0000-0000-0000E4A70000}"/>
    <cellStyle name="Subtotal (line) 8 42 2 2" xfId="43792" xr:uid="{00000000-0005-0000-0000-0000E5A70000}"/>
    <cellStyle name="Subtotal (line) 8 42 2 3" xfId="43793" xr:uid="{00000000-0005-0000-0000-0000E6A70000}"/>
    <cellStyle name="Subtotal (line) 8 42 2 4" xfId="43794" xr:uid="{00000000-0005-0000-0000-0000E7A70000}"/>
    <cellStyle name="Subtotal (line) 8 42 3" xfId="43795" xr:uid="{00000000-0005-0000-0000-0000E8A70000}"/>
    <cellStyle name="Subtotal (line) 8 42 4" xfId="43796" xr:uid="{00000000-0005-0000-0000-0000E9A70000}"/>
    <cellStyle name="Subtotal (line) 8 42 5" xfId="43797" xr:uid="{00000000-0005-0000-0000-0000EAA70000}"/>
    <cellStyle name="Subtotal (line) 8 43" xfId="6067" xr:uid="{00000000-0005-0000-0000-0000EBA70000}"/>
    <cellStyle name="Subtotal (line) 8 43 2" xfId="43798" xr:uid="{00000000-0005-0000-0000-0000ECA70000}"/>
    <cellStyle name="Subtotal (line) 8 43 2 2" xfId="43799" xr:uid="{00000000-0005-0000-0000-0000EDA70000}"/>
    <cellStyle name="Subtotal (line) 8 43 2 3" xfId="43800" xr:uid="{00000000-0005-0000-0000-0000EEA70000}"/>
    <cellStyle name="Subtotal (line) 8 43 2 4" xfId="43801" xr:uid="{00000000-0005-0000-0000-0000EFA70000}"/>
    <cellStyle name="Subtotal (line) 8 43 3" xfId="43802" xr:uid="{00000000-0005-0000-0000-0000F0A70000}"/>
    <cellStyle name="Subtotal (line) 8 43 4" xfId="43803" xr:uid="{00000000-0005-0000-0000-0000F1A70000}"/>
    <cellStyle name="Subtotal (line) 8 43 5" xfId="43804" xr:uid="{00000000-0005-0000-0000-0000F2A70000}"/>
    <cellStyle name="Subtotal (line) 8 44" xfId="6068" xr:uid="{00000000-0005-0000-0000-0000F3A70000}"/>
    <cellStyle name="Subtotal (line) 8 44 2" xfId="43805" xr:uid="{00000000-0005-0000-0000-0000F4A70000}"/>
    <cellStyle name="Subtotal (line) 8 44 2 2" xfId="43806" xr:uid="{00000000-0005-0000-0000-0000F5A70000}"/>
    <cellStyle name="Subtotal (line) 8 44 2 3" xfId="43807" xr:uid="{00000000-0005-0000-0000-0000F6A70000}"/>
    <cellStyle name="Subtotal (line) 8 44 2 4" xfId="43808" xr:uid="{00000000-0005-0000-0000-0000F7A70000}"/>
    <cellStyle name="Subtotal (line) 8 44 3" xfId="43809" xr:uid="{00000000-0005-0000-0000-0000F8A70000}"/>
    <cellStyle name="Subtotal (line) 8 44 4" xfId="43810" xr:uid="{00000000-0005-0000-0000-0000F9A70000}"/>
    <cellStyle name="Subtotal (line) 8 44 5" xfId="43811" xr:uid="{00000000-0005-0000-0000-0000FAA70000}"/>
    <cellStyle name="Subtotal (line) 8 45" xfId="43812" xr:uid="{00000000-0005-0000-0000-0000FBA70000}"/>
    <cellStyle name="Subtotal (line) 8 45 2" xfId="43813" xr:uid="{00000000-0005-0000-0000-0000FCA70000}"/>
    <cellStyle name="Subtotal (line) 8 45 3" xfId="43814" xr:uid="{00000000-0005-0000-0000-0000FDA70000}"/>
    <cellStyle name="Subtotal (line) 8 45 4" xfId="43815" xr:uid="{00000000-0005-0000-0000-0000FEA70000}"/>
    <cellStyle name="Subtotal (line) 8 46" xfId="43816" xr:uid="{00000000-0005-0000-0000-0000FFA70000}"/>
    <cellStyle name="Subtotal (line) 8 46 2" xfId="43817" xr:uid="{00000000-0005-0000-0000-000000A80000}"/>
    <cellStyle name="Subtotal (line) 8 46 3" xfId="43818" xr:uid="{00000000-0005-0000-0000-000001A80000}"/>
    <cellStyle name="Subtotal (line) 8 46 4" xfId="43819" xr:uid="{00000000-0005-0000-0000-000002A80000}"/>
    <cellStyle name="Subtotal (line) 8 47" xfId="43820" xr:uid="{00000000-0005-0000-0000-000003A80000}"/>
    <cellStyle name="Subtotal (line) 8 48" xfId="43821" xr:uid="{00000000-0005-0000-0000-000004A80000}"/>
    <cellStyle name="Subtotal (line) 8 49" xfId="43822" xr:uid="{00000000-0005-0000-0000-000005A80000}"/>
    <cellStyle name="Subtotal (line) 8 5" xfId="6069" xr:uid="{00000000-0005-0000-0000-000006A80000}"/>
    <cellStyle name="Subtotal (line) 8 5 2" xfId="43823" xr:uid="{00000000-0005-0000-0000-000007A80000}"/>
    <cellStyle name="Subtotal (line) 8 5 2 2" xfId="43824" xr:uid="{00000000-0005-0000-0000-000008A80000}"/>
    <cellStyle name="Subtotal (line) 8 5 2 3" xfId="43825" xr:uid="{00000000-0005-0000-0000-000009A80000}"/>
    <cellStyle name="Subtotal (line) 8 5 2 4" xfId="43826" xr:uid="{00000000-0005-0000-0000-00000AA80000}"/>
    <cellStyle name="Subtotal (line) 8 5 3" xfId="43827" xr:uid="{00000000-0005-0000-0000-00000BA80000}"/>
    <cellStyle name="Subtotal (line) 8 5 4" xfId="43828" xr:uid="{00000000-0005-0000-0000-00000CA80000}"/>
    <cellStyle name="Subtotal (line) 8 5 5" xfId="43829" xr:uid="{00000000-0005-0000-0000-00000DA80000}"/>
    <cellStyle name="Subtotal (line) 8 6" xfId="6070" xr:uid="{00000000-0005-0000-0000-00000EA80000}"/>
    <cellStyle name="Subtotal (line) 8 6 2" xfId="43830" xr:uid="{00000000-0005-0000-0000-00000FA80000}"/>
    <cellStyle name="Subtotal (line) 8 6 2 2" xfId="43831" xr:uid="{00000000-0005-0000-0000-000010A80000}"/>
    <cellStyle name="Subtotal (line) 8 6 2 3" xfId="43832" xr:uid="{00000000-0005-0000-0000-000011A80000}"/>
    <cellStyle name="Subtotal (line) 8 6 2 4" xfId="43833" xr:uid="{00000000-0005-0000-0000-000012A80000}"/>
    <cellStyle name="Subtotal (line) 8 6 3" xfId="43834" xr:uid="{00000000-0005-0000-0000-000013A80000}"/>
    <cellStyle name="Subtotal (line) 8 6 4" xfId="43835" xr:uid="{00000000-0005-0000-0000-000014A80000}"/>
    <cellStyle name="Subtotal (line) 8 6 5" xfId="43836" xr:uid="{00000000-0005-0000-0000-000015A80000}"/>
    <cellStyle name="Subtotal (line) 8 7" xfId="6071" xr:uid="{00000000-0005-0000-0000-000016A80000}"/>
    <cellStyle name="Subtotal (line) 8 7 2" xfId="43837" xr:uid="{00000000-0005-0000-0000-000017A80000}"/>
    <cellStyle name="Subtotal (line) 8 7 2 2" xfId="43838" xr:uid="{00000000-0005-0000-0000-000018A80000}"/>
    <cellStyle name="Subtotal (line) 8 7 2 3" xfId="43839" xr:uid="{00000000-0005-0000-0000-000019A80000}"/>
    <cellStyle name="Subtotal (line) 8 7 2 4" xfId="43840" xr:uid="{00000000-0005-0000-0000-00001AA80000}"/>
    <cellStyle name="Subtotal (line) 8 7 3" xfId="43841" xr:uid="{00000000-0005-0000-0000-00001BA80000}"/>
    <cellStyle name="Subtotal (line) 8 7 4" xfId="43842" xr:uid="{00000000-0005-0000-0000-00001CA80000}"/>
    <cellStyle name="Subtotal (line) 8 7 5" xfId="43843" xr:uid="{00000000-0005-0000-0000-00001DA80000}"/>
    <cellStyle name="Subtotal (line) 8 8" xfId="6072" xr:uid="{00000000-0005-0000-0000-00001EA80000}"/>
    <cellStyle name="Subtotal (line) 8 8 2" xfId="43844" xr:uid="{00000000-0005-0000-0000-00001FA80000}"/>
    <cellStyle name="Subtotal (line) 8 8 2 2" xfId="43845" xr:uid="{00000000-0005-0000-0000-000020A80000}"/>
    <cellStyle name="Subtotal (line) 8 8 2 3" xfId="43846" xr:uid="{00000000-0005-0000-0000-000021A80000}"/>
    <cellStyle name="Subtotal (line) 8 8 2 4" xfId="43847" xr:uid="{00000000-0005-0000-0000-000022A80000}"/>
    <cellStyle name="Subtotal (line) 8 8 3" xfId="43848" xr:uid="{00000000-0005-0000-0000-000023A80000}"/>
    <cellStyle name="Subtotal (line) 8 8 4" xfId="43849" xr:uid="{00000000-0005-0000-0000-000024A80000}"/>
    <cellStyle name="Subtotal (line) 8 8 5" xfId="43850" xr:uid="{00000000-0005-0000-0000-000025A80000}"/>
    <cellStyle name="Subtotal (line) 8 9" xfId="6073" xr:uid="{00000000-0005-0000-0000-000026A80000}"/>
    <cellStyle name="Subtotal (line) 8 9 2" xfId="43851" xr:uid="{00000000-0005-0000-0000-000027A80000}"/>
    <cellStyle name="Subtotal (line) 8 9 2 2" xfId="43852" xr:uid="{00000000-0005-0000-0000-000028A80000}"/>
    <cellStyle name="Subtotal (line) 8 9 2 3" xfId="43853" xr:uid="{00000000-0005-0000-0000-000029A80000}"/>
    <cellStyle name="Subtotal (line) 8 9 2 4" xfId="43854" xr:uid="{00000000-0005-0000-0000-00002AA80000}"/>
    <cellStyle name="Subtotal (line) 8 9 3" xfId="43855" xr:uid="{00000000-0005-0000-0000-00002BA80000}"/>
    <cellStyle name="Subtotal (line) 8 9 4" xfId="43856" xr:uid="{00000000-0005-0000-0000-00002CA80000}"/>
    <cellStyle name="Subtotal (line) 8 9 5" xfId="43857" xr:uid="{00000000-0005-0000-0000-00002DA80000}"/>
    <cellStyle name="Subtotal (line) 9" xfId="6074" xr:uid="{00000000-0005-0000-0000-00002EA80000}"/>
    <cellStyle name="Subtotal (line) 9 2" xfId="43858" xr:uid="{00000000-0005-0000-0000-00002FA80000}"/>
    <cellStyle name="Subtotal (line) 9 2 2" xfId="43859" xr:uid="{00000000-0005-0000-0000-000030A80000}"/>
    <cellStyle name="Subtotal (line) 9 2 3" xfId="43860" xr:uid="{00000000-0005-0000-0000-000031A80000}"/>
    <cellStyle name="Subtotal (line) 9 2 4" xfId="43861" xr:uid="{00000000-0005-0000-0000-000032A80000}"/>
    <cellStyle name="Subtotal (line) 9 3" xfId="43862" xr:uid="{00000000-0005-0000-0000-000033A80000}"/>
    <cellStyle name="Subtotal (line) 9 4" xfId="43863" xr:uid="{00000000-0005-0000-0000-000034A80000}"/>
    <cellStyle name="Subtotal (line) 9 5" xfId="43864" xr:uid="{00000000-0005-0000-0000-000035A80000}"/>
    <cellStyle name="Superscript" xfId="6075" xr:uid="{00000000-0005-0000-0000-000036A80000}"/>
    <cellStyle name="Superscript 2" xfId="53369" xr:uid="{00000000-0005-0000-0000-000037A80000}"/>
    <cellStyle name="Superscript- regular" xfId="53370" xr:uid="{00000000-0005-0000-0000-000038A80000}"/>
    <cellStyle name="Superscript_1-1A-Regular" xfId="53371" xr:uid="{00000000-0005-0000-0000-000039A80000}"/>
    <cellStyle name="Table Data" xfId="6076" xr:uid="{00000000-0005-0000-0000-00003AA80000}"/>
    <cellStyle name="Table Head Top" xfId="6077" xr:uid="{00000000-0005-0000-0000-00003BA80000}"/>
    <cellStyle name="Table Hed Side" xfId="6078" xr:uid="{00000000-0005-0000-0000-00003CA80000}"/>
    <cellStyle name="Table Title" xfId="6079" xr:uid="{00000000-0005-0000-0000-00003DA80000}"/>
    <cellStyle name="Table title 2" xfId="53391" xr:uid="{00000000-0005-0000-0000-00003EA80000}"/>
    <cellStyle name="TableBorder" xfId="6080" xr:uid="{00000000-0005-0000-0000-00003FA80000}"/>
    <cellStyle name="TableBorder 2" xfId="6081" xr:uid="{00000000-0005-0000-0000-000040A80000}"/>
    <cellStyle name="TableBorder 2 2" xfId="6082" xr:uid="{00000000-0005-0000-0000-000041A80000}"/>
    <cellStyle name="Thousands" xfId="6083" xr:uid="{00000000-0005-0000-0000-000042A80000}"/>
    <cellStyle name="Times New Roman" xfId="53372" xr:uid="{00000000-0005-0000-0000-000043A80000}"/>
    <cellStyle name="Title" xfId="1" builtinId="15" customBuiltin="1"/>
    <cellStyle name="Title 1" xfId="6084" xr:uid="{00000000-0005-0000-0000-000045A80000}"/>
    <cellStyle name="Title 2" xfId="6085" xr:uid="{00000000-0005-0000-0000-000046A80000}"/>
    <cellStyle name="Title 3" xfId="6086" xr:uid="{00000000-0005-0000-0000-000047A80000}"/>
    <cellStyle name="Title 4" xfId="6087" xr:uid="{00000000-0005-0000-0000-000048A80000}"/>
    <cellStyle name="Title 5" xfId="53386" xr:uid="{00000000-0005-0000-0000-000049A80000}"/>
    <cellStyle name="Title Text" xfId="6088" xr:uid="{00000000-0005-0000-0000-00004AA80000}"/>
    <cellStyle name="Title Text 1" xfId="6089" xr:uid="{00000000-0005-0000-0000-00004BA80000}"/>
    <cellStyle name="Title Text 2" xfId="6090" xr:uid="{00000000-0005-0000-0000-00004CA80000}"/>
    <cellStyle name="Title-1" xfId="6091" xr:uid="{00000000-0005-0000-0000-00004DA80000}"/>
    <cellStyle name="Title-1 2" xfId="53374" xr:uid="{00000000-0005-0000-0000-00004EA80000}"/>
    <cellStyle name="Title-1 3" xfId="53375" xr:uid="{00000000-0005-0000-0000-00004FA80000}"/>
    <cellStyle name="Title-1 4" xfId="53373" xr:uid="{00000000-0005-0000-0000-000050A80000}"/>
    <cellStyle name="Title-2" xfId="6092" xr:uid="{00000000-0005-0000-0000-000051A80000}"/>
    <cellStyle name="Title-2 2" xfId="53377" xr:uid="{00000000-0005-0000-0000-000052A80000}"/>
    <cellStyle name="Title-2 3" xfId="53376" xr:uid="{00000000-0005-0000-0000-000053A80000}"/>
    <cellStyle name="Title-3" xfId="6093" xr:uid="{00000000-0005-0000-0000-000054A80000}"/>
    <cellStyle name="Titulo" xfId="6094" xr:uid="{00000000-0005-0000-0000-000055A80000}"/>
    <cellStyle name="To" xfId="6095" xr:uid="{00000000-0005-0000-0000-000056A80000}"/>
    <cellStyle name="Total" xfId="17" builtinId="25" customBuiltin="1"/>
    <cellStyle name="Total (line)" xfId="6096" xr:uid="{00000000-0005-0000-0000-000058A80000}"/>
    <cellStyle name="Total (line) 10" xfId="6097" xr:uid="{00000000-0005-0000-0000-000059A80000}"/>
    <cellStyle name="Total (line) 10 2" xfId="43865" xr:uid="{00000000-0005-0000-0000-00005AA80000}"/>
    <cellStyle name="Total (line) 10 2 2" xfId="43866" xr:uid="{00000000-0005-0000-0000-00005BA80000}"/>
    <cellStyle name="Total (line) 10 2 3" xfId="43867" xr:uid="{00000000-0005-0000-0000-00005CA80000}"/>
    <cellStyle name="Total (line) 10 2 4" xfId="43868" xr:uid="{00000000-0005-0000-0000-00005DA80000}"/>
    <cellStyle name="Total (line) 10 3" xfId="43869" xr:uid="{00000000-0005-0000-0000-00005EA80000}"/>
    <cellStyle name="Total (line) 10 4" xfId="43870" xr:uid="{00000000-0005-0000-0000-00005FA80000}"/>
    <cellStyle name="Total (line) 10 5" xfId="43871" xr:uid="{00000000-0005-0000-0000-000060A80000}"/>
    <cellStyle name="Total (line) 11" xfId="6098" xr:uid="{00000000-0005-0000-0000-000061A80000}"/>
    <cellStyle name="Total (line) 11 2" xfId="43872" xr:uid="{00000000-0005-0000-0000-000062A80000}"/>
    <cellStyle name="Total (line) 11 2 2" xfId="43873" xr:uid="{00000000-0005-0000-0000-000063A80000}"/>
    <cellStyle name="Total (line) 11 2 3" xfId="43874" xr:uid="{00000000-0005-0000-0000-000064A80000}"/>
    <cellStyle name="Total (line) 11 2 4" xfId="43875" xr:uid="{00000000-0005-0000-0000-000065A80000}"/>
    <cellStyle name="Total (line) 11 3" xfId="43876" xr:uid="{00000000-0005-0000-0000-000066A80000}"/>
    <cellStyle name="Total (line) 11 4" xfId="43877" xr:uid="{00000000-0005-0000-0000-000067A80000}"/>
    <cellStyle name="Total (line) 11 5" xfId="43878" xr:uid="{00000000-0005-0000-0000-000068A80000}"/>
    <cellStyle name="Total (line) 12" xfId="6099" xr:uid="{00000000-0005-0000-0000-000069A80000}"/>
    <cellStyle name="Total (line) 12 2" xfId="43879" xr:uid="{00000000-0005-0000-0000-00006AA80000}"/>
    <cellStyle name="Total (line) 12 2 2" xfId="43880" xr:uid="{00000000-0005-0000-0000-00006BA80000}"/>
    <cellStyle name="Total (line) 12 2 3" xfId="43881" xr:uid="{00000000-0005-0000-0000-00006CA80000}"/>
    <cellStyle name="Total (line) 12 2 4" xfId="43882" xr:uid="{00000000-0005-0000-0000-00006DA80000}"/>
    <cellStyle name="Total (line) 12 3" xfId="43883" xr:uid="{00000000-0005-0000-0000-00006EA80000}"/>
    <cellStyle name="Total (line) 12 4" xfId="43884" xr:uid="{00000000-0005-0000-0000-00006FA80000}"/>
    <cellStyle name="Total (line) 12 5" xfId="43885" xr:uid="{00000000-0005-0000-0000-000070A80000}"/>
    <cellStyle name="Total (line) 13" xfId="6100" xr:uid="{00000000-0005-0000-0000-000071A80000}"/>
    <cellStyle name="Total (line) 13 2" xfId="43886" xr:uid="{00000000-0005-0000-0000-000072A80000}"/>
    <cellStyle name="Total (line) 13 2 2" xfId="43887" xr:uid="{00000000-0005-0000-0000-000073A80000}"/>
    <cellStyle name="Total (line) 13 2 3" xfId="43888" xr:uid="{00000000-0005-0000-0000-000074A80000}"/>
    <cellStyle name="Total (line) 13 2 4" xfId="43889" xr:uid="{00000000-0005-0000-0000-000075A80000}"/>
    <cellStyle name="Total (line) 13 3" xfId="43890" xr:uid="{00000000-0005-0000-0000-000076A80000}"/>
    <cellStyle name="Total (line) 13 4" xfId="43891" xr:uid="{00000000-0005-0000-0000-000077A80000}"/>
    <cellStyle name="Total (line) 13 5" xfId="43892" xr:uid="{00000000-0005-0000-0000-000078A80000}"/>
    <cellStyle name="Total (line) 14" xfId="6101" xr:uid="{00000000-0005-0000-0000-000079A80000}"/>
    <cellStyle name="Total (line) 14 2" xfId="43893" xr:uid="{00000000-0005-0000-0000-00007AA80000}"/>
    <cellStyle name="Total (line) 14 2 2" xfId="43894" xr:uid="{00000000-0005-0000-0000-00007BA80000}"/>
    <cellStyle name="Total (line) 14 2 3" xfId="43895" xr:uid="{00000000-0005-0000-0000-00007CA80000}"/>
    <cellStyle name="Total (line) 14 2 4" xfId="43896" xr:uid="{00000000-0005-0000-0000-00007DA80000}"/>
    <cellStyle name="Total (line) 14 3" xfId="43897" xr:uid="{00000000-0005-0000-0000-00007EA80000}"/>
    <cellStyle name="Total (line) 14 4" xfId="43898" xr:uid="{00000000-0005-0000-0000-00007FA80000}"/>
    <cellStyle name="Total (line) 14 5" xfId="43899" xr:uid="{00000000-0005-0000-0000-000080A80000}"/>
    <cellStyle name="Total (line) 15" xfId="6102" xr:uid="{00000000-0005-0000-0000-000081A80000}"/>
    <cellStyle name="Total (line) 15 2" xfId="43900" xr:uid="{00000000-0005-0000-0000-000082A80000}"/>
    <cellStyle name="Total (line) 15 2 2" xfId="43901" xr:uid="{00000000-0005-0000-0000-000083A80000}"/>
    <cellStyle name="Total (line) 15 2 3" xfId="43902" xr:uid="{00000000-0005-0000-0000-000084A80000}"/>
    <cellStyle name="Total (line) 15 2 4" xfId="43903" xr:uid="{00000000-0005-0000-0000-000085A80000}"/>
    <cellStyle name="Total (line) 15 3" xfId="43904" xr:uid="{00000000-0005-0000-0000-000086A80000}"/>
    <cellStyle name="Total (line) 15 4" xfId="43905" xr:uid="{00000000-0005-0000-0000-000087A80000}"/>
    <cellStyle name="Total (line) 15 5" xfId="43906" xr:uid="{00000000-0005-0000-0000-000088A80000}"/>
    <cellStyle name="Total (line) 16" xfId="6103" xr:uid="{00000000-0005-0000-0000-000089A80000}"/>
    <cellStyle name="Total (line) 16 2" xfId="43907" xr:uid="{00000000-0005-0000-0000-00008AA80000}"/>
    <cellStyle name="Total (line) 16 2 2" xfId="43908" xr:uid="{00000000-0005-0000-0000-00008BA80000}"/>
    <cellStyle name="Total (line) 16 2 3" xfId="43909" xr:uid="{00000000-0005-0000-0000-00008CA80000}"/>
    <cellStyle name="Total (line) 16 2 4" xfId="43910" xr:uid="{00000000-0005-0000-0000-00008DA80000}"/>
    <cellStyle name="Total (line) 16 3" xfId="43911" xr:uid="{00000000-0005-0000-0000-00008EA80000}"/>
    <cellStyle name="Total (line) 16 4" xfId="43912" xr:uid="{00000000-0005-0000-0000-00008FA80000}"/>
    <cellStyle name="Total (line) 16 5" xfId="43913" xr:uid="{00000000-0005-0000-0000-000090A80000}"/>
    <cellStyle name="Total (line) 17" xfId="6104" xr:uid="{00000000-0005-0000-0000-000091A80000}"/>
    <cellStyle name="Total (line) 17 2" xfId="43914" xr:uid="{00000000-0005-0000-0000-000092A80000}"/>
    <cellStyle name="Total (line) 17 2 2" xfId="43915" xr:uid="{00000000-0005-0000-0000-000093A80000}"/>
    <cellStyle name="Total (line) 17 2 3" xfId="43916" xr:uid="{00000000-0005-0000-0000-000094A80000}"/>
    <cellStyle name="Total (line) 17 2 4" xfId="43917" xr:uid="{00000000-0005-0000-0000-000095A80000}"/>
    <cellStyle name="Total (line) 17 3" xfId="43918" xr:uid="{00000000-0005-0000-0000-000096A80000}"/>
    <cellStyle name="Total (line) 17 4" xfId="43919" xr:uid="{00000000-0005-0000-0000-000097A80000}"/>
    <cellStyle name="Total (line) 17 5" xfId="43920" xr:uid="{00000000-0005-0000-0000-000098A80000}"/>
    <cellStyle name="Total (line) 18" xfId="6105" xr:uid="{00000000-0005-0000-0000-000099A80000}"/>
    <cellStyle name="Total (line) 18 2" xfId="43921" xr:uid="{00000000-0005-0000-0000-00009AA80000}"/>
    <cellStyle name="Total (line) 18 2 2" xfId="43922" xr:uid="{00000000-0005-0000-0000-00009BA80000}"/>
    <cellStyle name="Total (line) 18 2 3" xfId="43923" xr:uid="{00000000-0005-0000-0000-00009CA80000}"/>
    <cellStyle name="Total (line) 18 2 4" xfId="43924" xr:uid="{00000000-0005-0000-0000-00009DA80000}"/>
    <cellStyle name="Total (line) 18 3" xfId="43925" xr:uid="{00000000-0005-0000-0000-00009EA80000}"/>
    <cellStyle name="Total (line) 18 4" xfId="43926" xr:uid="{00000000-0005-0000-0000-00009FA80000}"/>
    <cellStyle name="Total (line) 18 5" xfId="43927" xr:uid="{00000000-0005-0000-0000-0000A0A80000}"/>
    <cellStyle name="Total (line) 19" xfId="6106" xr:uid="{00000000-0005-0000-0000-0000A1A80000}"/>
    <cellStyle name="Total (line) 19 2" xfId="43928" xr:uid="{00000000-0005-0000-0000-0000A2A80000}"/>
    <cellStyle name="Total (line) 19 2 2" xfId="43929" xr:uid="{00000000-0005-0000-0000-0000A3A80000}"/>
    <cellStyle name="Total (line) 19 2 3" xfId="43930" xr:uid="{00000000-0005-0000-0000-0000A4A80000}"/>
    <cellStyle name="Total (line) 19 2 4" xfId="43931" xr:uid="{00000000-0005-0000-0000-0000A5A80000}"/>
    <cellStyle name="Total (line) 19 3" xfId="43932" xr:uid="{00000000-0005-0000-0000-0000A6A80000}"/>
    <cellStyle name="Total (line) 19 4" xfId="43933" xr:uid="{00000000-0005-0000-0000-0000A7A80000}"/>
    <cellStyle name="Total (line) 19 5" xfId="43934" xr:uid="{00000000-0005-0000-0000-0000A8A80000}"/>
    <cellStyle name="Total (line) 2" xfId="6107" xr:uid="{00000000-0005-0000-0000-0000A9A80000}"/>
    <cellStyle name="Total (line) 2 10" xfId="6108" xr:uid="{00000000-0005-0000-0000-0000AAA80000}"/>
    <cellStyle name="Total (line) 2 10 2" xfId="43935" xr:uid="{00000000-0005-0000-0000-0000ABA80000}"/>
    <cellStyle name="Total (line) 2 10 2 2" xfId="43936" xr:uid="{00000000-0005-0000-0000-0000ACA80000}"/>
    <cellStyle name="Total (line) 2 10 2 3" xfId="43937" xr:uid="{00000000-0005-0000-0000-0000ADA80000}"/>
    <cellStyle name="Total (line) 2 10 2 4" xfId="43938" xr:uid="{00000000-0005-0000-0000-0000AEA80000}"/>
    <cellStyle name="Total (line) 2 10 3" xfId="43939" xr:uid="{00000000-0005-0000-0000-0000AFA80000}"/>
    <cellStyle name="Total (line) 2 10 4" xfId="43940" xr:uid="{00000000-0005-0000-0000-0000B0A80000}"/>
    <cellStyle name="Total (line) 2 10 5" xfId="43941" xr:uid="{00000000-0005-0000-0000-0000B1A80000}"/>
    <cellStyle name="Total (line) 2 11" xfId="6109" xr:uid="{00000000-0005-0000-0000-0000B2A80000}"/>
    <cellStyle name="Total (line) 2 11 2" xfId="43942" xr:uid="{00000000-0005-0000-0000-0000B3A80000}"/>
    <cellStyle name="Total (line) 2 11 2 2" xfId="43943" xr:uid="{00000000-0005-0000-0000-0000B4A80000}"/>
    <cellStyle name="Total (line) 2 11 2 3" xfId="43944" xr:uid="{00000000-0005-0000-0000-0000B5A80000}"/>
    <cellStyle name="Total (line) 2 11 2 4" xfId="43945" xr:uid="{00000000-0005-0000-0000-0000B6A80000}"/>
    <cellStyle name="Total (line) 2 11 3" xfId="43946" xr:uid="{00000000-0005-0000-0000-0000B7A80000}"/>
    <cellStyle name="Total (line) 2 11 4" xfId="43947" xr:uid="{00000000-0005-0000-0000-0000B8A80000}"/>
    <cellStyle name="Total (line) 2 11 5" xfId="43948" xr:uid="{00000000-0005-0000-0000-0000B9A80000}"/>
    <cellStyle name="Total (line) 2 12" xfId="6110" xr:uid="{00000000-0005-0000-0000-0000BAA80000}"/>
    <cellStyle name="Total (line) 2 12 2" xfId="43949" xr:uid="{00000000-0005-0000-0000-0000BBA80000}"/>
    <cellStyle name="Total (line) 2 12 2 2" xfId="43950" xr:uid="{00000000-0005-0000-0000-0000BCA80000}"/>
    <cellStyle name="Total (line) 2 12 2 3" xfId="43951" xr:uid="{00000000-0005-0000-0000-0000BDA80000}"/>
    <cellStyle name="Total (line) 2 12 2 4" xfId="43952" xr:uid="{00000000-0005-0000-0000-0000BEA80000}"/>
    <cellStyle name="Total (line) 2 12 3" xfId="43953" xr:uid="{00000000-0005-0000-0000-0000BFA80000}"/>
    <cellStyle name="Total (line) 2 12 4" xfId="43954" xr:uid="{00000000-0005-0000-0000-0000C0A80000}"/>
    <cellStyle name="Total (line) 2 12 5" xfId="43955" xr:uid="{00000000-0005-0000-0000-0000C1A80000}"/>
    <cellStyle name="Total (line) 2 13" xfId="6111" xr:uid="{00000000-0005-0000-0000-0000C2A80000}"/>
    <cellStyle name="Total (line) 2 13 2" xfId="43956" xr:uid="{00000000-0005-0000-0000-0000C3A80000}"/>
    <cellStyle name="Total (line) 2 13 2 2" xfId="43957" xr:uid="{00000000-0005-0000-0000-0000C4A80000}"/>
    <cellStyle name="Total (line) 2 13 2 3" xfId="43958" xr:uid="{00000000-0005-0000-0000-0000C5A80000}"/>
    <cellStyle name="Total (line) 2 13 2 4" xfId="43959" xr:uid="{00000000-0005-0000-0000-0000C6A80000}"/>
    <cellStyle name="Total (line) 2 13 3" xfId="43960" xr:uid="{00000000-0005-0000-0000-0000C7A80000}"/>
    <cellStyle name="Total (line) 2 13 4" xfId="43961" xr:uid="{00000000-0005-0000-0000-0000C8A80000}"/>
    <cellStyle name="Total (line) 2 13 5" xfId="43962" xr:uid="{00000000-0005-0000-0000-0000C9A80000}"/>
    <cellStyle name="Total (line) 2 14" xfId="6112" xr:uid="{00000000-0005-0000-0000-0000CAA80000}"/>
    <cellStyle name="Total (line) 2 14 2" xfId="43963" xr:uid="{00000000-0005-0000-0000-0000CBA80000}"/>
    <cellStyle name="Total (line) 2 14 2 2" xfId="43964" xr:uid="{00000000-0005-0000-0000-0000CCA80000}"/>
    <cellStyle name="Total (line) 2 14 2 3" xfId="43965" xr:uid="{00000000-0005-0000-0000-0000CDA80000}"/>
    <cellStyle name="Total (line) 2 14 2 4" xfId="43966" xr:uid="{00000000-0005-0000-0000-0000CEA80000}"/>
    <cellStyle name="Total (line) 2 14 3" xfId="43967" xr:uid="{00000000-0005-0000-0000-0000CFA80000}"/>
    <cellStyle name="Total (line) 2 14 4" xfId="43968" xr:uid="{00000000-0005-0000-0000-0000D0A80000}"/>
    <cellStyle name="Total (line) 2 14 5" xfId="43969" xr:uid="{00000000-0005-0000-0000-0000D1A80000}"/>
    <cellStyle name="Total (line) 2 15" xfId="6113" xr:uid="{00000000-0005-0000-0000-0000D2A80000}"/>
    <cellStyle name="Total (line) 2 15 2" xfId="43970" xr:uid="{00000000-0005-0000-0000-0000D3A80000}"/>
    <cellStyle name="Total (line) 2 15 2 2" xfId="43971" xr:uid="{00000000-0005-0000-0000-0000D4A80000}"/>
    <cellStyle name="Total (line) 2 15 2 3" xfId="43972" xr:uid="{00000000-0005-0000-0000-0000D5A80000}"/>
    <cellStyle name="Total (line) 2 15 2 4" xfId="43973" xr:uid="{00000000-0005-0000-0000-0000D6A80000}"/>
    <cellStyle name="Total (line) 2 15 3" xfId="43974" xr:uid="{00000000-0005-0000-0000-0000D7A80000}"/>
    <cellStyle name="Total (line) 2 15 4" xfId="43975" xr:uid="{00000000-0005-0000-0000-0000D8A80000}"/>
    <cellStyle name="Total (line) 2 15 5" xfId="43976" xr:uid="{00000000-0005-0000-0000-0000D9A80000}"/>
    <cellStyle name="Total (line) 2 16" xfId="6114" xr:uid="{00000000-0005-0000-0000-0000DAA80000}"/>
    <cellStyle name="Total (line) 2 16 2" xfId="43977" xr:uid="{00000000-0005-0000-0000-0000DBA80000}"/>
    <cellStyle name="Total (line) 2 16 2 2" xfId="43978" xr:uid="{00000000-0005-0000-0000-0000DCA80000}"/>
    <cellStyle name="Total (line) 2 16 2 3" xfId="43979" xr:uid="{00000000-0005-0000-0000-0000DDA80000}"/>
    <cellStyle name="Total (line) 2 16 2 4" xfId="43980" xr:uid="{00000000-0005-0000-0000-0000DEA80000}"/>
    <cellStyle name="Total (line) 2 16 3" xfId="43981" xr:uid="{00000000-0005-0000-0000-0000DFA80000}"/>
    <cellStyle name="Total (line) 2 16 4" xfId="43982" xr:uid="{00000000-0005-0000-0000-0000E0A80000}"/>
    <cellStyle name="Total (line) 2 16 5" xfId="43983" xr:uid="{00000000-0005-0000-0000-0000E1A80000}"/>
    <cellStyle name="Total (line) 2 17" xfId="43984" xr:uid="{00000000-0005-0000-0000-0000E2A80000}"/>
    <cellStyle name="Total (line) 2 2" xfId="6115" xr:uid="{00000000-0005-0000-0000-0000E3A80000}"/>
    <cellStyle name="Total (line) 2 2 10" xfId="6116" xr:uid="{00000000-0005-0000-0000-0000E4A80000}"/>
    <cellStyle name="Total (line) 2 2 10 2" xfId="43985" xr:uid="{00000000-0005-0000-0000-0000E5A80000}"/>
    <cellStyle name="Total (line) 2 2 10 2 2" xfId="43986" xr:uid="{00000000-0005-0000-0000-0000E6A80000}"/>
    <cellStyle name="Total (line) 2 2 10 2 3" xfId="43987" xr:uid="{00000000-0005-0000-0000-0000E7A80000}"/>
    <cellStyle name="Total (line) 2 2 10 2 4" xfId="43988" xr:uid="{00000000-0005-0000-0000-0000E8A80000}"/>
    <cellStyle name="Total (line) 2 2 10 3" xfId="43989" xr:uid="{00000000-0005-0000-0000-0000E9A80000}"/>
    <cellStyle name="Total (line) 2 2 10 4" xfId="43990" xr:uid="{00000000-0005-0000-0000-0000EAA80000}"/>
    <cellStyle name="Total (line) 2 2 10 5" xfId="43991" xr:uid="{00000000-0005-0000-0000-0000EBA80000}"/>
    <cellStyle name="Total (line) 2 2 11" xfId="6117" xr:uid="{00000000-0005-0000-0000-0000ECA80000}"/>
    <cellStyle name="Total (line) 2 2 11 2" xfId="43992" xr:uid="{00000000-0005-0000-0000-0000EDA80000}"/>
    <cellStyle name="Total (line) 2 2 11 2 2" xfId="43993" xr:uid="{00000000-0005-0000-0000-0000EEA80000}"/>
    <cellStyle name="Total (line) 2 2 11 2 3" xfId="43994" xr:uid="{00000000-0005-0000-0000-0000EFA80000}"/>
    <cellStyle name="Total (line) 2 2 11 2 4" xfId="43995" xr:uid="{00000000-0005-0000-0000-0000F0A80000}"/>
    <cellStyle name="Total (line) 2 2 11 3" xfId="43996" xr:uid="{00000000-0005-0000-0000-0000F1A80000}"/>
    <cellStyle name="Total (line) 2 2 11 4" xfId="43997" xr:uid="{00000000-0005-0000-0000-0000F2A80000}"/>
    <cellStyle name="Total (line) 2 2 11 5" xfId="43998" xr:uid="{00000000-0005-0000-0000-0000F3A80000}"/>
    <cellStyle name="Total (line) 2 2 12" xfId="6118" xr:uid="{00000000-0005-0000-0000-0000F4A80000}"/>
    <cellStyle name="Total (line) 2 2 12 2" xfId="43999" xr:uid="{00000000-0005-0000-0000-0000F5A80000}"/>
    <cellStyle name="Total (line) 2 2 12 2 2" xfId="44000" xr:uid="{00000000-0005-0000-0000-0000F6A80000}"/>
    <cellStyle name="Total (line) 2 2 12 2 3" xfId="44001" xr:uid="{00000000-0005-0000-0000-0000F7A80000}"/>
    <cellStyle name="Total (line) 2 2 12 2 4" xfId="44002" xr:uid="{00000000-0005-0000-0000-0000F8A80000}"/>
    <cellStyle name="Total (line) 2 2 12 3" xfId="44003" xr:uid="{00000000-0005-0000-0000-0000F9A80000}"/>
    <cellStyle name="Total (line) 2 2 12 4" xfId="44004" xr:uid="{00000000-0005-0000-0000-0000FAA80000}"/>
    <cellStyle name="Total (line) 2 2 12 5" xfId="44005" xr:uid="{00000000-0005-0000-0000-0000FBA80000}"/>
    <cellStyle name="Total (line) 2 2 13" xfId="6119" xr:uid="{00000000-0005-0000-0000-0000FCA80000}"/>
    <cellStyle name="Total (line) 2 2 13 2" xfId="44006" xr:uid="{00000000-0005-0000-0000-0000FDA80000}"/>
    <cellStyle name="Total (line) 2 2 13 2 2" xfId="44007" xr:uid="{00000000-0005-0000-0000-0000FEA80000}"/>
    <cellStyle name="Total (line) 2 2 13 2 3" xfId="44008" xr:uid="{00000000-0005-0000-0000-0000FFA80000}"/>
    <cellStyle name="Total (line) 2 2 13 2 4" xfId="44009" xr:uid="{00000000-0005-0000-0000-000000A90000}"/>
    <cellStyle name="Total (line) 2 2 13 3" xfId="44010" xr:uid="{00000000-0005-0000-0000-000001A90000}"/>
    <cellStyle name="Total (line) 2 2 13 4" xfId="44011" xr:uid="{00000000-0005-0000-0000-000002A90000}"/>
    <cellStyle name="Total (line) 2 2 13 5" xfId="44012" xr:uid="{00000000-0005-0000-0000-000003A90000}"/>
    <cellStyle name="Total (line) 2 2 14" xfId="6120" xr:uid="{00000000-0005-0000-0000-000004A90000}"/>
    <cellStyle name="Total (line) 2 2 14 2" xfId="44013" xr:uid="{00000000-0005-0000-0000-000005A90000}"/>
    <cellStyle name="Total (line) 2 2 14 2 2" xfId="44014" xr:uid="{00000000-0005-0000-0000-000006A90000}"/>
    <cellStyle name="Total (line) 2 2 14 2 3" xfId="44015" xr:uid="{00000000-0005-0000-0000-000007A90000}"/>
    <cellStyle name="Total (line) 2 2 14 2 4" xfId="44016" xr:uid="{00000000-0005-0000-0000-000008A90000}"/>
    <cellStyle name="Total (line) 2 2 14 3" xfId="44017" xr:uid="{00000000-0005-0000-0000-000009A90000}"/>
    <cellStyle name="Total (line) 2 2 14 4" xfId="44018" xr:uid="{00000000-0005-0000-0000-00000AA90000}"/>
    <cellStyle name="Total (line) 2 2 14 5" xfId="44019" xr:uid="{00000000-0005-0000-0000-00000BA90000}"/>
    <cellStyle name="Total (line) 2 2 15" xfId="6121" xr:uid="{00000000-0005-0000-0000-00000CA90000}"/>
    <cellStyle name="Total (line) 2 2 15 2" xfId="44020" xr:uid="{00000000-0005-0000-0000-00000DA90000}"/>
    <cellStyle name="Total (line) 2 2 15 2 2" xfId="44021" xr:uid="{00000000-0005-0000-0000-00000EA90000}"/>
    <cellStyle name="Total (line) 2 2 15 2 3" xfId="44022" xr:uid="{00000000-0005-0000-0000-00000FA90000}"/>
    <cellStyle name="Total (line) 2 2 15 2 4" xfId="44023" xr:uid="{00000000-0005-0000-0000-000010A90000}"/>
    <cellStyle name="Total (line) 2 2 15 3" xfId="44024" xr:uid="{00000000-0005-0000-0000-000011A90000}"/>
    <cellStyle name="Total (line) 2 2 15 4" xfId="44025" xr:uid="{00000000-0005-0000-0000-000012A90000}"/>
    <cellStyle name="Total (line) 2 2 15 5" xfId="44026" xr:uid="{00000000-0005-0000-0000-000013A90000}"/>
    <cellStyle name="Total (line) 2 2 16" xfId="6122" xr:uid="{00000000-0005-0000-0000-000014A90000}"/>
    <cellStyle name="Total (line) 2 2 16 2" xfId="44027" xr:uid="{00000000-0005-0000-0000-000015A90000}"/>
    <cellStyle name="Total (line) 2 2 16 2 2" xfId="44028" xr:uid="{00000000-0005-0000-0000-000016A90000}"/>
    <cellStyle name="Total (line) 2 2 16 2 3" xfId="44029" xr:uid="{00000000-0005-0000-0000-000017A90000}"/>
    <cellStyle name="Total (line) 2 2 16 2 4" xfId="44030" xr:uid="{00000000-0005-0000-0000-000018A90000}"/>
    <cellStyle name="Total (line) 2 2 16 3" xfId="44031" xr:uid="{00000000-0005-0000-0000-000019A90000}"/>
    <cellStyle name="Total (line) 2 2 16 4" xfId="44032" xr:uid="{00000000-0005-0000-0000-00001AA90000}"/>
    <cellStyle name="Total (line) 2 2 16 5" xfId="44033" xr:uid="{00000000-0005-0000-0000-00001BA90000}"/>
    <cellStyle name="Total (line) 2 2 17" xfId="6123" xr:uid="{00000000-0005-0000-0000-00001CA90000}"/>
    <cellStyle name="Total (line) 2 2 17 2" xfId="44034" xr:uid="{00000000-0005-0000-0000-00001DA90000}"/>
    <cellStyle name="Total (line) 2 2 17 2 2" xfId="44035" xr:uid="{00000000-0005-0000-0000-00001EA90000}"/>
    <cellStyle name="Total (line) 2 2 17 2 3" xfId="44036" xr:uid="{00000000-0005-0000-0000-00001FA90000}"/>
    <cellStyle name="Total (line) 2 2 17 2 4" xfId="44037" xr:uid="{00000000-0005-0000-0000-000020A90000}"/>
    <cellStyle name="Total (line) 2 2 17 3" xfId="44038" xr:uid="{00000000-0005-0000-0000-000021A90000}"/>
    <cellStyle name="Total (line) 2 2 17 4" xfId="44039" xr:uid="{00000000-0005-0000-0000-000022A90000}"/>
    <cellStyle name="Total (line) 2 2 17 5" xfId="44040" xr:uid="{00000000-0005-0000-0000-000023A90000}"/>
    <cellStyle name="Total (line) 2 2 18" xfId="6124" xr:uid="{00000000-0005-0000-0000-000024A90000}"/>
    <cellStyle name="Total (line) 2 2 18 2" xfId="44041" xr:uid="{00000000-0005-0000-0000-000025A90000}"/>
    <cellStyle name="Total (line) 2 2 18 2 2" xfId="44042" xr:uid="{00000000-0005-0000-0000-000026A90000}"/>
    <cellStyle name="Total (line) 2 2 18 2 3" xfId="44043" xr:uid="{00000000-0005-0000-0000-000027A90000}"/>
    <cellStyle name="Total (line) 2 2 18 2 4" xfId="44044" xr:uid="{00000000-0005-0000-0000-000028A90000}"/>
    <cellStyle name="Total (line) 2 2 18 3" xfId="44045" xr:uid="{00000000-0005-0000-0000-000029A90000}"/>
    <cellStyle name="Total (line) 2 2 18 4" xfId="44046" xr:uid="{00000000-0005-0000-0000-00002AA90000}"/>
    <cellStyle name="Total (line) 2 2 18 5" xfId="44047" xr:uid="{00000000-0005-0000-0000-00002BA90000}"/>
    <cellStyle name="Total (line) 2 2 19" xfId="6125" xr:uid="{00000000-0005-0000-0000-00002CA90000}"/>
    <cellStyle name="Total (line) 2 2 19 2" xfId="44048" xr:uid="{00000000-0005-0000-0000-00002DA90000}"/>
    <cellStyle name="Total (line) 2 2 19 2 2" xfId="44049" xr:uid="{00000000-0005-0000-0000-00002EA90000}"/>
    <cellStyle name="Total (line) 2 2 19 2 3" xfId="44050" xr:uid="{00000000-0005-0000-0000-00002FA90000}"/>
    <cellStyle name="Total (line) 2 2 19 2 4" xfId="44051" xr:uid="{00000000-0005-0000-0000-000030A90000}"/>
    <cellStyle name="Total (line) 2 2 19 3" xfId="44052" xr:uid="{00000000-0005-0000-0000-000031A90000}"/>
    <cellStyle name="Total (line) 2 2 19 4" xfId="44053" xr:uid="{00000000-0005-0000-0000-000032A90000}"/>
    <cellStyle name="Total (line) 2 2 19 5" xfId="44054" xr:uid="{00000000-0005-0000-0000-000033A90000}"/>
    <cellStyle name="Total (line) 2 2 2" xfId="6126" xr:uid="{00000000-0005-0000-0000-000034A90000}"/>
    <cellStyle name="Total (line) 2 2 2 10" xfId="6127" xr:uid="{00000000-0005-0000-0000-000035A90000}"/>
    <cellStyle name="Total (line) 2 2 2 10 2" xfId="44055" xr:uid="{00000000-0005-0000-0000-000036A90000}"/>
    <cellStyle name="Total (line) 2 2 2 10 2 2" xfId="44056" xr:uid="{00000000-0005-0000-0000-000037A90000}"/>
    <cellStyle name="Total (line) 2 2 2 10 2 3" xfId="44057" xr:uid="{00000000-0005-0000-0000-000038A90000}"/>
    <cellStyle name="Total (line) 2 2 2 10 2 4" xfId="44058" xr:uid="{00000000-0005-0000-0000-000039A90000}"/>
    <cellStyle name="Total (line) 2 2 2 10 3" xfId="44059" xr:uid="{00000000-0005-0000-0000-00003AA90000}"/>
    <cellStyle name="Total (line) 2 2 2 10 4" xfId="44060" xr:uid="{00000000-0005-0000-0000-00003BA90000}"/>
    <cellStyle name="Total (line) 2 2 2 10 5" xfId="44061" xr:uid="{00000000-0005-0000-0000-00003CA90000}"/>
    <cellStyle name="Total (line) 2 2 2 11" xfId="6128" xr:uid="{00000000-0005-0000-0000-00003DA90000}"/>
    <cellStyle name="Total (line) 2 2 2 11 2" xfId="44062" xr:uid="{00000000-0005-0000-0000-00003EA90000}"/>
    <cellStyle name="Total (line) 2 2 2 11 2 2" xfId="44063" xr:uid="{00000000-0005-0000-0000-00003FA90000}"/>
    <cellStyle name="Total (line) 2 2 2 11 2 3" xfId="44064" xr:uid="{00000000-0005-0000-0000-000040A90000}"/>
    <cellStyle name="Total (line) 2 2 2 11 2 4" xfId="44065" xr:uid="{00000000-0005-0000-0000-000041A90000}"/>
    <cellStyle name="Total (line) 2 2 2 11 3" xfId="44066" xr:uid="{00000000-0005-0000-0000-000042A90000}"/>
    <cellStyle name="Total (line) 2 2 2 11 4" xfId="44067" xr:uid="{00000000-0005-0000-0000-000043A90000}"/>
    <cellStyle name="Total (line) 2 2 2 11 5" xfId="44068" xr:uid="{00000000-0005-0000-0000-000044A90000}"/>
    <cellStyle name="Total (line) 2 2 2 12" xfId="6129" xr:uid="{00000000-0005-0000-0000-000045A90000}"/>
    <cellStyle name="Total (line) 2 2 2 12 2" xfId="44069" xr:uid="{00000000-0005-0000-0000-000046A90000}"/>
    <cellStyle name="Total (line) 2 2 2 12 2 2" xfId="44070" xr:uid="{00000000-0005-0000-0000-000047A90000}"/>
    <cellStyle name="Total (line) 2 2 2 12 2 3" xfId="44071" xr:uid="{00000000-0005-0000-0000-000048A90000}"/>
    <cellStyle name="Total (line) 2 2 2 12 2 4" xfId="44072" xr:uid="{00000000-0005-0000-0000-000049A90000}"/>
    <cellStyle name="Total (line) 2 2 2 12 3" xfId="44073" xr:uid="{00000000-0005-0000-0000-00004AA90000}"/>
    <cellStyle name="Total (line) 2 2 2 12 4" xfId="44074" xr:uid="{00000000-0005-0000-0000-00004BA90000}"/>
    <cellStyle name="Total (line) 2 2 2 12 5" xfId="44075" xr:uid="{00000000-0005-0000-0000-00004CA90000}"/>
    <cellStyle name="Total (line) 2 2 2 13" xfId="6130" xr:uid="{00000000-0005-0000-0000-00004DA90000}"/>
    <cellStyle name="Total (line) 2 2 2 13 2" xfId="44076" xr:uid="{00000000-0005-0000-0000-00004EA90000}"/>
    <cellStyle name="Total (line) 2 2 2 13 2 2" xfId="44077" xr:uid="{00000000-0005-0000-0000-00004FA90000}"/>
    <cellStyle name="Total (line) 2 2 2 13 2 3" xfId="44078" xr:uid="{00000000-0005-0000-0000-000050A90000}"/>
    <cellStyle name="Total (line) 2 2 2 13 2 4" xfId="44079" xr:uid="{00000000-0005-0000-0000-000051A90000}"/>
    <cellStyle name="Total (line) 2 2 2 13 3" xfId="44080" xr:uid="{00000000-0005-0000-0000-000052A90000}"/>
    <cellStyle name="Total (line) 2 2 2 13 4" xfId="44081" xr:uid="{00000000-0005-0000-0000-000053A90000}"/>
    <cellStyle name="Total (line) 2 2 2 13 5" xfId="44082" xr:uid="{00000000-0005-0000-0000-000054A90000}"/>
    <cellStyle name="Total (line) 2 2 2 14" xfId="6131" xr:uid="{00000000-0005-0000-0000-000055A90000}"/>
    <cellStyle name="Total (line) 2 2 2 14 2" xfId="44083" xr:uid="{00000000-0005-0000-0000-000056A90000}"/>
    <cellStyle name="Total (line) 2 2 2 14 2 2" xfId="44084" xr:uid="{00000000-0005-0000-0000-000057A90000}"/>
    <cellStyle name="Total (line) 2 2 2 14 2 3" xfId="44085" xr:uid="{00000000-0005-0000-0000-000058A90000}"/>
    <cellStyle name="Total (line) 2 2 2 14 2 4" xfId="44086" xr:uid="{00000000-0005-0000-0000-000059A90000}"/>
    <cellStyle name="Total (line) 2 2 2 14 3" xfId="44087" xr:uid="{00000000-0005-0000-0000-00005AA90000}"/>
    <cellStyle name="Total (line) 2 2 2 14 4" xfId="44088" xr:uid="{00000000-0005-0000-0000-00005BA90000}"/>
    <cellStyle name="Total (line) 2 2 2 14 5" xfId="44089" xr:uid="{00000000-0005-0000-0000-00005CA90000}"/>
    <cellStyle name="Total (line) 2 2 2 15" xfId="6132" xr:uid="{00000000-0005-0000-0000-00005DA90000}"/>
    <cellStyle name="Total (line) 2 2 2 15 2" xfId="44090" xr:uid="{00000000-0005-0000-0000-00005EA90000}"/>
    <cellStyle name="Total (line) 2 2 2 15 2 2" xfId="44091" xr:uid="{00000000-0005-0000-0000-00005FA90000}"/>
    <cellStyle name="Total (line) 2 2 2 15 2 3" xfId="44092" xr:uid="{00000000-0005-0000-0000-000060A90000}"/>
    <cellStyle name="Total (line) 2 2 2 15 2 4" xfId="44093" xr:uid="{00000000-0005-0000-0000-000061A90000}"/>
    <cellStyle name="Total (line) 2 2 2 15 3" xfId="44094" xr:uid="{00000000-0005-0000-0000-000062A90000}"/>
    <cellStyle name="Total (line) 2 2 2 15 4" xfId="44095" xr:uid="{00000000-0005-0000-0000-000063A90000}"/>
    <cellStyle name="Total (line) 2 2 2 15 5" xfId="44096" xr:uid="{00000000-0005-0000-0000-000064A90000}"/>
    <cellStyle name="Total (line) 2 2 2 16" xfId="6133" xr:uid="{00000000-0005-0000-0000-000065A90000}"/>
    <cellStyle name="Total (line) 2 2 2 16 2" xfId="44097" xr:uid="{00000000-0005-0000-0000-000066A90000}"/>
    <cellStyle name="Total (line) 2 2 2 16 2 2" xfId="44098" xr:uid="{00000000-0005-0000-0000-000067A90000}"/>
    <cellStyle name="Total (line) 2 2 2 16 2 3" xfId="44099" xr:uid="{00000000-0005-0000-0000-000068A90000}"/>
    <cellStyle name="Total (line) 2 2 2 16 2 4" xfId="44100" xr:uid="{00000000-0005-0000-0000-000069A90000}"/>
    <cellStyle name="Total (line) 2 2 2 16 3" xfId="44101" xr:uid="{00000000-0005-0000-0000-00006AA90000}"/>
    <cellStyle name="Total (line) 2 2 2 16 4" xfId="44102" xr:uid="{00000000-0005-0000-0000-00006BA90000}"/>
    <cellStyle name="Total (line) 2 2 2 16 5" xfId="44103" xr:uid="{00000000-0005-0000-0000-00006CA90000}"/>
    <cellStyle name="Total (line) 2 2 2 17" xfId="6134" xr:uid="{00000000-0005-0000-0000-00006DA90000}"/>
    <cellStyle name="Total (line) 2 2 2 17 2" xfId="44104" xr:uid="{00000000-0005-0000-0000-00006EA90000}"/>
    <cellStyle name="Total (line) 2 2 2 17 2 2" xfId="44105" xr:uid="{00000000-0005-0000-0000-00006FA90000}"/>
    <cellStyle name="Total (line) 2 2 2 17 2 3" xfId="44106" xr:uid="{00000000-0005-0000-0000-000070A90000}"/>
    <cellStyle name="Total (line) 2 2 2 17 2 4" xfId="44107" xr:uid="{00000000-0005-0000-0000-000071A90000}"/>
    <cellStyle name="Total (line) 2 2 2 17 3" xfId="44108" xr:uid="{00000000-0005-0000-0000-000072A90000}"/>
    <cellStyle name="Total (line) 2 2 2 17 4" xfId="44109" xr:uid="{00000000-0005-0000-0000-000073A90000}"/>
    <cellStyle name="Total (line) 2 2 2 17 5" xfId="44110" xr:uid="{00000000-0005-0000-0000-000074A90000}"/>
    <cellStyle name="Total (line) 2 2 2 18" xfId="6135" xr:uid="{00000000-0005-0000-0000-000075A90000}"/>
    <cellStyle name="Total (line) 2 2 2 18 2" xfId="44111" xr:uid="{00000000-0005-0000-0000-000076A90000}"/>
    <cellStyle name="Total (line) 2 2 2 18 2 2" xfId="44112" xr:uid="{00000000-0005-0000-0000-000077A90000}"/>
    <cellStyle name="Total (line) 2 2 2 18 2 3" xfId="44113" xr:uid="{00000000-0005-0000-0000-000078A90000}"/>
    <cellStyle name="Total (line) 2 2 2 18 2 4" xfId="44114" xr:uid="{00000000-0005-0000-0000-000079A90000}"/>
    <cellStyle name="Total (line) 2 2 2 18 3" xfId="44115" xr:uid="{00000000-0005-0000-0000-00007AA90000}"/>
    <cellStyle name="Total (line) 2 2 2 18 4" xfId="44116" xr:uid="{00000000-0005-0000-0000-00007BA90000}"/>
    <cellStyle name="Total (line) 2 2 2 18 5" xfId="44117" xr:uid="{00000000-0005-0000-0000-00007CA90000}"/>
    <cellStyle name="Total (line) 2 2 2 19" xfId="6136" xr:uid="{00000000-0005-0000-0000-00007DA90000}"/>
    <cellStyle name="Total (line) 2 2 2 19 2" xfId="44118" xr:uid="{00000000-0005-0000-0000-00007EA90000}"/>
    <cellStyle name="Total (line) 2 2 2 19 2 2" xfId="44119" xr:uid="{00000000-0005-0000-0000-00007FA90000}"/>
    <cellStyle name="Total (line) 2 2 2 19 2 3" xfId="44120" xr:uid="{00000000-0005-0000-0000-000080A90000}"/>
    <cellStyle name="Total (line) 2 2 2 19 2 4" xfId="44121" xr:uid="{00000000-0005-0000-0000-000081A90000}"/>
    <cellStyle name="Total (line) 2 2 2 19 3" xfId="44122" xr:uid="{00000000-0005-0000-0000-000082A90000}"/>
    <cellStyle name="Total (line) 2 2 2 19 4" xfId="44123" xr:uid="{00000000-0005-0000-0000-000083A90000}"/>
    <cellStyle name="Total (line) 2 2 2 19 5" xfId="44124" xr:uid="{00000000-0005-0000-0000-000084A90000}"/>
    <cellStyle name="Total (line) 2 2 2 2" xfId="6137" xr:uid="{00000000-0005-0000-0000-000085A90000}"/>
    <cellStyle name="Total (line) 2 2 2 2 2" xfId="44125" xr:uid="{00000000-0005-0000-0000-000086A90000}"/>
    <cellStyle name="Total (line) 2 2 2 2 2 2" xfId="44126" xr:uid="{00000000-0005-0000-0000-000087A90000}"/>
    <cellStyle name="Total (line) 2 2 2 2 2 3" xfId="44127" xr:uid="{00000000-0005-0000-0000-000088A90000}"/>
    <cellStyle name="Total (line) 2 2 2 2 2 4" xfId="44128" xr:uid="{00000000-0005-0000-0000-000089A90000}"/>
    <cellStyle name="Total (line) 2 2 2 2 3" xfId="44129" xr:uid="{00000000-0005-0000-0000-00008AA90000}"/>
    <cellStyle name="Total (line) 2 2 2 2 4" xfId="44130" xr:uid="{00000000-0005-0000-0000-00008BA90000}"/>
    <cellStyle name="Total (line) 2 2 2 2 5" xfId="44131" xr:uid="{00000000-0005-0000-0000-00008CA90000}"/>
    <cellStyle name="Total (line) 2 2 2 20" xfId="6138" xr:uid="{00000000-0005-0000-0000-00008DA90000}"/>
    <cellStyle name="Total (line) 2 2 2 20 2" xfId="44132" xr:uid="{00000000-0005-0000-0000-00008EA90000}"/>
    <cellStyle name="Total (line) 2 2 2 20 2 2" xfId="44133" xr:uid="{00000000-0005-0000-0000-00008FA90000}"/>
    <cellStyle name="Total (line) 2 2 2 20 2 3" xfId="44134" xr:uid="{00000000-0005-0000-0000-000090A90000}"/>
    <cellStyle name="Total (line) 2 2 2 20 2 4" xfId="44135" xr:uid="{00000000-0005-0000-0000-000091A90000}"/>
    <cellStyle name="Total (line) 2 2 2 20 3" xfId="44136" xr:uid="{00000000-0005-0000-0000-000092A90000}"/>
    <cellStyle name="Total (line) 2 2 2 20 4" xfId="44137" xr:uid="{00000000-0005-0000-0000-000093A90000}"/>
    <cellStyle name="Total (line) 2 2 2 20 5" xfId="44138" xr:uid="{00000000-0005-0000-0000-000094A90000}"/>
    <cellStyle name="Total (line) 2 2 2 21" xfId="6139" xr:uid="{00000000-0005-0000-0000-000095A90000}"/>
    <cellStyle name="Total (line) 2 2 2 21 2" xfId="44139" xr:uid="{00000000-0005-0000-0000-000096A90000}"/>
    <cellStyle name="Total (line) 2 2 2 21 2 2" xfId="44140" xr:uid="{00000000-0005-0000-0000-000097A90000}"/>
    <cellStyle name="Total (line) 2 2 2 21 2 3" xfId="44141" xr:uid="{00000000-0005-0000-0000-000098A90000}"/>
    <cellStyle name="Total (line) 2 2 2 21 2 4" xfId="44142" xr:uid="{00000000-0005-0000-0000-000099A90000}"/>
    <cellStyle name="Total (line) 2 2 2 21 3" xfId="44143" xr:uid="{00000000-0005-0000-0000-00009AA90000}"/>
    <cellStyle name="Total (line) 2 2 2 21 4" xfId="44144" xr:uid="{00000000-0005-0000-0000-00009BA90000}"/>
    <cellStyle name="Total (line) 2 2 2 21 5" xfId="44145" xr:uid="{00000000-0005-0000-0000-00009CA90000}"/>
    <cellStyle name="Total (line) 2 2 2 22" xfId="6140" xr:uid="{00000000-0005-0000-0000-00009DA90000}"/>
    <cellStyle name="Total (line) 2 2 2 22 2" xfId="44146" xr:uid="{00000000-0005-0000-0000-00009EA90000}"/>
    <cellStyle name="Total (line) 2 2 2 22 2 2" xfId="44147" xr:uid="{00000000-0005-0000-0000-00009FA90000}"/>
    <cellStyle name="Total (line) 2 2 2 22 2 3" xfId="44148" xr:uid="{00000000-0005-0000-0000-0000A0A90000}"/>
    <cellStyle name="Total (line) 2 2 2 22 2 4" xfId="44149" xr:uid="{00000000-0005-0000-0000-0000A1A90000}"/>
    <cellStyle name="Total (line) 2 2 2 22 3" xfId="44150" xr:uid="{00000000-0005-0000-0000-0000A2A90000}"/>
    <cellStyle name="Total (line) 2 2 2 22 4" xfId="44151" xr:uid="{00000000-0005-0000-0000-0000A3A90000}"/>
    <cellStyle name="Total (line) 2 2 2 22 5" xfId="44152" xr:uid="{00000000-0005-0000-0000-0000A4A90000}"/>
    <cellStyle name="Total (line) 2 2 2 23" xfId="6141" xr:uid="{00000000-0005-0000-0000-0000A5A90000}"/>
    <cellStyle name="Total (line) 2 2 2 23 2" xfId="44153" xr:uid="{00000000-0005-0000-0000-0000A6A90000}"/>
    <cellStyle name="Total (line) 2 2 2 23 2 2" xfId="44154" xr:uid="{00000000-0005-0000-0000-0000A7A90000}"/>
    <cellStyle name="Total (line) 2 2 2 23 2 3" xfId="44155" xr:uid="{00000000-0005-0000-0000-0000A8A90000}"/>
    <cellStyle name="Total (line) 2 2 2 23 2 4" xfId="44156" xr:uid="{00000000-0005-0000-0000-0000A9A90000}"/>
    <cellStyle name="Total (line) 2 2 2 23 3" xfId="44157" xr:uid="{00000000-0005-0000-0000-0000AAA90000}"/>
    <cellStyle name="Total (line) 2 2 2 23 4" xfId="44158" xr:uid="{00000000-0005-0000-0000-0000ABA90000}"/>
    <cellStyle name="Total (line) 2 2 2 23 5" xfId="44159" xr:uid="{00000000-0005-0000-0000-0000ACA90000}"/>
    <cellStyle name="Total (line) 2 2 2 24" xfId="6142" xr:uid="{00000000-0005-0000-0000-0000ADA90000}"/>
    <cellStyle name="Total (line) 2 2 2 24 2" xfId="44160" xr:uid="{00000000-0005-0000-0000-0000AEA90000}"/>
    <cellStyle name="Total (line) 2 2 2 24 2 2" xfId="44161" xr:uid="{00000000-0005-0000-0000-0000AFA90000}"/>
    <cellStyle name="Total (line) 2 2 2 24 2 3" xfId="44162" xr:uid="{00000000-0005-0000-0000-0000B0A90000}"/>
    <cellStyle name="Total (line) 2 2 2 24 2 4" xfId="44163" xr:uid="{00000000-0005-0000-0000-0000B1A90000}"/>
    <cellStyle name="Total (line) 2 2 2 24 3" xfId="44164" xr:uid="{00000000-0005-0000-0000-0000B2A90000}"/>
    <cellStyle name="Total (line) 2 2 2 24 4" xfId="44165" xr:uid="{00000000-0005-0000-0000-0000B3A90000}"/>
    <cellStyle name="Total (line) 2 2 2 24 5" xfId="44166" xr:uid="{00000000-0005-0000-0000-0000B4A90000}"/>
    <cellStyle name="Total (line) 2 2 2 25" xfId="6143" xr:uid="{00000000-0005-0000-0000-0000B5A90000}"/>
    <cellStyle name="Total (line) 2 2 2 25 2" xfId="44167" xr:uid="{00000000-0005-0000-0000-0000B6A90000}"/>
    <cellStyle name="Total (line) 2 2 2 25 2 2" xfId="44168" xr:uid="{00000000-0005-0000-0000-0000B7A90000}"/>
    <cellStyle name="Total (line) 2 2 2 25 2 3" xfId="44169" xr:uid="{00000000-0005-0000-0000-0000B8A90000}"/>
    <cellStyle name="Total (line) 2 2 2 25 2 4" xfId="44170" xr:uid="{00000000-0005-0000-0000-0000B9A90000}"/>
    <cellStyle name="Total (line) 2 2 2 25 3" xfId="44171" xr:uid="{00000000-0005-0000-0000-0000BAA90000}"/>
    <cellStyle name="Total (line) 2 2 2 25 4" xfId="44172" xr:uid="{00000000-0005-0000-0000-0000BBA90000}"/>
    <cellStyle name="Total (line) 2 2 2 25 5" xfId="44173" xr:uid="{00000000-0005-0000-0000-0000BCA90000}"/>
    <cellStyle name="Total (line) 2 2 2 26" xfId="6144" xr:uid="{00000000-0005-0000-0000-0000BDA90000}"/>
    <cellStyle name="Total (line) 2 2 2 26 2" xfId="44174" xr:uid="{00000000-0005-0000-0000-0000BEA90000}"/>
    <cellStyle name="Total (line) 2 2 2 26 2 2" xfId="44175" xr:uid="{00000000-0005-0000-0000-0000BFA90000}"/>
    <cellStyle name="Total (line) 2 2 2 26 2 3" xfId="44176" xr:uid="{00000000-0005-0000-0000-0000C0A90000}"/>
    <cellStyle name="Total (line) 2 2 2 26 2 4" xfId="44177" xr:uid="{00000000-0005-0000-0000-0000C1A90000}"/>
    <cellStyle name="Total (line) 2 2 2 26 3" xfId="44178" xr:uid="{00000000-0005-0000-0000-0000C2A90000}"/>
    <cellStyle name="Total (line) 2 2 2 26 4" xfId="44179" xr:uid="{00000000-0005-0000-0000-0000C3A90000}"/>
    <cellStyle name="Total (line) 2 2 2 26 5" xfId="44180" xr:uid="{00000000-0005-0000-0000-0000C4A90000}"/>
    <cellStyle name="Total (line) 2 2 2 27" xfId="6145" xr:uid="{00000000-0005-0000-0000-0000C5A90000}"/>
    <cellStyle name="Total (line) 2 2 2 27 2" xfId="44181" xr:uid="{00000000-0005-0000-0000-0000C6A90000}"/>
    <cellStyle name="Total (line) 2 2 2 27 2 2" xfId="44182" xr:uid="{00000000-0005-0000-0000-0000C7A90000}"/>
    <cellStyle name="Total (line) 2 2 2 27 2 3" xfId="44183" xr:uid="{00000000-0005-0000-0000-0000C8A90000}"/>
    <cellStyle name="Total (line) 2 2 2 27 2 4" xfId="44184" xr:uid="{00000000-0005-0000-0000-0000C9A90000}"/>
    <cellStyle name="Total (line) 2 2 2 27 3" xfId="44185" xr:uid="{00000000-0005-0000-0000-0000CAA90000}"/>
    <cellStyle name="Total (line) 2 2 2 27 4" xfId="44186" xr:uid="{00000000-0005-0000-0000-0000CBA90000}"/>
    <cellStyle name="Total (line) 2 2 2 27 5" xfId="44187" xr:uid="{00000000-0005-0000-0000-0000CCA90000}"/>
    <cellStyle name="Total (line) 2 2 2 28" xfId="6146" xr:uid="{00000000-0005-0000-0000-0000CDA90000}"/>
    <cellStyle name="Total (line) 2 2 2 28 2" xfId="44188" xr:uid="{00000000-0005-0000-0000-0000CEA90000}"/>
    <cellStyle name="Total (line) 2 2 2 28 2 2" xfId="44189" xr:uid="{00000000-0005-0000-0000-0000CFA90000}"/>
    <cellStyle name="Total (line) 2 2 2 28 2 3" xfId="44190" xr:uid="{00000000-0005-0000-0000-0000D0A90000}"/>
    <cellStyle name="Total (line) 2 2 2 28 2 4" xfId="44191" xr:uid="{00000000-0005-0000-0000-0000D1A90000}"/>
    <cellStyle name="Total (line) 2 2 2 28 3" xfId="44192" xr:uid="{00000000-0005-0000-0000-0000D2A90000}"/>
    <cellStyle name="Total (line) 2 2 2 28 4" xfId="44193" xr:uid="{00000000-0005-0000-0000-0000D3A90000}"/>
    <cellStyle name="Total (line) 2 2 2 28 5" xfId="44194" xr:uid="{00000000-0005-0000-0000-0000D4A90000}"/>
    <cellStyle name="Total (line) 2 2 2 29" xfId="6147" xr:uid="{00000000-0005-0000-0000-0000D5A90000}"/>
    <cellStyle name="Total (line) 2 2 2 29 2" xfId="44195" xr:uid="{00000000-0005-0000-0000-0000D6A90000}"/>
    <cellStyle name="Total (line) 2 2 2 29 2 2" xfId="44196" xr:uid="{00000000-0005-0000-0000-0000D7A90000}"/>
    <cellStyle name="Total (line) 2 2 2 29 2 3" xfId="44197" xr:uid="{00000000-0005-0000-0000-0000D8A90000}"/>
    <cellStyle name="Total (line) 2 2 2 29 2 4" xfId="44198" xr:uid="{00000000-0005-0000-0000-0000D9A90000}"/>
    <cellStyle name="Total (line) 2 2 2 29 3" xfId="44199" xr:uid="{00000000-0005-0000-0000-0000DAA90000}"/>
    <cellStyle name="Total (line) 2 2 2 29 4" xfId="44200" xr:uid="{00000000-0005-0000-0000-0000DBA90000}"/>
    <cellStyle name="Total (line) 2 2 2 29 5" xfId="44201" xr:uid="{00000000-0005-0000-0000-0000DCA90000}"/>
    <cellStyle name="Total (line) 2 2 2 3" xfId="6148" xr:uid="{00000000-0005-0000-0000-0000DDA90000}"/>
    <cellStyle name="Total (line) 2 2 2 3 2" xfId="44202" xr:uid="{00000000-0005-0000-0000-0000DEA90000}"/>
    <cellStyle name="Total (line) 2 2 2 3 2 2" xfId="44203" xr:uid="{00000000-0005-0000-0000-0000DFA90000}"/>
    <cellStyle name="Total (line) 2 2 2 3 2 3" xfId="44204" xr:uid="{00000000-0005-0000-0000-0000E0A90000}"/>
    <cellStyle name="Total (line) 2 2 2 3 2 4" xfId="44205" xr:uid="{00000000-0005-0000-0000-0000E1A90000}"/>
    <cellStyle name="Total (line) 2 2 2 3 3" xfId="44206" xr:uid="{00000000-0005-0000-0000-0000E2A90000}"/>
    <cellStyle name="Total (line) 2 2 2 3 4" xfId="44207" xr:uid="{00000000-0005-0000-0000-0000E3A90000}"/>
    <cellStyle name="Total (line) 2 2 2 3 5" xfId="44208" xr:uid="{00000000-0005-0000-0000-0000E4A90000}"/>
    <cellStyle name="Total (line) 2 2 2 30" xfId="6149" xr:uid="{00000000-0005-0000-0000-0000E5A90000}"/>
    <cellStyle name="Total (line) 2 2 2 30 2" xfId="44209" xr:uid="{00000000-0005-0000-0000-0000E6A90000}"/>
    <cellStyle name="Total (line) 2 2 2 30 2 2" xfId="44210" xr:uid="{00000000-0005-0000-0000-0000E7A90000}"/>
    <cellStyle name="Total (line) 2 2 2 30 2 3" xfId="44211" xr:uid="{00000000-0005-0000-0000-0000E8A90000}"/>
    <cellStyle name="Total (line) 2 2 2 30 2 4" xfId="44212" xr:uid="{00000000-0005-0000-0000-0000E9A90000}"/>
    <cellStyle name="Total (line) 2 2 2 30 3" xfId="44213" xr:uid="{00000000-0005-0000-0000-0000EAA90000}"/>
    <cellStyle name="Total (line) 2 2 2 30 4" xfId="44214" xr:uid="{00000000-0005-0000-0000-0000EBA90000}"/>
    <cellStyle name="Total (line) 2 2 2 30 5" xfId="44215" xr:uid="{00000000-0005-0000-0000-0000ECA90000}"/>
    <cellStyle name="Total (line) 2 2 2 31" xfId="6150" xr:uid="{00000000-0005-0000-0000-0000EDA90000}"/>
    <cellStyle name="Total (line) 2 2 2 31 2" xfId="44216" xr:uid="{00000000-0005-0000-0000-0000EEA90000}"/>
    <cellStyle name="Total (line) 2 2 2 31 2 2" xfId="44217" xr:uid="{00000000-0005-0000-0000-0000EFA90000}"/>
    <cellStyle name="Total (line) 2 2 2 31 2 3" xfId="44218" xr:uid="{00000000-0005-0000-0000-0000F0A90000}"/>
    <cellStyle name="Total (line) 2 2 2 31 2 4" xfId="44219" xr:uid="{00000000-0005-0000-0000-0000F1A90000}"/>
    <cellStyle name="Total (line) 2 2 2 31 3" xfId="44220" xr:uid="{00000000-0005-0000-0000-0000F2A90000}"/>
    <cellStyle name="Total (line) 2 2 2 31 4" xfId="44221" xr:uid="{00000000-0005-0000-0000-0000F3A90000}"/>
    <cellStyle name="Total (line) 2 2 2 31 5" xfId="44222" xr:uid="{00000000-0005-0000-0000-0000F4A90000}"/>
    <cellStyle name="Total (line) 2 2 2 32" xfId="6151" xr:uid="{00000000-0005-0000-0000-0000F5A90000}"/>
    <cellStyle name="Total (line) 2 2 2 32 2" xfId="44223" xr:uid="{00000000-0005-0000-0000-0000F6A90000}"/>
    <cellStyle name="Total (line) 2 2 2 32 2 2" xfId="44224" xr:uid="{00000000-0005-0000-0000-0000F7A90000}"/>
    <cellStyle name="Total (line) 2 2 2 32 2 3" xfId="44225" xr:uid="{00000000-0005-0000-0000-0000F8A90000}"/>
    <cellStyle name="Total (line) 2 2 2 32 2 4" xfId="44226" xr:uid="{00000000-0005-0000-0000-0000F9A90000}"/>
    <cellStyle name="Total (line) 2 2 2 32 3" xfId="44227" xr:uid="{00000000-0005-0000-0000-0000FAA90000}"/>
    <cellStyle name="Total (line) 2 2 2 32 4" xfId="44228" xr:uid="{00000000-0005-0000-0000-0000FBA90000}"/>
    <cellStyle name="Total (line) 2 2 2 32 5" xfId="44229" xr:uid="{00000000-0005-0000-0000-0000FCA90000}"/>
    <cellStyle name="Total (line) 2 2 2 33" xfId="6152" xr:uid="{00000000-0005-0000-0000-0000FDA90000}"/>
    <cellStyle name="Total (line) 2 2 2 33 2" xfId="44230" xr:uid="{00000000-0005-0000-0000-0000FEA90000}"/>
    <cellStyle name="Total (line) 2 2 2 33 2 2" xfId="44231" xr:uid="{00000000-0005-0000-0000-0000FFA90000}"/>
    <cellStyle name="Total (line) 2 2 2 33 2 3" xfId="44232" xr:uid="{00000000-0005-0000-0000-000000AA0000}"/>
    <cellStyle name="Total (line) 2 2 2 33 2 4" xfId="44233" xr:uid="{00000000-0005-0000-0000-000001AA0000}"/>
    <cellStyle name="Total (line) 2 2 2 33 3" xfId="44234" xr:uid="{00000000-0005-0000-0000-000002AA0000}"/>
    <cellStyle name="Total (line) 2 2 2 33 4" xfId="44235" xr:uid="{00000000-0005-0000-0000-000003AA0000}"/>
    <cellStyle name="Total (line) 2 2 2 33 5" xfId="44236" xr:uid="{00000000-0005-0000-0000-000004AA0000}"/>
    <cellStyle name="Total (line) 2 2 2 34" xfId="6153" xr:uid="{00000000-0005-0000-0000-000005AA0000}"/>
    <cellStyle name="Total (line) 2 2 2 34 2" xfId="44237" xr:uid="{00000000-0005-0000-0000-000006AA0000}"/>
    <cellStyle name="Total (line) 2 2 2 34 2 2" xfId="44238" xr:uid="{00000000-0005-0000-0000-000007AA0000}"/>
    <cellStyle name="Total (line) 2 2 2 34 2 3" xfId="44239" xr:uid="{00000000-0005-0000-0000-000008AA0000}"/>
    <cellStyle name="Total (line) 2 2 2 34 2 4" xfId="44240" xr:uid="{00000000-0005-0000-0000-000009AA0000}"/>
    <cellStyle name="Total (line) 2 2 2 34 3" xfId="44241" xr:uid="{00000000-0005-0000-0000-00000AAA0000}"/>
    <cellStyle name="Total (line) 2 2 2 34 4" xfId="44242" xr:uid="{00000000-0005-0000-0000-00000BAA0000}"/>
    <cellStyle name="Total (line) 2 2 2 34 5" xfId="44243" xr:uid="{00000000-0005-0000-0000-00000CAA0000}"/>
    <cellStyle name="Total (line) 2 2 2 35" xfId="6154" xr:uid="{00000000-0005-0000-0000-00000DAA0000}"/>
    <cellStyle name="Total (line) 2 2 2 35 2" xfId="44244" xr:uid="{00000000-0005-0000-0000-00000EAA0000}"/>
    <cellStyle name="Total (line) 2 2 2 35 2 2" xfId="44245" xr:uid="{00000000-0005-0000-0000-00000FAA0000}"/>
    <cellStyle name="Total (line) 2 2 2 35 2 3" xfId="44246" xr:uid="{00000000-0005-0000-0000-000010AA0000}"/>
    <cellStyle name="Total (line) 2 2 2 35 2 4" xfId="44247" xr:uid="{00000000-0005-0000-0000-000011AA0000}"/>
    <cellStyle name="Total (line) 2 2 2 35 3" xfId="44248" xr:uid="{00000000-0005-0000-0000-000012AA0000}"/>
    <cellStyle name="Total (line) 2 2 2 35 4" xfId="44249" xr:uid="{00000000-0005-0000-0000-000013AA0000}"/>
    <cellStyle name="Total (line) 2 2 2 35 5" xfId="44250" xr:uid="{00000000-0005-0000-0000-000014AA0000}"/>
    <cellStyle name="Total (line) 2 2 2 36" xfId="6155" xr:uid="{00000000-0005-0000-0000-000015AA0000}"/>
    <cellStyle name="Total (line) 2 2 2 36 2" xfId="44251" xr:uid="{00000000-0005-0000-0000-000016AA0000}"/>
    <cellStyle name="Total (line) 2 2 2 36 2 2" xfId="44252" xr:uid="{00000000-0005-0000-0000-000017AA0000}"/>
    <cellStyle name="Total (line) 2 2 2 36 2 3" xfId="44253" xr:uid="{00000000-0005-0000-0000-000018AA0000}"/>
    <cellStyle name="Total (line) 2 2 2 36 2 4" xfId="44254" xr:uid="{00000000-0005-0000-0000-000019AA0000}"/>
    <cellStyle name="Total (line) 2 2 2 36 3" xfId="44255" xr:uid="{00000000-0005-0000-0000-00001AAA0000}"/>
    <cellStyle name="Total (line) 2 2 2 36 4" xfId="44256" xr:uid="{00000000-0005-0000-0000-00001BAA0000}"/>
    <cellStyle name="Total (line) 2 2 2 36 5" xfId="44257" xr:uid="{00000000-0005-0000-0000-00001CAA0000}"/>
    <cellStyle name="Total (line) 2 2 2 37" xfId="6156" xr:uid="{00000000-0005-0000-0000-00001DAA0000}"/>
    <cellStyle name="Total (line) 2 2 2 37 2" xfId="44258" xr:uid="{00000000-0005-0000-0000-00001EAA0000}"/>
    <cellStyle name="Total (line) 2 2 2 37 2 2" xfId="44259" xr:uid="{00000000-0005-0000-0000-00001FAA0000}"/>
    <cellStyle name="Total (line) 2 2 2 37 2 3" xfId="44260" xr:uid="{00000000-0005-0000-0000-000020AA0000}"/>
    <cellStyle name="Total (line) 2 2 2 37 2 4" xfId="44261" xr:uid="{00000000-0005-0000-0000-000021AA0000}"/>
    <cellStyle name="Total (line) 2 2 2 37 3" xfId="44262" xr:uid="{00000000-0005-0000-0000-000022AA0000}"/>
    <cellStyle name="Total (line) 2 2 2 37 4" xfId="44263" xr:uid="{00000000-0005-0000-0000-000023AA0000}"/>
    <cellStyle name="Total (line) 2 2 2 37 5" xfId="44264" xr:uid="{00000000-0005-0000-0000-000024AA0000}"/>
    <cellStyle name="Total (line) 2 2 2 38" xfId="6157" xr:uid="{00000000-0005-0000-0000-000025AA0000}"/>
    <cellStyle name="Total (line) 2 2 2 38 2" xfId="44265" xr:uid="{00000000-0005-0000-0000-000026AA0000}"/>
    <cellStyle name="Total (line) 2 2 2 38 2 2" xfId="44266" xr:uid="{00000000-0005-0000-0000-000027AA0000}"/>
    <cellStyle name="Total (line) 2 2 2 38 2 3" xfId="44267" xr:uid="{00000000-0005-0000-0000-000028AA0000}"/>
    <cellStyle name="Total (line) 2 2 2 38 2 4" xfId="44268" xr:uid="{00000000-0005-0000-0000-000029AA0000}"/>
    <cellStyle name="Total (line) 2 2 2 38 3" xfId="44269" xr:uid="{00000000-0005-0000-0000-00002AAA0000}"/>
    <cellStyle name="Total (line) 2 2 2 38 4" xfId="44270" xr:uid="{00000000-0005-0000-0000-00002BAA0000}"/>
    <cellStyle name="Total (line) 2 2 2 38 5" xfId="44271" xr:uid="{00000000-0005-0000-0000-00002CAA0000}"/>
    <cellStyle name="Total (line) 2 2 2 39" xfId="6158" xr:uid="{00000000-0005-0000-0000-00002DAA0000}"/>
    <cellStyle name="Total (line) 2 2 2 39 2" xfId="44272" xr:uid="{00000000-0005-0000-0000-00002EAA0000}"/>
    <cellStyle name="Total (line) 2 2 2 39 2 2" xfId="44273" xr:uid="{00000000-0005-0000-0000-00002FAA0000}"/>
    <cellStyle name="Total (line) 2 2 2 39 2 3" xfId="44274" xr:uid="{00000000-0005-0000-0000-000030AA0000}"/>
    <cellStyle name="Total (line) 2 2 2 39 2 4" xfId="44275" xr:uid="{00000000-0005-0000-0000-000031AA0000}"/>
    <cellStyle name="Total (line) 2 2 2 39 3" xfId="44276" xr:uid="{00000000-0005-0000-0000-000032AA0000}"/>
    <cellStyle name="Total (line) 2 2 2 39 4" xfId="44277" xr:uid="{00000000-0005-0000-0000-000033AA0000}"/>
    <cellStyle name="Total (line) 2 2 2 39 5" xfId="44278" xr:uid="{00000000-0005-0000-0000-000034AA0000}"/>
    <cellStyle name="Total (line) 2 2 2 4" xfId="6159" xr:uid="{00000000-0005-0000-0000-000035AA0000}"/>
    <cellStyle name="Total (line) 2 2 2 4 2" xfId="44279" xr:uid="{00000000-0005-0000-0000-000036AA0000}"/>
    <cellStyle name="Total (line) 2 2 2 4 2 2" xfId="44280" xr:uid="{00000000-0005-0000-0000-000037AA0000}"/>
    <cellStyle name="Total (line) 2 2 2 4 2 3" xfId="44281" xr:uid="{00000000-0005-0000-0000-000038AA0000}"/>
    <cellStyle name="Total (line) 2 2 2 4 2 4" xfId="44282" xr:uid="{00000000-0005-0000-0000-000039AA0000}"/>
    <cellStyle name="Total (line) 2 2 2 4 3" xfId="44283" xr:uid="{00000000-0005-0000-0000-00003AAA0000}"/>
    <cellStyle name="Total (line) 2 2 2 4 4" xfId="44284" xr:uid="{00000000-0005-0000-0000-00003BAA0000}"/>
    <cellStyle name="Total (line) 2 2 2 4 5" xfId="44285" xr:uid="{00000000-0005-0000-0000-00003CAA0000}"/>
    <cellStyle name="Total (line) 2 2 2 40" xfId="6160" xr:uid="{00000000-0005-0000-0000-00003DAA0000}"/>
    <cellStyle name="Total (line) 2 2 2 40 2" xfId="44286" xr:uid="{00000000-0005-0000-0000-00003EAA0000}"/>
    <cellStyle name="Total (line) 2 2 2 40 2 2" xfId="44287" xr:uid="{00000000-0005-0000-0000-00003FAA0000}"/>
    <cellStyle name="Total (line) 2 2 2 40 2 3" xfId="44288" xr:uid="{00000000-0005-0000-0000-000040AA0000}"/>
    <cellStyle name="Total (line) 2 2 2 40 2 4" xfId="44289" xr:uid="{00000000-0005-0000-0000-000041AA0000}"/>
    <cellStyle name="Total (line) 2 2 2 40 3" xfId="44290" xr:uid="{00000000-0005-0000-0000-000042AA0000}"/>
    <cellStyle name="Total (line) 2 2 2 40 4" xfId="44291" xr:uid="{00000000-0005-0000-0000-000043AA0000}"/>
    <cellStyle name="Total (line) 2 2 2 40 5" xfId="44292" xr:uid="{00000000-0005-0000-0000-000044AA0000}"/>
    <cellStyle name="Total (line) 2 2 2 41" xfId="6161" xr:uid="{00000000-0005-0000-0000-000045AA0000}"/>
    <cellStyle name="Total (line) 2 2 2 41 2" xfId="44293" xr:uid="{00000000-0005-0000-0000-000046AA0000}"/>
    <cellStyle name="Total (line) 2 2 2 41 2 2" xfId="44294" xr:uid="{00000000-0005-0000-0000-000047AA0000}"/>
    <cellStyle name="Total (line) 2 2 2 41 2 3" xfId="44295" xr:uid="{00000000-0005-0000-0000-000048AA0000}"/>
    <cellStyle name="Total (line) 2 2 2 41 2 4" xfId="44296" xr:uid="{00000000-0005-0000-0000-000049AA0000}"/>
    <cellStyle name="Total (line) 2 2 2 41 3" xfId="44297" xr:uid="{00000000-0005-0000-0000-00004AAA0000}"/>
    <cellStyle name="Total (line) 2 2 2 41 4" xfId="44298" xr:uid="{00000000-0005-0000-0000-00004BAA0000}"/>
    <cellStyle name="Total (line) 2 2 2 41 5" xfId="44299" xr:uid="{00000000-0005-0000-0000-00004CAA0000}"/>
    <cellStyle name="Total (line) 2 2 2 42" xfId="6162" xr:uid="{00000000-0005-0000-0000-00004DAA0000}"/>
    <cellStyle name="Total (line) 2 2 2 42 2" xfId="44300" xr:uid="{00000000-0005-0000-0000-00004EAA0000}"/>
    <cellStyle name="Total (line) 2 2 2 42 2 2" xfId="44301" xr:uid="{00000000-0005-0000-0000-00004FAA0000}"/>
    <cellStyle name="Total (line) 2 2 2 42 2 3" xfId="44302" xr:uid="{00000000-0005-0000-0000-000050AA0000}"/>
    <cellStyle name="Total (line) 2 2 2 42 2 4" xfId="44303" xr:uid="{00000000-0005-0000-0000-000051AA0000}"/>
    <cellStyle name="Total (line) 2 2 2 42 3" xfId="44304" xr:uid="{00000000-0005-0000-0000-000052AA0000}"/>
    <cellStyle name="Total (line) 2 2 2 42 4" xfId="44305" xr:uid="{00000000-0005-0000-0000-000053AA0000}"/>
    <cellStyle name="Total (line) 2 2 2 42 5" xfId="44306" xr:uid="{00000000-0005-0000-0000-000054AA0000}"/>
    <cellStyle name="Total (line) 2 2 2 43" xfId="6163" xr:uid="{00000000-0005-0000-0000-000055AA0000}"/>
    <cellStyle name="Total (line) 2 2 2 43 2" xfId="44307" xr:uid="{00000000-0005-0000-0000-000056AA0000}"/>
    <cellStyle name="Total (line) 2 2 2 43 2 2" xfId="44308" xr:uid="{00000000-0005-0000-0000-000057AA0000}"/>
    <cellStyle name="Total (line) 2 2 2 43 2 3" xfId="44309" xr:uid="{00000000-0005-0000-0000-000058AA0000}"/>
    <cellStyle name="Total (line) 2 2 2 43 2 4" xfId="44310" xr:uid="{00000000-0005-0000-0000-000059AA0000}"/>
    <cellStyle name="Total (line) 2 2 2 43 3" xfId="44311" xr:uid="{00000000-0005-0000-0000-00005AAA0000}"/>
    <cellStyle name="Total (line) 2 2 2 43 4" xfId="44312" xr:uid="{00000000-0005-0000-0000-00005BAA0000}"/>
    <cellStyle name="Total (line) 2 2 2 43 5" xfId="44313" xr:uid="{00000000-0005-0000-0000-00005CAA0000}"/>
    <cellStyle name="Total (line) 2 2 2 44" xfId="6164" xr:uid="{00000000-0005-0000-0000-00005DAA0000}"/>
    <cellStyle name="Total (line) 2 2 2 44 2" xfId="44314" xr:uid="{00000000-0005-0000-0000-00005EAA0000}"/>
    <cellStyle name="Total (line) 2 2 2 44 2 2" xfId="44315" xr:uid="{00000000-0005-0000-0000-00005FAA0000}"/>
    <cellStyle name="Total (line) 2 2 2 44 2 3" xfId="44316" xr:uid="{00000000-0005-0000-0000-000060AA0000}"/>
    <cellStyle name="Total (line) 2 2 2 44 2 4" xfId="44317" xr:uid="{00000000-0005-0000-0000-000061AA0000}"/>
    <cellStyle name="Total (line) 2 2 2 44 3" xfId="44318" xr:uid="{00000000-0005-0000-0000-000062AA0000}"/>
    <cellStyle name="Total (line) 2 2 2 44 4" xfId="44319" xr:uid="{00000000-0005-0000-0000-000063AA0000}"/>
    <cellStyle name="Total (line) 2 2 2 44 5" xfId="44320" xr:uid="{00000000-0005-0000-0000-000064AA0000}"/>
    <cellStyle name="Total (line) 2 2 2 45" xfId="44321" xr:uid="{00000000-0005-0000-0000-000065AA0000}"/>
    <cellStyle name="Total (line) 2 2 2 45 2" xfId="44322" xr:uid="{00000000-0005-0000-0000-000066AA0000}"/>
    <cellStyle name="Total (line) 2 2 2 45 3" xfId="44323" xr:uid="{00000000-0005-0000-0000-000067AA0000}"/>
    <cellStyle name="Total (line) 2 2 2 45 4" xfId="44324" xr:uid="{00000000-0005-0000-0000-000068AA0000}"/>
    <cellStyle name="Total (line) 2 2 2 46" xfId="44325" xr:uid="{00000000-0005-0000-0000-000069AA0000}"/>
    <cellStyle name="Total (line) 2 2 2 46 2" xfId="44326" xr:uid="{00000000-0005-0000-0000-00006AAA0000}"/>
    <cellStyle name="Total (line) 2 2 2 46 3" xfId="44327" xr:uid="{00000000-0005-0000-0000-00006BAA0000}"/>
    <cellStyle name="Total (line) 2 2 2 46 4" xfId="44328" xr:uid="{00000000-0005-0000-0000-00006CAA0000}"/>
    <cellStyle name="Total (line) 2 2 2 47" xfId="44329" xr:uid="{00000000-0005-0000-0000-00006DAA0000}"/>
    <cellStyle name="Total (line) 2 2 2 48" xfId="44330" xr:uid="{00000000-0005-0000-0000-00006EAA0000}"/>
    <cellStyle name="Total (line) 2 2 2 49" xfId="44331" xr:uid="{00000000-0005-0000-0000-00006FAA0000}"/>
    <cellStyle name="Total (line) 2 2 2 5" xfId="6165" xr:uid="{00000000-0005-0000-0000-000070AA0000}"/>
    <cellStyle name="Total (line) 2 2 2 5 2" xfId="44332" xr:uid="{00000000-0005-0000-0000-000071AA0000}"/>
    <cellStyle name="Total (line) 2 2 2 5 2 2" xfId="44333" xr:uid="{00000000-0005-0000-0000-000072AA0000}"/>
    <cellStyle name="Total (line) 2 2 2 5 2 3" xfId="44334" xr:uid="{00000000-0005-0000-0000-000073AA0000}"/>
    <cellStyle name="Total (line) 2 2 2 5 2 4" xfId="44335" xr:uid="{00000000-0005-0000-0000-000074AA0000}"/>
    <cellStyle name="Total (line) 2 2 2 5 3" xfId="44336" xr:uid="{00000000-0005-0000-0000-000075AA0000}"/>
    <cellStyle name="Total (line) 2 2 2 5 4" xfId="44337" xr:uid="{00000000-0005-0000-0000-000076AA0000}"/>
    <cellStyle name="Total (line) 2 2 2 5 5" xfId="44338" xr:uid="{00000000-0005-0000-0000-000077AA0000}"/>
    <cellStyle name="Total (line) 2 2 2 6" xfId="6166" xr:uid="{00000000-0005-0000-0000-000078AA0000}"/>
    <cellStyle name="Total (line) 2 2 2 6 2" xfId="44339" xr:uid="{00000000-0005-0000-0000-000079AA0000}"/>
    <cellStyle name="Total (line) 2 2 2 6 2 2" xfId="44340" xr:uid="{00000000-0005-0000-0000-00007AAA0000}"/>
    <cellStyle name="Total (line) 2 2 2 6 2 3" xfId="44341" xr:uid="{00000000-0005-0000-0000-00007BAA0000}"/>
    <cellStyle name="Total (line) 2 2 2 6 2 4" xfId="44342" xr:uid="{00000000-0005-0000-0000-00007CAA0000}"/>
    <cellStyle name="Total (line) 2 2 2 6 3" xfId="44343" xr:uid="{00000000-0005-0000-0000-00007DAA0000}"/>
    <cellStyle name="Total (line) 2 2 2 6 4" xfId="44344" xr:uid="{00000000-0005-0000-0000-00007EAA0000}"/>
    <cellStyle name="Total (line) 2 2 2 6 5" xfId="44345" xr:uid="{00000000-0005-0000-0000-00007FAA0000}"/>
    <cellStyle name="Total (line) 2 2 2 7" xfId="6167" xr:uid="{00000000-0005-0000-0000-000080AA0000}"/>
    <cellStyle name="Total (line) 2 2 2 7 2" xfId="44346" xr:uid="{00000000-0005-0000-0000-000081AA0000}"/>
    <cellStyle name="Total (line) 2 2 2 7 2 2" xfId="44347" xr:uid="{00000000-0005-0000-0000-000082AA0000}"/>
    <cellStyle name="Total (line) 2 2 2 7 2 3" xfId="44348" xr:uid="{00000000-0005-0000-0000-000083AA0000}"/>
    <cellStyle name="Total (line) 2 2 2 7 2 4" xfId="44349" xr:uid="{00000000-0005-0000-0000-000084AA0000}"/>
    <cellStyle name="Total (line) 2 2 2 7 3" xfId="44350" xr:uid="{00000000-0005-0000-0000-000085AA0000}"/>
    <cellStyle name="Total (line) 2 2 2 7 4" xfId="44351" xr:uid="{00000000-0005-0000-0000-000086AA0000}"/>
    <cellStyle name="Total (line) 2 2 2 7 5" xfId="44352" xr:uid="{00000000-0005-0000-0000-000087AA0000}"/>
    <cellStyle name="Total (line) 2 2 2 8" xfId="6168" xr:uid="{00000000-0005-0000-0000-000088AA0000}"/>
    <cellStyle name="Total (line) 2 2 2 8 2" xfId="44353" xr:uid="{00000000-0005-0000-0000-000089AA0000}"/>
    <cellStyle name="Total (line) 2 2 2 8 2 2" xfId="44354" xr:uid="{00000000-0005-0000-0000-00008AAA0000}"/>
    <cellStyle name="Total (line) 2 2 2 8 2 3" xfId="44355" xr:uid="{00000000-0005-0000-0000-00008BAA0000}"/>
    <cellStyle name="Total (line) 2 2 2 8 2 4" xfId="44356" xr:uid="{00000000-0005-0000-0000-00008CAA0000}"/>
    <cellStyle name="Total (line) 2 2 2 8 3" xfId="44357" xr:uid="{00000000-0005-0000-0000-00008DAA0000}"/>
    <cellStyle name="Total (line) 2 2 2 8 4" xfId="44358" xr:uid="{00000000-0005-0000-0000-00008EAA0000}"/>
    <cellStyle name="Total (line) 2 2 2 8 5" xfId="44359" xr:uid="{00000000-0005-0000-0000-00008FAA0000}"/>
    <cellStyle name="Total (line) 2 2 2 9" xfId="6169" xr:uid="{00000000-0005-0000-0000-000090AA0000}"/>
    <cellStyle name="Total (line) 2 2 2 9 2" xfId="44360" xr:uid="{00000000-0005-0000-0000-000091AA0000}"/>
    <cellStyle name="Total (line) 2 2 2 9 2 2" xfId="44361" xr:uid="{00000000-0005-0000-0000-000092AA0000}"/>
    <cellStyle name="Total (line) 2 2 2 9 2 3" xfId="44362" xr:uid="{00000000-0005-0000-0000-000093AA0000}"/>
    <cellStyle name="Total (line) 2 2 2 9 2 4" xfId="44363" xr:uid="{00000000-0005-0000-0000-000094AA0000}"/>
    <cellStyle name="Total (line) 2 2 2 9 3" xfId="44364" xr:uid="{00000000-0005-0000-0000-000095AA0000}"/>
    <cellStyle name="Total (line) 2 2 2 9 4" xfId="44365" xr:uid="{00000000-0005-0000-0000-000096AA0000}"/>
    <cellStyle name="Total (line) 2 2 2 9 5" xfId="44366" xr:uid="{00000000-0005-0000-0000-000097AA0000}"/>
    <cellStyle name="Total (line) 2 2 20" xfId="6170" xr:uid="{00000000-0005-0000-0000-000098AA0000}"/>
    <cellStyle name="Total (line) 2 2 20 2" xfId="44367" xr:uid="{00000000-0005-0000-0000-000099AA0000}"/>
    <cellStyle name="Total (line) 2 2 20 2 2" xfId="44368" xr:uid="{00000000-0005-0000-0000-00009AAA0000}"/>
    <cellStyle name="Total (line) 2 2 20 2 3" xfId="44369" xr:uid="{00000000-0005-0000-0000-00009BAA0000}"/>
    <cellStyle name="Total (line) 2 2 20 2 4" xfId="44370" xr:uid="{00000000-0005-0000-0000-00009CAA0000}"/>
    <cellStyle name="Total (line) 2 2 20 3" xfId="44371" xr:uid="{00000000-0005-0000-0000-00009DAA0000}"/>
    <cellStyle name="Total (line) 2 2 20 4" xfId="44372" xr:uid="{00000000-0005-0000-0000-00009EAA0000}"/>
    <cellStyle name="Total (line) 2 2 20 5" xfId="44373" xr:uid="{00000000-0005-0000-0000-00009FAA0000}"/>
    <cellStyle name="Total (line) 2 2 21" xfId="6171" xr:uid="{00000000-0005-0000-0000-0000A0AA0000}"/>
    <cellStyle name="Total (line) 2 2 21 2" xfId="44374" xr:uid="{00000000-0005-0000-0000-0000A1AA0000}"/>
    <cellStyle name="Total (line) 2 2 21 2 2" xfId="44375" xr:uid="{00000000-0005-0000-0000-0000A2AA0000}"/>
    <cellStyle name="Total (line) 2 2 21 2 3" xfId="44376" xr:uid="{00000000-0005-0000-0000-0000A3AA0000}"/>
    <cellStyle name="Total (line) 2 2 21 2 4" xfId="44377" xr:uid="{00000000-0005-0000-0000-0000A4AA0000}"/>
    <cellStyle name="Total (line) 2 2 21 3" xfId="44378" xr:uid="{00000000-0005-0000-0000-0000A5AA0000}"/>
    <cellStyle name="Total (line) 2 2 21 4" xfId="44379" xr:uid="{00000000-0005-0000-0000-0000A6AA0000}"/>
    <cellStyle name="Total (line) 2 2 21 5" xfId="44380" xr:uid="{00000000-0005-0000-0000-0000A7AA0000}"/>
    <cellStyle name="Total (line) 2 2 22" xfId="6172" xr:uid="{00000000-0005-0000-0000-0000A8AA0000}"/>
    <cellStyle name="Total (line) 2 2 22 2" xfId="44381" xr:uid="{00000000-0005-0000-0000-0000A9AA0000}"/>
    <cellStyle name="Total (line) 2 2 22 2 2" xfId="44382" xr:uid="{00000000-0005-0000-0000-0000AAAA0000}"/>
    <cellStyle name="Total (line) 2 2 22 2 3" xfId="44383" xr:uid="{00000000-0005-0000-0000-0000ABAA0000}"/>
    <cellStyle name="Total (line) 2 2 22 2 4" xfId="44384" xr:uid="{00000000-0005-0000-0000-0000ACAA0000}"/>
    <cellStyle name="Total (line) 2 2 22 3" xfId="44385" xr:uid="{00000000-0005-0000-0000-0000ADAA0000}"/>
    <cellStyle name="Total (line) 2 2 22 4" xfId="44386" xr:uid="{00000000-0005-0000-0000-0000AEAA0000}"/>
    <cellStyle name="Total (line) 2 2 22 5" xfId="44387" xr:uid="{00000000-0005-0000-0000-0000AFAA0000}"/>
    <cellStyle name="Total (line) 2 2 23" xfId="6173" xr:uid="{00000000-0005-0000-0000-0000B0AA0000}"/>
    <cellStyle name="Total (line) 2 2 23 2" xfId="44388" xr:uid="{00000000-0005-0000-0000-0000B1AA0000}"/>
    <cellStyle name="Total (line) 2 2 23 2 2" xfId="44389" xr:uid="{00000000-0005-0000-0000-0000B2AA0000}"/>
    <cellStyle name="Total (line) 2 2 23 2 3" xfId="44390" xr:uid="{00000000-0005-0000-0000-0000B3AA0000}"/>
    <cellStyle name="Total (line) 2 2 23 2 4" xfId="44391" xr:uid="{00000000-0005-0000-0000-0000B4AA0000}"/>
    <cellStyle name="Total (line) 2 2 23 3" xfId="44392" xr:uid="{00000000-0005-0000-0000-0000B5AA0000}"/>
    <cellStyle name="Total (line) 2 2 23 4" xfId="44393" xr:uid="{00000000-0005-0000-0000-0000B6AA0000}"/>
    <cellStyle name="Total (line) 2 2 23 5" xfId="44394" xr:uid="{00000000-0005-0000-0000-0000B7AA0000}"/>
    <cellStyle name="Total (line) 2 2 24" xfId="6174" xr:uid="{00000000-0005-0000-0000-0000B8AA0000}"/>
    <cellStyle name="Total (line) 2 2 24 2" xfId="44395" xr:uid="{00000000-0005-0000-0000-0000B9AA0000}"/>
    <cellStyle name="Total (line) 2 2 24 2 2" xfId="44396" xr:uid="{00000000-0005-0000-0000-0000BAAA0000}"/>
    <cellStyle name="Total (line) 2 2 24 2 3" xfId="44397" xr:uid="{00000000-0005-0000-0000-0000BBAA0000}"/>
    <cellStyle name="Total (line) 2 2 24 2 4" xfId="44398" xr:uid="{00000000-0005-0000-0000-0000BCAA0000}"/>
    <cellStyle name="Total (line) 2 2 24 3" xfId="44399" xr:uid="{00000000-0005-0000-0000-0000BDAA0000}"/>
    <cellStyle name="Total (line) 2 2 24 4" xfId="44400" xr:uid="{00000000-0005-0000-0000-0000BEAA0000}"/>
    <cellStyle name="Total (line) 2 2 24 5" xfId="44401" xr:uid="{00000000-0005-0000-0000-0000BFAA0000}"/>
    <cellStyle name="Total (line) 2 2 25" xfId="6175" xr:uid="{00000000-0005-0000-0000-0000C0AA0000}"/>
    <cellStyle name="Total (line) 2 2 25 2" xfId="44402" xr:uid="{00000000-0005-0000-0000-0000C1AA0000}"/>
    <cellStyle name="Total (line) 2 2 25 2 2" xfId="44403" xr:uid="{00000000-0005-0000-0000-0000C2AA0000}"/>
    <cellStyle name="Total (line) 2 2 25 2 3" xfId="44404" xr:uid="{00000000-0005-0000-0000-0000C3AA0000}"/>
    <cellStyle name="Total (line) 2 2 25 2 4" xfId="44405" xr:uid="{00000000-0005-0000-0000-0000C4AA0000}"/>
    <cellStyle name="Total (line) 2 2 25 3" xfId="44406" xr:uid="{00000000-0005-0000-0000-0000C5AA0000}"/>
    <cellStyle name="Total (line) 2 2 25 4" xfId="44407" xr:uid="{00000000-0005-0000-0000-0000C6AA0000}"/>
    <cellStyle name="Total (line) 2 2 25 5" xfId="44408" xr:uid="{00000000-0005-0000-0000-0000C7AA0000}"/>
    <cellStyle name="Total (line) 2 2 26" xfId="6176" xr:uid="{00000000-0005-0000-0000-0000C8AA0000}"/>
    <cellStyle name="Total (line) 2 2 26 2" xfId="44409" xr:uid="{00000000-0005-0000-0000-0000C9AA0000}"/>
    <cellStyle name="Total (line) 2 2 26 2 2" xfId="44410" xr:uid="{00000000-0005-0000-0000-0000CAAA0000}"/>
    <cellStyle name="Total (line) 2 2 26 2 3" xfId="44411" xr:uid="{00000000-0005-0000-0000-0000CBAA0000}"/>
    <cellStyle name="Total (line) 2 2 26 2 4" xfId="44412" xr:uid="{00000000-0005-0000-0000-0000CCAA0000}"/>
    <cellStyle name="Total (line) 2 2 26 3" xfId="44413" xr:uid="{00000000-0005-0000-0000-0000CDAA0000}"/>
    <cellStyle name="Total (line) 2 2 26 4" xfId="44414" xr:uid="{00000000-0005-0000-0000-0000CEAA0000}"/>
    <cellStyle name="Total (line) 2 2 26 5" xfId="44415" xr:uid="{00000000-0005-0000-0000-0000CFAA0000}"/>
    <cellStyle name="Total (line) 2 2 27" xfId="6177" xr:uid="{00000000-0005-0000-0000-0000D0AA0000}"/>
    <cellStyle name="Total (line) 2 2 27 2" xfId="44416" xr:uid="{00000000-0005-0000-0000-0000D1AA0000}"/>
    <cellStyle name="Total (line) 2 2 27 2 2" xfId="44417" xr:uid="{00000000-0005-0000-0000-0000D2AA0000}"/>
    <cellStyle name="Total (line) 2 2 27 2 3" xfId="44418" xr:uid="{00000000-0005-0000-0000-0000D3AA0000}"/>
    <cellStyle name="Total (line) 2 2 27 2 4" xfId="44419" xr:uid="{00000000-0005-0000-0000-0000D4AA0000}"/>
    <cellStyle name="Total (line) 2 2 27 3" xfId="44420" xr:uid="{00000000-0005-0000-0000-0000D5AA0000}"/>
    <cellStyle name="Total (line) 2 2 27 4" xfId="44421" xr:uid="{00000000-0005-0000-0000-0000D6AA0000}"/>
    <cellStyle name="Total (line) 2 2 27 5" xfId="44422" xr:uid="{00000000-0005-0000-0000-0000D7AA0000}"/>
    <cellStyle name="Total (line) 2 2 28" xfId="6178" xr:uid="{00000000-0005-0000-0000-0000D8AA0000}"/>
    <cellStyle name="Total (line) 2 2 28 2" xfId="44423" xr:uid="{00000000-0005-0000-0000-0000D9AA0000}"/>
    <cellStyle name="Total (line) 2 2 28 2 2" xfId="44424" xr:uid="{00000000-0005-0000-0000-0000DAAA0000}"/>
    <cellStyle name="Total (line) 2 2 28 2 3" xfId="44425" xr:uid="{00000000-0005-0000-0000-0000DBAA0000}"/>
    <cellStyle name="Total (line) 2 2 28 2 4" xfId="44426" xr:uid="{00000000-0005-0000-0000-0000DCAA0000}"/>
    <cellStyle name="Total (line) 2 2 28 3" xfId="44427" xr:uid="{00000000-0005-0000-0000-0000DDAA0000}"/>
    <cellStyle name="Total (line) 2 2 28 4" xfId="44428" xr:uid="{00000000-0005-0000-0000-0000DEAA0000}"/>
    <cellStyle name="Total (line) 2 2 28 5" xfId="44429" xr:uid="{00000000-0005-0000-0000-0000DFAA0000}"/>
    <cellStyle name="Total (line) 2 2 29" xfId="6179" xr:uid="{00000000-0005-0000-0000-0000E0AA0000}"/>
    <cellStyle name="Total (line) 2 2 29 2" xfId="44430" xr:uid="{00000000-0005-0000-0000-0000E1AA0000}"/>
    <cellStyle name="Total (line) 2 2 29 2 2" xfId="44431" xr:uid="{00000000-0005-0000-0000-0000E2AA0000}"/>
    <cellStyle name="Total (line) 2 2 29 2 3" xfId="44432" xr:uid="{00000000-0005-0000-0000-0000E3AA0000}"/>
    <cellStyle name="Total (line) 2 2 29 2 4" xfId="44433" xr:uid="{00000000-0005-0000-0000-0000E4AA0000}"/>
    <cellStyle name="Total (line) 2 2 29 3" xfId="44434" xr:uid="{00000000-0005-0000-0000-0000E5AA0000}"/>
    <cellStyle name="Total (line) 2 2 29 4" xfId="44435" xr:uid="{00000000-0005-0000-0000-0000E6AA0000}"/>
    <cellStyle name="Total (line) 2 2 29 5" xfId="44436" xr:uid="{00000000-0005-0000-0000-0000E7AA0000}"/>
    <cellStyle name="Total (line) 2 2 3" xfId="6180" xr:uid="{00000000-0005-0000-0000-0000E8AA0000}"/>
    <cellStyle name="Total (line) 2 2 3 2" xfId="44437" xr:uid="{00000000-0005-0000-0000-0000E9AA0000}"/>
    <cellStyle name="Total (line) 2 2 3 2 2" xfId="44438" xr:uid="{00000000-0005-0000-0000-0000EAAA0000}"/>
    <cellStyle name="Total (line) 2 2 3 2 3" xfId="44439" xr:uid="{00000000-0005-0000-0000-0000EBAA0000}"/>
    <cellStyle name="Total (line) 2 2 3 2 4" xfId="44440" xr:uid="{00000000-0005-0000-0000-0000ECAA0000}"/>
    <cellStyle name="Total (line) 2 2 3 3" xfId="44441" xr:uid="{00000000-0005-0000-0000-0000EDAA0000}"/>
    <cellStyle name="Total (line) 2 2 3 4" xfId="44442" xr:uid="{00000000-0005-0000-0000-0000EEAA0000}"/>
    <cellStyle name="Total (line) 2 2 3 5" xfId="44443" xr:uid="{00000000-0005-0000-0000-0000EFAA0000}"/>
    <cellStyle name="Total (line) 2 2 30" xfId="6181" xr:uid="{00000000-0005-0000-0000-0000F0AA0000}"/>
    <cellStyle name="Total (line) 2 2 30 2" xfId="44444" xr:uid="{00000000-0005-0000-0000-0000F1AA0000}"/>
    <cellStyle name="Total (line) 2 2 30 2 2" xfId="44445" xr:uid="{00000000-0005-0000-0000-0000F2AA0000}"/>
    <cellStyle name="Total (line) 2 2 30 2 3" xfId="44446" xr:uid="{00000000-0005-0000-0000-0000F3AA0000}"/>
    <cellStyle name="Total (line) 2 2 30 2 4" xfId="44447" xr:uid="{00000000-0005-0000-0000-0000F4AA0000}"/>
    <cellStyle name="Total (line) 2 2 30 3" xfId="44448" xr:uid="{00000000-0005-0000-0000-0000F5AA0000}"/>
    <cellStyle name="Total (line) 2 2 30 4" xfId="44449" xr:uid="{00000000-0005-0000-0000-0000F6AA0000}"/>
    <cellStyle name="Total (line) 2 2 30 5" xfId="44450" xr:uid="{00000000-0005-0000-0000-0000F7AA0000}"/>
    <cellStyle name="Total (line) 2 2 31" xfId="6182" xr:uid="{00000000-0005-0000-0000-0000F8AA0000}"/>
    <cellStyle name="Total (line) 2 2 31 2" xfId="44451" xr:uid="{00000000-0005-0000-0000-0000F9AA0000}"/>
    <cellStyle name="Total (line) 2 2 31 2 2" xfId="44452" xr:uid="{00000000-0005-0000-0000-0000FAAA0000}"/>
    <cellStyle name="Total (line) 2 2 31 2 3" xfId="44453" xr:uid="{00000000-0005-0000-0000-0000FBAA0000}"/>
    <cellStyle name="Total (line) 2 2 31 2 4" xfId="44454" xr:uid="{00000000-0005-0000-0000-0000FCAA0000}"/>
    <cellStyle name="Total (line) 2 2 31 3" xfId="44455" xr:uid="{00000000-0005-0000-0000-0000FDAA0000}"/>
    <cellStyle name="Total (line) 2 2 31 4" xfId="44456" xr:uid="{00000000-0005-0000-0000-0000FEAA0000}"/>
    <cellStyle name="Total (line) 2 2 31 5" xfId="44457" xr:uid="{00000000-0005-0000-0000-0000FFAA0000}"/>
    <cellStyle name="Total (line) 2 2 32" xfId="6183" xr:uid="{00000000-0005-0000-0000-000000AB0000}"/>
    <cellStyle name="Total (line) 2 2 32 2" xfId="44458" xr:uid="{00000000-0005-0000-0000-000001AB0000}"/>
    <cellStyle name="Total (line) 2 2 32 2 2" xfId="44459" xr:uid="{00000000-0005-0000-0000-000002AB0000}"/>
    <cellStyle name="Total (line) 2 2 32 2 3" xfId="44460" xr:uid="{00000000-0005-0000-0000-000003AB0000}"/>
    <cellStyle name="Total (line) 2 2 32 2 4" xfId="44461" xr:uid="{00000000-0005-0000-0000-000004AB0000}"/>
    <cellStyle name="Total (line) 2 2 32 3" xfId="44462" xr:uid="{00000000-0005-0000-0000-000005AB0000}"/>
    <cellStyle name="Total (line) 2 2 32 4" xfId="44463" xr:uid="{00000000-0005-0000-0000-000006AB0000}"/>
    <cellStyle name="Total (line) 2 2 32 5" xfId="44464" xr:uid="{00000000-0005-0000-0000-000007AB0000}"/>
    <cellStyle name="Total (line) 2 2 33" xfId="6184" xr:uid="{00000000-0005-0000-0000-000008AB0000}"/>
    <cellStyle name="Total (line) 2 2 33 2" xfId="44465" xr:uid="{00000000-0005-0000-0000-000009AB0000}"/>
    <cellStyle name="Total (line) 2 2 33 2 2" xfId="44466" xr:uid="{00000000-0005-0000-0000-00000AAB0000}"/>
    <cellStyle name="Total (line) 2 2 33 2 3" xfId="44467" xr:uid="{00000000-0005-0000-0000-00000BAB0000}"/>
    <cellStyle name="Total (line) 2 2 33 2 4" xfId="44468" xr:uid="{00000000-0005-0000-0000-00000CAB0000}"/>
    <cellStyle name="Total (line) 2 2 33 3" xfId="44469" xr:uid="{00000000-0005-0000-0000-00000DAB0000}"/>
    <cellStyle name="Total (line) 2 2 33 4" xfId="44470" xr:uid="{00000000-0005-0000-0000-00000EAB0000}"/>
    <cellStyle name="Total (line) 2 2 33 5" xfId="44471" xr:uid="{00000000-0005-0000-0000-00000FAB0000}"/>
    <cellStyle name="Total (line) 2 2 34" xfId="6185" xr:uid="{00000000-0005-0000-0000-000010AB0000}"/>
    <cellStyle name="Total (line) 2 2 34 2" xfId="44472" xr:uid="{00000000-0005-0000-0000-000011AB0000}"/>
    <cellStyle name="Total (line) 2 2 34 2 2" xfId="44473" xr:uid="{00000000-0005-0000-0000-000012AB0000}"/>
    <cellStyle name="Total (line) 2 2 34 2 3" xfId="44474" xr:uid="{00000000-0005-0000-0000-000013AB0000}"/>
    <cellStyle name="Total (line) 2 2 34 2 4" xfId="44475" xr:uid="{00000000-0005-0000-0000-000014AB0000}"/>
    <cellStyle name="Total (line) 2 2 34 3" xfId="44476" xr:uid="{00000000-0005-0000-0000-000015AB0000}"/>
    <cellStyle name="Total (line) 2 2 34 4" xfId="44477" xr:uid="{00000000-0005-0000-0000-000016AB0000}"/>
    <cellStyle name="Total (line) 2 2 34 5" xfId="44478" xr:uid="{00000000-0005-0000-0000-000017AB0000}"/>
    <cellStyle name="Total (line) 2 2 35" xfId="6186" xr:uid="{00000000-0005-0000-0000-000018AB0000}"/>
    <cellStyle name="Total (line) 2 2 35 2" xfId="44479" xr:uid="{00000000-0005-0000-0000-000019AB0000}"/>
    <cellStyle name="Total (line) 2 2 35 2 2" xfId="44480" xr:uid="{00000000-0005-0000-0000-00001AAB0000}"/>
    <cellStyle name="Total (line) 2 2 35 2 3" xfId="44481" xr:uid="{00000000-0005-0000-0000-00001BAB0000}"/>
    <cellStyle name="Total (line) 2 2 35 2 4" xfId="44482" xr:uid="{00000000-0005-0000-0000-00001CAB0000}"/>
    <cellStyle name="Total (line) 2 2 35 3" xfId="44483" xr:uid="{00000000-0005-0000-0000-00001DAB0000}"/>
    <cellStyle name="Total (line) 2 2 35 4" xfId="44484" xr:uid="{00000000-0005-0000-0000-00001EAB0000}"/>
    <cellStyle name="Total (line) 2 2 35 5" xfId="44485" xr:uid="{00000000-0005-0000-0000-00001FAB0000}"/>
    <cellStyle name="Total (line) 2 2 36" xfId="6187" xr:uid="{00000000-0005-0000-0000-000020AB0000}"/>
    <cellStyle name="Total (line) 2 2 36 2" xfId="44486" xr:uid="{00000000-0005-0000-0000-000021AB0000}"/>
    <cellStyle name="Total (line) 2 2 36 2 2" xfId="44487" xr:uid="{00000000-0005-0000-0000-000022AB0000}"/>
    <cellStyle name="Total (line) 2 2 36 2 3" xfId="44488" xr:uid="{00000000-0005-0000-0000-000023AB0000}"/>
    <cellStyle name="Total (line) 2 2 36 2 4" xfId="44489" xr:uid="{00000000-0005-0000-0000-000024AB0000}"/>
    <cellStyle name="Total (line) 2 2 36 3" xfId="44490" xr:uid="{00000000-0005-0000-0000-000025AB0000}"/>
    <cellStyle name="Total (line) 2 2 36 4" xfId="44491" xr:uid="{00000000-0005-0000-0000-000026AB0000}"/>
    <cellStyle name="Total (line) 2 2 36 5" xfId="44492" xr:uid="{00000000-0005-0000-0000-000027AB0000}"/>
    <cellStyle name="Total (line) 2 2 37" xfId="6188" xr:uid="{00000000-0005-0000-0000-000028AB0000}"/>
    <cellStyle name="Total (line) 2 2 37 2" xfId="44493" xr:uid="{00000000-0005-0000-0000-000029AB0000}"/>
    <cellStyle name="Total (line) 2 2 37 2 2" xfId="44494" xr:uid="{00000000-0005-0000-0000-00002AAB0000}"/>
    <cellStyle name="Total (line) 2 2 37 2 3" xfId="44495" xr:uid="{00000000-0005-0000-0000-00002BAB0000}"/>
    <cellStyle name="Total (line) 2 2 37 2 4" xfId="44496" xr:uid="{00000000-0005-0000-0000-00002CAB0000}"/>
    <cellStyle name="Total (line) 2 2 37 3" xfId="44497" xr:uid="{00000000-0005-0000-0000-00002DAB0000}"/>
    <cellStyle name="Total (line) 2 2 37 4" xfId="44498" xr:uid="{00000000-0005-0000-0000-00002EAB0000}"/>
    <cellStyle name="Total (line) 2 2 37 5" xfId="44499" xr:uid="{00000000-0005-0000-0000-00002FAB0000}"/>
    <cellStyle name="Total (line) 2 2 38" xfId="6189" xr:uid="{00000000-0005-0000-0000-000030AB0000}"/>
    <cellStyle name="Total (line) 2 2 38 2" xfId="44500" xr:uid="{00000000-0005-0000-0000-000031AB0000}"/>
    <cellStyle name="Total (line) 2 2 38 2 2" xfId="44501" xr:uid="{00000000-0005-0000-0000-000032AB0000}"/>
    <cellStyle name="Total (line) 2 2 38 2 3" xfId="44502" xr:uid="{00000000-0005-0000-0000-000033AB0000}"/>
    <cellStyle name="Total (line) 2 2 38 2 4" xfId="44503" xr:uid="{00000000-0005-0000-0000-000034AB0000}"/>
    <cellStyle name="Total (line) 2 2 38 3" xfId="44504" xr:uid="{00000000-0005-0000-0000-000035AB0000}"/>
    <cellStyle name="Total (line) 2 2 38 4" xfId="44505" xr:uid="{00000000-0005-0000-0000-000036AB0000}"/>
    <cellStyle name="Total (line) 2 2 38 5" xfId="44506" xr:uid="{00000000-0005-0000-0000-000037AB0000}"/>
    <cellStyle name="Total (line) 2 2 39" xfId="6190" xr:uid="{00000000-0005-0000-0000-000038AB0000}"/>
    <cellStyle name="Total (line) 2 2 39 2" xfId="44507" xr:uid="{00000000-0005-0000-0000-000039AB0000}"/>
    <cellStyle name="Total (line) 2 2 39 2 2" xfId="44508" xr:uid="{00000000-0005-0000-0000-00003AAB0000}"/>
    <cellStyle name="Total (line) 2 2 39 2 3" xfId="44509" xr:uid="{00000000-0005-0000-0000-00003BAB0000}"/>
    <cellStyle name="Total (line) 2 2 39 2 4" xfId="44510" xr:uid="{00000000-0005-0000-0000-00003CAB0000}"/>
    <cellStyle name="Total (line) 2 2 39 3" xfId="44511" xr:uid="{00000000-0005-0000-0000-00003DAB0000}"/>
    <cellStyle name="Total (line) 2 2 39 4" xfId="44512" xr:uid="{00000000-0005-0000-0000-00003EAB0000}"/>
    <cellStyle name="Total (line) 2 2 39 5" xfId="44513" xr:uid="{00000000-0005-0000-0000-00003FAB0000}"/>
    <cellStyle name="Total (line) 2 2 4" xfId="6191" xr:uid="{00000000-0005-0000-0000-000040AB0000}"/>
    <cellStyle name="Total (line) 2 2 4 2" xfId="44514" xr:uid="{00000000-0005-0000-0000-000041AB0000}"/>
    <cellStyle name="Total (line) 2 2 4 2 2" xfId="44515" xr:uid="{00000000-0005-0000-0000-000042AB0000}"/>
    <cellStyle name="Total (line) 2 2 4 2 3" xfId="44516" xr:uid="{00000000-0005-0000-0000-000043AB0000}"/>
    <cellStyle name="Total (line) 2 2 4 2 4" xfId="44517" xr:uid="{00000000-0005-0000-0000-000044AB0000}"/>
    <cellStyle name="Total (line) 2 2 4 3" xfId="44518" xr:uid="{00000000-0005-0000-0000-000045AB0000}"/>
    <cellStyle name="Total (line) 2 2 4 4" xfId="44519" xr:uid="{00000000-0005-0000-0000-000046AB0000}"/>
    <cellStyle name="Total (line) 2 2 4 5" xfId="44520" xr:uid="{00000000-0005-0000-0000-000047AB0000}"/>
    <cellStyle name="Total (line) 2 2 40" xfId="6192" xr:uid="{00000000-0005-0000-0000-000048AB0000}"/>
    <cellStyle name="Total (line) 2 2 40 2" xfId="44521" xr:uid="{00000000-0005-0000-0000-000049AB0000}"/>
    <cellStyle name="Total (line) 2 2 40 2 2" xfId="44522" xr:uid="{00000000-0005-0000-0000-00004AAB0000}"/>
    <cellStyle name="Total (line) 2 2 40 2 3" xfId="44523" xr:uid="{00000000-0005-0000-0000-00004BAB0000}"/>
    <cellStyle name="Total (line) 2 2 40 2 4" xfId="44524" xr:uid="{00000000-0005-0000-0000-00004CAB0000}"/>
    <cellStyle name="Total (line) 2 2 40 3" xfId="44525" xr:uid="{00000000-0005-0000-0000-00004DAB0000}"/>
    <cellStyle name="Total (line) 2 2 40 4" xfId="44526" xr:uid="{00000000-0005-0000-0000-00004EAB0000}"/>
    <cellStyle name="Total (line) 2 2 40 5" xfId="44527" xr:uid="{00000000-0005-0000-0000-00004FAB0000}"/>
    <cellStyle name="Total (line) 2 2 41" xfId="6193" xr:uid="{00000000-0005-0000-0000-000050AB0000}"/>
    <cellStyle name="Total (line) 2 2 41 2" xfId="44528" xr:uid="{00000000-0005-0000-0000-000051AB0000}"/>
    <cellStyle name="Total (line) 2 2 41 2 2" xfId="44529" xr:uid="{00000000-0005-0000-0000-000052AB0000}"/>
    <cellStyle name="Total (line) 2 2 41 2 3" xfId="44530" xr:uid="{00000000-0005-0000-0000-000053AB0000}"/>
    <cellStyle name="Total (line) 2 2 41 2 4" xfId="44531" xr:uid="{00000000-0005-0000-0000-000054AB0000}"/>
    <cellStyle name="Total (line) 2 2 41 3" xfId="44532" xr:uid="{00000000-0005-0000-0000-000055AB0000}"/>
    <cellStyle name="Total (line) 2 2 41 4" xfId="44533" xr:uid="{00000000-0005-0000-0000-000056AB0000}"/>
    <cellStyle name="Total (line) 2 2 41 5" xfId="44534" xr:uid="{00000000-0005-0000-0000-000057AB0000}"/>
    <cellStyle name="Total (line) 2 2 42" xfId="6194" xr:uid="{00000000-0005-0000-0000-000058AB0000}"/>
    <cellStyle name="Total (line) 2 2 42 2" xfId="44535" xr:uid="{00000000-0005-0000-0000-000059AB0000}"/>
    <cellStyle name="Total (line) 2 2 42 2 2" xfId="44536" xr:uid="{00000000-0005-0000-0000-00005AAB0000}"/>
    <cellStyle name="Total (line) 2 2 42 2 3" xfId="44537" xr:uid="{00000000-0005-0000-0000-00005BAB0000}"/>
    <cellStyle name="Total (line) 2 2 42 2 4" xfId="44538" xr:uid="{00000000-0005-0000-0000-00005CAB0000}"/>
    <cellStyle name="Total (line) 2 2 42 3" xfId="44539" xr:uid="{00000000-0005-0000-0000-00005DAB0000}"/>
    <cellStyle name="Total (line) 2 2 42 4" xfId="44540" xr:uid="{00000000-0005-0000-0000-00005EAB0000}"/>
    <cellStyle name="Total (line) 2 2 42 5" xfId="44541" xr:uid="{00000000-0005-0000-0000-00005FAB0000}"/>
    <cellStyle name="Total (line) 2 2 43" xfId="6195" xr:uid="{00000000-0005-0000-0000-000060AB0000}"/>
    <cellStyle name="Total (line) 2 2 43 2" xfId="44542" xr:uid="{00000000-0005-0000-0000-000061AB0000}"/>
    <cellStyle name="Total (line) 2 2 43 2 2" xfId="44543" xr:uid="{00000000-0005-0000-0000-000062AB0000}"/>
    <cellStyle name="Total (line) 2 2 43 2 3" xfId="44544" xr:uid="{00000000-0005-0000-0000-000063AB0000}"/>
    <cellStyle name="Total (line) 2 2 43 2 4" xfId="44545" xr:uid="{00000000-0005-0000-0000-000064AB0000}"/>
    <cellStyle name="Total (line) 2 2 43 3" xfId="44546" xr:uid="{00000000-0005-0000-0000-000065AB0000}"/>
    <cellStyle name="Total (line) 2 2 43 4" xfId="44547" xr:uid="{00000000-0005-0000-0000-000066AB0000}"/>
    <cellStyle name="Total (line) 2 2 43 5" xfId="44548" xr:uid="{00000000-0005-0000-0000-000067AB0000}"/>
    <cellStyle name="Total (line) 2 2 44" xfId="6196" xr:uid="{00000000-0005-0000-0000-000068AB0000}"/>
    <cellStyle name="Total (line) 2 2 44 2" xfId="44549" xr:uid="{00000000-0005-0000-0000-000069AB0000}"/>
    <cellStyle name="Total (line) 2 2 44 2 2" xfId="44550" xr:uid="{00000000-0005-0000-0000-00006AAB0000}"/>
    <cellStyle name="Total (line) 2 2 44 2 3" xfId="44551" xr:uid="{00000000-0005-0000-0000-00006BAB0000}"/>
    <cellStyle name="Total (line) 2 2 44 2 4" xfId="44552" xr:uid="{00000000-0005-0000-0000-00006CAB0000}"/>
    <cellStyle name="Total (line) 2 2 44 3" xfId="44553" xr:uid="{00000000-0005-0000-0000-00006DAB0000}"/>
    <cellStyle name="Total (line) 2 2 44 4" xfId="44554" xr:uid="{00000000-0005-0000-0000-00006EAB0000}"/>
    <cellStyle name="Total (line) 2 2 44 5" xfId="44555" xr:uid="{00000000-0005-0000-0000-00006FAB0000}"/>
    <cellStyle name="Total (line) 2 2 45" xfId="6197" xr:uid="{00000000-0005-0000-0000-000070AB0000}"/>
    <cellStyle name="Total (line) 2 2 45 2" xfId="44556" xr:uid="{00000000-0005-0000-0000-000071AB0000}"/>
    <cellStyle name="Total (line) 2 2 45 2 2" xfId="44557" xr:uid="{00000000-0005-0000-0000-000072AB0000}"/>
    <cellStyle name="Total (line) 2 2 45 2 3" xfId="44558" xr:uid="{00000000-0005-0000-0000-000073AB0000}"/>
    <cellStyle name="Total (line) 2 2 45 2 4" xfId="44559" xr:uid="{00000000-0005-0000-0000-000074AB0000}"/>
    <cellStyle name="Total (line) 2 2 45 3" xfId="44560" xr:uid="{00000000-0005-0000-0000-000075AB0000}"/>
    <cellStyle name="Total (line) 2 2 45 4" xfId="44561" xr:uid="{00000000-0005-0000-0000-000076AB0000}"/>
    <cellStyle name="Total (line) 2 2 45 5" xfId="44562" xr:uid="{00000000-0005-0000-0000-000077AB0000}"/>
    <cellStyle name="Total (line) 2 2 46" xfId="44563" xr:uid="{00000000-0005-0000-0000-000078AB0000}"/>
    <cellStyle name="Total (line) 2 2 46 2" xfId="44564" xr:uid="{00000000-0005-0000-0000-000079AB0000}"/>
    <cellStyle name="Total (line) 2 2 46 3" xfId="44565" xr:uid="{00000000-0005-0000-0000-00007AAB0000}"/>
    <cellStyle name="Total (line) 2 2 46 4" xfId="44566" xr:uid="{00000000-0005-0000-0000-00007BAB0000}"/>
    <cellStyle name="Total (line) 2 2 47" xfId="44567" xr:uid="{00000000-0005-0000-0000-00007CAB0000}"/>
    <cellStyle name="Total (line) 2 2 47 2" xfId="44568" xr:uid="{00000000-0005-0000-0000-00007DAB0000}"/>
    <cellStyle name="Total (line) 2 2 47 3" xfId="44569" xr:uid="{00000000-0005-0000-0000-00007EAB0000}"/>
    <cellStyle name="Total (line) 2 2 47 4" xfId="44570" xr:uid="{00000000-0005-0000-0000-00007FAB0000}"/>
    <cellStyle name="Total (line) 2 2 48" xfId="44571" xr:uid="{00000000-0005-0000-0000-000080AB0000}"/>
    <cellStyle name="Total (line) 2 2 49" xfId="44572" xr:uid="{00000000-0005-0000-0000-000081AB0000}"/>
    <cellStyle name="Total (line) 2 2 5" xfId="6198" xr:uid="{00000000-0005-0000-0000-000082AB0000}"/>
    <cellStyle name="Total (line) 2 2 5 2" xfId="44573" xr:uid="{00000000-0005-0000-0000-000083AB0000}"/>
    <cellStyle name="Total (line) 2 2 5 2 2" xfId="44574" xr:uid="{00000000-0005-0000-0000-000084AB0000}"/>
    <cellStyle name="Total (line) 2 2 5 2 3" xfId="44575" xr:uid="{00000000-0005-0000-0000-000085AB0000}"/>
    <cellStyle name="Total (line) 2 2 5 2 4" xfId="44576" xr:uid="{00000000-0005-0000-0000-000086AB0000}"/>
    <cellStyle name="Total (line) 2 2 5 3" xfId="44577" xr:uid="{00000000-0005-0000-0000-000087AB0000}"/>
    <cellStyle name="Total (line) 2 2 5 4" xfId="44578" xr:uid="{00000000-0005-0000-0000-000088AB0000}"/>
    <cellStyle name="Total (line) 2 2 5 5" xfId="44579" xr:uid="{00000000-0005-0000-0000-000089AB0000}"/>
    <cellStyle name="Total (line) 2 2 50" xfId="44580" xr:uid="{00000000-0005-0000-0000-00008AAB0000}"/>
    <cellStyle name="Total (line) 2 2 6" xfId="6199" xr:uid="{00000000-0005-0000-0000-00008BAB0000}"/>
    <cellStyle name="Total (line) 2 2 6 2" xfId="44581" xr:uid="{00000000-0005-0000-0000-00008CAB0000}"/>
    <cellStyle name="Total (line) 2 2 6 2 2" xfId="44582" xr:uid="{00000000-0005-0000-0000-00008DAB0000}"/>
    <cellStyle name="Total (line) 2 2 6 2 3" xfId="44583" xr:uid="{00000000-0005-0000-0000-00008EAB0000}"/>
    <cellStyle name="Total (line) 2 2 6 2 4" xfId="44584" xr:uid="{00000000-0005-0000-0000-00008FAB0000}"/>
    <cellStyle name="Total (line) 2 2 6 3" xfId="44585" xr:uid="{00000000-0005-0000-0000-000090AB0000}"/>
    <cellStyle name="Total (line) 2 2 6 4" xfId="44586" xr:uid="{00000000-0005-0000-0000-000091AB0000}"/>
    <cellStyle name="Total (line) 2 2 6 5" xfId="44587" xr:uid="{00000000-0005-0000-0000-000092AB0000}"/>
    <cellStyle name="Total (line) 2 2 7" xfId="6200" xr:uid="{00000000-0005-0000-0000-000093AB0000}"/>
    <cellStyle name="Total (line) 2 2 7 2" xfId="44588" xr:uid="{00000000-0005-0000-0000-000094AB0000}"/>
    <cellStyle name="Total (line) 2 2 7 2 2" xfId="44589" xr:uid="{00000000-0005-0000-0000-000095AB0000}"/>
    <cellStyle name="Total (line) 2 2 7 2 3" xfId="44590" xr:uid="{00000000-0005-0000-0000-000096AB0000}"/>
    <cellStyle name="Total (line) 2 2 7 2 4" xfId="44591" xr:uid="{00000000-0005-0000-0000-000097AB0000}"/>
    <cellStyle name="Total (line) 2 2 7 3" xfId="44592" xr:uid="{00000000-0005-0000-0000-000098AB0000}"/>
    <cellStyle name="Total (line) 2 2 7 4" xfId="44593" xr:uid="{00000000-0005-0000-0000-000099AB0000}"/>
    <cellStyle name="Total (line) 2 2 7 5" xfId="44594" xr:uid="{00000000-0005-0000-0000-00009AAB0000}"/>
    <cellStyle name="Total (line) 2 2 8" xfId="6201" xr:uid="{00000000-0005-0000-0000-00009BAB0000}"/>
    <cellStyle name="Total (line) 2 2 8 2" xfId="44595" xr:uid="{00000000-0005-0000-0000-00009CAB0000}"/>
    <cellStyle name="Total (line) 2 2 8 2 2" xfId="44596" xr:uid="{00000000-0005-0000-0000-00009DAB0000}"/>
    <cellStyle name="Total (line) 2 2 8 2 3" xfId="44597" xr:uid="{00000000-0005-0000-0000-00009EAB0000}"/>
    <cellStyle name="Total (line) 2 2 8 2 4" xfId="44598" xr:uid="{00000000-0005-0000-0000-00009FAB0000}"/>
    <cellStyle name="Total (line) 2 2 8 3" xfId="44599" xr:uid="{00000000-0005-0000-0000-0000A0AB0000}"/>
    <cellStyle name="Total (line) 2 2 8 4" xfId="44600" xr:uid="{00000000-0005-0000-0000-0000A1AB0000}"/>
    <cellStyle name="Total (line) 2 2 8 5" xfId="44601" xr:uid="{00000000-0005-0000-0000-0000A2AB0000}"/>
    <cellStyle name="Total (line) 2 2 9" xfId="6202" xr:uid="{00000000-0005-0000-0000-0000A3AB0000}"/>
    <cellStyle name="Total (line) 2 2 9 2" xfId="44602" xr:uid="{00000000-0005-0000-0000-0000A4AB0000}"/>
    <cellStyle name="Total (line) 2 2 9 2 2" xfId="44603" xr:uid="{00000000-0005-0000-0000-0000A5AB0000}"/>
    <cellStyle name="Total (line) 2 2 9 2 3" xfId="44604" xr:uid="{00000000-0005-0000-0000-0000A6AB0000}"/>
    <cellStyle name="Total (line) 2 2 9 2 4" xfId="44605" xr:uid="{00000000-0005-0000-0000-0000A7AB0000}"/>
    <cellStyle name="Total (line) 2 2 9 3" xfId="44606" xr:uid="{00000000-0005-0000-0000-0000A8AB0000}"/>
    <cellStyle name="Total (line) 2 2 9 4" xfId="44607" xr:uid="{00000000-0005-0000-0000-0000A9AB0000}"/>
    <cellStyle name="Total (line) 2 2 9 5" xfId="44608" xr:uid="{00000000-0005-0000-0000-0000AAAB0000}"/>
    <cellStyle name="Total (line) 2 3" xfId="6203" xr:uid="{00000000-0005-0000-0000-0000ABAB0000}"/>
    <cellStyle name="Total (line) 2 3 10" xfId="6204" xr:uid="{00000000-0005-0000-0000-0000ACAB0000}"/>
    <cellStyle name="Total (line) 2 3 10 2" xfId="44609" xr:uid="{00000000-0005-0000-0000-0000ADAB0000}"/>
    <cellStyle name="Total (line) 2 3 10 2 2" xfId="44610" xr:uid="{00000000-0005-0000-0000-0000AEAB0000}"/>
    <cellStyle name="Total (line) 2 3 10 2 3" xfId="44611" xr:uid="{00000000-0005-0000-0000-0000AFAB0000}"/>
    <cellStyle name="Total (line) 2 3 10 2 4" xfId="44612" xr:uid="{00000000-0005-0000-0000-0000B0AB0000}"/>
    <cellStyle name="Total (line) 2 3 10 3" xfId="44613" xr:uid="{00000000-0005-0000-0000-0000B1AB0000}"/>
    <cellStyle name="Total (line) 2 3 10 4" xfId="44614" xr:uid="{00000000-0005-0000-0000-0000B2AB0000}"/>
    <cellStyle name="Total (line) 2 3 10 5" xfId="44615" xr:uid="{00000000-0005-0000-0000-0000B3AB0000}"/>
    <cellStyle name="Total (line) 2 3 11" xfId="6205" xr:uid="{00000000-0005-0000-0000-0000B4AB0000}"/>
    <cellStyle name="Total (line) 2 3 11 2" xfId="44616" xr:uid="{00000000-0005-0000-0000-0000B5AB0000}"/>
    <cellStyle name="Total (line) 2 3 11 2 2" xfId="44617" xr:uid="{00000000-0005-0000-0000-0000B6AB0000}"/>
    <cellStyle name="Total (line) 2 3 11 2 3" xfId="44618" xr:uid="{00000000-0005-0000-0000-0000B7AB0000}"/>
    <cellStyle name="Total (line) 2 3 11 2 4" xfId="44619" xr:uid="{00000000-0005-0000-0000-0000B8AB0000}"/>
    <cellStyle name="Total (line) 2 3 11 3" xfId="44620" xr:uid="{00000000-0005-0000-0000-0000B9AB0000}"/>
    <cellStyle name="Total (line) 2 3 11 4" xfId="44621" xr:uid="{00000000-0005-0000-0000-0000BAAB0000}"/>
    <cellStyle name="Total (line) 2 3 11 5" xfId="44622" xr:uid="{00000000-0005-0000-0000-0000BBAB0000}"/>
    <cellStyle name="Total (line) 2 3 12" xfId="6206" xr:uid="{00000000-0005-0000-0000-0000BCAB0000}"/>
    <cellStyle name="Total (line) 2 3 12 2" xfId="44623" xr:uid="{00000000-0005-0000-0000-0000BDAB0000}"/>
    <cellStyle name="Total (line) 2 3 12 2 2" xfId="44624" xr:uid="{00000000-0005-0000-0000-0000BEAB0000}"/>
    <cellStyle name="Total (line) 2 3 12 2 3" xfId="44625" xr:uid="{00000000-0005-0000-0000-0000BFAB0000}"/>
    <cellStyle name="Total (line) 2 3 12 2 4" xfId="44626" xr:uid="{00000000-0005-0000-0000-0000C0AB0000}"/>
    <cellStyle name="Total (line) 2 3 12 3" xfId="44627" xr:uid="{00000000-0005-0000-0000-0000C1AB0000}"/>
    <cellStyle name="Total (line) 2 3 12 4" xfId="44628" xr:uid="{00000000-0005-0000-0000-0000C2AB0000}"/>
    <cellStyle name="Total (line) 2 3 12 5" xfId="44629" xr:uid="{00000000-0005-0000-0000-0000C3AB0000}"/>
    <cellStyle name="Total (line) 2 3 13" xfId="6207" xr:uid="{00000000-0005-0000-0000-0000C4AB0000}"/>
    <cellStyle name="Total (line) 2 3 13 2" xfId="44630" xr:uid="{00000000-0005-0000-0000-0000C5AB0000}"/>
    <cellStyle name="Total (line) 2 3 13 2 2" xfId="44631" xr:uid="{00000000-0005-0000-0000-0000C6AB0000}"/>
    <cellStyle name="Total (line) 2 3 13 2 3" xfId="44632" xr:uid="{00000000-0005-0000-0000-0000C7AB0000}"/>
    <cellStyle name="Total (line) 2 3 13 2 4" xfId="44633" xr:uid="{00000000-0005-0000-0000-0000C8AB0000}"/>
    <cellStyle name="Total (line) 2 3 13 3" xfId="44634" xr:uid="{00000000-0005-0000-0000-0000C9AB0000}"/>
    <cellStyle name="Total (line) 2 3 13 4" xfId="44635" xr:uid="{00000000-0005-0000-0000-0000CAAB0000}"/>
    <cellStyle name="Total (line) 2 3 13 5" xfId="44636" xr:uid="{00000000-0005-0000-0000-0000CBAB0000}"/>
    <cellStyle name="Total (line) 2 3 14" xfId="6208" xr:uid="{00000000-0005-0000-0000-0000CCAB0000}"/>
    <cellStyle name="Total (line) 2 3 14 2" xfId="44637" xr:uid="{00000000-0005-0000-0000-0000CDAB0000}"/>
    <cellStyle name="Total (line) 2 3 14 2 2" xfId="44638" xr:uid="{00000000-0005-0000-0000-0000CEAB0000}"/>
    <cellStyle name="Total (line) 2 3 14 2 3" xfId="44639" xr:uid="{00000000-0005-0000-0000-0000CFAB0000}"/>
    <cellStyle name="Total (line) 2 3 14 2 4" xfId="44640" xr:uid="{00000000-0005-0000-0000-0000D0AB0000}"/>
    <cellStyle name="Total (line) 2 3 14 3" xfId="44641" xr:uid="{00000000-0005-0000-0000-0000D1AB0000}"/>
    <cellStyle name="Total (line) 2 3 14 4" xfId="44642" xr:uid="{00000000-0005-0000-0000-0000D2AB0000}"/>
    <cellStyle name="Total (line) 2 3 14 5" xfId="44643" xr:uid="{00000000-0005-0000-0000-0000D3AB0000}"/>
    <cellStyle name="Total (line) 2 3 15" xfId="6209" xr:uid="{00000000-0005-0000-0000-0000D4AB0000}"/>
    <cellStyle name="Total (line) 2 3 15 2" xfId="44644" xr:uid="{00000000-0005-0000-0000-0000D5AB0000}"/>
    <cellStyle name="Total (line) 2 3 15 2 2" xfId="44645" xr:uid="{00000000-0005-0000-0000-0000D6AB0000}"/>
    <cellStyle name="Total (line) 2 3 15 2 3" xfId="44646" xr:uid="{00000000-0005-0000-0000-0000D7AB0000}"/>
    <cellStyle name="Total (line) 2 3 15 2 4" xfId="44647" xr:uid="{00000000-0005-0000-0000-0000D8AB0000}"/>
    <cellStyle name="Total (line) 2 3 15 3" xfId="44648" xr:uid="{00000000-0005-0000-0000-0000D9AB0000}"/>
    <cellStyle name="Total (line) 2 3 15 4" xfId="44649" xr:uid="{00000000-0005-0000-0000-0000DAAB0000}"/>
    <cellStyle name="Total (line) 2 3 15 5" xfId="44650" xr:uid="{00000000-0005-0000-0000-0000DBAB0000}"/>
    <cellStyle name="Total (line) 2 3 16" xfId="6210" xr:uid="{00000000-0005-0000-0000-0000DCAB0000}"/>
    <cellStyle name="Total (line) 2 3 16 2" xfId="44651" xr:uid="{00000000-0005-0000-0000-0000DDAB0000}"/>
    <cellStyle name="Total (line) 2 3 16 2 2" xfId="44652" xr:uid="{00000000-0005-0000-0000-0000DEAB0000}"/>
    <cellStyle name="Total (line) 2 3 16 2 3" xfId="44653" xr:uid="{00000000-0005-0000-0000-0000DFAB0000}"/>
    <cellStyle name="Total (line) 2 3 16 2 4" xfId="44654" xr:uid="{00000000-0005-0000-0000-0000E0AB0000}"/>
    <cellStyle name="Total (line) 2 3 16 3" xfId="44655" xr:uid="{00000000-0005-0000-0000-0000E1AB0000}"/>
    <cellStyle name="Total (line) 2 3 16 4" xfId="44656" xr:uid="{00000000-0005-0000-0000-0000E2AB0000}"/>
    <cellStyle name="Total (line) 2 3 16 5" xfId="44657" xr:uid="{00000000-0005-0000-0000-0000E3AB0000}"/>
    <cellStyle name="Total (line) 2 3 17" xfId="6211" xr:uid="{00000000-0005-0000-0000-0000E4AB0000}"/>
    <cellStyle name="Total (line) 2 3 17 2" xfId="44658" xr:uid="{00000000-0005-0000-0000-0000E5AB0000}"/>
    <cellStyle name="Total (line) 2 3 17 2 2" xfId="44659" xr:uid="{00000000-0005-0000-0000-0000E6AB0000}"/>
    <cellStyle name="Total (line) 2 3 17 2 3" xfId="44660" xr:uid="{00000000-0005-0000-0000-0000E7AB0000}"/>
    <cellStyle name="Total (line) 2 3 17 2 4" xfId="44661" xr:uid="{00000000-0005-0000-0000-0000E8AB0000}"/>
    <cellStyle name="Total (line) 2 3 17 3" xfId="44662" xr:uid="{00000000-0005-0000-0000-0000E9AB0000}"/>
    <cellStyle name="Total (line) 2 3 17 4" xfId="44663" xr:uid="{00000000-0005-0000-0000-0000EAAB0000}"/>
    <cellStyle name="Total (line) 2 3 17 5" xfId="44664" xr:uid="{00000000-0005-0000-0000-0000EBAB0000}"/>
    <cellStyle name="Total (line) 2 3 18" xfId="6212" xr:uid="{00000000-0005-0000-0000-0000ECAB0000}"/>
    <cellStyle name="Total (line) 2 3 18 2" xfId="44665" xr:uid="{00000000-0005-0000-0000-0000EDAB0000}"/>
    <cellStyle name="Total (line) 2 3 18 2 2" xfId="44666" xr:uid="{00000000-0005-0000-0000-0000EEAB0000}"/>
    <cellStyle name="Total (line) 2 3 18 2 3" xfId="44667" xr:uid="{00000000-0005-0000-0000-0000EFAB0000}"/>
    <cellStyle name="Total (line) 2 3 18 2 4" xfId="44668" xr:uid="{00000000-0005-0000-0000-0000F0AB0000}"/>
    <cellStyle name="Total (line) 2 3 18 3" xfId="44669" xr:uid="{00000000-0005-0000-0000-0000F1AB0000}"/>
    <cellStyle name="Total (line) 2 3 18 4" xfId="44670" xr:uid="{00000000-0005-0000-0000-0000F2AB0000}"/>
    <cellStyle name="Total (line) 2 3 18 5" xfId="44671" xr:uid="{00000000-0005-0000-0000-0000F3AB0000}"/>
    <cellStyle name="Total (line) 2 3 19" xfId="6213" xr:uid="{00000000-0005-0000-0000-0000F4AB0000}"/>
    <cellStyle name="Total (line) 2 3 19 2" xfId="44672" xr:uid="{00000000-0005-0000-0000-0000F5AB0000}"/>
    <cellStyle name="Total (line) 2 3 19 2 2" xfId="44673" xr:uid="{00000000-0005-0000-0000-0000F6AB0000}"/>
    <cellStyle name="Total (line) 2 3 19 2 3" xfId="44674" xr:uid="{00000000-0005-0000-0000-0000F7AB0000}"/>
    <cellStyle name="Total (line) 2 3 19 2 4" xfId="44675" xr:uid="{00000000-0005-0000-0000-0000F8AB0000}"/>
    <cellStyle name="Total (line) 2 3 19 3" xfId="44676" xr:uid="{00000000-0005-0000-0000-0000F9AB0000}"/>
    <cellStyle name="Total (line) 2 3 19 4" xfId="44677" xr:uid="{00000000-0005-0000-0000-0000FAAB0000}"/>
    <cellStyle name="Total (line) 2 3 19 5" xfId="44678" xr:uid="{00000000-0005-0000-0000-0000FBAB0000}"/>
    <cellStyle name="Total (line) 2 3 2" xfId="6214" xr:uid="{00000000-0005-0000-0000-0000FCAB0000}"/>
    <cellStyle name="Total (line) 2 3 2 10" xfId="6215" xr:uid="{00000000-0005-0000-0000-0000FDAB0000}"/>
    <cellStyle name="Total (line) 2 3 2 10 2" xfId="44679" xr:uid="{00000000-0005-0000-0000-0000FEAB0000}"/>
    <cellStyle name="Total (line) 2 3 2 10 2 2" xfId="44680" xr:uid="{00000000-0005-0000-0000-0000FFAB0000}"/>
    <cellStyle name="Total (line) 2 3 2 10 2 3" xfId="44681" xr:uid="{00000000-0005-0000-0000-000000AC0000}"/>
    <cellStyle name="Total (line) 2 3 2 10 2 4" xfId="44682" xr:uid="{00000000-0005-0000-0000-000001AC0000}"/>
    <cellStyle name="Total (line) 2 3 2 10 3" xfId="44683" xr:uid="{00000000-0005-0000-0000-000002AC0000}"/>
    <cellStyle name="Total (line) 2 3 2 10 4" xfId="44684" xr:uid="{00000000-0005-0000-0000-000003AC0000}"/>
    <cellStyle name="Total (line) 2 3 2 10 5" xfId="44685" xr:uid="{00000000-0005-0000-0000-000004AC0000}"/>
    <cellStyle name="Total (line) 2 3 2 11" xfId="6216" xr:uid="{00000000-0005-0000-0000-000005AC0000}"/>
    <cellStyle name="Total (line) 2 3 2 11 2" xfId="44686" xr:uid="{00000000-0005-0000-0000-000006AC0000}"/>
    <cellStyle name="Total (line) 2 3 2 11 2 2" xfId="44687" xr:uid="{00000000-0005-0000-0000-000007AC0000}"/>
    <cellStyle name="Total (line) 2 3 2 11 2 3" xfId="44688" xr:uid="{00000000-0005-0000-0000-000008AC0000}"/>
    <cellStyle name="Total (line) 2 3 2 11 2 4" xfId="44689" xr:uid="{00000000-0005-0000-0000-000009AC0000}"/>
    <cellStyle name="Total (line) 2 3 2 11 3" xfId="44690" xr:uid="{00000000-0005-0000-0000-00000AAC0000}"/>
    <cellStyle name="Total (line) 2 3 2 11 4" xfId="44691" xr:uid="{00000000-0005-0000-0000-00000BAC0000}"/>
    <cellStyle name="Total (line) 2 3 2 11 5" xfId="44692" xr:uid="{00000000-0005-0000-0000-00000CAC0000}"/>
    <cellStyle name="Total (line) 2 3 2 12" xfId="6217" xr:uid="{00000000-0005-0000-0000-00000DAC0000}"/>
    <cellStyle name="Total (line) 2 3 2 12 2" xfId="44693" xr:uid="{00000000-0005-0000-0000-00000EAC0000}"/>
    <cellStyle name="Total (line) 2 3 2 12 2 2" xfId="44694" xr:uid="{00000000-0005-0000-0000-00000FAC0000}"/>
    <cellStyle name="Total (line) 2 3 2 12 2 3" xfId="44695" xr:uid="{00000000-0005-0000-0000-000010AC0000}"/>
    <cellStyle name="Total (line) 2 3 2 12 2 4" xfId="44696" xr:uid="{00000000-0005-0000-0000-000011AC0000}"/>
    <cellStyle name="Total (line) 2 3 2 12 3" xfId="44697" xr:uid="{00000000-0005-0000-0000-000012AC0000}"/>
    <cellStyle name="Total (line) 2 3 2 12 4" xfId="44698" xr:uid="{00000000-0005-0000-0000-000013AC0000}"/>
    <cellStyle name="Total (line) 2 3 2 12 5" xfId="44699" xr:uid="{00000000-0005-0000-0000-000014AC0000}"/>
    <cellStyle name="Total (line) 2 3 2 13" xfId="6218" xr:uid="{00000000-0005-0000-0000-000015AC0000}"/>
    <cellStyle name="Total (line) 2 3 2 13 2" xfId="44700" xr:uid="{00000000-0005-0000-0000-000016AC0000}"/>
    <cellStyle name="Total (line) 2 3 2 13 2 2" xfId="44701" xr:uid="{00000000-0005-0000-0000-000017AC0000}"/>
    <cellStyle name="Total (line) 2 3 2 13 2 3" xfId="44702" xr:uid="{00000000-0005-0000-0000-000018AC0000}"/>
    <cellStyle name="Total (line) 2 3 2 13 2 4" xfId="44703" xr:uid="{00000000-0005-0000-0000-000019AC0000}"/>
    <cellStyle name="Total (line) 2 3 2 13 3" xfId="44704" xr:uid="{00000000-0005-0000-0000-00001AAC0000}"/>
    <cellStyle name="Total (line) 2 3 2 13 4" xfId="44705" xr:uid="{00000000-0005-0000-0000-00001BAC0000}"/>
    <cellStyle name="Total (line) 2 3 2 13 5" xfId="44706" xr:uid="{00000000-0005-0000-0000-00001CAC0000}"/>
    <cellStyle name="Total (line) 2 3 2 14" xfId="6219" xr:uid="{00000000-0005-0000-0000-00001DAC0000}"/>
    <cellStyle name="Total (line) 2 3 2 14 2" xfId="44707" xr:uid="{00000000-0005-0000-0000-00001EAC0000}"/>
    <cellStyle name="Total (line) 2 3 2 14 2 2" xfId="44708" xr:uid="{00000000-0005-0000-0000-00001FAC0000}"/>
    <cellStyle name="Total (line) 2 3 2 14 2 3" xfId="44709" xr:uid="{00000000-0005-0000-0000-000020AC0000}"/>
    <cellStyle name="Total (line) 2 3 2 14 2 4" xfId="44710" xr:uid="{00000000-0005-0000-0000-000021AC0000}"/>
    <cellStyle name="Total (line) 2 3 2 14 3" xfId="44711" xr:uid="{00000000-0005-0000-0000-000022AC0000}"/>
    <cellStyle name="Total (line) 2 3 2 14 4" xfId="44712" xr:uid="{00000000-0005-0000-0000-000023AC0000}"/>
    <cellStyle name="Total (line) 2 3 2 14 5" xfId="44713" xr:uid="{00000000-0005-0000-0000-000024AC0000}"/>
    <cellStyle name="Total (line) 2 3 2 15" xfId="6220" xr:uid="{00000000-0005-0000-0000-000025AC0000}"/>
    <cellStyle name="Total (line) 2 3 2 15 2" xfId="44714" xr:uid="{00000000-0005-0000-0000-000026AC0000}"/>
    <cellStyle name="Total (line) 2 3 2 15 2 2" xfId="44715" xr:uid="{00000000-0005-0000-0000-000027AC0000}"/>
    <cellStyle name="Total (line) 2 3 2 15 2 3" xfId="44716" xr:uid="{00000000-0005-0000-0000-000028AC0000}"/>
    <cellStyle name="Total (line) 2 3 2 15 2 4" xfId="44717" xr:uid="{00000000-0005-0000-0000-000029AC0000}"/>
    <cellStyle name="Total (line) 2 3 2 15 3" xfId="44718" xr:uid="{00000000-0005-0000-0000-00002AAC0000}"/>
    <cellStyle name="Total (line) 2 3 2 15 4" xfId="44719" xr:uid="{00000000-0005-0000-0000-00002BAC0000}"/>
    <cellStyle name="Total (line) 2 3 2 15 5" xfId="44720" xr:uid="{00000000-0005-0000-0000-00002CAC0000}"/>
    <cellStyle name="Total (line) 2 3 2 16" xfId="6221" xr:uid="{00000000-0005-0000-0000-00002DAC0000}"/>
    <cellStyle name="Total (line) 2 3 2 16 2" xfId="44721" xr:uid="{00000000-0005-0000-0000-00002EAC0000}"/>
    <cellStyle name="Total (line) 2 3 2 16 2 2" xfId="44722" xr:uid="{00000000-0005-0000-0000-00002FAC0000}"/>
    <cellStyle name="Total (line) 2 3 2 16 2 3" xfId="44723" xr:uid="{00000000-0005-0000-0000-000030AC0000}"/>
    <cellStyle name="Total (line) 2 3 2 16 2 4" xfId="44724" xr:uid="{00000000-0005-0000-0000-000031AC0000}"/>
    <cellStyle name="Total (line) 2 3 2 16 3" xfId="44725" xr:uid="{00000000-0005-0000-0000-000032AC0000}"/>
    <cellStyle name="Total (line) 2 3 2 16 4" xfId="44726" xr:uid="{00000000-0005-0000-0000-000033AC0000}"/>
    <cellStyle name="Total (line) 2 3 2 16 5" xfId="44727" xr:uid="{00000000-0005-0000-0000-000034AC0000}"/>
    <cellStyle name="Total (line) 2 3 2 17" xfId="6222" xr:uid="{00000000-0005-0000-0000-000035AC0000}"/>
    <cellStyle name="Total (line) 2 3 2 17 2" xfId="44728" xr:uid="{00000000-0005-0000-0000-000036AC0000}"/>
    <cellStyle name="Total (line) 2 3 2 17 2 2" xfId="44729" xr:uid="{00000000-0005-0000-0000-000037AC0000}"/>
    <cellStyle name="Total (line) 2 3 2 17 2 3" xfId="44730" xr:uid="{00000000-0005-0000-0000-000038AC0000}"/>
    <cellStyle name="Total (line) 2 3 2 17 2 4" xfId="44731" xr:uid="{00000000-0005-0000-0000-000039AC0000}"/>
    <cellStyle name="Total (line) 2 3 2 17 3" xfId="44732" xr:uid="{00000000-0005-0000-0000-00003AAC0000}"/>
    <cellStyle name="Total (line) 2 3 2 17 4" xfId="44733" xr:uid="{00000000-0005-0000-0000-00003BAC0000}"/>
    <cellStyle name="Total (line) 2 3 2 17 5" xfId="44734" xr:uid="{00000000-0005-0000-0000-00003CAC0000}"/>
    <cellStyle name="Total (line) 2 3 2 18" xfId="6223" xr:uid="{00000000-0005-0000-0000-00003DAC0000}"/>
    <cellStyle name="Total (line) 2 3 2 18 2" xfId="44735" xr:uid="{00000000-0005-0000-0000-00003EAC0000}"/>
    <cellStyle name="Total (line) 2 3 2 18 2 2" xfId="44736" xr:uid="{00000000-0005-0000-0000-00003FAC0000}"/>
    <cellStyle name="Total (line) 2 3 2 18 2 3" xfId="44737" xr:uid="{00000000-0005-0000-0000-000040AC0000}"/>
    <cellStyle name="Total (line) 2 3 2 18 2 4" xfId="44738" xr:uid="{00000000-0005-0000-0000-000041AC0000}"/>
    <cellStyle name="Total (line) 2 3 2 18 3" xfId="44739" xr:uid="{00000000-0005-0000-0000-000042AC0000}"/>
    <cellStyle name="Total (line) 2 3 2 18 4" xfId="44740" xr:uid="{00000000-0005-0000-0000-000043AC0000}"/>
    <cellStyle name="Total (line) 2 3 2 18 5" xfId="44741" xr:uid="{00000000-0005-0000-0000-000044AC0000}"/>
    <cellStyle name="Total (line) 2 3 2 19" xfId="6224" xr:uid="{00000000-0005-0000-0000-000045AC0000}"/>
    <cellStyle name="Total (line) 2 3 2 19 2" xfId="44742" xr:uid="{00000000-0005-0000-0000-000046AC0000}"/>
    <cellStyle name="Total (line) 2 3 2 19 2 2" xfId="44743" xr:uid="{00000000-0005-0000-0000-000047AC0000}"/>
    <cellStyle name="Total (line) 2 3 2 19 2 3" xfId="44744" xr:uid="{00000000-0005-0000-0000-000048AC0000}"/>
    <cellStyle name="Total (line) 2 3 2 19 2 4" xfId="44745" xr:uid="{00000000-0005-0000-0000-000049AC0000}"/>
    <cellStyle name="Total (line) 2 3 2 19 3" xfId="44746" xr:uid="{00000000-0005-0000-0000-00004AAC0000}"/>
    <cellStyle name="Total (line) 2 3 2 19 4" xfId="44747" xr:uid="{00000000-0005-0000-0000-00004BAC0000}"/>
    <cellStyle name="Total (line) 2 3 2 19 5" xfId="44748" xr:uid="{00000000-0005-0000-0000-00004CAC0000}"/>
    <cellStyle name="Total (line) 2 3 2 2" xfId="6225" xr:uid="{00000000-0005-0000-0000-00004DAC0000}"/>
    <cellStyle name="Total (line) 2 3 2 2 2" xfId="44749" xr:uid="{00000000-0005-0000-0000-00004EAC0000}"/>
    <cellStyle name="Total (line) 2 3 2 2 2 2" xfId="44750" xr:uid="{00000000-0005-0000-0000-00004FAC0000}"/>
    <cellStyle name="Total (line) 2 3 2 2 2 3" xfId="44751" xr:uid="{00000000-0005-0000-0000-000050AC0000}"/>
    <cellStyle name="Total (line) 2 3 2 2 2 4" xfId="44752" xr:uid="{00000000-0005-0000-0000-000051AC0000}"/>
    <cellStyle name="Total (line) 2 3 2 2 3" xfId="44753" xr:uid="{00000000-0005-0000-0000-000052AC0000}"/>
    <cellStyle name="Total (line) 2 3 2 2 4" xfId="44754" xr:uid="{00000000-0005-0000-0000-000053AC0000}"/>
    <cellStyle name="Total (line) 2 3 2 2 5" xfId="44755" xr:uid="{00000000-0005-0000-0000-000054AC0000}"/>
    <cellStyle name="Total (line) 2 3 2 20" xfId="6226" xr:uid="{00000000-0005-0000-0000-000055AC0000}"/>
    <cellStyle name="Total (line) 2 3 2 20 2" xfId="44756" xr:uid="{00000000-0005-0000-0000-000056AC0000}"/>
    <cellStyle name="Total (line) 2 3 2 20 2 2" xfId="44757" xr:uid="{00000000-0005-0000-0000-000057AC0000}"/>
    <cellStyle name="Total (line) 2 3 2 20 2 3" xfId="44758" xr:uid="{00000000-0005-0000-0000-000058AC0000}"/>
    <cellStyle name="Total (line) 2 3 2 20 2 4" xfId="44759" xr:uid="{00000000-0005-0000-0000-000059AC0000}"/>
    <cellStyle name="Total (line) 2 3 2 20 3" xfId="44760" xr:uid="{00000000-0005-0000-0000-00005AAC0000}"/>
    <cellStyle name="Total (line) 2 3 2 20 4" xfId="44761" xr:uid="{00000000-0005-0000-0000-00005BAC0000}"/>
    <cellStyle name="Total (line) 2 3 2 20 5" xfId="44762" xr:uid="{00000000-0005-0000-0000-00005CAC0000}"/>
    <cellStyle name="Total (line) 2 3 2 21" xfId="6227" xr:uid="{00000000-0005-0000-0000-00005DAC0000}"/>
    <cellStyle name="Total (line) 2 3 2 21 2" xfId="44763" xr:uid="{00000000-0005-0000-0000-00005EAC0000}"/>
    <cellStyle name="Total (line) 2 3 2 21 2 2" xfId="44764" xr:uid="{00000000-0005-0000-0000-00005FAC0000}"/>
    <cellStyle name="Total (line) 2 3 2 21 2 3" xfId="44765" xr:uid="{00000000-0005-0000-0000-000060AC0000}"/>
    <cellStyle name="Total (line) 2 3 2 21 2 4" xfId="44766" xr:uid="{00000000-0005-0000-0000-000061AC0000}"/>
    <cellStyle name="Total (line) 2 3 2 21 3" xfId="44767" xr:uid="{00000000-0005-0000-0000-000062AC0000}"/>
    <cellStyle name="Total (line) 2 3 2 21 4" xfId="44768" xr:uid="{00000000-0005-0000-0000-000063AC0000}"/>
    <cellStyle name="Total (line) 2 3 2 21 5" xfId="44769" xr:uid="{00000000-0005-0000-0000-000064AC0000}"/>
    <cellStyle name="Total (line) 2 3 2 22" xfId="6228" xr:uid="{00000000-0005-0000-0000-000065AC0000}"/>
    <cellStyle name="Total (line) 2 3 2 22 2" xfId="44770" xr:uid="{00000000-0005-0000-0000-000066AC0000}"/>
    <cellStyle name="Total (line) 2 3 2 22 2 2" xfId="44771" xr:uid="{00000000-0005-0000-0000-000067AC0000}"/>
    <cellStyle name="Total (line) 2 3 2 22 2 3" xfId="44772" xr:uid="{00000000-0005-0000-0000-000068AC0000}"/>
    <cellStyle name="Total (line) 2 3 2 22 2 4" xfId="44773" xr:uid="{00000000-0005-0000-0000-000069AC0000}"/>
    <cellStyle name="Total (line) 2 3 2 22 3" xfId="44774" xr:uid="{00000000-0005-0000-0000-00006AAC0000}"/>
    <cellStyle name="Total (line) 2 3 2 22 4" xfId="44775" xr:uid="{00000000-0005-0000-0000-00006BAC0000}"/>
    <cellStyle name="Total (line) 2 3 2 22 5" xfId="44776" xr:uid="{00000000-0005-0000-0000-00006CAC0000}"/>
    <cellStyle name="Total (line) 2 3 2 23" xfId="6229" xr:uid="{00000000-0005-0000-0000-00006DAC0000}"/>
    <cellStyle name="Total (line) 2 3 2 23 2" xfId="44777" xr:uid="{00000000-0005-0000-0000-00006EAC0000}"/>
    <cellStyle name="Total (line) 2 3 2 23 2 2" xfId="44778" xr:uid="{00000000-0005-0000-0000-00006FAC0000}"/>
    <cellStyle name="Total (line) 2 3 2 23 2 3" xfId="44779" xr:uid="{00000000-0005-0000-0000-000070AC0000}"/>
    <cellStyle name="Total (line) 2 3 2 23 2 4" xfId="44780" xr:uid="{00000000-0005-0000-0000-000071AC0000}"/>
    <cellStyle name="Total (line) 2 3 2 23 3" xfId="44781" xr:uid="{00000000-0005-0000-0000-000072AC0000}"/>
    <cellStyle name="Total (line) 2 3 2 23 4" xfId="44782" xr:uid="{00000000-0005-0000-0000-000073AC0000}"/>
    <cellStyle name="Total (line) 2 3 2 23 5" xfId="44783" xr:uid="{00000000-0005-0000-0000-000074AC0000}"/>
    <cellStyle name="Total (line) 2 3 2 24" xfId="6230" xr:uid="{00000000-0005-0000-0000-000075AC0000}"/>
    <cellStyle name="Total (line) 2 3 2 24 2" xfId="44784" xr:uid="{00000000-0005-0000-0000-000076AC0000}"/>
    <cellStyle name="Total (line) 2 3 2 24 2 2" xfId="44785" xr:uid="{00000000-0005-0000-0000-000077AC0000}"/>
    <cellStyle name="Total (line) 2 3 2 24 2 3" xfId="44786" xr:uid="{00000000-0005-0000-0000-000078AC0000}"/>
    <cellStyle name="Total (line) 2 3 2 24 2 4" xfId="44787" xr:uid="{00000000-0005-0000-0000-000079AC0000}"/>
    <cellStyle name="Total (line) 2 3 2 24 3" xfId="44788" xr:uid="{00000000-0005-0000-0000-00007AAC0000}"/>
    <cellStyle name="Total (line) 2 3 2 24 4" xfId="44789" xr:uid="{00000000-0005-0000-0000-00007BAC0000}"/>
    <cellStyle name="Total (line) 2 3 2 24 5" xfId="44790" xr:uid="{00000000-0005-0000-0000-00007CAC0000}"/>
    <cellStyle name="Total (line) 2 3 2 25" xfId="6231" xr:uid="{00000000-0005-0000-0000-00007DAC0000}"/>
    <cellStyle name="Total (line) 2 3 2 25 2" xfId="44791" xr:uid="{00000000-0005-0000-0000-00007EAC0000}"/>
    <cellStyle name="Total (line) 2 3 2 25 2 2" xfId="44792" xr:uid="{00000000-0005-0000-0000-00007FAC0000}"/>
    <cellStyle name="Total (line) 2 3 2 25 2 3" xfId="44793" xr:uid="{00000000-0005-0000-0000-000080AC0000}"/>
    <cellStyle name="Total (line) 2 3 2 25 2 4" xfId="44794" xr:uid="{00000000-0005-0000-0000-000081AC0000}"/>
    <cellStyle name="Total (line) 2 3 2 25 3" xfId="44795" xr:uid="{00000000-0005-0000-0000-000082AC0000}"/>
    <cellStyle name="Total (line) 2 3 2 25 4" xfId="44796" xr:uid="{00000000-0005-0000-0000-000083AC0000}"/>
    <cellStyle name="Total (line) 2 3 2 25 5" xfId="44797" xr:uid="{00000000-0005-0000-0000-000084AC0000}"/>
    <cellStyle name="Total (line) 2 3 2 26" xfId="6232" xr:uid="{00000000-0005-0000-0000-000085AC0000}"/>
    <cellStyle name="Total (line) 2 3 2 26 2" xfId="44798" xr:uid="{00000000-0005-0000-0000-000086AC0000}"/>
    <cellStyle name="Total (line) 2 3 2 26 2 2" xfId="44799" xr:uid="{00000000-0005-0000-0000-000087AC0000}"/>
    <cellStyle name="Total (line) 2 3 2 26 2 3" xfId="44800" xr:uid="{00000000-0005-0000-0000-000088AC0000}"/>
    <cellStyle name="Total (line) 2 3 2 26 2 4" xfId="44801" xr:uid="{00000000-0005-0000-0000-000089AC0000}"/>
    <cellStyle name="Total (line) 2 3 2 26 3" xfId="44802" xr:uid="{00000000-0005-0000-0000-00008AAC0000}"/>
    <cellStyle name="Total (line) 2 3 2 26 4" xfId="44803" xr:uid="{00000000-0005-0000-0000-00008BAC0000}"/>
    <cellStyle name="Total (line) 2 3 2 26 5" xfId="44804" xr:uid="{00000000-0005-0000-0000-00008CAC0000}"/>
    <cellStyle name="Total (line) 2 3 2 27" xfId="6233" xr:uid="{00000000-0005-0000-0000-00008DAC0000}"/>
    <cellStyle name="Total (line) 2 3 2 27 2" xfId="44805" xr:uid="{00000000-0005-0000-0000-00008EAC0000}"/>
    <cellStyle name="Total (line) 2 3 2 27 2 2" xfId="44806" xr:uid="{00000000-0005-0000-0000-00008FAC0000}"/>
    <cellStyle name="Total (line) 2 3 2 27 2 3" xfId="44807" xr:uid="{00000000-0005-0000-0000-000090AC0000}"/>
    <cellStyle name="Total (line) 2 3 2 27 2 4" xfId="44808" xr:uid="{00000000-0005-0000-0000-000091AC0000}"/>
    <cellStyle name="Total (line) 2 3 2 27 3" xfId="44809" xr:uid="{00000000-0005-0000-0000-000092AC0000}"/>
    <cellStyle name="Total (line) 2 3 2 27 4" xfId="44810" xr:uid="{00000000-0005-0000-0000-000093AC0000}"/>
    <cellStyle name="Total (line) 2 3 2 27 5" xfId="44811" xr:uid="{00000000-0005-0000-0000-000094AC0000}"/>
    <cellStyle name="Total (line) 2 3 2 28" xfId="6234" xr:uid="{00000000-0005-0000-0000-000095AC0000}"/>
    <cellStyle name="Total (line) 2 3 2 28 2" xfId="44812" xr:uid="{00000000-0005-0000-0000-000096AC0000}"/>
    <cellStyle name="Total (line) 2 3 2 28 2 2" xfId="44813" xr:uid="{00000000-0005-0000-0000-000097AC0000}"/>
    <cellStyle name="Total (line) 2 3 2 28 2 3" xfId="44814" xr:uid="{00000000-0005-0000-0000-000098AC0000}"/>
    <cellStyle name="Total (line) 2 3 2 28 2 4" xfId="44815" xr:uid="{00000000-0005-0000-0000-000099AC0000}"/>
    <cellStyle name="Total (line) 2 3 2 28 3" xfId="44816" xr:uid="{00000000-0005-0000-0000-00009AAC0000}"/>
    <cellStyle name="Total (line) 2 3 2 28 4" xfId="44817" xr:uid="{00000000-0005-0000-0000-00009BAC0000}"/>
    <cellStyle name="Total (line) 2 3 2 28 5" xfId="44818" xr:uid="{00000000-0005-0000-0000-00009CAC0000}"/>
    <cellStyle name="Total (line) 2 3 2 29" xfId="6235" xr:uid="{00000000-0005-0000-0000-00009DAC0000}"/>
    <cellStyle name="Total (line) 2 3 2 29 2" xfId="44819" xr:uid="{00000000-0005-0000-0000-00009EAC0000}"/>
    <cellStyle name="Total (line) 2 3 2 29 2 2" xfId="44820" xr:uid="{00000000-0005-0000-0000-00009FAC0000}"/>
    <cellStyle name="Total (line) 2 3 2 29 2 3" xfId="44821" xr:uid="{00000000-0005-0000-0000-0000A0AC0000}"/>
    <cellStyle name="Total (line) 2 3 2 29 2 4" xfId="44822" xr:uid="{00000000-0005-0000-0000-0000A1AC0000}"/>
    <cellStyle name="Total (line) 2 3 2 29 3" xfId="44823" xr:uid="{00000000-0005-0000-0000-0000A2AC0000}"/>
    <cellStyle name="Total (line) 2 3 2 29 4" xfId="44824" xr:uid="{00000000-0005-0000-0000-0000A3AC0000}"/>
    <cellStyle name="Total (line) 2 3 2 29 5" xfId="44825" xr:uid="{00000000-0005-0000-0000-0000A4AC0000}"/>
    <cellStyle name="Total (line) 2 3 2 3" xfId="6236" xr:uid="{00000000-0005-0000-0000-0000A5AC0000}"/>
    <cellStyle name="Total (line) 2 3 2 3 2" xfId="44826" xr:uid="{00000000-0005-0000-0000-0000A6AC0000}"/>
    <cellStyle name="Total (line) 2 3 2 3 2 2" xfId="44827" xr:uid="{00000000-0005-0000-0000-0000A7AC0000}"/>
    <cellStyle name="Total (line) 2 3 2 3 2 3" xfId="44828" xr:uid="{00000000-0005-0000-0000-0000A8AC0000}"/>
    <cellStyle name="Total (line) 2 3 2 3 2 4" xfId="44829" xr:uid="{00000000-0005-0000-0000-0000A9AC0000}"/>
    <cellStyle name="Total (line) 2 3 2 3 3" xfId="44830" xr:uid="{00000000-0005-0000-0000-0000AAAC0000}"/>
    <cellStyle name="Total (line) 2 3 2 3 4" xfId="44831" xr:uid="{00000000-0005-0000-0000-0000ABAC0000}"/>
    <cellStyle name="Total (line) 2 3 2 3 5" xfId="44832" xr:uid="{00000000-0005-0000-0000-0000ACAC0000}"/>
    <cellStyle name="Total (line) 2 3 2 30" xfId="6237" xr:uid="{00000000-0005-0000-0000-0000ADAC0000}"/>
    <cellStyle name="Total (line) 2 3 2 30 2" xfId="44833" xr:uid="{00000000-0005-0000-0000-0000AEAC0000}"/>
    <cellStyle name="Total (line) 2 3 2 30 2 2" xfId="44834" xr:uid="{00000000-0005-0000-0000-0000AFAC0000}"/>
    <cellStyle name="Total (line) 2 3 2 30 2 3" xfId="44835" xr:uid="{00000000-0005-0000-0000-0000B0AC0000}"/>
    <cellStyle name="Total (line) 2 3 2 30 2 4" xfId="44836" xr:uid="{00000000-0005-0000-0000-0000B1AC0000}"/>
    <cellStyle name="Total (line) 2 3 2 30 3" xfId="44837" xr:uid="{00000000-0005-0000-0000-0000B2AC0000}"/>
    <cellStyle name="Total (line) 2 3 2 30 4" xfId="44838" xr:uid="{00000000-0005-0000-0000-0000B3AC0000}"/>
    <cellStyle name="Total (line) 2 3 2 30 5" xfId="44839" xr:uid="{00000000-0005-0000-0000-0000B4AC0000}"/>
    <cellStyle name="Total (line) 2 3 2 31" xfId="6238" xr:uid="{00000000-0005-0000-0000-0000B5AC0000}"/>
    <cellStyle name="Total (line) 2 3 2 31 2" xfId="44840" xr:uid="{00000000-0005-0000-0000-0000B6AC0000}"/>
    <cellStyle name="Total (line) 2 3 2 31 2 2" xfId="44841" xr:uid="{00000000-0005-0000-0000-0000B7AC0000}"/>
    <cellStyle name="Total (line) 2 3 2 31 2 3" xfId="44842" xr:uid="{00000000-0005-0000-0000-0000B8AC0000}"/>
    <cellStyle name="Total (line) 2 3 2 31 2 4" xfId="44843" xr:uid="{00000000-0005-0000-0000-0000B9AC0000}"/>
    <cellStyle name="Total (line) 2 3 2 31 3" xfId="44844" xr:uid="{00000000-0005-0000-0000-0000BAAC0000}"/>
    <cellStyle name="Total (line) 2 3 2 31 4" xfId="44845" xr:uid="{00000000-0005-0000-0000-0000BBAC0000}"/>
    <cellStyle name="Total (line) 2 3 2 31 5" xfId="44846" xr:uid="{00000000-0005-0000-0000-0000BCAC0000}"/>
    <cellStyle name="Total (line) 2 3 2 32" xfId="6239" xr:uid="{00000000-0005-0000-0000-0000BDAC0000}"/>
    <cellStyle name="Total (line) 2 3 2 32 2" xfId="44847" xr:uid="{00000000-0005-0000-0000-0000BEAC0000}"/>
    <cellStyle name="Total (line) 2 3 2 32 2 2" xfId="44848" xr:uid="{00000000-0005-0000-0000-0000BFAC0000}"/>
    <cellStyle name="Total (line) 2 3 2 32 2 3" xfId="44849" xr:uid="{00000000-0005-0000-0000-0000C0AC0000}"/>
    <cellStyle name="Total (line) 2 3 2 32 2 4" xfId="44850" xr:uid="{00000000-0005-0000-0000-0000C1AC0000}"/>
    <cellStyle name="Total (line) 2 3 2 32 3" xfId="44851" xr:uid="{00000000-0005-0000-0000-0000C2AC0000}"/>
    <cellStyle name="Total (line) 2 3 2 32 4" xfId="44852" xr:uid="{00000000-0005-0000-0000-0000C3AC0000}"/>
    <cellStyle name="Total (line) 2 3 2 32 5" xfId="44853" xr:uid="{00000000-0005-0000-0000-0000C4AC0000}"/>
    <cellStyle name="Total (line) 2 3 2 33" xfId="6240" xr:uid="{00000000-0005-0000-0000-0000C5AC0000}"/>
    <cellStyle name="Total (line) 2 3 2 33 2" xfId="44854" xr:uid="{00000000-0005-0000-0000-0000C6AC0000}"/>
    <cellStyle name="Total (line) 2 3 2 33 2 2" xfId="44855" xr:uid="{00000000-0005-0000-0000-0000C7AC0000}"/>
    <cellStyle name="Total (line) 2 3 2 33 2 3" xfId="44856" xr:uid="{00000000-0005-0000-0000-0000C8AC0000}"/>
    <cellStyle name="Total (line) 2 3 2 33 2 4" xfId="44857" xr:uid="{00000000-0005-0000-0000-0000C9AC0000}"/>
    <cellStyle name="Total (line) 2 3 2 33 3" xfId="44858" xr:uid="{00000000-0005-0000-0000-0000CAAC0000}"/>
    <cellStyle name="Total (line) 2 3 2 33 4" xfId="44859" xr:uid="{00000000-0005-0000-0000-0000CBAC0000}"/>
    <cellStyle name="Total (line) 2 3 2 33 5" xfId="44860" xr:uid="{00000000-0005-0000-0000-0000CCAC0000}"/>
    <cellStyle name="Total (line) 2 3 2 34" xfId="6241" xr:uid="{00000000-0005-0000-0000-0000CDAC0000}"/>
    <cellStyle name="Total (line) 2 3 2 34 2" xfId="44861" xr:uid="{00000000-0005-0000-0000-0000CEAC0000}"/>
    <cellStyle name="Total (line) 2 3 2 34 2 2" xfId="44862" xr:uid="{00000000-0005-0000-0000-0000CFAC0000}"/>
    <cellStyle name="Total (line) 2 3 2 34 2 3" xfId="44863" xr:uid="{00000000-0005-0000-0000-0000D0AC0000}"/>
    <cellStyle name="Total (line) 2 3 2 34 2 4" xfId="44864" xr:uid="{00000000-0005-0000-0000-0000D1AC0000}"/>
    <cellStyle name="Total (line) 2 3 2 34 3" xfId="44865" xr:uid="{00000000-0005-0000-0000-0000D2AC0000}"/>
    <cellStyle name="Total (line) 2 3 2 34 4" xfId="44866" xr:uid="{00000000-0005-0000-0000-0000D3AC0000}"/>
    <cellStyle name="Total (line) 2 3 2 34 5" xfId="44867" xr:uid="{00000000-0005-0000-0000-0000D4AC0000}"/>
    <cellStyle name="Total (line) 2 3 2 35" xfId="6242" xr:uid="{00000000-0005-0000-0000-0000D5AC0000}"/>
    <cellStyle name="Total (line) 2 3 2 35 2" xfId="44868" xr:uid="{00000000-0005-0000-0000-0000D6AC0000}"/>
    <cellStyle name="Total (line) 2 3 2 35 2 2" xfId="44869" xr:uid="{00000000-0005-0000-0000-0000D7AC0000}"/>
    <cellStyle name="Total (line) 2 3 2 35 2 3" xfId="44870" xr:uid="{00000000-0005-0000-0000-0000D8AC0000}"/>
    <cellStyle name="Total (line) 2 3 2 35 2 4" xfId="44871" xr:uid="{00000000-0005-0000-0000-0000D9AC0000}"/>
    <cellStyle name="Total (line) 2 3 2 35 3" xfId="44872" xr:uid="{00000000-0005-0000-0000-0000DAAC0000}"/>
    <cellStyle name="Total (line) 2 3 2 35 4" xfId="44873" xr:uid="{00000000-0005-0000-0000-0000DBAC0000}"/>
    <cellStyle name="Total (line) 2 3 2 35 5" xfId="44874" xr:uid="{00000000-0005-0000-0000-0000DCAC0000}"/>
    <cellStyle name="Total (line) 2 3 2 36" xfId="6243" xr:uid="{00000000-0005-0000-0000-0000DDAC0000}"/>
    <cellStyle name="Total (line) 2 3 2 36 2" xfId="44875" xr:uid="{00000000-0005-0000-0000-0000DEAC0000}"/>
    <cellStyle name="Total (line) 2 3 2 36 2 2" xfId="44876" xr:uid="{00000000-0005-0000-0000-0000DFAC0000}"/>
    <cellStyle name="Total (line) 2 3 2 36 2 3" xfId="44877" xr:uid="{00000000-0005-0000-0000-0000E0AC0000}"/>
    <cellStyle name="Total (line) 2 3 2 36 2 4" xfId="44878" xr:uid="{00000000-0005-0000-0000-0000E1AC0000}"/>
    <cellStyle name="Total (line) 2 3 2 36 3" xfId="44879" xr:uid="{00000000-0005-0000-0000-0000E2AC0000}"/>
    <cellStyle name="Total (line) 2 3 2 36 4" xfId="44880" xr:uid="{00000000-0005-0000-0000-0000E3AC0000}"/>
    <cellStyle name="Total (line) 2 3 2 36 5" xfId="44881" xr:uid="{00000000-0005-0000-0000-0000E4AC0000}"/>
    <cellStyle name="Total (line) 2 3 2 37" xfId="6244" xr:uid="{00000000-0005-0000-0000-0000E5AC0000}"/>
    <cellStyle name="Total (line) 2 3 2 37 2" xfId="44882" xr:uid="{00000000-0005-0000-0000-0000E6AC0000}"/>
    <cellStyle name="Total (line) 2 3 2 37 2 2" xfId="44883" xr:uid="{00000000-0005-0000-0000-0000E7AC0000}"/>
    <cellStyle name="Total (line) 2 3 2 37 2 3" xfId="44884" xr:uid="{00000000-0005-0000-0000-0000E8AC0000}"/>
    <cellStyle name="Total (line) 2 3 2 37 2 4" xfId="44885" xr:uid="{00000000-0005-0000-0000-0000E9AC0000}"/>
    <cellStyle name="Total (line) 2 3 2 37 3" xfId="44886" xr:uid="{00000000-0005-0000-0000-0000EAAC0000}"/>
    <cellStyle name="Total (line) 2 3 2 37 4" xfId="44887" xr:uid="{00000000-0005-0000-0000-0000EBAC0000}"/>
    <cellStyle name="Total (line) 2 3 2 37 5" xfId="44888" xr:uid="{00000000-0005-0000-0000-0000ECAC0000}"/>
    <cellStyle name="Total (line) 2 3 2 38" xfId="6245" xr:uid="{00000000-0005-0000-0000-0000EDAC0000}"/>
    <cellStyle name="Total (line) 2 3 2 38 2" xfId="44889" xr:uid="{00000000-0005-0000-0000-0000EEAC0000}"/>
    <cellStyle name="Total (line) 2 3 2 38 2 2" xfId="44890" xr:uid="{00000000-0005-0000-0000-0000EFAC0000}"/>
    <cellStyle name="Total (line) 2 3 2 38 2 3" xfId="44891" xr:uid="{00000000-0005-0000-0000-0000F0AC0000}"/>
    <cellStyle name="Total (line) 2 3 2 38 2 4" xfId="44892" xr:uid="{00000000-0005-0000-0000-0000F1AC0000}"/>
    <cellStyle name="Total (line) 2 3 2 38 3" xfId="44893" xr:uid="{00000000-0005-0000-0000-0000F2AC0000}"/>
    <cellStyle name="Total (line) 2 3 2 38 4" xfId="44894" xr:uid="{00000000-0005-0000-0000-0000F3AC0000}"/>
    <cellStyle name="Total (line) 2 3 2 38 5" xfId="44895" xr:uid="{00000000-0005-0000-0000-0000F4AC0000}"/>
    <cellStyle name="Total (line) 2 3 2 39" xfId="6246" xr:uid="{00000000-0005-0000-0000-0000F5AC0000}"/>
    <cellStyle name="Total (line) 2 3 2 39 2" xfId="44896" xr:uid="{00000000-0005-0000-0000-0000F6AC0000}"/>
    <cellStyle name="Total (line) 2 3 2 39 2 2" xfId="44897" xr:uid="{00000000-0005-0000-0000-0000F7AC0000}"/>
    <cellStyle name="Total (line) 2 3 2 39 2 3" xfId="44898" xr:uid="{00000000-0005-0000-0000-0000F8AC0000}"/>
    <cellStyle name="Total (line) 2 3 2 39 2 4" xfId="44899" xr:uid="{00000000-0005-0000-0000-0000F9AC0000}"/>
    <cellStyle name="Total (line) 2 3 2 39 3" xfId="44900" xr:uid="{00000000-0005-0000-0000-0000FAAC0000}"/>
    <cellStyle name="Total (line) 2 3 2 39 4" xfId="44901" xr:uid="{00000000-0005-0000-0000-0000FBAC0000}"/>
    <cellStyle name="Total (line) 2 3 2 39 5" xfId="44902" xr:uid="{00000000-0005-0000-0000-0000FCAC0000}"/>
    <cellStyle name="Total (line) 2 3 2 4" xfId="6247" xr:uid="{00000000-0005-0000-0000-0000FDAC0000}"/>
    <cellStyle name="Total (line) 2 3 2 4 2" xfId="44903" xr:uid="{00000000-0005-0000-0000-0000FEAC0000}"/>
    <cellStyle name="Total (line) 2 3 2 4 2 2" xfId="44904" xr:uid="{00000000-0005-0000-0000-0000FFAC0000}"/>
    <cellStyle name="Total (line) 2 3 2 4 2 3" xfId="44905" xr:uid="{00000000-0005-0000-0000-000000AD0000}"/>
    <cellStyle name="Total (line) 2 3 2 4 2 4" xfId="44906" xr:uid="{00000000-0005-0000-0000-000001AD0000}"/>
    <cellStyle name="Total (line) 2 3 2 4 3" xfId="44907" xr:uid="{00000000-0005-0000-0000-000002AD0000}"/>
    <cellStyle name="Total (line) 2 3 2 4 4" xfId="44908" xr:uid="{00000000-0005-0000-0000-000003AD0000}"/>
    <cellStyle name="Total (line) 2 3 2 4 5" xfId="44909" xr:uid="{00000000-0005-0000-0000-000004AD0000}"/>
    <cellStyle name="Total (line) 2 3 2 40" xfId="6248" xr:uid="{00000000-0005-0000-0000-000005AD0000}"/>
    <cellStyle name="Total (line) 2 3 2 40 2" xfId="44910" xr:uid="{00000000-0005-0000-0000-000006AD0000}"/>
    <cellStyle name="Total (line) 2 3 2 40 2 2" xfId="44911" xr:uid="{00000000-0005-0000-0000-000007AD0000}"/>
    <cellStyle name="Total (line) 2 3 2 40 2 3" xfId="44912" xr:uid="{00000000-0005-0000-0000-000008AD0000}"/>
    <cellStyle name="Total (line) 2 3 2 40 2 4" xfId="44913" xr:uid="{00000000-0005-0000-0000-000009AD0000}"/>
    <cellStyle name="Total (line) 2 3 2 40 3" xfId="44914" xr:uid="{00000000-0005-0000-0000-00000AAD0000}"/>
    <cellStyle name="Total (line) 2 3 2 40 4" xfId="44915" xr:uid="{00000000-0005-0000-0000-00000BAD0000}"/>
    <cellStyle name="Total (line) 2 3 2 40 5" xfId="44916" xr:uid="{00000000-0005-0000-0000-00000CAD0000}"/>
    <cellStyle name="Total (line) 2 3 2 41" xfId="6249" xr:uid="{00000000-0005-0000-0000-00000DAD0000}"/>
    <cellStyle name="Total (line) 2 3 2 41 2" xfId="44917" xr:uid="{00000000-0005-0000-0000-00000EAD0000}"/>
    <cellStyle name="Total (line) 2 3 2 41 2 2" xfId="44918" xr:uid="{00000000-0005-0000-0000-00000FAD0000}"/>
    <cellStyle name="Total (line) 2 3 2 41 2 3" xfId="44919" xr:uid="{00000000-0005-0000-0000-000010AD0000}"/>
    <cellStyle name="Total (line) 2 3 2 41 2 4" xfId="44920" xr:uid="{00000000-0005-0000-0000-000011AD0000}"/>
    <cellStyle name="Total (line) 2 3 2 41 3" xfId="44921" xr:uid="{00000000-0005-0000-0000-000012AD0000}"/>
    <cellStyle name="Total (line) 2 3 2 41 4" xfId="44922" xr:uid="{00000000-0005-0000-0000-000013AD0000}"/>
    <cellStyle name="Total (line) 2 3 2 41 5" xfId="44923" xr:uid="{00000000-0005-0000-0000-000014AD0000}"/>
    <cellStyle name="Total (line) 2 3 2 42" xfId="6250" xr:uid="{00000000-0005-0000-0000-000015AD0000}"/>
    <cellStyle name="Total (line) 2 3 2 42 2" xfId="44924" xr:uid="{00000000-0005-0000-0000-000016AD0000}"/>
    <cellStyle name="Total (line) 2 3 2 42 2 2" xfId="44925" xr:uid="{00000000-0005-0000-0000-000017AD0000}"/>
    <cellStyle name="Total (line) 2 3 2 42 2 3" xfId="44926" xr:uid="{00000000-0005-0000-0000-000018AD0000}"/>
    <cellStyle name="Total (line) 2 3 2 42 2 4" xfId="44927" xr:uid="{00000000-0005-0000-0000-000019AD0000}"/>
    <cellStyle name="Total (line) 2 3 2 42 3" xfId="44928" xr:uid="{00000000-0005-0000-0000-00001AAD0000}"/>
    <cellStyle name="Total (line) 2 3 2 42 4" xfId="44929" xr:uid="{00000000-0005-0000-0000-00001BAD0000}"/>
    <cellStyle name="Total (line) 2 3 2 42 5" xfId="44930" xr:uid="{00000000-0005-0000-0000-00001CAD0000}"/>
    <cellStyle name="Total (line) 2 3 2 43" xfId="6251" xr:uid="{00000000-0005-0000-0000-00001DAD0000}"/>
    <cellStyle name="Total (line) 2 3 2 43 2" xfId="44931" xr:uid="{00000000-0005-0000-0000-00001EAD0000}"/>
    <cellStyle name="Total (line) 2 3 2 43 2 2" xfId="44932" xr:uid="{00000000-0005-0000-0000-00001FAD0000}"/>
    <cellStyle name="Total (line) 2 3 2 43 2 3" xfId="44933" xr:uid="{00000000-0005-0000-0000-000020AD0000}"/>
    <cellStyle name="Total (line) 2 3 2 43 2 4" xfId="44934" xr:uid="{00000000-0005-0000-0000-000021AD0000}"/>
    <cellStyle name="Total (line) 2 3 2 43 3" xfId="44935" xr:uid="{00000000-0005-0000-0000-000022AD0000}"/>
    <cellStyle name="Total (line) 2 3 2 43 4" xfId="44936" xr:uid="{00000000-0005-0000-0000-000023AD0000}"/>
    <cellStyle name="Total (line) 2 3 2 43 5" xfId="44937" xr:uid="{00000000-0005-0000-0000-000024AD0000}"/>
    <cellStyle name="Total (line) 2 3 2 44" xfId="6252" xr:uid="{00000000-0005-0000-0000-000025AD0000}"/>
    <cellStyle name="Total (line) 2 3 2 44 2" xfId="44938" xr:uid="{00000000-0005-0000-0000-000026AD0000}"/>
    <cellStyle name="Total (line) 2 3 2 44 2 2" xfId="44939" xr:uid="{00000000-0005-0000-0000-000027AD0000}"/>
    <cellStyle name="Total (line) 2 3 2 44 2 3" xfId="44940" xr:uid="{00000000-0005-0000-0000-000028AD0000}"/>
    <cellStyle name="Total (line) 2 3 2 44 2 4" xfId="44941" xr:uid="{00000000-0005-0000-0000-000029AD0000}"/>
    <cellStyle name="Total (line) 2 3 2 44 3" xfId="44942" xr:uid="{00000000-0005-0000-0000-00002AAD0000}"/>
    <cellStyle name="Total (line) 2 3 2 44 4" xfId="44943" xr:uid="{00000000-0005-0000-0000-00002BAD0000}"/>
    <cellStyle name="Total (line) 2 3 2 44 5" xfId="44944" xr:uid="{00000000-0005-0000-0000-00002CAD0000}"/>
    <cellStyle name="Total (line) 2 3 2 45" xfId="44945" xr:uid="{00000000-0005-0000-0000-00002DAD0000}"/>
    <cellStyle name="Total (line) 2 3 2 45 2" xfId="44946" xr:uid="{00000000-0005-0000-0000-00002EAD0000}"/>
    <cellStyle name="Total (line) 2 3 2 45 3" xfId="44947" xr:uid="{00000000-0005-0000-0000-00002FAD0000}"/>
    <cellStyle name="Total (line) 2 3 2 45 4" xfId="44948" xr:uid="{00000000-0005-0000-0000-000030AD0000}"/>
    <cellStyle name="Total (line) 2 3 2 46" xfId="44949" xr:uid="{00000000-0005-0000-0000-000031AD0000}"/>
    <cellStyle name="Total (line) 2 3 2 46 2" xfId="44950" xr:uid="{00000000-0005-0000-0000-000032AD0000}"/>
    <cellStyle name="Total (line) 2 3 2 46 3" xfId="44951" xr:uid="{00000000-0005-0000-0000-000033AD0000}"/>
    <cellStyle name="Total (line) 2 3 2 46 4" xfId="44952" xr:uid="{00000000-0005-0000-0000-000034AD0000}"/>
    <cellStyle name="Total (line) 2 3 2 47" xfId="44953" xr:uid="{00000000-0005-0000-0000-000035AD0000}"/>
    <cellStyle name="Total (line) 2 3 2 48" xfId="44954" xr:uid="{00000000-0005-0000-0000-000036AD0000}"/>
    <cellStyle name="Total (line) 2 3 2 49" xfId="44955" xr:uid="{00000000-0005-0000-0000-000037AD0000}"/>
    <cellStyle name="Total (line) 2 3 2 5" xfId="6253" xr:uid="{00000000-0005-0000-0000-000038AD0000}"/>
    <cellStyle name="Total (line) 2 3 2 5 2" xfId="44956" xr:uid="{00000000-0005-0000-0000-000039AD0000}"/>
    <cellStyle name="Total (line) 2 3 2 5 2 2" xfId="44957" xr:uid="{00000000-0005-0000-0000-00003AAD0000}"/>
    <cellStyle name="Total (line) 2 3 2 5 2 3" xfId="44958" xr:uid="{00000000-0005-0000-0000-00003BAD0000}"/>
    <cellStyle name="Total (line) 2 3 2 5 2 4" xfId="44959" xr:uid="{00000000-0005-0000-0000-00003CAD0000}"/>
    <cellStyle name="Total (line) 2 3 2 5 3" xfId="44960" xr:uid="{00000000-0005-0000-0000-00003DAD0000}"/>
    <cellStyle name="Total (line) 2 3 2 5 4" xfId="44961" xr:uid="{00000000-0005-0000-0000-00003EAD0000}"/>
    <cellStyle name="Total (line) 2 3 2 5 5" xfId="44962" xr:uid="{00000000-0005-0000-0000-00003FAD0000}"/>
    <cellStyle name="Total (line) 2 3 2 6" xfId="6254" xr:uid="{00000000-0005-0000-0000-000040AD0000}"/>
    <cellStyle name="Total (line) 2 3 2 6 2" xfId="44963" xr:uid="{00000000-0005-0000-0000-000041AD0000}"/>
    <cellStyle name="Total (line) 2 3 2 6 2 2" xfId="44964" xr:uid="{00000000-0005-0000-0000-000042AD0000}"/>
    <cellStyle name="Total (line) 2 3 2 6 2 3" xfId="44965" xr:uid="{00000000-0005-0000-0000-000043AD0000}"/>
    <cellStyle name="Total (line) 2 3 2 6 2 4" xfId="44966" xr:uid="{00000000-0005-0000-0000-000044AD0000}"/>
    <cellStyle name="Total (line) 2 3 2 6 3" xfId="44967" xr:uid="{00000000-0005-0000-0000-000045AD0000}"/>
    <cellStyle name="Total (line) 2 3 2 6 4" xfId="44968" xr:uid="{00000000-0005-0000-0000-000046AD0000}"/>
    <cellStyle name="Total (line) 2 3 2 6 5" xfId="44969" xr:uid="{00000000-0005-0000-0000-000047AD0000}"/>
    <cellStyle name="Total (line) 2 3 2 7" xfId="6255" xr:uid="{00000000-0005-0000-0000-000048AD0000}"/>
    <cellStyle name="Total (line) 2 3 2 7 2" xfId="44970" xr:uid="{00000000-0005-0000-0000-000049AD0000}"/>
    <cellStyle name="Total (line) 2 3 2 7 2 2" xfId="44971" xr:uid="{00000000-0005-0000-0000-00004AAD0000}"/>
    <cellStyle name="Total (line) 2 3 2 7 2 3" xfId="44972" xr:uid="{00000000-0005-0000-0000-00004BAD0000}"/>
    <cellStyle name="Total (line) 2 3 2 7 2 4" xfId="44973" xr:uid="{00000000-0005-0000-0000-00004CAD0000}"/>
    <cellStyle name="Total (line) 2 3 2 7 3" xfId="44974" xr:uid="{00000000-0005-0000-0000-00004DAD0000}"/>
    <cellStyle name="Total (line) 2 3 2 7 4" xfId="44975" xr:uid="{00000000-0005-0000-0000-00004EAD0000}"/>
    <cellStyle name="Total (line) 2 3 2 7 5" xfId="44976" xr:uid="{00000000-0005-0000-0000-00004FAD0000}"/>
    <cellStyle name="Total (line) 2 3 2 8" xfId="6256" xr:uid="{00000000-0005-0000-0000-000050AD0000}"/>
    <cellStyle name="Total (line) 2 3 2 8 2" xfId="44977" xr:uid="{00000000-0005-0000-0000-000051AD0000}"/>
    <cellStyle name="Total (line) 2 3 2 8 2 2" xfId="44978" xr:uid="{00000000-0005-0000-0000-000052AD0000}"/>
    <cellStyle name="Total (line) 2 3 2 8 2 3" xfId="44979" xr:uid="{00000000-0005-0000-0000-000053AD0000}"/>
    <cellStyle name="Total (line) 2 3 2 8 2 4" xfId="44980" xr:uid="{00000000-0005-0000-0000-000054AD0000}"/>
    <cellStyle name="Total (line) 2 3 2 8 3" xfId="44981" xr:uid="{00000000-0005-0000-0000-000055AD0000}"/>
    <cellStyle name="Total (line) 2 3 2 8 4" xfId="44982" xr:uid="{00000000-0005-0000-0000-000056AD0000}"/>
    <cellStyle name="Total (line) 2 3 2 8 5" xfId="44983" xr:uid="{00000000-0005-0000-0000-000057AD0000}"/>
    <cellStyle name="Total (line) 2 3 2 9" xfId="6257" xr:uid="{00000000-0005-0000-0000-000058AD0000}"/>
    <cellStyle name="Total (line) 2 3 2 9 2" xfId="44984" xr:uid="{00000000-0005-0000-0000-000059AD0000}"/>
    <cellStyle name="Total (line) 2 3 2 9 2 2" xfId="44985" xr:uid="{00000000-0005-0000-0000-00005AAD0000}"/>
    <cellStyle name="Total (line) 2 3 2 9 2 3" xfId="44986" xr:uid="{00000000-0005-0000-0000-00005BAD0000}"/>
    <cellStyle name="Total (line) 2 3 2 9 2 4" xfId="44987" xr:uid="{00000000-0005-0000-0000-00005CAD0000}"/>
    <cellStyle name="Total (line) 2 3 2 9 3" xfId="44988" xr:uid="{00000000-0005-0000-0000-00005DAD0000}"/>
    <cellStyle name="Total (line) 2 3 2 9 4" xfId="44989" xr:uid="{00000000-0005-0000-0000-00005EAD0000}"/>
    <cellStyle name="Total (line) 2 3 2 9 5" xfId="44990" xr:uid="{00000000-0005-0000-0000-00005FAD0000}"/>
    <cellStyle name="Total (line) 2 3 20" xfId="6258" xr:uid="{00000000-0005-0000-0000-000060AD0000}"/>
    <cellStyle name="Total (line) 2 3 20 2" xfId="44991" xr:uid="{00000000-0005-0000-0000-000061AD0000}"/>
    <cellStyle name="Total (line) 2 3 20 2 2" xfId="44992" xr:uid="{00000000-0005-0000-0000-000062AD0000}"/>
    <cellStyle name="Total (line) 2 3 20 2 3" xfId="44993" xr:uid="{00000000-0005-0000-0000-000063AD0000}"/>
    <cellStyle name="Total (line) 2 3 20 2 4" xfId="44994" xr:uid="{00000000-0005-0000-0000-000064AD0000}"/>
    <cellStyle name="Total (line) 2 3 20 3" xfId="44995" xr:uid="{00000000-0005-0000-0000-000065AD0000}"/>
    <cellStyle name="Total (line) 2 3 20 4" xfId="44996" xr:uid="{00000000-0005-0000-0000-000066AD0000}"/>
    <cellStyle name="Total (line) 2 3 20 5" xfId="44997" xr:uid="{00000000-0005-0000-0000-000067AD0000}"/>
    <cellStyle name="Total (line) 2 3 21" xfId="6259" xr:uid="{00000000-0005-0000-0000-000068AD0000}"/>
    <cellStyle name="Total (line) 2 3 21 2" xfId="44998" xr:uid="{00000000-0005-0000-0000-000069AD0000}"/>
    <cellStyle name="Total (line) 2 3 21 2 2" xfId="44999" xr:uid="{00000000-0005-0000-0000-00006AAD0000}"/>
    <cellStyle name="Total (line) 2 3 21 2 3" xfId="45000" xr:uid="{00000000-0005-0000-0000-00006BAD0000}"/>
    <cellStyle name="Total (line) 2 3 21 2 4" xfId="45001" xr:uid="{00000000-0005-0000-0000-00006CAD0000}"/>
    <cellStyle name="Total (line) 2 3 21 3" xfId="45002" xr:uid="{00000000-0005-0000-0000-00006DAD0000}"/>
    <cellStyle name="Total (line) 2 3 21 4" xfId="45003" xr:uid="{00000000-0005-0000-0000-00006EAD0000}"/>
    <cellStyle name="Total (line) 2 3 21 5" xfId="45004" xr:uid="{00000000-0005-0000-0000-00006FAD0000}"/>
    <cellStyle name="Total (line) 2 3 22" xfId="6260" xr:uid="{00000000-0005-0000-0000-000070AD0000}"/>
    <cellStyle name="Total (line) 2 3 22 2" xfId="45005" xr:uid="{00000000-0005-0000-0000-000071AD0000}"/>
    <cellStyle name="Total (line) 2 3 22 2 2" xfId="45006" xr:uid="{00000000-0005-0000-0000-000072AD0000}"/>
    <cellStyle name="Total (line) 2 3 22 2 3" xfId="45007" xr:uid="{00000000-0005-0000-0000-000073AD0000}"/>
    <cellStyle name="Total (line) 2 3 22 2 4" xfId="45008" xr:uid="{00000000-0005-0000-0000-000074AD0000}"/>
    <cellStyle name="Total (line) 2 3 22 3" xfId="45009" xr:uid="{00000000-0005-0000-0000-000075AD0000}"/>
    <cellStyle name="Total (line) 2 3 22 4" xfId="45010" xr:uid="{00000000-0005-0000-0000-000076AD0000}"/>
    <cellStyle name="Total (line) 2 3 22 5" xfId="45011" xr:uid="{00000000-0005-0000-0000-000077AD0000}"/>
    <cellStyle name="Total (line) 2 3 23" xfId="6261" xr:uid="{00000000-0005-0000-0000-000078AD0000}"/>
    <cellStyle name="Total (line) 2 3 23 2" xfId="45012" xr:uid="{00000000-0005-0000-0000-000079AD0000}"/>
    <cellStyle name="Total (line) 2 3 23 2 2" xfId="45013" xr:uid="{00000000-0005-0000-0000-00007AAD0000}"/>
    <cellStyle name="Total (line) 2 3 23 2 3" xfId="45014" xr:uid="{00000000-0005-0000-0000-00007BAD0000}"/>
    <cellStyle name="Total (line) 2 3 23 2 4" xfId="45015" xr:uid="{00000000-0005-0000-0000-00007CAD0000}"/>
    <cellStyle name="Total (line) 2 3 23 3" xfId="45016" xr:uid="{00000000-0005-0000-0000-00007DAD0000}"/>
    <cellStyle name="Total (line) 2 3 23 4" xfId="45017" xr:uid="{00000000-0005-0000-0000-00007EAD0000}"/>
    <cellStyle name="Total (line) 2 3 23 5" xfId="45018" xr:uid="{00000000-0005-0000-0000-00007FAD0000}"/>
    <cellStyle name="Total (line) 2 3 24" xfId="6262" xr:uid="{00000000-0005-0000-0000-000080AD0000}"/>
    <cellStyle name="Total (line) 2 3 24 2" xfId="45019" xr:uid="{00000000-0005-0000-0000-000081AD0000}"/>
    <cellStyle name="Total (line) 2 3 24 2 2" xfId="45020" xr:uid="{00000000-0005-0000-0000-000082AD0000}"/>
    <cellStyle name="Total (line) 2 3 24 2 3" xfId="45021" xr:uid="{00000000-0005-0000-0000-000083AD0000}"/>
    <cellStyle name="Total (line) 2 3 24 2 4" xfId="45022" xr:uid="{00000000-0005-0000-0000-000084AD0000}"/>
    <cellStyle name="Total (line) 2 3 24 3" xfId="45023" xr:uid="{00000000-0005-0000-0000-000085AD0000}"/>
    <cellStyle name="Total (line) 2 3 24 4" xfId="45024" xr:uid="{00000000-0005-0000-0000-000086AD0000}"/>
    <cellStyle name="Total (line) 2 3 24 5" xfId="45025" xr:uid="{00000000-0005-0000-0000-000087AD0000}"/>
    <cellStyle name="Total (line) 2 3 25" xfId="6263" xr:uid="{00000000-0005-0000-0000-000088AD0000}"/>
    <cellStyle name="Total (line) 2 3 25 2" xfId="45026" xr:uid="{00000000-0005-0000-0000-000089AD0000}"/>
    <cellStyle name="Total (line) 2 3 25 2 2" xfId="45027" xr:uid="{00000000-0005-0000-0000-00008AAD0000}"/>
    <cellStyle name="Total (line) 2 3 25 2 3" xfId="45028" xr:uid="{00000000-0005-0000-0000-00008BAD0000}"/>
    <cellStyle name="Total (line) 2 3 25 2 4" xfId="45029" xr:uid="{00000000-0005-0000-0000-00008CAD0000}"/>
    <cellStyle name="Total (line) 2 3 25 3" xfId="45030" xr:uid="{00000000-0005-0000-0000-00008DAD0000}"/>
    <cellStyle name="Total (line) 2 3 25 4" xfId="45031" xr:uid="{00000000-0005-0000-0000-00008EAD0000}"/>
    <cellStyle name="Total (line) 2 3 25 5" xfId="45032" xr:uid="{00000000-0005-0000-0000-00008FAD0000}"/>
    <cellStyle name="Total (line) 2 3 26" xfId="6264" xr:uid="{00000000-0005-0000-0000-000090AD0000}"/>
    <cellStyle name="Total (line) 2 3 26 2" xfId="45033" xr:uid="{00000000-0005-0000-0000-000091AD0000}"/>
    <cellStyle name="Total (line) 2 3 26 2 2" xfId="45034" xr:uid="{00000000-0005-0000-0000-000092AD0000}"/>
    <cellStyle name="Total (line) 2 3 26 2 3" xfId="45035" xr:uid="{00000000-0005-0000-0000-000093AD0000}"/>
    <cellStyle name="Total (line) 2 3 26 2 4" xfId="45036" xr:uid="{00000000-0005-0000-0000-000094AD0000}"/>
    <cellStyle name="Total (line) 2 3 26 3" xfId="45037" xr:uid="{00000000-0005-0000-0000-000095AD0000}"/>
    <cellStyle name="Total (line) 2 3 26 4" xfId="45038" xr:uid="{00000000-0005-0000-0000-000096AD0000}"/>
    <cellStyle name="Total (line) 2 3 26 5" xfId="45039" xr:uid="{00000000-0005-0000-0000-000097AD0000}"/>
    <cellStyle name="Total (line) 2 3 27" xfId="6265" xr:uid="{00000000-0005-0000-0000-000098AD0000}"/>
    <cellStyle name="Total (line) 2 3 27 2" xfId="45040" xr:uid="{00000000-0005-0000-0000-000099AD0000}"/>
    <cellStyle name="Total (line) 2 3 27 2 2" xfId="45041" xr:uid="{00000000-0005-0000-0000-00009AAD0000}"/>
    <cellStyle name="Total (line) 2 3 27 2 3" xfId="45042" xr:uid="{00000000-0005-0000-0000-00009BAD0000}"/>
    <cellStyle name="Total (line) 2 3 27 2 4" xfId="45043" xr:uid="{00000000-0005-0000-0000-00009CAD0000}"/>
    <cellStyle name="Total (line) 2 3 27 3" xfId="45044" xr:uid="{00000000-0005-0000-0000-00009DAD0000}"/>
    <cellStyle name="Total (line) 2 3 27 4" xfId="45045" xr:uid="{00000000-0005-0000-0000-00009EAD0000}"/>
    <cellStyle name="Total (line) 2 3 27 5" xfId="45046" xr:uid="{00000000-0005-0000-0000-00009FAD0000}"/>
    <cellStyle name="Total (line) 2 3 28" xfId="6266" xr:uid="{00000000-0005-0000-0000-0000A0AD0000}"/>
    <cellStyle name="Total (line) 2 3 28 2" xfId="45047" xr:uid="{00000000-0005-0000-0000-0000A1AD0000}"/>
    <cellStyle name="Total (line) 2 3 28 2 2" xfId="45048" xr:uid="{00000000-0005-0000-0000-0000A2AD0000}"/>
    <cellStyle name="Total (line) 2 3 28 2 3" xfId="45049" xr:uid="{00000000-0005-0000-0000-0000A3AD0000}"/>
    <cellStyle name="Total (line) 2 3 28 2 4" xfId="45050" xr:uid="{00000000-0005-0000-0000-0000A4AD0000}"/>
    <cellStyle name="Total (line) 2 3 28 3" xfId="45051" xr:uid="{00000000-0005-0000-0000-0000A5AD0000}"/>
    <cellStyle name="Total (line) 2 3 28 4" xfId="45052" xr:uid="{00000000-0005-0000-0000-0000A6AD0000}"/>
    <cellStyle name="Total (line) 2 3 28 5" xfId="45053" xr:uid="{00000000-0005-0000-0000-0000A7AD0000}"/>
    <cellStyle name="Total (line) 2 3 29" xfId="6267" xr:uid="{00000000-0005-0000-0000-0000A8AD0000}"/>
    <cellStyle name="Total (line) 2 3 29 2" xfId="45054" xr:uid="{00000000-0005-0000-0000-0000A9AD0000}"/>
    <cellStyle name="Total (line) 2 3 29 2 2" xfId="45055" xr:uid="{00000000-0005-0000-0000-0000AAAD0000}"/>
    <cellStyle name="Total (line) 2 3 29 2 3" xfId="45056" xr:uid="{00000000-0005-0000-0000-0000ABAD0000}"/>
    <cellStyle name="Total (line) 2 3 29 2 4" xfId="45057" xr:uid="{00000000-0005-0000-0000-0000ACAD0000}"/>
    <cellStyle name="Total (line) 2 3 29 3" xfId="45058" xr:uid="{00000000-0005-0000-0000-0000ADAD0000}"/>
    <cellStyle name="Total (line) 2 3 29 4" xfId="45059" xr:uid="{00000000-0005-0000-0000-0000AEAD0000}"/>
    <cellStyle name="Total (line) 2 3 29 5" xfId="45060" xr:uid="{00000000-0005-0000-0000-0000AFAD0000}"/>
    <cellStyle name="Total (line) 2 3 3" xfId="6268" xr:uid="{00000000-0005-0000-0000-0000B0AD0000}"/>
    <cellStyle name="Total (line) 2 3 3 2" xfId="45061" xr:uid="{00000000-0005-0000-0000-0000B1AD0000}"/>
    <cellStyle name="Total (line) 2 3 3 2 2" xfId="45062" xr:uid="{00000000-0005-0000-0000-0000B2AD0000}"/>
    <cellStyle name="Total (line) 2 3 3 2 3" xfId="45063" xr:uid="{00000000-0005-0000-0000-0000B3AD0000}"/>
    <cellStyle name="Total (line) 2 3 3 2 4" xfId="45064" xr:uid="{00000000-0005-0000-0000-0000B4AD0000}"/>
    <cellStyle name="Total (line) 2 3 3 3" xfId="45065" xr:uid="{00000000-0005-0000-0000-0000B5AD0000}"/>
    <cellStyle name="Total (line) 2 3 3 4" xfId="45066" xr:uid="{00000000-0005-0000-0000-0000B6AD0000}"/>
    <cellStyle name="Total (line) 2 3 3 5" xfId="45067" xr:uid="{00000000-0005-0000-0000-0000B7AD0000}"/>
    <cellStyle name="Total (line) 2 3 30" xfId="6269" xr:uid="{00000000-0005-0000-0000-0000B8AD0000}"/>
    <cellStyle name="Total (line) 2 3 30 2" xfId="45068" xr:uid="{00000000-0005-0000-0000-0000B9AD0000}"/>
    <cellStyle name="Total (line) 2 3 30 2 2" xfId="45069" xr:uid="{00000000-0005-0000-0000-0000BAAD0000}"/>
    <cellStyle name="Total (line) 2 3 30 2 3" xfId="45070" xr:uid="{00000000-0005-0000-0000-0000BBAD0000}"/>
    <cellStyle name="Total (line) 2 3 30 2 4" xfId="45071" xr:uid="{00000000-0005-0000-0000-0000BCAD0000}"/>
    <cellStyle name="Total (line) 2 3 30 3" xfId="45072" xr:uid="{00000000-0005-0000-0000-0000BDAD0000}"/>
    <cellStyle name="Total (line) 2 3 30 4" xfId="45073" xr:uid="{00000000-0005-0000-0000-0000BEAD0000}"/>
    <cellStyle name="Total (line) 2 3 30 5" xfId="45074" xr:uid="{00000000-0005-0000-0000-0000BFAD0000}"/>
    <cellStyle name="Total (line) 2 3 31" xfId="6270" xr:uid="{00000000-0005-0000-0000-0000C0AD0000}"/>
    <cellStyle name="Total (line) 2 3 31 2" xfId="45075" xr:uid="{00000000-0005-0000-0000-0000C1AD0000}"/>
    <cellStyle name="Total (line) 2 3 31 2 2" xfId="45076" xr:uid="{00000000-0005-0000-0000-0000C2AD0000}"/>
    <cellStyle name="Total (line) 2 3 31 2 3" xfId="45077" xr:uid="{00000000-0005-0000-0000-0000C3AD0000}"/>
    <cellStyle name="Total (line) 2 3 31 2 4" xfId="45078" xr:uid="{00000000-0005-0000-0000-0000C4AD0000}"/>
    <cellStyle name="Total (line) 2 3 31 3" xfId="45079" xr:uid="{00000000-0005-0000-0000-0000C5AD0000}"/>
    <cellStyle name="Total (line) 2 3 31 4" xfId="45080" xr:uid="{00000000-0005-0000-0000-0000C6AD0000}"/>
    <cellStyle name="Total (line) 2 3 31 5" xfId="45081" xr:uid="{00000000-0005-0000-0000-0000C7AD0000}"/>
    <cellStyle name="Total (line) 2 3 32" xfId="6271" xr:uid="{00000000-0005-0000-0000-0000C8AD0000}"/>
    <cellStyle name="Total (line) 2 3 32 2" xfId="45082" xr:uid="{00000000-0005-0000-0000-0000C9AD0000}"/>
    <cellStyle name="Total (line) 2 3 32 2 2" xfId="45083" xr:uid="{00000000-0005-0000-0000-0000CAAD0000}"/>
    <cellStyle name="Total (line) 2 3 32 2 3" xfId="45084" xr:uid="{00000000-0005-0000-0000-0000CBAD0000}"/>
    <cellStyle name="Total (line) 2 3 32 2 4" xfId="45085" xr:uid="{00000000-0005-0000-0000-0000CCAD0000}"/>
    <cellStyle name="Total (line) 2 3 32 3" xfId="45086" xr:uid="{00000000-0005-0000-0000-0000CDAD0000}"/>
    <cellStyle name="Total (line) 2 3 32 4" xfId="45087" xr:uid="{00000000-0005-0000-0000-0000CEAD0000}"/>
    <cellStyle name="Total (line) 2 3 32 5" xfId="45088" xr:uid="{00000000-0005-0000-0000-0000CFAD0000}"/>
    <cellStyle name="Total (line) 2 3 33" xfId="6272" xr:uid="{00000000-0005-0000-0000-0000D0AD0000}"/>
    <cellStyle name="Total (line) 2 3 33 2" xfId="45089" xr:uid="{00000000-0005-0000-0000-0000D1AD0000}"/>
    <cellStyle name="Total (line) 2 3 33 2 2" xfId="45090" xr:uid="{00000000-0005-0000-0000-0000D2AD0000}"/>
    <cellStyle name="Total (line) 2 3 33 2 3" xfId="45091" xr:uid="{00000000-0005-0000-0000-0000D3AD0000}"/>
    <cellStyle name="Total (line) 2 3 33 2 4" xfId="45092" xr:uid="{00000000-0005-0000-0000-0000D4AD0000}"/>
    <cellStyle name="Total (line) 2 3 33 3" xfId="45093" xr:uid="{00000000-0005-0000-0000-0000D5AD0000}"/>
    <cellStyle name="Total (line) 2 3 33 4" xfId="45094" xr:uid="{00000000-0005-0000-0000-0000D6AD0000}"/>
    <cellStyle name="Total (line) 2 3 33 5" xfId="45095" xr:uid="{00000000-0005-0000-0000-0000D7AD0000}"/>
    <cellStyle name="Total (line) 2 3 34" xfId="6273" xr:uid="{00000000-0005-0000-0000-0000D8AD0000}"/>
    <cellStyle name="Total (line) 2 3 34 2" xfId="45096" xr:uid="{00000000-0005-0000-0000-0000D9AD0000}"/>
    <cellStyle name="Total (line) 2 3 34 2 2" xfId="45097" xr:uid="{00000000-0005-0000-0000-0000DAAD0000}"/>
    <cellStyle name="Total (line) 2 3 34 2 3" xfId="45098" xr:uid="{00000000-0005-0000-0000-0000DBAD0000}"/>
    <cellStyle name="Total (line) 2 3 34 2 4" xfId="45099" xr:uid="{00000000-0005-0000-0000-0000DCAD0000}"/>
    <cellStyle name="Total (line) 2 3 34 3" xfId="45100" xr:uid="{00000000-0005-0000-0000-0000DDAD0000}"/>
    <cellStyle name="Total (line) 2 3 34 4" xfId="45101" xr:uid="{00000000-0005-0000-0000-0000DEAD0000}"/>
    <cellStyle name="Total (line) 2 3 34 5" xfId="45102" xr:uid="{00000000-0005-0000-0000-0000DFAD0000}"/>
    <cellStyle name="Total (line) 2 3 35" xfId="6274" xr:uid="{00000000-0005-0000-0000-0000E0AD0000}"/>
    <cellStyle name="Total (line) 2 3 35 2" xfId="45103" xr:uid="{00000000-0005-0000-0000-0000E1AD0000}"/>
    <cellStyle name="Total (line) 2 3 35 2 2" xfId="45104" xr:uid="{00000000-0005-0000-0000-0000E2AD0000}"/>
    <cellStyle name="Total (line) 2 3 35 2 3" xfId="45105" xr:uid="{00000000-0005-0000-0000-0000E3AD0000}"/>
    <cellStyle name="Total (line) 2 3 35 2 4" xfId="45106" xr:uid="{00000000-0005-0000-0000-0000E4AD0000}"/>
    <cellStyle name="Total (line) 2 3 35 3" xfId="45107" xr:uid="{00000000-0005-0000-0000-0000E5AD0000}"/>
    <cellStyle name="Total (line) 2 3 35 4" xfId="45108" xr:uid="{00000000-0005-0000-0000-0000E6AD0000}"/>
    <cellStyle name="Total (line) 2 3 35 5" xfId="45109" xr:uid="{00000000-0005-0000-0000-0000E7AD0000}"/>
    <cellStyle name="Total (line) 2 3 36" xfId="6275" xr:uid="{00000000-0005-0000-0000-0000E8AD0000}"/>
    <cellStyle name="Total (line) 2 3 36 2" xfId="45110" xr:uid="{00000000-0005-0000-0000-0000E9AD0000}"/>
    <cellStyle name="Total (line) 2 3 36 2 2" xfId="45111" xr:uid="{00000000-0005-0000-0000-0000EAAD0000}"/>
    <cellStyle name="Total (line) 2 3 36 2 3" xfId="45112" xr:uid="{00000000-0005-0000-0000-0000EBAD0000}"/>
    <cellStyle name="Total (line) 2 3 36 2 4" xfId="45113" xr:uid="{00000000-0005-0000-0000-0000ECAD0000}"/>
    <cellStyle name="Total (line) 2 3 36 3" xfId="45114" xr:uid="{00000000-0005-0000-0000-0000EDAD0000}"/>
    <cellStyle name="Total (line) 2 3 36 4" xfId="45115" xr:uid="{00000000-0005-0000-0000-0000EEAD0000}"/>
    <cellStyle name="Total (line) 2 3 36 5" xfId="45116" xr:uid="{00000000-0005-0000-0000-0000EFAD0000}"/>
    <cellStyle name="Total (line) 2 3 37" xfId="6276" xr:uid="{00000000-0005-0000-0000-0000F0AD0000}"/>
    <cellStyle name="Total (line) 2 3 37 2" xfId="45117" xr:uid="{00000000-0005-0000-0000-0000F1AD0000}"/>
    <cellStyle name="Total (line) 2 3 37 2 2" xfId="45118" xr:uid="{00000000-0005-0000-0000-0000F2AD0000}"/>
    <cellStyle name="Total (line) 2 3 37 2 3" xfId="45119" xr:uid="{00000000-0005-0000-0000-0000F3AD0000}"/>
    <cellStyle name="Total (line) 2 3 37 2 4" xfId="45120" xr:uid="{00000000-0005-0000-0000-0000F4AD0000}"/>
    <cellStyle name="Total (line) 2 3 37 3" xfId="45121" xr:uid="{00000000-0005-0000-0000-0000F5AD0000}"/>
    <cellStyle name="Total (line) 2 3 37 4" xfId="45122" xr:uid="{00000000-0005-0000-0000-0000F6AD0000}"/>
    <cellStyle name="Total (line) 2 3 37 5" xfId="45123" xr:uid="{00000000-0005-0000-0000-0000F7AD0000}"/>
    <cellStyle name="Total (line) 2 3 38" xfId="6277" xr:uid="{00000000-0005-0000-0000-0000F8AD0000}"/>
    <cellStyle name="Total (line) 2 3 38 2" xfId="45124" xr:uid="{00000000-0005-0000-0000-0000F9AD0000}"/>
    <cellStyle name="Total (line) 2 3 38 2 2" xfId="45125" xr:uid="{00000000-0005-0000-0000-0000FAAD0000}"/>
    <cellStyle name="Total (line) 2 3 38 2 3" xfId="45126" xr:uid="{00000000-0005-0000-0000-0000FBAD0000}"/>
    <cellStyle name="Total (line) 2 3 38 2 4" xfId="45127" xr:uid="{00000000-0005-0000-0000-0000FCAD0000}"/>
    <cellStyle name="Total (line) 2 3 38 3" xfId="45128" xr:uid="{00000000-0005-0000-0000-0000FDAD0000}"/>
    <cellStyle name="Total (line) 2 3 38 4" xfId="45129" xr:uid="{00000000-0005-0000-0000-0000FEAD0000}"/>
    <cellStyle name="Total (line) 2 3 38 5" xfId="45130" xr:uid="{00000000-0005-0000-0000-0000FFAD0000}"/>
    <cellStyle name="Total (line) 2 3 39" xfId="6278" xr:uid="{00000000-0005-0000-0000-000000AE0000}"/>
    <cellStyle name="Total (line) 2 3 39 2" xfId="45131" xr:uid="{00000000-0005-0000-0000-000001AE0000}"/>
    <cellStyle name="Total (line) 2 3 39 2 2" xfId="45132" xr:uid="{00000000-0005-0000-0000-000002AE0000}"/>
    <cellStyle name="Total (line) 2 3 39 2 3" xfId="45133" xr:uid="{00000000-0005-0000-0000-000003AE0000}"/>
    <cellStyle name="Total (line) 2 3 39 2 4" xfId="45134" xr:uid="{00000000-0005-0000-0000-000004AE0000}"/>
    <cellStyle name="Total (line) 2 3 39 3" xfId="45135" xr:uid="{00000000-0005-0000-0000-000005AE0000}"/>
    <cellStyle name="Total (line) 2 3 39 4" xfId="45136" xr:uid="{00000000-0005-0000-0000-000006AE0000}"/>
    <cellStyle name="Total (line) 2 3 39 5" xfId="45137" xr:uid="{00000000-0005-0000-0000-000007AE0000}"/>
    <cellStyle name="Total (line) 2 3 4" xfId="6279" xr:uid="{00000000-0005-0000-0000-000008AE0000}"/>
    <cellStyle name="Total (line) 2 3 4 2" xfId="45138" xr:uid="{00000000-0005-0000-0000-000009AE0000}"/>
    <cellStyle name="Total (line) 2 3 4 2 2" xfId="45139" xr:uid="{00000000-0005-0000-0000-00000AAE0000}"/>
    <cellStyle name="Total (line) 2 3 4 2 3" xfId="45140" xr:uid="{00000000-0005-0000-0000-00000BAE0000}"/>
    <cellStyle name="Total (line) 2 3 4 2 4" xfId="45141" xr:uid="{00000000-0005-0000-0000-00000CAE0000}"/>
    <cellStyle name="Total (line) 2 3 4 3" xfId="45142" xr:uid="{00000000-0005-0000-0000-00000DAE0000}"/>
    <cellStyle name="Total (line) 2 3 4 4" xfId="45143" xr:uid="{00000000-0005-0000-0000-00000EAE0000}"/>
    <cellStyle name="Total (line) 2 3 4 5" xfId="45144" xr:uid="{00000000-0005-0000-0000-00000FAE0000}"/>
    <cellStyle name="Total (line) 2 3 40" xfId="6280" xr:uid="{00000000-0005-0000-0000-000010AE0000}"/>
    <cellStyle name="Total (line) 2 3 40 2" xfId="45145" xr:uid="{00000000-0005-0000-0000-000011AE0000}"/>
    <cellStyle name="Total (line) 2 3 40 2 2" xfId="45146" xr:uid="{00000000-0005-0000-0000-000012AE0000}"/>
    <cellStyle name="Total (line) 2 3 40 2 3" xfId="45147" xr:uid="{00000000-0005-0000-0000-000013AE0000}"/>
    <cellStyle name="Total (line) 2 3 40 2 4" xfId="45148" xr:uid="{00000000-0005-0000-0000-000014AE0000}"/>
    <cellStyle name="Total (line) 2 3 40 3" xfId="45149" xr:uid="{00000000-0005-0000-0000-000015AE0000}"/>
    <cellStyle name="Total (line) 2 3 40 4" xfId="45150" xr:uid="{00000000-0005-0000-0000-000016AE0000}"/>
    <cellStyle name="Total (line) 2 3 40 5" xfId="45151" xr:uid="{00000000-0005-0000-0000-000017AE0000}"/>
    <cellStyle name="Total (line) 2 3 41" xfId="6281" xr:uid="{00000000-0005-0000-0000-000018AE0000}"/>
    <cellStyle name="Total (line) 2 3 41 2" xfId="45152" xr:uid="{00000000-0005-0000-0000-000019AE0000}"/>
    <cellStyle name="Total (line) 2 3 41 2 2" xfId="45153" xr:uid="{00000000-0005-0000-0000-00001AAE0000}"/>
    <cellStyle name="Total (line) 2 3 41 2 3" xfId="45154" xr:uid="{00000000-0005-0000-0000-00001BAE0000}"/>
    <cellStyle name="Total (line) 2 3 41 2 4" xfId="45155" xr:uid="{00000000-0005-0000-0000-00001CAE0000}"/>
    <cellStyle name="Total (line) 2 3 41 3" xfId="45156" xr:uid="{00000000-0005-0000-0000-00001DAE0000}"/>
    <cellStyle name="Total (line) 2 3 41 4" xfId="45157" xr:uid="{00000000-0005-0000-0000-00001EAE0000}"/>
    <cellStyle name="Total (line) 2 3 41 5" xfId="45158" xr:uid="{00000000-0005-0000-0000-00001FAE0000}"/>
    <cellStyle name="Total (line) 2 3 42" xfId="6282" xr:uid="{00000000-0005-0000-0000-000020AE0000}"/>
    <cellStyle name="Total (line) 2 3 42 2" xfId="45159" xr:uid="{00000000-0005-0000-0000-000021AE0000}"/>
    <cellStyle name="Total (line) 2 3 42 2 2" xfId="45160" xr:uid="{00000000-0005-0000-0000-000022AE0000}"/>
    <cellStyle name="Total (line) 2 3 42 2 3" xfId="45161" xr:uid="{00000000-0005-0000-0000-000023AE0000}"/>
    <cellStyle name="Total (line) 2 3 42 2 4" xfId="45162" xr:uid="{00000000-0005-0000-0000-000024AE0000}"/>
    <cellStyle name="Total (line) 2 3 42 3" xfId="45163" xr:uid="{00000000-0005-0000-0000-000025AE0000}"/>
    <cellStyle name="Total (line) 2 3 42 4" xfId="45164" xr:uid="{00000000-0005-0000-0000-000026AE0000}"/>
    <cellStyle name="Total (line) 2 3 42 5" xfId="45165" xr:uid="{00000000-0005-0000-0000-000027AE0000}"/>
    <cellStyle name="Total (line) 2 3 43" xfId="6283" xr:uid="{00000000-0005-0000-0000-000028AE0000}"/>
    <cellStyle name="Total (line) 2 3 43 2" xfId="45166" xr:uid="{00000000-0005-0000-0000-000029AE0000}"/>
    <cellStyle name="Total (line) 2 3 43 2 2" xfId="45167" xr:uid="{00000000-0005-0000-0000-00002AAE0000}"/>
    <cellStyle name="Total (line) 2 3 43 2 3" xfId="45168" xr:uid="{00000000-0005-0000-0000-00002BAE0000}"/>
    <cellStyle name="Total (line) 2 3 43 2 4" xfId="45169" xr:uid="{00000000-0005-0000-0000-00002CAE0000}"/>
    <cellStyle name="Total (line) 2 3 43 3" xfId="45170" xr:uid="{00000000-0005-0000-0000-00002DAE0000}"/>
    <cellStyle name="Total (line) 2 3 43 4" xfId="45171" xr:uid="{00000000-0005-0000-0000-00002EAE0000}"/>
    <cellStyle name="Total (line) 2 3 43 5" xfId="45172" xr:uid="{00000000-0005-0000-0000-00002FAE0000}"/>
    <cellStyle name="Total (line) 2 3 44" xfId="6284" xr:uid="{00000000-0005-0000-0000-000030AE0000}"/>
    <cellStyle name="Total (line) 2 3 44 2" xfId="45173" xr:uid="{00000000-0005-0000-0000-000031AE0000}"/>
    <cellStyle name="Total (line) 2 3 44 2 2" xfId="45174" xr:uid="{00000000-0005-0000-0000-000032AE0000}"/>
    <cellStyle name="Total (line) 2 3 44 2 3" xfId="45175" xr:uid="{00000000-0005-0000-0000-000033AE0000}"/>
    <cellStyle name="Total (line) 2 3 44 2 4" xfId="45176" xr:uid="{00000000-0005-0000-0000-000034AE0000}"/>
    <cellStyle name="Total (line) 2 3 44 3" xfId="45177" xr:uid="{00000000-0005-0000-0000-000035AE0000}"/>
    <cellStyle name="Total (line) 2 3 44 4" xfId="45178" xr:uid="{00000000-0005-0000-0000-000036AE0000}"/>
    <cellStyle name="Total (line) 2 3 44 5" xfId="45179" xr:uid="{00000000-0005-0000-0000-000037AE0000}"/>
    <cellStyle name="Total (line) 2 3 45" xfId="6285" xr:uid="{00000000-0005-0000-0000-000038AE0000}"/>
    <cellStyle name="Total (line) 2 3 45 2" xfId="45180" xr:uid="{00000000-0005-0000-0000-000039AE0000}"/>
    <cellStyle name="Total (line) 2 3 45 2 2" xfId="45181" xr:uid="{00000000-0005-0000-0000-00003AAE0000}"/>
    <cellStyle name="Total (line) 2 3 45 2 3" xfId="45182" xr:uid="{00000000-0005-0000-0000-00003BAE0000}"/>
    <cellStyle name="Total (line) 2 3 45 2 4" xfId="45183" xr:uid="{00000000-0005-0000-0000-00003CAE0000}"/>
    <cellStyle name="Total (line) 2 3 45 3" xfId="45184" xr:uid="{00000000-0005-0000-0000-00003DAE0000}"/>
    <cellStyle name="Total (line) 2 3 45 4" xfId="45185" xr:uid="{00000000-0005-0000-0000-00003EAE0000}"/>
    <cellStyle name="Total (line) 2 3 45 5" xfId="45186" xr:uid="{00000000-0005-0000-0000-00003FAE0000}"/>
    <cellStyle name="Total (line) 2 3 46" xfId="45187" xr:uid="{00000000-0005-0000-0000-000040AE0000}"/>
    <cellStyle name="Total (line) 2 3 46 2" xfId="45188" xr:uid="{00000000-0005-0000-0000-000041AE0000}"/>
    <cellStyle name="Total (line) 2 3 46 3" xfId="45189" xr:uid="{00000000-0005-0000-0000-000042AE0000}"/>
    <cellStyle name="Total (line) 2 3 46 4" xfId="45190" xr:uid="{00000000-0005-0000-0000-000043AE0000}"/>
    <cellStyle name="Total (line) 2 3 47" xfId="45191" xr:uid="{00000000-0005-0000-0000-000044AE0000}"/>
    <cellStyle name="Total (line) 2 3 48" xfId="45192" xr:uid="{00000000-0005-0000-0000-000045AE0000}"/>
    <cellStyle name="Total (line) 2 3 49" xfId="45193" xr:uid="{00000000-0005-0000-0000-000046AE0000}"/>
    <cellStyle name="Total (line) 2 3 5" xfId="6286" xr:uid="{00000000-0005-0000-0000-000047AE0000}"/>
    <cellStyle name="Total (line) 2 3 5 2" xfId="45194" xr:uid="{00000000-0005-0000-0000-000048AE0000}"/>
    <cellStyle name="Total (line) 2 3 5 2 2" xfId="45195" xr:uid="{00000000-0005-0000-0000-000049AE0000}"/>
    <cellStyle name="Total (line) 2 3 5 2 3" xfId="45196" xr:uid="{00000000-0005-0000-0000-00004AAE0000}"/>
    <cellStyle name="Total (line) 2 3 5 2 4" xfId="45197" xr:uid="{00000000-0005-0000-0000-00004BAE0000}"/>
    <cellStyle name="Total (line) 2 3 5 3" xfId="45198" xr:uid="{00000000-0005-0000-0000-00004CAE0000}"/>
    <cellStyle name="Total (line) 2 3 5 4" xfId="45199" xr:uid="{00000000-0005-0000-0000-00004DAE0000}"/>
    <cellStyle name="Total (line) 2 3 5 5" xfId="45200" xr:uid="{00000000-0005-0000-0000-00004EAE0000}"/>
    <cellStyle name="Total (line) 2 3 6" xfId="6287" xr:uid="{00000000-0005-0000-0000-00004FAE0000}"/>
    <cellStyle name="Total (line) 2 3 6 2" xfId="45201" xr:uid="{00000000-0005-0000-0000-000050AE0000}"/>
    <cellStyle name="Total (line) 2 3 6 2 2" xfId="45202" xr:uid="{00000000-0005-0000-0000-000051AE0000}"/>
    <cellStyle name="Total (line) 2 3 6 2 3" xfId="45203" xr:uid="{00000000-0005-0000-0000-000052AE0000}"/>
    <cellStyle name="Total (line) 2 3 6 2 4" xfId="45204" xr:uid="{00000000-0005-0000-0000-000053AE0000}"/>
    <cellStyle name="Total (line) 2 3 6 3" xfId="45205" xr:uid="{00000000-0005-0000-0000-000054AE0000}"/>
    <cellStyle name="Total (line) 2 3 6 4" xfId="45206" xr:uid="{00000000-0005-0000-0000-000055AE0000}"/>
    <cellStyle name="Total (line) 2 3 6 5" xfId="45207" xr:uid="{00000000-0005-0000-0000-000056AE0000}"/>
    <cellStyle name="Total (line) 2 3 7" xfId="6288" xr:uid="{00000000-0005-0000-0000-000057AE0000}"/>
    <cellStyle name="Total (line) 2 3 7 2" xfId="45208" xr:uid="{00000000-0005-0000-0000-000058AE0000}"/>
    <cellStyle name="Total (line) 2 3 7 2 2" xfId="45209" xr:uid="{00000000-0005-0000-0000-000059AE0000}"/>
    <cellStyle name="Total (line) 2 3 7 2 3" xfId="45210" xr:uid="{00000000-0005-0000-0000-00005AAE0000}"/>
    <cellStyle name="Total (line) 2 3 7 2 4" xfId="45211" xr:uid="{00000000-0005-0000-0000-00005BAE0000}"/>
    <cellStyle name="Total (line) 2 3 7 3" xfId="45212" xr:uid="{00000000-0005-0000-0000-00005CAE0000}"/>
    <cellStyle name="Total (line) 2 3 7 4" xfId="45213" xr:uid="{00000000-0005-0000-0000-00005DAE0000}"/>
    <cellStyle name="Total (line) 2 3 7 5" xfId="45214" xr:uid="{00000000-0005-0000-0000-00005EAE0000}"/>
    <cellStyle name="Total (line) 2 3 8" xfId="6289" xr:uid="{00000000-0005-0000-0000-00005FAE0000}"/>
    <cellStyle name="Total (line) 2 3 8 2" xfId="45215" xr:uid="{00000000-0005-0000-0000-000060AE0000}"/>
    <cellStyle name="Total (line) 2 3 8 2 2" xfId="45216" xr:uid="{00000000-0005-0000-0000-000061AE0000}"/>
    <cellStyle name="Total (line) 2 3 8 2 3" xfId="45217" xr:uid="{00000000-0005-0000-0000-000062AE0000}"/>
    <cellStyle name="Total (line) 2 3 8 2 4" xfId="45218" xr:uid="{00000000-0005-0000-0000-000063AE0000}"/>
    <cellStyle name="Total (line) 2 3 8 3" xfId="45219" xr:uid="{00000000-0005-0000-0000-000064AE0000}"/>
    <cellStyle name="Total (line) 2 3 8 4" xfId="45220" xr:uid="{00000000-0005-0000-0000-000065AE0000}"/>
    <cellStyle name="Total (line) 2 3 8 5" xfId="45221" xr:uid="{00000000-0005-0000-0000-000066AE0000}"/>
    <cellStyle name="Total (line) 2 3 9" xfId="6290" xr:uid="{00000000-0005-0000-0000-000067AE0000}"/>
    <cellStyle name="Total (line) 2 3 9 2" xfId="45222" xr:uid="{00000000-0005-0000-0000-000068AE0000}"/>
    <cellStyle name="Total (line) 2 3 9 2 2" xfId="45223" xr:uid="{00000000-0005-0000-0000-000069AE0000}"/>
    <cellStyle name="Total (line) 2 3 9 2 3" xfId="45224" xr:uid="{00000000-0005-0000-0000-00006AAE0000}"/>
    <cellStyle name="Total (line) 2 3 9 2 4" xfId="45225" xr:uid="{00000000-0005-0000-0000-00006BAE0000}"/>
    <cellStyle name="Total (line) 2 3 9 3" xfId="45226" xr:uid="{00000000-0005-0000-0000-00006CAE0000}"/>
    <cellStyle name="Total (line) 2 3 9 4" xfId="45227" xr:uid="{00000000-0005-0000-0000-00006DAE0000}"/>
    <cellStyle name="Total (line) 2 3 9 5" xfId="45228" xr:uid="{00000000-0005-0000-0000-00006EAE0000}"/>
    <cellStyle name="Total (line) 2 4" xfId="6291" xr:uid="{00000000-0005-0000-0000-00006FAE0000}"/>
    <cellStyle name="Total (line) 2 4 10" xfId="6292" xr:uid="{00000000-0005-0000-0000-000070AE0000}"/>
    <cellStyle name="Total (line) 2 4 10 2" xfId="45229" xr:uid="{00000000-0005-0000-0000-000071AE0000}"/>
    <cellStyle name="Total (line) 2 4 10 2 2" xfId="45230" xr:uid="{00000000-0005-0000-0000-000072AE0000}"/>
    <cellStyle name="Total (line) 2 4 10 2 3" xfId="45231" xr:uid="{00000000-0005-0000-0000-000073AE0000}"/>
    <cellStyle name="Total (line) 2 4 10 2 4" xfId="45232" xr:uid="{00000000-0005-0000-0000-000074AE0000}"/>
    <cellStyle name="Total (line) 2 4 10 3" xfId="45233" xr:uid="{00000000-0005-0000-0000-000075AE0000}"/>
    <cellStyle name="Total (line) 2 4 10 4" xfId="45234" xr:uid="{00000000-0005-0000-0000-000076AE0000}"/>
    <cellStyle name="Total (line) 2 4 10 5" xfId="45235" xr:uid="{00000000-0005-0000-0000-000077AE0000}"/>
    <cellStyle name="Total (line) 2 4 11" xfId="6293" xr:uid="{00000000-0005-0000-0000-000078AE0000}"/>
    <cellStyle name="Total (line) 2 4 11 2" xfId="45236" xr:uid="{00000000-0005-0000-0000-000079AE0000}"/>
    <cellStyle name="Total (line) 2 4 11 2 2" xfId="45237" xr:uid="{00000000-0005-0000-0000-00007AAE0000}"/>
    <cellStyle name="Total (line) 2 4 11 2 3" xfId="45238" xr:uid="{00000000-0005-0000-0000-00007BAE0000}"/>
    <cellStyle name="Total (line) 2 4 11 2 4" xfId="45239" xr:uid="{00000000-0005-0000-0000-00007CAE0000}"/>
    <cellStyle name="Total (line) 2 4 11 3" xfId="45240" xr:uid="{00000000-0005-0000-0000-00007DAE0000}"/>
    <cellStyle name="Total (line) 2 4 11 4" xfId="45241" xr:uid="{00000000-0005-0000-0000-00007EAE0000}"/>
    <cellStyle name="Total (line) 2 4 11 5" xfId="45242" xr:uid="{00000000-0005-0000-0000-00007FAE0000}"/>
    <cellStyle name="Total (line) 2 4 12" xfId="6294" xr:uid="{00000000-0005-0000-0000-000080AE0000}"/>
    <cellStyle name="Total (line) 2 4 12 2" xfId="45243" xr:uid="{00000000-0005-0000-0000-000081AE0000}"/>
    <cellStyle name="Total (line) 2 4 12 2 2" xfId="45244" xr:uid="{00000000-0005-0000-0000-000082AE0000}"/>
    <cellStyle name="Total (line) 2 4 12 2 3" xfId="45245" xr:uid="{00000000-0005-0000-0000-000083AE0000}"/>
    <cellStyle name="Total (line) 2 4 12 2 4" xfId="45246" xr:uid="{00000000-0005-0000-0000-000084AE0000}"/>
    <cellStyle name="Total (line) 2 4 12 3" xfId="45247" xr:uid="{00000000-0005-0000-0000-000085AE0000}"/>
    <cellStyle name="Total (line) 2 4 12 4" xfId="45248" xr:uid="{00000000-0005-0000-0000-000086AE0000}"/>
    <cellStyle name="Total (line) 2 4 12 5" xfId="45249" xr:uid="{00000000-0005-0000-0000-000087AE0000}"/>
    <cellStyle name="Total (line) 2 4 13" xfId="6295" xr:uid="{00000000-0005-0000-0000-000088AE0000}"/>
    <cellStyle name="Total (line) 2 4 13 2" xfId="45250" xr:uid="{00000000-0005-0000-0000-000089AE0000}"/>
    <cellStyle name="Total (line) 2 4 13 2 2" xfId="45251" xr:uid="{00000000-0005-0000-0000-00008AAE0000}"/>
    <cellStyle name="Total (line) 2 4 13 2 3" xfId="45252" xr:uid="{00000000-0005-0000-0000-00008BAE0000}"/>
    <cellStyle name="Total (line) 2 4 13 2 4" xfId="45253" xr:uid="{00000000-0005-0000-0000-00008CAE0000}"/>
    <cellStyle name="Total (line) 2 4 13 3" xfId="45254" xr:uid="{00000000-0005-0000-0000-00008DAE0000}"/>
    <cellStyle name="Total (line) 2 4 13 4" xfId="45255" xr:uid="{00000000-0005-0000-0000-00008EAE0000}"/>
    <cellStyle name="Total (line) 2 4 13 5" xfId="45256" xr:uid="{00000000-0005-0000-0000-00008FAE0000}"/>
    <cellStyle name="Total (line) 2 4 14" xfId="6296" xr:uid="{00000000-0005-0000-0000-000090AE0000}"/>
    <cellStyle name="Total (line) 2 4 14 2" xfId="45257" xr:uid="{00000000-0005-0000-0000-000091AE0000}"/>
    <cellStyle name="Total (line) 2 4 14 2 2" xfId="45258" xr:uid="{00000000-0005-0000-0000-000092AE0000}"/>
    <cellStyle name="Total (line) 2 4 14 2 3" xfId="45259" xr:uid="{00000000-0005-0000-0000-000093AE0000}"/>
    <cellStyle name="Total (line) 2 4 14 2 4" xfId="45260" xr:uid="{00000000-0005-0000-0000-000094AE0000}"/>
    <cellStyle name="Total (line) 2 4 14 3" xfId="45261" xr:uid="{00000000-0005-0000-0000-000095AE0000}"/>
    <cellStyle name="Total (line) 2 4 14 4" xfId="45262" xr:uid="{00000000-0005-0000-0000-000096AE0000}"/>
    <cellStyle name="Total (line) 2 4 14 5" xfId="45263" xr:uid="{00000000-0005-0000-0000-000097AE0000}"/>
    <cellStyle name="Total (line) 2 4 15" xfId="6297" xr:uid="{00000000-0005-0000-0000-000098AE0000}"/>
    <cellStyle name="Total (line) 2 4 15 2" xfId="45264" xr:uid="{00000000-0005-0000-0000-000099AE0000}"/>
    <cellStyle name="Total (line) 2 4 15 2 2" xfId="45265" xr:uid="{00000000-0005-0000-0000-00009AAE0000}"/>
    <cellStyle name="Total (line) 2 4 15 2 3" xfId="45266" xr:uid="{00000000-0005-0000-0000-00009BAE0000}"/>
    <cellStyle name="Total (line) 2 4 15 2 4" xfId="45267" xr:uid="{00000000-0005-0000-0000-00009CAE0000}"/>
    <cellStyle name="Total (line) 2 4 15 3" xfId="45268" xr:uid="{00000000-0005-0000-0000-00009DAE0000}"/>
    <cellStyle name="Total (line) 2 4 15 4" xfId="45269" xr:uid="{00000000-0005-0000-0000-00009EAE0000}"/>
    <cellStyle name="Total (line) 2 4 15 5" xfId="45270" xr:uid="{00000000-0005-0000-0000-00009FAE0000}"/>
    <cellStyle name="Total (line) 2 4 16" xfId="6298" xr:uid="{00000000-0005-0000-0000-0000A0AE0000}"/>
    <cellStyle name="Total (line) 2 4 16 2" xfId="45271" xr:uid="{00000000-0005-0000-0000-0000A1AE0000}"/>
    <cellStyle name="Total (line) 2 4 16 2 2" xfId="45272" xr:uid="{00000000-0005-0000-0000-0000A2AE0000}"/>
    <cellStyle name="Total (line) 2 4 16 2 3" xfId="45273" xr:uid="{00000000-0005-0000-0000-0000A3AE0000}"/>
    <cellStyle name="Total (line) 2 4 16 2 4" xfId="45274" xr:uid="{00000000-0005-0000-0000-0000A4AE0000}"/>
    <cellStyle name="Total (line) 2 4 16 3" xfId="45275" xr:uid="{00000000-0005-0000-0000-0000A5AE0000}"/>
    <cellStyle name="Total (line) 2 4 16 4" xfId="45276" xr:uid="{00000000-0005-0000-0000-0000A6AE0000}"/>
    <cellStyle name="Total (line) 2 4 16 5" xfId="45277" xr:uid="{00000000-0005-0000-0000-0000A7AE0000}"/>
    <cellStyle name="Total (line) 2 4 17" xfId="6299" xr:uid="{00000000-0005-0000-0000-0000A8AE0000}"/>
    <cellStyle name="Total (line) 2 4 17 2" xfId="45278" xr:uid="{00000000-0005-0000-0000-0000A9AE0000}"/>
    <cellStyle name="Total (line) 2 4 17 2 2" xfId="45279" xr:uid="{00000000-0005-0000-0000-0000AAAE0000}"/>
    <cellStyle name="Total (line) 2 4 17 2 3" xfId="45280" xr:uid="{00000000-0005-0000-0000-0000ABAE0000}"/>
    <cellStyle name="Total (line) 2 4 17 2 4" xfId="45281" xr:uid="{00000000-0005-0000-0000-0000ACAE0000}"/>
    <cellStyle name="Total (line) 2 4 17 3" xfId="45282" xr:uid="{00000000-0005-0000-0000-0000ADAE0000}"/>
    <cellStyle name="Total (line) 2 4 17 4" xfId="45283" xr:uid="{00000000-0005-0000-0000-0000AEAE0000}"/>
    <cellStyle name="Total (line) 2 4 17 5" xfId="45284" xr:uid="{00000000-0005-0000-0000-0000AFAE0000}"/>
    <cellStyle name="Total (line) 2 4 18" xfId="6300" xr:uid="{00000000-0005-0000-0000-0000B0AE0000}"/>
    <cellStyle name="Total (line) 2 4 18 2" xfId="45285" xr:uid="{00000000-0005-0000-0000-0000B1AE0000}"/>
    <cellStyle name="Total (line) 2 4 18 2 2" xfId="45286" xr:uid="{00000000-0005-0000-0000-0000B2AE0000}"/>
    <cellStyle name="Total (line) 2 4 18 2 3" xfId="45287" xr:uid="{00000000-0005-0000-0000-0000B3AE0000}"/>
    <cellStyle name="Total (line) 2 4 18 2 4" xfId="45288" xr:uid="{00000000-0005-0000-0000-0000B4AE0000}"/>
    <cellStyle name="Total (line) 2 4 18 3" xfId="45289" xr:uid="{00000000-0005-0000-0000-0000B5AE0000}"/>
    <cellStyle name="Total (line) 2 4 18 4" xfId="45290" xr:uid="{00000000-0005-0000-0000-0000B6AE0000}"/>
    <cellStyle name="Total (line) 2 4 18 5" xfId="45291" xr:uid="{00000000-0005-0000-0000-0000B7AE0000}"/>
    <cellStyle name="Total (line) 2 4 19" xfId="6301" xr:uid="{00000000-0005-0000-0000-0000B8AE0000}"/>
    <cellStyle name="Total (line) 2 4 19 2" xfId="45292" xr:uid="{00000000-0005-0000-0000-0000B9AE0000}"/>
    <cellStyle name="Total (line) 2 4 19 2 2" xfId="45293" xr:uid="{00000000-0005-0000-0000-0000BAAE0000}"/>
    <cellStyle name="Total (line) 2 4 19 2 3" xfId="45294" xr:uid="{00000000-0005-0000-0000-0000BBAE0000}"/>
    <cellStyle name="Total (line) 2 4 19 2 4" xfId="45295" xr:uid="{00000000-0005-0000-0000-0000BCAE0000}"/>
    <cellStyle name="Total (line) 2 4 19 3" xfId="45296" xr:uid="{00000000-0005-0000-0000-0000BDAE0000}"/>
    <cellStyle name="Total (line) 2 4 19 4" xfId="45297" xr:uid="{00000000-0005-0000-0000-0000BEAE0000}"/>
    <cellStyle name="Total (line) 2 4 19 5" xfId="45298" xr:uid="{00000000-0005-0000-0000-0000BFAE0000}"/>
    <cellStyle name="Total (line) 2 4 2" xfId="6302" xr:uid="{00000000-0005-0000-0000-0000C0AE0000}"/>
    <cellStyle name="Total (line) 2 4 2 10" xfId="6303" xr:uid="{00000000-0005-0000-0000-0000C1AE0000}"/>
    <cellStyle name="Total (line) 2 4 2 10 2" xfId="45299" xr:uid="{00000000-0005-0000-0000-0000C2AE0000}"/>
    <cellStyle name="Total (line) 2 4 2 10 2 2" xfId="45300" xr:uid="{00000000-0005-0000-0000-0000C3AE0000}"/>
    <cellStyle name="Total (line) 2 4 2 10 2 3" xfId="45301" xr:uid="{00000000-0005-0000-0000-0000C4AE0000}"/>
    <cellStyle name="Total (line) 2 4 2 10 2 4" xfId="45302" xr:uid="{00000000-0005-0000-0000-0000C5AE0000}"/>
    <cellStyle name="Total (line) 2 4 2 10 3" xfId="45303" xr:uid="{00000000-0005-0000-0000-0000C6AE0000}"/>
    <cellStyle name="Total (line) 2 4 2 10 4" xfId="45304" xr:uid="{00000000-0005-0000-0000-0000C7AE0000}"/>
    <cellStyle name="Total (line) 2 4 2 10 5" xfId="45305" xr:uid="{00000000-0005-0000-0000-0000C8AE0000}"/>
    <cellStyle name="Total (line) 2 4 2 11" xfId="6304" xr:uid="{00000000-0005-0000-0000-0000C9AE0000}"/>
    <cellStyle name="Total (line) 2 4 2 11 2" xfId="45306" xr:uid="{00000000-0005-0000-0000-0000CAAE0000}"/>
    <cellStyle name="Total (line) 2 4 2 11 2 2" xfId="45307" xr:uid="{00000000-0005-0000-0000-0000CBAE0000}"/>
    <cellStyle name="Total (line) 2 4 2 11 2 3" xfId="45308" xr:uid="{00000000-0005-0000-0000-0000CCAE0000}"/>
    <cellStyle name="Total (line) 2 4 2 11 2 4" xfId="45309" xr:uid="{00000000-0005-0000-0000-0000CDAE0000}"/>
    <cellStyle name="Total (line) 2 4 2 11 3" xfId="45310" xr:uid="{00000000-0005-0000-0000-0000CEAE0000}"/>
    <cellStyle name="Total (line) 2 4 2 11 4" xfId="45311" xr:uid="{00000000-0005-0000-0000-0000CFAE0000}"/>
    <cellStyle name="Total (line) 2 4 2 11 5" xfId="45312" xr:uid="{00000000-0005-0000-0000-0000D0AE0000}"/>
    <cellStyle name="Total (line) 2 4 2 12" xfId="6305" xr:uid="{00000000-0005-0000-0000-0000D1AE0000}"/>
    <cellStyle name="Total (line) 2 4 2 12 2" xfId="45313" xr:uid="{00000000-0005-0000-0000-0000D2AE0000}"/>
    <cellStyle name="Total (line) 2 4 2 12 2 2" xfId="45314" xr:uid="{00000000-0005-0000-0000-0000D3AE0000}"/>
    <cellStyle name="Total (line) 2 4 2 12 2 3" xfId="45315" xr:uid="{00000000-0005-0000-0000-0000D4AE0000}"/>
    <cellStyle name="Total (line) 2 4 2 12 2 4" xfId="45316" xr:uid="{00000000-0005-0000-0000-0000D5AE0000}"/>
    <cellStyle name="Total (line) 2 4 2 12 3" xfId="45317" xr:uid="{00000000-0005-0000-0000-0000D6AE0000}"/>
    <cellStyle name="Total (line) 2 4 2 12 4" xfId="45318" xr:uid="{00000000-0005-0000-0000-0000D7AE0000}"/>
    <cellStyle name="Total (line) 2 4 2 12 5" xfId="45319" xr:uid="{00000000-0005-0000-0000-0000D8AE0000}"/>
    <cellStyle name="Total (line) 2 4 2 13" xfId="6306" xr:uid="{00000000-0005-0000-0000-0000D9AE0000}"/>
    <cellStyle name="Total (line) 2 4 2 13 2" xfId="45320" xr:uid="{00000000-0005-0000-0000-0000DAAE0000}"/>
    <cellStyle name="Total (line) 2 4 2 13 2 2" xfId="45321" xr:uid="{00000000-0005-0000-0000-0000DBAE0000}"/>
    <cellStyle name="Total (line) 2 4 2 13 2 3" xfId="45322" xr:uid="{00000000-0005-0000-0000-0000DCAE0000}"/>
    <cellStyle name="Total (line) 2 4 2 13 2 4" xfId="45323" xr:uid="{00000000-0005-0000-0000-0000DDAE0000}"/>
    <cellStyle name="Total (line) 2 4 2 13 3" xfId="45324" xr:uid="{00000000-0005-0000-0000-0000DEAE0000}"/>
    <cellStyle name="Total (line) 2 4 2 13 4" xfId="45325" xr:uid="{00000000-0005-0000-0000-0000DFAE0000}"/>
    <cellStyle name="Total (line) 2 4 2 13 5" xfId="45326" xr:uid="{00000000-0005-0000-0000-0000E0AE0000}"/>
    <cellStyle name="Total (line) 2 4 2 14" xfId="6307" xr:uid="{00000000-0005-0000-0000-0000E1AE0000}"/>
    <cellStyle name="Total (line) 2 4 2 14 2" xfId="45327" xr:uid="{00000000-0005-0000-0000-0000E2AE0000}"/>
    <cellStyle name="Total (line) 2 4 2 14 2 2" xfId="45328" xr:uid="{00000000-0005-0000-0000-0000E3AE0000}"/>
    <cellStyle name="Total (line) 2 4 2 14 2 3" xfId="45329" xr:uid="{00000000-0005-0000-0000-0000E4AE0000}"/>
    <cellStyle name="Total (line) 2 4 2 14 2 4" xfId="45330" xr:uid="{00000000-0005-0000-0000-0000E5AE0000}"/>
    <cellStyle name="Total (line) 2 4 2 14 3" xfId="45331" xr:uid="{00000000-0005-0000-0000-0000E6AE0000}"/>
    <cellStyle name="Total (line) 2 4 2 14 4" xfId="45332" xr:uid="{00000000-0005-0000-0000-0000E7AE0000}"/>
    <cellStyle name="Total (line) 2 4 2 14 5" xfId="45333" xr:uid="{00000000-0005-0000-0000-0000E8AE0000}"/>
    <cellStyle name="Total (line) 2 4 2 15" xfId="6308" xr:uid="{00000000-0005-0000-0000-0000E9AE0000}"/>
    <cellStyle name="Total (line) 2 4 2 15 2" xfId="45334" xr:uid="{00000000-0005-0000-0000-0000EAAE0000}"/>
    <cellStyle name="Total (line) 2 4 2 15 2 2" xfId="45335" xr:uid="{00000000-0005-0000-0000-0000EBAE0000}"/>
    <cellStyle name="Total (line) 2 4 2 15 2 3" xfId="45336" xr:uid="{00000000-0005-0000-0000-0000ECAE0000}"/>
    <cellStyle name="Total (line) 2 4 2 15 2 4" xfId="45337" xr:uid="{00000000-0005-0000-0000-0000EDAE0000}"/>
    <cellStyle name="Total (line) 2 4 2 15 3" xfId="45338" xr:uid="{00000000-0005-0000-0000-0000EEAE0000}"/>
    <cellStyle name="Total (line) 2 4 2 15 4" xfId="45339" xr:uid="{00000000-0005-0000-0000-0000EFAE0000}"/>
    <cellStyle name="Total (line) 2 4 2 15 5" xfId="45340" xr:uid="{00000000-0005-0000-0000-0000F0AE0000}"/>
    <cellStyle name="Total (line) 2 4 2 16" xfId="6309" xr:uid="{00000000-0005-0000-0000-0000F1AE0000}"/>
    <cellStyle name="Total (line) 2 4 2 16 2" xfId="45341" xr:uid="{00000000-0005-0000-0000-0000F2AE0000}"/>
    <cellStyle name="Total (line) 2 4 2 16 2 2" xfId="45342" xr:uid="{00000000-0005-0000-0000-0000F3AE0000}"/>
    <cellStyle name="Total (line) 2 4 2 16 2 3" xfId="45343" xr:uid="{00000000-0005-0000-0000-0000F4AE0000}"/>
    <cellStyle name="Total (line) 2 4 2 16 2 4" xfId="45344" xr:uid="{00000000-0005-0000-0000-0000F5AE0000}"/>
    <cellStyle name="Total (line) 2 4 2 16 3" xfId="45345" xr:uid="{00000000-0005-0000-0000-0000F6AE0000}"/>
    <cellStyle name="Total (line) 2 4 2 16 4" xfId="45346" xr:uid="{00000000-0005-0000-0000-0000F7AE0000}"/>
    <cellStyle name="Total (line) 2 4 2 16 5" xfId="45347" xr:uid="{00000000-0005-0000-0000-0000F8AE0000}"/>
    <cellStyle name="Total (line) 2 4 2 17" xfId="6310" xr:uid="{00000000-0005-0000-0000-0000F9AE0000}"/>
    <cellStyle name="Total (line) 2 4 2 17 2" xfId="45348" xr:uid="{00000000-0005-0000-0000-0000FAAE0000}"/>
    <cellStyle name="Total (line) 2 4 2 17 2 2" xfId="45349" xr:uid="{00000000-0005-0000-0000-0000FBAE0000}"/>
    <cellStyle name="Total (line) 2 4 2 17 2 3" xfId="45350" xr:uid="{00000000-0005-0000-0000-0000FCAE0000}"/>
    <cellStyle name="Total (line) 2 4 2 17 2 4" xfId="45351" xr:uid="{00000000-0005-0000-0000-0000FDAE0000}"/>
    <cellStyle name="Total (line) 2 4 2 17 3" xfId="45352" xr:uid="{00000000-0005-0000-0000-0000FEAE0000}"/>
    <cellStyle name="Total (line) 2 4 2 17 4" xfId="45353" xr:uid="{00000000-0005-0000-0000-0000FFAE0000}"/>
    <cellStyle name="Total (line) 2 4 2 17 5" xfId="45354" xr:uid="{00000000-0005-0000-0000-000000AF0000}"/>
    <cellStyle name="Total (line) 2 4 2 18" xfId="6311" xr:uid="{00000000-0005-0000-0000-000001AF0000}"/>
    <cellStyle name="Total (line) 2 4 2 18 2" xfId="45355" xr:uid="{00000000-0005-0000-0000-000002AF0000}"/>
    <cellStyle name="Total (line) 2 4 2 18 2 2" xfId="45356" xr:uid="{00000000-0005-0000-0000-000003AF0000}"/>
    <cellStyle name="Total (line) 2 4 2 18 2 3" xfId="45357" xr:uid="{00000000-0005-0000-0000-000004AF0000}"/>
    <cellStyle name="Total (line) 2 4 2 18 2 4" xfId="45358" xr:uid="{00000000-0005-0000-0000-000005AF0000}"/>
    <cellStyle name="Total (line) 2 4 2 18 3" xfId="45359" xr:uid="{00000000-0005-0000-0000-000006AF0000}"/>
    <cellStyle name="Total (line) 2 4 2 18 4" xfId="45360" xr:uid="{00000000-0005-0000-0000-000007AF0000}"/>
    <cellStyle name="Total (line) 2 4 2 18 5" xfId="45361" xr:uid="{00000000-0005-0000-0000-000008AF0000}"/>
    <cellStyle name="Total (line) 2 4 2 19" xfId="6312" xr:uid="{00000000-0005-0000-0000-000009AF0000}"/>
    <cellStyle name="Total (line) 2 4 2 19 2" xfId="45362" xr:uid="{00000000-0005-0000-0000-00000AAF0000}"/>
    <cellStyle name="Total (line) 2 4 2 19 2 2" xfId="45363" xr:uid="{00000000-0005-0000-0000-00000BAF0000}"/>
    <cellStyle name="Total (line) 2 4 2 19 2 3" xfId="45364" xr:uid="{00000000-0005-0000-0000-00000CAF0000}"/>
    <cellStyle name="Total (line) 2 4 2 19 2 4" xfId="45365" xr:uid="{00000000-0005-0000-0000-00000DAF0000}"/>
    <cellStyle name="Total (line) 2 4 2 19 3" xfId="45366" xr:uid="{00000000-0005-0000-0000-00000EAF0000}"/>
    <cellStyle name="Total (line) 2 4 2 19 4" xfId="45367" xr:uid="{00000000-0005-0000-0000-00000FAF0000}"/>
    <cellStyle name="Total (line) 2 4 2 19 5" xfId="45368" xr:uid="{00000000-0005-0000-0000-000010AF0000}"/>
    <cellStyle name="Total (line) 2 4 2 2" xfId="6313" xr:uid="{00000000-0005-0000-0000-000011AF0000}"/>
    <cellStyle name="Total (line) 2 4 2 2 2" xfId="45369" xr:uid="{00000000-0005-0000-0000-000012AF0000}"/>
    <cellStyle name="Total (line) 2 4 2 2 2 2" xfId="45370" xr:uid="{00000000-0005-0000-0000-000013AF0000}"/>
    <cellStyle name="Total (line) 2 4 2 2 2 3" xfId="45371" xr:uid="{00000000-0005-0000-0000-000014AF0000}"/>
    <cellStyle name="Total (line) 2 4 2 2 2 4" xfId="45372" xr:uid="{00000000-0005-0000-0000-000015AF0000}"/>
    <cellStyle name="Total (line) 2 4 2 2 3" xfId="45373" xr:uid="{00000000-0005-0000-0000-000016AF0000}"/>
    <cellStyle name="Total (line) 2 4 2 2 4" xfId="45374" xr:uid="{00000000-0005-0000-0000-000017AF0000}"/>
    <cellStyle name="Total (line) 2 4 2 2 5" xfId="45375" xr:uid="{00000000-0005-0000-0000-000018AF0000}"/>
    <cellStyle name="Total (line) 2 4 2 20" xfId="6314" xr:uid="{00000000-0005-0000-0000-000019AF0000}"/>
    <cellStyle name="Total (line) 2 4 2 20 2" xfId="45376" xr:uid="{00000000-0005-0000-0000-00001AAF0000}"/>
    <cellStyle name="Total (line) 2 4 2 20 2 2" xfId="45377" xr:uid="{00000000-0005-0000-0000-00001BAF0000}"/>
    <cellStyle name="Total (line) 2 4 2 20 2 3" xfId="45378" xr:uid="{00000000-0005-0000-0000-00001CAF0000}"/>
    <cellStyle name="Total (line) 2 4 2 20 2 4" xfId="45379" xr:uid="{00000000-0005-0000-0000-00001DAF0000}"/>
    <cellStyle name="Total (line) 2 4 2 20 3" xfId="45380" xr:uid="{00000000-0005-0000-0000-00001EAF0000}"/>
    <cellStyle name="Total (line) 2 4 2 20 4" xfId="45381" xr:uid="{00000000-0005-0000-0000-00001FAF0000}"/>
    <cellStyle name="Total (line) 2 4 2 20 5" xfId="45382" xr:uid="{00000000-0005-0000-0000-000020AF0000}"/>
    <cellStyle name="Total (line) 2 4 2 21" xfId="6315" xr:uid="{00000000-0005-0000-0000-000021AF0000}"/>
    <cellStyle name="Total (line) 2 4 2 21 2" xfId="45383" xr:uid="{00000000-0005-0000-0000-000022AF0000}"/>
    <cellStyle name="Total (line) 2 4 2 21 2 2" xfId="45384" xr:uid="{00000000-0005-0000-0000-000023AF0000}"/>
    <cellStyle name="Total (line) 2 4 2 21 2 3" xfId="45385" xr:uid="{00000000-0005-0000-0000-000024AF0000}"/>
    <cellStyle name="Total (line) 2 4 2 21 2 4" xfId="45386" xr:uid="{00000000-0005-0000-0000-000025AF0000}"/>
    <cellStyle name="Total (line) 2 4 2 21 3" xfId="45387" xr:uid="{00000000-0005-0000-0000-000026AF0000}"/>
    <cellStyle name="Total (line) 2 4 2 21 4" xfId="45388" xr:uid="{00000000-0005-0000-0000-000027AF0000}"/>
    <cellStyle name="Total (line) 2 4 2 21 5" xfId="45389" xr:uid="{00000000-0005-0000-0000-000028AF0000}"/>
    <cellStyle name="Total (line) 2 4 2 22" xfId="6316" xr:uid="{00000000-0005-0000-0000-000029AF0000}"/>
    <cellStyle name="Total (line) 2 4 2 22 2" xfId="45390" xr:uid="{00000000-0005-0000-0000-00002AAF0000}"/>
    <cellStyle name="Total (line) 2 4 2 22 2 2" xfId="45391" xr:uid="{00000000-0005-0000-0000-00002BAF0000}"/>
    <cellStyle name="Total (line) 2 4 2 22 2 3" xfId="45392" xr:uid="{00000000-0005-0000-0000-00002CAF0000}"/>
    <cellStyle name="Total (line) 2 4 2 22 2 4" xfId="45393" xr:uid="{00000000-0005-0000-0000-00002DAF0000}"/>
    <cellStyle name="Total (line) 2 4 2 22 3" xfId="45394" xr:uid="{00000000-0005-0000-0000-00002EAF0000}"/>
    <cellStyle name="Total (line) 2 4 2 22 4" xfId="45395" xr:uid="{00000000-0005-0000-0000-00002FAF0000}"/>
    <cellStyle name="Total (line) 2 4 2 22 5" xfId="45396" xr:uid="{00000000-0005-0000-0000-000030AF0000}"/>
    <cellStyle name="Total (line) 2 4 2 23" xfId="6317" xr:uid="{00000000-0005-0000-0000-000031AF0000}"/>
    <cellStyle name="Total (line) 2 4 2 23 2" xfId="45397" xr:uid="{00000000-0005-0000-0000-000032AF0000}"/>
    <cellStyle name="Total (line) 2 4 2 23 2 2" xfId="45398" xr:uid="{00000000-0005-0000-0000-000033AF0000}"/>
    <cellStyle name="Total (line) 2 4 2 23 2 3" xfId="45399" xr:uid="{00000000-0005-0000-0000-000034AF0000}"/>
    <cellStyle name="Total (line) 2 4 2 23 2 4" xfId="45400" xr:uid="{00000000-0005-0000-0000-000035AF0000}"/>
    <cellStyle name="Total (line) 2 4 2 23 3" xfId="45401" xr:uid="{00000000-0005-0000-0000-000036AF0000}"/>
    <cellStyle name="Total (line) 2 4 2 23 4" xfId="45402" xr:uid="{00000000-0005-0000-0000-000037AF0000}"/>
    <cellStyle name="Total (line) 2 4 2 23 5" xfId="45403" xr:uid="{00000000-0005-0000-0000-000038AF0000}"/>
    <cellStyle name="Total (line) 2 4 2 24" xfId="6318" xr:uid="{00000000-0005-0000-0000-000039AF0000}"/>
    <cellStyle name="Total (line) 2 4 2 24 2" xfId="45404" xr:uid="{00000000-0005-0000-0000-00003AAF0000}"/>
    <cellStyle name="Total (line) 2 4 2 24 2 2" xfId="45405" xr:uid="{00000000-0005-0000-0000-00003BAF0000}"/>
    <cellStyle name="Total (line) 2 4 2 24 2 3" xfId="45406" xr:uid="{00000000-0005-0000-0000-00003CAF0000}"/>
    <cellStyle name="Total (line) 2 4 2 24 2 4" xfId="45407" xr:uid="{00000000-0005-0000-0000-00003DAF0000}"/>
    <cellStyle name="Total (line) 2 4 2 24 3" xfId="45408" xr:uid="{00000000-0005-0000-0000-00003EAF0000}"/>
    <cellStyle name="Total (line) 2 4 2 24 4" xfId="45409" xr:uid="{00000000-0005-0000-0000-00003FAF0000}"/>
    <cellStyle name="Total (line) 2 4 2 24 5" xfId="45410" xr:uid="{00000000-0005-0000-0000-000040AF0000}"/>
    <cellStyle name="Total (line) 2 4 2 25" xfId="6319" xr:uid="{00000000-0005-0000-0000-000041AF0000}"/>
    <cellStyle name="Total (line) 2 4 2 25 2" xfId="45411" xr:uid="{00000000-0005-0000-0000-000042AF0000}"/>
    <cellStyle name="Total (line) 2 4 2 25 2 2" xfId="45412" xr:uid="{00000000-0005-0000-0000-000043AF0000}"/>
    <cellStyle name="Total (line) 2 4 2 25 2 3" xfId="45413" xr:uid="{00000000-0005-0000-0000-000044AF0000}"/>
    <cellStyle name="Total (line) 2 4 2 25 2 4" xfId="45414" xr:uid="{00000000-0005-0000-0000-000045AF0000}"/>
    <cellStyle name="Total (line) 2 4 2 25 3" xfId="45415" xr:uid="{00000000-0005-0000-0000-000046AF0000}"/>
    <cellStyle name="Total (line) 2 4 2 25 4" xfId="45416" xr:uid="{00000000-0005-0000-0000-000047AF0000}"/>
    <cellStyle name="Total (line) 2 4 2 25 5" xfId="45417" xr:uid="{00000000-0005-0000-0000-000048AF0000}"/>
    <cellStyle name="Total (line) 2 4 2 26" xfId="6320" xr:uid="{00000000-0005-0000-0000-000049AF0000}"/>
    <cellStyle name="Total (line) 2 4 2 26 2" xfId="45418" xr:uid="{00000000-0005-0000-0000-00004AAF0000}"/>
    <cellStyle name="Total (line) 2 4 2 26 2 2" xfId="45419" xr:uid="{00000000-0005-0000-0000-00004BAF0000}"/>
    <cellStyle name="Total (line) 2 4 2 26 2 3" xfId="45420" xr:uid="{00000000-0005-0000-0000-00004CAF0000}"/>
    <cellStyle name="Total (line) 2 4 2 26 2 4" xfId="45421" xr:uid="{00000000-0005-0000-0000-00004DAF0000}"/>
    <cellStyle name="Total (line) 2 4 2 26 3" xfId="45422" xr:uid="{00000000-0005-0000-0000-00004EAF0000}"/>
    <cellStyle name="Total (line) 2 4 2 26 4" xfId="45423" xr:uid="{00000000-0005-0000-0000-00004FAF0000}"/>
    <cellStyle name="Total (line) 2 4 2 26 5" xfId="45424" xr:uid="{00000000-0005-0000-0000-000050AF0000}"/>
    <cellStyle name="Total (line) 2 4 2 27" xfId="6321" xr:uid="{00000000-0005-0000-0000-000051AF0000}"/>
    <cellStyle name="Total (line) 2 4 2 27 2" xfId="45425" xr:uid="{00000000-0005-0000-0000-000052AF0000}"/>
    <cellStyle name="Total (line) 2 4 2 27 2 2" xfId="45426" xr:uid="{00000000-0005-0000-0000-000053AF0000}"/>
    <cellStyle name="Total (line) 2 4 2 27 2 3" xfId="45427" xr:uid="{00000000-0005-0000-0000-000054AF0000}"/>
    <cellStyle name="Total (line) 2 4 2 27 2 4" xfId="45428" xr:uid="{00000000-0005-0000-0000-000055AF0000}"/>
    <cellStyle name="Total (line) 2 4 2 27 3" xfId="45429" xr:uid="{00000000-0005-0000-0000-000056AF0000}"/>
    <cellStyle name="Total (line) 2 4 2 27 4" xfId="45430" xr:uid="{00000000-0005-0000-0000-000057AF0000}"/>
    <cellStyle name="Total (line) 2 4 2 27 5" xfId="45431" xr:uid="{00000000-0005-0000-0000-000058AF0000}"/>
    <cellStyle name="Total (line) 2 4 2 28" xfId="6322" xr:uid="{00000000-0005-0000-0000-000059AF0000}"/>
    <cellStyle name="Total (line) 2 4 2 28 2" xfId="45432" xr:uid="{00000000-0005-0000-0000-00005AAF0000}"/>
    <cellStyle name="Total (line) 2 4 2 28 2 2" xfId="45433" xr:uid="{00000000-0005-0000-0000-00005BAF0000}"/>
    <cellStyle name="Total (line) 2 4 2 28 2 3" xfId="45434" xr:uid="{00000000-0005-0000-0000-00005CAF0000}"/>
    <cellStyle name="Total (line) 2 4 2 28 2 4" xfId="45435" xr:uid="{00000000-0005-0000-0000-00005DAF0000}"/>
    <cellStyle name="Total (line) 2 4 2 28 3" xfId="45436" xr:uid="{00000000-0005-0000-0000-00005EAF0000}"/>
    <cellStyle name="Total (line) 2 4 2 28 4" xfId="45437" xr:uid="{00000000-0005-0000-0000-00005FAF0000}"/>
    <cellStyle name="Total (line) 2 4 2 28 5" xfId="45438" xr:uid="{00000000-0005-0000-0000-000060AF0000}"/>
    <cellStyle name="Total (line) 2 4 2 29" xfId="6323" xr:uid="{00000000-0005-0000-0000-000061AF0000}"/>
    <cellStyle name="Total (line) 2 4 2 29 2" xfId="45439" xr:uid="{00000000-0005-0000-0000-000062AF0000}"/>
    <cellStyle name="Total (line) 2 4 2 29 2 2" xfId="45440" xr:uid="{00000000-0005-0000-0000-000063AF0000}"/>
    <cellStyle name="Total (line) 2 4 2 29 2 3" xfId="45441" xr:uid="{00000000-0005-0000-0000-000064AF0000}"/>
    <cellStyle name="Total (line) 2 4 2 29 2 4" xfId="45442" xr:uid="{00000000-0005-0000-0000-000065AF0000}"/>
    <cellStyle name="Total (line) 2 4 2 29 3" xfId="45443" xr:uid="{00000000-0005-0000-0000-000066AF0000}"/>
    <cellStyle name="Total (line) 2 4 2 29 4" xfId="45444" xr:uid="{00000000-0005-0000-0000-000067AF0000}"/>
    <cellStyle name="Total (line) 2 4 2 29 5" xfId="45445" xr:uid="{00000000-0005-0000-0000-000068AF0000}"/>
    <cellStyle name="Total (line) 2 4 2 3" xfId="6324" xr:uid="{00000000-0005-0000-0000-000069AF0000}"/>
    <cellStyle name="Total (line) 2 4 2 3 2" xfId="45446" xr:uid="{00000000-0005-0000-0000-00006AAF0000}"/>
    <cellStyle name="Total (line) 2 4 2 3 2 2" xfId="45447" xr:uid="{00000000-0005-0000-0000-00006BAF0000}"/>
    <cellStyle name="Total (line) 2 4 2 3 2 3" xfId="45448" xr:uid="{00000000-0005-0000-0000-00006CAF0000}"/>
    <cellStyle name="Total (line) 2 4 2 3 2 4" xfId="45449" xr:uid="{00000000-0005-0000-0000-00006DAF0000}"/>
    <cellStyle name="Total (line) 2 4 2 3 3" xfId="45450" xr:uid="{00000000-0005-0000-0000-00006EAF0000}"/>
    <cellStyle name="Total (line) 2 4 2 3 4" xfId="45451" xr:uid="{00000000-0005-0000-0000-00006FAF0000}"/>
    <cellStyle name="Total (line) 2 4 2 3 5" xfId="45452" xr:uid="{00000000-0005-0000-0000-000070AF0000}"/>
    <cellStyle name="Total (line) 2 4 2 30" xfId="6325" xr:uid="{00000000-0005-0000-0000-000071AF0000}"/>
    <cellStyle name="Total (line) 2 4 2 30 2" xfId="45453" xr:uid="{00000000-0005-0000-0000-000072AF0000}"/>
    <cellStyle name="Total (line) 2 4 2 30 2 2" xfId="45454" xr:uid="{00000000-0005-0000-0000-000073AF0000}"/>
    <cellStyle name="Total (line) 2 4 2 30 2 3" xfId="45455" xr:uid="{00000000-0005-0000-0000-000074AF0000}"/>
    <cellStyle name="Total (line) 2 4 2 30 2 4" xfId="45456" xr:uid="{00000000-0005-0000-0000-000075AF0000}"/>
    <cellStyle name="Total (line) 2 4 2 30 3" xfId="45457" xr:uid="{00000000-0005-0000-0000-000076AF0000}"/>
    <cellStyle name="Total (line) 2 4 2 30 4" xfId="45458" xr:uid="{00000000-0005-0000-0000-000077AF0000}"/>
    <cellStyle name="Total (line) 2 4 2 30 5" xfId="45459" xr:uid="{00000000-0005-0000-0000-000078AF0000}"/>
    <cellStyle name="Total (line) 2 4 2 31" xfId="6326" xr:uid="{00000000-0005-0000-0000-000079AF0000}"/>
    <cellStyle name="Total (line) 2 4 2 31 2" xfId="45460" xr:uid="{00000000-0005-0000-0000-00007AAF0000}"/>
    <cellStyle name="Total (line) 2 4 2 31 2 2" xfId="45461" xr:uid="{00000000-0005-0000-0000-00007BAF0000}"/>
    <cellStyle name="Total (line) 2 4 2 31 2 3" xfId="45462" xr:uid="{00000000-0005-0000-0000-00007CAF0000}"/>
    <cellStyle name="Total (line) 2 4 2 31 2 4" xfId="45463" xr:uid="{00000000-0005-0000-0000-00007DAF0000}"/>
    <cellStyle name="Total (line) 2 4 2 31 3" xfId="45464" xr:uid="{00000000-0005-0000-0000-00007EAF0000}"/>
    <cellStyle name="Total (line) 2 4 2 31 4" xfId="45465" xr:uid="{00000000-0005-0000-0000-00007FAF0000}"/>
    <cellStyle name="Total (line) 2 4 2 31 5" xfId="45466" xr:uid="{00000000-0005-0000-0000-000080AF0000}"/>
    <cellStyle name="Total (line) 2 4 2 32" xfId="6327" xr:uid="{00000000-0005-0000-0000-000081AF0000}"/>
    <cellStyle name="Total (line) 2 4 2 32 2" xfId="45467" xr:uid="{00000000-0005-0000-0000-000082AF0000}"/>
    <cellStyle name="Total (line) 2 4 2 32 2 2" xfId="45468" xr:uid="{00000000-0005-0000-0000-000083AF0000}"/>
    <cellStyle name="Total (line) 2 4 2 32 2 3" xfId="45469" xr:uid="{00000000-0005-0000-0000-000084AF0000}"/>
    <cellStyle name="Total (line) 2 4 2 32 2 4" xfId="45470" xr:uid="{00000000-0005-0000-0000-000085AF0000}"/>
    <cellStyle name="Total (line) 2 4 2 32 3" xfId="45471" xr:uid="{00000000-0005-0000-0000-000086AF0000}"/>
    <cellStyle name="Total (line) 2 4 2 32 4" xfId="45472" xr:uid="{00000000-0005-0000-0000-000087AF0000}"/>
    <cellStyle name="Total (line) 2 4 2 32 5" xfId="45473" xr:uid="{00000000-0005-0000-0000-000088AF0000}"/>
    <cellStyle name="Total (line) 2 4 2 33" xfId="6328" xr:uid="{00000000-0005-0000-0000-000089AF0000}"/>
    <cellStyle name="Total (line) 2 4 2 33 2" xfId="45474" xr:uid="{00000000-0005-0000-0000-00008AAF0000}"/>
    <cellStyle name="Total (line) 2 4 2 33 2 2" xfId="45475" xr:uid="{00000000-0005-0000-0000-00008BAF0000}"/>
    <cellStyle name="Total (line) 2 4 2 33 2 3" xfId="45476" xr:uid="{00000000-0005-0000-0000-00008CAF0000}"/>
    <cellStyle name="Total (line) 2 4 2 33 2 4" xfId="45477" xr:uid="{00000000-0005-0000-0000-00008DAF0000}"/>
    <cellStyle name="Total (line) 2 4 2 33 3" xfId="45478" xr:uid="{00000000-0005-0000-0000-00008EAF0000}"/>
    <cellStyle name="Total (line) 2 4 2 33 4" xfId="45479" xr:uid="{00000000-0005-0000-0000-00008FAF0000}"/>
    <cellStyle name="Total (line) 2 4 2 33 5" xfId="45480" xr:uid="{00000000-0005-0000-0000-000090AF0000}"/>
    <cellStyle name="Total (line) 2 4 2 34" xfId="6329" xr:uid="{00000000-0005-0000-0000-000091AF0000}"/>
    <cellStyle name="Total (line) 2 4 2 34 2" xfId="45481" xr:uid="{00000000-0005-0000-0000-000092AF0000}"/>
    <cellStyle name="Total (line) 2 4 2 34 2 2" xfId="45482" xr:uid="{00000000-0005-0000-0000-000093AF0000}"/>
    <cellStyle name="Total (line) 2 4 2 34 2 3" xfId="45483" xr:uid="{00000000-0005-0000-0000-000094AF0000}"/>
    <cellStyle name="Total (line) 2 4 2 34 2 4" xfId="45484" xr:uid="{00000000-0005-0000-0000-000095AF0000}"/>
    <cellStyle name="Total (line) 2 4 2 34 3" xfId="45485" xr:uid="{00000000-0005-0000-0000-000096AF0000}"/>
    <cellStyle name="Total (line) 2 4 2 34 4" xfId="45486" xr:uid="{00000000-0005-0000-0000-000097AF0000}"/>
    <cellStyle name="Total (line) 2 4 2 34 5" xfId="45487" xr:uid="{00000000-0005-0000-0000-000098AF0000}"/>
    <cellStyle name="Total (line) 2 4 2 35" xfId="6330" xr:uid="{00000000-0005-0000-0000-000099AF0000}"/>
    <cellStyle name="Total (line) 2 4 2 35 2" xfId="45488" xr:uid="{00000000-0005-0000-0000-00009AAF0000}"/>
    <cellStyle name="Total (line) 2 4 2 35 2 2" xfId="45489" xr:uid="{00000000-0005-0000-0000-00009BAF0000}"/>
    <cellStyle name="Total (line) 2 4 2 35 2 3" xfId="45490" xr:uid="{00000000-0005-0000-0000-00009CAF0000}"/>
    <cellStyle name="Total (line) 2 4 2 35 2 4" xfId="45491" xr:uid="{00000000-0005-0000-0000-00009DAF0000}"/>
    <cellStyle name="Total (line) 2 4 2 35 3" xfId="45492" xr:uid="{00000000-0005-0000-0000-00009EAF0000}"/>
    <cellStyle name="Total (line) 2 4 2 35 4" xfId="45493" xr:uid="{00000000-0005-0000-0000-00009FAF0000}"/>
    <cellStyle name="Total (line) 2 4 2 35 5" xfId="45494" xr:uid="{00000000-0005-0000-0000-0000A0AF0000}"/>
    <cellStyle name="Total (line) 2 4 2 36" xfId="6331" xr:uid="{00000000-0005-0000-0000-0000A1AF0000}"/>
    <cellStyle name="Total (line) 2 4 2 36 2" xfId="45495" xr:uid="{00000000-0005-0000-0000-0000A2AF0000}"/>
    <cellStyle name="Total (line) 2 4 2 36 2 2" xfId="45496" xr:uid="{00000000-0005-0000-0000-0000A3AF0000}"/>
    <cellStyle name="Total (line) 2 4 2 36 2 3" xfId="45497" xr:uid="{00000000-0005-0000-0000-0000A4AF0000}"/>
    <cellStyle name="Total (line) 2 4 2 36 2 4" xfId="45498" xr:uid="{00000000-0005-0000-0000-0000A5AF0000}"/>
    <cellStyle name="Total (line) 2 4 2 36 3" xfId="45499" xr:uid="{00000000-0005-0000-0000-0000A6AF0000}"/>
    <cellStyle name="Total (line) 2 4 2 36 4" xfId="45500" xr:uid="{00000000-0005-0000-0000-0000A7AF0000}"/>
    <cellStyle name="Total (line) 2 4 2 36 5" xfId="45501" xr:uid="{00000000-0005-0000-0000-0000A8AF0000}"/>
    <cellStyle name="Total (line) 2 4 2 37" xfId="6332" xr:uid="{00000000-0005-0000-0000-0000A9AF0000}"/>
    <cellStyle name="Total (line) 2 4 2 37 2" xfId="45502" xr:uid="{00000000-0005-0000-0000-0000AAAF0000}"/>
    <cellStyle name="Total (line) 2 4 2 37 2 2" xfId="45503" xr:uid="{00000000-0005-0000-0000-0000ABAF0000}"/>
    <cellStyle name="Total (line) 2 4 2 37 2 3" xfId="45504" xr:uid="{00000000-0005-0000-0000-0000ACAF0000}"/>
    <cellStyle name="Total (line) 2 4 2 37 2 4" xfId="45505" xr:uid="{00000000-0005-0000-0000-0000ADAF0000}"/>
    <cellStyle name="Total (line) 2 4 2 37 3" xfId="45506" xr:uid="{00000000-0005-0000-0000-0000AEAF0000}"/>
    <cellStyle name="Total (line) 2 4 2 37 4" xfId="45507" xr:uid="{00000000-0005-0000-0000-0000AFAF0000}"/>
    <cellStyle name="Total (line) 2 4 2 37 5" xfId="45508" xr:uid="{00000000-0005-0000-0000-0000B0AF0000}"/>
    <cellStyle name="Total (line) 2 4 2 38" xfId="6333" xr:uid="{00000000-0005-0000-0000-0000B1AF0000}"/>
    <cellStyle name="Total (line) 2 4 2 38 2" xfId="45509" xr:uid="{00000000-0005-0000-0000-0000B2AF0000}"/>
    <cellStyle name="Total (line) 2 4 2 38 2 2" xfId="45510" xr:uid="{00000000-0005-0000-0000-0000B3AF0000}"/>
    <cellStyle name="Total (line) 2 4 2 38 2 3" xfId="45511" xr:uid="{00000000-0005-0000-0000-0000B4AF0000}"/>
    <cellStyle name="Total (line) 2 4 2 38 2 4" xfId="45512" xr:uid="{00000000-0005-0000-0000-0000B5AF0000}"/>
    <cellStyle name="Total (line) 2 4 2 38 3" xfId="45513" xr:uid="{00000000-0005-0000-0000-0000B6AF0000}"/>
    <cellStyle name="Total (line) 2 4 2 38 4" xfId="45514" xr:uid="{00000000-0005-0000-0000-0000B7AF0000}"/>
    <cellStyle name="Total (line) 2 4 2 38 5" xfId="45515" xr:uid="{00000000-0005-0000-0000-0000B8AF0000}"/>
    <cellStyle name="Total (line) 2 4 2 39" xfId="6334" xr:uid="{00000000-0005-0000-0000-0000B9AF0000}"/>
    <cellStyle name="Total (line) 2 4 2 39 2" xfId="45516" xr:uid="{00000000-0005-0000-0000-0000BAAF0000}"/>
    <cellStyle name="Total (line) 2 4 2 39 2 2" xfId="45517" xr:uid="{00000000-0005-0000-0000-0000BBAF0000}"/>
    <cellStyle name="Total (line) 2 4 2 39 2 3" xfId="45518" xr:uid="{00000000-0005-0000-0000-0000BCAF0000}"/>
    <cellStyle name="Total (line) 2 4 2 39 2 4" xfId="45519" xr:uid="{00000000-0005-0000-0000-0000BDAF0000}"/>
    <cellStyle name="Total (line) 2 4 2 39 3" xfId="45520" xr:uid="{00000000-0005-0000-0000-0000BEAF0000}"/>
    <cellStyle name="Total (line) 2 4 2 39 4" xfId="45521" xr:uid="{00000000-0005-0000-0000-0000BFAF0000}"/>
    <cellStyle name="Total (line) 2 4 2 39 5" xfId="45522" xr:uid="{00000000-0005-0000-0000-0000C0AF0000}"/>
    <cellStyle name="Total (line) 2 4 2 4" xfId="6335" xr:uid="{00000000-0005-0000-0000-0000C1AF0000}"/>
    <cellStyle name="Total (line) 2 4 2 4 2" xfId="45523" xr:uid="{00000000-0005-0000-0000-0000C2AF0000}"/>
    <cellStyle name="Total (line) 2 4 2 4 2 2" xfId="45524" xr:uid="{00000000-0005-0000-0000-0000C3AF0000}"/>
    <cellStyle name="Total (line) 2 4 2 4 2 3" xfId="45525" xr:uid="{00000000-0005-0000-0000-0000C4AF0000}"/>
    <cellStyle name="Total (line) 2 4 2 4 2 4" xfId="45526" xr:uid="{00000000-0005-0000-0000-0000C5AF0000}"/>
    <cellStyle name="Total (line) 2 4 2 4 3" xfId="45527" xr:uid="{00000000-0005-0000-0000-0000C6AF0000}"/>
    <cellStyle name="Total (line) 2 4 2 4 4" xfId="45528" xr:uid="{00000000-0005-0000-0000-0000C7AF0000}"/>
    <cellStyle name="Total (line) 2 4 2 4 5" xfId="45529" xr:uid="{00000000-0005-0000-0000-0000C8AF0000}"/>
    <cellStyle name="Total (line) 2 4 2 40" xfId="6336" xr:uid="{00000000-0005-0000-0000-0000C9AF0000}"/>
    <cellStyle name="Total (line) 2 4 2 40 2" xfId="45530" xr:uid="{00000000-0005-0000-0000-0000CAAF0000}"/>
    <cellStyle name="Total (line) 2 4 2 40 2 2" xfId="45531" xr:uid="{00000000-0005-0000-0000-0000CBAF0000}"/>
    <cellStyle name="Total (line) 2 4 2 40 2 3" xfId="45532" xr:uid="{00000000-0005-0000-0000-0000CCAF0000}"/>
    <cellStyle name="Total (line) 2 4 2 40 2 4" xfId="45533" xr:uid="{00000000-0005-0000-0000-0000CDAF0000}"/>
    <cellStyle name="Total (line) 2 4 2 40 3" xfId="45534" xr:uid="{00000000-0005-0000-0000-0000CEAF0000}"/>
    <cellStyle name="Total (line) 2 4 2 40 4" xfId="45535" xr:uid="{00000000-0005-0000-0000-0000CFAF0000}"/>
    <cellStyle name="Total (line) 2 4 2 40 5" xfId="45536" xr:uid="{00000000-0005-0000-0000-0000D0AF0000}"/>
    <cellStyle name="Total (line) 2 4 2 41" xfId="6337" xr:uid="{00000000-0005-0000-0000-0000D1AF0000}"/>
    <cellStyle name="Total (line) 2 4 2 41 2" xfId="45537" xr:uid="{00000000-0005-0000-0000-0000D2AF0000}"/>
    <cellStyle name="Total (line) 2 4 2 41 2 2" xfId="45538" xr:uid="{00000000-0005-0000-0000-0000D3AF0000}"/>
    <cellStyle name="Total (line) 2 4 2 41 2 3" xfId="45539" xr:uid="{00000000-0005-0000-0000-0000D4AF0000}"/>
    <cellStyle name="Total (line) 2 4 2 41 2 4" xfId="45540" xr:uid="{00000000-0005-0000-0000-0000D5AF0000}"/>
    <cellStyle name="Total (line) 2 4 2 41 3" xfId="45541" xr:uid="{00000000-0005-0000-0000-0000D6AF0000}"/>
    <cellStyle name="Total (line) 2 4 2 41 4" xfId="45542" xr:uid="{00000000-0005-0000-0000-0000D7AF0000}"/>
    <cellStyle name="Total (line) 2 4 2 41 5" xfId="45543" xr:uid="{00000000-0005-0000-0000-0000D8AF0000}"/>
    <cellStyle name="Total (line) 2 4 2 42" xfId="6338" xr:uid="{00000000-0005-0000-0000-0000D9AF0000}"/>
    <cellStyle name="Total (line) 2 4 2 42 2" xfId="45544" xr:uid="{00000000-0005-0000-0000-0000DAAF0000}"/>
    <cellStyle name="Total (line) 2 4 2 42 2 2" xfId="45545" xr:uid="{00000000-0005-0000-0000-0000DBAF0000}"/>
    <cellStyle name="Total (line) 2 4 2 42 2 3" xfId="45546" xr:uid="{00000000-0005-0000-0000-0000DCAF0000}"/>
    <cellStyle name="Total (line) 2 4 2 42 2 4" xfId="45547" xr:uid="{00000000-0005-0000-0000-0000DDAF0000}"/>
    <cellStyle name="Total (line) 2 4 2 42 3" xfId="45548" xr:uid="{00000000-0005-0000-0000-0000DEAF0000}"/>
    <cellStyle name="Total (line) 2 4 2 42 4" xfId="45549" xr:uid="{00000000-0005-0000-0000-0000DFAF0000}"/>
    <cellStyle name="Total (line) 2 4 2 42 5" xfId="45550" xr:uid="{00000000-0005-0000-0000-0000E0AF0000}"/>
    <cellStyle name="Total (line) 2 4 2 43" xfId="6339" xr:uid="{00000000-0005-0000-0000-0000E1AF0000}"/>
    <cellStyle name="Total (line) 2 4 2 43 2" xfId="45551" xr:uid="{00000000-0005-0000-0000-0000E2AF0000}"/>
    <cellStyle name="Total (line) 2 4 2 43 2 2" xfId="45552" xr:uid="{00000000-0005-0000-0000-0000E3AF0000}"/>
    <cellStyle name="Total (line) 2 4 2 43 2 3" xfId="45553" xr:uid="{00000000-0005-0000-0000-0000E4AF0000}"/>
    <cellStyle name="Total (line) 2 4 2 43 2 4" xfId="45554" xr:uid="{00000000-0005-0000-0000-0000E5AF0000}"/>
    <cellStyle name="Total (line) 2 4 2 43 3" xfId="45555" xr:uid="{00000000-0005-0000-0000-0000E6AF0000}"/>
    <cellStyle name="Total (line) 2 4 2 43 4" xfId="45556" xr:uid="{00000000-0005-0000-0000-0000E7AF0000}"/>
    <cellStyle name="Total (line) 2 4 2 43 5" xfId="45557" xr:uid="{00000000-0005-0000-0000-0000E8AF0000}"/>
    <cellStyle name="Total (line) 2 4 2 44" xfId="6340" xr:uid="{00000000-0005-0000-0000-0000E9AF0000}"/>
    <cellStyle name="Total (line) 2 4 2 44 2" xfId="45558" xr:uid="{00000000-0005-0000-0000-0000EAAF0000}"/>
    <cellStyle name="Total (line) 2 4 2 44 2 2" xfId="45559" xr:uid="{00000000-0005-0000-0000-0000EBAF0000}"/>
    <cellStyle name="Total (line) 2 4 2 44 2 3" xfId="45560" xr:uid="{00000000-0005-0000-0000-0000ECAF0000}"/>
    <cellStyle name="Total (line) 2 4 2 44 2 4" xfId="45561" xr:uid="{00000000-0005-0000-0000-0000EDAF0000}"/>
    <cellStyle name="Total (line) 2 4 2 44 3" xfId="45562" xr:uid="{00000000-0005-0000-0000-0000EEAF0000}"/>
    <cellStyle name="Total (line) 2 4 2 44 4" xfId="45563" xr:uid="{00000000-0005-0000-0000-0000EFAF0000}"/>
    <cellStyle name="Total (line) 2 4 2 44 5" xfId="45564" xr:uid="{00000000-0005-0000-0000-0000F0AF0000}"/>
    <cellStyle name="Total (line) 2 4 2 45" xfId="45565" xr:uid="{00000000-0005-0000-0000-0000F1AF0000}"/>
    <cellStyle name="Total (line) 2 4 2 45 2" xfId="45566" xr:uid="{00000000-0005-0000-0000-0000F2AF0000}"/>
    <cellStyle name="Total (line) 2 4 2 45 3" xfId="45567" xr:uid="{00000000-0005-0000-0000-0000F3AF0000}"/>
    <cellStyle name="Total (line) 2 4 2 45 4" xfId="45568" xr:uid="{00000000-0005-0000-0000-0000F4AF0000}"/>
    <cellStyle name="Total (line) 2 4 2 46" xfId="45569" xr:uid="{00000000-0005-0000-0000-0000F5AF0000}"/>
    <cellStyle name="Total (line) 2 4 2 46 2" xfId="45570" xr:uid="{00000000-0005-0000-0000-0000F6AF0000}"/>
    <cellStyle name="Total (line) 2 4 2 46 3" xfId="45571" xr:uid="{00000000-0005-0000-0000-0000F7AF0000}"/>
    <cellStyle name="Total (line) 2 4 2 46 4" xfId="45572" xr:uid="{00000000-0005-0000-0000-0000F8AF0000}"/>
    <cellStyle name="Total (line) 2 4 2 47" xfId="45573" xr:uid="{00000000-0005-0000-0000-0000F9AF0000}"/>
    <cellStyle name="Total (line) 2 4 2 5" xfId="6341" xr:uid="{00000000-0005-0000-0000-0000FAAF0000}"/>
    <cellStyle name="Total (line) 2 4 2 5 2" xfId="45574" xr:uid="{00000000-0005-0000-0000-0000FBAF0000}"/>
    <cellStyle name="Total (line) 2 4 2 5 2 2" xfId="45575" xr:uid="{00000000-0005-0000-0000-0000FCAF0000}"/>
    <cellStyle name="Total (line) 2 4 2 5 2 3" xfId="45576" xr:uid="{00000000-0005-0000-0000-0000FDAF0000}"/>
    <cellStyle name="Total (line) 2 4 2 5 2 4" xfId="45577" xr:uid="{00000000-0005-0000-0000-0000FEAF0000}"/>
    <cellStyle name="Total (line) 2 4 2 5 3" xfId="45578" xr:uid="{00000000-0005-0000-0000-0000FFAF0000}"/>
    <cellStyle name="Total (line) 2 4 2 5 4" xfId="45579" xr:uid="{00000000-0005-0000-0000-000000B00000}"/>
    <cellStyle name="Total (line) 2 4 2 5 5" xfId="45580" xr:uid="{00000000-0005-0000-0000-000001B00000}"/>
    <cellStyle name="Total (line) 2 4 2 6" xfId="6342" xr:uid="{00000000-0005-0000-0000-000002B00000}"/>
    <cellStyle name="Total (line) 2 4 2 6 2" xfId="45581" xr:uid="{00000000-0005-0000-0000-000003B00000}"/>
    <cellStyle name="Total (line) 2 4 2 6 2 2" xfId="45582" xr:uid="{00000000-0005-0000-0000-000004B00000}"/>
    <cellStyle name="Total (line) 2 4 2 6 2 3" xfId="45583" xr:uid="{00000000-0005-0000-0000-000005B00000}"/>
    <cellStyle name="Total (line) 2 4 2 6 2 4" xfId="45584" xr:uid="{00000000-0005-0000-0000-000006B00000}"/>
    <cellStyle name="Total (line) 2 4 2 6 3" xfId="45585" xr:uid="{00000000-0005-0000-0000-000007B00000}"/>
    <cellStyle name="Total (line) 2 4 2 6 4" xfId="45586" xr:uid="{00000000-0005-0000-0000-000008B00000}"/>
    <cellStyle name="Total (line) 2 4 2 6 5" xfId="45587" xr:uid="{00000000-0005-0000-0000-000009B00000}"/>
    <cellStyle name="Total (line) 2 4 2 7" xfId="6343" xr:uid="{00000000-0005-0000-0000-00000AB00000}"/>
    <cellStyle name="Total (line) 2 4 2 7 2" xfId="45588" xr:uid="{00000000-0005-0000-0000-00000BB00000}"/>
    <cellStyle name="Total (line) 2 4 2 7 2 2" xfId="45589" xr:uid="{00000000-0005-0000-0000-00000CB00000}"/>
    <cellStyle name="Total (line) 2 4 2 7 2 3" xfId="45590" xr:uid="{00000000-0005-0000-0000-00000DB00000}"/>
    <cellStyle name="Total (line) 2 4 2 7 2 4" xfId="45591" xr:uid="{00000000-0005-0000-0000-00000EB00000}"/>
    <cellStyle name="Total (line) 2 4 2 7 3" xfId="45592" xr:uid="{00000000-0005-0000-0000-00000FB00000}"/>
    <cellStyle name="Total (line) 2 4 2 7 4" xfId="45593" xr:uid="{00000000-0005-0000-0000-000010B00000}"/>
    <cellStyle name="Total (line) 2 4 2 7 5" xfId="45594" xr:uid="{00000000-0005-0000-0000-000011B00000}"/>
    <cellStyle name="Total (line) 2 4 2 8" xfId="6344" xr:uid="{00000000-0005-0000-0000-000012B00000}"/>
    <cellStyle name="Total (line) 2 4 2 8 2" xfId="45595" xr:uid="{00000000-0005-0000-0000-000013B00000}"/>
    <cellStyle name="Total (line) 2 4 2 8 2 2" xfId="45596" xr:uid="{00000000-0005-0000-0000-000014B00000}"/>
    <cellStyle name="Total (line) 2 4 2 8 2 3" xfId="45597" xr:uid="{00000000-0005-0000-0000-000015B00000}"/>
    <cellStyle name="Total (line) 2 4 2 8 2 4" xfId="45598" xr:uid="{00000000-0005-0000-0000-000016B00000}"/>
    <cellStyle name="Total (line) 2 4 2 8 3" xfId="45599" xr:uid="{00000000-0005-0000-0000-000017B00000}"/>
    <cellStyle name="Total (line) 2 4 2 8 4" xfId="45600" xr:uid="{00000000-0005-0000-0000-000018B00000}"/>
    <cellStyle name="Total (line) 2 4 2 8 5" xfId="45601" xr:uid="{00000000-0005-0000-0000-000019B00000}"/>
    <cellStyle name="Total (line) 2 4 2 9" xfId="6345" xr:uid="{00000000-0005-0000-0000-00001AB00000}"/>
    <cellStyle name="Total (line) 2 4 2 9 2" xfId="45602" xr:uid="{00000000-0005-0000-0000-00001BB00000}"/>
    <cellStyle name="Total (line) 2 4 2 9 2 2" xfId="45603" xr:uid="{00000000-0005-0000-0000-00001CB00000}"/>
    <cellStyle name="Total (line) 2 4 2 9 2 3" xfId="45604" xr:uid="{00000000-0005-0000-0000-00001DB00000}"/>
    <cellStyle name="Total (line) 2 4 2 9 2 4" xfId="45605" xr:uid="{00000000-0005-0000-0000-00001EB00000}"/>
    <cellStyle name="Total (line) 2 4 2 9 3" xfId="45606" xr:uid="{00000000-0005-0000-0000-00001FB00000}"/>
    <cellStyle name="Total (line) 2 4 2 9 4" xfId="45607" xr:uid="{00000000-0005-0000-0000-000020B00000}"/>
    <cellStyle name="Total (line) 2 4 2 9 5" xfId="45608" xr:uid="{00000000-0005-0000-0000-000021B00000}"/>
    <cellStyle name="Total (line) 2 4 20" xfId="6346" xr:uid="{00000000-0005-0000-0000-000022B00000}"/>
    <cellStyle name="Total (line) 2 4 20 2" xfId="45609" xr:uid="{00000000-0005-0000-0000-000023B00000}"/>
    <cellStyle name="Total (line) 2 4 20 2 2" xfId="45610" xr:uid="{00000000-0005-0000-0000-000024B00000}"/>
    <cellStyle name="Total (line) 2 4 20 2 3" xfId="45611" xr:uid="{00000000-0005-0000-0000-000025B00000}"/>
    <cellStyle name="Total (line) 2 4 20 2 4" xfId="45612" xr:uid="{00000000-0005-0000-0000-000026B00000}"/>
    <cellStyle name="Total (line) 2 4 20 3" xfId="45613" xr:uid="{00000000-0005-0000-0000-000027B00000}"/>
    <cellStyle name="Total (line) 2 4 20 4" xfId="45614" xr:uid="{00000000-0005-0000-0000-000028B00000}"/>
    <cellStyle name="Total (line) 2 4 20 5" xfId="45615" xr:uid="{00000000-0005-0000-0000-000029B00000}"/>
    <cellStyle name="Total (line) 2 4 21" xfId="6347" xr:uid="{00000000-0005-0000-0000-00002AB00000}"/>
    <cellStyle name="Total (line) 2 4 21 2" xfId="45616" xr:uid="{00000000-0005-0000-0000-00002BB00000}"/>
    <cellStyle name="Total (line) 2 4 21 2 2" xfId="45617" xr:uid="{00000000-0005-0000-0000-00002CB00000}"/>
    <cellStyle name="Total (line) 2 4 21 2 3" xfId="45618" xr:uid="{00000000-0005-0000-0000-00002DB00000}"/>
    <cellStyle name="Total (line) 2 4 21 2 4" xfId="45619" xr:uid="{00000000-0005-0000-0000-00002EB00000}"/>
    <cellStyle name="Total (line) 2 4 21 3" xfId="45620" xr:uid="{00000000-0005-0000-0000-00002FB00000}"/>
    <cellStyle name="Total (line) 2 4 21 4" xfId="45621" xr:uid="{00000000-0005-0000-0000-000030B00000}"/>
    <cellStyle name="Total (line) 2 4 21 5" xfId="45622" xr:uid="{00000000-0005-0000-0000-000031B00000}"/>
    <cellStyle name="Total (line) 2 4 22" xfId="6348" xr:uid="{00000000-0005-0000-0000-000032B00000}"/>
    <cellStyle name="Total (line) 2 4 22 2" xfId="45623" xr:uid="{00000000-0005-0000-0000-000033B00000}"/>
    <cellStyle name="Total (line) 2 4 22 2 2" xfId="45624" xr:uid="{00000000-0005-0000-0000-000034B00000}"/>
    <cellStyle name="Total (line) 2 4 22 2 3" xfId="45625" xr:uid="{00000000-0005-0000-0000-000035B00000}"/>
    <cellStyle name="Total (line) 2 4 22 2 4" xfId="45626" xr:uid="{00000000-0005-0000-0000-000036B00000}"/>
    <cellStyle name="Total (line) 2 4 22 3" xfId="45627" xr:uid="{00000000-0005-0000-0000-000037B00000}"/>
    <cellStyle name="Total (line) 2 4 22 4" xfId="45628" xr:uid="{00000000-0005-0000-0000-000038B00000}"/>
    <cellStyle name="Total (line) 2 4 22 5" xfId="45629" xr:uid="{00000000-0005-0000-0000-000039B00000}"/>
    <cellStyle name="Total (line) 2 4 23" xfId="6349" xr:uid="{00000000-0005-0000-0000-00003AB00000}"/>
    <cellStyle name="Total (line) 2 4 23 2" xfId="45630" xr:uid="{00000000-0005-0000-0000-00003BB00000}"/>
    <cellStyle name="Total (line) 2 4 23 2 2" xfId="45631" xr:uid="{00000000-0005-0000-0000-00003CB00000}"/>
    <cellStyle name="Total (line) 2 4 23 2 3" xfId="45632" xr:uid="{00000000-0005-0000-0000-00003DB00000}"/>
    <cellStyle name="Total (line) 2 4 23 2 4" xfId="45633" xr:uid="{00000000-0005-0000-0000-00003EB00000}"/>
    <cellStyle name="Total (line) 2 4 23 3" xfId="45634" xr:uid="{00000000-0005-0000-0000-00003FB00000}"/>
    <cellStyle name="Total (line) 2 4 23 4" xfId="45635" xr:uid="{00000000-0005-0000-0000-000040B00000}"/>
    <cellStyle name="Total (line) 2 4 23 5" xfId="45636" xr:uid="{00000000-0005-0000-0000-000041B00000}"/>
    <cellStyle name="Total (line) 2 4 24" xfId="6350" xr:uid="{00000000-0005-0000-0000-000042B00000}"/>
    <cellStyle name="Total (line) 2 4 24 2" xfId="45637" xr:uid="{00000000-0005-0000-0000-000043B00000}"/>
    <cellStyle name="Total (line) 2 4 24 2 2" xfId="45638" xr:uid="{00000000-0005-0000-0000-000044B00000}"/>
    <cellStyle name="Total (line) 2 4 24 2 3" xfId="45639" xr:uid="{00000000-0005-0000-0000-000045B00000}"/>
    <cellStyle name="Total (line) 2 4 24 2 4" xfId="45640" xr:uid="{00000000-0005-0000-0000-000046B00000}"/>
    <cellStyle name="Total (line) 2 4 24 3" xfId="45641" xr:uid="{00000000-0005-0000-0000-000047B00000}"/>
    <cellStyle name="Total (line) 2 4 24 4" xfId="45642" xr:uid="{00000000-0005-0000-0000-000048B00000}"/>
    <cellStyle name="Total (line) 2 4 24 5" xfId="45643" xr:uid="{00000000-0005-0000-0000-000049B00000}"/>
    <cellStyle name="Total (line) 2 4 25" xfId="6351" xr:uid="{00000000-0005-0000-0000-00004AB00000}"/>
    <cellStyle name="Total (line) 2 4 25 2" xfId="45644" xr:uid="{00000000-0005-0000-0000-00004BB00000}"/>
    <cellStyle name="Total (line) 2 4 25 2 2" xfId="45645" xr:uid="{00000000-0005-0000-0000-00004CB00000}"/>
    <cellStyle name="Total (line) 2 4 25 2 3" xfId="45646" xr:uid="{00000000-0005-0000-0000-00004DB00000}"/>
    <cellStyle name="Total (line) 2 4 25 2 4" xfId="45647" xr:uid="{00000000-0005-0000-0000-00004EB00000}"/>
    <cellStyle name="Total (line) 2 4 25 3" xfId="45648" xr:uid="{00000000-0005-0000-0000-00004FB00000}"/>
    <cellStyle name="Total (line) 2 4 25 4" xfId="45649" xr:uid="{00000000-0005-0000-0000-000050B00000}"/>
    <cellStyle name="Total (line) 2 4 25 5" xfId="45650" xr:uid="{00000000-0005-0000-0000-000051B00000}"/>
    <cellStyle name="Total (line) 2 4 26" xfId="6352" xr:uid="{00000000-0005-0000-0000-000052B00000}"/>
    <cellStyle name="Total (line) 2 4 26 2" xfId="45651" xr:uid="{00000000-0005-0000-0000-000053B00000}"/>
    <cellStyle name="Total (line) 2 4 26 2 2" xfId="45652" xr:uid="{00000000-0005-0000-0000-000054B00000}"/>
    <cellStyle name="Total (line) 2 4 26 2 3" xfId="45653" xr:uid="{00000000-0005-0000-0000-000055B00000}"/>
    <cellStyle name="Total (line) 2 4 26 2 4" xfId="45654" xr:uid="{00000000-0005-0000-0000-000056B00000}"/>
    <cellStyle name="Total (line) 2 4 26 3" xfId="45655" xr:uid="{00000000-0005-0000-0000-000057B00000}"/>
    <cellStyle name="Total (line) 2 4 26 4" xfId="45656" xr:uid="{00000000-0005-0000-0000-000058B00000}"/>
    <cellStyle name="Total (line) 2 4 26 5" xfId="45657" xr:uid="{00000000-0005-0000-0000-000059B00000}"/>
    <cellStyle name="Total (line) 2 4 27" xfId="6353" xr:uid="{00000000-0005-0000-0000-00005AB00000}"/>
    <cellStyle name="Total (line) 2 4 27 2" xfId="45658" xr:uid="{00000000-0005-0000-0000-00005BB00000}"/>
    <cellStyle name="Total (line) 2 4 27 2 2" xfId="45659" xr:uid="{00000000-0005-0000-0000-00005CB00000}"/>
    <cellStyle name="Total (line) 2 4 27 2 3" xfId="45660" xr:uid="{00000000-0005-0000-0000-00005DB00000}"/>
    <cellStyle name="Total (line) 2 4 27 2 4" xfId="45661" xr:uid="{00000000-0005-0000-0000-00005EB00000}"/>
    <cellStyle name="Total (line) 2 4 27 3" xfId="45662" xr:uid="{00000000-0005-0000-0000-00005FB00000}"/>
    <cellStyle name="Total (line) 2 4 27 4" xfId="45663" xr:uid="{00000000-0005-0000-0000-000060B00000}"/>
    <cellStyle name="Total (line) 2 4 27 5" xfId="45664" xr:uid="{00000000-0005-0000-0000-000061B00000}"/>
    <cellStyle name="Total (line) 2 4 28" xfId="6354" xr:uid="{00000000-0005-0000-0000-000062B00000}"/>
    <cellStyle name="Total (line) 2 4 28 2" xfId="45665" xr:uid="{00000000-0005-0000-0000-000063B00000}"/>
    <cellStyle name="Total (line) 2 4 28 2 2" xfId="45666" xr:uid="{00000000-0005-0000-0000-000064B00000}"/>
    <cellStyle name="Total (line) 2 4 28 2 3" xfId="45667" xr:uid="{00000000-0005-0000-0000-000065B00000}"/>
    <cellStyle name="Total (line) 2 4 28 2 4" xfId="45668" xr:uid="{00000000-0005-0000-0000-000066B00000}"/>
    <cellStyle name="Total (line) 2 4 28 3" xfId="45669" xr:uid="{00000000-0005-0000-0000-000067B00000}"/>
    <cellStyle name="Total (line) 2 4 28 4" xfId="45670" xr:uid="{00000000-0005-0000-0000-000068B00000}"/>
    <cellStyle name="Total (line) 2 4 28 5" xfId="45671" xr:uid="{00000000-0005-0000-0000-000069B00000}"/>
    <cellStyle name="Total (line) 2 4 29" xfId="6355" xr:uid="{00000000-0005-0000-0000-00006AB00000}"/>
    <cellStyle name="Total (line) 2 4 29 2" xfId="45672" xr:uid="{00000000-0005-0000-0000-00006BB00000}"/>
    <cellStyle name="Total (line) 2 4 29 2 2" xfId="45673" xr:uid="{00000000-0005-0000-0000-00006CB00000}"/>
    <cellStyle name="Total (line) 2 4 29 2 3" xfId="45674" xr:uid="{00000000-0005-0000-0000-00006DB00000}"/>
    <cellStyle name="Total (line) 2 4 29 2 4" xfId="45675" xr:uid="{00000000-0005-0000-0000-00006EB00000}"/>
    <cellStyle name="Total (line) 2 4 29 3" xfId="45676" xr:uid="{00000000-0005-0000-0000-00006FB00000}"/>
    <cellStyle name="Total (line) 2 4 29 4" xfId="45677" xr:uid="{00000000-0005-0000-0000-000070B00000}"/>
    <cellStyle name="Total (line) 2 4 29 5" xfId="45678" xr:uid="{00000000-0005-0000-0000-000071B00000}"/>
    <cellStyle name="Total (line) 2 4 3" xfId="6356" xr:uid="{00000000-0005-0000-0000-000072B00000}"/>
    <cellStyle name="Total (line) 2 4 3 2" xfId="45679" xr:uid="{00000000-0005-0000-0000-000073B00000}"/>
    <cellStyle name="Total (line) 2 4 3 2 2" xfId="45680" xr:uid="{00000000-0005-0000-0000-000074B00000}"/>
    <cellStyle name="Total (line) 2 4 3 2 3" xfId="45681" xr:uid="{00000000-0005-0000-0000-000075B00000}"/>
    <cellStyle name="Total (line) 2 4 3 2 4" xfId="45682" xr:uid="{00000000-0005-0000-0000-000076B00000}"/>
    <cellStyle name="Total (line) 2 4 3 3" xfId="45683" xr:uid="{00000000-0005-0000-0000-000077B00000}"/>
    <cellStyle name="Total (line) 2 4 3 4" xfId="45684" xr:uid="{00000000-0005-0000-0000-000078B00000}"/>
    <cellStyle name="Total (line) 2 4 3 5" xfId="45685" xr:uid="{00000000-0005-0000-0000-000079B00000}"/>
    <cellStyle name="Total (line) 2 4 30" xfId="6357" xr:uid="{00000000-0005-0000-0000-00007AB00000}"/>
    <cellStyle name="Total (line) 2 4 30 2" xfId="45686" xr:uid="{00000000-0005-0000-0000-00007BB00000}"/>
    <cellStyle name="Total (line) 2 4 30 2 2" xfId="45687" xr:uid="{00000000-0005-0000-0000-00007CB00000}"/>
    <cellStyle name="Total (line) 2 4 30 2 3" xfId="45688" xr:uid="{00000000-0005-0000-0000-00007DB00000}"/>
    <cellStyle name="Total (line) 2 4 30 2 4" xfId="45689" xr:uid="{00000000-0005-0000-0000-00007EB00000}"/>
    <cellStyle name="Total (line) 2 4 30 3" xfId="45690" xr:uid="{00000000-0005-0000-0000-00007FB00000}"/>
    <cellStyle name="Total (line) 2 4 30 4" xfId="45691" xr:uid="{00000000-0005-0000-0000-000080B00000}"/>
    <cellStyle name="Total (line) 2 4 30 5" xfId="45692" xr:uid="{00000000-0005-0000-0000-000081B00000}"/>
    <cellStyle name="Total (line) 2 4 31" xfId="6358" xr:uid="{00000000-0005-0000-0000-000082B00000}"/>
    <cellStyle name="Total (line) 2 4 31 2" xfId="45693" xr:uid="{00000000-0005-0000-0000-000083B00000}"/>
    <cellStyle name="Total (line) 2 4 31 2 2" xfId="45694" xr:uid="{00000000-0005-0000-0000-000084B00000}"/>
    <cellStyle name="Total (line) 2 4 31 2 3" xfId="45695" xr:uid="{00000000-0005-0000-0000-000085B00000}"/>
    <cellStyle name="Total (line) 2 4 31 2 4" xfId="45696" xr:uid="{00000000-0005-0000-0000-000086B00000}"/>
    <cellStyle name="Total (line) 2 4 31 3" xfId="45697" xr:uid="{00000000-0005-0000-0000-000087B00000}"/>
    <cellStyle name="Total (line) 2 4 31 4" xfId="45698" xr:uid="{00000000-0005-0000-0000-000088B00000}"/>
    <cellStyle name="Total (line) 2 4 31 5" xfId="45699" xr:uid="{00000000-0005-0000-0000-000089B00000}"/>
    <cellStyle name="Total (line) 2 4 32" xfId="6359" xr:uid="{00000000-0005-0000-0000-00008AB00000}"/>
    <cellStyle name="Total (line) 2 4 32 2" xfId="45700" xr:uid="{00000000-0005-0000-0000-00008BB00000}"/>
    <cellStyle name="Total (line) 2 4 32 2 2" xfId="45701" xr:uid="{00000000-0005-0000-0000-00008CB00000}"/>
    <cellStyle name="Total (line) 2 4 32 2 3" xfId="45702" xr:uid="{00000000-0005-0000-0000-00008DB00000}"/>
    <cellStyle name="Total (line) 2 4 32 2 4" xfId="45703" xr:uid="{00000000-0005-0000-0000-00008EB00000}"/>
    <cellStyle name="Total (line) 2 4 32 3" xfId="45704" xr:uid="{00000000-0005-0000-0000-00008FB00000}"/>
    <cellStyle name="Total (line) 2 4 32 4" xfId="45705" xr:uid="{00000000-0005-0000-0000-000090B00000}"/>
    <cellStyle name="Total (line) 2 4 32 5" xfId="45706" xr:uid="{00000000-0005-0000-0000-000091B00000}"/>
    <cellStyle name="Total (line) 2 4 33" xfId="6360" xr:uid="{00000000-0005-0000-0000-000092B00000}"/>
    <cellStyle name="Total (line) 2 4 33 2" xfId="45707" xr:uid="{00000000-0005-0000-0000-000093B00000}"/>
    <cellStyle name="Total (line) 2 4 33 2 2" xfId="45708" xr:uid="{00000000-0005-0000-0000-000094B00000}"/>
    <cellStyle name="Total (line) 2 4 33 2 3" xfId="45709" xr:uid="{00000000-0005-0000-0000-000095B00000}"/>
    <cellStyle name="Total (line) 2 4 33 2 4" xfId="45710" xr:uid="{00000000-0005-0000-0000-000096B00000}"/>
    <cellStyle name="Total (line) 2 4 33 3" xfId="45711" xr:uid="{00000000-0005-0000-0000-000097B00000}"/>
    <cellStyle name="Total (line) 2 4 33 4" xfId="45712" xr:uid="{00000000-0005-0000-0000-000098B00000}"/>
    <cellStyle name="Total (line) 2 4 33 5" xfId="45713" xr:uid="{00000000-0005-0000-0000-000099B00000}"/>
    <cellStyle name="Total (line) 2 4 34" xfId="6361" xr:uid="{00000000-0005-0000-0000-00009AB00000}"/>
    <cellStyle name="Total (line) 2 4 34 2" xfId="45714" xr:uid="{00000000-0005-0000-0000-00009BB00000}"/>
    <cellStyle name="Total (line) 2 4 34 2 2" xfId="45715" xr:uid="{00000000-0005-0000-0000-00009CB00000}"/>
    <cellStyle name="Total (line) 2 4 34 2 3" xfId="45716" xr:uid="{00000000-0005-0000-0000-00009DB00000}"/>
    <cellStyle name="Total (line) 2 4 34 2 4" xfId="45717" xr:uid="{00000000-0005-0000-0000-00009EB00000}"/>
    <cellStyle name="Total (line) 2 4 34 3" xfId="45718" xr:uid="{00000000-0005-0000-0000-00009FB00000}"/>
    <cellStyle name="Total (line) 2 4 34 4" xfId="45719" xr:uid="{00000000-0005-0000-0000-0000A0B00000}"/>
    <cellStyle name="Total (line) 2 4 34 5" xfId="45720" xr:uid="{00000000-0005-0000-0000-0000A1B00000}"/>
    <cellStyle name="Total (line) 2 4 35" xfId="6362" xr:uid="{00000000-0005-0000-0000-0000A2B00000}"/>
    <cellStyle name="Total (line) 2 4 35 2" xfId="45721" xr:uid="{00000000-0005-0000-0000-0000A3B00000}"/>
    <cellStyle name="Total (line) 2 4 35 2 2" xfId="45722" xr:uid="{00000000-0005-0000-0000-0000A4B00000}"/>
    <cellStyle name="Total (line) 2 4 35 2 3" xfId="45723" xr:uid="{00000000-0005-0000-0000-0000A5B00000}"/>
    <cellStyle name="Total (line) 2 4 35 2 4" xfId="45724" xr:uid="{00000000-0005-0000-0000-0000A6B00000}"/>
    <cellStyle name="Total (line) 2 4 35 3" xfId="45725" xr:uid="{00000000-0005-0000-0000-0000A7B00000}"/>
    <cellStyle name="Total (line) 2 4 35 4" xfId="45726" xr:uid="{00000000-0005-0000-0000-0000A8B00000}"/>
    <cellStyle name="Total (line) 2 4 35 5" xfId="45727" xr:uid="{00000000-0005-0000-0000-0000A9B00000}"/>
    <cellStyle name="Total (line) 2 4 36" xfId="6363" xr:uid="{00000000-0005-0000-0000-0000AAB00000}"/>
    <cellStyle name="Total (line) 2 4 36 2" xfId="45728" xr:uid="{00000000-0005-0000-0000-0000ABB00000}"/>
    <cellStyle name="Total (line) 2 4 36 2 2" xfId="45729" xr:uid="{00000000-0005-0000-0000-0000ACB00000}"/>
    <cellStyle name="Total (line) 2 4 36 2 3" xfId="45730" xr:uid="{00000000-0005-0000-0000-0000ADB00000}"/>
    <cellStyle name="Total (line) 2 4 36 2 4" xfId="45731" xr:uid="{00000000-0005-0000-0000-0000AEB00000}"/>
    <cellStyle name="Total (line) 2 4 36 3" xfId="45732" xr:uid="{00000000-0005-0000-0000-0000AFB00000}"/>
    <cellStyle name="Total (line) 2 4 36 4" xfId="45733" xr:uid="{00000000-0005-0000-0000-0000B0B00000}"/>
    <cellStyle name="Total (line) 2 4 36 5" xfId="45734" xr:uid="{00000000-0005-0000-0000-0000B1B00000}"/>
    <cellStyle name="Total (line) 2 4 37" xfId="6364" xr:uid="{00000000-0005-0000-0000-0000B2B00000}"/>
    <cellStyle name="Total (line) 2 4 37 2" xfId="45735" xr:uid="{00000000-0005-0000-0000-0000B3B00000}"/>
    <cellStyle name="Total (line) 2 4 37 2 2" xfId="45736" xr:uid="{00000000-0005-0000-0000-0000B4B00000}"/>
    <cellStyle name="Total (line) 2 4 37 2 3" xfId="45737" xr:uid="{00000000-0005-0000-0000-0000B5B00000}"/>
    <cellStyle name="Total (line) 2 4 37 2 4" xfId="45738" xr:uid="{00000000-0005-0000-0000-0000B6B00000}"/>
    <cellStyle name="Total (line) 2 4 37 3" xfId="45739" xr:uid="{00000000-0005-0000-0000-0000B7B00000}"/>
    <cellStyle name="Total (line) 2 4 37 4" xfId="45740" xr:uid="{00000000-0005-0000-0000-0000B8B00000}"/>
    <cellStyle name="Total (line) 2 4 37 5" xfId="45741" xr:uid="{00000000-0005-0000-0000-0000B9B00000}"/>
    <cellStyle name="Total (line) 2 4 38" xfId="6365" xr:uid="{00000000-0005-0000-0000-0000BAB00000}"/>
    <cellStyle name="Total (line) 2 4 38 2" xfId="45742" xr:uid="{00000000-0005-0000-0000-0000BBB00000}"/>
    <cellStyle name="Total (line) 2 4 38 2 2" xfId="45743" xr:uid="{00000000-0005-0000-0000-0000BCB00000}"/>
    <cellStyle name="Total (line) 2 4 38 2 3" xfId="45744" xr:uid="{00000000-0005-0000-0000-0000BDB00000}"/>
    <cellStyle name="Total (line) 2 4 38 2 4" xfId="45745" xr:uid="{00000000-0005-0000-0000-0000BEB00000}"/>
    <cellStyle name="Total (line) 2 4 38 3" xfId="45746" xr:uid="{00000000-0005-0000-0000-0000BFB00000}"/>
    <cellStyle name="Total (line) 2 4 38 4" xfId="45747" xr:uid="{00000000-0005-0000-0000-0000C0B00000}"/>
    <cellStyle name="Total (line) 2 4 38 5" xfId="45748" xr:uid="{00000000-0005-0000-0000-0000C1B00000}"/>
    <cellStyle name="Total (line) 2 4 39" xfId="6366" xr:uid="{00000000-0005-0000-0000-0000C2B00000}"/>
    <cellStyle name="Total (line) 2 4 39 2" xfId="45749" xr:uid="{00000000-0005-0000-0000-0000C3B00000}"/>
    <cellStyle name="Total (line) 2 4 39 2 2" xfId="45750" xr:uid="{00000000-0005-0000-0000-0000C4B00000}"/>
    <cellStyle name="Total (line) 2 4 39 2 3" xfId="45751" xr:uid="{00000000-0005-0000-0000-0000C5B00000}"/>
    <cellStyle name="Total (line) 2 4 39 2 4" xfId="45752" xr:uid="{00000000-0005-0000-0000-0000C6B00000}"/>
    <cellStyle name="Total (line) 2 4 39 3" xfId="45753" xr:uid="{00000000-0005-0000-0000-0000C7B00000}"/>
    <cellStyle name="Total (line) 2 4 39 4" xfId="45754" xr:uid="{00000000-0005-0000-0000-0000C8B00000}"/>
    <cellStyle name="Total (line) 2 4 39 5" xfId="45755" xr:uid="{00000000-0005-0000-0000-0000C9B00000}"/>
    <cellStyle name="Total (line) 2 4 4" xfId="6367" xr:uid="{00000000-0005-0000-0000-0000CAB00000}"/>
    <cellStyle name="Total (line) 2 4 4 2" xfId="45756" xr:uid="{00000000-0005-0000-0000-0000CBB00000}"/>
    <cellStyle name="Total (line) 2 4 4 2 2" xfId="45757" xr:uid="{00000000-0005-0000-0000-0000CCB00000}"/>
    <cellStyle name="Total (line) 2 4 4 2 3" xfId="45758" xr:uid="{00000000-0005-0000-0000-0000CDB00000}"/>
    <cellStyle name="Total (line) 2 4 4 2 4" xfId="45759" xr:uid="{00000000-0005-0000-0000-0000CEB00000}"/>
    <cellStyle name="Total (line) 2 4 4 3" xfId="45760" xr:uid="{00000000-0005-0000-0000-0000CFB00000}"/>
    <cellStyle name="Total (line) 2 4 4 4" xfId="45761" xr:uid="{00000000-0005-0000-0000-0000D0B00000}"/>
    <cellStyle name="Total (line) 2 4 4 5" xfId="45762" xr:uid="{00000000-0005-0000-0000-0000D1B00000}"/>
    <cellStyle name="Total (line) 2 4 40" xfId="6368" xr:uid="{00000000-0005-0000-0000-0000D2B00000}"/>
    <cellStyle name="Total (line) 2 4 40 2" xfId="45763" xr:uid="{00000000-0005-0000-0000-0000D3B00000}"/>
    <cellStyle name="Total (line) 2 4 40 2 2" xfId="45764" xr:uid="{00000000-0005-0000-0000-0000D4B00000}"/>
    <cellStyle name="Total (line) 2 4 40 2 3" xfId="45765" xr:uid="{00000000-0005-0000-0000-0000D5B00000}"/>
    <cellStyle name="Total (line) 2 4 40 2 4" xfId="45766" xr:uid="{00000000-0005-0000-0000-0000D6B00000}"/>
    <cellStyle name="Total (line) 2 4 40 3" xfId="45767" xr:uid="{00000000-0005-0000-0000-0000D7B00000}"/>
    <cellStyle name="Total (line) 2 4 40 4" xfId="45768" xr:uid="{00000000-0005-0000-0000-0000D8B00000}"/>
    <cellStyle name="Total (line) 2 4 40 5" xfId="45769" xr:uid="{00000000-0005-0000-0000-0000D9B00000}"/>
    <cellStyle name="Total (line) 2 4 41" xfId="6369" xr:uid="{00000000-0005-0000-0000-0000DAB00000}"/>
    <cellStyle name="Total (line) 2 4 41 2" xfId="45770" xr:uid="{00000000-0005-0000-0000-0000DBB00000}"/>
    <cellStyle name="Total (line) 2 4 41 2 2" xfId="45771" xr:uid="{00000000-0005-0000-0000-0000DCB00000}"/>
    <cellStyle name="Total (line) 2 4 41 2 3" xfId="45772" xr:uid="{00000000-0005-0000-0000-0000DDB00000}"/>
    <cellStyle name="Total (line) 2 4 41 2 4" xfId="45773" xr:uid="{00000000-0005-0000-0000-0000DEB00000}"/>
    <cellStyle name="Total (line) 2 4 41 3" xfId="45774" xr:uid="{00000000-0005-0000-0000-0000DFB00000}"/>
    <cellStyle name="Total (line) 2 4 41 4" xfId="45775" xr:uid="{00000000-0005-0000-0000-0000E0B00000}"/>
    <cellStyle name="Total (line) 2 4 41 5" xfId="45776" xr:uid="{00000000-0005-0000-0000-0000E1B00000}"/>
    <cellStyle name="Total (line) 2 4 42" xfId="6370" xr:uid="{00000000-0005-0000-0000-0000E2B00000}"/>
    <cellStyle name="Total (line) 2 4 42 2" xfId="45777" xr:uid="{00000000-0005-0000-0000-0000E3B00000}"/>
    <cellStyle name="Total (line) 2 4 42 2 2" xfId="45778" xr:uid="{00000000-0005-0000-0000-0000E4B00000}"/>
    <cellStyle name="Total (line) 2 4 42 2 3" xfId="45779" xr:uid="{00000000-0005-0000-0000-0000E5B00000}"/>
    <cellStyle name="Total (line) 2 4 42 2 4" xfId="45780" xr:uid="{00000000-0005-0000-0000-0000E6B00000}"/>
    <cellStyle name="Total (line) 2 4 42 3" xfId="45781" xr:uid="{00000000-0005-0000-0000-0000E7B00000}"/>
    <cellStyle name="Total (line) 2 4 42 4" xfId="45782" xr:uid="{00000000-0005-0000-0000-0000E8B00000}"/>
    <cellStyle name="Total (line) 2 4 42 5" xfId="45783" xr:uid="{00000000-0005-0000-0000-0000E9B00000}"/>
    <cellStyle name="Total (line) 2 4 43" xfId="6371" xr:uid="{00000000-0005-0000-0000-0000EAB00000}"/>
    <cellStyle name="Total (line) 2 4 43 2" xfId="45784" xr:uid="{00000000-0005-0000-0000-0000EBB00000}"/>
    <cellStyle name="Total (line) 2 4 43 2 2" xfId="45785" xr:uid="{00000000-0005-0000-0000-0000ECB00000}"/>
    <cellStyle name="Total (line) 2 4 43 2 3" xfId="45786" xr:uid="{00000000-0005-0000-0000-0000EDB00000}"/>
    <cellStyle name="Total (line) 2 4 43 2 4" xfId="45787" xr:uid="{00000000-0005-0000-0000-0000EEB00000}"/>
    <cellStyle name="Total (line) 2 4 43 3" xfId="45788" xr:uid="{00000000-0005-0000-0000-0000EFB00000}"/>
    <cellStyle name="Total (line) 2 4 43 4" xfId="45789" xr:uid="{00000000-0005-0000-0000-0000F0B00000}"/>
    <cellStyle name="Total (line) 2 4 43 5" xfId="45790" xr:uid="{00000000-0005-0000-0000-0000F1B00000}"/>
    <cellStyle name="Total (line) 2 4 44" xfId="6372" xr:uid="{00000000-0005-0000-0000-0000F2B00000}"/>
    <cellStyle name="Total (line) 2 4 44 2" xfId="45791" xr:uid="{00000000-0005-0000-0000-0000F3B00000}"/>
    <cellStyle name="Total (line) 2 4 44 2 2" xfId="45792" xr:uid="{00000000-0005-0000-0000-0000F4B00000}"/>
    <cellStyle name="Total (line) 2 4 44 2 3" xfId="45793" xr:uid="{00000000-0005-0000-0000-0000F5B00000}"/>
    <cellStyle name="Total (line) 2 4 44 2 4" xfId="45794" xr:uid="{00000000-0005-0000-0000-0000F6B00000}"/>
    <cellStyle name="Total (line) 2 4 44 3" xfId="45795" xr:uid="{00000000-0005-0000-0000-0000F7B00000}"/>
    <cellStyle name="Total (line) 2 4 44 4" xfId="45796" xr:uid="{00000000-0005-0000-0000-0000F8B00000}"/>
    <cellStyle name="Total (line) 2 4 44 5" xfId="45797" xr:uid="{00000000-0005-0000-0000-0000F9B00000}"/>
    <cellStyle name="Total (line) 2 4 45" xfId="6373" xr:uid="{00000000-0005-0000-0000-0000FAB00000}"/>
    <cellStyle name="Total (line) 2 4 45 2" xfId="45798" xr:uid="{00000000-0005-0000-0000-0000FBB00000}"/>
    <cellStyle name="Total (line) 2 4 45 2 2" xfId="45799" xr:uid="{00000000-0005-0000-0000-0000FCB00000}"/>
    <cellStyle name="Total (line) 2 4 45 2 3" xfId="45800" xr:uid="{00000000-0005-0000-0000-0000FDB00000}"/>
    <cellStyle name="Total (line) 2 4 45 2 4" xfId="45801" xr:uid="{00000000-0005-0000-0000-0000FEB00000}"/>
    <cellStyle name="Total (line) 2 4 45 3" xfId="45802" xr:uid="{00000000-0005-0000-0000-0000FFB00000}"/>
    <cellStyle name="Total (line) 2 4 45 4" xfId="45803" xr:uid="{00000000-0005-0000-0000-000000B10000}"/>
    <cellStyle name="Total (line) 2 4 45 5" xfId="45804" xr:uid="{00000000-0005-0000-0000-000001B10000}"/>
    <cellStyle name="Total (line) 2 4 46" xfId="45805" xr:uid="{00000000-0005-0000-0000-000002B10000}"/>
    <cellStyle name="Total (line) 2 4 46 2" xfId="45806" xr:uid="{00000000-0005-0000-0000-000003B10000}"/>
    <cellStyle name="Total (line) 2 4 46 3" xfId="45807" xr:uid="{00000000-0005-0000-0000-000004B10000}"/>
    <cellStyle name="Total (line) 2 4 46 4" xfId="45808" xr:uid="{00000000-0005-0000-0000-000005B10000}"/>
    <cellStyle name="Total (line) 2 4 47" xfId="45809" xr:uid="{00000000-0005-0000-0000-000006B10000}"/>
    <cellStyle name="Total (line) 2 4 5" xfId="6374" xr:uid="{00000000-0005-0000-0000-000007B10000}"/>
    <cellStyle name="Total (line) 2 4 5 2" xfId="45810" xr:uid="{00000000-0005-0000-0000-000008B10000}"/>
    <cellStyle name="Total (line) 2 4 5 2 2" xfId="45811" xr:uid="{00000000-0005-0000-0000-000009B10000}"/>
    <cellStyle name="Total (line) 2 4 5 2 3" xfId="45812" xr:uid="{00000000-0005-0000-0000-00000AB10000}"/>
    <cellStyle name="Total (line) 2 4 5 2 4" xfId="45813" xr:uid="{00000000-0005-0000-0000-00000BB10000}"/>
    <cellStyle name="Total (line) 2 4 5 3" xfId="45814" xr:uid="{00000000-0005-0000-0000-00000CB10000}"/>
    <cellStyle name="Total (line) 2 4 5 4" xfId="45815" xr:uid="{00000000-0005-0000-0000-00000DB10000}"/>
    <cellStyle name="Total (line) 2 4 5 5" xfId="45816" xr:uid="{00000000-0005-0000-0000-00000EB10000}"/>
    <cellStyle name="Total (line) 2 4 6" xfId="6375" xr:uid="{00000000-0005-0000-0000-00000FB10000}"/>
    <cellStyle name="Total (line) 2 4 6 2" xfId="45817" xr:uid="{00000000-0005-0000-0000-000010B10000}"/>
    <cellStyle name="Total (line) 2 4 6 2 2" xfId="45818" xr:uid="{00000000-0005-0000-0000-000011B10000}"/>
    <cellStyle name="Total (line) 2 4 6 2 3" xfId="45819" xr:uid="{00000000-0005-0000-0000-000012B10000}"/>
    <cellStyle name="Total (line) 2 4 6 2 4" xfId="45820" xr:uid="{00000000-0005-0000-0000-000013B10000}"/>
    <cellStyle name="Total (line) 2 4 6 3" xfId="45821" xr:uid="{00000000-0005-0000-0000-000014B10000}"/>
    <cellStyle name="Total (line) 2 4 6 4" xfId="45822" xr:uid="{00000000-0005-0000-0000-000015B10000}"/>
    <cellStyle name="Total (line) 2 4 6 5" xfId="45823" xr:uid="{00000000-0005-0000-0000-000016B10000}"/>
    <cellStyle name="Total (line) 2 4 7" xfId="6376" xr:uid="{00000000-0005-0000-0000-000017B10000}"/>
    <cellStyle name="Total (line) 2 4 7 2" xfId="45824" xr:uid="{00000000-0005-0000-0000-000018B10000}"/>
    <cellStyle name="Total (line) 2 4 7 2 2" xfId="45825" xr:uid="{00000000-0005-0000-0000-000019B10000}"/>
    <cellStyle name="Total (line) 2 4 7 2 3" xfId="45826" xr:uid="{00000000-0005-0000-0000-00001AB10000}"/>
    <cellStyle name="Total (line) 2 4 7 2 4" xfId="45827" xr:uid="{00000000-0005-0000-0000-00001BB10000}"/>
    <cellStyle name="Total (line) 2 4 7 3" xfId="45828" xr:uid="{00000000-0005-0000-0000-00001CB10000}"/>
    <cellStyle name="Total (line) 2 4 7 4" xfId="45829" xr:uid="{00000000-0005-0000-0000-00001DB10000}"/>
    <cellStyle name="Total (line) 2 4 7 5" xfId="45830" xr:uid="{00000000-0005-0000-0000-00001EB10000}"/>
    <cellStyle name="Total (line) 2 4 8" xfId="6377" xr:uid="{00000000-0005-0000-0000-00001FB10000}"/>
    <cellStyle name="Total (line) 2 4 8 2" xfId="45831" xr:uid="{00000000-0005-0000-0000-000020B10000}"/>
    <cellStyle name="Total (line) 2 4 8 2 2" xfId="45832" xr:uid="{00000000-0005-0000-0000-000021B10000}"/>
    <cellStyle name="Total (line) 2 4 8 2 3" xfId="45833" xr:uid="{00000000-0005-0000-0000-000022B10000}"/>
    <cellStyle name="Total (line) 2 4 8 2 4" xfId="45834" xr:uid="{00000000-0005-0000-0000-000023B10000}"/>
    <cellStyle name="Total (line) 2 4 8 3" xfId="45835" xr:uid="{00000000-0005-0000-0000-000024B10000}"/>
    <cellStyle name="Total (line) 2 4 8 4" xfId="45836" xr:uid="{00000000-0005-0000-0000-000025B10000}"/>
    <cellStyle name="Total (line) 2 4 8 5" xfId="45837" xr:uid="{00000000-0005-0000-0000-000026B10000}"/>
    <cellStyle name="Total (line) 2 4 9" xfId="6378" xr:uid="{00000000-0005-0000-0000-000027B10000}"/>
    <cellStyle name="Total (line) 2 4 9 2" xfId="45838" xr:uid="{00000000-0005-0000-0000-000028B10000}"/>
    <cellStyle name="Total (line) 2 4 9 2 2" xfId="45839" xr:uid="{00000000-0005-0000-0000-000029B10000}"/>
    <cellStyle name="Total (line) 2 4 9 2 3" xfId="45840" xr:uid="{00000000-0005-0000-0000-00002AB10000}"/>
    <cellStyle name="Total (line) 2 4 9 2 4" xfId="45841" xr:uid="{00000000-0005-0000-0000-00002BB10000}"/>
    <cellStyle name="Total (line) 2 4 9 3" xfId="45842" xr:uid="{00000000-0005-0000-0000-00002CB10000}"/>
    <cellStyle name="Total (line) 2 4 9 4" xfId="45843" xr:uid="{00000000-0005-0000-0000-00002DB10000}"/>
    <cellStyle name="Total (line) 2 4 9 5" xfId="45844" xr:uid="{00000000-0005-0000-0000-00002EB10000}"/>
    <cellStyle name="Total (line) 2 5" xfId="6379" xr:uid="{00000000-0005-0000-0000-00002FB10000}"/>
    <cellStyle name="Total (line) 2 5 10" xfId="6380" xr:uid="{00000000-0005-0000-0000-000030B10000}"/>
    <cellStyle name="Total (line) 2 5 10 2" xfId="45845" xr:uid="{00000000-0005-0000-0000-000031B10000}"/>
    <cellStyle name="Total (line) 2 5 10 2 2" xfId="45846" xr:uid="{00000000-0005-0000-0000-000032B10000}"/>
    <cellStyle name="Total (line) 2 5 10 2 3" xfId="45847" xr:uid="{00000000-0005-0000-0000-000033B10000}"/>
    <cellStyle name="Total (line) 2 5 10 2 4" xfId="45848" xr:uid="{00000000-0005-0000-0000-000034B10000}"/>
    <cellStyle name="Total (line) 2 5 10 3" xfId="45849" xr:uid="{00000000-0005-0000-0000-000035B10000}"/>
    <cellStyle name="Total (line) 2 5 10 4" xfId="45850" xr:uid="{00000000-0005-0000-0000-000036B10000}"/>
    <cellStyle name="Total (line) 2 5 10 5" xfId="45851" xr:uid="{00000000-0005-0000-0000-000037B10000}"/>
    <cellStyle name="Total (line) 2 5 11" xfId="6381" xr:uid="{00000000-0005-0000-0000-000038B10000}"/>
    <cellStyle name="Total (line) 2 5 11 2" xfId="45852" xr:uid="{00000000-0005-0000-0000-000039B10000}"/>
    <cellStyle name="Total (line) 2 5 11 2 2" xfId="45853" xr:uid="{00000000-0005-0000-0000-00003AB10000}"/>
    <cellStyle name="Total (line) 2 5 11 2 3" xfId="45854" xr:uid="{00000000-0005-0000-0000-00003BB10000}"/>
    <cellStyle name="Total (line) 2 5 11 2 4" xfId="45855" xr:uid="{00000000-0005-0000-0000-00003CB10000}"/>
    <cellStyle name="Total (line) 2 5 11 3" xfId="45856" xr:uid="{00000000-0005-0000-0000-00003DB10000}"/>
    <cellStyle name="Total (line) 2 5 11 4" xfId="45857" xr:uid="{00000000-0005-0000-0000-00003EB10000}"/>
    <cellStyle name="Total (line) 2 5 11 5" xfId="45858" xr:uid="{00000000-0005-0000-0000-00003FB10000}"/>
    <cellStyle name="Total (line) 2 5 12" xfId="6382" xr:uid="{00000000-0005-0000-0000-000040B10000}"/>
    <cellStyle name="Total (line) 2 5 12 2" xfId="45859" xr:uid="{00000000-0005-0000-0000-000041B10000}"/>
    <cellStyle name="Total (line) 2 5 12 2 2" xfId="45860" xr:uid="{00000000-0005-0000-0000-000042B10000}"/>
    <cellStyle name="Total (line) 2 5 12 2 3" xfId="45861" xr:uid="{00000000-0005-0000-0000-000043B10000}"/>
    <cellStyle name="Total (line) 2 5 12 2 4" xfId="45862" xr:uid="{00000000-0005-0000-0000-000044B10000}"/>
    <cellStyle name="Total (line) 2 5 12 3" xfId="45863" xr:uid="{00000000-0005-0000-0000-000045B10000}"/>
    <cellStyle name="Total (line) 2 5 12 4" xfId="45864" xr:uid="{00000000-0005-0000-0000-000046B10000}"/>
    <cellStyle name="Total (line) 2 5 12 5" xfId="45865" xr:uid="{00000000-0005-0000-0000-000047B10000}"/>
    <cellStyle name="Total (line) 2 5 13" xfId="6383" xr:uid="{00000000-0005-0000-0000-000048B10000}"/>
    <cellStyle name="Total (line) 2 5 13 2" xfId="45866" xr:uid="{00000000-0005-0000-0000-000049B10000}"/>
    <cellStyle name="Total (line) 2 5 13 2 2" xfId="45867" xr:uid="{00000000-0005-0000-0000-00004AB10000}"/>
    <cellStyle name="Total (line) 2 5 13 2 3" xfId="45868" xr:uid="{00000000-0005-0000-0000-00004BB10000}"/>
    <cellStyle name="Total (line) 2 5 13 2 4" xfId="45869" xr:uid="{00000000-0005-0000-0000-00004CB10000}"/>
    <cellStyle name="Total (line) 2 5 13 3" xfId="45870" xr:uid="{00000000-0005-0000-0000-00004DB10000}"/>
    <cellStyle name="Total (line) 2 5 13 4" xfId="45871" xr:uid="{00000000-0005-0000-0000-00004EB10000}"/>
    <cellStyle name="Total (line) 2 5 13 5" xfId="45872" xr:uid="{00000000-0005-0000-0000-00004FB10000}"/>
    <cellStyle name="Total (line) 2 5 14" xfId="6384" xr:uid="{00000000-0005-0000-0000-000050B10000}"/>
    <cellStyle name="Total (line) 2 5 14 2" xfId="45873" xr:uid="{00000000-0005-0000-0000-000051B10000}"/>
    <cellStyle name="Total (line) 2 5 14 2 2" xfId="45874" xr:uid="{00000000-0005-0000-0000-000052B10000}"/>
    <cellStyle name="Total (line) 2 5 14 2 3" xfId="45875" xr:uid="{00000000-0005-0000-0000-000053B10000}"/>
    <cellStyle name="Total (line) 2 5 14 2 4" xfId="45876" xr:uid="{00000000-0005-0000-0000-000054B10000}"/>
    <cellStyle name="Total (line) 2 5 14 3" xfId="45877" xr:uid="{00000000-0005-0000-0000-000055B10000}"/>
    <cellStyle name="Total (line) 2 5 14 4" xfId="45878" xr:uid="{00000000-0005-0000-0000-000056B10000}"/>
    <cellStyle name="Total (line) 2 5 14 5" xfId="45879" xr:uid="{00000000-0005-0000-0000-000057B10000}"/>
    <cellStyle name="Total (line) 2 5 15" xfId="6385" xr:uid="{00000000-0005-0000-0000-000058B10000}"/>
    <cellStyle name="Total (line) 2 5 15 2" xfId="45880" xr:uid="{00000000-0005-0000-0000-000059B10000}"/>
    <cellStyle name="Total (line) 2 5 15 2 2" xfId="45881" xr:uid="{00000000-0005-0000-0000-00005AB10000}"/>
    <cellStyle name="Total (line) 2 5 15 2 3" xfId="45882" xr:uid="{00000000-0005-0000-0000-00005BB10000}"/>
    <cellStyle name="Total (line) 2 5 15 2 4" xfId="45883" xr:uid="{00000000-0005-0000-0000-00005CB10000}"/>
    <cellStyle name="Total (line) 2 5 15 3" xfId="45884" xr:uid="{00000000-0005-0000-0000-00005DB10000}"/>
    <cellStyle name="Total (line) 2 5 15 4" xfId="45885" xr:uid="{00000000-0005-0000-0000-00005EB10000}"/>
    <cellStyle name="Total (line) 2 5 15 5" xfId="45886" xr:uid="{00000000-0005-0000-0000-00005FB10000}"/>
    <cellStyle name="Total (line) 2 5 16" xfId="6386" xr:uid="{00000000-0005-0000-0000-000060B10000}"/>
    <cellStyle name="Total (line) 2 5 16 2" xfId="45887" xr:uid="{00000000-0005-0000-0000-000061B10000}"/>
    <cellStyle name="Total (line) 2 5 16 2 2" xfId="45888" xr:uid="{00000000-0005-0000-0000-000062B10000}"/>
    <cellStyle name="Total (line) 2 5 16 2 3" xfId="45889" xr:uid="{00000000-0005-0000-0000-000063B10000}"/>
    <cellStyle name="Total (line) 2 5 16 2 4" xfId="45890" xr:uid="{00000000-0005-0000-0000-000064B10000}"/>
    <cellStyle name="Total (line) 2 5 16 3" xfId="45891" xr:uid="{00000000-0005-0000-0000-000065B10000}"/>
    <cellStyle name="Total (line) 2 5 16 4" xfId="45892" xr:uid="{00000000-0005-0000-0000-000066B10000}"/>
    <cellStyle name="Total (line) 2 5 16 5" xfId="45893" xr:uid="{00000000-0005-0000-0000-000067B10000}"/>
    <cellStyle name="Total (line) 2 5 17" xfId="6387" xr:uid="{00000000-0005-0000-0000-000068B10000}"/>
    <cellStyle name="Total (line) 2 5 17 2" xfId="45894" xr:uid="{00000000-0005-0000-0000-000069B10000}"/>
    <cellStyle name="Total (line) 2 5 17 2 2" xfId="45895" xr:uid="{00000000-0005-0000-0000-00006AB10000}"/>
    <cellStyle name="Total (line) 2 5 17 2 3" xfId="45896" xr:uid="{00000000-0005-0000-0000-00006BB10000}"/>
    <cellStyle name="Total (line) 2 5 17 2 4" xfId="45897" xr:uid="{00000000-0005-0000-0000-00006CB10000}"/>
    <cellStyle name="Total (line) 2 5 17 3" xfId="45898" xr:uid="{00000000-0005-0000-0000-00006DB10000}"/>
    <cellStyle name="Total (line) 2 5 17 4" xfId="45899" xr:uid="{00000000-0005-0000-0000-00006EB10000}"/>
    <cellStyle name="Total (line) 2 5 17 5" xfId="45900" xr:uid="{00000000-0005-0000-0000-00006FB10000}"/>
    <cellStyle name="Total (line) 2 5 18" xfId="6388" xr:uid="{00000000-0005-0000-0000-000070B10000}"/>
    <cellStyle name="Total (line) 2 5 18 2" xfId="45901" xr:uid="{00000000-0005-0000-0000-000071B10000}"/>
    <cellStyle name="Total (line) 2 5 18 2 2" xfId="45902" xr:uid="{00000000-0005-0000-0000-000072B10000}"/>
    <cellStyle name="Total (line) 2 5 18 2 3" xfId="45903" xr:uid="{00000000-0005-0000-0000-000073B10000}"/>
    <cellStyle name="Total (line) 2 5 18 2 4" xfId="45904" xr:uid="{00000000-0005-0000-0000-000074B10000}"/>
    <cellStyle name="Total (line) 2 5 18 3" xfId="45905" xr:uid="{00000000-0005-0000-0000-000075B10000}"/>
    <cellStyle name="Total (line) 2 5 18 4" xfId="45906" xr:uid="{00000000-0005-0000-0000-000076B10000}"/>
    <cellStyle name="Total (line) 2 5 18 5" xfId="45907" xr:uid="{00000000-0005-0000-0000-000077B10000}"/>
    <cellStyle name="Total (line) 2 5 19" xfId="6389" xr:uid="{00000000-0005-0000-0000-000078B10000}"/>
    <cellStyle name="Total (line) 2 5 19 2" xfId="45908" xr:uid="{00000000-0005-0000-0000-000079B10000}"/>
    <cellStyle name="Total (line) 2 5 19 2 2" xfId="45909" xr:uid="{00000000-0005-0000-0000-00007AB10000}"/>
    <cellStyle name="Total (line) 2 5 19 2 3" xfId="45910" xr:uid="{00000000-0005-0000-0000-00007BB10000}"/>
    <cellStyle name="Total (line) 2 5 19 2 4" xfId="45911" xr:uid="{00000000-0005-0000-0000-00007CB10000}"/>
    <cellStyle name="Total (line) 2 5 19 3" xfId="45912" xr:uid="{00000000-0005-0000-0000-00007DB10000}"/>
    <cellStyle name="Total (line) 2 5 19 4" xfId="45913" xr:uid="{00000000-0005-0000-0000-00007EB10000}"/>
    <cellStyle name="Total (line) 2 5 19 5" xfId="45914" xr:uid="{00000000-0005-0000-0000-00007FB10000}"/>
    <cellStyle name="Total (line) 2 5 2" xfId="6390" xr:uid="{00000000-0005-0000-0000-000080B10000}"/>
    <cellStyle name="Total (line) 2 5 2 2" xfId="45915" xr:uid="{00000000-0005-0000-0000-000081B10000}"/>
    <cellStyle name="Total (line) 2 5 2 2 2" xfId="45916" xr:uid="{00000000-0005-0000-0000-000082B10000}"/>
    <cellStyle name="Total (line) 2 5 2 2 3" xfId="45917" xr:uid="{00000000-0005-0000-0000-000083B10000}"/>
    <cellStyle name="Total (line) 2 5 2 2 4" xfId="45918" xr:uid="{00000000-0005-0000-0000-000084B10000}"/>
    <cellStyle name="Total (line) 2 5 2 3" xfId="45919" xr:uid="{00000000-0005-0000-0000-000085B10000}"/>
    <cellStyle name="Total (line) 2 5 2 4" xfId="45920" xr:uid="{00000000-0005-0000-0000-000086B10000}"/>
    <cellStyle name="Total (line) 2 5 2 5" xfId="45921" xr:uid="{00000000-0005-0000-0000-000087B10000}"/>
    <cellStyle name="Total (line) 2 5 20" xfId="6391" xr:uid="{00000000-0005-0000-0000-000088B10000}"/>
    <cellStyle name="Total (line) 2 5 20 2" xfId="45922" xr:uid="{00000000-0005-0000-0000-000089B10000}"/>
    <cellStyle name="Total (line) 2 5 20 2 2" xfId="45923" xr:uid="{00000000-0005-0000-0000-00008AB10000}"/>
    <cellStyle name="Total (line) 2 5 20 2 3" xfId="45924" xr:uid="{00000000-0005-0000-0000-00008BB10000}"/>
    <cellStyle name="Total (line) 2 5 20 2 4" xfId="45925" xr:uid="{00000000-0005-0000-0000-00008CB10000}"/>
    <cellStyle name="Total (line) 2 5 20 3" xfId="45926" xr:uid="{00000000-0005-0000-0000-00008DB10000}"/>
    <cellStyle name="Total (line) 2 5 20 4" xfId="45927" xr:uid="{00000000-0005-0000-0000-00008EB10000}"/>
    <cellStyle name="Total (line) 2 5 20 5" xfId="45928" xr:uid="{00000000-0005-0000-0000-00008FB10000}"/>
    <cellStyle name="Total (line) 2 5 21" xfId="6392" xr:uid="{00000000-0005-0000-0000-000090B10000}"/>
    <cellStyle name="Total (line) 2 5 21 2" xfId="45929" xr:uid="{00000000-0005-0000-0000-000091B10000}"/>
    <cellStyle name="Total (line) 2 5 21 2 2" xfId="45930" xr:uid="{00000000-0005-0000-0000-000092B10000}"/>
    <cellStyle name="Total (line) 2 5 21 2 3" xfId="45931" xr:uid="{00000000-0005-0000-0000-000093B10000}"/>
    <cellStyle name="Total (line) 2 5 21 2 4" xfId="45932" xr:uid="{00000000-0005-0000-0000-000094B10000}"/>
    <cellStyle name="Total (line) 2 5 21 3" xfId="45933" xr:uid="{00000000-0005-0000-0000-000095B10000}"/>
    <cellStyle name="Total (line) 2 5 21 4" xfId="45934" xr:uid="{00000000-0005-0000-0000-000096B10000}"/>
    <cellStyle name="Total (line) 2 5 21 5" xfId="45935" xr:uid="{00000000-0005-0000-0000-000097B10000}"/>
    <cellStyle name="Total (line) 2 5 22" xfId="6393" xr:uid="{00000000-0005-0000-0000-000098B10000}"/>
    <cellStyle name="Total (line) 2 5 22 2" xfId="45936" xr:uid="{00000000-0005-0000-0000-000099B10000}"/>
    <cellStyle name="Total (line) 2 5 22 2 2" xfId="45937" xr:uid="{00000000-0005-0000-0000-00009AB10000}"/>
    <cellStyle name="Total (line) 2 5 22 2 3" xfId="45938" xr:uid="{00000000-0005-0000-0000-00009BB10000}"/>
    <cellStyle name="Total (line) 2 5 22 2 4" xfId="45939" xr:uid="{00000000-0005-0000-0000-00009CB10000}"/>
    <cellStyle name="Total (line) 2 5 22 3" xfId="45940" xr:uid="{00000000-0005-0000-0000-00009DB10000}"/>
    <cellStyle name="Total (line) 2 5 22 4" xfId="45941" xr:uid="{00000000-0005-0000-0000-00009EB10000}"/>
    <cellStyle name="Total (line) 2 5 22 5" xfId="45942" xr:uid="{00000000-0005-0000-0000-00009FB10000}"/>
    <cellStyle name="Total (line) 2 5 23" xfId="6394" xr:uid="{00000000-0005-0000-0000-0000A0B10000}"/>
    <cellStyle name="Total (line) 2 5 23 2" xfId="45943" xr:uid="{00000000-0005-0000-0000-0000A1B10000}"/>
    <cellStyle name="Total (line) 2 5 23 2 2" xfId="45944" xr:uid="{00000000-0005-0000-0000-0000A2B10000}"/>
    <cellStyle name="Total (line) 2 5 23 2 3" xfId="45945" xr:uid="{00000000-0005-0000-0000-0000A3B10000}"/>
    <cellStyle name="Total (line) 2 5 23 2 4" xfId="45946" xr:uid="{00000000-0005-0000-0000-0000A4B10000}"/>
    <cellStyle name="Total (line) 2 5 23 3" xfId="45947" xr:uid="{00000000-0005-0000-0000-0000A5B10000}"/>
    <cellStyle name="Total (line) 2 5 23 4" xfId="45948" xr:uid="{00000000-0005-0000-0000-0000A6B10000}"/>
    <cellStyle name="Total (line) 2 5 23 5" xfId="45949" xr:uid="{00000000-0005-0000-0000-0000A7B10000}"/>
    <cellStyle name="Total (line) 2 5 24" xfId="6395" xr:uid="{00000000-0005-0000-0000-0000A8B10000}"/>
    <cellStyle name="Total (line) 2 5 24 2" xfId="45950" xr:uid="{00000000-0005-0000-0000-0000A9B10000}"/>
    <cellStyle name="Total (line) 2 5 24 2 2" xfId="45951" xr:uid="{00000000-0005-0000-0000-0000AAB10000}"/>
    <cellStyle name="Total (line) 2 5 24 2 3" xfId="45952" xr:uid="{00000000-0005-0000-0000-0000ABB10000}"/>
    <cellStyle name="Total (line) 2 5 24 2 4" xfId="45953" xr:uid="{00000000-0005-0000-0000-0000ACB10000}"/>
    <cellStyle name="Total (line) 2 5 24 3" xfId="45954" xr:uid="{00000000-0005-0000-0000-0000ADB10000}"/>
    <cellStyle name="Total (line) 2 5 24 4" xfId="45955" xr:uid="{00000000-0005-0000-0000-0000AEB10000}"/>
    <cellStyle name="Total (line) 2 5 24 5" xfId="45956" xr:uid="{00000000-0005-0000-0000-0000AFB10000}"/>
    <cellStyle name="Total (line) 2 5 25" xfId="6396" xr:uid="{00000000-0005-0000-0000-0000B0B10000}"/>
    <cellStyle name="Total (line) 2 5 25 2" xfId="45957" xr:uid="{00000000-0005-0000-0000-0000B1B10000}"/>
    <cellStyle name="Total (line) 2 5 25 2 2" xfId="45958" xr:uid="{00000000-0005-0000-0000-0000B2B10000}"/>
    <cellStyle name="Total (line) 2 5 25 2 3" xfId="45959" xr:uid="{00000000-0005-0000-0000-0000B3B10000}"/>
    <cellStyle name="Total (line) 2 5 25 2 4" xfId="45960" xr:uid="{00000000-0005-0000-0000-0000B4B10000}"/>
    <cellStyle name="Total (line) 2 5 25 3" xfId="45961" xr:uid="{00000000-0005-0000-0000-0000B5B10000}"/>
    <cellStyle name="Total (line) 2 5 25 4" xfId="45962" xr:uid="{00000000-0005-0000-0000-0000B6B10000}"/>
    <cellStyle name="Total (line) 2 5 25 5" xfId="45963" xr:uid="{00000000-0005-0000-0000-0000B7B10000}"/>
    <cellStyle name="Total (line) 2 5 26" xfId="6397" xr:uid="{00000000-0005-0000-0000-0000B8B10000}"/>
    <cellStyle name="Total (line) 2 5 26 2" xfId="45964" xr:uid="{00000000-0005-0000-0000-0000B9B10000}"/>
    <cellStyle name="Total (line) 2 5 26 2 2" xfId="45965" xr:uid="{00000000-0005-0000-0000-0000BAB10000}"/>
    <cellStyle name="Total (line) 2 5 26 2 3" xfId="45966" xr:uid="{00000000-0005-0000-0000-0000BBB10000}"/>
    <cellStyle name="Total (line) 2 5 26 2 4" xfId="45967" xr:uid="{00000000-0005-0000-0000-0000BCB10000}"/>
    <cellStyle name="Total (line) 2 5 26 3" xfId="45968" xr:uid="{00000000-0005-0000-0000-0000BDB10000}"/>
    <cellStyle name="Total (line) 2 5 26 4" xfId="45969" xr:uid="{00000000-0005-0000-0000-0000BEB10000}"/>
    <cellStyle name="Total (line) 2 5 26 5" xfId="45970" xr:uid="{00000000-0005-0000-0000-0000BFB10000}"/>
    <cellStyle name="Total (line) 2 5 27" xfId="6398" xr:uid="{00000000-0005-0000-0000-0000C0B10000}"/>
    <cellStyle name="Total (line) 2 5 27 2" xfId="45971" xr:uid="{00000000-0005-0000-0000-0000C1B10000}"/>
    <cellStyle name="Total (line) 2 5 27 2 2" xfId="45972" xr:uid="{00000000-0005-0000-0000-0000C2B10000}"/>
    <cellStyle name="Total (line) 2 5 27 2 3" xfId="45973" xr:uid="{00000000-0005-0000-0000-0000C3B10000}"/>
    <cellStyle name="Total (line) 2 5 27 2 4" xfId="45974" xr:uid="{00000000-0005-0000-0000-0000C4B10000}"/>
    <cellStyle name="Total (line) 2 5 27 3" xfId="45975" xr:uid="{00000000-0005-0000-0000-0000C5B10000}"/>
    <cellStyle name="Total (line) 2 5 27 4" xfId="45976" xr:uid="{00000000-0005-0000-0000-0000C6B10000}"/>
    <cellStyle name="Total (line) 2 5 27 5" xfId="45977" xr:uid="{00000000-0005-0000-0000-0000C7B10000}"/>
    <cellStyle name="Total (line) 2 5 28" xfId="6399" xr:uid="{00000000-0005-0000-0000-0000C8B10000}"/>
    <cellStyle name="Total (line) 2 5 28 2" xfId="45978" xr:uid="{00000000-0005-0000-0000-0000C9B10000}"/>
    <cellStyle name="Total (line) 2 5 28 2 2" xfId="45979" xr:uid="{00000000-0005-0000-0000-0000CAB10000}"/>
    <cellStyle name="Total (line) 2 5 28 2 3" xfId="45980" xr:uid="{00000000-0005-0000-0000-0000CBB10000}"/>
    <cellStyle name="Total (line) 2 5 28 2 4" xfId="45981" xr:uid="{00000000-0005-0000-0000-0000CCB10000}"/>
    <cellStyle name="Total (line) 2 5 28 3" xfId="45982" xr:uid="{00000000-0005-0000-0000-0000CDB10000}"/>
    <cellStyle name="Total (line) 2 5 28 4" xfId="45983" xr:uid="{00000000-0005-0000-0000-0000CEB10000}"/>
    <cellStyle name="Total (line) 2 5 28 5" xfId="45984" xr:uid="{00000000-0005-0000-0000-0000CFB10000}"/>
    <cellStyle name="Total (line) 2 5 29" xfId="6400" xr:uid="{00000000-0005-0000-0000-0000D0B10000}"/>
    <cellStyle name="Total (line) 2 5 29 2" xfId="45985" xr:uid="{00000000-0005-0000-0000-0000D1B10000}"/>
    <cellStyle name="Total (line) 2 5 29 2 2" xfId="45986" xr:uid="{00000000-0005-0000-0000-0000D2B10000}"/>
    <cellStyle name="Total (line) 2 5 29 2 3" xfId="45987" xr:uid="{00000000-0005-0000-0000-0000D3B10000}"/>
    <cellStyle name="Total (line) 2 5 29 2 4" xfId="45988" xr:uid="{00000000-0005-0000-0000-0000D4B10000}"/>
    <cellStyle name="Total (line) 2 5 29 3" xfId="45989" xr:uid="{00000000-0005-0000-0000-0000D5B10000}"/>
    <cellStyle name="Total (line) 2 5 29 4" xfId="45990" xr:uid="{00000000-0005-0000-0000-0000D6B10000}"/>
    <cellStyle name="Total (line) 2 5 29 5" xfId="45991" xr:uid="{00000000-0005-0000-0000-0000D7B10000}"/>
    <cellStyle name="Total (line) 2 5 3" xfId="6401" xr:uid="{00000000-0005-0000-0000-0000D8B10000}"/>
    <cellStyle name="Total (line) 2 5 3 2" xfId="45992" xr:uid="{00000000-0005-0000-0000-0000D9B10000}"/>
    <cellStyle name="Total (line) 2 5 3 2 2" xfId="45993" xr:uid="{00000000-0005-0000-0000-0000DAB10000}"/>
    <cellStyle name="Total (line) 2 5 3 2 3" xfId="45994" xr:uid="{00000000-0005-0000-0000-0000DBB10000}"/>
    <cellStyle name="Total (line) 2 5 3 2 4" xfId="45995" xr:uid="{00000000-0005-0000-0000-0000DCB10000}"/>
    <cellStyle name="Total (line) 2 5 3 3" xfId="45996" xr:uid="{00000000-0005-0000-0000-0000DDB10000}"/>
    <cellStyle name="Total (line) 2 5 3 4" xfId="45997" xr:uid="{00000000-0005-0000-0000-0000DEB10000}"/>
    <cellStyle name="Total (line) 2 5 3 5" xfId="45998" xr:uid="{00000000-0005-0000-0000-0000DFB10000}"/>
    <cellStyle name="Total (line) 2 5 30" xfId="6402" xr:uid="{00000000-0005-0000-0000-0000E0B10000}"/>
    <cellStyle name="Total (line) 2 5 30 2" xfId="45999" xr:uid="{00000000-0005-0000-0000-0000E1B10000}"/>
    <cellStyle name="Total (line) 2 5 30 2 2" xfId="46000" xr:uid="{00000000-0005-0000-0000-0000E2B10000}"/>
    <cellStyle name="Total (line) 2 5 30 2 3" xfId="46001" xr:uid="{00000000-0005-0000-0000-0000E3B10000}"/>
    <cellStyle name="Total (line) 2 5 30 2 4" xfId="46002" xr:uid="{00000000-0005-0000-0000-0000E4B10000}"/>
    <cellStyle name="Total (line) 2 5 30 3" xfId="46003" xr:uid="{00000000-0005-0000-0000-0000E5B10000}"/>
    <cellStyle name="Total (line) 2 5 30 4" xfId="46004" xr:uid="{00000000-0005-0000-0000-0000E6B10000}"/>
    <cellStyle name="Total (line) 2 5 30 5" xfId="46005" xr:uid="{00000000-0005-0000-0000-0000E7B10000}"/>
    <cellStyle name="Total (line) 2 5 31" xfId="6403" xr:uid="{00000000-0005-0000-0000-0000E8B10000}"/>
    <cellStyle name="Total (line) 2 5 31 2" xfId="46006" xr:uid="{00000000-0005-0000-0000-0000E9B10000}"/>
    <cellStyle name="Total (line) 2 5 31 2 2" xfId="46007" xr:uid="{00000000-0005-0000-0000-0000EAB10000}"/>
    <cellStyle name="Total (line) 2 5 31 2 3" xfId="46008" xr:uid="{00000000-0005-0000-0000-0000EBB10000}"/>
    <cellStyle name="Total (line) 2 5 31 2 4" xfId="46009" xr:uid="{00000000-0005-0000-0000-0000ECB10000}"/>
    <cellStyle name="Total (line) 2 5 31 3" xfId="46010" xr:uid="{00000000-0005-0000-0000-0000EDB10000}"/>
    <cellStyle name="Total (line) 2 5 31 4" xfId="46011" xr:uid="{00000000-0005-0000-0000-0000EEB10000}"/>
    <cellStyle name="Total (line) 2 5 31 5" xfId="46012" xr:uid="{00000000-0005-0000-0000-0000EFB10000}"/>
    <cellStyle name="Total (line) 2 5 32" xfId="6404" xr:uid="{00000000-0005-0000-0000-0000F0B10000}"/>
    <cellStyle name="Total (line) 2 5 32 2" xfId="46013" xr:uid="{00000000-0005-0000-0000-0000F1B10000}"/>
    <cellStyle name="Total (line) 2 5 32 2 2" xfId="46014" xr:uid="{00000000-0005-0000-0000-0000F2B10000}"/>
    <cellStyle name="Total (line) 2 5 32 2 3" xfId="46015" xr:uid="{00000000-0005-0000-0000-0000F3B10000}"/>
    <cellStyle name="Total (line) 2 5 32 2 4" xfId="46016" xr:uid="{00000000-0005-0000-0000-0000F4B10000}"/>
    <cellStyle name="Total (line) 2 5 32 3" xfId="46017" xr:uid="{00000000-0005-0000-0000-0000F5B10000}"/>
    <cellStyle name="Total (line) 2 5 32 4" xfId="46018" xr:uid="{00000000-0005-0000-0000-0000F6B10000}"/>
    <cellStyle name="Total (line) 2 5 32 5" xfId="46019" xr:uid="{00000000-0005-0000-0000-0000F7B10000}"/>
    <cellStyle name="Total (line) 2 5 33" xfId="6405" xr:uid="{00000000-0005-0000-0000-0000F8B10000}"/>
    <cellStyle name="Total (line) 2 5 33 2" xfId="46020" xr:uid="{00000000-0005-0000-0000-0000F9B10000}"/>
    <cellStyle name="Total (line) 2 5 33 2 2" xfId="46021" xr:uid="{00000000-0005-0000-0000-0000FAB10000}"/>
    <cellStyle name="Total (line) 2 5 33 2 3" xfId="46022" xr:uid="{00000000-0005-0000-0000-0000FBB10000}"/>
    <cellStyle name="Total (line) 2 5 33 2 4" xfId="46023" xr:uid="{00000000-0005-0000-0000-0000FCB10000}"/>
    <cellStyle name="Total (line) 2 5 33 3" xfId="46024" xr:uid="{00000000-0005-0000-0000-0000FDB10000}"/>
    <cellStyle name="Total (line) 2 5 33 4" xfId="46025" xr:uid="{00000000-0005-0000-0000-0000FEB10000}"/>
    <cellStyle name="Total (line) 2 5 33 5" xfId="46026" xr:uid="{00000000-0005-0000-0000-0000FFB10000}"/>
    <cellStyle name="Total (line) 2 5 34" xfId="6406" xr:uid="{00000000-0005-0000-0000-000000B20000}"/>
    <cellStyle name="Total (line) 2 5 34 2" xfId="46027" xr:uid="{00000000-0005-0000-0000-000001B20000}"/>
    <cellStyle name="Total (line) 2 5 34 2 2" xfId="46028" xr:uid="{00000000-0005-0000-0000-000002B20000}"/>
    <cellStyle name="Total (line) 2 5 34 2 3" xfId="46029" xr:uid="{00000000-0005-0000-0000-000003B20000}"/>
    <cellStyle name="Total (line) 2 5 34 2 4" xfId="46030" xr:uid="{00000000-0005-0000-0000-000004B20000}"/>
    <cellStyle name="Total (line) 2 5 34 3" xfId="46031" xr:uid="{00000000-0005-0000-0000-000005B20000}"/>
    <cellStyle name="Total (line) 2 5 34 4" xfId="46032" xr:uid="{00000000-0005-0000-0000-000006B20000}"/>
    <cellStyle name="Total (line) 2 5 34 5" xfId="46033" xr:uid="{00000000-0005-0000-0000-000007B20000}"/>
    <cellStyle name="Total (line) 2 5 35" xfId="6407" xr:uid="{00000000-0005-0000-0000-000008B20000}"/>
    <cellStyle name="Total (line) 2 5 35 2" xfId="46034" xr:uid="{00000000-0005-0000-0000-000009B20000}"/>
    <cellStyle name="Total (line) 2 5 35 2 2" xfId="46035" xr:uid="{00000000-0005-0000-0000-00000AB20000}"/>
    <cellStyle name="Total (line) 2 5 35 2 3" xfId="46036" xr:uid="{00000000-0005-0000-0000-00000BB20000}"/>
    <cellStyle name="Total (line) 2 5 35 2 4" xfId="46037" xr:uid="{00000000-0005-0000-0000-00000CB20000}"/>
    <cellStyle name="Total (line) 2 5 35 3" xfId="46038" xr:uid="{00000000-0005-0000-0000-00000DB20000}"/>
    <cellStyle name="Total (line) 2 5 35 4" xfId="46039" xr:uid="{00000000-0005-0000-0000-00000EB20000}"/>
    <cellStyle name="Total (line) 2 5 35 5" xfId="46040" xr:uid="{00000000-0005-0000-0000-00000FB20000}"/>
    <cellStyle name="Total (line) 2 5 36" xfId="6408" xr:uid="{00000000-0005-0000-0000-000010B20000}"/>
    <cellStyle name="Total (line) 2 5 36 2" xfId="46041" xr:uid="{00000000-0005-0000-0000-000011B20000}"/>
    <cellStyle name="Total (line) 2 5 36 2 2" xfId="46042" xr:uid="{00000000-0005-0000-0000-000012B20000}"/>
    <cellStyle name="Total (line) 2 5 36 2 3" xfId="46043" xr:uid="{00000000-0005-0000-0000-000013B20000}"/>
    <cellStyle name="Total (line) 2 5 36 2 4" xfId="46044" xr:uid="{00000000-0005-0000-0000-000014B20000}"/>
    <cellStyle name="Total (line) 2 5 36 3" xfId="46045" xr:uid="{00000000-0005-0000-0000-000015B20000}"/>
    <cellStyle name="Total (line) 2 5 36 4" xfId="46046" xr:uid="{00000000-0005-0000-0000-000016B20000}"/>
    <cellStyle name="Total (line) 2 5 36 5" xfId="46047" xr:uid="{00000000-0005-0000-0000-000017B20000}"/>
    <cellStyle name="Total (line) 2 5 37" xfId="6409" xr:uid="{00000000-0005-0000-0000-000018B20000}"/>
    <cellStyle name="Total (line) 2 5 37 2" xfId="46048" xr:uid="{00000000-0005-0000-0000-000019B20000}"/>
    <cellStyle name="Total (line) 2 5 37 2 2" xfId="46049" xr:uid="{00000000-0005-0000-0000-00001AB20000}"/>
    <cellStyle name="Total (line) 2 5 37 2 3" xfId="46050" xr:uid="{00000000-0005-0000-0000-00001BB20000}"/>
    <cellStyle name="Total (line) 2 5 37 2 4" xfId="46051" xr:uid="{00000000-0005-0000-0000-00001CB20000}"/>
    <cellStyle name="Total (line) 2 5 37 3" xfId="46052" xr:uid="{00000000-0005-0000-0000-00001DB20000}"/>
    <cellStyle name="Total (line) 2 5 37 4" xfId="46053" xr:uid="{00000000-0005-0000-0000-00001EB20000}"/>
    <cellStyle name="Total (line) 2 5 37 5" xfId="46054" xr:uid="{00000000-0005-0000-0000-00001FB20000}"/>
    <cellStyle name="Total (line) 2 5 38" xfId="6410" xr:uid="{00000000-0005-0000-0000-000020B20000}"/>
    <cellStyle name="Total (line) 2 5 38 2" xfId="46055" xr:uid="{00000000-0005-0000-0000-000021B20000}"/>
    <cellStyle name="Total (line) 2 5 38 2 2" xfId="46056" xr:uid="{00000000-0005-0000-0000-000022B20000}"/>
    <cellStyle name="Total (line) 2 5 38 2 3" xfId="46057" xr:uid="{00000000-0005-0000-0000-000023B20000}"/>
    <cellStyle name="Total (line) 2 5 38 2 4" xfId="46058" xr:uid="{00000000-0005-0000-0000-000024B20000}"/>
    <cellStyle name="Total (line) 2 5 38 3" xfId="46059" xr:uid="{00000000-0005-0000-0000-000025B20000}"/>
    <cellStyle name="Total (line) 2 5 38 4" xfId="46060" xr:uid="{00000000-0005-0000-0000-000026B20000}"/>
    <cellStyle name="Total (line) 2 5 38 5" xfId="46061" xr:uid="{00000000-0005-0000-0000-000027B20000}"/>
    <cellStyle name="Total (line) 2 5 39" xfId="6411" xr:uid="{00000000-0005-0000-0000-000028B20000}"/>
    <cellStyle name="Total (line) 2 5 39 2" xfId="46062" xr:uid="{00000000-0005-0000-0000-000029B20000}"/>
    <cellStyle name="Total (line) 2 5 39 2 2" xfId="46063" xr:uid="{00000000-0005-0000-0000-00002AB20000}"/>
    <cellStyle name="Total (line) 2 5 39 2 3" xfId="46064" xr:uid="{00000000-0005-0000-0000-00002BB20000}"/>
    <cellStyle name="Total (line) 2 5 39 2 4" xfId="46065" xr:uid="{00000000-0005-0000-0000-00002CB20000}"/>
    <cellStyle name="Total (line) 2 5 39 3" xfId="46066" xr:uid="{00000000-0005-0000-0000-00002DB20000}"/>
    <cellStyle name="Total (line) 2 5 39 4" xfId="46067" xr:uid="{00000000-0005-0000-0000-00002EB20000}"/>
    <cellStyle name="Total (line) 2 5 39 5" xfId="46068" xr:uid="{00000000-0005-0000-0000-00002FB20000}"/>
    <cellStyle name="Total (line) 2 5 4" xfId="6412" xr:uid="{00000000-0005-0000-0000-000030B20000}"/>
    <cellStyle name="Total (line) 2 5 4 2" xfId="46069" xr:uid="{00000000-0005-0000-0000-000031B20000}"/>
    <cellStyle name="Total (line) 2 5 4 2 2" xfId="46070" xr:uid="{00000000-0005-0000-0000-000032B20000}"/>
    <cellStyle name="Total (line) 2 5 4 2 3" xfId="46071" xr:uid="{00000000-0005-0000-0000-000033B20000}"/>
    <cellStyle name="Total (line) 2 5 4 2 4" xfId="46072" xr:uid="{00000000-0005-0000-0000-000034B20000}"/>
    <cellStyle name="Total (line) 2 5 4 3" xfId="46073" xr:uid="{00000000-0005-0000-0000-000035B20000}"/>
    <cellStyle name="Total (line) 2 5 4 4" xfId="46074" xr:uid="{00000000-0005-0000-0000-000036B20000}"/>
    <cellStyle name="Total (line) 2 5 4 5" xfId="46075" xr:uid="{00000000-0005-0000-0000-000037B20000}"/>
    <cellStyle name="Total (line) 2 5 40" xfId="6413" xr:uid="{00000000-0005-0000-0000-000038B20000}"/>
    <cellStyle name="Total (line) 2 5 40 2" xfId="46076" xr:uid="{00000000-0005-0000-0000-000039B20000}"/>
    <cellStyle name="Total (line) 2 5 40 2 2" xfId="46077" xr:uid="{00000000-0005-0000-0000-00003AB20000}"/>
    <cellStyle name="Total (line) 2 5 40 2 3" xfId="46078" xr:uid="{00000000-0005-0000-0000-00003BB20000}"/>
    <cellStyle name="Total (line) 2 5 40 2 4" xfId="46079" xr:uid="{00000000-0005-0000-0000-00003CB20000}"/>
    <cellStyle name="Total (line) 2 5 40 3" xfId="46080" xr:uid="{00000000-0005-0000-0000-00003DB20000}"/>
    <cellStyle name="Total (line) 2 5 40 4" xfId="46081" xr:uid="{00000000-0005-0000-0000-00003EB20000}"/>
    <cellStyle name="Total (line) 2 5 40 5" xfId="46082" xr:uid="{00000000-0005-0000-0000-00003FB20000}"/>
    <cellStyle name="Total (line) 2 5 41" xfId="6414" xr:uid="{00000000-0005-0000-0000-000040B20000}"/>
    <cellStyle name="Total (line) 2 5 41 2" xfId="46083" xr:uid="{00000000-0005-0000-0000-000041B20000}"/>
    <cellStyle name="Total (line) 2 5 41 2 2" xfId="46084" xr:uid="{00000000-0005-0000-0000-000042B20000}"/>
    <cellStyle name="Total (line) 2 5 41 2 3" xfId="46085" xr:uid="{00000000-0005-0000-0000-000043B20000}"/>
    <cellStyle name="Total (line) 2 5 41 2 4" xfId="46086" xr:uid="{00000000-0005-0000-0000-000044B20000}"/>
    <cellStyle name="Total (line) 2 5 41 3" xfId="46087" xr:uid="{00000000-0005-0000-0000-000045B20000}"/>
    <cellStyle name="Total (line) 2 5 41 4" xfId="46088" xr:uid="{00000000-0005-0000-0000-000046B20000}"/>
    <cellStyle name="Total (line) 2 5 41 5" xfId="46089" xr:uid="{00000000-0005-0000-0000-000047B20000}"/>
    <cellStyle name="Total (line) 2 5 42" xfId="6415" xr:uid="{00000000-0005-0000-0000-000048B20000}"/>
    <cellStyle name="Total (line) 2 5 42 2" xfId="46090" xr:uid="{00000000-0005-0000-0000-000049B20000}"/>
    <cellStyle name="Total (line) 2 5 42 2 2" xfId="46091" xr:uid="{00000000-0005-0000-0000-00004AB20000}"/>
    <cellStyle name="Total (line) 2 5 42 2 3" xfId="46092" xr:uid="{00000000-0005-0000-0000-00004BB20000}"/>
    <cellStyle name="Total (line) 2 5 42 2 4" xfId="46093" xr:uid="{00000000-0005-0000-0000-00004CB20000}"/>
    <cellStyle name="Total (line) 2 5 42 3" xfId="46094" xr:uid="{00000000-0005-0000-0000-00004DB20000}"/>
    <cellStyle name="Total (line) 2 5 42 4" xfId="46095" xr:uid="{00000000-0005-0000-0000-00004EB20000}"/>
    <cellStyle name="Total (line) 2 5 42 5" xfId="46096" xr:uid="{00000000-0005-0000-0000-00004FB20000}"/>
    <cellStyle name="Total (line) 2 5 43" xfId="6416" xr:uid="{00000000-0005-0000-0000-000050B20000}"/>
    <cellStyle name="Total (line) 2 5 43 2" xfId="46097" xr:uid="{00000000-0005-0000-0000-000051B20000}"/>
    <cellStyle name="Total (line) 2 5 43 2 2" xfId="46098" xr:uid="{00000000-0005-0000-0000-000052B20000}"/>
    <cellStyle name="Total (line) 2 5 43 2 3" xfId="46099" xr:uid="{00000000-0005-0000-0000-000053B20000}"/>
    <cellStyle name="Total (line) 2 5 43 2 4" xfId="46100" xr:uid="{00000000-0005-0000-0000-000054B20000}"/>
    <cellStyle name="Total (line) 2 5 43 3" xfId="46101" xr:uid="{00000000-0005-0000-0000-000055B20000}"/>
    <cellStyle name="Total (line) 2 5 43 4" xfId="46102" xr:uid="{00000000-0005-0000-0000-000056B20000}"/>
    <cellStyle name="Total (line) 2 5 43 5" xfId="46103" xr:uid="{00000000-0005-0000-0000-000057B20000}"/>
    <cellStyle name="Total (line) 2 5 44" xfId="6417" xr:uid="{00000000-0005-0000-0000-000058B20000}"/>
    <cellStyle name="Total (line) 2 5 44 2" xfId="46104" xr:uid="{00000000-0005-0000-0000-000059B20000}"/>
    <cellStyle name="Total (line) 2 5 44 2 2" xfId="46105" xr:uid="{00000000-0005-0000-0000-00005AB20000}"/>
    <cellStyle name="Total (line) 2 5 44 2 3" xfId="46106" xr:uid="{00000000-0005-0000-0000-00005BB20000}"/>
    <cellStyle name="Total (line) 2 5 44 2 4" xfId="46107" xr:uid="{00000000-0005-0000-0000-00005CB20000}"/>
    <cellStyle name="Total (line) 2 5 44 3" xfId="46108" xr:uid="{00000000-0005-0000-0000-00005DB20000}"/>
    <cellStyle name="Total (line) 2 5 44 4" xfId="46109" xr:uid="{00000000-0005-0000-0000-00005EB20000}"/>
    <cellStyle name="Total (line) 2 5 44 5" xfId="46110" xr:uid="{00000000-0005-0000-0000-00005FB20000}"/>
    <cellStyle name="Total (line) 2 5 45" xfId="46111" xr:uid="{00000000-0005-0000-0000-000060B20000}"/>
    <cellStyle name="Total (line) 2 5 45 2" xfId="46112" xr:uid="{00000000-0005-0000-0000-000061B20000}"/>
    <cellStyle name="Total (line) 2 5 45 3" xfId="46113" xr:uid="{00000000-0005-0000-0000-000062B20000}"/>
    <cellStyle name="Total (line) 2 5 45 4" xfId="46114" xr:uid="{00000000-0005-0000-0000-000063B20000}"/>
    <cellStyle name="Total (line) 2 5 46" xfId="46115" xr:uid="{00000000-0005-0000-0000-000064B20000}"/>
    <cellStyle name="Total (line) 2 5 46 2" xfId="46116" xr:uid="{00000000-0005-0000-0000-000065B20000}"/>
    <cellStyle name="Total (line) 2 5 46 3" xfId="46117" xr:uid="{00000000-0005-0000-0000-000066B20000}"/>
    <cellStyle name="Total (line) 2 5 46 4" xfId="46118" xr:uid="{00000000-0005-0000-0000-000067B20000}"/>
    <cellStyle name="Total (line) 2 5 47" xfId="46119" xr:uid="{00000000-0005-0000-0000-000068B20000}"/>
    <cellStyle name="Total (line) 2 5 48" xfId="46120" xr:uid="{00000000-0005-0000-0000-000069B20000}"/>
    <cellStyle name="Total (line) 2 5 49" xfId="46121" xr:uid="{00000000-0005-0000-0000-00006AB20000}"/>
    <cellStyle name="Total (line) 2 5 5" xfId="6418" xr:uid="{00000000-0005-0000-0000-00006BB20000}"/>
    <cellStyle name="Total (line) 2 5 5 2" xfId="46122" xr:uid="{00000000-0005-0000-0000-00006CB20000}"/>
    <cellStyle name="Total (line) 2 5 5 2 2" xfId="46123" xr:uid="{00000000-0005-0000-0000-00006DB20000}"/>
    <cellStyle name="Total (line) 2 5 5 2 3" xfId="46124" xr:uid="{00000000-0005-0000-0000-00006EB20000}"/>
    <cellStyle name="Total (line) 2 5 5 2 4" xfId="46125" xr:uid="{00000000-0005-0000-0000-00006FB20000}"/>
    <cellStyle name="Total (line) 2 5 5 3" xfId="46126" xr:uid="{00000000-0005-0000-0000-000070B20000}"/>
    <cellStyle name="Total (line) 2 5 5 4" xfId="46127" xr:uid="{00000000-0005-0000-0000-000071B20000}"/>
    <cellStyle name="Total (line) 2 5 5 5" xfId="46128" xr:uid="{00000000-0005-0000-0000-000072B20000}"/>
    <cellStyle name="Total (line) 2 5 6" xfId="6419" xr:uid="{00000000-0005-0000-0000-000073B20000}"/>
    <cellStyle name="Total (line) 2 5 6 2" xfId="46129" xr:uid="{00000000-0005-0000-0000-000074B20000}"/>
    <cellStyle name="Total (line) 2 5 6 2 2" xfId="46130" xr:uid="{00000000-0005-0000-0000-000075B20000}"/>
    <cellStyle name="Total (line) 2 5 6 2 3" xfId="46131" xr:uid="{00000000-0005-0000-0000-000076B20000}"/>
    <cellStyle name="Total (line) 2 5 6 2 4" xfId="46132" xr:uid="{00000000-0005-0000-0000-000077B20000}"/>
    <cellStyle name="Total (line) 2 5 6 3" xfId="46133" xr:uid="{00000000-0005-0000-0000-000078B20000}"/>
    <cellStyle name="Total (line) 2 5 6 4" xfId="46134" xr:uid="{00000000-0005-0000-0000-000079B20000}"/>
    <cellStyle name="Total (line) 2 5 6 5" xfId="46135" xr:uid="{00000000-0005-0000-0000-00007AB20000}"/>
    <cellStyle name="Total (line) 2 5 7" xfId="6420" xr:uid="{00000000-0005-0000-0000-00007BB20000}"/>
    <cellStyle name="Total (line) 2 5 7 2" xfId="46136" xr:uid="{00000000-0005-0000-0000-00007CB20000}"/>
    <cellStyle name="Total (line) 2 5 7 2 2" xfId="46137" xr:uid="{00000000-0005-0000-0000-00007DB20000}"/>
    <cellStyle name="Total (line) 2 5 7 2 3" xfId="46138" xr:uid="{00000000-0005-0000-0000-00007EB20000}"/>
    <cellStyle name="Total (line) 2 5 7 2 4" xfId="46139" xr:uid="{00000000-0005-0000-0000-00007FB20000}"/>
    <cellStyle name="Total (line) 2 5 7 3" xfId="46140" xr:uid="{00000000-0005-0000-0000-000080B20000}"/>
    <cellStyle name="Total (line) 2 5 7 4" xfId="46141" xr:uid="{00000000-0005-0000-0000-000081B20000}"/>
    <cellStyle name="Total (line) 2 5 7 5" xfId="46142" xr:uid="{00000000-0005-0000-0000-000082B20000}"/>
    <cellStyle name="Total (line) 2 5 8" xfId="6421" xr:uid="{00000000-0005-0000-0000-000083B20000}"/>
    <cellStyle name="Total (line) 2 5 8 2" xfId="46143" xr:uid="{00000000-0005-0000-0000-000084B20000}"/>
    <cellStyle name="Total (line) 2 5 8 2 2" xfId="46144" xr:uid="{00000000-0005-0000-0000-000085B20000}"/>
    <cellStyle name="Total (line) 2 5 8 2 3" xfId="46145" xr:uid="{00000000-0005-0000-0000-000086B20000}"/>
    <cellStyle name="Total (line) 2 5 8 2 4" xfId="46146" xr:uid="{00000000-0005-0000-0000-000087B20000}"/>
    <cellStyle name="Total (line) 2 5 8 3" xfId="46147" xr:uid="{00000000-0005-0000-0000-000088B20000}"/>
    <cellStyle name="Total (line) 2 5 8 4" xfId="46148" xr:uid="{00000000-0005-0000-0000-000089B20000}"/>
    <cellStyle name="Total (line) 2 5 8 5" xfId="46149" xr:uid="{00000000-0005-0000-0000-00008AB20000}"/>
    <cellStyle name="Total (line) 2 5 9" xfId="6422" xr:uid="{00000000-0005-0000-0000-00008BB20000}"/>
    <cellStyle name="Total (line) 2 5 9 2" xfId="46150" xr:uid="{00000000-0005-0000-0000-00008CB20000}"/>
    <cellStyle name="Total (line) 2 5 9 2 2" xfId="46151" xr:uid="{00000000-0005-0000-0000-00008DB20000}"/>
    <cellStyle name="Total (line) 2 5 9 2 3" xfId="46152" xr:uid="{00000000-0005-0000-0000-00008EB20000}"/>
    <cellStyle name="Total (line) 2 5 9 2 4" xfId="46153" xr:uid="{00000000-0005-0000-0000-00008FB20000}"/>
    <cellStyle name="Total (line) 2 5 9 3" xfId="46154" xr:uid="{00000000-0005-0000-0000-000090B20000}"/>
    <cellStyle name="Total (line) 2 5 9 4" xfId="46155" xr:uid="{00000000-0005-0000-0000-000091B20000}"/>
    <cellStyle name="Total (line) 2 5 9 5" xfId="46156" xr:uid="{00000000-0005-0000-0000-000092B20000}"/>
    <cellStyle name="Total (line) 2 6" xfId="6423" xr:uid="{00000000-0005-0000-0000-000093B20000}"/>
    <cellStyle name="Total (line) 2 6 2" xfId="46157" xr:uid="{00000000-0005-0000-0000-000094B20000}"/>
    <cellStyle name="Total (line) 2 6 2 2" xfId="46158" xr:uid="{00000000-0005-0000-0000-000095B20000}"/>
    <cellStyle name="Total (line) 2 6 2 3" xfId="46159" xr:uid="{00000000-0005-0000-0000-000096B20000}"/>
    <cellStyle name="Total (line) 2 6 2 4" xfId="46160" xr:uid="{00000000-0005-0000-0000-000097B20000}"/>
    <cellStyle name="Total (line) 2 6 3" xfId="46161" xr:uid="{00000000-0005-0000-0000-000098B20000}"/>
    <cellStyle name="Total (line) 2 6 4" xfId="46162" xr:uid="{00000000-0005-0000-0000-000099B20000}"/>
    <cellStyle name="Total (line) 2 6 5" xfId="46163" xr:uid="{00000000-0005-0000-0000-00009AB20000}"/>
    <cellStyle name="Total (line) 2 7" xfId="6424" xr:uid="{00000000-0005-0000-0000-00009BB20000}"/>
    <cellStyle name="Total (line) 2 7 2" xfId="46164" xr:uid="{00000000-0005-0000-0000-00009CB20000}"/>
    <cellStyle name="Total (line) 2 7 2 2" xfId="46165" xr:uid="{00000000-0005-0000-0000-00009DB20000}"/>
    <cellStyle name="Total (line) 2 7 2 3" xfId="46166" xr:uid="{00000000-0005-0000-0000-00009EB20000}"/>
    <cellStyle name="Total (line) 2 7 2 4" xfId="46167" xr:uid="{00000000-0005-0000-0000-00009FB20000}"/>
    <cellStyle name="Total (line) 2 7 3" xfId="46168" xr:uid="{00000000-0005-0000-0000-0000A0B20000}"/>
    <cellStyle name="Total (line) 2 7 4" xfId="46169" xr:uid="{00000000-0005-0000-0000-0000A1B20000}"/>
    <cellStyle name="Total (line) 2 7 5" xfId="46170" xr:uid="{00000000-0005-0000-0000-0000A2B20000}"/>
    <cellStyle name="Total (line) 2 8" xfId="6425" xr:uid="{00000000-0005-0000-0000-0000A3B20000}"/>
    <cellStyle name="Total (line) 2 8 2" xfId="46171" xr:uid="{00000000-0005-0000-0000-0000A4B20000}"/>
    <cellStyle name="Total (line) 2 8 2 2" xfId="46172" xr:uid="{00000000-0005-0000-0000-0000A5B20000}"/>
    <cellStyle name="Total (line) 2 8 2 3" xfId="46173" xr:uid="{00000000-0005-0000-0000-0000A6B20000}"/>
    <cellStyle name="Total (line) 2 8 2 4" xfId="46174" xr:uid="{00000000-0005-0000-0000-0000A7B20000}"/>
    <cellStyle name="Total (line) 2 8 3" xfId="46175" xr:uid="{00000000-0005-0000-0000-0000A8B20000}"/>
    <cellStyle name="Total (line) 2 8 4" xfId="46176" xr:uid="{00000000-0005-0000-0000-0000A9B20000}"/>
    <cellStyle name="Total (line) 2 8 5" xfId="46177" xr:uid="{00000000-0005-0000-0000-0000AAB20000}"/>
    <cellStyle name="Total (line) 2 9" xfId="6426" xr:uid="{00000000-0005-0000-0000-0000ABB20000}"/>
    <cellStyle name="Total (line) 2 9 2" xfId="46178" xr:uid="{00000000-0005-0000-0000-0000ACB20000}"/>
    <cellStyle name="Total (line) 2 9 2 2" xfId="46179" xr:uid="{00000000-0005-0000-0000-0000ADB20000}"/>
    <cellStyle name="Total (line) 2 9 2 3" xfId="46180" xr:uid="{00000000-0005-0000-0000-0000AEB20000}"/>
    <cellStyle name="Total (line) 2 9 2 4" xfId="46181" xr:uid="{00000000-0005-0000-0000-0000AFB20000}"/>
    <cellStyle name="Total (line) 2 9 3" xfId="46182" xr:uid="{00000000-0005-0000-0000-0000B0B20000}"/>
    <cellStyle name="Total (line) 2 9 4" xfId="46183" xr:uid="{00000000-0005-0000-0000-0000B1B20000}"/>
    <cellStyle name="Total (line) 2 9 5" xfId="46184" xr:uid="{00000000-0005-0000-0000-0000B2B20000}"/>
    <cellStyle name="Total (line) 20" xfId="46185" xr:uid="{00000000-0005-0000-0000-0000B3B20000}"/>
    <cellStyle name="Total (line) 3" xfId="6427" xr:uid="{00000000-0005-0000-0000-0000B4B20000}"/>
    <cellStyle name="Total (line) 3 10" xfId="6428" xr:uid="{00000000-0005-0000-0000-0000B5B20000}"/>
    <cellStyle name="Total (line) 3 10 2" xfId="46186" xr:uid="{00000000-0005-0000-0000-0000B6B20000}"/>
    <cellStyle name="Total (line) 3 10 2 2" xfId="46187" xr:uid="{00000000-0005-0000-0000-0000B7B20000}"/>
    <cellStyle name="Total (line) 3 10 2 3" xfId="46188" xr:uid="{00000000-0005-0000-0000-0000B8B20000}"/>
    <cellStyle name="Total (line) 3 10 2 4" xfId="46189" xr:uid="{00000000-0005-0000-0000-0000B9B20000}"/>
    <cellStyle name="Total (line) 3 10 3" xfId="46190" xr:uid="{00000000-0005-0000-0000-0000BAB20000}"/>
    <cellStyle name="Total (line) 3 10 4" xfId="46191" xr:uid="{00000000-0005-0000-0000-0000BBB20000}"/>
    <cellStyle name="Total (line) 3 10 5" xfId="46192" xr:uid="{00000000-0005-0000-0000-0000BCB20000}"/>
    <cellStyle name="Total (line) 3 11" xfId="6429" xr:uid="{00000000-0005-0000-0000-0000BDB20000}"/>
    <cellStyle name="Total (line) 3 11 2" xfId="46193" xr:uid="{00000000-0005-0000-0000-0000BEB20000}"/>
    <cellStyle name="Total (line) 3 11 2 2" xfId="46194" xr:uid="{00000000-0005-0000-0000-0000BFB20000}"/>
    <cellStyle name="Total (line) 3 11 2 3" xfId="46195" xr:uid="{00000000-0005-0000-0000-0000C0B20000}"/>
    <cellStyle name="Total (line) 3 11 2 4" xfId="46196" xr:uid="{00000000-0005-0000-0000-0000C1B20000}"/>
    <cellStyle name="Total (line) 3 11 3" xfId="46197" xr:uid="{00000000-0005-0000-0000-0000C2B20000}"/>
    <cellStyle name="Total (line) 3 11 4" xfId="46198" xr:uid="{00000000-0005-0000-0000-0000C3B20000}"/>
    <cellStyle name="Total (line) 3 11 5" xfId="46199" xr:uid="{00000000-0005-0000-0000-0000C4B20000}"/>
    <cellStyle name="Total (line) 3 12" xfId="6430" xr:uid="{00000000-0005-0000-0000-0000C5B20000}"/>
    <cellStyle name="Total (line) 3 12 2" xfId="46200" xr:uid="{00000000-0005-0000-0000-0000C6B20000}"/>
    <cellStyle name="Total (line) 3 12 2 2" xfId="46201" xr:uid="{00000000-0005-0000-0000-0000C7B20000}"/>
    <cellStyle name="Total (line) 3 12 2 3" xfId="46202" xr:uid="{00000000-0005-0000-0000-0000C8B20000}"/>
    <cellStyle name="Total (line) 3 12 2 4" xfId="46203" xr:uid="{00000000-0005-0000-0000-0000C9B20000}"/>
    <cellStyle name="Total (line) 3 12 3" xfId="46204" xr:uid="{00000000-0005-0000-0000-0000CAB20000}"/>
    <cellStyle name="Total (line) 3 12 4" xfId="46205" xr:uid="{00000000-0005-0000-0000-0000CBB20000}"/>
    <cellStyle name="Total (line) 3 12 5" xfId="46206" xr:uid="{00000000-0005-0000-0000-0000CCB20000}"/>
    <cellStyle name="Total (line) 3 13" xfId="6431" xr:uid="{00000000-0005-0000-0000-0000CDB20000}"/>
    <cellStyle name="Total (line) 3 13 2" xfId="46207" xr:uid="{00000000-0005-0000-0000-0000CEB20000}"/>
    <cellStyle name="Total (line) 3 13 2 2" xfId="46208" xr:uid="{00000000-0005-0000-0000-0000CFB20000}"/>
    <cellStyle name="Total (line) 3 13 2 3" xfId="46209" xr:uid="{00000000-0005-0000-0000-0000D0B20000}"/>
    <cellStyle name="Total (line) 3 13 2 4" xfId="46210" xr:uid="{00000000-0005-0000-0000-0000D1B20000}"/>
    <cellStyle name="Total (line) 3 13 3" xfId="46211" xr:uid="{00000000-0005-0000-0000-0000D2B20000}"/>
    <cellStyle name="Total (line) 3 13 4" xfId="46212" xr:uid="{00000000-0005-0000-0000-0000D3B20000}"/>
    <cellStyle name="Total (line) 3 13 5" xfId="46213" xr:uid="{00000000-0005-0000-0000-0000D4B20000}"/>
    <cellStyle name="Total (line) 3 14" xfId="6432" xr:uid="{00000000-0005-0000-0000-0000D5B20000}"/>
    <cellStyle name="Total (line) 3 14 2" xfId="46214" xr:uid="{00000000-0005-0000-0000-0000D6B20000}"/>
    <cellStyle name="Total (line) 3 14 2 2" xfId="46215" xr:uid="{00000000-0005-0000-0000-0000D7B20000}"/>
    <cellStyle name="Total (line) 3 14 2 3" xfId="46216" xr:uid="{00000000-0005-0000-0000-0000D8B20000}"/>
    <cellStyle name="Total (line) 3 14 2 4" xfId="46217" xr:uid="{00000000-0005-0000-0000-0000D9B20000}"/>
    <cellStyle name="Total (line) 3 14 3" xfId="46218" xr:uid="{00000000-0005-0000-0000-0000DAB20000}"/>
    <cellStyle name="Total (line) 3 14 4" xfId="46219" xr:uid="{00000000-0005-0000-0000-0000DBB20000}"/>
    <cellStyle name="Total (line) 3 14 5" xfId="46220" xr:uid="{00000000-0005-0000-0000-0000DCB20000}"/>
    <cellStyle name="Total (line) 3 15" xfId="6433" xr:uid="{00000000-0005-0000-0000-0000DDB20000}"/>
    <cellStyle name="Total (line) 3 15 2" xfId="46221" xr:uid="{00000000-0005-0000-0000-0000DEB20000}"/>
    <cellStyle name="Total (line) 3 15 2 2" xfId="46222" xr:uid="{00000000-0005-0000-0000-0000DFB20000}"/>
    <cellStyle name="Total (line) 3 15 2 3" xfId="46223" xr:uid="{00000000-0005-0000-0000-0000E0B20000}"/>
    <cellStyle name="Total (line) 3 15 2 4" xfId="46224" xr:uid="{00000000-0005-0000-0000-0000E1B20000}"/>
    <cellStyle name="Total (line) 3 15 3" xfId="46225" xr:uid="{00000000-0005-0000-0000-0000E2B20000}"/>
    <cellStyle name="Total (line) 3 15 4" xfId="46226" xr:uid="{00000000-0005-0000-0000-0000E3B20000}"/>
    <cellStyle name="Total (line) 3 15 5" xfId="46227" xr:uid="{00000000-0005-0000-0000-0000E4B20000}"/>
    <cellStyle name="Total (line) 3 16" xfId="6434" xr:uid="{00000000-0005-0000-0000-0000E5B20000}"/>
    <cellStyle name="Total (line) 3 16 2" xfId="46228" xr:uid="{00000000-0005-0000-0000-0000E6B20000}"/>
    <cellStyle name="Total (line) 3 16 2 2" xfId="46229" xr:uid="{00000000-0005-0000-0000-0000E7B20000}"/>
    <cellStyle name="Total (line) 3 16 2 3" xfId="46230" xr:uid="{00000000-0005-0000-0000-0000E8B20000}"/>
    <cellStyle name="Total (line) 3 16 2 4" xfId="46231" xr:uid="{00000000-0005-0000-0000-0000E9B20000}"/>
    <cellStyle name="Total (line) 3 16 3" xfId="46232" xr:uid="{00000000-0005-0000-0000-0000EAB20000}"/>
    <cellStyle name="Total (line) 3 16 4" xfId="46233" xr:uid="{00000000-0005-0000-0000-0000EBB20000}"/>
    <cellStyle name="Total (line) 3 16 5" xfId="46234" xr:uid="{00000000-0005-0000-0000-0000ECB20000}"/>
    <cellStyle name="Total (line) 3 17" xfId="46235" xr:uid="{00000000-0005-0000-0000-0000EDB20000}"/>
    <cellStyle name="Total (line) 3 2" xfId="6435" xr:uid="{00000000-0005-0000-0000-0000EEB20000}"/>
    <cellStyle name="Total (line) 3 2 10" xfId="6436" xr:uid="{00000000-0005-0000-0000-0000EFB20000}"/>
    <cellStyle name="Total (line) 3 2 10 2" xfId="46236" xr:uid="{00000000-0005-0000-0000-0000F0B20000}"/>
    <cellStyle name="Total (line) 3 2 10 2 2" xfId="46237" xr:uid="{00000000-0005-0000-0000-0000F1B20000}"/>
    <cellStyle name="Total (line) 3 2 10 2 3" xfId="46238" xr:uid="{00000000-0005-0000-0000-0000F2B20000}"/>
    <cellStyle name="Total (line) 3 2 10 2 4" xfId="46239" xr:uid="{00000000-0005-0000-0000-0000F3B20000}"/>
    <cellStyle name="Total (line) 3 2 10 3" xfId="46240" xr:uid="{00000000-0005-0000-0000-0000F4B20000}"/>
    <cellStyle name="Total (line) 3 2 10 4" xfId="46241" xr:uid="{00000000-0005-0000-0000-0000F5B20000}"/>
    <cellStyle name="Total (line) 3 2 10 5" xfId="46242" xr:uid="{00000000-0005-0000-0000-0000F6B20000}"/>
    <cellStyle name="Total (line) 3 2 11" xfId="6437" xr:uid="{00000000-0005-0000-0000-0000F7B20000}"/>
    <cellStyle name="Total (line) 3 2 11 2" xfId="46243" xr:uid="{00000000-0005-0000-0000-0000F8B20000}"/>
    <cellStyle name="Total (line) 3 2 11 2 2" xfId="46244" xr:uid="{00000000-0005-0000-0000-0000F9B20000}"/>
    <cellStyle name="Total (line) 3 2 11 2 3" xfId="46245" xr:uid="{00000000-0005-0000-0000-0000FAB20000}"/>
    <cellStyle name="Total (line) 3 2 11 2 4" xfId="46246" xr:uid="{00000000-0005-0000-0000-0000FBB20000}"/>
    <cellStyle name="Total (line) 3 2 11 3" xfId="46247" xr:uid="{00000000-0005-0000-0000-0000FCB20000}"/>
    <cellStyle name="Total (line) 3 2 11 4" xfId="46248" xr:uid="{00000000-0005-0000-0000-0000FDB20000}"/>
    <cellStyle name="Total (line) 3 2 11 5" xfId="46249" xr:uid="{00000000-0005-0000-0000-0000FEB20000}"/>
    <cellStyle name="Total (line) 3 2 12" xfId="6438" xr:uid="{00000000-0005-0000-0000-0000FFB20000}"/>
    <cellStyle name="Total (line) 3 2 12 2" xfId="46250" xr:uid="{00000000-0005-0000-0000-000000B30000}"/>
    <cellStyle name="Total (line) 3 2 12 2 2" xfId="46251" xr:uid="{00000000-0005-0000-0000-000001B30000}"/>
    <cellStyle name="Total (line) 3 2 12 2 3" xfId="46252" xr:uid="{00000000-0005-0000-0000-000002B30000}"/>
    <cellStyle name="Total (line) 3 2 12 2 4" xfId="46253" xr:uid="{00000000-0005-0000-0000-000003B30000}"/>
    <cellStyle name="Total (line) 3 2 12 3" xfId="46254" xr:uid="{00000000-0005-0000-0000-000004B30000}"/>
    <cellStyle name="Total (line) 3 2 12 4" xfId="46255" xr:uid="{00000000-0005-0000-0000-000005B30000}"/>
    <cellStyle name="Total (line) 3 2 12 5" xfId="46256" xr:uid="{00000000-0005-0000-0000-000006B30000}"/>
    <cellStyle name="Total (line) 3 2 13" xfId="6439" xr:uid="{00000000-0005-0000-0000-000007B30000}"/>
    <cellStyle name="Total (line) 3 2 13 2" xfId="46257" xr:uid="{00000000-0005-0000-0000-000008B30000}"/>
    <cellStyle name="Total (line) 3 2 13 2 2" xfId="46258" xr:uid="{00000000-0005-0000-0000-000009B30000}"/>
    <cellStyle name="Total (line) 3 2 13 2 3" xfId="46259" xr:uid="{00000000-0005-0000-0000-00000AB30000}"/>
    <cellStyle name="Total (line) 3 2 13 2 4" xfId="46260" xr:uid="{00000000-0005-0000-0000-00000BB30000}"/>
    <cellStyle name="Total (line) 3 2 13 3" xfId="46261" xr:uid="{00000000-0005-0000-0000-00000CB30000}"/>
    <cellStyle name="Total (line) 3 2 13 4" xfId="46262" xr:uid="{00000000-0005-0000-0000-00000DB30000}"/>
    <cellStyle name="Total (line) 3 2 13 5" xfId="46263" xr:uid="{00000000-0005-0000-0000-00000EB30000}"/>
    <cellStyle name="Total (line) 3 2 14" xfId="6440" xr:uid="{00000000-0005-0000-0000-00000FB30000}"/>
    <cellStyle name="Total (line) 3 2 14 2" xfId="46264" xr:uid="{00000000-0005-0000-0000-000010B30000}"/>
    <cellStyle name="Total (line) 3 2 14 2 2" xfId="46265" xr:uid="{00000000-0005-0000-0000-000011B30000}"/>
    <cellStyle name="Total (line) 3 2 14 2 3" xfId="46266" xr:uid="{00000000-0005-0000-0000-000012B30000}"/>
    <cellStyle name="Total (line) 3 2 14 2 4" xfId="46267" xr:uid="{00000000-0005-0000-0000-000013B30000}"/>
    <cellStyle name="Total (line) 3 2 14 3" xfId="46268" xr:uid="{00000000-0005-0000-0000-000014B30000}"/>
    <cellStyle name="Total (line) 3 2 14 4" xfId="46269" xr:uid="{00000000-0005-0000-0000-000015B30000}"/>
    <cellStyle name="Total (line) 3 2 14 5" xfId="46270" xr:uid="{00000000-0005-0000-0000-000016B30000}"/>
    <cellStyle name="Total (line) 3 2 15" xfId="6441" xr:uid="{00000000-0005-0000-0000-000017B30000}"/>
    <cellStyle name="Total (line) 3 2 15 2" xfId="46271" xr:uid="{00000000-0005-0000-0000-000018B30000}"/>
    <cellStyle name="Total (line) 3 2 15 2 2" xfId="46272" xr:uid="{00000000-0005-0000-0000-000019B30000}"/>
    <cellStyle name="Total (line) 3 2 15 2 3" xfId="46273" xr:uid="{00000000-0005-0000-0000-00001AB30000}"/>
    <cellStyle name="Total (line) 3 2 15 2 4" xfId="46274" xr:uid="{00000000-0005-0000-0000-00001BB30000}"/>
    <cellStyle name="Total (line) 3 2 15 3" xfId="46275" xr:uid="{00000000-0005-0000-0000-00001CB30000}"/>
    <cellStyle name="Total (line) 3 2 15 4" xfId="46276" xr:uid="{00000000-0005-0000-0000-00001DB30000}"/>
    <cellStyle name="Total (line) 3 2 15 5" xfId="46277" xr:uid="{00000000-0005-0000-0000-00001EB30000}"/>
    <cellStyle name="Total (line) 3 2 16" xfId="6442" xr:uid="{00000000-0005-0000-0000-00001FB30000}"/>
    <cellStyle name="Total (line) 3 2 16 2" xfId="46278" xr:uid="{00000000-0005-0000-0000-000020B30000}"/>
    <cellStyle name="Total (line) 3 2 16 2 2" xfId="46279" xr:uid="{00000000-0005-0000-0000-000021B30000}"/>
    <cellStyle name="Total (line) 3 2 16 2 3" xfId="46280" xr:uid="{00000000-0005-0000-0000-000022B30000}"/>
    <cellStyle name="Total (line) 3 2 16 2 4" xfId="46281" xr:uid="{00000000-0005-0000-0000-000023B30000}"/>
    <cellStyle name="Total (line) 3 2 16 3" xfId="46282" xr:uid="{00000000-0005-0000-0000-000024B30000}"/>
    <cellStyle name="Total (line) 3 2 16 4" xfId="46283" xr:uid="{00000000-0005-0000-0000-000025B30000}"/>
    <cellStyle name="Total (line) 3 2 16 5" xfId="46284" xr:uid="{00000000-0005-0000-0000-000026B30000}"/>
    <cellStyle name="Total (line) 3 2 17" xfId="6443" xr:uid="{00000000-0005-0000-0000-000027B30000}"/>
    <cellStyle name="Total (line) 3 2 17 2" xfId="46285" xr:uid="{00000000-0005-0000-0000-000028B30000}"/>
    <cellStyle name="Total (line) 3 2 17 2 2" xfId="46286" xr:uid="{00000000-0005-0000-0000-000029B30000}"/>
    <cellStyle name="Total (line) 3 2 17 2 3" xfId="46287" xr:uid="{00000000-0005-0000-0000-00002AB30000}"/>
    <cellStyle name="Total (line) 3 2 17 2 4" xfId="46288" xr:uid="{00000000-0005-0000-0000-00002BB30000}"/>
    <cellStyle name="Total (line) 3 2 17 3" xfId="46289" xr:uid="{00000000-0005-0000-0000-00002CB30000}"/>
    <cellStyle name="Total (line) 3 2 17 4" xfId="46290" xr:uid="{00000000-0005-0000-0000-00002DB30000}"/>
    <cellStyle name="Total (line) 3 2 17 5" xfId="46291" xr:uid="{00000000-0005-0000-0000-00002EB30000}"/>
    <cellStyle name="Total (line) 3 2 18" xfId="6444" xr:uid="{00000000-0005-0000-0000-00002FB30000}"/>
    <cellStyle name="Total (line) 3 2 18 2" xfId="46292" xr:uid="{00000000-0005-0000-0000-000030B30000}"/>
    <cellStyle name="Total (line) 3 2 18 2 2" xfId="46293" xr:uid="{00000000-0005-0000-0000-000031B30000}"/>
    <cellStyle name="Total (line) 3 2 18 2 3" xfId="46294" xr:uid="{00000000-0005-0000-0000-000032B30000}"/>
    <cellStyle name="Total (line) 3 2 18 2 4" xfId="46295" xr:uid="{00000000-0005-0000-0000-000033B30000}"/>
    <cellStyle name="Total (line) 3 2 18 3" xfId="46296" xr:uid="{00000000-0005-0000-0000-000034B30000}"/>
    <cellStyle name="Total (line) 3 2 18 4" xfId="46297" xr:uid="{00000000-0005-0000-0000-000035B30000}"/>
    <cellStyle name="Total (line) 3 2 18 5" xfId="46298" xr:uid="{00000000-0005-0000-0000-000036B30000}"/>
    <cellStyle name="Total (line) 3 2 19" xfId="6445" xr:uid="{00000000-0005-0000-0000-000037B30000}"/>
    <cellStyle name="Total (line) 3 2 19 2" xfId="46299" xr:uid="{00000000-0005-0000-0000-000038B30000}"/>
    <cellStyle name="Total (line) 3 2 19 2 2" xfId="46300" xr:uid="{00000000-0005-0000-0000-000039B30000}"/>
    <cellStyle name="Total (line) 3 2 19 2 3" xfId="46301" xr:uid="{00000000-0005-0000-0000-00003AB30000}"/>
    <cellStyle name="Total (line) 3 2 19 2 4" xfId="46302" xr:uid="{00000000-0005-0000-0000-00003BB30000}"/>
    <cellStyle name="Total (line) 3 2 19 3" xfId="46303" xr:uid="{00000000-0005-0000-0000-00003CB30000}"/>
    <cellStyle name="Total (line) 3 2 19 4" xfId="46304" xr:uid="{00000000-0005-0000-0000-00003DB30000}"/>
    <cellStyle name="Total (line) 3 2 19 5" xfId="46305" xr:uid="{00000000-0005-0000-0000-00003EB30000}"/>
    <cellStyle name="Total (line) 3 2 2" xfId="6446" xr:uid="{00000000-0005-0000-0000-00003FB30000}"/>
    <cellStyle name="Total (line) 3 2 2 10" xfId="6447" xr:uid="{00000000-0005-0000-0000-000040B30000}"/>
    <cellStyle name="Total (line) 3 2 2 10 2" xfId="46306" xr:uid="{00000000-0005-0000-0000-000041B30000}"/>
    <cellStyle name="Total (line) 3 2 2 10 2 2" xfId="46307" xr:uid="{00000000-0005-0000-0000-000042B30000}"/>
    <cellStyle name="Total (line) 3 2 2 10 2 3" xfId="46308" xr:uid="{00000000-0005-0000-0000-000043B30000}"/>
    <cellStyle name="Total (line) 3 2 2 10 2 4" xfId="46309" xr:uid="{00000000-0005-0000-0000-000044B30000}"/>
    <cellStyle name="Total (line) 3 2 2 10 3" xfId="46310" xr:uid="{00000000-0005-0000-0000-000045B30000}"/>
    <cellStyle name="Total (line) 3 2 2 10 4" xfId="46311" xr:uid="{00000000-0005-0000-0000-000046B30000}"/>
    <cellStyle name="Total (line) 3 2 2 10 5" xfId="46312" xr:uid="{00000000-0005-0000-0000-000047B30000}"/>
    <cellStyle name="Total (line) 3 2 2 11" xfId="6448" xr:uid="{00000000-0005-0000-0000-000048B30000}"/>
    <cellStyle name="Total (line) 3 2 2 11 2" xfId="46313" xr:uid="{00000000-0005-0000-0000-000049B30000}"/>
    <cellStyle name="Total (line) 3 2 2 11 2 2" xfId="46314" xr:uid="{00000000-0005-0000-0000-00004AB30000}"/>
    <cellStyle name="Total (line) 3 2 2 11 2 3" xfId="46315" xr:uid="{00000000-0005-0000-0000-00004BB30000}"/>
    <cellStyle name="Total (line) 3 2 2 11 2 4" xfId="46316" xr:uid="{00000000-0005-0000-0000-00004CB30000}"/>
    <cellStyle name="Total (line) 3 2 2 11 3" xfId="46317" xr:uid="{00000000-0005-0000-0000-00004DB30000}"/>
    <cellStyle name="Total (line) 3 2 2 11 4" xfId="46318" xr:uid="{00000000-0005-0000-0000-00004EB30000}"/>
    <cellStyle name="Total (line) 3 2 2 11 5" xfId="46319" xr:uid="{00000000-0005-0000-0000-00004FB30000}"/>
    <cellStyle name="Total (line) 3 2 2 12" xfId="6449" xr:uid="{00000000-0005-0000-0000-000050B30000}"/>
    <cellStyle name="Total (line) 3 2 2 12 2" xfId="46320" xr:uid="{00000000-0005-0000-0000-000051B30000}"/>
    <cellStyle name="Total (line) 3 2 2 12 2 2" xfId="46321" xr:uid="{00000000-0005-0000-0000-000052B30000}"/>
    <cellStyle name="Total (line) 3 2 2 12 2 3" xfId="46322" xr:uid="{00000000-0005-0000-0000-000053B30000}"/>
    <cellStyle name="Total (line) 3 2 2 12 2 4" xfId="46323" xr:uid="{00000000-0005-0000-0000-000054B30000}"/>
    <cellStyle name="Total (line) 3 2 2 12 3" xfId="46324" xr:uid="{00000000-0005-0000-0000-000055B30000}"/>
    <cellStyle name="Total (line) 3 2 2 12 4" xfId="46325" xr:uid="{00000000-0005-0000-0000-000056B30000}"/>
    <cellStyle name="Total (line) 3 2 2 12 5" xfId="46326" xr:uid="{00000000-0005-0000-0000-000057B30000}"/>
    <cellStyle name="Total (line) 3 2 2 13" xfId="6450" xr:uid="{00000000-0005-0000-0000-000058B30000}"/>
    <cellStyle name="Total (line) 3 2 2 13 2" xfId="46327" xr:uid="{00000000-0005-0000-0000-000059B30000}"/>
    <cellStyle name="Total (line) 3 2 2 13 2 2" xfId="46328" xr:uid="{00000000-0005-0000-0000-00005AB30000}"/>
    <cellStyle name="Total (line) 3 2 2 13 2 3" xfId="46329" xr:uid="{00000000-0005-0000-0000-00005BB30000}"/>
    <cellStyle name="Total (line) 3 2 2 13 2 4" xfId="46330" xr:uid="{00000000-0005-0000-0000-00005CB30000}"/>
    <cellStyle name="Total (line) 3 2 2 13 3" xfId="46331" xr:uid="{00000000-0005-0000-0000-00005DB30000}"/>
    <cellStyle name="Total (line) 3 2 2 13 4" xfId="46332" xr:uid="{00000000-0005-0000-0000-00005EB30000}"/>
    <cellStyle name="Total (line) 3 2 2 13 5" xfId="46333" xr:uid="{00000000-0005-0000-0000-00005FB30000}"/>
    <cellStyle name="Total (line) 3 2 2 14" xfId="6451" xr:uid="{00000000-0005-0000-0000-000060B30000}"/>
    <cellStyle name="Total (line) 3 2 2 14 2" xfId="46334" xr:uid="{00000000-0005-0000-0000-000061B30000}"/>
    <cellStyle name="Total (line) 3 2 2 14 2 2" xfId="46335" xr:uid="{00000000-0005-0000-0000-000062B30000}"/>
    <cellStyle name="Total (line) 3 2 2 14 2 3" xfId="46336" xr:uid="{00000000-0005-0000-0000-000063B30000}"/>
    <cellStyle name="Total (line) 3 2 2 14 2 4" xfId="46337" xr:uid="{00000000-0005-0000-0000-000064B30000}"/>
    <cellStyle name="Total (line) 3 2 2 14 3" xfId="46338" xr:uid="{00000000-0005-0000-0000-000065B30000}"/>
    <cellStyle name="Total (line) 3 2 2 14 4" xfId="46339" xr:uid="{00000000-0005-0000-0000-000066B30000}"/>
    <cellStyle name="Total (line) 3 2 2 14 5" xfId="46340" xr:uid="{00000000-0005-0000-0000-000067B30000}"/>
    <cellStyle name="Total (line) 3 2 2 15" xfId="6452" xr:uid="{00000000-0005-0000-0000-000068B30000}"/>
    <cellStyle name="Total (line) 3 2 2 15 2" xfId="46341" xr:uid="{00000000-0005-0000-0000-000069B30000}"/>
    <cellStyle name="Total (line) 3 2 2 15 2 2" xfId="46342" xr:uid="{00000000-0005-0000-0000-00006AB30000}"/>
    <cellStyle name="Total (line) 3 2 2 15 2 3" xfId="46343" xr:uid="{00000000-0005-0000-0000-00006BB30000}"/>
    <cellStyle name="Total (line) 3 2 2 15 2 4" xfId="46344" xr:uid="{00000000-0005-0000-0000-00006CB30000}"/>
    <cellStyle name="Total (line) 3 2 2 15 3" xfId="46345" xr:uid="{00000000-0005-0000-0000-00006DB30000}"/>
    <cellStyle name="Total (line) 3 2 2 15 4" xfId="46346" xr:uid="{00000000-0005-0000-0000-00006EB30000}"/>
    <cellStyle name="Total (line) 3 2 2 15 5" xfId="46347" xr:uid="{00000000-0005-0000-0000-00006FB30000}"/>
    <cellStyle name="Total (line) 3 2 2 16" xfId="6453" xr:uid="{00000000-0005-0000-0000-000070B30000}"/>
    <cellStyle name="Total (line) 3 2 2 16 2" xfId="46348" xr:uid="{00000000-0005-0000-0000-000071B30000}"/>
    <cellStyle name="Total (line) 3 2 2 16 2 2" xfId="46349" xr:uid="{00000000-0005-0000-0000-000072B30000}"/>
    <cellStyle name="Total (line) 3 2 2 16 2 3" xfId="46350" xr:uid="{00000000-0005-0000-0000-000073B30000}"/>
    <cellStyle name="Total (line) 3 2 2 16 2 4" xfId="46351" xr:uid="{00000000-0005-0000-0000-000074B30000}"/>
    <cellStyle name="Total (line) 3 2 2 16 3" xfId="46352" xr:uid="{00000000-0005-0000-0000-000075B30000}"/>
    <cellStyle name="Total (line) 3 2 2 16 4" xfId="46353" xr:uid="{00000000-0005-0000-0000-000076B30000}"/>
    <cellStyle name="Total (line) 3 2 2 16 5" xfId="46354" xr:uid="{00000000-0005-0000-0000-000077B30000}"/>
    <cellStyle name="Total (line) 3 2 2 17" xfId="6454" xr:uid="{00000000-0005-0000-0000-000078B30000}"/>
    <cellStyle name="Total (line) 3 2 2 17 2" xfId="46355" xr:uid="{00000000-0005-0000-0000-000079B30000}"/>
    <cellStyle name="Total (line) 3 2 2 17 2 2" xfId="46356" xr:uid="{00000000-0005-0000-0000-00007AB30000}"/>
    <cellStyle name="Total (line) 3 2 2 17 2 3" xfId="46357" xr:uid="{00000000-0005-0000-0000-00007BB30000}"/>
    <cellStyle name="Total (line) 3 2 2 17 2 4" xfId="46358" xr:uid="{00000000-0005-0000-0000-00007CB30000}"/>
    <cellStyle name="Total (line) 3 2 2 17 3" xfId="46359" xr:uid="{00000000-0005-0000-0000-00007DB30000}"/>
    <cellStyle name="Total (line) 3 2 2 17 4" xfId="46360" xr:uid="{00000000-0005-0000-0000-00007EB30000}"/>
    <cellStyle name="Total (line) 3 2 2 17 5" xfId="46361" xr:uid="{00000000-0005-0000-0000-00007FB30000}"/>
    <cellStyle name="Total (line) 3 2 2 18" xfId="6455" xr:uid="{00000000-0005-0000-0000-000080B30000}"/>
    <cellStyle name="Total (line) 3 2 2 18 2" xfId="46362" xr:uid="{00000000-0005-0000-0000-000081B30000}"/>
    <cellStyle name="Total (line) 3 2 2 18 2 2" xfId="46363" xr:uid="{00000000-0005-0000-0000-000082B30000}"/>
    <cellStyle name="Total (line) 3 2 2 18 2 3" xfId="46364" xr:uid="{00000000-0005-0000-0000-000083B30000}"/>
    <cellStyle name="Total (line) 3 2 2 18 2 4" xfId="46365" xr:uid="{00000000-0005-0000-0000-000084B30000}"/>
    <cellStyle name="Total (line) 3 2 2 18 3" xfId="46366" xr:uid="{00000000-0005-0000-0000-000085B30000}"/>
    <cellStyle name="Total (line) 3 2 2 18 4" xfId="46367" xr:uid="{00000000-0005-0000-0000-000086B30000}"/>
    <cellStyle name="Total (line) 3 2 2 18 5" xfId="46368" xr:uid="{00000000-0005-0000-0000-000087B30000}"/>
    <cellStyle name="Total (line) 3 2 2 19" xfId="6456" xr:uid="{00000000-0005-0000-0000-000088B30000}"/>
    <cellStyle name="Total (line) 3 2 2 19 2" xfId="46369" xr:uid="{00000000-0005-0000-0000-000089B30000}"/>
    <cellStyle name="Total (line) 3 2 2 19 2 2" xfId="46370" xr:uid="{00000000-0005-0000-0000-00008AB30000}"/>
    <cellStyle name="Total (line) 3 2 2 19 2 3" xfId="46371" xr:uid="{00000000-0005-0000-0000-00008BB30000}"/>
    <cellStyle name="Total (line) 3 2 2 19 2 4" xfId="46372" xr:uid="{00000000-0005-0000-0000-00008CB30000}"/>
    <cellStyle name="Total (line) 3 2 2 19 3" xfId="46373" xr:uid="{00000000-0005-0000-0000-00008DB30000}"/>
    <cellStyle name="Total (line) 3 2 2 19 4" xfId="46374" xr:uid="{00000000-0005-0000-0000-00008EB30000}"/>
    <cellStyle name="Total (line) 3 2 2 19 5" xfId="46375" xr:uid="{00000000-0005-0000-0000-00008FB30000}"/>
    <cellStyle name="Total (line) 3 2 2 2" xfId="6457" xr:uid="{00000000-0005-0000-0000-000090B30000}"/>
    <cellStyle name="Total (line) 3 2 2 2 2" xfId="46376" xr:uid="{00000000-0005-0000-0000-000091B30000}"/>
    <cellStyle name="Total (line) 3 2 2 2 2 2" xfId="46377" xr:uid="{00000000-0005-0000-0000-000092B30000}"/>
    <cellStyle name="Total (line) 3 2 2 2 2 3" xfId="46378" xr:uid="{00000000-0005-0000-0000-000093B30000}"/>
    <cellStyle name="Total (line) 3 2 2 2 2 4" xfId="46379" xr:uid="{00000000-0005-0000-0000-000094B30000}"/>
    <cellStyle name="Total (line) 3 2 2 2 3" xfId="46380" xr:uid="{00000000-0005-0000-0000-000095B30000}"/>
    <cellStyle name="Total (line) 3 2 2 2 4" xfId="46381" xr:uid="{00000000-0005-0000-0000-000096B30000}"/>
    <cellStyle name="Total (line) 3 2 2 2 5" xfId="46382" xr:uid="{00000000-0005-0000-0000-000097B30000}"/>
    <cellStyle name="Total (line) 3 2 2 20" xfId="6458" xr:uid="{00000000-0005-0000-0000-000098B30000}"/>
    <cellStyle name="Total (line) 3 2 2 20 2" xfId="46383" xr:uid="{00000000-0005-0000-0000-000099B30000}"/>
    <cellStyle name="Total (line) 3 2 2 20 2 2" xfId="46384" xr:uid="{00000000-0005-0000-0000-00009AB30000}"/>
    <cellStyle name="Total (line) 3 2 2 20 2 3" xfId="46385" xr:uid="{00000000-0005-0000-0000-00009BB30000}"/>
    <cellStyle name="Total (line) 3 2 2 20 2 4" xfId="46386" xr:uid="{00000000-0005-0000-0000-00009CB30000}"/>
    <cellStyle name="Total (line) 3 2 2 20 3" xfId="46387" xr:uid="{00000000-0005-0000-0000-00009DB30000}"/>
    <cellStyle name="Total (line) 3 2 2 20 4" xfId="46388" xr:uid="{00000000-0005-0000-0000-00009EB30000}"/>
    <cellStyle name="Total (line) 3 2 2 20 5" xfId="46389" xr:uid="{00000000-0005-0000-0000-00009FB30000}"/>
    <cellStyle name="Total (line) 3 2 2 21" xfId="6459" xr:uid="{00000000-0005-0000-0000-0000A0B30000}"/>
    <cellStyle name="Total (line) 3 2 2 21 2" xfId="46390" xr:uid="{00000000-0005-0000-0000-0000A1B30000}"/>
    <cellStyle name="Total (line) 3 2 2 21 2 2" xfId="46391" xr:uid="{00000000-0005-0000-0000-0000A2B30000}"/>
    <cellStyle name="Total (line) 3 2 2 21 2 3" xfId="46392" xr:uid="{00000000-0005-0000-0000-0000A3B30000}"/>
    <cellStyle name="Total (line) 3 2 2 21 2 4" xfId="46393" xr:uid="{00000000-0005-0000-0000-0000A4B30000}"/>
    <cellStyle name="Total (line) 3 2 2 21 3" xfId="46394" xr:uid="{00000000-0005-0000-0000-0000A5B30000}"/>
    <cellStyle name="Total (line) 3 2 2 21 4" xfId="46395" xr:uid="{00000000-0005-0000-0000-0000A6B30000}"/>
    <cellStyle name="Total (line) 3 2 2 21 5" xfId="46396" xr:uid="{00000000-0005-0000-0000-0000A7B30000}"/>
    <cellStyle name="Total (line) 3 2 2 22" xfId="6460" xr:uid="{00000000-0005-0000-0000-0000A8B30000}"/>
    <cellStyle name="Total (line) 3 2 2 22 2" xfId="46397" xr:uid="{00000000-0005-0000-0000-0000A9B30000}"/>
    <cellStyle name="Total (line) 3 2 2 22 2 2" xfId="46398" xr:uid="{00000000-0005-0000-0000-0000AAB30000}"/>
    <cellStyle name="Total (line) 3 2 2 22 2 3" xfId="46399" xr:uid="{00000000-0005-0000-0000-0000ABB30000}"/>
    <cellStyle name="Total (line) 3 2 2 22 2 4" xfId="46400" xr:uid="{00000000-0005-0000-0000-0000ACB30000}"/>
    <cellStyle name="Total (line) 3 2 2 22 3" xfId="46401" xr:uid="{00000000-0005-0000-0000-0000ADB30000}"/>
    <cellStyle name="Total (line) 3 2 2 22 4" xfId="46402" xr:uid="{00000000-0005-0000-0000-0000AEB30000}"/>
    <cellStyle name="Total (line) 3 2 2 22 5" xfId="46403" xr:uid="{00000000-0005-0000-0000-0000AFB30000}"/>
    <cellStyle name="Total (line) 3 2 2 23" xfId="6461" xr:uid="{00000000-0005-0000-0000-0000B0B30000}"/>
    <cellStyle name="Total (line) 3 2 2 23 2" xfId="46404" xr:uid="{00000000-0005-0000-0000-0000B1B30000}"/>
    <cellStyle name="Total (line) 3 2 2 23 2 2" xfId="46405" xr:uid="{00000000-0005-0000-0000-0000B2B30000}"/>
    <cellStyle name="Total (line) 3 2 2 23 2 3" xfId="46406" xr:uid="{00000000-0005-0000-0000-0000B3B30000}"/>
    <cellStyle name="Total (line) 3 2 2 23 2 4" xfId="46407" xr:uid="{00000000-0005-0000-0000-0000B4B30000}"/>
    <cellStyle name="Total (line) 3 2 2 23 3" xfId="46408" xr:uid="{00000000-0005-0000-0000-0000B5B30000}"/>
    <cellStyle name="Total (line) 3 2 2 23 4" xfId="46409" xr:uid="{00000000-0005-0000-0000-0000B6B30000}"/>
    <cellStyle name="Total (line) 3 2 2 23 5" xfId="46410" xr:uid="{00000000-0005-0000-0000-0000B7B30000}"/>
    <cellStyle name="Total (line) 3 2 2 24" xfId="6462" xr:uid="{00000000-0005-0000-0000-0000B8B30000}"/>
    <cellStyle name="Total (line) 3 2 2 24 2" xfId="46411" xr:uid="{00000000-0005-0000-0000-0000B9B30000}"/>
    <cellStyle name="Total (line) 3 2 2 24 2 2" xfId="46412" xr:uid="{00000000-0005-0000-0000-0000BAB30000}"/>
    <cellStyle name="Total (line) 3 2 2 24 2 3" xfId="46413" xr:uid="{00000000-0005-0000-0000-0000BBB30000}"/>
    <cellStyle name="Total (line) 3 2 2 24 2 4" xfId="46414" xr:uid="{00000000-0005-0000-0000-0000BCB30000}"/>
    <cellStyle name="Total (line) 3 2 2 24 3" xfId="46415" xr:uid="{00000000-0005-0000-0000-0000BDB30000}"/>
    <cellStyle name="Total (line) 3 2 2 24 4" xfId="46416" xr:uid="{00000000-0005-0000-0000-0000BEB30000}"/>
    <cellStyle name="Total (line) 3 2 2 24 5" xfId="46417" xr:uid="{00000000-0005-0000-0000-0000BFB30000}"/>
    <cellStyle name="Total (line) 3 2 2 25" xfId="6463" xr:uid="{00000000-0005-0000-0000-0000C0B30000}"/>
    <cellStyle name="Total (line) 3 2 2 25 2" xfId="46418" xr:uid="{00000000-0005-0000-0000-0000C1B30000}"/>
    <cellStyle name="Total (line) 3 2 2 25 2 2" xfId="46419" xr:uid="{00000000-0005-0000-0000-0000C2B30000}"/>
    <cellStyle name="Total (line) 3 2 2 25 2 3" xfId="46420" xr:uid="{00000000-0005-0000-0000-0000C3B30000}"/>
    <cellStyle name="Total (line) 3 2 2 25 2 4" xfId="46421" xr:uid="{00000000-0005-0000-0000-0000C4B30000}"/>
    <cellStyle name="Total (line) 3 2 2 25 3" xfId="46422" xr:uid="{00000000-0005-0000-0000-0000C5B30000}"/>
    <cellStyle name="Total (line) 3 2 2 25 4" xfId="46423" xr:uid="{00000000-0005-0000-0000-0000C6B30000}"/>
    <cellStyle name="Total (line) 3 2 2 25 5" xfId="46424" xr:uid="{00000000-0005-0000-0000-0000C7B30000}"/>
    <cellStyle name="Total (line) 3 2 2 26" xfId="6464" xr:uid="{00000000-0005-0000-0000-0000C8B30000}"/>
    <cellStyle name="Total (line) 3 2 2 26 2" xfId="46425" xr:uid="{00000000-0005-0000-0000-0000C9B30000}"/>
    <cellStyle name="Total (line) 3 2 2 26 2 2" xfId="46426" xr:uid="{00000000-0005-0000-0000-0000CAB30000}"/>
    <cellStyle name="Total (line) 3 2 2 26 2 3" xfId="46427" xr:uid="{00000000-0005-0000-0000-0000CBB30000}"/>
    <cellStyle name="Total (line) 3 2 2 26 2 4" xfId="46428" xr:uid="{00000000-0005-0000-0000-0000CCB30000}"/>
    <cellStyle name="Total (line) 3 2 2 26 3" xfId="46429" xr:uid="{00000000-0005-0000-0000-0000CDB30000}"/>
    <cellStyle name="Total (line) 3 2 2 26 4" xfId="46430" xr:uid="{00000000-0005-0000-0000-0000CEB30000}"/>
    <cellStyle name="Total (line) 3 2 2 26 5" xfId="46431" xr:uid="{00000000-0005-0000-0000-0000CFB30000}"/>
    <cellStyle name="Total (line) 3 2 2 27" xfId="6465" xr:uid="{00000000-0005-0000-0000-0000D0B30000}"/>
    <cellStyle name="Total (line) 3 2 2 27 2" xfId="46432" xr:uid="{00000000-0005-0000-0000-0000D1B30000}"/>
    <cellStyle name="Total (line) 3 2 2 27 2 2" xfId="46433" xr:uid="{00000000-0005-0000-0000-0000D2B30000}"/>
    <cellStyle name="Total (line) 3 2 2 27 2 3" xfId="46434" xr:uid="{00000000-0005-0000-0000-0000D3B30000}"/>
    <cellStyle name="Total (line) 3 2 2 27 2 4" xfId="46435" xr:uid="{00000000-0005-0000-0000-0000D4B30000}"/>
    <cellStyle name="Total (line) 3 2 2 27 3" xfId="46436" xr:uid="{00000000-0005-0000-0000-0000D5B30000}"/>
    <cellStyle name="Total (line) 3 2 2 27 4" xfId="46437" xr:uid="{00000000-0005-0000-0000-0000D6B30000}"/>
    <cellStyle name="Total (line) 3 2 2 27 5" xfId="46438" xr:uid="{00000000-0005-0000-0000-0000D7B30000}"/>
    <cellStyle name="Total (line) 3 2 2 28" xfId="6466" xr:uid="{00000000-0005-0000-0000-0000D8B30000}"/>
    <cellStyle name="Total (line) 3 2 2 28 2" xfId="46439" xr:uid="{00000000-0005-0000-0000-0000D9B30000}"/>
    <cellStyle name="Total (line) 3 2 2 28 2 2" xfId="46440" xr:uid="{00000000-0005-0000-0000-0000DAB30000}"/>
    <cellStyle name="Total (line) 3 2 2 28 2 3" xfId="46441" xr:uid="{00000000-0005-0000-0000-0000DBB30000}"/>
    <cellStyle name="Total (line) 3 2 2 28 2 4" xfId="46442" xr:uid="{00000000-0005-0000-0000-0000DCB30000}"/>
    <cellStyle name="Total (line) 3 2 2 28 3" xfId="46443" xr:uid="{00000000-0005-0000-0000-0000DDB30000}"/>
    <cellStyle name="Total (line) 3 2 2 28 4" xfId="46444" xr:uid="{00000000-0005-0000-0000-0000DEB30000}"/>
    <cellStyle name="Total (line) 3 2 2 28 5" xfId="46445" xr:uid="{00000000-0005-0000-0000-0000DFB30000}"/>
    <cellStyle name="Total (line) 3 2 2 29" xfId="6467" xr:uid="{00000000-0005-0000-0000-0000E0B30000}"/>
    <cellStyle name="Total (line) 3 2 2 29 2" xfId="46446" xr:uid="{00000000-0005-0000-0000-0000E1B30000}"/>
    <cellStyle name="Total (line) 3 2 2 29 2 2" xfId="46447" xr:uid="{00000000-0005-0000-0000-0000E2B30000}"/>
    <cellStyle name="Total (line) 3 2 2 29 2 3" xfId="46448" xr:uid="{00000000-0005-0000-0000-0000E3B30000}"/>
    <cellStyle name="Total (line) 3 2 2 29 2 4" xfId="46449" xr:uid="{00000000-0005-0000-0000-0000E4B30000}"/>
    <cellStyle name="Total (line) 3 2 2 29 3" xfId="46450" xr:uid="{00000000-0005-0000-0000-0000E5B30000}"/>
    <cellStyle name="Total (line) 3 2 2 29 4" xfId="46451" xr:uid="{00000000-0005-0000-0000-0000E6B30000}"/>
    <cellStyle name="Total (line) 3 2 2 29 5" xfId="46452" xr:uid="{00000000-0005-0000-0000-0000E7B30000}"/>
    <cellStyle name="Total (line) 3 2 2 3" xfId="6468" xr:uid="{00000000-0005-0000-0000-0000E8B30000}"/>
    <cellStyle name="Total (line) 3 2 2 3 2" xfId="46453" xr:uid="{00000000-0005-0000-0000-0000E9B30000}"/>
    <cellStyle name="Total (line) 3 2 2 3 2 2" xfId="46454" xr:uid="{00000000-0005-0000-0000-0000EAB30000}"/>
    <cellStyle name="Total (line) 3 2 2 3 2 3" xfId="46455" xr:uid="{00000000-0005-0000-0000-0000EBB30000}"/>
    <cellStyle name="Total (line) 3 2 2 3 2 4" xfId="46456" xr:uid="{00000000-0005-0000-0000-0000ECB30000}"/>
    <cellStyle name="Total (line) 3 2 2 3 3" xfId="46457" xr:uid="{00000000-0005-0000-0000-0000EDB30000}"/>
    <cellStyle name="Total (line) 3 2 2 3 4" xfId="46458" xr:uid="{00000000-0005-0000-0000-0000EEB30000}"/>
    <cellStyle name="Total (line) 3 2 2 3 5" xfId="46459" xr:uid="{00000000-0005-0000-0000-0000EFB30000}"/>
    <cellStyle name="Total (line) 3 2 2 30" xfId="6469" xr:uid="{00000000-0005-0000-0000-0000F0B30000}"/>
    <cellStyle name="Total (line) 3 2 2 30 2" xfId="46460" xr:uid="{00000000-0005-0000-0000-0000F1B30000}"/>
    <cellStyle name="Total (line) 3 2 2 30 2 2" xfId="46461" xr:uid="{00000000-0005-0000-0000-0000F2B30000}"/>
    <cellStyle name="Total (line) 3 2 2 30 2 3" xfId="46462" xr:uid="{00000000-0005-0000-0000-0000F3B30000}"/>
    <cellStyle name="Total (line) 3 2 2 30 2 4" xfId="46463" xr:uid="{00000000-0005-0000-0000-0000F4B30000}"/>
    <cellStyle name="Total (line) 3 2 2 30 3" xfId="46464" xr:uid="{00000000-0005-0000-0000-0000F5B30000}"/>
    <cellStyle name="Total (line) 3 2 2 30 4" xfId="46465" xr:uid="{00000000-0005-0000-0000-0000F6B30000}"/>
    <cellStyle name="Total (line) 3 2 2 30 5" xfId="46466" xr:uid="{00000000-0005-0000-0000-0000F7B30000}"/>
    <cellStyle name="Total (line) 3 2 2 31" xfId="6470" xr:uid="{00000000-0005-0000-0000-0000F8B30000}"/>
    <cellStyle name="Total (line) 3 2 2 31 2" xfId="46467" xr:uid="{00000000-0005-0000-0000-0000F9B30000}"/>
    <cellStyle name="Total (line) 3 2 2 31 2 2" xfId="46468" xr:uid="{00000000-0005-0000-0000-0000FAB30000}"/>
    <cellStyle name="Total (line) 3 2 2 31 2 3" xfId="46469" xr:uid="{00000000-0005-0000-0000-0000FBB30000}"/>
    <cellStyle name="Total (line) 3 2 2 31 2 4" xfId="46470" xr:uid="{00000000-0005-0000-0000-0000FCB30000}"/>
    <cellStyle name="Total (line) 3 2 2 31 3" xfId="46471" xr:uid="{00000000-0005-0000-0000-0000FDB30000}"/>
    <cellStyle name="Total (line) 3 2 2 31 4" xfId="46472" xr:uid="{00000000-0005-0000-0000-0000FEB30000}"/>
    <cellStyle name="Total (line) 3 2 2 31 5" xfId="46473" xr:uid="{00000000-0005-0000-0000-0000FFB30000}"/>
    <cellStyle name="Total (line) 3 2 2 32" xfId="6471" xr:uid="{00000000-0005-0000-0000-000000B40000}"/>
    <cellStyle name="Total (line) 3 2 2 32 2" xfId="46474" xr:uid="{00000000-0005-0000-0000-000001B40000}"/>
    <cellStyle name="Total (line) 3 2 2 32 2 2" xfId="46475" xr:uid="{00000000-0005-0000-0000-000002B40000}"/>
    <cellStyle name="Total (line) 3 2 2 32 2 3" xfId="46476" xr:uid="{00000000-0005-0000-0000-000003B40000}"/>
    <cellStyle name="Total (line) 3 2 2 32 2 4" xfId="46477" xr:uid="{00000000-0005-0000-0000-000004B40000}"/>
    <cellStyle name="Total (line) 3 2 2 32 3" xfId="46478" xr:uid="{00000000-0005-0000-0000-000005B40000}"/>
    <cellStyle name="Total (line) 3 2 2 32 4" xfId="46479" xr:uid="{00000000-0005-0000-0000-000006B40000}"/>
    <cellStyle name="Total (line) 3 2 2 32 5" xfId="46480" xr:uid="{00000000-0005-0000-0000-000007B40000}"/>
    <cellStyle name="Total (line) 3 2 2 33" xfId="6472" xr:uid="{00000000-0005-0000-0000-000008B40000}"/>
    <cellStyle name="Total (line) 3 2 2 33 2" xfId="46481" xr:uid="{00000000-0005-0000-0000-000009B40000}"/>
    <cellStyle name="Total (line) 3 2 2 33 2 2" xfId="46482" xr:uid="{00000000-0005-0000-0000-00000AB40000}"/>
    <cellStyle name="Total (line) 3 2 2 33 2 3" xfId="46483" xr:uid="{00000000-0005-0000-0000-00000BB40000}"/>
    <cellStyle name="Total (line) 3 2 2 33 2 4" xfId="46484" xr:uid="{00000000-0005-0000-0000-00000CB40000}"/>
    <cellStyle name="Total (line) 3 2 2 33 3" xfId="46485" xr:uid="{00000000-0005-0000-0000-00000DB40000}"/>
    <cellStyle name="Total (line) 3 2 2 33 4" xfId="46486" xr:uid="{00000000-0005-0000-0000-00000EB40000}"/>
    <cellStyle name="Total (line) 3 2 2 33 5" xfId="46487" xr:uid="{00000000-0005-0000-0000-00000FB40000}"/>
    <cellStyle name="Total (line) 3 2 2 34" xfId="6473" xr:uid="{00000000-0005-0000-0000-000010B40000}"/>
    <cellStyle name="Total (line) 3 2 2 34 2" xfId="46488" xr:uid="{00000000-0005-0000-0000-000011B40000}"/>
    <cellStyle name="Total (line) 3 2 2 34 2 2" xfId="46489" xr:uid="{00000000-0005-0000-0000-000012B40000}"/>
    <cellStyle name="Total (line) 3 2 2 34 2 3" xfId="46490" xr:uid="{00000000-0005-0000-0000-000013B40000}"/>
    <cellStyle name="Total (line) 3 2 2 34 2 4" xfId="46491" xr:uid="{00000000-0005-0000-0000-000014B40000}"/>
    <cellStyle name="Total (line) 3 2 2 34 3" xfId="46492" xr:uid="{00000000-0005-0000-0000-000015B40000}"/>
    <cellStyle name="Total (line) 3 2 2 34 4" xfId="46493" xr:uid="{00000000-0005-0000-0000-000016B40000}"/>
    <cellStyle name="Total (line) 3 2 2 34 5" xfId="46494" xr:uid="{00000000-0005-0000-0000-000017B40000}"/>
    <cellStyle name="Total (line) 3 2 2 35" xfId="6474" xr:uid="{00000000-0005-0000-0000-000018B40000}"/>
    <cellStyle name="Total (line) 3 2 2 35 2" xfId="46495" xr:uid="{00000000-0005-0000-0000-000019B40000}"/>
    <cellStyle name="Total (line) 3 2 2 35 2 2" xfId="46496" xr:uid="{00000000-0005-0000-0000-00001AB40000}"/>
    <cellStyle name="Total (line) 3 2 2 35 2 3" xfId="46497" xr:uid="{00000000-0005-0000-0000-00001BB40000}"/>
    <cellStyle name="Total (line) 3 2 2 35 2 4" xfId="46498" xr:uid="{00000000-0005-0000-0000-00001CB40000}"/>
    <cellStyle name="Total (line) 3 2 2 35 3" xfId="46499" xr:uid="{00000000-0005-0000-0000-00001DB40000}"/>
    <cellStyle name="Total (line) 3 2 2 35 4" xfId="46500" xr:uid="{00000000-0005-0000-0000-00001EB40000}"/>
    <cellStyle name="Total (line) 3 2 2 35 5" xfId="46501" xr:uid="{00000000-0005-0000-0000-00001FB40000}"/>
    <cellStyle name="Total (line) 3 2 2 36" xfId="6475" xr:uid="{00000000-0005-0000-0000-000020B40000}"/>
    <cellStyle name="Total (line) 3 2 2 36 2" xfId="46502" xr:uid="{00000000-0005-0000-0000-000021B40000}"/>
    <cellStyle name="Total (line) 3 2 2 36 2 2" xfId="46503" xr:uid="{00000000-0005-0000-0000-000022B40000}"/>
    <cellStyle name="Total (line) 3 2 2 36 2 3" xfId="46504" xr:uid="{00000000-0005-0000-0000-000023B40000}"/>
    <cellStyle name="Total (line) 3 2 2 36 2 4" xfId="46505" xr:uid="{00000000-0005-0000-0000-000024B40000}"/>
    <cellStyle name="Total (line) 3 2 2 36 3" xfId="46506" xr:uid="{00000000-0005-0000-0000-000025B40000}"/>
    <cellStyle name="Total (line) 3 2 2 36 4" xfId="46507" xr:uid="{00000000-0005-0000-0000-000026B40000}"/>
    <cellStyle name="Total (line) 3 2 2 36 5" xfId="46508" xr:uid="{00000000-0005-0000-0000-000027B40000}"/>
    <cellStyle name="Total (line) 3 2 2 37" xfId="6476" xr:uid="{00000000-0005-0000-0000-000028B40000}"/>
    <cellStyle name="Total (line) 3 2 2 37 2" xfId="46509" xr:uid="{00000000-0005-0000-0000-000029B40000}"/>
    <cellStyle name="Total (line) 3 2 2 37 2 2" xfId="46510" xr:uid="{00000000-0005-0000-0000-00002AB40000}"/>
    <cellStyle name="Total (line) 3 2 2 37 2 3" xfId="46511" xr:uid="{00000000-0005-0000-0000-00002BB40000}"/>
    <cellStyle name="Total (line) 3 2 2 37 2 4" xfId="46512" xr:uid="{00000000-0005-0000-0000-00002CB40000}"/>
    <cellStyle name="Total (line) 3 2 2 37 3" xfId="46513" xr:uid="{00000000-0005-0000-0000-00002DB40000}"/>
    <cellStyle name="Total (line) 3 2 2 37 4" xfId="46514" xr:uid="{00000000-0005-0000-0000-00002EB40000}"/>
    <cellStyle name="Total (line) 3 2 2 37 5" xfId="46515" xr:uid="{00000000-0005-0000-0000-00002FB40000}"/>
    <cellStyle name="Total (line) 3 2 2 38" xfId="6477" xr:uid="{00000000-0005-0000-0000-000030B40000}"/>
    <cellStyle name="Total (line) 3 2 2 38 2" xfId="46516" xr:uid="{00000000-0005-0000-0000-000031B40000}"/>
    <cellStyle name="Total (line) 3 2 2 38 2 2" xfId="46517" xr:uid="{00000000-0005-0000-0000-000032B40000}"/>
    <cellStyle name="Total (line) 3 2 2 38 2 3" xfId="46518" xr:uid="{00000000-0005-0000-0000-000033B40000}"/>
    <cellStyle name="Total (line) 3 2 2 38 2 4" xfId="46519" xr:uid="{00000000-0005-0000-0000-000034B40000}"/>
    <cellStyle name="Total (line) 3 2 2 38 3" xfId="46520" xr:uid="{00000000-0005-0000-0000-000035B40000}"/>
    <cellStyle name="Total (line) 3 2 2 38 4" xfId="46521" xr:uid="{00000000-0005-0000-0000-000036B40000}"/>
    <cellStyle name="Total (line) 3 2 2 38 5" xfId="46522" xr:uid="{00000000-0005-0000-0000-000037B40000}"/>
    <cellStyle name="Total (line) 3 2 2 39" xfId="6478" xr:uid="{00000000-0005-0000-0000-000038B40000}"/>
    <cellStyle name="Total (line) 3 2 2 39 2" xfId="46523" xr:uid="{00000000-0005-0000-0000-000039B40000}"/>
    <cellStyle name="Total (line) 3 2 2 39 2 2" xfId="46524" xr:uid="{00000000-0005-0000-0000-00003AB40000}"/>
    <cellStyle name="Total (line) 3 2 2 39 2 3" xfId="46525" xr:uid="{00000000-0005-0000-0000-00003BB40000}"/>
    <cellStyle name="Total (line) 3 2 2 39 2 4" xfId="46526" xr:uid="{00000000-0005-0000-0000-00003CB40000}"/>
    <cellStyle name="Total (line) 3 2 2 39 3" xfId="46527" xr:uid="{00000000-0005-0000-0000-00003DB40000}"/>
    <cellStyle name="Total (line) 3 2 2 39 4" xfId="46528" xr:uid="{00000000-0005-0000-0000-00003EB40000}"/>
    <cellStyle name="Total (line) 3 2 2 39 5" xfId="46529" xr:uid="{00000000-0005-0000-0000-00003FB40000}"/>
    <cellStyle name="Total (line) 3 2 2 4" xfId="6479" xr:uid="{00000000-0005-0000-0000-000040B40000}"/>
    <cellStyle name="Total (line) 3 2 2 4 2" xfId="46530" xr:uid="{00000000-0005-0000-0000-000041B40000}"/>
    <cellStyle name="Total (line) 3 2 2 4 2 2" xfId="46531" xr:uid="{00000000-0005-0000-0000-000042B40000}"/>
    <cellStyle name="Total (line) 3 2 2 4 2 3" xfId="46532" xr:uid="{00000000-0005-0000-0000-000043B40000}"/>
    <cellStyle name="Total (line) 3 2 2 4 2 4" xfId="46533" xr:uid="{00000000-0005-0000-0000-000044B40000}"/>
    <cellStyle name="Total (line) 3 2 2 4 3" xfId="46534" xr:uid="{00000000-0005-0000-0000-000045B40000}"/>
    <cellStyle name="Total (line) 3 2 2 4 4" xfId="46535" xr:uid="{00000000-0005-0000-0000-000046B40000}"/>
    <cellStyle name="Total (line) 3 2 2 4 5" xfId="46536" xr:uid="{00000000-0005-0000-0000-000047B40000}"/>
    <cellStyle name="Total (line) 3 2 2 40" xfId="6480" xr:uid="{00000000-0005-0000-0000-000048B40000}"/>
    <cellStyle name="Total (line) 3 2 2 40 2" xfId="46537" xr:uid="{00000000-0005-0000-0000-000049B40000}"/>
    <cellStyle name="Total (line) 3 2 2 40 2 2" xfId="46538" xr:uid="{00000000-0005-0000-0000-00004AB40000}"/>
    <cellStyle name="Total (line) 3 2 2 40 2 3" xfId="46539" xr:uid="{00000000-0005-0000-0000-00004BB40000}"/>
    <cellStyle name="Total (line) 3 2 2 40 2 4" xfId="46540" xr:uid="{00000000-0005-0000-0000-00004CB40000}"/>
    <cellStyle name="Total (line) 3 2 2 40 3" xfId="46541" xr:uid="{00000000-0005-0000-0000-00004DB40000}"/>
    <cellStyle name="Total (line) 3 2 2 40 4" xfId="46542" xr:uid="{00000000-0005-0000-0000-00004EB40000}"/>
    <cellStyle name="Total (line) 3 2 2 40 5" xfId="46543" xr:uid="{00000000-0005-0000-0000-00004FB40000}"/>
    <cellStyle name="Total (line) 3 2 2 41" xfId="6481" xr:uid="{00000000-0005-0000-0000-000050B40000}"/>
    <cellStyle name="Total (line) 3 2 2 41 2" xfId="46544" xr:uid="{00000000-0005-0000-0000-000051B40000}"/>
    <cellStyle name="Total (line) 3 2 2 41 2 2" xfId="46545" xr:uid="{00000000-0005-0000-0000-000052B40000}"/>
    <cellStyle name="Total (line) 3 2 2 41 2 3" xfId="46546" xr:uid="{00000000-0005-0000-0000-000053B40000}"/>
    <cellStyle name="Total (line) 3 2 2 41 2 4" xfId="46547" xr:uid="{00000000-0005-0000-0000-000054B40000}"/>
    <cellStyle name="Total (line) 3 2 2 41 3" xfId="46548" xr:uid="{00000000-0005-0000-0000-000055B40000}"/>
    <cellStyle name="Total (line) 3 2 2 41 4" xfId="46549" xr:uid="{00000000-0005-0000-0000-000056B40000}"/>
    <cellStyle name="Total (line) 3 2 2 41 5" xfId="46550" xr:uid="{00000000-0005-0000-0000-000057B40000}"/>
    <cellStyle name="Total (line) 3 2 2 42" xfId="6482" xr:uid="{00000000-0005-0000-0000-000058B40000}"/>
    <cellStyle name="Total (line) 3 2 2 42 2" xfId="46551" xr:uid="{00000000-0005-0000-0000-000059B40000}"/>
    <cellStyle name="Total (line) 3 2 2 42 2 2" xfId="46552" xr:uid="{00000000-0005-0000-0000-00005AB40000}"/>
    <cellStyle name="Total (line) 3 2 2 42 2 3" xfId="46553" xr:uid="{00000000-0005-0000-0000-00005BB40000}"/>
    <cellStyle name="Total (line) 3 2 2 42 2 4" xfId="46554" xr:uid="{00000000-0005-0000-0000-00005CB40000}"/>
    <cellStyle name="Total (line) 3 2 2 42 3" xfId="46555" xr:uid="{00000000-0005-0000-0000-00005DB40000}"/>
    <cellStyle name="Total (line) 3 2 2 42 4" xfId="46556" xr:uid="{00000000-0005-0000-0000-00005EB40000}"/>
    <cellStyle name="Total (line) 3 2 2 42 5" xfId="46557" xr:uid="{00000000-0005-0000-0000-00005FB40000}"/>
    <cellStyle name="Total (line) 3 2 2 43" xfId="6483" xr:uid="{00000000-0005-0000-0000-000060B40000}"/>
    <cellStyle name="Total (line) 3 2 2 43 2" xfId="46558" xr:uid="{00000000-0005-0000-0000-000061B40000}"/>
    <cellStyle name="Total (line) 3 2 2 43 2 2" xfId="46559" xr:uid="{00000000-0005-0000-0000-000062B40000}"/>
    <cellStyle name="Total (line) 3 2 2 43 2 3" xfId="46560" xr:uid="{00000000-0005-0000-0000-000063B40000}"/>
    <cellStyle name="Total (line) 3 2 2 43 2 4" xfId="46561" xr:uid="{00000000-0005-0000-0000-000064B40000}"/>
    <cellStyle name="Total (line) 3 2 2 43 3" xfId="46562" xr:uid="{00000000-0005-0000-0000-000065B40000}"/>
    <cellStyle name="Total (line) 3 2 2 43 4" xfId="46563" xr:uid="{00000000-0005-0000-0000-000066B40000}"/>
    <cellStyle name="Total (line) 3 2 2 43 5" xfId="46564" xr:uid="{00000000-0005-0000-0000-000067B40000}"/>
    <cellStyle name="Total (line) 3 2 2 44" xfId="6484" xr:uid="{00000000-0005-0000-0000-000068B40000}"/>
    <cellStyle name="Total (line) 3 2 2 44 2" xfId="46565" xr:uid="{00000000-0005-0000-0000-000069B40000}"/>
    <cellStyle name="Total (line) 3 2 2 44 2 2" xfId="46566" xr:uid="{00000000-0005-0000-0000-00006AB40000}"/>
    <cellStyle name="Total (line) 3 2 2 44 2 3" xfId="46567" xr:uid="{00000000-0005-0000-0000-00006BB40000}"/>
    <cellStyle name="Total (line) 3 2 2 44 2 4" xfId="46568" xr:uid="{00000000-0005-0000-0000-00006CB40000}"/>
    <cellStyle name="Total (line) 3 2 2 44 3" xfId="46569" xr:uid="{00000000-0005-0000-0000-00006DB40000}"/>
    <cellStyle name="Total (line) 3 2 2 44 4" xfId="46570" xr:uid="{00000000-0005-0000-0000-00006EB40000}"/>
    <cellStyle name="Total (line) 3 2 2 44 5" xfId="46571" xr:uid="{00000000-0005-0000-0000-00006FB40000}"/>
    <cellStyle name="Total (line) 3 2 2 45" xfId="46572" xr:uid="{00000000-0005-0000-0000-000070B40000}"/>
    <cellStyle name="Total (line) 3 2 2 45 2" xfId="46573" xr:uid="{00000000-0005-0000-0000-000071B40000}"/>
    <cellStyle name="Total (line) 3 2 2 45 3" xfId="46574" xr:uid="{00000000-0005-0000-0000-000072B40000}"/>
    <cellStyle name="Total (line) 3 2 2 45 4" xfId="46575" xr:uid="{00000000-0005-0000-0000-000073B40000}"/>
    <cellStyle name="Total (line) 3 2 2 46" xfId="46576" xr:uid="{00000000-0005-0000-0000-000074B40000}"/>
    <cellStyle name="Total (line) 3 2 2 46 2" xfId="46577" xr:uid="{00000000-0005-0000-0000-000075B40000}"/>
    <cellStyle name="Total (line) 3 2 2 46 3" xfId="46578" xr:uid="{00000000-0005-0000-0000-000076B40000}"/>
    <cellStyle name="Total (line) 3 2 2 46 4" xfId="46579" xr:uid="{00000000-0005-0000-0000-000077B40000}"/>
    <cellStyle name="Total (line) 3 2 2 47" xfId="46580" xr:uid="{00000000-0005-0000-0000-000078B40000}"/>
    <cellStyle name="Total (line) 3 2 2 48" xfId="46581" xr:uid="{00000000-0005-0000-0000-000079B40000}"/>
    <cellStyle name="Total (line) 3 2 2 49" xfId="46582" xr:uid="{00000000-0005-0000-0000-00007AB40000}"/>
    <cellStyle name="Total (line) 3 2 2 5" xfId="6485" xr:uid="{00000000-0005-0000-0000-00007BB40000}"/>
    <cellStyle name="Total (line) 3 2 2 5 2" xfId="46583" xr:uid="{00000000-0005-0000-0000-00007CB40000}"/>
    <cellStyle name="Total (line) 3 2 2 5 2 2" xfId="46584" xr:uid="{00000000-0005-0000-0000-00007DB40000}"/>
    <cellStyle name="Total (line) 3 2 2 5 2 3" xfId="46585" xr:uid="{00000000-0005-0000-0000-00007EB40000}"/>
    <cellStyle name="Total (line) 3 2 2 5 2 4" xfId="46586" xr:uid="{00000000-0005-0000-0000-00007FB40000}"/>
    <cellStyle name="Total (line) 3 2 2 5 3" xfId="46587" xr:uid="{00000000-0005-0000-0000-000080B40000}"/>
    <cellStyle name="Total (line) 3 2 2 5 4" xfId="46588" xr:uid="{00000000-0005-0000-0000-000081B40000}"/>
    <cellStyle name="Total (line) 3 2 2 5 5" xfId="46589" xr:uid="{00000000-0005-0000-0000-000082B40000}"/>
    <cellStyle name="Total (line) 3 2 2 6" xfId="6486" xr:uid="{00000000-0005-0000-0000-000083B40000}"/>
    <cellStyle name="Total (line) 3 2 2 6 2" xfId="46590" xr:uid="{00000000-0005-0000-0000-000084B40000}"/>
    <cellStyle name="Total (line) 3 2 2 6 2 2" xfId="46591" xr:uid="{00000000-0005-0000-0000-000085B40000}"/>
    <cellStyle name="Total (line) 3 2 2 6 2 3" xfId="46592" xr:uid="{00000000-0005-0000-0000-000086B40000}"/>
    <cellStyle name="Total (line) 3 2 2 6 2 4" xfId="46593" xr:uid="{00000000-0005-0000-0000-000087B40000}"/>
    <cellStyle name="Total (line) 3 2 2 6 3" xfId="46594" xr:uid="{00000000-0005-0000-0000-000088B40000}"/>
    <cellStyle name="Total (line) 3 2 2 6 4" xfId="46595" xr:uid="{00000000-0005-0000-0000-000089B40000}"/>
    <cellStyle name="Total (line) 3 2 2 6 5" xfId="46596" xr:uid="{00000000-0005-0000-0000-00008AB40000}"/>
    <cellStyle name="Total (line) 3 2 2 7" xfId="6487" xr:uid="{00000000-0005-0000-0000-00008BB40000}"/>
    <cellStyle name="Total (line) 3 2 2 7 2" xfId="46597" xr:uid="{00000000-0005-0000-0000-00008CB40000}"/>
    <cellStyle name="Total (line) 3 2 2 7 2 2" xfId="46598" xr:uid="{00000000-0005-0000-0000-00008DB40000}"/>
    <cellStyle name="Total (line) 3 2 2 7 2 3" xfId="46599" xr:uid="{00000000-0005-0000-0000-00008EB40000}"/>
    <cellStyle name="Total (line) 3 2 2 7 2 4" xfId="46600" xr:uid="{00000000-0005-0000-0000-00008FB40000}"/>
    <cellStyle name="Total (line) 3 2 2 7 3" xfId="46601" xr:uid="{00000000-0005-0000-0000-000090B40000}"/>
    <cellStyle name="Total (line) 3 2 2 7 4" xfId="46602" xr:uid="{00000000-0005-0000-0000-000091B40000}"/>
    <cellStyle name="Total (line) 3 2 2 7 5" xfId="46603" xr:uid="{00000000-0005-0000-0000-000092B40000}"/>
    <cellStyle name="Total (line) 3 2 2 8" xfId="6488" xr:uid="{00000000-0005-0000-0000-000093B40000}"/>
    <cellStyle name="Total (line) 3 2 2 8 2" xfId="46604" xr:uid="{00000000-0005-0000-0000-000094B40000}"/>
    <cellStyle name="Total (line) 3 2 2 8 2 2" xfId="46605" xr:uid="{00000000-0005-0000-0000-000095B40000}"/>
    <cellStyle name="Total (line) 3 2 2 8 2 3" xfId="46606" xr:uid="{00000000-0005-0000-0000-000096B40000}"/>
    <cellStyle name="Total (line) 3 2 2 8 2 4" xfId="46607" xr:uid="{00000000-0005-0000-0000-000097B40000}"/>
    <cellStyle name="Total (line) 3 2 2 8 3" xfId="46608" xr:uid="{00000000-0005-0000-0000-000098B40000}"/>
    <cellStyle name="Total (line) 3 2 2 8 4" xfId="46609" xr:uid="{00000000-0005-0000-0000-000099B40000}"/>
    <cellStyle name="Total (line) 3 2 2 8 5" xfId="46610" xr:uid="{00000000-0005-0000-0000-00009AB40000}"/>
    <cellStyle name="Total (line) 3 2 2 9" xfId="6489" xr:uid="{00000000-0005-0000-0000-00009BB40000}"/>
    <cellStyle name="Total (line) 3 2 2 9 2" xfId="46611" xr:uid="{00000000-0005-0000-0000-00009CB40000}"/>
    <cellStyle name="Total (line) 3 2 2 9 2 2" xfId="46612" xr:uid="{00000000-0005-0000-0000-00009DB40000}"/>
    <cellStyle name="Total (line) 3 2 2 9 2 3" xfId="46613" xr:uid="{00000000-0005-0000-0000-00009EB40000}"/>
    <cellStyle name="Total (line) 3 2 2 9 2 4" xfId="46614" xr:uid="{00000000-0005-0000-0000-00009FB40000}"/>
    <cellStyle name="Total (line) 3 2 2 9 3" xfId="46615" xr:uid="{00000000-0005-0000-0000-0000A0B40000}"/>
    <cellStyle name="Total (line) 3 2 2 9 4" xfId="46616" xr:uid="{00000000-0005-0000-0000-0000A1B40000}"/>
    <cellStyle name="Total (line) 3 2 2 9 5" xfId="46617" xr:uid="{00000000-0005-0000-0000-0000A2B40000}"/>
    <cellStyle name="Total (line) 3 2 20" xfId="6490" xr:uid="{00000000-0005-0000-0000-0000A3B40000}"/>
    <cellStyle name="Total (line) 3 2 20 2" xfId="46618" xr:uid="{00000000-0005-0000-0000-0000A4B40000}"/>
    <cellStyle name="Total (line) 3 2 20 2 2" xfId="46619" xr:uid="{00000000-0005-0000-0000-0000A5B40000}"/>
    <cellStyle name="Total (line) 3 2 20 2 3" xfId="46620" xr:uid="{00000000-0005-0000-0000-0000A6B40000}"/>
    <cellStyle name="Total (line) 3 2 20 2 4" xfId="46621" xr:uid="{00000000-0005-0000-0000-0000A7B40000}"/>
    <cellStyle name="Total (line) 3 2 20 3" xfId="46622" xr:uid="{00000000-0005-0000-0000-0000A8B40000}"/>
    <cellStyle name="Total (line) 3 2 20 4" xfId="46623" xr:uid="{00000000-0005-0000-0000-0000A9B40000}"/>
    <cellStyle name="Total (line) 3 2 20 5" xfId="46624" xr:uid="{00000000-0005-0000-0000-0000AAB40000}"/>
    <cellStyle name="Total (line) 3 2 21" xfId="6491" xr:uid="{00000000-0005-0000-0000-0000ABB40000}"/>
    <cellStyle name="Total (line) 3 2 21 2" xfId="46625" xr:uid="{00000000-0005-0000-0000-0000ACB40000}"/>
    <cellStyle name="Total (line) 3 2 21 2 2" xfId="46626" xr:uid="{00000000-0005-0000-0000-0000ADB40000}"/>
    <cellStyle name="Total (line) 3 2 21 2 3" xfId="46627" xr:uid="{00000000-0005-0000-0000-0000AEB40000}"/>
    <cellStyle name="Total (line) 3 2 21 2 4" xfId="46628" xr:uid="{00000000-0005-0000-0000-0000AFB40000}"/>
    <cellStyle name="Total (line) 3 2 21 3" xfId="46629" xr:uid="{00000000-0005-0000-0000-0000B0B40000}"/>
    <cellStyle name="Total (line) 3 2 21 4" xfId="46630" xr:uid="{00000000-0005-0000-0000-0000B1B40000}"/>
    <cellStyle name="Total (line) 3 2 21 5" xfId="46631" xr:uid="{00000000-0005-0000-0000-0000B2B40000}"/>
    <cellStyle name="Total (line) 3 2 22" xfId="6492" xr:uid="{00000000-0005-0000-0000-0000B3B40000}"/>
    <cellStyle name="Total (line) 3 2 22 2" xfId="46632" xr:uid="{00000000-0005-0000-0000-0000B4B40000}"/>
    <cellStyle name="Total (line) 3 2 22 2 2" xfId="46633" xr:uid="{00000000-0005-0000-0000-0000B5B40000}"/>
    <cellStyle name="Total (line) 3 2 22 2 3" xfId="46634" xr:uid="{00000000-0005-0000-0000-0000B6B40000}"/>
    <cellStyle name="Total (line) 3 2 22 2 4" xfId="46635" xr:uid="{00000000-0005-0000-0000-0000B7B40000}"/>
    <cellStyle name="Total (line) 3 2 22 3" xfId="46636" xr:uid="{00000000-0005-0000-0000-0000B8B40000}"/>
    <cellStyle name="Total (line) 3 2 22 4" xfId="46637" xr:uid="{00000000-0005-0000-0000-0000B9B40000}"/>
    <cellStyle name="Total (line) 3 2 22 5" xfId="46638" xr:uid="{00000000-0005-0000-0000-0000BAB40000}"/>
    <cellStyle name="Total (line) 3 2 23" xfId="6493" xr:uid="{00000000-0005-0000-0000-0000BBB40000}"/>
    <cellStyle name="Total (line) 3 2 23 2" xfId="46639" xr:uid="{00000000-0005-0000-0000-0000BCB40000}"/>
    <cellStyle name="Total (line) 3 2 23 2 2" xfId="46640" xr:uid="{00000000-0005-0000-0000-0000BDB40000}"/>
    <cellStyle name="Total (line) 3 2 23 2 3" xfId="46641" xr:uid="{00000000-0005-0000-0000-0000BEB40000}"/>
    <cellStyle name="Total (line) 3 2 23 2 4" xfId="46642" xr:uid="{00000000-0005-0000-0000-0000BFB40000}"/>
    <cellStyle name="Total (line) 3 2 23 3" xfId="46643" xr:uid="{00000000-0005-0000-0000-0000C0B40000}"/>
    <cellStyle name="Total (line) 3 2 23 4" xfId="46644" xr:uid="{00000000-0005-0000-0000-0000C1B40000}"/>
    <cellStyle name="Total (line) 3 2 23 5" xfId="46645" xr:uid="{00000000-0005-0000-0000-0000C2B40000}"/>
    <cellStyle name="Total (line) 3 2 24" xfId="6494" xr:uid="{00000000-0005-0000-0000-0000C3B40000}"/>
    <cellStyle name="Total (line) 3 2 24 2" xfId="46646" xr:uid="{00000000-0005-0000-0000-0000C4B40000}"/>
    <cellStyle name="Total (line) 3 2 24 2 2" xfId="46647" xr:uid="{00000000-0005-0000-0000-0000C5B40000}"/>
    <cellStyle name="Total (line) 3 2 24 2 3" xfId="46648" xr:uid="{00000000-0005-0000-0000-0000C6B40000}"/>
    <cellStyle name="Total (line) 3 2 24 2 4" xfId="46649" xr:uid="{00000000-0005-0000-0000-0000C7B40000}"/>
    <cellStyle name="Total (line) 3 2 24 3" xfId="46650" xr:uid="{00000000-0005-0000-0000-0000C8B40000}"/>
    <cellStyle name="Total (line) 3 2 24 4" xfId="46651" xr:uid="{00000000-0005-0000-0000-0000C9B40000}"/>
    <cellStyle name="Total (line) 3 2 24 5" xfId="46652" xr:uid="{00000000-0005-0000-0000-0000CAB40000}"/>
    <cellStyle name="Total (line) 3 2 25" xfId="6495" xr:uid="{00000000-0005-0000-0000-0000CBB40000}"/>
    <cellStyle name="Total (line) 3 2 25 2" xfId="46653" xr:uid="{00000000-0005-0000-0000-0000CCB40000}"/>
    <cellStyle name="Total (line) 3 2 25 2 2" xfId="46654" xr:uid="{00000000-0005-0000-0000-0000CDB40000}"/>
    <cellStyle name="Total (line) 3 2 25 2 3" xfId="46655" xr:uid="{00000000-0005-0000-0000-0000CEB40000}"/>
    <cellStyle name="Total (line) 3 2 25 2 4" xfId="46656" xr:uid="{00000000-0005-0000-0000-0000CFB40000}"/>
    <cellStyle name="Total (line) 3 2 25 3" xfId="46657" xr:uid="{00000000-0005-0000-0000-0000D0B40000}"/>
    <cellStyle name="Total (line) 3 2 25 4" xfId="46658" xr:uid="{00000000-0005-0000-0000-0000D1B40000}"/>
    <cellStyle name="Total (line) 3 2 25 5" xfId="46659" xr:uid="{00000000-0005-0000-0000-0000D2B40000}"/>
    <cellStyle name="Total (line) 3 2 26" xfId="6496" xr:uid="{00000000-0005-0000-0000-0000D3B40000}"/>
    <cellStyle name="Total (line) 3 2 26 2" xfId="46660" xr:uid="{00000000-0005-0000-0000-0000D4B40000}"/>
    <cellStyle name="Total (line) 3 2 26 2 2" xfId="46661" xr:uid="{00000000-0005-0000-0000-0000D5B40000}"/>
    <cellStyle name="Total (line) 3 2 26 2 3" xfId="46662" xr:uid="{00000000-0005-0000-0000-0000D6B40000}"/>
    <cellStyle name="Total (line) 3 2 26 2 4" xfId="46663" xr:uid="{00000000-0005-0000-0000-0000D7B40000}"/>
    <cellStyle name="Total (line) 3 2 26 3" xfId="46664" xr:uid="{00000000-0005-0000-0000-0000D8B40000}"/>
    <cellStyle name="Total (line) 3 2 26 4" xfId="46665" xr:uid="{00000000-0005-0000-0000-0000D9B40000}"/>
    <cellStyle name="Total (line) 3 2 26 5" xfId="46666" xr:uid="{00000000-0005-0000-0000-0000DAB40000}"/>
    <cellStyle name="Total (line) 3 2 27" xfId="6497" xr:uid="{00000000-0005-0000-0000-0000DBB40000}"/>
    <cellStyle name="Total (line) 3 2 27 2" xfId="46667" xr:uid="{00000000-0005-0000-0000-0000DCB40000}"/>
    <cellStyle name="Total (line) 3 2 27 2 2" xfId="46668" xr:uid="{00000000-0005-0000-0000-0000DDB40000}"/>
    <cellStyle name="Total (line) 3 2 27 2 3" xfId="46669" xr:uid="{00000000-0005-0000-0000-0000DEB40000}"/>
    <cellStyle name="Total (line) 3 2 27 2 4" xfId="46670" xr:uid="{00000000-0005-0000-0000-0000DFB40000}"/>
    <cellStyle name="Total (line) 3 2 27 3" xfId="46671" xr:uid="{00000000-0005-0000-0000-0000E0B40000}"/>
    <cellStyle name="Total (line) 3 2 27 4" xfId="46672" xr:uid="{00000000-0005-0000-0000-0000E1B40000}"/>
    <cellStyle name="Total (line) 3 2 27 5" xfId="46673" xr:uid="{00000000-0005-0000-0000-0000E2B40000}"/>
    <cellStyle name="Total (line) 3 2 28" xfId="6498" xr:uid="{00000000-0005-0000-0000-0000E3B40000}"/>
    <cellStyle name="Total (line) 3 2 28 2" xfId="46674" xr:uid="{00000000-0005-0000-0000-0000E4B40000}"/>
    <cellStyle name="Total (line) 3 2 28 2 2" xfId="46675" xr:uid="{00000000-0005-0000-0000-0000E5B40000}"/>
    <cellStyle name="Total (line) 3 2 28 2 3" xfId="46676" xr:uid="{00000000-0005-0000-0000-0000E6B40000}"/>
    <cellStyle name="Total (line) 3 2 28 2 4" xfId="46677" xr:uid="{00000000-0005-0000-0000-0000E7B40000}"/>
    <cellStyle name="Total (line) 3 2 28 3" xfId="46678" xr:uid="{00000000-0005-0000-0000-0000E8B40000}"/>
    <cellStyle name="Total (line) 3 2 28 4" xfId="46679" xr:uid="{00000000-0005-0000-0000-0000E9B40000}"/>
    <cellStyle name="Total (line) 3 2 28 5" xfId="46680" xr:uid="{00000000-0005-0000-0000-0000EAB40000}"/>
    <cellStyle name="Total (line) 3 2 29" xfId="6499" xr:uid="{00000000-0005-0000-0000-0000EBB40000}"/>
    <cellStyle name="Total (line) 3 2 29 2" xfId="46681" xr:uid="{00000000-0005-0000-0000-0000ECB40000}"/>
    <cellStyle name="Total (line) 3 2 29 2 2" xfId="46682" xr:uid="{00000000-0005-0000-0000-0000EDB40000}"/>
    <cellStyle name="Total (line) 3 2 29 2 3" xfId="46683" xr:uid="{00000000-0005-0000-0000-0000EEB40000}"/>
    <cellStyle name="Total (line) 3 2 29 2 4" xfId="46684" xr:uid="{00000000-0005-0000-0000-0000EFB40000}"/>
    <cellStyle name="Total (line) 3 2 29 3" xfId="46685" xr:uid="{00000000-0005-0000-0000-0000F0B40000}"/>
    <cellStyle name="Total (line) 3 2 29 4" xfId="46686" xr:uid="{00000000-0005-0000-0000-0000F1B40000}"/>
    <cellStyle name="Total (line) 3 2 29 5" xfId="46687" xr:uid="{00000000-0005-0000-0000-0000F2B40000}"/>
    <cellStyle name="Total (line) 3 2 3" xfId="6500" xr:uid="{00000000-0005-0000-0000-0000F3B40000}"/>
    <cellStyle name="Total (line) 3 2 3 2" xfId="46688" xr:uid="{00000000-0005-0000-0000-0000F4B40000}"/>
    <cellStyle name="Total (line) 3 2 3 2 2" xfId="46689" xr:uid="{00000000-0005-0000-0000-0000F5B40000}"/>
    <cellStyle name="Total (line) 3 2 3 2 3" xfId="46690" xr:uid="{00000000-0005-0000-0000-0000F6B40000}"/>
    <cellStyle name="Total (line) 3 2 3 2 4" xfId="46691" xr:uid="{00000000-0005-0000-0000-0000F7B40000}"/>
    <cellStyle name="Total (line) 3 2 3 3" xfId="46692" xr:uid="{00000000-0005-0000-0000-0000F8B40000}"/>
    <cellStyle name="Total (line) 3 2 3 4" xfId="46693" xr:uid="{00000000-0005-0000-0000-0000F9B40000}"/>
    <cellStyle name="Total (line) 3 2 3 5" xfId="46694" xr:uid="{00000000-0005-0000-0000-0000FAB40000}"/>
    <cellStyle name="Total (line) 3 2 30" xfId="6501" xr:uid="{00000000-0005-0000-0000-0000FBB40000}"/>
    <cellStyle name="Total (line) 3 2 30 2" xfId="46695" xr:uid="{00000000-0005-0000-0000-0000FCB40000}"/>
    <cellStyle name="Total (line) 3 2 30 2 2" xfId="46696" xr:uid="{00000000-0005-0000-0000-0000FDB40000}"/>
    <cellStyle name="Total (line) 3 2 30 2 3" xfId="46697" xr:uid="{00000000-0005-0000-0000-0000FEB40000}"/>
    <cellStyle name="Total (line) 3 2 30 2 4" xfId="46698" xr:uid="{00000000-0005-0000-0000-0000FFB40000}"/>
    <cellStyle name="Total (line) 3 2 30 3" xfId="46699" xr:uid="{00000000-0005-0000-0000-000000B50000}"/>
    <cellStyle name="Total (line) 3 2 30 4" xfId="46700" xr:uid="{00000000-0005-0000-0000-000001B50000}"/>
    <cellStyle name="Total (line) 3 2 30 5" xfId="46701" xr:uid="{00000000-0005-0000-0000-000002B50000}"/>
    <cellStyle name="Total (line) 3 2 31" xfId="6502" xr:uid="{00000000-0005-0000-0000-000003B50000}"/>
    <cellStyle name="Total (line) 3 2 31 2" xfId="46702" xr:uid="{00000000-0005-0000-0000-000004B50000}"/>
    <cellStyle name="Total (line) 3 2 31 2 2" xfId="46703" xr:uid="{00000000-0005-0000-0000-000005B50000}"/>
    <cellStyle name="Total (line) 3 2 31 2 3" xfId="46704" xr:uid="{00000000-0005-0000-0000-000006B50000}"/>
    <cellStyle name="Total (line) 3 2 31 2 4" xfId="46705" xr:uid="{00000000-0005-0000-0000-000007B50000}"/>
    <cellStyle name="Total (line) 3 2 31 3" xfId="46706" xr:uid="{00000000-0005-0000-0000-000008B50000}"/>
    <cellStyle name="Total (line) 3 2 31 4" xfId="46707" xr:uid="{00000000-0005-0000-0000-000009B50000}"/>
    <cellStyle name="Total (line) 3 2 31 5" xfId="46708" xr:uid="{00000000-0005-0000-0000-00000AB50000}"/>
    <cellStyle name="Total (line) 3 2 32" xfId="6503" xr:uid="{00000000-0005-0000-0000-00000BB50000}"/>
    <cellStyle name="Total (line) 3 2 32 2" xfId="46709" xr:uid="{00000000-0005-0000-0000-00000CB50000}"/>
    <cellStyle name="Total (line) 3 2 32 2 2" xfId="46710" xr:uid="{00000000-0005-0000-0000-00000DB50000}"/>
    <cellStyle name="Total (line) 3 2 32 2 3" xfId="46711" xr:uid="{00000000-0005-0000-0000-00000EB50000}"/>
    <cellStyle name="Total (line) 3 2 32 2 4" xfId="46712" xr:uid="{00000000-0005-0000-0000-00000FB50000}"/>
    <cellStyle name="Total (line) 3 2 32 3" xfId="46713" xr:uid="{00000000-0005-0000-0000-000010B50000}"/>
    <cellStyle name="Total (line) 3 2 32 4" xfId="46714" xr:uid="{00000000-0005-0000-0000-000011B50000}"/>
    <cellStyle name="Total (line) 3 2 32 5" xfId="46715" xr:uid="{00000000-0005-0000-0000-000012B50000}"/>
    <cellStyle name="Total (line) 3 2 33" xfId="6504" xr:uid="{00000000-0005-0000-0000-000013B50000}"/>
    <cellStyle name="Total (line) 3 2 33 2" xfId="46716" xr:uid="{00000000-0005-0000-0000-000014B50000}"/>
    <cellStyle name="Total (line) 3 2 33 2 2" xfId="46717" xr:uid="{00000000-0005-0000-0000-000015B50000}"/>
    <cellStyle name="Total (line) 3 2 33 2 3" xfId="46718" xr:uid="{00000000-0005-0000-0000-000016B50000}"/>
    <cellStyle name="Total (line) 3 2 33 2 4" xfId="46719" xr:uid="{00000000-0005-0000-0000-000017B50000}"/>
    <cellStyle name="Total (line) 3 2 33 3" xfId="46720" xr:uid="{00000000-0005-0000-0000-000018B50000}"/>
    <cellStyle name="Total (line) 3 2 33 4" xfId="46721" xr:uid="{00000000-0005-0000-0000-000019B50000}"/>
    <cellStyle name="Total (line) 3 2 33 5" xfId="46722" xr:uid="{00000000-0005-0000-0000-00001AB50000}"/>
    <cellStyle name="Total (line) 3 2 34" xfId="6505" xr:uid="{00000000-0005-0000-0000-00001BB50000}"/>
    <cellStyle name="Total (line) 3 2 34 2" xfId="46723" xr:uid="{00000000-0005-0000-0000-00001CB50000}"/>
    <cellStyle name="Total (line) 3 2 34 2 2" xfId="46724" xr:uid="{00000000-0005-0000-0000-00001DB50000}"/>
    <cellStyle name="Total (line) 3 2 34 2 3" xfId="46725" xr:uid="{00000000-0005-0000-0000-00001EB50000}"/>
    <cellStyle name="Total (line) 3 2 34 2 4" xfId="46726" xr:uid="{00000000-0005-0000-0000-00001FB50000}"/>
    <cellStyle name="Total (line) 3 2 34 3" xfId="46727" xr:uid="{00000000-0005-0000-0000-000020B50000}"/>
    <cellStyle name="Total (line) 3 2 34 4" xfId="46728" xr:uid="{00000000-0005-0000-0000-000021B50000}"/>
    <cellStyle name="Total (line) 3 2 34 5" xfId="46729" xr:uid="{00000000-0005-0000-0000-000022B50000}"/>
    <cellStyle name="Total (line) 3 2 35" xfId="6506" xr:uid="{00000000-0005-0000-0000-000023B50000}"/>
    <cellStyle name="Total (line) 3 2 35 2" xfId="46730" xr:uid="{00000000-0005-0000-0000-000024B50000}"/>
    <cellStyle name="Total (line) 3 2 35 2 2" xfId="46731" xr:uid="{00000000-0005-0000-0000-000025B50000}"/>
    <cellStyle name="Total (line) 3 2 35 2 3" xfId="46732" xr:uid="{00000000-0005-0000-0000-000026B50000}"/>
    <cellStyle name="Total (line) 3 2 35 2 4" xfId="46733" xr:uid="{00000000-0005-0000-0000-000027B50000}"/>
    <cellStyle name="Total (line) 3 2 35 3" xfId="46734" xr:uid="{00000000-0005-0000-0000-000028B50000}"/>
    <cellStyle name="Total (line) 3 2 35 4" xfId="46735" xr:uid="{00000000-0005-0000-0000-000029B50000}"/>
    <cellStyle name="Total (line) 3 2 35 5" xfId="46736" xr:uid="{00000000-0005-0000-0000-00002AB50000}"/>
    <cellStyle name="Total (line) 3 2 36" xfId="6507" xr:uid="{00000000-0005-0000-0000-00002BB50000}"/>
    <cellStyle name="Total (line) 3 2 36 2" xfId="46737" xr:uid="{00000000-0005-0000-0000-00002CB50000}"/>
    <cellStyle name="Total (line) 3 2 36 2 2" xfId="46738" xr:uid="{00000000-0005-0000-0000-00002DB50000}"/>
    <cellStyle name="Total (line) 3 2 36 2 3" xfId="46739" xr:uid="{00000000-0005-0000-0000-00002EB50000}"/>
    <cellStyle name="Total (line) 3 2 36 2 4" xfId="46740" xr:uid="{00000000-0005-0000-0000-00002FB50000}"/>
    <cellStyle name="Total (line) 3 2 36 3" xfId="46741" xr:uid="{00000000-0005-0000-0000-000030B50000}"/>
    <cellStyle name="Total (line) 3 2 36 4" xfId="46742" xr:uid="{00000000-0005-0000-0000-000031B50000}"/>
    <cellStyle name="Total (line) 3 2 36 5" xfId="46743" xr:uid="{00000000-0005-0000-0000-000032B50000}"/>
    <cellStyle name="Total (line) 3 2 37" xfId="6508" xr:uid="{00000000-0005-0000-0000-000033B50000}"/>
    <cellStyle name="Total (line) 3 2 37 2" xfId="46744" xr:uid="{00000000-0005-0000-0000-000034B50000}"/>
    <cellStyle name="Total (line) 3 2 37 2 2" xfId="46745" xr:uid="{00000000-0005-0000-0000-000035B50000}"/>
    <cellStyle name="Total (line) 3 2 37 2 3" xfId="46746" xr:uid="{00000000-0005-0000-0000-000036B50000}"/>
    <cellStyle name="Total (line) 3 2 37 2 4" xfId="46747" xr:uid="{00000000-0005-0000-0000-000037B50000}"/>
    <cellStyle name="Total (line) 3 2 37 3" xfId="46748" xr:uid="{00000000-0005-0000-0000-000038B50000}"/>
    <cellStyle name="Total (line) 3 2 37 4" xfId="46749" xr:uid="{00000000-0005-0000-0000-000039B50000}"/>
    <cellStyle name="Total (line) 3 2 37 5" xfId="46750" xr:uid="{00000000-0005-0000-0000-00003AB50000}"/>
    <cellStyle name="Total (line) 3 2 38" xfId="6509" xr:uid="{00000000-0005-0000-0000-00003BB50000}"/>
    <cellStyle name="Total (line) 3 2 38 2" xfId="46751" xr:uid="{00000000-0005-0000-0000-00003CB50000}"/>
    <cellStyle name="Total (line) 3 2 38 2 2" xfId="46752" xr:uid="{00000000-0005-0000-0000-00003DB50000}"/>
    <cellStyle name="Total (line) 3 2 38 2 3" xfId="46753" xr:uid="{00000000-0005-0000-0000-00003EB50000}"/>
    <cellStyle name="Total (line) 3 2 38 2 4" xfId="46754" xr:uid="{00000000-0005-0000-0000-00003FB50000}"/>
    <cellStyle name="Total (line) 3 2 38 3" xfId="46755" xr:uid="{00000000-0005-0000-0000-000040B50000}"/>
    <cellStyle name="Total (line) 3 2 38 4" xfId="46756" xr:uid="{00000000-0005-0000-0000-000041B50000}"/>
    <cellStyle name="Total (line) 3 2 38 5" xfId="46757" xr:uid="{00000000-0005-0000-0000-000042B50000}"/>
    <cellStyle name="Total (line) 3 2 39" xfId="6510" xr:uid="{00000000-0005-0000-0000-000043B50000}"/>
    <cellStyle name="Total (line) 3 2 39 2" xfId="46758" xr:uid="{00000000-0005-0000-0000-000044B50000}"/>
    <cellStyle name="Total (line) 3 2 39 2 2" xfId="46759" xr:uid="{00000000-0005-0000-0000-000045B50000}"/>
    <cellStyle name="Total (line) 3 2 39 2 3" xfId="46760" xr:uid="{00000000-0005-0000-0000-000046B50000}"/>
    <cellStyle name="Total (line) 3 2 39 2 4" xfId="46761" xr:uid="{00000000-0005-0000-0000-000047B50000}"/>
    <cellStyle name="Total (line) 3 2 39 3" xfId="46762" xr:uid="{00000000-0005-0000-0000-000048B50000}"/>
    <cellStyle name="Total (line) 3 2 39 4" xfId="46763" xr:uid="{00000000-0005-0000-0000-000049B50000}"/>
    <cellStyle name="Total (line) 3 2 39 5" xfId="46764" xr:uid="{00000000-0005-0000-0000-00004AB50000}"/>
    <cellStyle name="Total (line) 3 2 4" xfId="6511" xr:uid="{00000000-0005-0000-0000-00004BB50000}"/>
    <cellStyle name="Total (line) 3 2 4 2" xfId="46765" xr:uid="{00000000-0005-0000-0000-00004CB50000}"/>
    <cellStyle name="Total (line) 3 2 4 2 2" xfId="46766" xr:uid="{00000000-0005-0000-0000-00004DB50000}"/>
    <cellStyle name="Total (line) 3 2 4 2 3" xfId="46767" xr:uid="{00000000-0005-0000-0000-00004EB50000}"/>
    <cellStyle name="Total (line) 3 2 4 2 4" xfId="46768" xr:uid="{00000000-0005-0000-0000-00004FB50000}"/>
    <cellStyle name="Total (line) 3 2 4 3" xfId="46769" xr:uid="{00000000-0005-0000-0000-000050B50000}"/>
    <cellStyle name="Total (line) 3 2 4 4" xfId="46770" xr:uid="{00000000-0005-0000-0000-000051B50000}"/>
    <cellStyle name="Total (line) 3 2 4 5" xfId="46771" xr:uid="{00000000-0005-0000-0000-000052B50000}"/>
    <cellStyle name="Total (line) 3 2 40" xfId="6512" xr:uid="{00000000-0005-0000-0000-000053B50000}"/>
    <cellStyle name="Total (line) 3 2 40 2" xfId="46772" xr:uid="{00000000-0005-0000-0000-000054B50000}"/>
    <cellStyle name="Total (line) 3 2 40 2 2" xfId="46773" xr:uid="{00000000-0005-0000-0000-000055B50000}"/>
    <cellStyle name="Total (line) 3 2 40 2 3" xfId="46774" xr:uid="{00000000-0005-0000-0000-000056B50000}"/>
    <cellStyle name="Total (line) 3 2 40 2 4" xfId="46775" xr:uid="{00000000-0005-0000-0000-000057B50000}"/>
    <cellStyle name="Total (line) 3 2 40 3" xfId="46776" xr:uid="{00000000-0005-0000-0000-000058B50000}"/>
    <cellStyle name="Total (line) 3 2 40 4" xfId="46777" xr:uid="{00000000-0005-0000-0000-000059B50000}"/>
    <cellStyle name="Total (line) 3 2 40 5" xfId="46778" xr:uid="{00000000-0005-0000-0000-00005AB50000}"/>
    <cellStyle name="Total (line) 3 2 41" xfId="6513" xr:uid="{00000000-0005-0000-0000-00005BB50000}"/>
    <cellStyle name="Total (line) 3 2 41 2" xfId="46779" xr:uid="{00000000-0005-0000-0000-00005CB50000}"/>
    <cellStyle name="Total (line) 3 2 41 2 2" xfId="46780" xr:uid="{00000000-0005-0000-0000-00005DB50000}"/>
    <cellStyle name="Total (line) 3 2 41 2 3" xfId="46781" xr:uid="{00000000-0005-0000-0000-00005EB50000}"/>
    <cellStyle name="Total (line) 3 2 41 2 4" xfId="46782" xr:uid="{00000000-0005-0000-0000-00005FB50000}"/>
    <cellStyle name="Total (line) 3 2 41 3" xfId="46783" xr:uid="{00000000-0005-0000-0000-000060B50000}"/>
    <cellStyle name="Total (line) 3 2 41 4" xfId="46784" xr:uid="{00000000-0005-0000-0000-000061B50000}"/>
    <cellStyle name="Total (line) 3 2 41 5" xfId="46785" xr:uid="{00000000-0005-0000-0000-000062B50000}"/>
    <cellStyle name="Total (line) 3 2 42" xfId="6514" xr:uid="{00000000-0005-0000-0000-000063B50000}"/>
    <cellStyle name="Total (line) 3 2 42 2" xfId="46786" xr:uid="{00000000-0005-0000-0000-000064B50000}"/>
    <cellStyle name="Total (line) 3 2 42 2 2" xfId="46787" xr:uid="{00000000-0005-0000-0000-000065B50000}"/>
    <cellStyle name="Total (line) 3 2 42 2 3" xfId="46788" xr:uid="{00000000-0005-0000-0000-000066B50000}"/>
    <cellStyle name="Total (line) 3 2 42 2 4" xfId="46789" xr:uid="{00000000-0005-0000-0000-000067B50000}"/>
    <cellStyle name="Total (line) 3 2 42 3" xfId="46790" xr:uid="{00000000-0005-0000-0000-000068B50000}"/>
    <cellStyle name="Total (line) 3 2 42 4" xfId="46791" xr:uid="{00000000-0005-0000-0000-000069B50000}"/>
    <cellStyle name="Total (line) 3 2 42 5" xfId="46792" xr:uid="{00000000-0005-0000-0000-00006AB50000}"/>
    <cellStyle name="Total (line) 3 2 43" xfId="6515" xr:uid="{00000000-0005-0000-0000-00006BB50000}"/>
    <cellStyle name="Total (line) 3 2 43 2" xfId="46793" xr:uid="{00000000-0005-0000-0000-00006CB50000}"/>
    <cellStyle name="Total (line) 3 2 43 2 2" xfId="46794" xr:uid="{00000000-0005-0000-0000-00006DB50000}"/>
    <cellStyle name="Total (line) 3 2 43 2 3" xfId="46795" xr:uid="{00000000-0005-0000-0000-00006EB50000}"/>
    <cellStyle name="Total (line) 3 2 43 2 4" xfId="46796" xr:uid="{00000000-0005-0000-0000-00006FB50000}"/>
    <cellStyle name="Total (line) 3 2 43 3" xfId="46797" xr:uid="{00000000-0005-0000-0000-000070B50000}"/>
    <cellStyle name="Total (line) 3 2 43 4" xfId="46798" xr:uid="{00000000-0005-0000-0000-000071B50000}"/>
    <cellStyle name="Total (line) 3 2 43 5" xfId="46799" xr:uid="{00000000-0005-0000-0000-000072B50000}"/>
    <cellStyle name="Total (line) 3 2 44" xfId="6516" xr:uid="{00000000-0005-0000-0000-000073B50000}"/>
    <cellStyle name="Total (line) 3 2 44 2" xfId="46800" xr:uid="{00000000-0005-0000-0000-000074B50000}"/>
    <cellStyle name="Total (line) 3 2 44 2 2" xfId="46801" xr:uid="{00000000-0005-0000-0000-000075B50000}"/>
    <cellStyle name="Total (line) 3 2 44 2 3" xfId="46802" xr:uid="{00000000-0005-0000-0000-000076B50000}"/>
    <cellStyle name="Total (line) 3 2 44 2 4" xfId="46803" xr:uid="{00000000-0005-0000-0000-000077B50000}"/>
    <cellStyle name="Total (line) 3 2 44 3" xfId="46804" xr:uid="{00000000-0005-0000-0000-000078B50000}"/>
    <cellStyle name="Total (line) 3 2 44 4" xfId="46805" xr:uid="{00000000-0005-0000-0000-000079B50000}"/>
    <cellStyle name="Total (line) 3 2 44 5" xfId="46806" xr:uid="{00000000-0005-0000-0000-00007AB50000}"/>
    <cellStyle name="Total (line) 3 2 45" xfId="6517" xr:uid="{00000000-0005-0000-0000-00007BB50000}"/>
    <cellStyle name="Total (line) 3 2 45 2" xfId="46807" xr:uid="{00000000-0005-0000-0000-00007CB50000}"/>
    <cellStyle name="Total (line) 3 2 45 2 2" xfId="46808" xr:uid="{00000000-0005-0000-0000-00007DB50000}"/>
    <cellStyle name="Total (line) 3 2 45 2 3" xfId="46809" xr:uid="{00000000-0005-0000-0000-00007EB50000}"/>
    <cellStyle name="Total (line) 3 2 45 2 4" xfId="46810" xr:uid="{00000000-0005-0000-0000-00007FB50000}"/>
    <cellStyle name="Total (line) 3 2 45 3" xfId="46811" xr:uid="{00000000-0005-0000-0000-000080B50000}"/>
    <cellStyle name="Total (line) 3 2 45 4" xfId="46812" xr:uid="{00000000-0005-0000-0000-000081B50000}"/>
    <cellStyle name="Total (line) 3 2 45 5" xfId="46813" xr:uid="{00000000-0005-0000-0000-000082B50000}"/>
    <cellStyle name="Total (line) 3 2 46" xfId="46814" xr:uid="{00000000-0005-0000-0000-000083B50000}"/>
    <cellStyle name="Total (line) 3 2 46 2" xfId="46815" xr:uid="{00000000-0005-0000-0000-000084B50000}"/>
    <cellStyle name="Total (line) 3 2 46 3" xfId="46816" xr:uid="{00000000-0005-0000-0000-000085B50000}"/>
    <cellStyle name="Total (line) 3 2 46 4" xfId="46817" xr:uid="{00000000-0005-0000-0000-000086B50000}"/>
    <cellStyle name="Total (line) 3 2 47" xfId="46818" xr:uid="{00000000-0005-0000-0000-000087B50000}"/>
    <cellStyle name="Total (line) 3 2 47 2" xfId="46819" xr:uid="{00000000-0005-0000-0000-000088B50000}"/>
    <cellStyle name="Total (line) 3 2 47 3" xfId="46820" xr:uid="{00000000-0005-0000-0000-000089B50000}"/>
    <cellStyle name="Total (line) 3 2 47 4" xfId="46821" xr:uid="{00000000-0005-0000-0000-00008AB50000}"/>
    <cellStyle name="Total (line) 3 2 48" xfId="46822" xr:uid="{00000000-0005-0000-0000-00008BB50000}"/>
    <cellStyle name="Total (line) 3 2 49" xfId="46823" xr:uid="{00000000-0005-0000-0000-00008CB50000}"/>
    <cellStyle name="Total (line) 3 2 5" xfId="6518" xr:uid="{00000000-0005-0000-0000-00008DB50000}"/>
    <cellStyle name="Total (line) 3 2 5 2" xfId="46824" xr:uid="{00000000-0005-0000-0000-00008EB50000}"/>
    <cellStyle name="Total (line) 3 2 5 2 2" xfId="46825" xr:uid="{00000000-0005-0000-0000-00008FB50000}"/>
    <cellStyle name="Total (line) 3 2 5 2 3" xfId="46826" xr:uid="{00000000-0005-0000-0000-000090B50000}"/>
    <cellStyle name="Total (line) 3 2 5 2 4" xfId="46827" xr:uid="{00000000-0005-0000-0000-000091B50000}"/>
    <cellStyle name="Total (line) 3 2 5 3" xfId="46828" xr:uid="{00000000-0005-0000-0000-000092B50000}"/>
    <cellStyle name="Total (line) 3 2 5 4" xfId="46829" xr:uid="{00000000-0005-0000-0000-000093B50000}"/>
    <cellStyle name="Total (line) 3 2 5 5" xfId="46830" xr:uid="{00000000-0005-0000-0000-000094B50000}"/>
    <cellStyle name="Total (line) 3 2 50" xfId="46831" xr:uid="{00000000-0005-0000-0000-000095B50000}"/>
    <cellStyle name="Total (line) 3 2 6" xfId="6519" xr:uid="{00000000-0005-0000-0000-000096B50000}"/>
    <cellStyle name="Total (line) 3 2 6 2" xfId="46832" xr:uid="{00000000-0005-0000-0000-000097B50000}"/>
    <cellStyle name="Total (line) 3 2 6 2 2" xfId="46833" xr:uid="{00000000-0005-0000-0000-000098B50000}"/>
    <cellStyle name="Total (line) 3 2 6 2 3" xfId="46834" xr:uid="{00000000-0005-0000-0000-000099B50000}"/>
    <cellStyle name="Total (line) 3 2 6 2 4" xfId="46835" xr:uid="{00000000-0005-0000-0000-00009AB50000}"/>
    <cellStyle name="Total (line) 3 2 6 3" xfId="46836" xr:uid="{00000000-0005-0000-0000-00009BB50000}"/>
    <cellStyle name="Total (line) 3 2 6 4" xfId="46837" xr:uid="{00000000-0005-0000-0000-00009CB50000}"/>
    <cellStyle name="Total (line) 3 2 6 5" xfId="46838" xr:uid="{00000000-0005-0000-0000-00009DB50000}"/>
    <cellStyle name="Total (line) 3 2 7" xfId="6520" xr:uid="{00000000-0005-0000-0000-00009EB50000}"/>
    <cellStyle name="Total (line) 3 2 7 2" xfId="46839" xr:uid="{00000000-0005-0000-0000-00009FB50000}"/>
    <cellStyle name="Total (line) 3 2 7 2 2" xfId="46840" xr:uid="{00000000-0005-0000-0000-0000A0B50000}"/>
    <cellStyle name="Total (line) 3 2 7 2 3" xfId="46841" xr:uid="{00000000-0005-0000-0000-0000A1B50000}"/>
    <cellStyle name="Total (line) 3 2 7 2 4" xfId="46842" xr:uid="{00000000-0005-0000-0000-0000A2B50000}"/>
    <cellStyle name="Total (line) 3 2 7 3" xfId="46843" xr:uid="{00000000-0005-0000-0000-0000A3B50000}"/>
    <cellStyle name="Total (line) 3 2 7 4" xfId="46844" xr:uid="{00000000-0005-0000-0000-0000A4B50000}"/>
    <cellStyle name="Total (line) 3 2 7 5" xfId="46845" xr:uid="{00000000-0005-0000-0000-0000A5B50000}"/>
    <cellStyle name="Total (line) 3 2 8" xfId="6521" xr:uid="{00000000-0005-0000-0000-0000A6B50000}"/>
    <cellStyle name="Total (line) 3 2 8 2" xfId="46846" xr:uid="{00000000-0005-0000-0000-0000A7B50000}"/>
    <cellStyle name="Total (line) 3 2 8 2 2" xfId="46847" xr:uid="{00000000-0005-0000-0000-0000A8B50000}"/>
    <cellStyle name="Total (line) 3 2 8 2 3" xfId="46848" xr:uid="{00000000-0005-0000-0000-0000A9B50000}"/>
    <cellStyle name="Total (line) 3 2 8 2 4" xfId="46849" xr:uid="{00000000-0005-0000-0000-0000AAB50000}"/>
    <cellStyle name="Total (line) 3 2 8 3" xfId="46850" xr:uid="{00000000-0005-0000-0000-0000ABB50000}"/>
    <cellStyle name="Total (line) 3 2 8 4" xfId="46851" xr:uid="{00000000-0005-0000-0000-0000ACB50000}"/>
    <cellStyle name="Total (line) 3 2 8 5" xfId="46852" xr:uid="{00000000-0005-0000-0000-0000ADB50000}"/>
    <cellStyle name="Total (line) 3 2 9" xfId="6522" xr:uid="{00000000-0005-0000-0000-0000AEB50000}"/>
    <cellStyle name="Total (line) 3 2 9 2" xfId="46853" xr:uid="{00000000-0005-0000-0000-0000AFB50000}"/>
    <cellStyle name="Total (line) 3 2 9 2 2" xfId="46854" xr:uid="{00000000-0005-0000-0000-0000B0B50000}"/>
    <cellStyle name="Total (line) 3 2 9 2 3" xfId="46855" xr:uid="{00000000-0005-0000-0000-0000B1B50000}"/>
    <cellStyle name="Total (line) 3 2 9 2 4" xfId="46856" xr:uid="{00000000-0005-0000-0000-0000B2B50000}"/>
    <cellStyle name="Total (line) 3 2 9 3" xfId="46857" xr:uid="{00000000-0005-0000-0000-0000B3B50000}"/>
    <cellStyle name="Total (line) 3 2 9 4" xfId="46858" xr:uid="{00000000-0005-0000-0000-0000B4B50000}"/>
    <cellStyle name="Total (line) 3 2 9 5" xfId="46859" xr:uid="{00000000-0005-0000-0000-0000B5B50000}"/>
    <cellStyle name="Total (line) 3 3" xfId="6523" xr:uid="{00000000-0005-0000-0000-0000B6B50000}"/>
    <cellStyle name="Total (line) 3 3 10" xfId="6524" xr:uid="{00000000-0005-0000-0000-0000B7B50000}"/>
    <cellStyle name="Total (line) 3 3 10 2" xfId="46860" xr:uid="{00000000-0005-0000-0000-0000B8B50000}"/>
    <cellStyle name="Total (line) 3 3 10 2 2" xfId="46861" xr:uid="{00000000-0005-0000-0000-0000B9B50000}"/>
    <cellStyle name="Total (line) 3 3 10 2 3" xfId="46862" xr:uid="{00000000-0005-0000-0000-0000BAB50000}"/>
    <cellStyle name="Total (line) 3 3 10 2 4" xfId="46863" xr:uid="{00000000-0005-0000-0000-0000BBB50000}"/>
    <cellStyle name="Total (line) 3 3 10 3" xfId="46864" xr:uid="{00000000-0005-0000-0000-0000BCB50000}"/>
    <cellStyle name="Total (line) 3 3 10 4" xfId="46865" xr:uid="{00000000-0005-0000-0000-0000BDB50000}"/>
    <cellStyle name="Total (line) 3 3 10 5" xfId="46866" xr:uid="{00000000-0005-0000-0000-0000BEB50000}"/>
    <cellStyle name="Total (line) 3 3 11" xfId="6525" xr:uid="{00000000-0005-0000-0000-0000BFB50000}"/>
    <cellStyle name="Total (line) 3 3 11 2" xfId="46867" xr:uid="{00000000-0005-0000-0000-0000C0B50000}"/>
    <cellStyle name="Total (line) 3 3 11 2 2" xfId="46868" xr:uid="{00000000-0005-0000-0000-0000C1B50000}"/>
    <cellStyle name="Total (line) 3 3 11 2 3" xfId="46869" xr:uid="{00000000-0005-0000-0000-0000C2B50000}"/>
    <cellStyle name="Total (line) 3 3 11 2 4" xfId="46870" xr:uid="{00000000-0005-0000-0000-0000C3B50000}"/>
    <cellStyle name="Total (line) 3 3 11 3" xfId="46871" xr:uid="{00000000-0005-0000-0000-0000C4B50000}"/>
    <cellStyle name="Total (line) 3 3 11 4" xfId="46872" xr:uid="{00000000-0005-0000-0000-0000C5B50000}"/>
    <cellStyle name="Total (line) 3 3 11 5" xfId="46873" xr:uid="{00000000-0005-0000-0000-0000C6B50000}"/>
    <cellStyle name="Total (line) 3 3 12" xfId="6526" xr:uid="{00000000-0005-0000-0000-0000C7B50000}"/>
    <cellStyle name="Total (line) 3 3 12 2" xfId="46874" xr:uid="{00000000-0005-0000-0000-0000C8B50000}"/>
    <cellStyle name="Total (line) 3 3 12 2 2" xfId="46875" xr:uid="{00000000-0005-0000-0000-0000C9B50000}"/>
    <cellStyle name="Total (line) 3 3 12 2 3" xfId="46876" xr:uid="{00000000-0005-0000-0000-0000CAB50000}"/>
    <cellStyle name="Total (line) 3 3 12 2 4" xfId="46877" xr:uid="{00000000-0005-0000-0000-0000CBB50000}"/>
    <cellStyle name="Total (line) 3 3 12 3" xfId="46878" xr:uid="{00000000-0005-0000-0000-0000CCB50000}"/>
    <cellStyle name="Total (line) 3 3 12 4" xfId="46879" xr:uid="{00000000-0005-0000-0000-0000CDB50000}"/>
    <cellStyle name="Total (line) 3 3 12 5" xfId="46880" xr:uid="{00000000-0005-0000-0000-0000CEB50000}"/>
    <cellStyle name="Total (line) 3 3 13" xfId="6527" xr:uid="{00000000-0005-0000-0000-0000CFB50000}"/>
    <cellStyle name="Total (line) 3 3 13 2" xfId="46881" xr:uid="{00000000-0005-0000-0000-0000D0B50000}"/>
    <cellStyle name="Total (line) 3 3 13 2 2" xfId="46882" xr:uid="{00000000-0005-0000-0000-0000D1B50000}"/>
    <cellStyle name="Total (line) 3 3 13 2 3" xfId="46883" xr:uid="{00000000-0005-0000-0000-0000D2B50000}"/>
    <cellStyle name="Total (line) 3 3 13 2 4" xfId="46884" xr:uid="{00000000-0005-0000-0000-0000D3B50000}"/>
    <cellStyle name="Total (line) 3 3 13 3" xfId="46885" xr:uid="{00000000-0005-0000-0000-0000D4B50000}"/>
    <cellStyle name="Total (line) 3 3 13 4" xfId="46886" xr:uid="{00000000-0005-0000-0000-0000D5B50000}"/>
    <cellStyle name="Total (line) 3 3 13 5" xfId="46887" xr:uid="{00000000-0005-0000-0000-0000D6B50000}"/>
    <cellStyle name="Total (line) 3 3 14" xfId="6528" xr:uid="{00000000-0005-0000-0000-0000D7B50000}"/>
    <cellStyle name="Total (line) 3 3 14 2" xfId="46888" xr:uid="{00000000-0005-0000-0000-0000D8B50000}"/>
    <cellStyle name="Total (line) 3 3 14 2 2" xfId="46889" xr:uid="{00000000-0005-0000-0000-0000D9B50000}"/>
    <cellStyle name="Total (line) 3 3 14 2 3" xfId="46890" xr:uid="{00000000-0005-0000-0000-0000DAB50000}"/>
    <cellStyle name="Total (line) 3 3 14 2 4" xfId="46891" xr:uid="{00000000-0005-0000-0000-0000DBB50000}"/>
    <cellStyle name="Total (line) 3 3 14 3" xfId="46892" xr:uid="{00000000-0005-0000-0000-0000DCB50000}"/>
    <cellStyle name="Total (line) 3 3 14 4" xfId="46893" xr:uid="{00000000-0005-0000-0000-0000DDB50000}"/>
    <cellStyle name="Total (line) 3 3 14 5" xfId="46894" xr:uid="{00000000-0005-0000-0000-0000DEB50000}"/>
    <cellStyle name="Total (line) 3 3 15" xfId="6529" xr:uid="{00000000-0005-0000-0000-0000DFB50000}"/>
    <cellStyle name="Total (line) 3 3 15 2" xfId="46895" xr:uid="{00000000-0005-0000-0000-0000E0B50000}"/>
    <cellStyle name="Total (line) 3 3 15 2 2" xfId="46896" xr:uid="{00000000-0005-0000-0000-0000E1B50000}"/>
    <cellStyle name="Total (line) 3 3 15 2 3" xfId="46897" xr:uid="{00000000-0005-0000-0000-0000E2B50000}"/>
    <cellStyle name="Total (line) 3 3 15 2 4" xfId="46898" xr:uid="{00000000-0005-0000-0000-0000E3B50000}"/>
    <cellStyle name="Total (line) 3 3 15 3" xfId="46899" xr:uid="{00000000-0005-0000-0000-0000E4B50000}"/>
    <cellStyle name="Total (line) 3 3 15 4" xfId="46900" xr:uid="{00000000-0005-0000-0000-0000E5B50000}"/>
    <cellStyle name="Total (line) 3 3 15 5" xfId="46901" xr:uid="{00000000-0005-0000-0000-0000E6B50000}"/>
    <cellStyle name="Total (line) 3 3 16" xfId="6530" xr:uid="{00000000-0005-0000-0000-0000E7B50000}"/>
    <cellStyle name="Total (line) 3 3 16 2" xfId="46902" xr:uid="{00000000-0005-0000-0000-0000E8B50000}"/>
    <cellStyle name="Total (line) 3 3 16 2 2" xfId="46903" xr:uid="{00000000-0005-0000-0000-0000E9B50000}"/>
    <cellStyle name="Total (line) 3 3 16 2 3" xfId="46904" xr:uid="{00000000-0005-0000-0000-0000EAB50000}"/>
    <cellStyle name="Total (line) 3 3 16 2 4" xfId="46905" xr:uid="{00000000-0005-0000-0000-0000EBB50000}"/>
    <cellStyle name="Total (line) 3 3 16 3" xfId="46906" xr:uid="{00000000-0005-0000-0000-0000ECB50000}"/>
    <cellStyle name="Total (line) 3 3 16 4" xfId="46907" xr:uid="{00000000-0005-0000-0000-0000EDB50000}"/>
    <cellStyle name="Total (line) 3 3 16 5" xfId="46908" xr:uid="{00000000-0005-0000-0000-0000EEB50000}"/>
    <cellStyle name="Total (line) 3 3 17" xfId="6531" xr:uid="{00000000-0005-0000-0000-0000EFB50000}"/>
    <cellStyle name="Total (line) 3 3 17 2" xfId="46909" xr:uid="{00000000-0005-0000-0000-0000F0B50000}"/>
    <cellStyle name="Total (line) 3 3 17 2 2" xfId="46910" xr:uid="{00000000-0005-0000-0000-0000F1B50000}"/>
    <cellStyle name="Total (line) 3 3 17 2 3" xfId="46911" xr:uid="{00000000-0005-0000-0000-0000F2B50000}"/>
    <cellStyle name="Total (line) 3 3 17 2 4" xfId="46912" xr:uid="{00000000-0005-0000-0000-0000F3B50000}"/>
    <cellStyle name="Total (line) 3 3 17 3" xfId="46913" xr:uid="{00000000-0005-0000-0000-0000F4B50000}"/>
    <cellStyle name="Total (line) 3 3 17 4" xfId="46914" xr:uid="{00000000-0005-0000-0000-0000F5B50000}"/>
    <cellStyle name="Total (line) 3 3 17 5" xfId="46915" xr:uid="{00000000-0005-0000-0000-0000F6B50000}"/>
    <cellStyle name="Total (line) 3 3 18" xfId="6532" xr:uid="{00000000-0005-0000-0000-0000F7B50000}"/>
    <cellStyle name="Total (line) 3 3 18 2" xfId="46916" xr:uid="{00000000-0005-0000-0000-0000F8B50000}"/>
    <cellStyle name="Total (line) 3 3 18 2 2" xfId="46917" xr:uid="{00000000-0005-0000-0000-0000F9B50000}"/>
    <cellStyle name="Total (line) 3 3 18 2 3" xfId="46918" xr:uid="{00000000-0005-0000-0000-0000FAB50000}"/>
    <cellStyle name="Total (line) 3 3 18 2 4" xfId="46919" xr:uid="{00000000-0005-0000-0000-0000FBB50000}"/>
    <cellStyle name="Total (line) 3 3 18 3" xfId="46920" xr:uid="{00000000-0005-0000-0000-0000FCB50000}"/>
    <cellStyle name="Total (line) 3 3 18 4" xfId="46921" xr:uid="{00000000-0005-0000-0000-0000FDB50000}"/>
    <cellStyle name="Total (line) 3 3 18 5" xfId="46922" xr:uid="{00000000-0005-0000-0000-0000FEB50000}"/>
    <cellStyle name="Total (line) 3 3 19" xfId="6533" xr:uid="{00000000-0005-0000-0000-0000FFB50000}"/>
    <cellStyle name="Total (line) 3 3 19 2" xfId="46923" xr:uid="{00000000-0005-0000-0000-000000B60000}"/>
    <cellStyle name="Total (line) 3 3 19 2 2" xfId="46924" xr:uid="{00000000-0005-0000-0000-000001B60000}"/>
    <cellStyle name="Total (line) 3 3 19 2 3" xfId="46925" xr:uid="{00000000-0005-0000-0000-000002B60000}"/>
    <cellStyle name="Total (line) 3 3 19 2 4" xfId="46926" xr:uid="{00000000-0005-0000-0000-000003B60000}"/>
    <cellStyle name="Total (line) 3 3 19 3" xfId="46927" xr:uid="{00000000-0005-0000-0000-000004B60000}"/>
    <cellStyle name="Total (line) 3 3 19 4" xfId="46928" xr:uid="{00000000-0005-0000-0000-000005B60000}"/>
    <cellStyle name="Total (line) 3 3 19 5" xfId="46929" xr:uid="{00000000-0005-0000-0000-000006B60000}"/>
    <cellStyle name="Total (line) 3 3 2" xfId="6534" xr:uid="{00000000-0005-0000-0000-000007B60000}"/>
    <cellStyle name="Total (line) 3 3 2 10" xfId="6535" xr:uid="{00000000-0005-0000-0000-000008B60000}"/>
    <cellStyle name="Total (line) 3 3 2 10 2" xfId="46930" xr:uid="{00000000-0005-0000-0000-000009B60000}"/>
    <cellStyle name="Total (line) 3 3 2 10 2 2" xfId="46931" xr:uid="{00000000-0005-0000-0000-00000AB60000}"/>
    <cellStyle name="Total (line) 3 3 2 10 2 3" xfId="46932" xr:uid="{00000000-0005-0000-0000-00000BB60000}"/>
    <cellStyle name="Total (line) 3 3 2 10 2 4" xfId="46933" xr:uid="{00000000-0005-0000-0000-00000CB60000}"/>
    <cellStyle name="Total (line) 3 3 2 10 3" xfId="46934" xr:uid="{00000000-0005-0000-0000-00000DB60000}"/>
    <cellStyle name="Total (line) 3 3 2 10 4" xfId="46935" xr:uid="{00000000-0005-0000-0000-00000EB60000}"/>
    <cellStyle name="Total (line) 3 3 2 10 5" xfId="46936" xr:uid="{00000000-0005-0000-0000-00000FB60000}"/>
    <cellStyle name="Total (line) 3 3 2 11" xfId="6536" xr:uid="{00000000-0005-0000-0000-000010B60000}"/>
    <cellStyle name="Total (line) 3 3 2 11 2" xfId="46937" xr:uid="{00000000-0005-0000-0000-000011B60000}"/>
    <cellStyle name="Total (line) 3 3 2 11 2 2" xfId="46938" xr:uid="{00000000-0005-0000-0000-000012B60000}"/>
    <cellStyle name="Total (line) 3 3 2 11 2 3" xfId="46939" xr:uid="{00000000-0005-0000-0000-000013B60000}"/>
    <cellStyle name="Total (line) 3 3 2 11 2 4" xfId="46940" xr:uid="{00000000-0005-0000-0000-000014B60000}"/>
    <cellStyle name="Total (line) 3 3 2 11 3" xfId="46941" xr:uid="{00000000-0005-0000-0000-000015B60000}"/>
    <cellStyle name="Total (line) 3 3 2 11 4" xfId="46942" xr:uid="{00000000-0005-0000-0000-000016B60000}"/>
    <cellStyle name="Total (line) 3 3 2 11 5" xfId="46943" xr:uid="{00000000-0005-0000-0000-000017B60000}"/>
    <cellStyle name="Total (line) 3 3 2 12" xfId="6537" xr:uid="{00000000-0005-0000-0000-000018B60000}"/>
    <cellStyle name="Total (line) 3 3 2 12 2" xfId="46944" xr:uid="{00000000-0005-0000-0000-000019B60000}"/>
    <cellStyle name="Total (line) 3 3 2 12 2 2" xfId="46945" xr:uid="{00000000-0005-0000-0000-00001AB60000}"/>
    <cellStyle name="Total (line) 3 3 2 12 2 3" xfId="46946" xr:uid="{00000000-0005-0000-0000-00001BB60000}"/>
    <cellStyle name="Total (line) 3 3 2 12 2 4" xfId="46947" xr:uid="{00000000-0005-0000-0000-00001CB60000}"/>
    <cellStyle name="Total (line) 3 3 2 12 3" xfId="46948" xr:uid="{00000000-0005-0000-0000-00001DB60000}"/>
    <cellStyle name="Total (line) 3 3 2 12 4" xfId="46949" xr:uid="{00000000-0005-0000-0000-00001EB60000}"/>
    <cellStyle name="Total (line) 3 3 2 12 5" xfId="46950" xr:uid="{00000000-0005-0000-0000-00001FB60000}"/>
    <cellStyle name="Total (line) 3 3 2 13" xfId="6538" xr:uid="{00000000-0005-0000-0000-000020B60000}"/>
    <cellStyle name="Total (line) 3 3 2 13 2" xfId="46951" xr:uid="{00000000-0005-0000-0000-000021B60000}"/>
    <cellStyle name="Total (line) 3 3 2 13 2 2" xfId="46952" xr:uid="{00000000-0005-0000-0000-000022B60000}"/>
    <cellStyle name="Total (line) 3 3 2 13 2 3" xfId="46953" xr:uid="{00000000-0005-0000-0000-000023B60000}"/>
    <cellStyle name="Total (line) 3 3 2 13 2 4" xfId="46954" xr:uid="{00000000-0005-0000-0000-000024B60000}"/>
    <cellStyle name="Total (line) 3 3 2 13 3" xfId="46955" xr:uid="{00000000-0005-0000-0000-000025B60000}"/>
    <cellStyle name="Total (line) 3 3 2 13 4" xfId="46956" xr:uid="{00000000-0005-0000-0000-000026B60000}"/>
    <cellStyle name="Total (line) 3 3 2 13 5" xfId="46957" xr:uid="{00000000-0005-0000-0000-000027B60000}"/>
    <cellStyle name="Total (line) 3 3 2 14" xfId="6539" xr:uid="{00000000-0005-0000-0000-000028B60000}"/>
    <cellStyle name="Total (line) 3 3 2 14 2" xfId="46958" xr:uid="{00000000-0005-0000-0000-000029B60000}"/>
    <cellStyle name="Total (line) 3 3 2 14 2 2" xfId="46959" xr:uid="{00000000-0005-0000-0000-00002AB60000}"/>
    <cellStyle name="Total (line) 3 3 2 14 2 3" xfId="46960" xr:uid="{00000000-0005-0000-0000-00002BB60000}"/>
    <cellStyle name="Total (line) 3 3 2 14 2 4" xfId="46961" xr:uid="{00000000-0005-0000-0000-00002CB60000}"/>
    <cellStyle name="Total (line) 3 3 2 14 3" xfId="46962" xr:uid="{00000000-0005-0000-0000-00002DB60000}"/>
    <cellStyle name="Total (line) 3 3 2 14 4" xfId="46963" xr:uid="{00000000-0005-0000-0000-00002EB60000}"/>
    <cellStyle name="Total (line) 3 3 2 14 5" xfId="46964" xr:uid="{00000000-0005-0000-0000-00002FB60000}"/>
    <cellStyle name="Total (line) 3 3 2 15" xfId="6540" xr:uid="{00000000-0005-0000-0000-000030B60000}"/>
    <cellStyle name="Total (line) 3 3 2 15 2" xfId="46965" xr:uid="{00000000-0005-0000-0000-000031B60000}"/>
    <cellStyle name="Total (line) 3 3 2 15 2 2" xfId="46966" xr:uid="{00000000-0005-0000-0000-000032B60000}"/>
    <cellStyle name="Total (line) 3 3 2 15 2 3" xfId="46967" xr:uid="{00000000-0005-0000-0000-000033B60000}"/>
    <cellStyle name="Total (line) 3 3 2 15 2 4" xfId="46968" xr:uid="{00000000-0005-0000-0000-000034B60000}"/>
    <cellStyle name="Total (line) 3 3 2 15 3" xfId="46969" xr:uid="{00000000-0005-0000-0000-000035B60000}"/>
    <cellStyle name="Total (line) 3 3 2 15 4" xfId="46970" xr:uid="{00000000-0005-0000-0000-000036B60000}"/>
    <cellStyle name="Total (line) 3 3 2 15 5" xfId="46971" xr:uid="{00000000-0005-0000-0000-000037B60000}"/>
    <cellStyle name="Total (line) 3 3 2 16" xfId="6541" xr:uid="{00000000-0005-0000-0000-000038B60000}"/>
    <cellStyle name="Total (line) 3 3 2 16 2" xfId="46972" xr:uid="{00000000-0005-0000-0000-000039B60000}"/>
    <cellStyle name="Total (line) 3 3 2 16 2 2" xfId="46973" xr:uid="{00000000-0005-0000-0000-00003AB60000}"/>
    <cellStyle name="Total (line) 3 3 2 16 2 3" xfId="46974" xr:uid="{00000000-0005-0000-0000-00003BB60000}"/>
    <cellStyle name="Total (line) 3 3 2 16 2 4" xfId="46975" xr:uid="{00000000-0005-0000-0000-00003CB60000}"/>
    <cellStyle name="Total (line) 3 3 2 16 3" xfId="46976" xr:uid="{00000000-0005-0000-0000-00003DB60000}"/>
    <cellStyle name="Total (line) 3 3 2 16 4" xfId="46977" xr:uid="{00000000-0005-0000-0000-00003EB60000}"/>
    <cellStyle name="Total (line) 3 3 2 16 5" xfId="46978" xr:uid="{00000000-0005-0000-0000-00003FB60000}"/>
    <cellStyle name="Total (line) 3 3 2 17" xfId="6542" xr:uid="{00000000-0005-0000-0000-000040B60000}"/>
    <cellStyle name="Total (line) 3 3 2 17 2" xfId="46979" xr:uid="{00000000-0005-0000-0000-000041B60000}"/>
    <cellStyle name="Total (line) 3 3 2 17 2 2" xfId="46980" xr:uid="{00000000-0005-0000-0000-000042B60000}"/>
    <cellStyle name="Total (line) 3 3 2 17 2 3" xfId="46981" xr:uid="{00000000-0005-0000-0000-000043B60000}"/>
    <cellStyle name="Total (line) 3 3 2 17 2 4" xfId="46982" xr:uid="{00000000-0005-0000-0000-000044B60000}"/>
    <cellStyle name="Total (line) 3 3 2 17 3" xfId="46983" xr:uid="{00000000-0005-0000-0000-000045B60000}"/>
    <cellStyle name="Total (line) 3 3 2 17 4" xfId="46984" xr:uid="{00000000-0005-0000-0000-000046B60000}"/>
    <cellStyle name="Total (line) 3 3 2 17 5" xfId="46985" xr:uid="{00000000-0005-0000-0000-000047B60000}"/>
    <cellStyle name="Total (line) 3 3 2 18" xfId="6543" xr:uid="{00000000-0005-0000-0000-000048B60000}"/>
    <cellStyle name="Total (line) 3 3 2 18 2" xfId="46986" xr:uid="{00000000-0005-0000-0000-000049B60000}"/>
    <cellStyle name="Total (line) 3 3 2 18 2 2" xfId="46987" xr:uid="{00000000-0005-0000-0000-00004AB60000}"/>
    <cellStyle name="Total (line) 3 3 2 18 2 3" xfId="46988" xr:uid="{00000000-0005-0000-0000-00004BB60000}"/>
    <cellStyle name="Total (line) 3 3 2 18 2 4" xfId="46989" xr:uid="{00000000-0005-0000-0000-00004CB60000}"/>
    <cellStyle name="Total (line) 3 3 2 18 3" xfId="46990" xr:uid="{00000000-0005-0000-0000-00004DB60000}"/>
    <cellStyle name="Total (line) 3 3 2 18 4" xfId="46991" xr:uid="{00000000-0005-0000-0000-00004EB60000}"/>
    <cellStyle name="Total (line) 3 3 2 18 5" xfId="46992" xr:uid="{00000000-0005-0000-0000-00004FB60000}"/>
    <cellStyle name="Total (line) 3 3 2 19" xfId="6544" xr:uid="{00000000-0005-0000-0000-000050B60000}"/>
    <cellStyle name="Total (line) 3 3 2 19 2" xfId="46993" xr:uid="{00000000-0005-0000-0000-000051B60000}"/>
    <cellStyle name="Total (line) 3 3 2 19 2 2" xfId="46994" xr:uid="{00000000-0005-0000-0000-000052B60000}"/>
    <cellStyle name="Total (line) 3 3 2 19 2 3" xfId="46995" xr:uid="{00000000-0005-0000-0000-000053B60000}"/>
    <cellStyle name="Total (line) 3 3 2 19 2 4" xfId="46996" xr:uid="{00000000-0005-0000-0000-000054B60000}"/>
    <cellStyle name="Total (line) 3 3 2 19 3" xfId="46997" xr:uid="{00000000-0005-0000-0000-000055B60000}"/>
    <cellStyle name="Total (line) 3 3 2 19 4" xfId="46998" xr:uid="{00000000-0005-0000-0000-000056B60000}"/>
    <cellStyle name="Total (line) 3 3 2 19 5" xfId="46999" xr:uid="{00000000-0005-0000-0000-000057B60000}"/>
    <cellStyle name="Total (line) 3 3 2 2" xfId="6545" xr:uid="{00000000-0005-0000-0000-000058B60000}"/>
    <cellStyle name="Total (line) 3 3 2 2 2" xfId="47000" xr:uid="{00000000-0005-0000-0000-000059B60000}"/>
    <cellStyle name="Total (line) 3 3 2 2 2 2" xfId="47001" xr:uid="{00000000-0005-0000-0000-00005AB60000}"/>
    <cellStyle name="Total (line) 3 3 2 2 2 3" xfId="47002" xr:uid="{00000000-0005-0000-0000-00005BB60000}"/>
    <cellStyle name="Total (line) 3 3 2 2 2 4" xfId="47003" xr:uid="{00000000-0005-0000-0000-00005CB60000}"/>
    <cellStyle name="Total (line) 3 3 2 2 3" xfId="47004" xr:uid="{00000000-0005-0000-0000-00005DB60000}"/>
    <cellStyle name="Total (line) 3 3 2 2 4" xfId="47005" xr:uid="{00000000-0005-0000-0000-00005EB60000}"/>
    <cellStyle name="Total (line) 3 3 2 2 5" xfId="47006" xr:uid="{00000000-0005-0000-0000-00005FB60000}"/>
    <cellStyle name="Total (line) 3 3 2 20" xfId="6546" xr:uid="{00000000-0005-0000-0000-000060B60000}"/>
    <cellStyle name="Total (line) 3 3 2 20 2" xfId="47007" xr:uid="{00000000-0005-0000-0000-000061B60000}"/>
    <cellStyle name="Total (line) 3 3 2 20 2 2" xfId="47008" xr:uid="{00000000-0005-0000-0000-000062B60000}"/>
    <cellStyle name="Total (line) 3 3 2 20 2 3" xfId="47009" xr:uid="{00000000-0005-0000-0000-000063B60000}"/>
    <cellStyle name="Total (line) 3 3 2 20 2 4" xfId="47010" xr:uid="{00000000-0005-0000-0000-000064B60000}"/>
    <cellStyle name="Total (line) 3 3 2 20 3" xfId="47011" xr:uid="{00000000-0005-0000-0000-000065B60000}"/>
    <cellStyle name="Total (line) 3 3 2 20 4" xfId="47012" xr:uid="{00000000-0005-0000-0000-000066B60000}"/>
    <cellStyle name="Total (line) 3 3 2 20 5" xfId="47013" xr:uid="{00000000-0005-0000-0000-000067B60000}"/>
    <cellStyle name="Total (line) 3 3 2 21" xfId="6547" xr:uid="{00000000-0005-0000-0000-000068B60000}"/>
    <cellStyle name="Total (line) 3 3 2 21 2" xfId="47014" xr:uid="{00000000-0005-0000-0000-000069B60000}"/>
    <cellStyle name="Total (line) 3 3 2 21 2 2" xfId="47015" xr:uid="{00000000-0005-0000-0000-00006AB60000}"/>
    <cellStyle name="Total (line) 3 3 2 21 2 3" xfId="47016" xr:uid="{00000000-0005-0000-0000-00006BB60000}"/>
    <cellStyle name="Total (line) 3 3 2 21 2 4" xfId="47017" xr:uid="{00000000-0005-0000-0000-00006CB60000}"/>
    <cellStyle name="Total (line) 3 3 2 21 3" xfId="47018" xr:uid="{00000000-0005-0000-0000-00006DB60000}"/>
    <cellStyle name="Total (line) 3 3 2 21 4" xfId="47019" xr:uid="{00000000-0005-0000-0000-00006EB60000}"/>
    <cellStyle name="Total (line) 3 3 2 21 5" xfId="47020" xr:uid="{00000000-0005-0000-0000-00006FB60000}"/>
    <cellStyle name="Total (line) 3 3 2 22" xfId="6548" xr:uid="{00000000-0005-0000-0000-000070B60000}"/>
    <cellStyle name="Total (line) 3 3 2 22 2" xfId="47021" xr:uid="{00000000-0005-0000-0000-000071B60000}"/>
    <cellStyle name="Total (line) 3 3 2 22 2 2" xfId="47022" xr:uid="{00000000-0005-0000-0000-000072B60000}"/>
    <cellStyle name="Total (line) 3 3 2 22 2 3" xfId="47023" xr:uid="{00000000-0005-0000-0000-000073B60000}"/>
    <cellStyle name="Total (line) 3 3 2 22 2 4" xfId="47024" xr:uid="{00000000-0005-0000-0000-000074B60000}"/>
    <cellStyle name="Total (line) 3 3 2 22 3" xfId="47025" xr:uid="{00000000-0005-0000-0000-000075B60000}"/>
    <cellStyle name="Total (line) 3 3 2 22 4" xfId="47026" xr:uid="{00000000-0005-0000-0000-000076B60000}"/>
    <cellStyle name="Total (line) 3 3 2 22 5" xfId="47027" xr:uid="{00000000-0005-0000-0000-000077B60000}"/>
    <cellStyle name="Total (line) 3 3 2 23" xfId="6549" xr:uid="{00000000-0005-0000-0000-000078B60000}"/>
    <cellStyle name="Total (line) 3 3 2 23 2" xfId="47028" xr:uid="{00000000-0005-0000-0000-000079B60000}"/>
    <cellStyle name="Total (line) 3 3 2 23 2 2" xfId="47029" xr:uid="{00000000-0005-0000-0000-00007AB60000}"/>
    <cellStyle name="Total (line) 3 3 2 23 2 3" xfId="47030" xr:uid="{00000000-0005-0000-0000-00007BB60000}"/>
    <cellStyle name="Total (line) 3 3 2 23 2 4" xfId="47031" xr:uid="{00000000-0005-0000-0000-00007CB60000}"/>
    <cellStyle name="Total (line) 3 3 2 23 3" xfId="47032" xr:uid="{00000000-0005-0000-0000-00007DB60000}"/>
    <cellStyle name="Total (line) 3 3 2 23 4" xfId="47033" xr:uid="{00000000-0005-0000-0000-00007EB60000}"/>
    <cellStyle name="Total (line) 3 3 2 23 5" xfId="47034" xr:uid="{00000000-0005-0000-0000-00007FB60000}"/>
    <cellStyle name="Total (line) 3 3 2 24" xfId="6550" xr:uid="{00000000-0005-0000-0000-000080B60000}"/>
    <cellStyle name="Total (line) 3 3 2 24 2" xfId="47035" xr:uid="{00000000-0005-0000-0000-000081B60000}"/>
    <cellStyle name="Total (line) 3 3 2 24 2 2" xfId="47036" xr:uid="{00000000-0005-0000-0000-000082B60000}"/>
    <cellStyle name="Total (line) 3 3 2 24 2 3" xfId="47037" xr:uid="{00000000-0005-0000-0000-000083B60000}"/>
    <cellStyle name="Total (line) 3 3 2 24 2 4" xfId="47038" xr:uid="{00000000-0005-0000-0000-000084B60000}"/>
    <cellStyle name="Total (line) 3 3 2 24 3" xfId="47039" xr:uid="{00000000-0005-0000-0000-000085B60000}"/>
    <cellStyle name="Total (line) 3 3 2 24 4" xfId="47040" xr:uid="{00000000-0005-0000-0000-000086B60000}"/>
    <cellStyle name="Total (line) 3 3 2 24 5" xfId="47041" xr:uid="{00000000-0005-0000-0000-000087B60000}"/>
    <cellStyle name="Total (line) 3 3 2 25" xfId="6551" xr:uid="{00000000-0005-0000-0000-000088B60000}"/>
    <cellStyle name="Total (line) 3 3 2 25 2" xfId="47042" xr:uid="{00000000-0005-0000-0000-000089B60000}"/>
    <cellStyle name="Total (line) 3 3 2 25 2 2" xfId="47043" xr:uid="{00000000-0005-0000-0000-00008AB60000}"/>
    <cellStyle name="Total (line) 3 3 2 25 2 3" xfId="47044" xr:uid="{00000000-0005-0000-0000-00008BB60000}"/>
    <cellStyle name="Total (line) 3 3 2 25 2 4" xfId="47045" xr:uid="{00000000-0005-0000-0000-00008CB60000}"/>
    <cellStyle name="Total (line) 3 3 2 25 3" xfId="47046" xr:uid="{00000000-0005-0000-0000-00008DB60000}"/>
    <cellStyle name="Total (line) 3 3 2 25 4" xfId="47047" xr:uid="{00000000-0005-0000-0000-00008EB60000}"/>
    <cellStyle name="Total (line) 3 3 2 25 5" xfId="47048" xr:uid="{00000000-0005-0000-0000-00008FB60000}"/>
    <cellStyle name="Total (line) 3 3 2 26" xfId="6552" xr:uid="{00000000-0005-0000-0000-000090B60000}"/>
    <cellStyle name="Total (line) 3 3 2 26 2" xfId="47049" xr:uid="{00000000-0005-0000-0000-000091B60000}"/>
    <cellStyle name="Total (line) 3 3 2 26 2 2" xfId="47050" xr:uid="{00000000-0005-0000-0000-000092B60000}"/>
    <cellStyle name="Total (line) 3 3 2 26 2 3" xfId="47051" xr:uid="{00000000-0005-0000-0000-000093B60000}"/>
    <cellStyle name="Total (line) 3 3 2 26 2 4" xfId="47052" xr:uid="{00000000-0005-0000-0000-000094B60000}"/>
    <cellStyle name="Total (line) 3 3 2 26 3" xfId="47053" xr:uid="{00000000-0005-0000-0000-000095B60000}"/>
    <cellStyle name="Total (line) 3 3 2 26 4" xfId="47054" xr:uid="{00000000-0005-0000-0000-000096B60000}"/>
    <cellStyle name="Total (line) 3 3 2 26 5" xfId="47055" xr:uid="{00000000-0005-0000-0000-000097B60000}"/>
    <cellStyle name="Total (line) 3 3 2 27" xfId="6553" xr:uid="{00000000-0005-0000-0000-000098B60000}"/>
    <cellStyle name="Total (line) 3 3 2 27 2" xfId="47056" xr:uid="{00000000-0005-0000-0000-000099B60000}"/>
    <cellStyle name="Total (line) 3 3 2 27 2 2" xfId="47057" xr:uid="{00000000-0005-0000-0000-00009AB60000}"/>
    <cellStyle name="Total (line) 3 3 2 27 2 3" xfId="47058" xr:uid="{00000000-0005-0000-0000-00009BB60000}"/>
    <cellStyle name="Total (line) 3 3 2 27 2 4" xfId="47059" xr:uid="{00000000-0005-0000-0000-00009CB60000}"/>
    <cellStyle name="Total (line) 3 3 2 27 3" xfId="47060" xr:uid="{00000000-0005-0000-0000-00009DB60000}"/>
    <cellStyle name="Total (line) 3 3 2 27 4" xfId="47061" xr:uid="{00000000-0005-0000-0000-00009EB60000}"/>
    <cellStyle name="Total (line) 3 3 2 27 5" xfId="47062" xr:uid="{00000000-0005-0000-0000-00009FB60000}"/>
    <cellStyle name="Total (line) 3 3 2 28" xfId="6554" xr:uid="{00000000-0005-0000-0000-0000A0B60000}"/>
    <cellStyle name="Total (line) 3 3 2 28 2" xfId="47063" xr:uid="{00000000-0005-0000-0000-0000A1B60000}"/>
    <cellStyle name="Total (line) 3 3 2 28 2 2" xfId="47064" xr:uid="{00000000-0005-0000-0000-0000A2B60000}"/>
    <cellStyle name="Total (line) 3 3 2 28 2 3" xfId="47065" xr:uid="{00000000-0005-0000-0000-0000A3B60000}"/>
    <cellStyle name="Total (line) 3 3 2 28 2 4" xfId="47066" xr:uid="{00000000-0005-0000-0000-0000A4B60000}"/>
    <cellStyle name="Total (line) 3 3 2 28 3" xfId="47067" xr:uid="{00000000-0005-0000-0000-0000A5B60000}"/>
    <cellStyle name="Total (line) 3 3 2 28 4" xfId="47068" xr:uid="{00000000-0005-0000-0000-0000A6B60000}"/>
    <cellStyle name="Total (line) 3 3 2 28 5" xfId="47069" xr:uid="{00000000-0005-0000-0000-0000A7B60000}"/>
    <cellStyle name="Total (line) 3 3 2 29" xfId="6555" xr:uid="{00000000-0005-0000-0000-0000A8B60000}"/>
    <cellStyle name="Total (line) 3 3 2 29 2" xfId="47070" xr:uid="{00000000-0005-0000-0000-0000A9B60000}"/>
    <cellStyle name="Total (line) 3 3 2 29 2 2" xfId="47071" xr:uid="{00000000-0005-0000-0000-0000AAB60000}"/>
    <cellStyle name="Total (line) 3 3 2 29 2 3" xfId="47072" xr:uid="{00000000-0005-0000-0000-0000ABB60000}"/>
    <cellStyle name="Total (line) 3 3 2 29 2 4" xfId="47073" xr:uid="{00000000-0005-0000-0000-0000ACB60000}"/>
    <cellStyle name="Total (line) 3 3 2 29 3" xfId="47074" xr:uid="{00000000-0005-0000-0000-0000ADB60000}"/>
    <cellStyle name="Total (line) 3 3 2 29 4" xfId="47075" xr:uid="{00000000-0005-0000-0000-0000AEB60000}"/>
    <cellStyle name="Total (line) 3 3 2 29 5" xfId="47076" xr:uid="{00000000-0005-0000-0000-0000AFB60000}"/>
    <cellStyle name="Total (line) 3 3 2 3" xfId="6556" xr:uid="{00000000-0005-0000-0000-0000B0B60000}"/>
    <cellStyle name="Total (line) 3 3 2 3 2" xfId="47077" xr:uid="{00000000-0005-0000-0000-0000B1B60000}"/>
    <cellStyle name="Total (line) 3 3 2 3 2 2" xfId="47078" xr:uid="{00000000-0005-0000-0000-0000B2B60000}"/>
    <cellStyle name="Total (line) 3 3 2 3 2 3" xfId="47079" xr:uid="{00000000-0005-0000-0000-0000B3B60000}"/>
    <cellStyle name="Total (line) 3 3 2 3 2 4" xfId="47080" xr:uid="{00000000-0005-0000-0000-0000B4B60000}"/>
    <cellStyle name="Total (line) 3 3 2 3 3" xfId="47081" xr:uid="{00000000-0005-0000-0000-0000B5B60000}"/>
    <cellStyle name="Total (line) 3 3 2 3 4" xfId="47082" xr:uid="{00000000-0005-0000-0000-0000B6B60000}"/>
    <cellStyle name="Total (line) 3 3 2 3 5" xfId="47083" xr:uid="{00000000-0005-0000-0000-0000B7B60000}"/>
    <cellStyle name="Total (line) 3 3 2 30" xfId="6557" xr:uid="{00000000-0005-0000-0000-0000B8B60000}"/>
    <cellStyle name="Total (line) 3 3 2 30 2" xfId="47084" xr:uid="{00000000-0005-0000-0000-0000B9B60000}"/>
    <cellStyle name="Total (line) 3 3 2 30 2 2" xfId="47085" xr:uid="{00000000-0005-0000-0000-0000BAB60000}"/>
    <cellStyle name="Total (line) 3 3 2 30 2 3" xfId="47086" xr:uid="{00000000-0005-0000-0000-0000BBB60000}"/>
    <cellStyle name="Total (line) 3 3 2 30 2 4" xfId="47087" xr:uid="{00000000-0005-0000-0000-0000BCB60000}"/>
    <cellStyle name="Total (line) 3 3 2 30 3" xfId="47088" xr:uid="{00000000-0005-0000-0000-0000BDB60000}"/>
    <cellStyle name="Total (line) 3 3 2 30 4" xfId="47089" xr:uid="{00000000-0005-0000-0000-0000BEB60000}"/>
    <cellStyle name="Total (line) 3 3 2 30 5" xfId="47090" xr:uid="{00000000-0005-0000-0000-0000BFB60000}"/>
    <cellStyle name="Total (line) 3 3 2 31" xfId="6558" xr:uid="{00000000-0005-0000-0000-0000C0B60000}"/>
    <cellStyle name="Total (line) 3 3 2 31 2" xfId="47091" xr:uid="{00000000-0005-0000-0000-0000C1B60000}"/>
    <cellStyle name="Total (line) 3 3 2 31 2 2" xfId="47092" xr:uid="{00000000-0005-0000-0000-0000C2B60000}"/>
    <cellStyle name="Total (line) 3 3 2 31 2 3" xfId="47093" xr:uid="{00000000-0005-0000-0000-0000C3B60000}"/>
    <cellStyle name="Total (line) 3 3 2 31 2 4" xfId="47094" xr:uid="{00000000-0005-0000-0000-0000C4B60000}"/>
    <cellStyle name="Total (line) 3 3 2 31 3" xfId="47095" xr:uid="{00000000-0005-0000-0000-0000C5B60000}"/>
    <cellStyle name="Total (line) 3 3 2 31 4" xfId="47096" xr:uid="{00000000-0005-0000-0000-0000C6B60000}"/>
    <cellStyle name="Total (line) 3 3 2 31 5" xfId="47097" xr:uid="{00000000-0005-0000-0000-0000C7B60000}"/>
    <cellStyle name="Total (line) 3 3 2 32" xfId="6559" xr:uid="{00000000-0005-0000-0000-0000C8B60000}"/>
    <cellStyle name="Total (line) 3 3 2 32 2" xfId="47098" xr:uid="{00000000-0005-0000-0000-0000C9B60000}"/>
    <cellStyle name="Total (line) 3 3 2 32 2 2" xfId="47099" xr:uid="{00000000-0005-0000-0000-0000CAB60000}"/>
    <cellStyle name="Total (line) 3 3 2 32 2 3" xfId="47100" xr:uid="{00000000-0005-0000-0000-0000CBB60000}"/>
    <cellStyle name="Total (line) 3 3 2 32 2 4" xfId="47101" xr:uid="{00000000-0005-0000-0000-0000CCB60000}"/>
    <cellStyle name="Total (line) 3 3 2 32 3" xfId="47102" xr:uid="{00000000-0005-0000-0000-0000CDB60000}"/>
    <cellStyle name="Total (line) 3 3 2 32 4" xfId="47103" xr:uid="{00000000-0005-0000-0000-0000CEB60000}"/>
    <cellStyle name="Total (line) 3 3 2 32 5" xfId="47104" xr:uid="{00000000-0005-0000-0000-0000CFB60000}"/>
    <cellStyle name="Total (line) 3 3 2 33" xfId="6560" xr:uid="{00000000-0005-0000-0000-0000D0B60000}"/>
    <cellStyle name="Total (line) 3 3 2 33 2" xfId="47105" xr:uid="{00000000-0005-0000-0000-0000D1B60000}"/>
    <cellStyle name="Total (line) 3 3 2 33 2 2" xfId="47106" xr:uid="{00000000-0005-0000-0000-0000D2B60000}"/>
    <cellStyle name="Total (line) 3 3 2 33 2 3" xfId="47107" xr:uid="{00000000-0005-0000-0000-0000D3B60000}"/>
    <cellStyle name="Total (line) 3 3 2 33 2 4" xfId="47108" xr:uid="{00000000-0005-0000-0000-0000D4B60000}"/>
    <cellStyle name="Total (line) 3 3 2 33 3" xfId="47109" xr:uid="{00000000-0005-0000-0000-0000D5B60000}"/>
    <cellStyle name="Total (line) 3 3 2 33 4" xfId="47110" xr:uid="{00000000-0005-0000-0000-0000D6B60000}"/>
    <cellStyle name="Total (line) 3 3 2 33 5" xfId="47111" xr:uid="{00000000-0005-0000-0000-0000D7B60000}"/>
    <cellStyle name="Total (line) 3 3 2 34" xfId="6561" xr:uid="{00000000-0005-0000-0000-0000D8B60000}"/>
    <cellStyle name="Total (line) 3 3 2 34 2" xfId="47112" xr:uid="{00000000-0005-0000-0000-0000D9B60000}"/>
    <cellStyle name="Total (line) 3 3 2 34 2 2" xfId="47113" xr:uid="{00000000-0005-0000-0000-0000DAB60000}"/>
    <cellStyle name="Total (line) 3 3 2 34 2 3" xfId="47114" xr:uid="{00000000-0005-0000-0000-0000DBB60000}"/>
    <cellStyle name="Total (line) 3 3 2 34 2 4" xfId="47115" xr:uid="{00000000-0005-0000-0000-0000DCB60000}"/>
    <cellStyle name="Total (line) 3 3 2 34 3" xfId="47116" xr:uid="{00000000-0005-0000-0000-0000DDB60000}"/>
    <cellStyle name="Total (line) 3 3 2 34 4" xfId="47117" xr:uid="{00000000-0005-0000-0000-0000DEB60000}"/>
    <cellStyle name="Total (line) 3 3 2 34 5" xfId="47118" xr:uid="{00000000-0005-0000-0000-0000DFB60000}"/>
    <cellStyle name="Total (line) 3 3 2 35" xfId="6562" xr:uid="{00000000-0005-0000-0000-0000E0B60000}"/>
    <cellStyle name="Total (line) 3 3 2 35 2" xfId="47119" xr:uid="{00000000-0005-0000-0000-0000E1B60000}"/>
    <cellStyle name="Total (line) 3 3 2 35 2 2" xfId="47120" xr:uid="{00000000-0005-0000-0000-0000E2B60000}"/>
    <cellStyle name="Total (line) 3 3 2 35 2 3" xfId="47121" xr:uid="{00000000-0005-0000-0000-0000E3B60000}"/>
    <cellStyle name="Total (line) 3 3 2 35 2 4" xfId="47122" xr:uid="{00000000-0005-0000-0000-0000E4B60000}"/>
    <cellStyle name="Total (line) 3 3 2 35 3" xfId="47123" xr:uid="{00000000-0005-0000-0000-0000E5B60000}"/>
    <cellStyle name="Total (line) 3 3 2 35 4" xfId="47124" xr:uid="{00000000-0005-0000-0000-0000E6B60000}"/>
    <cellStyle name="Total (line) 3 3 2 35 5" xfId="47125" xr:uid="{00000000-0005-0000-0000-0000E7B60000}"/>
    <cellStyle name="Total (line) 3 3 2 36" xfId="6563" xr:uid="{00000000-0005-0000-0000-0000E8B60000}"/>
    <cellStyle name="Total (line) 3 3 2 36 2" xfId="47126" xr:uid="{00000000-0005-0000-0000-0000E9B60000}"/>
    <cellStyle name="Total (line) 3 3 2 36 2 2" xfId="47127" xr:uid="{00000000-0005-0000-0000-0000EAB60000}"/>
    <cellStyle name="Total (line) 3 3 2 36 2 3" xfId="47128" xr:uid="{00000000-0005-0000-0000-0000EBB60000}"/>
    <cellStyle name="Total (line) 3 3 2 36 2 4" xfId="47129" xr:uid="{00000000-0005-0000-0000-0000ECB60000}"/>
    <cellStyle name="Total (line) 3 3 2 36 3" xfId="47130" xr:uid="{00000000-0005-0000-0000-0000EDB60000}"/>
    <cellStyle name="Total (line) 3 3 2 36 4" xfId="47131" xr:uid="{00000000-0005-0000-0000-0000EEB60000}"/>
    <cellStyle name="Total (line) 3 3 2 36 5" xfId="47132" xr:uid="{00000000-0005-0000-0000-0000EFB60000}"/>
    <cellStyle name="Total (line) 3 3 2 37" xfId="6564" xr:uid="{00000000-0005-0000-0000-0000F0B60000}"/>
    <cellStyle name="Total (line) 3 3 2 37 2" xfId="47133" xr:uid="{00000000-0005-0000-0000-0000F1B60000}"/>
    <cellStyle name="Total (line) 3 3 2 37 2 2" xfId="47134" xr:uid="{00000000-0005-0000-0000-0000F2B60000}"/>
    <cellStyle name="Total (line) 3 3 2 37 2 3" xfId="47135" xr:uid="{00000000-0005-0000-0000-0000F3B60000}"/>
    <cellStyle name="Total (line) 3 3 2 37 2 4" xfId="47136" xr:uid="{00000000-0005-0000-0000-0000F4B60000}"/>
    <cellStyle name="Total (line) 3 3 2 37 3" xfId="47137" xr:uid="{00000000-0005-0000-0000-0000F5B60000}"/>
    <cellStyle name="Total (line) 3 3 2 37 4" xfId="47138" xr:uid="{00000000-0005-0000-0000-0000F6B60000}"/>
    <cellStyle name="Total (line) 3 3 2 37 5" xfId="47139" xr:uid="{00000000-0005-0000-0000-0000F7B60000}"/>
    <cellStyle name="Total (line) 3 3 2 38" xfId="6565" xr:uid="{00000000-0005-0000-0000-0000F8B60000}"/>
    <cellStyle name="Total (line) 3 3 2 38 2" xfId="47140" xr:uid="{00000000-0005-0000-0000-0000F9B60000}"/>
    <cellStyle name="Total (line) 3 3 2 38 2 2" xfId="47141" xr:uid="{00000000-0005-0000-0000-0000FAB60000}"/>
    <cellStyle name="Total (line) 3 3 2 38 2 3" xfId="47142" xr:uid="{00000000-0005-0000-0000-0000FBB60000}"/>
    <cellStyle name="Total (line) 3 3 2 38 2 4" xfId="47143" xr:uid="{00000000-0005-0000-0000-0000FCB60000}"/>
    <cellStyle name="Total (line) 3 3 2 38 3" xfId="47144" xr:uid="{00000000-0005-0000-0000-0000FDB60000}"/>
    <cellStyle name="Total (line) 3 3 2 38 4" xfId="47145" xr:uid="{00000000-0005-0000-0000-0000FEB60000}"/>
    <cellStyle name="Total (line) 3 3 2 38 5" xfId="47146" xr:uid="{00000000-0005-0000-0000-0000FFB60000}"/>
    <cellStyle name="Total (line) 3 3 2 39" xfId="6566" xr:uid="{00000000-0005-0000-0000-000000B70000}"/>
    <cellStyle name="Total (line) 3 3 2 39 2" xfId="47147" xr:uid="{00000000-0005-0000-0000-000001B70000}"/>
    <cellStyle name="Total (line) 3 3 2 39 2 2" xfId="47148" xr:uid="{00000000-0005-0000-0000-000002B70000}"/>
    <cellStyle name="Total (line) 3 3 2 39 2 3" xfId="47149" xr:uid="{00000000-0005-0000-0000-000003B70000}"/>
    <cellStyle name="Total (line) 3 3 2 39 2 4" xfId="47150" xr:uid="{00000000-0005-0000-0000-000004B70000}"/>
    <cellStyle name="Total (line) 3 3 2 39 3" xfId="47151" xr:uid="{00000000-0005-0000-0000-000005B70000}"/>
    <cellStyle name="Total (line) 3 3 2 39 4" xfId="47152" xr:uid="{00000000-0005-0000-0000-000006B70000}"/>
    <cellStyle name="Total (line) 3 3 2 39 5" xfId="47153" xr:uid="{00000000-0005-0000-0000-000007B70000}"/>
    <cellStyle name="Total (line) 3 3 2 4" xfId="6567" xr:uid="{00000000-0005-0000-0000-000008B70000}"/>
    <cellStyle name="Total (line) 3 3 2 4 2" xfId="47154" xr:uid="{00000000-0005-0000-0000-000009B70000}"/>
    <cellStyle name="Total (line) 3 3 2 4 2 2" xfId="47155" xr:uid="{00000000-0005-0000-0000-00000AB70000}"/>
    <cellStyle name="Total (line) 3 3 2 4 2 3" xfId="47156" xr:uid="{00000000-0005-0000-0000-00000BB70000}"/>
    <cellStyle name="Total (line) 3 3 2 4 2 4" xfId="47157" xr:uid="{00000000-0005-0000-0000-00000CB70000}"/>
    <cellStyle name="Total (line) 3 3 2 4 3" xfId="47158" xr:uid="{00000000-0005-0000-0000-00000DB70000}"/>
    <cellStyle name="Total (line) 3 3 2 4 4" xfId="47159" xr:uid="{00000000-0005-0000-0000-00000EB70000}"/>
    <cellStyle name="Total (line) 3 3 2 4 5" xfId="47160" xr:uid="{00000000-0005-0000-0000-00000FB70000}"/>
    <cellStyle name="Total (line) 3 3 2 40" xfId="6568" xr:uid="{00000000-0005-0000-0000-000010B70000}"/>
    <cellStyle name="Total (line) 3 3 2 40 2" xfId="47161" xr:uid="{00000000-0005-0000-0000-000011B70000}"/>
    <cellStyle name="Total (line) 3 3 2 40 2 2" xfId="47162" xr:uid="{00000000-0005-0000-0000-000012B70000}"/>
    <cellStyle name="Total (line) 3 3 2 40 2 3" xfId="47163" xr:uid="{00000000-0005-0000-0000-000013B70000}"/>
    <cellStyle name="Total (line) 3 3 2 40 2 4" xfId="47164" xr:uid="{00000000-0005-0000-0000-000014B70000}"/>
    <cellStyle name="Total (line) 3 3 2 40 3" xfId="47165" xr:uid="{00000000-0005-0000-0000-000015B70000}"/>
    <cellStyle name="Total (line) 3 3 2 40 4" xfId="47166" xr:uid="{00000000-0005-0000-0000-000016B70000}"/>
    <cellStyle name="Total (line) 3 3 2 40 5" xfId="47167" xr:uid="{00000000-0005-0000-0000-000017B70000}"/>
    <cellStyle name="Total (line) 3 3 2 41" xfId="6569" xr:uid="{00000000-0005-0000-0000-000018B70000}"/>
    <cellStyle name="Total (line) 3 3 2 41 2" xfId="47168" xr:uid="{00000000-0005-0000-0000-000019B70000}"/>
    <cellStyle name="Total (line) 3 3 2 41 2 2" xfId="47169" xr:uid="{00000000-0005-0000-0000-00001AB70000}"/>
    <cellStyle name="Total (line) 3 3 2 41 2 3" xfId="47170" xr:uid="{00000000-0005-0000-0000-00001BB70000}"/>
    <cellStyle name="Total (line) 3 3 2 41 2 4" xfId="47171" xr:uid="{00000000-0005-0000-0000-00001CB70000}"/>
    <cellStyle name="Total (line) 3 3 2 41 3" xfId="47172" xr:uid="{00000000-0005-0000-0000-00001DB70000}"/>
    <cellStyle name="Total (line) 3 3 2 41 4" xfId="47173" xr:uid="{00000000-0005-0000-0000-00001EB70000}"/>
    <cellStyle name="Total (line) 3 3 2 41 5" xfId="47174" xr:uid="{00000000-0005-0000-0000-00001FB70000}"/>
    <cellStyle name="Total (line) 3 3 2 42" xfId="6570" xr:uid="{00000000-0005-0000-0000-000020B70000}"/>
    <cellStyle name="Total (line) 3 3 2 42 2" xfId="47175" xr:uid="{00000000-0005-0000-0000-000021B70000}"/>
    <cellStyle name="Total (line) 3 3 2 42 2 2" xfId="47176" xr:uid="{00000000-0005-0000-0000-000022B70000}"/>
    <cellStyle name="Total (line) 3 3 2 42 2 3" xfId="47177" xr:uid="{00000000-0005-0000-0000-000023B70000}"/>
    <cellStyle name="Total (line) 3 3 2 42 2 4" xfId="47178" xr:uid="{00000000-0005-0000-0000-000024B70000}"/>
    <cellStyle name="Total (line) 3 3 2 42 3" xfId="47179" xr:uid="{00000000-0005-0000-0000-000025B70000}"/>
    <cellStyle name="Total (line) 3 3 2 42 4" xfId="47180" xr:uid="{00000000-0005-0000-0000-000026B70000}"/>
    <cellStyle name="Total (line) 3 3 2 42 5" xfId="47181" xr:uid="{00000000-0005-0000-0000-000027B70000}"/>
    <cellStyle name="Total (line) 3 3 2 43" xfId="6571" xr:uid="{00000000-0005-0000-0000-000028B70000}"/>
    <cellStyle name="Total (line) 3 3 2 43 2" xfId="47182" xr:uid="{00000000-0005-0000-0000-000029B70000}"/>
    <cellStyle name="Total (line) 3 3 2 43 2 2" xfId="47183" xr:uid="{00000000-0005-0000-0000-00002AB70000}"/>
    <cellStyle name="Total (line) 3 3 2 43 2 3" xfId="47184" xr:uid="{00000000-0005-0000-0000-00002BB70000}"/>
    <cellStyle name="Total (line) 3 3 2 43 2 4" xfId="47185" xr:uid="{00000000-0005-0000-0000-00002CB70000}"/>
    <cellStyle name="Total (line) 3 3 2 43 3" xfId="47186" xr:uid="{00000000-0005-0000-0000-00002DB70000}"/>
    <cellStyle name="Total (line) 3 3 2 43 4" xfId="47187" xr:uid="{00000000-0005-0000-0000-00002EB70000}"/>
    <cellStyle name="Total (line) 3 3 2 43 5" xfId="47188" xr:uid="{00000000-0005-0000-0000-00002FB70000}"/>
    <cellStyle name="Total (line) 3 3 2 44" xfId="6572" xr:uid="{00000000-0005-0000-0000-000030B70000}"/>
    <cellStyle name="Total (line) 3 3 2 44 2" xfId="47189" xr:uid="{00000000-0005-0000-0000-000031B70000}"/>
    <cellStyle name="Total (line) 3 3 2 44 2 2" xfId="47190" xr:uid="{00000000-0005-0000-0000-000032B70000}"/>
    <cellStyle name="Total (line) 3 3 2 44 2 3" xfId="47191" xr:uid="{00000000-0005-0000-0000-000033B70000}"/>
    <cellStyle name="Total (line) 3 3 2 44 2 4" xfId="47192" xr:uid="{00000000-0005-0000-0000-000034B70000}"/>
    <cellStyle name="Total (line) 3 3 2 44 3" xfId="47193" xr:uid="{00000000-0005-0000-0000-000035B70000}"/>
    <cellStyle name="Total (line) 3 3 2 44 4" xfId="47194" xr:uid="{00000000-0005-0000-0000-000036B70000}"/>
    <cellStyle name="Total (line) 3 3 2 44 5" xfId="47195" xr:uid="{00000000-0005-0000-0000-000037B70000}"/>
    <cellStyle name="Total (line) 3 3 2 45" xfId="47196" xr:uid="{00000000-0005-0000-0000-000038B70000}"/>
    <cellStyle name="Total (line) 3 3 2 45 2" xfId="47197" xr:uid="{00000000-0005-0000-0000-000039B70000}"/>
    <cellStyle name="Total (line) 3 3 2 45 3" xfId="47198" xr:uid="{00000000-0005-0000-0000-00003AB70000}"/>
    <cellStyle name="Total (line) 3 3 2 45 4" xfId="47199" xr:uid="{00000000-0005-0000-0000-00003BB70000}"/>
    <cellStyle name="Total (line) 3 3 2 46" xfId="47200" xr:uid="{00000000-0005-0000-0000-00003CB70000}"/>
    <cellStyle name="Total (line) 3 3 2 46 2" xfId="47201" xr:uid="{00000000-0005-0000-0000-00003DB70000}"/>
    <cellStyle name="Total (line) 3 3 2 46 3" xfId="47202" xr:uid="{00000000-0005-0000-0000-00003EB70000}"/>
    <cellStyle name="Total (line) 3 3 2 46 4" xfId="47203" xr:uid="{00000000-0005-0000-0000-00003FB70000}"/>
    <cellStyle name="Total (line) 3 3 2 47" xfId="47204" xr:uid="{00000000-0005-0000-0000-000040B70000}"/>
    <cellStyle name="Total (line) 3 3 2 48" xfId="47205" xr:uid="{00000000-0005-0000-0000-000041B70000}"/>
    <cellStyle name="Total (line) 3 3 2 49" xfId="47206" xr:uid="{00000000-0005-0000-0000-000042B70000}"/>
    <cellStyle name="Total (line) 3 3 2 5" xfId="6573" xr:uid="{00000000-0005-0000-0000-000043B70000}"/>
    <cellStyle name="Total (line) 3 3 2 5 2" xfId="47207" xr:uid="{00000000-0005-0000-0000-000044B70000}"/>
    <cellStyle name="Total (line) 3 3 2 5 2 2" xfId="47208" xr:uid="{00000000-0005-0000-0000-000045B70000}"/>
    <cellStyle name="Total (line) 3 3 2 5 2 3" xfId="47209" xr:uid="{00000000-0005-0000-0000-000046B70000}"/>
    <cellStyle name="Total (line) 3 3 2 5 2 4" xfId="47210" xr:uid="{00000000-0005-0000-0000-000047B70000}"/>
    <cellStyle name="Total (line) 3 3 2 5 3" xfId="47211" xr:uid="{00000000-0005-0000-0000-000048B70000}"/>
    <cellStyle name="Total (line) 3 3 2 5 4" xfId="47212" xr:uid="{00000000-0005-0000-0000-000049B70000}"/>
    <cellStyle name="Total (line) 3 3 2 5 5" xfId="47213" xr:uid="{00000000-0005-0000-0000-00004AB70000}"/>
    <cellStyle name="Total (line) 3 3 2 6" xfId="6574" xr:uid="{00000000-0005-0000-0000-00004BB70000}"/>
    <cellStyle name="Total (line) 3 3 2 6 2" xfId="47214" xr:uid="{00000000-0005-0000-0000-00004CB70000}"/>
    <cellStyle name="Total (line) 3 3 2 6 2 2" xfId="47215" xr:uid="{00000000-0005-0000-0000-00004DB70000}"/>
    <cellStyle name="Total (line) 3 3 2 6 2 3" xfId="47216" xr:uid="{00000000-0005-0000-0000-00004EB70000}"/>
    <cellStyle name="Total (line) 3 3 2 6 2 4" xfId="47217" xr:uid="{00000000-0005-0000-0000-00004FB70000}"/>
    <cellStyle name="Total (line) 3 3 2 6 3" xfId="47218" xr:uid="{00000000-0005-0000-0000-000050B70000}"/>
    <cellStyle name="Total (line) 3 3 2 6 4" xfId="47219" xr:uid="{00000000-0005-0000-0000-000051B70000}"/>
    <cellStyle name="Total (line) 3 3 2 6 5" xfId="47220" xr:uid="{00000000-0005-0000-0000-000052B70000}"/>
    <cellStyle name="Total (line) 3 3 2 7" xfId="6575" xr:uid="{00000000-0005-0000-0000-000053B70000}"/>
    <cellStyle name="Total (line) 3 3 2 7 2" xfId="47221" xr:uid="{00000000-0005-0000-0000-000054B70000}"/>
    <cellStyle name="Total (line) 3 3 2 7 2 2" xfId="47222" xr:uid="{00000000-0005-0000-0000-000055B70000}"/>
    <cellStyle name="Total (line) 3 3 2 7 2 3" xfId="47223" xr:uid="{00000000-0005-0000-0000-000056B70000}"/>
    <cellStyle name="Total (line) 3 3 2 7 2 4" xfId="47224" xr:uid="{00000000-0005-0000-0000-000057B70000}"/>
    <cellStyle name="Total (line) 3 3 2 7 3" xfId="47225" xr:uid="{00000000-0005-0000-0000-000058B70000}"/>
    <cellStyle name="Total (line) 3 3 2 7 4" xfId="47226" xr:uid="{00000000-0005-0000-0000-000059B70000}"/>
    <cellStyle name="Total (line) 3 3 2 7 5" xfId="47227" xr:uid="{00000000-0005-0000-0000-00005AB70000}"/>
    <cellStyle name="Total (line) 3 3 2 8" xfId="6576" xr:uid="{00000000-0005-0000-0000-00005BB70000}"/>
    <cellStyle name="Total (line) 3 3 2 8 2" xfId="47228" xr:uid="{00000000-0005-0000-0000-00005CB70000}"/>
    <cellStyle name="Total (line) 3 3 2 8 2 2" xfId="47229" xr:uid="{00000000-0005-0000-0000-00005DB70000}"/>
    <cellStyle name="Total (line) 3 3 2 8 2 3" xfId="47230" xr:uid="{00000000-0005-0000-0000-00005EB70000}"/>
    <cellStyle name="Total (line) 3 3 2 8 2 4" xfId="47231" xr:uid="{00000000-0005-0000-0000-00005FB70000}"/>
    <cellStyle name="Total (line) 3 3 2 8 3" xfId="47232" xr:uid="{00000000-0005-0000-0000-000060B70000}"/>
    <cellStyle name="Total (line) 3 3 2 8 4" xfId="47233" xr:uid="{00000000-0005-0000-0000-000061B70000}"/>
    <cellStyle name="Total (line) 3 3 2 8 5" xfId="47234" xr:uid="{00000000-0005-0000-0000-000062B70000}"/>
    <cellStyle name="Total (line) 3 3 2 9" xfId="6577" xr:uid="{00000000-0005-0000-0000-000063B70000}"/>
    <cellStyle name="Total (line) 3 3 2 9 2" xfId="47235" xr:uid="{00000000-0005-0000-0000-000064B70000}"/>
    <cellStyle name="Total (line) 3 3 2 9 2 2" xfId="47236" xr:uid="{00000000-0005-0000-0000-000065B70000}"/>
    <cellStyle name="Total (line) 3 3 2 9 2 3" xfId="47237" xr:uid="{00000000-0005-0000-0000-000066B70000}"/>
    <cellStyle name="Total (line) 3 3 2 9 2 4" xfId="47238" xr:uid="{00000000-0005-0000-0000-000067B70000}"/>
    <cellStyle name="Total (line) 3 3 2 9 3" xfId="47239" xr:uid="{00000000-0005-0000-0000-000068B70000}"/>
    <cellStyle name="Total (line) 3 3 2 9 4" xfId="47240" xr:uid="{00000000-0005-0000-0000-000069B70000}"/>
    <cellStyle name="Total (line) 3 3 2 9 5" xfId="47241" xr:uid="{00000000-0005-0000-0000-00006AB70000}"/>
    <cellStyle name="Total (line) 3 3 20" xfId="6578" xr:uid="{00000000-0005-0000-0000-00006BB70000}"/>
    <cellStyle name="Total (line) 3 3 20 2" xfId="47242" xr:uid="{00000000-0005-0000-0000-00006CB70000}"/>
    <cellStyle name="Total (line) 3 3 20 2 2" xfId="47243" xr:uid="{00000000-0005-0000-0000-00006DB70000}"/>
    <cellStyle name="Total (line) 3 3 20 2 3" xfId="47244" xr:uid="{00000000-0005-0000-0000-00006EB70000}"/>
    <cellStyle name="Total (line) 3 3 20 2 4" xfId="47245" xr:uid="{00000000-0005-0000-0000-00006FB70000}"/>
    <cellStyle name="Total (line) 3 3 20 3" xfId="47246" xr:uid="{00000000-0005-0000-0000-000070B70000}"/>
    <cellStyle name="Total (line) 3 3 20 4" xfId="47247" xr:uid="{00000000-0005-0000-0000-000071B70000}"/>
    <cellStyle name="Total (line) 3 3 20 5" xfId="47248" xr:uid="{00000000-0005-0000-0000-000072B70000}"/>
    <cellStyle name="Total (line) 3 3 21" xfId="6579" xr:uid="{00000000-0005-0000-0000-000073B70000}"/>
    <cellStyle name="Total (line) 3 3 21 2" xfId="47249" xr:uid="{00000000-0005-0000-0000-000074B70000}"/>
    <cellStyle name="Total (line) 3 3 21 2 2" xfId="47250" xr:uid="{00000000-0005-0000-0000-000075B70000}"/>
    <cellStyle name="Total (line) 3 3 21 2 3" xfId="47251" xr:uid="{00000000-0005-0000-0000-000076B70000}"/>
    <cellStyle name="Total (line) 3 3 21 2 4" xfId="47252" xr:uid="{00000000-0005-0000-0000-000077B70000}"/>
    <cellStyle name="Total (line) 3 3 21 3" xfId="47253" xr:uid="{00000000-0005-0000-0000-000078B70000}"/>
    <cellStyle name="Total (line) 3 3 21 4" xfId="47254" xr:uid="{00000000-0005-0000-0000-000079B70000}"/>
    <cellStyle name="Total (line) 3 3 21 5" xfId="47255" xr:uid="{00000000-0005-0000-0000-00007AB70000}"/>
    <cellStyle name="Total (line) 3 3 22" xfId="6580" xr:uid="{00000000-0005-0000-0000-00007BB70000}"/>
    <cellStyle name="Total (line) 3 3 22 2" xfId="47256" xr:uid="{00000000-0005-0000-0000-00007CB70000}"/>
    <cellStyle name="Total (line) 3 3 22 2 2" xfId="47257" xr:uid="{00000000-0005-0000-0000-00007DB70000}"/>
    <cellStyle name="Total (line) 3 3 22 2 3" xfId="47258" xr:uid="{00000000-0005-0000-0000-00007EB70000}"/>
    <cellStyle name="Total (line) 3 3 22 2 4" xfId="47259" xr:uid="{00000000-0005-0000-0000-00007FB70000}"/>
    <cellStyle name="Total (line) 3 3 22 3" xfId="47260" xr:uid="{00000000-0005-0000-0000-000080B70000}"/>
    <cellStyle name="Total (line) 3 3 22 4" xfId="47261" xr:uid="{00000000-0005-0000-0000-000081B70000}"/>
    <cellStyle name="Total (line) 3 3 22 5" xfId="47262" xr:uid="{00000000-0005-0000-0000-000082B70000}"/>
    <cellStyle name="Total (line) 3 3 23" xfId="6581" xr:uid="{00000000-0005-0000-0000-000083B70000}"/>
    <cellStyle name="Total (line) 3 3 23 2" xfId="47263" xr:uid="{00000000-0005-0000-0000-000084B70000}"/>
    <cellStyle name="Total (line) 3 3 23 2 2" xfId="47264" xr:uid="{00000000-0005-0000-0000-000085B70000}"/>
    <cellStyle name="Total (line) 3 3 23 2 3" xfId="47265" xr:uid="{00000000-0005-0000-0000-000086B70000}"/>
    <cellStyle name="Total (line) 3 3 23 2 4" xfId="47266" xr:uid="{00000000-0005-0000-0000-000087B70000}"/>
    <cellStyle name="Total (line) 3 3 23 3" xfId="47267" xr:uid="{00000000-0005-0000-0000-000088B70000}"/>
    <cellStyle name="Total (line) 3 3 23 4" xfId="47268" xr:uid="{00000000-0005-0000-0000-000089B70000}"/>
    <cellStyle name="Total (line) 3 3 23 5" xfId="47269" xr:uid="{00000000-0005-0000-0000-00008AB70000}"/>
    <cellStyle name="Total (line) 3 3 24" xfId="6582" xr:uid="{00000000-0005-0000-0000-00008BB70000}"/>
    <cellStyle name="Total (line) 3 3 24 2" xfId="47270" xr:uid="{00000000-0005-0000-0000-00008CB70000}"/>
    <cellStyle name="Total (line) 3 3 24 2 2" xfId="47271" xr:uid="{00000000-0005-0000-0000-00008DB70000}"/>
    <cellStyle name="Total (line) 3 3 24 2 3" xfId="47272" xr:uid="{00000000-0005-0000-0000-00008EB70000}"/>
    <cellStyle name="Total (line) 3 3 24 2 4" xfId="47273" xr:uid="{00000000-0005-0000-0000-00008FB70000}"/>
    <cellStyle name="Total (line) 3 3 24 3" xfId="47274" xr:uid="{00000000-0005-0000-0000-000090B70000}"/>
    <cellStyle name="Total (line) 3 3 24 4" xfId="47275" xr:uid="{00000000-0005-0000-0000-000091B70000}"/>
    <cellStyle name="Total (line) 3 3 24 5" xfId="47276" xr:uid="{00000000-0005-0000-0000-000092B70000}"/>
    <cellStyle name="Total (line) 3 3 25" xfId="6583" xr:uid="{00000000-0005-0000-0000-000093B70000}"/>
    <cellStyle name="Total (line) 3 3 25 2" xfId="47277" xr:uid="{00000000-0005-0000-0000-000094B70000}"/>
    <cellStyle name="Total (line) 3 3 25 2 2" xfId="47278" xr:uid="{00000000-0005-0000-0000-000095B70000}"/>
    <cellStyle name="Total (line) 3 3 25 2 3" xfId="47279" xr:uid="{00000000-0005-0000-0000-000096B70000}"/>
    <cellStyle name="Total (line) 3 3 25 2 4" xfId="47280" xr:uid="{00000000-0005-0000-0000-000097B70000}"/>
    <cellStyle name="Total (line) 3 3 25 3" xfId="47281" xr:uid="{00000000-0005-0000-0000-000098B70000}"/>
    <cellStyle name="Total (line) 3 3 25 4" xfId="47282" xr:uid="{00000000-0005-0000-0000-000099B70000}"/>
    <cellStyle name="Total (line) 3 3 25 5" xfId="47283" xr:uid="{00000000-0005-0000-0000-00009AB70000}"/>
    <cellStyle name="Total (line) 3 3 26" xfId="6584" xr:uid="{00000000-0005-0000-0000-00009BB70000}"/>
    <cellStyle name="Total (line) 3 3 26 2" xfId="47284" xr:uid="{00000000-0005-0000-0000-00009CB70000}"/>
    <cellStyle name="Total (line) 3 3 26 2 2" xfId="47285" xr:uid="{00000000-0005-0000-0000-00009DB70000}"/>
    <cellStyle name="Total (line) 3 3 26 2 3" xfId="47286" xr:uid="{00000000-0005-0000-0000-00009EB70000}"/>
    <cellStyle name="Total (line) 3 3 26 2 4" xfId="47287" xr:uid="{00000000-0005-0000-0000-00009FB70000}"/>
    <cellStyle name="Total (line) 3 3 26 3" xfId="47288" xr:uid="{00000000-0005-0000-0000-0000A0B70000}"/>
    <cellStyle name="Total (line) 3 3 26 4" xfId="47289" xr:uid="{00000000-0005-0000-0000-0000A1B70000}"/>
    <cellStyle name="Total (line) 3 3 26 5" xfId="47290" xr:uid="{00000000-0005-0000-0000-0000A2B70000}"/>
    <cellStyle name="Total (line) 3 3 27" xfId="6585" xr:uid="{00000000-0005-0000-0000-0000A3B70000}"/>
    <cellStyle name="Total (line) 3 3 27 2" xfId="47291" xr:uid="{00000000-0005-0000-0000-0000A4B70000}"/>
    <cellStyle name="Total (line) 3 3 27 2 2" xfId="47292" xr:uid="{00000000-0005-0000-0000-0000A5B70000}"/>
    <cellStyle name="Total (line) 3 3 27 2 3" xfId="47293" xr:uid="{00000000-0005-0000-0000-0000A6B70000}"/>
    <cellStyle name="Total (line) 3 3 27 2 4" xfId="47294" xr:uid="{00000000-0005-0000-0000-0000A7B70000}"/>
    <cellStyle name="Total (line) 3 3 27 3" xfId="47295" xr:uid="{00000000-0005-0000-0000-0000A8B70000}"/>
    <cellStyle name="Total (line) 3 3 27 4" xfId="47296" xr:uid="{00000000-0005-0000-0000-0000A9B70000}"/>
    <cellStyle name="Total (line) 3 3 27 5" xfId="47297" xr:uid="{00000000-0005-0000-0000-0000AAB70000}"/>
    <cellStyle name="Total (line) 3 3 28" xfId="6586" xr:uid="{00000000-0005-0000-0000-0000ABB70000}"/>
    <cellStyle name="Total (line) 3 3 28 2" xfId="47298" xr:uid="{00000000-0005-0000-0000-0000ACB70000}"/>
    <cellStyle name="Total (line) 3 3 28 2 2" xfId="47299" xr:uid="{00000000-0005-0000-0000-0000ADB70000}"/>
    <cellStyle name="Total (line) 3 3 28 2 3" xfId="47300" xr:uid="{00000000-0005-0000-0000-0000AEB70000}"/>
    <cellStyle name="Total (line) 3 3 28 2 4" xfId="47301" xr:uid="{00000000-0005-0000-0000-0000AFB70000}"/>
    <cellStyle name="Total (line) 3 3 28 3" xfId="47302" xr:uid="{00000000-0005-0000-0000-0000B0B70000}"/>
    <cellStyle name="Total (line) 3 3 28 4" xfId="47303" xr:uid="{00000000-0005-0000-0000-0000B1B70000}"/>
    <cellStyle name="Total (line) 3 3 28 5" xfId="47304" xr:uid="{00000000-0005-0000-0000-0000B2B70000}"/>
    <cellStyle name="Total (line) 3 3 29" xfId="6587" xr:uid="{00000000-0005-0000-0000-0000B3B70000}"/>
    <cellStyle name="Total (line) 3 3 29 2" xfId="47305" xr:uid="{00000000-0005-0000-0000-0000B4B70000}"/>
    <cellStyle name="Total (line) 3 3 29 2 2" xfId="47306" xr:uid="{00000000-0005-0000-0000-0000B5B70000}"/>
    <cellStyle name="Total (line) 3 3 29 2 3" xfId="47307" xr:uid="{00000000-0005-0000-0000-0000B6B70000}"/>
    <cellStyle name="Total (line) 3 3 29 2 4" xfId="47308" xr:uid="{00000000-0005-0000-0000-0000B7B70000}"/>
    <cellStyle name="Total (line) 3 3 29 3" xfId="47309" xr:uid="{00000000-0005-0000-0000-0000B8B70000}"/>
    <cellStyle name="Total (line) 3 3 29 4" xfId="47310" xr:uid="{00000000-0005-0000-0000-0000B9B70000}"/>
    <cellStyle name="Total (line) 3 3 29 5" xfId="47311" xr:uid="{00000000-0005-0000-0000-0000BAB70000}"/>
    <cellStyle name="Total (line) 3 3 3" xfId="6588" xr:uid="{00000000-0005-0000-0000-0000BBB70000}"/>
    <cellStyle name="Total (line) 3 3 3 2" xfId="47312" xr:uid="{00000000-0005-0000-0000-0000BCB70000}"/>
    <cellStyle name="Total (line) 3 3 3 2 2" xfId="47313" xr:uid="{00000000-0005-0000-0000-0000BDB70000}"/>
    <cellStyle name="Total (line) 3 3 3 2 3" xfId="47314" xr:uid="{00000000-0005-0000-0000-0000BEB70000}"/>
    <cellStyle name="Total (line) 3 3 3 2 4" xfId="47315" xr:uid="{00000000-0005-0000-0000-0000BFB70000}"/>
    <cellStyle name="Total (line) 3 3 3 3" xfId="47316" xr:uid="{00000000-0005-0000-0000-0000C0B70000}"/>
    <cellStyle name="Total (line) 3 3 3 4" xfId="47317" xr:uid="{00000000-0005-0000-0000-0000C1B70000}"/>
    <cellStyle name="Total (line) 3 3 3 5" xfId="47318" xr:uid="{00000000-0005-0000-0000-0000C2B70000}"/>
    <cellStyle name="Total (line) 3 3 30" xfId="6589" xr:uid="{00000000-0005-0000-0000-0000C3B70000}"/>
    <cellStyle name="Total (line) 3 3 30 2" xfId="47319" xr:uid="{00000000-0005-0000-0000-0000C4B70000}"/>
    <cellStyle name="Total (line) 3 3 30 2 2" xfId="47320" xr:uid="{00000000-0005-0000-0000-0000C5B70000}"/>
    <cellStyle name="Total (line) 3 3 30 2 3" xfId="47321" xr:uid="{00000000-0005-0000-0000-0000C6B70000}"/>
    <cellStyle name="Total (line) 3 3 30 2 4" xfId="47322" xr:uid="{00000000-0005-0000-0000-0000C7B70000}"/>
    <cellStyle name="Total (line) 3 3 30 3" xfId="47323" xr:uid="{00000000-0005-0000-0000-0000C8B70000}"/>
    <cellStyle name="Total (line) 3 3 30 4" xfId="47324" xr:uid="{00000000-0005-0000-0000-0000C9B70000}"/>
    <cellStyle name="Total (line) 3 3 30 5" xfId="47325" xr:uid="{00000000-0005-0000-0000-0000CAB70000}"/>
    <cellStyle name="Total (line) 3 3 31" xfId="6590" xr:uid="{00000000-0005-0000-0000-0000CBB70000}"/>
    <cellStyle name="Total (line) 3 3 31 2" xfId="47326" xr:uid="{00000000-0005-0000-0000-0000CCB70000}"/>
    <cellStyle name="Total (line) 3 3 31 2 2" xfId="47327" xr:uid="{00000000-0005-0000-0000-0000CDB70000}"/>
    <cellStyle name="Total (line) 3 3 31 2 3" xfId="47328" xr:uid="{00000000-0005-0000-0000-0000CEB70000}"/>
    <cellStyle name="Total (line) 3 3 31 2 4" xfId="47329" xr:uid="{00000000-0005-0000-0000-0000CFB70000}"/>
    <cellStyle name="Total (line) 3 3 31 3" xfId="47330" xr:uid="{00000000-0005-0000-0000-0000D0B70000}"/>
    <cellStyle name="Total (line) 3 3 31 4" xfId="47331" xr:uid="{00000000-0005-0000-0000-0000D1B70000}"/>
    <cellStyle name="Total (line) 3 3 31 5" xfId="47332" xr:uid="{00000000-0005-0000-0000-0000D2B70000}"/>
    <cellStyle name="Total (line) 3 3 32" xfId="6591" xr:uid="{00000000-0005-0000-0000-0000D3B70000}"/>
    <cellStyle name="Total (line) 3 3 32 2" xfId="47333" xr:uid="{00000000-0005-0000-0000-0000D4B70000}"/>
    <cellStyle name="Total (line) 3 3 32 2 2" xfId="47334" xr:uid="{00000000-0005-0000-0000-0000D5B70000}"/>
    <cellStyle name="Total (line) 3 3 32 2 3" xfId="47335" xr:uid="{00000000-0005-0000-0000-0000D6B70000}"/>
    <cellStyle name="Total (line) 3 3 32 2 4" xfId="47336" xr:uid="{00000000-0005-0000-0000-0000D7B70000}"/>
    <cellStyle name="Total (line) 3 3 32 3" xfId="47337" xr:uid="{00000000-0005-0000-0000-0000D8B70000}"/>
    <cellStyle name="Total (line) 3 3 32 4" xfId="47338" xr:uid="{00000000-0005-0000-0000-0000D9B70000}"/>
    <cellStyle name="Total (line) 3 3 32 5" xfId="47339" xr:uid="{00000000-0005-0000-0000-0000DAB70000}"/>
    <cellStyle name="Total (line) 3 3 33" xfId="6592" xr:uid="{00000000-0005-0000-0000-0000DBB70000}"/>
    <cellStyle name="Total (line) 3 3 33 2" xfId="47340" xr:uid="{00000000-0005-0000-0000-0000DCB70000}"/>
    <cellStyle name="Total (line) 3 3 33 2 2" xfId="47341" xr:uid="{00000000-0005-0000-0000-0000DDB70000}"/>
    <cellStyle name="Total (line) 3 3 33 2 3" xfId="47342" xr:uid="{00000000-0005-0000-0000-0000DEB70000}"/>
    <cellStyle name="Total (line) 3 3 33 2 4" xfId="47343" xr:uid="{00000000-0005-0000-0000-0000DFB70000}"/>
    <cellStyle name="Total (line) 3 3 33 3" xfId="47344" xr:uid="{00000000-0005-0000-0000-0000E0B70000}"/>
    <cellStyle name="Total (line) 3 3 33 4" xfId="47345" xr:uid="{00000000-0005-0000-0000-0000E1B70000}"/>
    <cellStyle name="Total (line) 3 3 33 5" xfId="47346" xr:uid="{00000000-0005-0000-0000-0000E2B70000}"/>
    <cellStyle name="Total (line) 3 3 34" xfId="6593" xr:uid="{00000000-0005-0000-0000-0000E3B70000}"/>
    <cellStyle name="Total (line) 3 3 34 2" xfId="47347" xr:uid="{00000000-0005-0000-0000-0000E4B70000}"/>
    <cellStyle name="Total (line) 3 3 34 2 2" xfId="47348" xr:uid="{00000000-0005-0000-0000-0000E5B70000}"/>
    <cellStyle name="Total (line) 3 3 34 2 3" xfId="47349" xr:uid="{00000000-0005-0000-0000-0000E6B70000}"/>
    <cellStyle name="Total (line) 3 3 34 2 4" xfId="47350" xr:uid="{00000000-0005-0000-0000-0000E7B70000}"/>
    <cellStyle name="Total (line) 3 3 34 3" xfId="47351" xr:uid="{00000000-0005-0000-0000-0000E8B70000}"/>
    <cellStyle name="Total (line) 3 3 34 4" xfId="47352" xr:uid="{00000000-0005-0000-0000-0000E9B70000}"/>
    <cellStyle name="Total (line) 3 3 34 5" xfId="47353" xr:uid="{00000000-0005-0000-0000-0000EAB70000}"/>
    <cellStyle name="Total (line) 3 3 35" xfId="6594" xr:uid="{00000000-0005-0000-0000-0000EBB70000}"/>
    <cellStyle name="Total (line) 3 3 35 2" xfId="47354" xr:uid="{00000000-0005-0000-0000-0000ECB70000}"/>
    <cellStyle name="Total (line) 3 3 35 2 2" xfId="47355" xr:uid="{00000000-0005-0000-0000-0000EDB70000}"/>
    <cellStyle name="Total (line) 3 3 35 2 3" xfId="47356" xr:uid="{00000000-0005-0000-0000-0000EEB70000}"/>
    <cellStyle name="Total (line) 3 3 35 2 4" xfId="47357" xr:uid="{00000000-0005-0000-0000-0000EFB70000}"/>
    <cellStyle name="Total (line) 3 3 35 3" xfId="47358" xr:uid="{00000000-0005-0000-0000-0000F0B70000}"/>
    <cellStyle name="Total (line) 3 3 35 4" xfId="47359" xr:uid="{00000000-0005-0000-0000-0000F1B70000}"/>
    <cellStyle name="Total (line) 3 3 35 5" xfId="47360" xr:uid="{00000000-0005-0000-0000-0000F2B70000}"/>
    <cellStyle name="Total (line) 3 3 36" xfId="6595" xr:uid="{00000000-0005-0000-0000-0000F3B70000}"/>
    <cellStyle name="Total (line) 3 3 36 2" xfId="47361" xr:uid="{00000000-0005-0000-0000-0000F4B70000}"/>
    <cellStyle name="Total (line) 3 3 36 2 2" xfId="47362" xr:uid="{00000000-0005-0000-0000-0000F5B70000}"/>
    <cellStyle name="Total (line) 3 3 36 2 3" xfId="47363" xr:uid="{00000000-0005-0000-0000-0000F6B70000}"/>
    <cellStyle name="Total (line) 3 3 36 2 4" xfId="47364" xr:uid="{00000000-0005-0000-0000-0000F7B70000}"/>
    <cellStyle name="Total (line) 3 3 36 3" xfId="47365" xr:uid="{00000000-0005-0000-0000-0000F8B70000}"/>
    <cellStyle name="Total (line) 3 3 36 4" xfId="47366" xr:uid="{00000000-0005-0000-0000-0000F9B70000}"/>
    <cellStyle name="Total (line) 3 3 36 5" xfId="47367" xr:uid="{00000000-0005-0000-0000-0000FAB70000}"/>
    <cellStyle name="Total (line) 3 3 37" xfId="6596" xr:uid="{00000000-0005-0000-0000-0000FBB70000}"/>
    <cellStyle name="Total (line) 3 3 37 2" xfId="47368" xr:uid="{00000000-0005-0000-0000-0000FCB70000}"/>
    <cellStyle name="Total (line) 3 3 37 2 2" xfId="47369" xr:uid="{00000000-0005-0000-0000-0000FDB70000}"/>
    <cellStyle name="Total (line) 3 3 37 2 3" xfId="47370" xr:uid="{00000000-0005-0000-0000-0000FEB70000}"/>
    <cellStyle name="Total (line) 3 3 37 2 4" xfId="47371" xr:uid="{00000000-0005-0000-0000-0000FFB70000}"/>
    <cellStyle name="Total (line) 3 3 37 3" xfId="47372" xr:uid="{00000000-0005-0000-0000-000000B80000}"/>
    <cellStyle name="Total (line) 3 3 37 4" xfId="47373" xr:uid="{00000000-0005-0000-0000-000001B80000}"/>
    <cellStyle name="Total (line) 3 3 37 5" xfId="47374" xr:uid="{00000000-0005-0000-0000-000002B80000}"/>
    <cellStyle name="Total (line) 3 3 38" xfId="6597" xr:uid="{00000000-0005-0000-0000-000003B80000}"/>
    <cellStyle name="Total (line) 3 3 38 2" xfId="47375" xr:uid="{00000000-0005-0000-0000-000004B80000}"/>
    <cellStyle name="Total (line) 3 3 38 2 2" xfId="47376" xr:uid="{00000000-0005-0000-0000-000005B80000}"/>
    <cellStyle name="Total (line) 3 3 38 2 3" xfId="47377" xr:uid="{00000000-0005-0000-0000-000006B80000}"/>
    <cellStyle name="Total (line) 3 3 38 2 4" xfId="47378" xr:uid="{00000000-0005-0000-0000-000007B80000}"/>
    <cellStyle name="Total (line) 3 3 38 3" xfId="47379" xr:uid="{00000000-0005-0000-0000-000008B80000}"/>
    <cellStyle name="Total (line) 3 3 38 4" xfId="47380" xr:uid="{00000000-0005-0000-0000-000009B80000}"/>
    <cellStyle name="Total (line) 3 3 38 5" xfId="47381" xr:uid="{00000000-0005-0000-0000-00000AB80000}"/>
    <cellStyle name="Total (line) 3 3 39" xfId="6598" xr:uid="{00000000-0005-0000-0000-00000BB80000}"/>
    <cellStyle name="Total (line) 3 3 39 2" xfId="47382" xr:uid="{00000000-0005-0000-0000-00000CB80000}"/>
    <cellStyle name="Total (line) 3 3 39 2 2" xfId="47383" xr:uid="{00000000-0005-0000-0000-00000DB80000}"/>
    <cellStyle name="Total (line) 3 3 39 2 3" xfId="47384" xr:uid="{00000000-0005-0000-0000-00000EB80000}"/>
    <cellStyle name="Total (line) 3 3 39 2 4" xfId="47385" xr:uid="{00000000-0005-0000-0000-00000FB80000}"/>
    <cellStyle name="Total (line) 3 3 39 3" xfId="47386" xr:uid="{00000000-0005-0000-0000-000010B80000}"/>
    <cellStyle name="Total (line) 3 3 39 4" xfId="47387" xr:uid="{00000000-0005-0000-0000-000011B80000}"/>
    <cellStyle name="Total (line) 3 3 39 5" xfId="47388" xr:uid="{00000000-0005-0000-0000-000012B80000}"/>
    <cellStyle name="Total (line) 3 3 4" xfId="6599" xr:uid="{00000000-0005-0000-0000-000013B80000}"/>
    <cellStyle name="Total (line) 3 3 4 2" xfId="47389" xr:uid="{00000000-0005-0000-0000-000014B80000}"/>
    <cellStyle name="Total (line) 3 3 4 2 2" xfId="47390" xr:uid="{00000000-0005-0000-0000-000015B80000}"/>
    <cellStyle name="Total (line) 3 3 4 2 3" xfId="47391" xr:uid="{00000000-0005-0000-0000-000016B80000}"/>
    <cellStyle name="Total (line) 3 3 4 2 4" xfId="47392" xr:uid="{00000000-0005-0000-0000-000017B80000}"/>
    <cellStyle name="Total (line) 3 3 4 3" xfId="47393" xr:uid="{00000000-0005-0000-0000-000018B80000}"/>
    <cellStyle name="Total (line) 3 3 4 4" xfId="47394" xr:uid="{00000000-0005-0000-0000-000019B80000}"/>
    <cellStyle name="Total (line) 3 3 4 5" xfId="47395" xr:uid="{00000000-0005-0000-0000-00001AB80000}"/>
    <cellStyle name="Total (line) 3 3 40" xfId="6600" xr:uid="{00000000-0005-0000-0000-00001BB80000}"/>
    <cellStyle name="Total (line) 3 3 40 2" xfId="47396" xr:uid="{00000000-0005-0000-0000-00001CB80000}"/>
    <cellStyle name="Total (line) 3 3 40 2 2" xfId="47397" xr:uid="{00000000-0005-0000-0000-00001DB80000}"/>
    <cellStyle name="Total (line) 3 3 40 2 3" xfId="47398" xr:uid="{00000000-0005-0000-0000-00001EB80000}"/>
    <cellStyle name="Total (line) 3 3 40 2 4" xfId="47399" xr:uid="{00000000-0005-0000-0000-00001FB80000}"/>
    <cellStyle name="Total (line) 3 3 40 3" xfId="47400" xr:uid="{00000000-0005-0000-0000-000020B80000}"/>
    <cellStyle name="Total (line) 3 3 40 4" xfId="47401" xr:uid="{00000000-0005-0000-0000-000021B80000}"/>
    <cellStyle name="Total (line) 3 3 40 5" xfId="47402" xr:uid="{00000000-0005-0000-0000-000022B80000}"/>
    <cellStyle name="Total (line) 3 3 41" xfId="6601" xr:uid="{00000000-0005-0000-0000-000023B80000}"/>
    <cellStyle name="Total (line) 3 3 41 2" xfId="47403" xr:uid="{00000000-0005-0000-0000-000024B80000}"/>
    <cellStyle name="Total (line) 3 3 41 2 2" xfId="47404" xr:uid="{00000000-0005-0000-0000-000025B80000}"/>
    <cellStyle name="Total (line) 3 3 41 2 3" xfId="47405" xr:uid="{00000000-0005-0000-0000-000026B80000}"/>
    <cellStyle name="Total (line) 3 3 41 2 4" xfId="47406" xr:uid="{00000000-0005-0000-0000-000027B80000}"/>
    <cellStyle name="Total (line) 3 3 41 3" xfId="47407" xr:uid="{00000000-0005-0000-0000-000028B80000}"/>
    <cellStyle name="Total (line) 3 3 41 4" xfId="47408" xr:uid="{00000000-0005-0000-0000-000029B80000}"/>
    <cellStyle name="Total (line) 3 3 41 5" xfId="47409" xr:uid="{00000000-0005-0000-0000-00002AB80000}"/>
    <cellStyle name="Total (line) 3 3 42" xfId="6602" xr:uid="{00000000-0005-0000-0000-00002BB80000}"/>
    <cellStyle name="Total (line) 3 3 42 2" xfId="47410" xr:uid="{00000000-0005-0000-0000-00002CB80000}"/>
    <cellStyle name="Total (line) 3 3 42 2 2" xfId="47411" xr:uid="{00000000-0005-0000-0000-00002DB80000}"/>
    <cellStyle name="Total (line) 3 3 42 2 3" xfId="47412" xr:uid="{00000000-0005-0000-0000-00002EB80000}"/>
    <cellStyle name="Total (line) 3 3 42 2 4" xfId="47413" xr:uid="{00000000-0005-0000-0000-00002FB80000}"/>
    <cellStyle name="Total (line) 3 3 42 3" xfId="47414" xr:uid="{00000000-0005-0000-0000-000030B80000}"/>
    <cellStyle name="Total (line) 3 3 42 4" xfId="47415" xr:uid="{00000000-0005-0000-0000-000031B80000}"/>
    <cellStyle name="Total (line) 3 3 42 5" xfId="47416" xr:uid="{00000000-0005-0000-0000-000032B80000}"/>
    <cellStyle name="Total (line) 3 3 43" xfId="6603" xr:uid="{00000000-0005-0000-0000-000033B80000}"/>
    <cellStyle name="Total (line) 3 3 43 2" xfId="47417" xr:uid="{00000000-0005-0000-0000-000034B80000}"/>
    <cellStyle name="Total (line) 3 3 43 2 2" xfId="47418" xr:uid="{00000000-0005-0000-0000-000035B80000}"/>
    <cellStyle name="Total (line) 3 3 43 2 3" xfId="47419" xr:uid="{00000000-0005-0000-0000-000036B80000}"/>
    <cellStyle name="Total (line) 3 3 43 2 4" xfId="47420" xr:uid="{00000000-0005-0000-0000-000037B80000}"/>
    <cellStyle name="Total (line) 3 3 43 3" xfId="47421" xr:uid="{00000000-0005-0000-0000-000038B80000}"/>
    <cellStyle name="Total (line) 3 3 43 4" xfId="47422" xr:uid="{00000000-0005-0000-0000-000039B80000}"/>
    <cellStyle name="Total (line) 3 3 43 5" xfId="47423" xr:uid="{00000000-0005-0000-0000-00003AB80000}"/>
    <cellStyle name="Total (line) 3 3 44" xfId="6604" xr:uid="{00000000-0005-0000-0000-00003BB80000}"/>
    <cellStyle name="Total (line) 3 3 44 2" xfId="47424" xr:uid="{00000000-0005-0000-0000-00003CB80000}"/>
    <cellStyle name="Total (line) 3 3 44 2 2" xfId="47425" xr:uid="{00000000-0005-0000-0000-00003DB80000}"/>
    <cellStyle name="Total (line) 3 3 44 2 3" xfId="47426" xr:uid="{00000000-0005-0000-0000-00003EB80000}"/>
    <cellStyle name="Total (line) 3 3 44 2 4" xfId="47427" xr:uid="{00000000-0005-0000-0000-00003FB80000}"/>
    <cellStyle name="Total (line) 3 3 44 3" xfId="47428" xr:uid="{00000000-0005-0000-0000-000040B80000}"/>
    <cellStyle name="Total (line) 3 3 44 4" xfId="47429" xr:uid="{00000000-0005-0000-0000-000041B80000}"/>
    <cellStyle name="Total (line) 3 3 44 5" xfId="47430" xr:uid="{00000000-0005-0000-0000-000042B80000}"/>
    <cellStyle name="Total (line) 3 3 45" xfId="6605" xr:uid="{00000000-0005-0000-0000-000043B80000}"/>
    <cellStyle name="Total (line) 3 3 45 2" xfId="47431" xr:uid="{00000000-0005-0000-0000-000044B80000}"/>
    <cellStyle name="Total (line) 3 3 45 2 2" xfId="47432" xr:uid="{00000000-0005-0000-0000-000045B80000}"/>
    <cellStyle name="Total (line) 3 3 45 2 3" xfId="47433" xr:uid="{00000000-0005-0000-0000-000046B80000}"/>
    <cellStyle name="Total (line) 3 3 45 2 4" xfId="47434" xr:uid="{00000000-0005-0000-0000-000047B80000}"/>
    <cellStyle name="Total (line) 3 3 45 3" xfId="47435" xr:uid="{00000000-0005-0000-0000-000048B80000}"/>
    <cellStyle name="Total (line) 3 3 45 4" xfId="47436" xr:uid="{00000000-0005-0000-0000-000049B80000}"/>
    <cellStyle name="Total (line) 3 3 45 5" xfId="47437" xr:uid="{00000000-0005-0000-0000-00004AB80000}"/>
    <cellStyle name="Total (line) 3 3 46" xfId="47438" xr:uid="{00000000-0005-0000-0000-00004BB80000}"/>
    <cellStyle name="Total (line) 3 3 46 2" xfId="47439" xr:uid="{00000000-0005-0000-0000-00004CB80000}"/>
    <cellStyle name="Total (line) 3 3 46 3" xfId="47440" xr:uid="{00000000-0005-0000-0000-00004DB80000}"/>
    <cellStyle name="Total (line) 3 3 46 4" xfId="47441" xr:uid="{00000000-0005-0000-0000-00004EB80000}"/>
    <cellStyle name="Total (line) 3 3 47" xfId="47442" xr:uid="{00000000-0005-0000-0000-00004FB80000}"/>
    <cellStyle name="Total (line) 3 3 48" xfId="47443" xr:uid="{00000000-0005-0000-0000-000050B80000}"/>
    <cellStyle name="Total (line) 3 3 49" xfId="47444" xr:uid="{00000000-0005-0000-0000-000051B80000}"/>
    <cellStyle name="Total (line) 3 3 5" xfId="6606" xr:uid="{00000000-0005-0000-0000-000052B80000}"/>
    <cellStyle name="Total (line) 3 3 5 2" xfId="47445" xr:uid="{00000000-0005-0000-0000-000053B80000}"/>
    <cellStyle name="Total (line) 3 3 5 2 2" xfId="47446" xr:uid="{00000000-0005-0000-0000-000054B80000}"/>
    <cellStyle name="Total (line) 3 3 5 2 3" xfId="47447" xr:uid="{00000000-0005-0000-0000-000055B80000}"/>
    <cellStyle name="Total (line) 3 3 5 2 4" xfId="47448" xr:uid="{00000000-0005-0000-0000-000056B80000}"/>
    <cellStyle name="Total (line) 3 3 5 3" xfId="47449" xr:uid="{00000000-0005-0000-0000-000057B80000}"/>
    <cellStyle name="Total (line) 3 3 5 4" xfId="47450" xr:uid="{00000000-0005-0000-0000-000058B80000}"/>
    <cellStyle name="Total (line) 3 3 5 5" xfId="47451" xr:uid="{00000000-0005-0000-0000-000059B80000}"/>
    <cellStyle name="Total (line) 3 3 6" xfId="6607" xr:uid="{00000000-0005-0000-0000-00005AB80000}"/>
    <cellStyle name="Total (line) 3 3 6 2" xfId="47452" xr:uid="{00000000-0005-0000-0000-00005BB80000}"/>
    <cellStyle name="Total (line) 3 3 6 2 2" xfId="47453" xr:uid="{00000000-0005-0000-0000-00005CB80000}"/>
    <cellStyle name="Total (line) 3 3 6 2 3" xfId="47454" xr:uid="{00000000-0005-0000-0000-00005DB80000}"/>
    <cellStyle name="Total (line) 3 3 6 2 4" xfId="47455" xr:uid="{00000000-0005-0000-0000-00005EB80000}"/>
    <cellStyle name="Total (line) 3 3 6 3" xfId="47456" xr:uid="{00000000-0005-0000-0000-00005FB80000}"/>
    <cellStyle name="Total (line) 3 3 6 4" xfId="47457" xr:uid="{00000000-0005-0000-0000-000060B80000}"/>
    <cellStyle name="Total (line) 3 3 6 5" xfId="47458" xr:uid="{00000000-0005-0000-0000-000061B80000}"/>
    <cellStyle name="Total (line) 3 3 7" xfId="6608" xr:uid="{00000000-0005-0000-0000-000062B80000}"/>
    <cellStyle name="Total (line) 3 3 7 2" xfId="47459" xr:uid="{00000000-0005-0000-0000-000063B80000}"/>
    <cellStyle name="Total (line) 3 3 7 2 2" xfId="47460" xr:uid="{00000000-0005-0000-0000-000064B80000}"/>
    <cellStyle name="Total (line) 3 3 7 2 3" xfId="47461" xr:uid="{00000000-0005-0000-0000-000065B80000}"/>
    <cellStyle name="Total (line) 3 3 7 2 4" xfId="47462" xr:uid="{00000000-0005-0000-0000-000066B80000}"/>
    <cellStyle name="Total (line) 3 3 7 3" xfId="47463" xr:uid="{00000000-0005-0000-0000-000067B80000}"/>
    <cellStyle name="Total (line) 3 3 7 4" xfId="47464" xr:uid="{00000000-0005-0000-0000-000068B80000}"/>
    <cellStyle name="Total (line) 3 3 7 5" xfId="47465" xr:uid="{00000000-0005-0000-0000-000069B80000}"/>
    <cellStyle name="Total (line) 3 3 8" xfId="6609" xr:uid="{00000000-0005-0000-0000-00006AB80000}"/>
    <cellStyle name="Total (line) 3 3 8 2" xfId="47466" xr:uid="{00000000-0005-0000-0000-00006BB80000}"/>
    <cellStyle name="Total (line) 3 3 8 2 2" xfId="47467" xr:uid="{00000000-0005-0000-0000-00006CB80000}"/>
    <cellStyle name="Total (line) 3 3 8 2 3" xfId="47468" xr:uid="{00000000-0005-0000-0000-00006DB80000}"/>
    <cellStyle name="Total (line) 3 3 8 2 4" xfId="47469" xr:uid="{00000000-0005-0000-0000-00006EB80000}"/>
    <cellStyle name="Total (line) 3 3 8 3" xfId="47470" xr:uid="{00000000-0005-0000-0000-00006FB80000}"/>
    <cellStyle name="Total (line) 3 3 8 4" xfId="47471" xr:uid="{00000000-0005-0000-0000-000070B80000}"/>
    <cellStyle name="Total (line) 3 3 8 5" xfId="47472" xr:uid="{00000000-0005-0000-0000-000071B80000}"/>
    <cellStyle name="Total (line) 3 3 9" xfId="6610" xr:uid="{00000000-0005-0000-0000-000072B80000}"/>
    <cellStyle name="Total (line) 3 3 9 2" xfId="47473" xr:uid="{00000000-0005-0000-0000-000073B80000}"/>
    <cellStyle name="Total (line) 3 3 9 2 2" xfId="47474" xr:uid="{00000000-0005-0000-0000-000074B80000}"/>
    <cellStyle name="Total (line) 3 3 9 2 3" xfId="47475" xr:uid="{00000000-0005-0000-0000-000075B80000}"/>
    <cellStyle name="Total (line) 3 3 9 2 4" xfId="47476" xr:uid="{00000000-0005-0000-0000-000076B80000}"/>
    <cellStyle name="Total (line) 3 3 9 3" xfId="47477" xr:uid="{00000000-0005-0000-0000-000077B80000}"/>
    <cellStyle name="Total (line) 3 3 9 4" xfId="47478" xr:uid="{00000000-0005-0000-0000-000078B80000}"/>
    <cellStyle name="Total (line) 3 3 9 5" xfId="47479" xr:uid="{00000000-0005-0000-0000-000079B80000}"/>
    <cellStyle name="Total (line) 3 4" xfId="6611" xr:uid="{00000000-0005-0000-0000-00007AB80000}"/>
    <cellStyle name="Total (line) 3 4 10" xfId="6612" xr:uid="{00000000-0005-0000-0000-00007BB80000}"/>
    <cellStyle name="Total (line) 3 4 10 2" xfId="47480" xr:uid="{00000000-0005-0000-0000-00007CB80000}"/>
    <cellStyle name="Total (line) 3 4 10 2 2" xfId="47481" xr:uid="{00000000-0005-0000-0000-00007DB80000}"/>
    <cellStyle name="Total (line) 3 4 10 2 3" xfId="47482" xr:uid="{00000000-0005-0000-0000-00007EB80000}"/>
    <cellStyle name="Total (line) 3 4 10 2 4" xfId="47483" xr:uid="{00000000-0005-0000-0000-00007FB80000}"/>
    <cellStyle name="Total (line) 3 4 10 3" xfId="47484" xr:uid="{00000000-0005-0000-0000-000080B80000}"/>
    <cellStyle name="Total (line) 3 4 10 4" xfId="47485" xr:uid="{00000000-0005-0000-0000-000081B80000}"/>
    <cellStyle name="Total (line) 3 4 10 5" xfId="47486" xr:uid="{00000000-0005-0000-0000-000082B80000}"/>
    <cellStyle name="Total (line) 3 4 11" xfId="6613" xr:uid="{00000000-0005-0000-0000-000083B80000}"/>
    <cellStyle name="Total (line) 3 4 11 2" xfId="47487" xr:uid="{00000000-0005-0000-0000-000084B80000}"/>
    <cellStyle name="Total (line) 3 4 11 2 2" xfId="47488" xr:uid="{00000000-0005-0000-0000-000085B80000}"/>
    <cellStyle name="Total (line) 3 4 11 2 3" xfId="47489" xr:uid="{00000000-0005-0000-0000-000086B80000}"/>
    <cellStyle name="Total (line) 3 4 11 2 4" xfId="47490" xr:uid="{00000000-0005-0000-0000-000087B80000}"/>
    <cellStyle name="Total (line) 3 4 11 3" xfId="47491" xr:uid="{00000000-0005-0000-0000-000088B80000}"/>
    <cellStyle name="Total (line) 3 4 11 4" xfId="47492" xr:uid="{00000000-0005-0000-0000-000089B80000}"/>
    <cellStyle name="Total (line) 3 4 11 5" xfId="47493" xr:uid="{00000000-0005-0000-0000-00008AB80000}"/>
    <cellStyle name="Total (line) 3 4 12" xfId="6614" xr:uid="{00000000-0005-0000-0000-00008BB80000}"/>
    <cellStyle name="Total (line) 3 4 12 2" xfId="47494" xr:uid="{00000000-0005-0000-0000-00008CB80000}"/>
    <cellStyle name="Total (line) 3 4 12 2 2" xfId="47495" xr:uid="{00000000-0005-0000-0000-00008DB80000}"/>
    <cellStyle name="Total (line) 3 4 12 2 3" xfId="47496" xr:uid="{00000000-0005-0000-0000-00008EB80000}"/>
    <cellStyle name="Total (line) 3 4 12 2 4" xfId="47497" xr:uid="{00000000-0005-0000-0000-00008FB80000}"/>
    <cellStyle name="Total (line) 3 4 12 3" xfId="47498" xr:uid="{00000000-0005-0000-0000-000090B80000}"/>
    <cellStyle name="Total (line) 3 4 12 4" xfId="47499" xr:uid="{00000000-0005-0000-0000-000091B80000}"/>
    <cellStyle name="Total (line) 3 4 12 5" xfId="47500" xr:uid="{00000000-0005-0000-0000-000092B80000}"/>
    <cellStyle name="Total (line) 3 4 13" xfId="6615" xr:uid="{00000000-0005-0000-0000-000093B80000}"/>
    <cellStyle name="Total (line) 3 4 13 2" xfId="47501" xr:uid="{00000000-0005-0000-0000-000094B80000}"/>
    <cellStyle name="Total (line) 3 4 13 2 2" xfId="47502" xr:uid="{00000000-0005-0000-0000-000095B80000}"/>
    <cellStyle name="Total (line) 3 4 13 2 3" xfId="47503" xr:uid="{00000000-0005-0000-0000-000096B80000}"/>
    <cellStyle name="Total (line) 3 4 13 2 4" xfId="47504" xr:uid="{00000000-0005-0000-0000-000097B80000}"/>
    <cellStyle name="Total (line) 3 4 13 3" xfId="47505" xr:uid="{00000000-0005-0000-0000-000098B80000}"/>
    <cellStyle name="Total (line) 3 4 13 4" xfId="47506" xr:uid="{00000000-0005-0000-0000-000099B80000}"/>
    <cellStyle name="Total (line) 3 4 13 5" xfId="47507" xr:uid="{00000000-0005-0000-0000-00009AB80000}"/>
    <cellStyle name="Total (line) 3 4 14" xfId="6616" xr:uid="{00000000-0005-0000-0000-00009BB80000}"/>
    <cellStyle name="Total (line) 3 4 14 2" xfId="47508" xr:uid="{00000000-0005-0000-0000-00009CB80000}"/>
    <cellStyle name="Total (line) 3 4 14 2 2" xfId="47509" xr:uid="{00000000-0005-0000-0000-00009DB80000}"/>
    <cellStyle name="Total (line) 3 4 14 2 3" xfId="47510" xr:uid="{00000000-0005-0000-0000-00009EB80000}"/>
    <cellStyle name="Total (line) 3 4 14 2 4" xfId="47511" xr:uid="{00000000-0005-0000-0000-00009FB80000}"/>
    <cellStyle name="Total (line) 3 4 14 3" xfId="47512" xr:uid="{00000000-0005-0000-0000-0000A0B80000}"/>
    <cellStyle name="Total (line) 3 4 14 4" xfId="47513" xr:uid="{00000000-0005-0000-0000-0000A1B80000}"/>
    <cellStyle name="Total (line) 3 4 14 5" xfId="47514" xr:uid="{00000000-0005-0000-0000-0000A2B80000}"/>
    <cellStyle name="Total (line) 3 4 15" xfId="6617" xr:uid="{00000000-0005-0000-0000-0000A3B80000}"/>
    <cellStyle name="Total (line) 3 4 15 2" xfId="47515" xr:uid="{00000000-0005-0000-0000-0000A4B80000}"/>
    <cellStyle name="Total (line) 3 4 15 2 2" xfId="47516" xr:uid="{00000000-0005-0000-0000-0000A5B80000}"/>
    <cellStyle name="Total (line) 3 4 15 2 3" xfId="47517" xr:uid="{00000000-0005-0000-0000-0000A6B80000}"/>
    <cellStyle name="Total (line) 3 4 15 2 4" xfId="47518" xr:uid="{00000000-0005-0000-0000-0000A7B80000}"/>
    <cellStyle name="Total (line) 3 4 15 3" xfId="47519" xr:uid="{00000000-0005-0000-0000-0000A8B80000}"/>
    <cellStyle name="Total (line) 3 4 15 4" xfId="47520" xr:uid="{00000000-0005-0000-0000-0000A9B80000}"/>
    <cellStyle name="Total (line) 3 4 15 5" xfId="47521" xr:uid="{00000000-0005-0000-0000-0000AAB80000}"/>
    <cellStyle name="Total (line) 3 4 16" xfId="6618" xr:uid="{00000000-0005-0000-0000-0000ABB80000}"/>
    <cellStyle name="Total (line) 3 4 16 2" xfId="47522" xr:uid="{00000000-0005-0000-0000-0000ACB80000}"/>
    <cellStyle name="Total (line) 3 4 16 2 2" xfId="47523" xr:uid="{00000000-0005-0000-0000-0000ADB80000}"/>
    <cellStyle name="Total (line) 3 4 16 2 3" xfId="47524" xr:uid="{00000000-0005-0000-0000-0000AEB80000}"/>
    <cellStyle name="Total (line) 3 4 16 2 4" xfId="47525" xr:uid="{00000000-0005-0000-0000-0000AFB80000}"/>
    <cellStyle name="Total (line) 3 4 16 3" xfId="47526" xr:uid="{00000000-0005-0000-0000-0000B0B80000}"/>
    <cellStyle name="Total (line) 3 4 16 4" xfId="47527" xr:uid="{00000000-0005-0000-0000-0000B1B80000}"/>
    <cellStyle name="Total (line) 3 4 16 5" xfId="47528" xr:uid="{00000000-0005-0000-0000-0000B2B80000}"/>
    <cellStyle name="Total (line) 3 4 17" xfId="6619" xr:uid="{00000000-0005-0000-0000-0000B3B80000}"/>
    <cellStyle name="Total (line) 3 4 17 2" xfId="47529" xr:uid="{00000000-0005-0000-0000-0000B4B80000}"/>
    <cellStyle name="Total (line) 3 4 17 2 2" xfId="47530" xr:uid="{00000000-0005-0000-0000-0000B5B80000}"/>
    <cellStyle name="Total (line) 3 4 17 2 3" xfId="47531" xr:uid="{00000000-0005-0000-0000-0000B6B80000}"/>
    <cellStyle name="Total (line) 3 4 17 2 4" xfId="47532" xr:uid="{00000000-0005-0000-0000-0000B7B80000}"/>
    <cellStyle name="Total (line) 3 4 17 3" xfId="47533" xr:uid="{00000000-0005-0000-0000-0000B8B80000}"/>
    <cellStyle name="Total (line) 3 4 17 4" xfId="47534" xr:uid="{00000000-0005-0000-0000-0000B9B80000}"/>
    <cellStyle name="Total (line) 3 4 17 5" xfId="47535" xr:uid="{00000000-0005-0000-0000-0000BAB80000}"/>
    <cellStyle name="Total (line) 3 4 18" xfId="6620" xr:uid="{00000000-0005-0000-0000-0000BBB80000}"/>
    <cellStyle name="Total (line) 3 4 18 2" xfId="47536" xr:uid="{00000000-0005-0000-0000-0000BCB80000}"/>
    <cellStyle name="Total (line) 3 4 18 2 2" xfId="47537" xr:uid="{00000000-0005-0000-0000-0000BDB80000}"/>
    <cellStyle name="Total (line) 3 4 18 2 3" xfId="47538" xr:uid="{00000000-0005-0000-0000-0000BEB80000}"/>
    <cellStyle name="Total (line) 3 4 18 2 4" xfId="47539" xr:uid="{00000000-0005-0000-0000-0000BFB80000}"/>
    <cellStyle name="Total (line) 3 4 18 3" xfId="47540" xr:uid="{00000000-0005-0000-0000-0000C0B80000}"/>
    <cellStyle name="Total (line) 3 4 18 4" xfId="47541" xr:uid="{00000000-0005-0000-0000-0000C1B80000}"/>
    <cellStyle name="Total (line) 3 4 18 5" xfId="47542" xr:uid="{00000000-0005-0000-0000-0000C2B80000}"/>
    <cellStyle name="Total (line) 3 4 19" xfId="6621" xr:uid="{00000000-0005-0000-0000-0000C3B80000}"/>
    <cellStyle name="Total (line) 3 4 19 2" xfId="47543" xr:uid="{00000000-0005-0000-0000-0000C4B80000}"/>
    <cellStyle name="Total (line) 3 4 19 2 2" xfId="47544" xr:uid="{00000000-0005-0000-0000-0000C5B80000}"/>
    <cellStyle name="Total (line) 3 4 19 2 3" xfId="47545" xr:uid="{00000000-0005-0000-0000-0000C6B80000}"/>
    <cellStyle name="Total (line) 3 4 19 2 4" xfId="47546" xr:uid="{00000000-0005-0000-0000-0000C7B80000}"/>
    <cellStyle name="Total (line) 3 4 19 3" xfId="47547" xr:uid="{00000000-0005-0000-0000-0000C8B80000}"/>
    <cellStyle name="Total (line) 3 4 19 4" xfId="47548" xr:uid="{00000000-0005-0000-0000-0000C9B80000}"/>
    <cellStyle name="Total (line) 3 4 19 5" xfId="47549" xr:uid="{00000000-0005-0000-0000-0000CAB80000}"/>
    <cellStyle name="Total (line) 3 4 2" xfId="6622" xr:uid="{00000000-0005-0000-0000-0000CBB80000}"/>
    <cellStyle name="Total (line) 3 4 2 10" xfId="6623" xr:uid="{00000000-0005-0000-0000-0000CCB80000}"/>
    <cellStyle name="Total (line) 3 4 2 10 2" xfId="47550" xr:uid="{00000000-0005-0000-0000-0000CDB80000}"/>
    <cellStyle name="Total (line) 3 4 2 10 2 2" xfId="47551" xr:uid="{00000000-0005-0000-0000-0000CEB80000}"/>
    <cellStyle name="Total (line) 3 4 2 10 2 3" xfId="47552" xr:uid="{00000000-0005-0000-0000-0000CFB80000}"/>
    <cellStyle name="Total (line) 3 4 2 10 2 4" xfId="47553" xr:uid="{00000000-0005-0000-0000-0000D0B80000}"/>
    <cellStyle name="Total (line) 3 4 2 10 3" xfId="47554" xr:uid="{00000000-0005-0000-0000-0000D1B80000}"/>
    <cellStyle name="Total (line) 3 4 2 10 4" xfId="47555" xr:uid="{00000000-0005-0000-0000-0000D2B80000}"/>
    <cellStyle name="Total (line) 3 4 2 10 5" xfId="47556" xr:uid="{00000000-0005-0000-0000-0000D3B80000}"/>
    <cellStyle name="Total (line) 3 4 2 11" xfId="6624" xr:uid="{00000000-0005-0000-0000-0000D4B80000}"/>
    <cellStyle name="Total (line) 3 4 2 11 2" xfId="47557" xr:uid="{00000000-0005-0000-0000-0000D5B80000}"/>
    <cellStyle name="Total (line) 3 4 2 11 2 2" xfId="47558" xr:uid="{00000000-0005-0000-0000-0000D6B80000}"/>
    <cellStyle name="Total (line) 3 4 2 11 2 3" xfId="47559" xr:uid="{00000000-0005-0000-0000-0000D7B80000}"/>
    <cellStyle name="Total (line) 3 4 2 11 2 4" xfId="47560" xr:uid="{00000000-0005-0000-0000-0000D8B80000}"/>
    <cellStyle name="Total (line) 3 4 2 11 3" xfId="47561" xr:uid="{00000000-0005-0000-0000-0000D9B80000}"/>
    <cellStyle name="Total (line) 3 4 2 11 4" xfId="47562" xr:uid="{00000000-0005-0000-0000-0000DAB80000}"/>
    <cellStyle name="Total (line) 3 4 2 11 5" xfId="47563" xr:uid="{00000000-0005-0000-0000-0000DBB80000}"/>
    <cellStyle name="Total (line) 3 4 2 12" xfId="6625" xr:uid="{00000000-0005-0000-0000-0000DCB80000}"/>
    <cellStyle name="Total (line) 3 4 2 12 2" xfId="47564" xr:uid="{00000000-0005-0000-0000-0000DDB80000}"/>
    <cellStyle name="Total (line) 3 4 2 12 2 2" xfId="47565" xr:uid="{00000000-0005-0000-0000-0000DEB80000}"/>
    <cellStyle name="Total (line) 3 4 2 12 2 3" xfId="47566" xr:uid="{00000000-0005-0000-0000-0000DFB80000}"/>
    <cellStyle name="Total (line) 3 4 2 12 2 4" xfId="47567" xr:uid="{00000000-0005-0000-0000-0000E0B80000}"/>
    <cellStyle name="Total (line) 3 4 2 12 3" xfId="47568" xr:uid="{00000000-0005-0000-0000-0000E1B80000}"/>
    <cellStyle name="Total (line) 3 4 2 12 4" xfId="47569" xr:uid="{00000000-0005-0000-0000-0000E2B80000}"/>
    <cellStyle name="Total (line) 3 4 2 12 5" xfId="47570" xr:uid="{00000000-0005-0000-0000-0000E3B80000}"/>
    <cellStyle name="Total (line) 3 4 2 13" xfId="6626" xr:uid="{00000000-0005-0000-0000-0000E4B80000}"/>
    <cellStyle name="Total (line) 3 4 2 13 2" xfId="47571" xr:uid="{00000000-0005-0000-0000-0000E5B80000}"/>
    <cellStyle name="Total (line) 3 4 2 13 2 2" xfId="47572" xr:uid="{00000000-0005-0000-0000-0000E6B80000}"/>
    <cellStyle name="Total (line) 3 4 2 13 2 3" xfId="47573" xr:uid="{00000000-0005-0000-0000-0000E7B80000}"/>
    <cellStyle name="Total (line) 3 4 2 13 2 4" xfId="47574" xr:uid="{00000000-0005-0000-0000-0000E8B80000}"/>
    <cellStyle name="Total (line) 3 4 2 13 3" xfId="47575" xr:uid="{00000000-0005-0000-0000-0000E9B80000}"/>
    <cellStyle name="Total (line) 3 4 2 13 4" xfId="47576" xr:uid="{00000000-0005-0000-0000-0000EAB80000}"/>
    <cellStyle name="Total (line) 3 4 2 13 5" xfId="47577" xr:uid="{00000000-0005-0000-0000-0000EBB80000}"/>
    <cellStyle name="Total (line) 3 4 2 14" xfId="6627" xr:uid="{00000000-0005-0000-0000-0000ECB80000}"/>
    <cellStyle name="Total (line) 3 4 2 14 2" xfId="47578" xr:uid="{00000000-0005-0000-0000-0000EDB80000}"/>
    <cellStyle name="Total (line) 3 4 2 14 2 2" xfId="47579" xr:uid="{00000000-0005-0000-0000-0000EEB80000}"/>
    <cellStyle name="Total (line) 3 4 2 14 2 3" xfId="47580" xr:uid="{00000000-0005-0000-0000-0000EFB80000}"/>
    <cellStyle name="Total (line) 3 4 2 14 2 4" xfId="47581" xr:uid="{00000000-0005-0000-0000-0000F0B80000}"/>
    <cellStyle name="Total (line) 3 4 2 14 3" xfId="47582" xr:uid="{00000000-0005-0000-0000-0000F1B80000}"/>
    <cellStyle name="Total (line) 3 4 2 14 4" xfId="47583" xr:uid="{00000000-0005-0000-0000-0000F2B80000}"/>
    <cellStyle name="Total (line) 3 4 2 14 5" xfId="47584" xr:uid="{00000000-0005-0000-0000-0000F3B80000}"/>
    <cellStyle name="Total (line) 3 4 2 15" xfId="6628" xr:uid="{00000000-0005-0000-0000-0000F4B80000}"/>
    <cellStyle name="Total (line) 3 4 2 15 2" xfId="47585" xr:uid="{00000000-0005-0000-0000-0000F5B80000}"/>
    <cellStyle name="Total (line) 3 4 2 15 2 2" xfId="47586" xr:uid="{00000000-0005-0000-0000-0000F6B80000}"/>
    <cellStyle name="Total (line) 3 4 2 15 2 3" xfId="47587" xr:uid="{00000000-0005-0000-0000-0000F7B80000}"/>
    <cellStyle name="Total (line) 3 4 2 15 2 4" xfId="47588" xr:uid="{00000000-0005-0000-0000-0000F8B80000}"/>
    <cellStyle name="Total (line) 3 4 2 15 3" xfId="47589" xr:uid="{00000000-0005-0000-0000-0000F9B80000}"/>
    <cellStyle name="Total (line) 3 4 2 15 4" xfId="47590" xr:uid="{00000000-0005-0000-0000-0000FAB80000}"/>
    <cellStyle name="Total (line) 3 4 2 15 5" xfId="47591" xr:uid="{00000000-0005-0000-0000-0000FBB80000}"/>
    <cellStyle name="Total (line) 3 4 2 16" xfId="6629" xr:uid="{00000000-0005-0000-0000-0000FCB80000}"/>
    <cellStyle name="Total (line) 3 4 2 16 2" xfId="47592" xr:uid="{00000000-0005-0000-0000-0000FDB80000}"/>
    <cellStyle name="Total (line) 3 4 2 16 2 2" xfId="47593" xr:uid="{00000000-0005-0000-0000-0000FEB80000}"/>
    <cellStyle name="Total (line) 3 4 2 16 2 3" xfId="47594" xr:uid="{00000000-0005-0000-0000-0000FFB80000}"/>
    <cellStyle name="Total (line) 3 4 2 16 2 4" xfId="47595" xr:uid="{00000000-0005-0000-0000-000000B90000}"/>
    <cellStyle name="Total (line) 3 4 2 16 3" xfId="47596" xr:uid="{00000000-0005-0000-0000-000001B90000}"/>
    <cellStyle name="Total (line) 3 4 2 16 4" xfId="47597" xr:uid="{00000000-0005-0000-0000-000002B90000}"/>
    <cellStyle name="Total (line) 3 4 2 16 5" xfId="47598" xr:uid="{00000000-0005-0000-0000-000003B90000}"/>
    <cellStyle name="Total (line) 3 4 2 17" xfId="6630" xr:uid="{00000000-0005-0000-0000-000004B90000}"/>
    <cellStyle name="Total (line) 3 4 2 17 2" xfId="47599" xr:uid="{00000000-0005-0000-0000-000005B90000}"/>
    <cellStyle name="Total (line) 3 4 2 17 2 2" xfId="47600" xr:uid="{00000000-0005-0000-0000-000006B90000}"/>
    <cellStyle name="Total (line) 3 4 2 17 2 3" xfId="47601" xr:uid="{00000000-0005-0000-0000-000007B90000}"/>
    <cellStyle name="Total (line) 3 4 2 17 2 4" xfId="47602" xr:uid="{00000000-0005-0000-0000-000008B90000}"/>
    <cellStyle name="Total (line) 3 4 2 17 3" xfId="47603" xr:uid="{00000000-0005-0000-0000-000009B90000}"/>
    <cellStyle name="Total (line) 3 4 2 17 4" xfId="47604" xr:uid="{00000000-0005-0000-0000-00000AB90000}"/>
    <cellStyle name="Total (line) 3 4 2 17 5" xfId="47605" xr:uid="{00000000-0005-0000-0000-00000BB90000}"/>
    <cellStyle name="Total (line) 3 4 2 18" xfId="6631" xr:uid="{00000000-0005-0000-0000-00000CB90000}"/>
    <cellStyle name="Total (line) 3 4 2 18 2" xfId="47606" xr:uid="{00000000-0005-0000-0000-00000DB90000}"/>
    <cellStyle name="Total (line) 3 4 2 18 2 2" xfId="47607" xr:uid="{00000000-0005-0000-0000-00000EB90000}"/>
    <cellStyle name="Total (line) 3 4 2 18 2 3" xfId="47608" xr:uid="{00000000-0005-0000-0000-00000FB90000}"/>
    <cellStyle name="Total (line) 3 4 2 18 2 4" xfId="47609" xr:uid="{00000000-0005-0000-0000-000010B90000}"/>
    <cellStyle name="Total (line) 3 4 2 18 3" xfId="47610" xr:uid="{00000000-0005-0000-0000-000011B90000}"/>
    <cellStyle name="Total (line) 3 4 2 18 4" xfId="47611" xr:uid="{00000000-0005-0000-0000-000012B90000}"/>
    <cellStyle name="Total (line) 3 4 2 18 5" xfId="47612" xr:uid="{00000000-0005-0000-0000-000013B90000}"/>
    <cellStyle name="Total (line) 3 4 2 19" xfId="6632" xr:uid="{00000000-0005-0000-0000-000014B90000}"/>
    <cellStyle name="Total (line) 3 4 2 19 2" xfId="47613" xr:uid="{00000000-0005-0000-0000-000015B90000}"/>
    <cellStyle name="Total (line) 3 4 2 19 2 2" xfId="47614" xr:uid="{00000000-0005-0000-0000-000016B90000}"/>
    <cellStyle name="Total (line) 3 4 2 19 2 3" xfId="47615" xr:uid="{00000000-0005-0000-0000-000017B90000}"/>
    <cellStyle name="Total (line) 3 4 2 19 2 4" xfId="47616" xr:uid="{00000000-0005-0000-0000-000018B90000}"/>
    <cellStyle name="Total (line) 3 4 2 19 3" xfId="47617" xr:uid="{00000000-0005-0000-0000-000019B90000}"/>
    <cellStyle name="Total (line) 3 4 2 19 4" xfId="47618" xr:uid="{00000000-0005-0000-0000-00001AB90000}"/>
    <cellStyle name="Total (line) 3 4 2 19 5" xfId="47619" xr:uid="{00000000-0005-0000-0000-00001BB90000}"/>
    <cellStyle name="Total (line) 3 4 2 2" xfId="6633" xr:uid="{00000000-0005-0000-0000-00001CB90000}"/>
    <cellStyle name="Total (line) 3 4 2 2 2" xfId="47620" xr:uid="{00000000-0005-0000-0000-00001DB90000}"/>
    <cellStyle name="Total (line) 3 4 2 2 2 2" xfId="47621" xr:uid="{00000000-0005-0000-0000-00001EB90000}"/>
    <cellStyle name="Total (line) 3 4 2 2 2 3" xfId="47622" xr:uid="{00000000-0005-0000-0000-00001FB90000}"/>
    <cellStyle name="Total (line) 3 4 2 2 2 4" xfId="47623" xr:uid="{00000000-0005-0000-0000-000020B90000}"/>
    <cellStyle name="Total (line) 3 4 2 2 3" xfId="47624" xr:uid="{00000000-0005-0000-0000-000021B90000}"/>
    <cellStyle name="Total (line) 3 4 2 2 4" xfId="47625" xr:uid="{00000000-0005-0000-0000-000022B90000}"/>
    <cellStyle name="Total (line) 3 4 2 2 5" xfId="47626" xr:uid="{00000000-0005-0000-0000-000023B90000}"/>
    <cellStyle name="Total (line) 3 4 2 20" xfId="6634" xr:uid="{00000000-0005-0000-0000-000024B90000}"/>
    <cellStyle name="Total (line) 3 4 2 20 2" xfId="47627" xr:uid="{00000000-0005-0000-0000-000025B90000}"/>
    <cellStyle name="Total (line) 3 4 2 20 2 2" xfId="47628" xr:uid="{00000000-0005-0000-0000-000026B90000}"/>
    <cellStyle name="Total (line) 3 4 2 20 2 3" xfId="47629" xr:uid="{00000000-0005-0000-0000-000027B90000}"/>
    <cellStyle name="Total (line) 3 4 2 20 2 4" xfId="47630" xr:uid="{00000000-0005-0000-0000-000028B90000}"/>
    <cellStyle name="Total (line) 3 4 2 20 3" xfId="47631" xr:uid="{00000000-0005-0000-0000-000029B90000}"/>
    <cellStyle name="Total (line) 3 4 2 20 4" xfId="47632" xr:uid="{00000000-0005-0000-0000-00002AB90000}"/>
    <cellStyle name="Total (line) 3 4 2 20 5" xfId="47633" xr:uid="{00000000-0005-0000-0000-00002BB90000}"/>
    <cellStyle name="Total (line) 3 4 2 21" xfId="6635" xr:uid="{00000000-0005-0000-0000-00002CB90000}"/>
    <cellStyle name="Total (line) 3 4 2 21 2" xfId="47634" xr:uid="{00000000-0005-0000-0000-00002DB90000}"/>
    <cellStyle name="Total (line) 3 4 2 21 2 2" xfId="47635" xr:uid="{00000000-0005-0000-0000-00002EB90000}"/>
    <cellStyle name="Total (line) 3 4 2 21 2 3" xfId="47636" xr:uid="{00000000-0005-0000-0000-00002FB90000}"/>
    <cellStyle name="Total (line) 3 4 2 21 2 4" xfId="47637" xr:uid="{00000000-0005-0000-0000-000030B90000}"/>
    <cellStyle name="Total (line) 3 4 2 21 3" xfId="47638" xr:uid="{00000000-0005-0000-0000-000031B90000}"/>
    <cellStyle name="Total (line) 3 4 2 21 4" xfId="47639" xr:uid="{00000000-0005-0000-0000-000032B90000}"/>
    <cellStyle name="Total (line) 3 4 2 21 5" xfId="47640" xr:uid="{00000000-0005-0000-0000-000033B90000}"/>
    <cellStyle name="Total (line) 3 4 2 22" xfId="6636" xr:uid="{00000000-0005-0000-0000-000034B90000}"/>
    <cellStyle name="Total (line) 3 4 2 22 2" xfId="47641" xr:uid="{00000000-0005-0000-0000-000035B90000}"/>
    <cellStyle name="Total (line) 3 4 2 22 2 2" xfId="47642" xr:uid="{00000000-0005-0000-0000-000036B90000}"/>
    <cellStyle name="Total (line) 3 4 2 22 2 3" xfId="47643" xr:uid="{00000000-0005-0000-0000-000037B90000}"/>
    <cellStyle name="Total (line) 3 4 2 22 2 4" xfId="47644" xr:uid="{00000000-0005-0000-0000-000038B90000}"/>
    <cellStyle name="Total (line) 3 4 2 22 3" xfId="47645" xr:uid="{00000000-0005-0000-0000-000039B90000}"/>
    <cellStyle name="Total (line) 3 4 2 22 4" xfId="47646" xr:uid="{00000000-0005-0000-0000-00003AB90000}"/>
    <cellStyle name="Total (line) 3 4 2 22 5" xfId="47647" xr:uid="{00000000-0005-0000-0000-00003BB90000}"/>
    <cellStyle name="Total (line) 3 4 2 23" xfId="6637" xr:uid="{00000000-0005-0000-0000-00003CB90000}"/>
    <cellStyle name="Total (line) 3 4 2 23 2" xfId="47648" xr:uid="{00000000-0005-0000-0000-00003DB90000}"/>
    <cellStyle name="Total (line) 3 4 2 23 2 2" xfId="47649" xr:uid="{00000000-0005-0000-0000-00003EB90000}"/>
    <cellStyle name="Total (line) 3 4 2 23 2 3" xfId="47650" xr:uid="{00000000-0005-0000-0000-00003FB90000}"/>
    <cellStyle name="Total (line) 3 4 2 23 2 4" xfId="47651" xr:uid="{00000000-0005-0000-0000-000040B90000}"/>
    <cellStyle name="Total (line) 3 4 2 23 3" xfId="47652" xr:uid="{00000000-0005-0000-0000-000041B90000}"/>
    <cellStyle name="Total (line) 3 4 2 23 4" xfId="47653" xr:uid="{00000000-0005-0000-0000-000042B90000}"/>
    <cellStyle name="Total (line) 3 4 2 23 5" xfId="47654" xr:uid="{00000000-0005-0000-0000-000043B90000}"/>
    <cellStyle name="Total (line) 3 4 2 24" xfId="6638" xr:uid="{00000000-0005-0000-0000-000044B90000}"/>
    <cellStyle name="Total (line) 3 4 2 24 2" xfId="47655" xr:uid="{00000000-0005-0000-0000-000045B90000}"/>
    <cellStyle name="Total (line) 3 4 2 24 2 2" xfId="47656" xr:uid="{00000000-0005-0000-0000-000046B90000}"/>
    <cellStyle name="Total (line) 3 4 2 24 2 3" xfId="47657" xr:uid="{00000000-0005-0000-0000-000047B90000}"/>
    <cellStyle name="Total (line) 3 4 2 24 2 4" xfId="47658" xr:uid="{00000000-0005-0000-0000-000048B90000}"/>
    <cellStyle name="Total (line) 3 4 2 24 3" xfId="47659" xr:uid="{00000000-0005-0000-0000-000049B90000}"/>
    <cellStyle name="Total (line) 3 4 2 24 4" xfId="47660" xr:uid="{00000000-0005-0000-0000-00004AB90000}"/>
    <cellStyle name="Total (line) 3 4 2 24 5" xfId="47661" xr:uid="{00000000-0005-0000-0000-00004BB90000}"/>
    <cellStyle name="Total (line) 3 4 2 25" xfId="6639" xr:uid="{00000000-0005-0000-0000-00004CB90000}"/>
    <cellStyle name="Total (line) 3 4 2 25 2" xfId="47662" xr:uid="{00000000-0005-0000-0000-00004DB90000}"/>
    <cellStyle name="Total (line) 3 4 2 25 2 2" xfId="47663" xr:uid="{00000000-0005-0000-0000-00004EB90000}"/>
    <cellStyle name="Total (line) 3 4 2 25 2 3" xfId="47664" xr:uid="{00000000-0005-0000-0000-00004FB90000}"/>
    <cellStyle name="Total (line) 3 4 2 25 2 4" xfId="47665" xr:uid="{00000000-0005-0000-0000-000050B90000}"/>
    <cellStyle name="Total (line) 3 4 2 25 3" xfId="47666" xr:uid="{00000000-0005-0000-0000-000051B90000}"/>
    <cellStyle name="Total (line) 3 4 2 25 4" xfId="47667" xr:uid="{00000000-0005-0000-0000-000052B90000}"/>
    <cellStyle name="Total (line) 3 4 2 25 5" xfId="47668" xr:uid="{00000000-0005-0000-0000-000053B90000}"/>
    <cellStyle name="Total (line) 3 4 2 26" xfId="6640" xr:uid="{00000000-0005-0000-0000-000054B90000}"/>
    <cellStyle name="Total (line) 3 4 2 26 2" xfId="47669" xr:uid="{00000000-0005-0000-0000-000055B90000}"/>
    <cellStyle name="Total (line) 3 4 2 26 2 2" xfId="47670" xr:uid="{00000000-0005-0000-0000-000056B90000}"/>
    <cellStyle name="Total (line) 3 4 2 26 2 3" xfId="47671" xr:uid="{00000000-0005-0000-0000-000057B90000}"/>
    <cellStyle name="Total (line) 3 4 2 26 2 4" xfId="47672" xr:uid="{00000000-0005-0000-0000-000058B90000}"/>
    <cellStyle name="Total (line) 3 4 2 26 3" xfId="47673" xr:uid="{00000000-0005-0000-0000-000059B90000}"/>
    <cellStyle name="Total (line) 3 4 2 26 4" xfId="47674" xr:uid="{00000000-0005-0000-0000-00005AB90000}"/>
    <cellStyle name="Total (line) 3 4 2 26 5" xfId="47675" xr:uid="{00000000-0005-0000-0000-00005BB90000}"/>
    <cellStyle name="Total (line) 3 4 2 27" xfId="6641" xr:uid="{00000000-0005-0000-0000-00005CB90000}"/>
    <cellStyle name="Total (line) 3 4 2 27 2" xfId="47676" xr:uid="{00000000-0005-0000-0000-00005DB90000}"/>
    <cellStyle name="Total (line) 3 4 2 27 2 2" xfId="47677" xr:uid="{00000000-0005-0000-0000-00005EB90000}"/>
    <cellStyle name="Total (line) 3 4 2 27 2 3" xfId="47678" xr:uid="{00000000-0005-0000-0000-00005FB90000}"/>
    <cellStyle name="Total (line) 3 4 2 27 2 4" xfId="47679" xr:uid="{00000000-0005-0000-0000-000060B90000}"/>
    <cellStyle name="Total (line) 3 4 2 27 3" xfId="47680" xr:uid="{00000000-0005-0000-0000-000061B90000}"/>
    <cellStyle name="Total (line) 3 4 2 27 4" xfId="47681" xr:uid="{00000000-0005-0000-0000-000062B90000}"/>
    <cellStyle name="Total (line) 3 4 2 27 5" xfId="47682" xr:uid="{00000000-0005-0000-0000-000063B90000}"/>
    <cellStyle name="Total (line) 3 4 2 28" xfId="6642" xr:uid="{00000000-0005-0000-0000-000064B90000}"/>
    <cellStyle name="Total (line) 3 4 2 28 2" xfId="47683" xr:uid="{00000000-0005-0000-0000-000065B90000}"/>
    <cellStyle name="Total (line) 3 4 2 28 2 2" xfId="47684" xr:uid="{00000000-0005-0000-0000-000066B90000}"/>
    <cellStyle name="Total (line) 3 4 2 28 2 3" xfId="47685" xr:uid="{00000000-0005-0000-0000-000067B90000}"/>
    <cellStyle name="Total (line) 3 4 2 28 2 4" xfId="47686" xr:uid="{00000000-0005-0000-0000-000068B90000}"/>
    <cellStyle name="Total (line) 3 4 2 28 3" xfId="47687" xr:uid="{00000000-0005-0000-0000-000069B90000}"/>
    <cellStyle name="Total (line) 3 4 2 28 4" xfId="47688" xr:uid="{00000000-0005-0000-0000-00006AB90000}"/>
    <cellStyle name="Total (line) 3 4 2 28 5" xfId="47689" xr:uid="{00000000-0005-0000-0000-00006BB90000}"/>
    <cellStyle name="Total (line) 3 4 2 29" xfId="6643" xr:uid="{00000000-0005-0000-0000-00006CB90000}"/>
    <cellStyle name="Total (line) 3 4 2 29 2" xfId="47690" xr:uid="{00000000-0005-0000-0000-00006DB90000}"/>
    <cellStyle name="Total (line) 3 4 2 29 2 2" xfId="47691" xr:uid="{00000000-0005-0000-0000-00006EB90000}"/>
    <cellStyle name="Total (line) 3 4 2 29 2 3" xfId="47692" xr:uid="{00000000-0005-0000-0000-00006FB90000}"/>
    <cellStyle name="Total (line) 3 4 2 29 2 4" xfId="47693" xr:uid="{00000000-0005-0000-0000-000070B90000}"/>
    <cellStyle name="Total (line) 3 4 2 29 3" xfId="47694" xr:uid="{00000000-0005-0000-0000-000071B90000}"/>
    <cellStyle name="Total (line) 3 4 2 29 4" xfId="47695" xr:uid="{00000000-0005-0000-0000-000072B90000}"/>
    <cellStyle name="Total (line) 3 4 2 29 5" xfId="47696" xr:uid="{00000000-0005-0000-0000-000073B90000}"/>
    <cellStyle name="Total (line) 3 4 2 3" xfId="6644" xr:uid="{00000000-0005-0000-0000-000074B90000}"/>
    <cellStyle name="Total (line) 3 4 2 3 2" xfId="47697" xr:uid="{00000000-0005-0000-0000-000075B90000}"/>
    <cellStyle name="Total (line) 3 4 2 3 2 2" xfId="47698" xr:uid="{00000000-0005-0000-0000-000076B90000}"/>
    <cellStyle name="Total (line) 3 4 2 3 2 3" xfId="47699" xr:uid="{00000000-0005-0000-0000-000077B90000}"/>
    <cellStyle name="Total (line) 3 4 2 3 2 4" xfId="47700" xr:uid="{00000000-0005-0000-0000-000078B90000}"/>
    <cellStyle name="Total (line) 3 4 2 3 3" xfId="47701" xr:uid="{00000000-0005-0000-0000-000079B90000}"/>
    <cellStyle name="Total (line) 3 4 2 3 4" xfId="47702" xr:uid="{00000000-0005-0000-0000-00007AB90000}"/>
    <cellStyle name="Total (line) 3 4 2 3 5" xfId="47703" xr:uid="{00000000-0005-0000-0000-00007BB90000}"/>
    <cellStyle name="Total (line) 3 4 2 30" xfId="6645" xr:uid="{00000000-0005-0000-0000-00007CB90000}"/>
    <cellStyle name="Total (line) 3 4 2 30 2" xfId="47704" xr:uid="{00000000-0005-0000-0000-00007DB90000}"/>
    <cellStyle name="Total (line) 3 4 2 30 2 2" xfId="47705" xr:uid="{00000000-0005-0000-0000-00007EB90000}"/>
    <cellStyle name="Total (line) 3 4 2 30 2 3" xfId="47706" xr:uid="{00000000-0005-0000-0000-00007FB90000}"/>
    <cellStyle name="Total (line) 3 4 2 30 2 4" xfId="47707" xr:uid="{00000000-0005-0000-0000-000080B90000}"/>
    <cellStyle name="Total (line) 3 4 2 30 3" xfId="47708" xr:uid="{00000000-0005-0000-0000-000081B90000}"/>
    <cellStyle name="Total (line) 3 4 2 30 4" xfId="47709" xr:uid="{00000000-0005-0000-0000-000082B90000}"/>
    <cellStyle name="Total (line) 3 4 2 30 5" xfId="47710" xr:uid="{00000000-0005-0000-0000-000083B90000}"/>
    <cellStyle name="Total (line) 3 4 2 31" xfId="6646" xr:uid="{00000000-0005-0000-0000-000084B90000}"/>
    <cellStyle name="Total (line) 3 4 2 31 2" xfId="47711" xr:uid="{00000000-0005-0000-0000-000085B90000}"/>
    <cellStyle name="Total (line) 3 4 2 31 2 2" xfId="47712" xr:uid="{00000000-0005-0000-0000-000086B90000}"/>
    <cellStyle name="Total (line) 3 4 2 31 2 3" xfId="47713" xr:uid="{00000000-0005-0000-0000-000087B90000}"/>
    <cellStyle name="Total (line) 3 4 2 31 2 4" xfId="47714" xr:uid="{00000000-0005-0000-0000-000088B90000}"/>
    <cellStyle name="Total (line) 3 4 2 31 3" xfId="47715" xr:uid="{00000000-0005-0000-0000-000089B90000}"/>
    <cellStyle name="Total (line) 3 4 2 31 4" xfId="47716" xr:uid="{00000000-0005-0000-0000-00008AB90000}"/>
    <cellStyle name="Total (line) 3 4 2 31 5" xfId="47717" xr:uid="{00000000-0005-0000-0000-00008BB90000}"/>
    <cellStyle name="Total (line) 3 4 2 32" xfId="6647" xr:uid="{00000000-0005-0000-0000-00008CB90000}"/>
    <cellStyle name="Total (line) 3 4 2 32 2" xfId="47718" xr:uid="{00000000-0005-0000-0000-00008DB90000}"/>
    <cellStyle name="Total (line) 3 4 2 32 2 2" xfId="47719" xr:uid="{00000000-0005-0000-0000-00008EB90000}"/>
    <cellStyle name="Total (line) 3 4 2 32 2 3" xfId="47720" xr:uid="{00000000-0005-0000-0000-00008FB90000}"/>
    <cellStyle name="Total (line) 3 4 2 32 2 4" xfId="47721" xr:uid="{00000000-0005-0000-0000-000090B90000}"/>
    <cellStyle name="Total (line) 3 4 2 32 3" xfId="47722" xr:uid="{00000000-0005-0000-0000-000091B90000}"/>
    <cellStyle name="Total (line) 3 4 2 32 4" xfId="47723" xr:uid="{00000000-0005-0000-0000-000092B90000}"/>
    <cellStyle name="Total (line) 3 4 2 32 5" xfId="47724" xr:uid="{00000000-0005-0000-0000-000093B90000}"/>
    <cellStyle name="Total (line) 3 4 2 33" xfId="6648" xr:uid="{00000000-0005-0000-0000-000094B90000}"/>
    <cellStyle name="Total (line) 3 4 2 33 2" xfId="47725" xr:uid="{00000000-0005-0000-0000-000095B90000}"/>
    <cellStyle name="Total (line) 3 4 2 33 2 2" xfId="47726" xr:uid="{00000000-0005-0000-0000-000096B90000}"/>
    <cellStyle name="Total (line) 3 4 2 33 2 3" xfId="47727" xr:uid="{00000000-0005-0000-0000-000097B90000}"/>
    <cellStyle name="Total (line) 3 4 2 33 2 4" xfId="47728" xr:uid="{00000000-0005-0000-0000-000098B90000}"/>
    <cellStyle name="Total (line) 3 4 2 33 3" xfId="47729" xr:uid="{00000000-0005-0000-0000-000099B90000}"/>
    <cellStyle name="Total (line) 3 4 2 33 4" xfId="47730" xr:uid="{00000000-0005-0000-0000-00009AB90000}"/>
    <cellStyle name="Total (line) 3 4 2 33 5" xfId="47731" xr:uid="{00000000-0005-0000-0000-00009BB90000}"/>
    <cellStyle name="Total (line) 3 4 2 34" xfId="6649" xr:uid="{00000000-0005-0000-0000-00009CB90000}"/>
    <cellStyle name="Total (line) 3 4 2 34 2" xfId="47732" xr:uid="{00000000-0005-0000-0000-00009DB90000}"/>
    <cellStyle name="Total (line) 3 4 2 34 2 2" xfId="47733" xr:uid="{00000000-0005-0000-0000-00009EB90000}"/>
    <cellStyle name="Total (line) 3 4 2 34 2 3" xfId="47734" xr:uid="{00000000-0005-0000-0000-00009FB90000}"/>
    <cellStyle name="Total (line) 3 4 2 34 2 4" xfId="47735" xr:uid="{00000000-0005-0000-0000-0000A0B90000}"/>
    <cellStyle name="Total (line) 3 4 2 34 3" xfId="47736" xr:uid="{00000000-0005-0000-0000-0000A1B90000}"/>
    <cellStyle name="Total (line) 3 4 2 34 4" xfId="47737" xr:uid="{00000000-0005-0000-0000-0000A2B90000}"/>
    <cellStyle name="Total (line) 3 4 2 34 5" xfId="47738" xr:uid="{00000000-0005-0000-0000-0000A3B90000}"/>
    <cellStyle name="Total (line) 3 4 2 35" xfId="6650" xr:uid="{00000000-0005-0000-0000-0000A4B90000}"/>
    <cellStyle name="Total (line) 3 4 2 35 2" xfId="47739" xr:uid="{00000000-0005-0000-0000-0000A5B90000}"/>
    <cellStyle name="Total (line) 3 4 2 35 2 2" xfId="47740" xr:uid="{00000000-0005-0000-0000-0000A6B90000}"/>
    <cellStyle name="Total (line) 3 4 2 35 2 3" xfId="47741" xr:uid="{00000000-0005-0000-0000-0000A7B90000}"/>
    <cellStyle name="Total (line) 3 4 2 35 2 4" xfId="47742" xr:uid="{00000000-0005-0000-0000-0000A8B90000}"/>
    <cellStyle name="Total (line) 3 4 2 35 3" xfId="47743" xr:uid="{00000000-0005-0000-0000-0000A9B90000}"/>
    <cellStyle name="Total (line) 3 4 2 35 4" xfId="47744" xr:uid="{00000000-0005-0000-0000-0000AAB90000}"/>
    <cellStyle name="Total (line) 3 4 2 35 5" xfId="47745" xr:uid="{00000000-0005-0000-0000-0000ABB90000}"/>
    <cellStyle name="Total (line) 3 4 2 36" xfId="6651" xr:uid="{00000000-0005-0000-0000-0000ACB90000}"/>
    <cellStyle name="Total (line) 3 4 2 36 2" xfId="47746" xr:uid="{00000000-0005-0000-0000-0000ADB90000}"/>
    <cellStyle name="Total (line) 3 4 2 36 2 2" xfId="47747" xr:uid="{00000000-0005-0000-0000-0000AEB90000}"/>
    <cellStyle name="Total (line) 3 4 2 36 2 3" xfId="47748" xr:uid="{00000000-0005-0000-0000-0000AFB90000}"/>
    <cellStyle name="Total (line) 3 4 2 36 2 4" xfId="47749" xr:uid="{00000000-0005-0000-0000-0000B0B90000}"/>
    <cellStyle name="Total (line) 3 4 2 36 3" xfId="47750" xr:uid="{00000000-0005-0000-0000-0000B1B90000}"/>
    <cellStyle name="Total (line) 3 4 2 36 4" xfId="47751" xr:uid="{00000000-0005-0000-0000-0000B2B90000}"/>
    <cellStyle name="Total (line) 3 4 2 36 5" xfId="47752" xr:uid="{00000000-0005-0000-0000-0000B3B90000}"/>
    <cellStyle name="Total (line) 3 4 2 37" xfId="6652" xr:uid="{00000000-0005-0000-0000-0000B4B90000}"/>
    <cellStyle name="Total (line) 3 4 2 37 2" xfId="47753" xr:uid="{00000000-0005-0000-0000-0000B5B90000}"/>
    <cellStyle name="Total (line) 3 4 2 37 2 2" xfId="47754" xr:uid="{00000000-0005-0000-0000-0000B6B90000}"/>
    <cellStyle name="Total (line) 3 4 2 37 2 3" xfId="47755" xr:uid="{00000000-0005-0000-0000-0000B7B90000}"/>
    <cellStyle name="Total (line) 3 4 2 37 2 4" xfId="47756" xr:uid="{00000000-0005-0000-0000-0000B8B90000}"/>
    <cellStyle name="Total (line) 3 4 2 37 3" xfId="47757" xr:uid="{00000000-0005-0000-0000-0000B9B90000}"/>
    <cellStyle name="Total (line) 3 4 2 37 4" xfId="47758" xr:uid="{00000000-0005-0000-0000-0000BAB90000}"/>
    <cellStyle name="Total (line) 3 4 2 37 5" xfId="47759" xr:uid="{00000000-0005-0000-0000-0000BBB90000}"/>
    <cellStyle name="Total (line) 3 4 2 38" xfId="6653" xr:uid="{00000000-0005-0000-0000-0000BCB90000}"/>
    <cellStyle name="Total (line) 3 4 2 38 2" xfId="47760" xr:uid="{00000000-0005-0000-0000-0000BDB90000}"/>
    <cellStyle name="Total (line) 3 4 2 38 2 2" xfId="47761" xr:uid="{00000000-0005-0000-0000-0000BEB90000}"/>
    <cellStyle name="Total (line) 3 4 2 38 2 3" xfId="47762" xr:uid="{00000000-0005-0000-0000-0000BFB90000}"/>
    <cellStyle name="Total (line) 3 4 2 38 2 4" xfId="47763" xr:uid="{00000000-0005-0000-0000-0000C0B90000}"/>
    <cellStyle name="Total (line) 3 4 2 38 3" xfId="47764" xr:uid="{00000000-0005-0000-0000-0000C1B90000}"/>
    <cellStyle name="Total (line) 3 4 2 38 4" xfId="47765" xr:uid="{00000000-0005-0000-0000-0000C2B90000}"/>
    <cellStyle name="Total (line) 3 4 2 38 5" xfId="47766" xr:uid="{00000000-0005-0000-0000-0000C3B90000}"/>
    <cellStyle name="Total (line) 3 4 2 39" xfId="6654" xr:uid="{00000000-0005-0000-0000-0000C4B90000}"/>
    <cellStyle name="Total (line) 3 4 2 39 2" xfId="47767" xr:uid="{00000000-0005-0000-0000-0000C5B90000}"/>
    <cellStyle name="Total (line) 3 4 2 39 2 2" xfId="47768" xr:uid="{00000000-0005-0000-0000-0000C6B90000}"/>
    <cellStyle name="Total (line) 3 4 2 39 2 3" xfId="47769" xr:uid="{00000000-0005-0000-0000-0000C7B90000}"/>
    <cellStyle name="Total (line) 3 4 2 39 2 4" xfId="47770" xr:uid="{00000000-0005-0000-0000-0000C8B90000}"/>
    <cellStyle name="Total (line) 3 4 2 39 3" xfId="47771" xr:uid="{00000000-0005-0000-0000-0000C9B90000}"/>
    <cellStyle name="Total (line) 3 4 2 39 4" xfId="47772" xr:uid="{00000000-0005-0000-0000-0000CAB90000}"/>
    <cellStyle name="Total (line) 3 4 2 39 5" xfId="47773" xr:uid="{00000000-0005-0000-0000-0000CBB90000}"/>
    <cellStyle name="Total (line) 3 4 2 4" xfId="6655" xr:uid="{00000000-0005-0000-0000-0000CCB90000}"/>
    <cellStyle name="Total (line) 3 4 2 4 2" xfId="47774" xr:uid="{00000000-0005-0000-0000-0000CDB90000}"/>
    <cellStyle name="Total (line) 3 4 2 4 2 2" xfId="47775" xr:uid="{00000000-0005-0000-0000-0000CEB90000}"/>
    <cellStyle name="Total (line) 3 4 2 4 2 3" xfId="47776" xr:uid="{00000000-0005-0000-0000-0000CFB90000}"/>
    <cellStyle name="Total (line) 3 4 2 4 2 4" xfId="47777" xr:uid="{00000000-0005-0000-0000-0000D0B90000}"/>
    <cellStyle name="Total (line) 3 4 2 4 3" xfId="47778" xr:uid="{00000000-0005-0000-0000-0000D1B90000}"/>
    <cellStyle name="Total (line) 3 4 2 4 4" xfId="47779" xr:uid="{00000000-0005-0000-0000-0000D2B90000}"/>
    <cellStyle name="Total (line) 3 4 2 4 5" xfId="47780" xr:uid="{00000000-0005-0000-0000-0000D3B90000}"/>
    <cellStyle name="Total (line) 3 4 2 40" xfId="6656" xr:uid="{00000000-0005-0000-0000-0000D4B90000}"/>
    <cellStyle name="Total (line) 3 4 2 40 2" xfId="47781" xr:uid="{00000000-0005-0000-0000-0000D5B90000}"/>
    <cellStyle name="Total (line) 3 4 2 40 2 2" xfId="47782" xr:uid="{00000000-0005-0000-0000-0000D6B90000}"/>
    <cellStyle name="Total (line) 3 4 2 40 2 3" xfId="47783" xr:uid="{00000000-0005-0000-0000-0000D7B90000}"/>
    <cellStyle name="Total (line) 3 4 2 40 2 4" xfId="47784" xr:uid="{00000000-0005-0000-0000-0000D8B90000}"/>
    <cellStyle name="Total (line) 3 4 2 40 3" xfId="47785" xr:uid="{00000000-0005-0000-0000-0000D9B90000}"/>
    <cellStyle name="Total (line) 3 4 2 40 4" xfId="47786" xr:uid="{00000000-0005-0000-0000-0000DAB90000}"/>
    <cellStyle name="Total (line) 3 4 2 40 5" xfId="47787" xr:uid="{00000000-0005-0000-0000-0000DBB90000}"/>
    <cellStyle name="Total (line) 3 4 2 41" xfId="6657" xr:uid="{00000000-0005-0000-0000-0000DCB90000}"/>
    <cellStyle name="Total (line) 3 4 2 41 2" xfId="47788" xr:uid="{00000000-0005-0000-0000-0000DDB90000}"/>
    <cellStyle name="Total (line) 3 4 2 41 2 2" xfId="47789" xr:uid="{00000000-0005-0000-0000-0000DEB90000}"/>
    <cellStyle name="Total (line) 3 4 2 41 2 3" xfId="47790" xr:uid="{00000000-0005-0000-0000-0000DFB90000}"/>
    <cellStyle name="Total (line) 3 4 2 41 2 4" xfId="47791" xr:uid="{00000000-0005-0000-0000-0000E0B90000}"/>
    <cellStyle name="Total (line) 3 4 2 41 3" xfId="47792" xr:uid="{00000000-0005-0000-0000-0000E1B90000}"/>
    <cellStyle name="Total (line) 3 4 2 41 4" xfId="47793" xr:uid="{00000000-0005-0000-0000-0000E2B90000}"/>
    <cellStyle name="Total (line) 3 4 2 41 5" xfId="47794" xr:uid="{00000000-0005-0000-0000-0000E3B90000}"/>
    <cellStyle name="Total (line) 3 4 2 42" xfId="6658" xr:uid="{00000000-0005-0000-0000-0000E4B90000}"/>
    <cellStyle name="Total (line) 3 4 2 42 2" xfId="47795" xr:uid="{00000000-0005-0000-0000-0000E5B90000}"/>
    <cellStyle name="Total (line) 3 4 2 42 2 2" xfId="47796" xr:uid="{00000000-0005-0000-0000-0000E6B90000}"/>
    <cellStyle name="Total (line) 3 4 2 42 2 3" xfId="47797" xr:uid="{00000000-0005-0000-0000-0000E7B90000}"/>
    <cellStyle name="Total (line) 3 4 2 42 2 4" xfId="47798" xr:uid="{00000000-0005-0000-0000-0000E8B90000}"/>
    <cellStyle name="Total (line) 3 4 2 42 3" xfId="47799" xr:uid="{00000000-0005-0000-0000-0000E9B90000}"/>
    <cellStyle name="Total (line) 3 4 2 42 4" xfId="47800" xr:uid="{00000000-0005-0000-0000-0000EAB90000}"/>
    <cellStyle name="Total (line) 3 4 2 42 5" xfId="47801" xr:uid="{00000000-0005-0000-0000-0000EBB90000}"/>
    <cellStyle name="Total (line) 3 4 2 43" xfId="6659" xr:uid="{00000000-0005-0000-0000-0000ECB90000}"/>
    <cellStyle name="Total (line) 3 4 2 43 2" xfId="47802" xr:uid="{00000000-0005-0000-0000-0000EDB90000}"/>
    <cellStyle name="Total (line) 3 4 2 43 2 2" xfId="47803" xr:uid="{00000000-0005-0000-0000-0000EEB90000}"/>
    <cellStyle name="Total (line) 3 4 2 43 2 3" xfId="47804" xr:uid="{00000000-0005-0000-0000-0000EFB90000}"/>
    <cellStyle name="Total (line) 3 4 2 43 2 4" xfId="47805" xr:uid="{00000000-0005-0000-0000-0000F0B90000}"/>
    <cellStyle name="Total (line) 3 4 2 43 3" xfId="47806" xr:uid="{00000000-0005-0000-0000-0000F1B90000}"/>
    <cellStyle name="Total (line) 3 4 2 43 4" xfId="47807" xr:uid="{00000000-0005-0000-0000-0000F2B90000}"/>
    <cellStyle name="Total (line) 3 4 2 43 5" xfId="47808" xr:uid="{00000000-0005-0000-0000-0000F3B90000}"/>
    <cellStyle name="Total (line) 3 4 2 44" xfId="6660" xr:uid="{00000000-0005-0000-0000-0000F4B90000}"/>
    <cellStyle name="Total (line) 3 4 2 44 2" xfId="47809" xr:uid="{00000000-0005-0000-0000-0000F5B90000}"/>
    <cellStyle name="Total (line) 3 4 2 44 2 2" xfId="47810" xr:uid="{00000000-0005-0000-0000-0000F6B90000}"/>
    <cellStyle name="Total (line) 3 4 2 44 2 3" xfId="47811" xr:uid="{00000000-0005-0000-0000-0000F7B90000}"/>
    <cellStyle name="Total (line) 3 4 2 44 2 4" xfId="47812" xr:uid="{00000000-0005-0000-0000-0000F8B90000}"/>
    <cellStyle name="Total (line) 3 4 2 44 3" xfId="47813" xr:uid="{00000000-0005-0000-0000-0000F9B90000}"/>
    <cellStyle name="Total (line) 3 4 2 44 4" xfId="47814" xr:uid="{00000000-0005-0000-0000-0000FAB90000}"/>
    <cellStyle name="Total (line) 3 4 2 44 5" xfId="47815" xr:uid="{00000000-0005-0000-0000-0000FBB90000}"/>
    <cellStyle name="Total (line) 3 4 2 45" xfId="47816" xr:uid="{00000000-0005-0000-0000-0000FCB90000}"/>
    <cellStyle name="Total (line) 3 4 2 45 2" xfId="47817" xr:uid="{00000000-0005-0000-0000-0000FDB90000}"/>
    <cellStyle name="Total (line) 3 4 2 45 3" xfId="47818" xr:uid="{00000000-0005-0000-0000-0000FEB90000}"/>
    <cellStyle name="Total (line) 3 4 2 45 4" xfId="47819" xr:uid="{00000000-0005-0000-0000-0000FFB90000}"/>
    <cellStyle name="Total (line) 3 4 2 46" xfId="47820" xr:uid="{00000000-0005-0000-0000-000000BA0000}"/>
    <cellStyle name="Total (line) 3 4 2 46 2" xfId="47821" xr:uid="{00000000-0005-0000-0000-000001BA0000}"/>
    <cellStyle name="Total (line) 3 4 2 46 3" xfId="47822" xr:uid="{00000000-0005-0000-0000-000002BA0000}"/>
    <cellStyle name="Total (line) 3 4 2 46 4" xfId="47823" xr:uid="{00000000-0005-0000-0000-000003BA0000}"/>
    <cellStyle name="Total (line) 3 4 2 47" xfId="47824" xr:uid="{00000000-0005-0000-0000-000004BA0000}"/>
    <cellStyle name="Total (line) 3 4 2 5" xfId="6661" xr:uid="{00000000-0005-0000-0000-000005BA0000}"/>
    <cellStyle name="Total (line) 3 4 2 5 2" xfId="47825" xr:uid="{00000000-0005-0000-0000-000006BA0000}"/>
    <cellStyle name="Total (line) 3 4 2 5 2 2" xfId="47826" xr:uid="{00000000-0005-0000-0000-000007BA0000}"/>
    <cellStyle name="Total (line) 3 4 2 5 2 3" xfId="47827" xr:uid="{00000000-0005-0000-0000-000008BA0000}"/>
    <cellStyle name="Total (line) 3 4 2 5 2 4" xfId="47828" xr:uid="{00000000-0005-0000-0000-000009BA0000}"/>
    <cellStyle name="Total (line) 3 4 2 5 3" xfId="47829" xr:uid="{00000000-0005-0000-0000-00000ABA0000}"/>
    <cellStyle name="Total (line) 3 4 2 5 4" xfId="47830" xr:uid="{00000000-0005-0000-0000-00000BBA0000}"/>
    <cellStyle name="Total (line) 3 4 2 5 5" xfId="47831" xr:uid="{00000000-0005-0000-0000-00000CBA0000}"/>
    <cellStyle name="Total (line) 3 4 2 6" xfId="6662" xr:uid="{00000000-0005-0000-0000-00000DBA0000}"/>
    <cellStyle name="Total (line) 3 4 2 6 2" xfId="47832" xr:uid="{00000000-0005-0000-0000-00000EBA0000}"/>
    <cellStyle name="Total (line) 3 4 2 6 2 2" xfId="47833" xr:uid="{00000000-0005-0000-0000-00000FBA0000}"/>
    <cellStyle name="Total (line) 3 4 2 6 2 3" xfId="47834" xr:uid="{00000000-0005-0000-0000-000010BA0000}"/>
    <cellStyle name="Total (line) 3 4 2 6 2 4" xfId="47835" xr:uid="{00000000-0005-0000-0000-000011BA0000}"/>
    <cellStyle name="Total (line) 3 4 2 6 3" xfId="47836" xr:uid="{00000000-0005-0000-0000-000012BA0000}"/>
    <cellStyle name="Total (line) 3 4 2 6 4" xfId="47837" xr:uid="{00000000-0005-0000-0000-000013BA0000}"/>
    <cellStyle name="Total (line) 3 4 2 6 5" xfId="47838" xr:uid="{00000000-0005-0000-0000-000014BA0000}"/>
    <cellStyle name="Total (line) 3 4 2 7" xfId="6663" xr:uid="{00000000-0005-0000-0000-000015BA0000}"/>
    <cellStyle name="Total (line) 3 4 2 7 2" xfId="47839" xr:uid="{00000000-0005-0000-0000-000016BA0000}"/>
    <cellStyle name="Total (line) 3 4 2 7 2 2" xfId="47840" xr:uid="{00000000-0005-0000-0000-000017BA0000}"/>
    <cellStyle name="Total (line) 3 4 2 7 2 3" xfId="47841" xr:uid="{00000000-0005-0000-0000-000018BA0000}"/>
    <cellStyle name="Total (line) 3 4 2 7 2 4" xfId="47842" xr:uid="{00000000-0005-0000-0000-000019BA0000}"/>
    <cellStyle name="Total (line) 3 4 2 7 3" xfId="47843" xr:uid="{00000000-0005-0000-0000-00001ABA0000}"/>
    <cellStyle name="Total (line) 3 4 2 7 4" xfId="47844" xr:uid="{00000000-0005-0000-0000-00001BBA0000}"/>
    <cellStyle name="Total (line) 3 4 2 7 5" xfId="47845" xr:uid="{00000000-0005-0000-0000-00001CBA0000}"/>
    <cellStyle name="Total (line) 3 4 2 8" xfId="6664" xr:uid="{00000000-0005-0000-0000-00001DBA0000}"/>
    <cellStyle name="Total (line) 3 4 2 8 2" xfId="47846" xr:uid="{00000000-0005-0000-0000-00001EBA0000}"/>
    <cellStyle name="Total (line) 3 4 2 8 2 2" xfId="47847" xr:uid="{00000000-0005-0000-0000-00001FBA0000}"/>
    <cellStyle name="Total (line) 3 4 2 8 2 3" xfId="47848" xr:uid="{00000000-0005-0000-0000-000020BA0000}"/>
    <cellStyle name="Total (line) 3 4 2 8 2 4" xfId="47849" xr:uid="{00000000-0005-0000-0000-000021BA0000}"/>
    <cellStyle name="Total (line) 3 4 2 8 3" xfId="47850" xr:uid="{00000000-0005-0000-0000-000022BA0000}"/>
    <cellStyle name="Total (line) 3 4 2 8 4" xfId="47851" xr:uid="{00000000-0005-0000-0000-000023BA0000}"/>
    <cellStyle name="Total (line) 3 4 2 8 5" xfId="47852" xr:uid="{00000000-0005-0000-0000-000024BA0000}"/>
    <cellStyle name="Total (line) 3 4 2 9" xfId="6665" xr:uid="{00000000-0005-0000-0000-000025BA0000}"/>
    <cellStyle name="Total (line) 3 4 2 9 2" xfId="47853" xr:uid="{00000000-0005-0000-0000-000026BA0000}"/>
    <cellStyle name="Total (line) 3 4 2 9 2 2" xfId="47854" xr:uid="{00000000-0005-0000-0000-000027BA0000}"/>
    <cellStyle name="Total (line) 3 4 2 9 2 3" xfId="47855" xr:uid="{00000000-0005-0000-0000-000028BA0000}"/>
    <cellStyle name="Total (line) 3 4 2 9 2 4" xfId="47856" xr:uid="{00000000-0005-0000-0000-000029BA0000}"/>
    <cellStyle name="Total (line) 3 4 2 9 3" xfId="47857" xr:uid="{00000000-0005-0000-0000-00002ABA0000}"/>
    <cellStyle name="Total (line) 3 4 2 9 4" xfId="47858" xr:uid="{00000000-0005-0000-0000-00002BBA0000}"/>
    <cellStyle name="Total (line) 3 4 2 9 5" xfId="47859" xr:uid="{00000000-0005-0000-0000-00002CBA0000}"/>
    <cellStyle name="Total (line) 3 4 20" xfId="6666" xr:uid="{00000000-0005-0000-0000-00002DBA0000}"/>
    <cellStyle name="Total (line) 3 4 20 2" xfId="47860" xr:uid="{00000000-0005-0000-0000-00002EBA0000}"/>
    <cellStyle name="Total (line) 3 4 20 2 2" xfId="47861" xr:uid="{00000000-0005-0000-0000-00002FBA0000}"/>
    <cellStyle name="Total (line) 3 4 20 2 3" xfId="47862" xr:uid="{00000000-0005-0000-0000-000030BA0000}"/>
    <cellStyle name="Total (line) 3 4 20 2 4" xfId="47863" xr:uid="{00000000-0005-0000-0000-000031BA0000}"/>
    <cellStyle name="Total (line) 3 4 20 3" xfId="47864" xr:uid="{00000000-0005-0000-0000-000032BA0000}"/>
    <cellStyle name="Total (line) 3 4 20 4" xfId="47865" xr:uid="{00000000-0005-0000-0000-000033BA0000}"/>
    <cellStyle name="Total (line) 3 4 20 5" xfId="47866" xr:uid="{00000000-0005-0000-0000-000034BA0000}"/>
    <cellStyle name="Total (line) 3 4 21" xfId="6667" xr:uid="{00000000-0005-0000-0000-000035BA0000}"/>
    <cellStyle name="Total (line) 3 4 21 2" xfId="47867" xr:uid="{00000000-0005-0000-0000-000036BA0000}"/>
    <cellStyle name="Total (line) 3 4 21 2 2" xfId="47868" xr:uid="{00000000-0005-0000-0000-000037BA0000}"/>
    <cellStyle name="Total (line) 3 4 21 2 3" xfId="47869" xr:uid="{00000000-0005-0000-0000-000038BA0000}"/>
    <cellStyle name="Total (line) 3 4 21 2 4" xfId="47870" xr:uid="{00000000-0005-0000-0000-000039BA0000}"/>
    <cellStyle name="Total (line) 3 4 21 3" xfId="47871" xr:uid="{00000000-0005-0000-0000-00003ABA0000}"/>
    <cellStyle name="Total (line) 3 4 21 4" xfId="47872" xr:uid="{00000000-0005-0000-0000-00003BBA0000}"/>
    <cellStyle name="Total (line) 3 4 21 5" xfId="47873" xr:uid="{00000000-0005-0000-0000-00003CBA0000}"/>
    <cellStyle name="Total (line) 3 4 22" xfId="6668" xr:uid="{00000000-0005-0000-0000-00003DBA0000}"/>
    <cellStyle name="Total (line) 3 4 22 2" xfId="47874" xr:uid="{00000000-0005-0000-0000-00003EBA0000}"/>
    <cellStyle name="Total (line) 3 4 22 2 2" xfId="47875" xr:uid="{00000000-0005-0000-0000-00003FBA0000}"/>
    <cellStyle name="Total (line) 3 4 22 2 3" xfId="47876" xr:uid="{00000000-0005-0000-0000-000040BA0000}"/>
    <cellStyle name="Total (line) 3 4 22 2 4" xfId="47877" xr:uid="{00000000-0005-0000-0000-000041BA0000}"/>
    <cellStyle name="Total (line) 3 4 22 3" xfId="47878" xr:uid="{00000000-0005-0000-0000-000042BA0000}"/>
    <cellStyle name="Total (line) 3 4 22 4" xfId="47879" xr:uid="{00000000-0005-0000-0000-000043BA0000}"/>
    <cellStyle name="Total (line) 3 4 22 5" xfId="47880" xr:uid="{00000000-0005-0000-0000-000044BA0000}"/>
    <cellStyle name="Total (line) 3 4 23" xfId="6669" xr:uid="{00000000-0005-0000-0000-000045BA0000}"/>
    <cellStyle name="Total (line) 3 4 23 2" xfId="47881" xr:uid="{00000000-0005-0000-0000-000046BA0000}"/>
    <cellStyle name="Total (line) 3 4 23 2 2" xfId="47882" xr:uid="{00000000-0005-0000-0000-000047BA0000}"/>
    <cellStyle name="Total (line) 3 4 23 2 3" xfId="47883" xr:uid="{00000000-0005-0000-0000-000048BA0000}"/>
    <cellStyle name="Total (line) 3 4 23 2 4" xfId="47884" xr:uid="{00000000-0005-0000-0000-000049BA0000}"/>
    <cellStyle name="Total (line) 3 4 23 3" xfId="47885" xr:uid="{00000000-0005-0000-0000-00004ABA0000}"/>
    <cellStyle name="Total (line) 3 4 23 4" xfId="47886" xr:uid="{00000000-0005-0000-0000-00004BBA0000}"/>
    <cellStyle name="Total (line) 3 4 23 5" xfId="47887" xr:uid="{00000000-0005-0000-0000-00004CBA0000}"/>
    <cellStyle name="Total (line) 3 4 24" xfId="6670" xr:uid="{00000000-0005-0000-0000-00004DBA0000}"/>
    <cellStyle name="Total (line) 3 4 24 2" xfId="47888" xr:uid="{00000000-0005-0000-0000-00004EBA0000}"/>
    <cellStyle name="Total (line) 3 4 24 2 2" xfId="47889" xr:uid="{00000000-0005-0000-0000-00004FBA0000}"/>
    <cellStyle name="Total (line) 3 4 24 2 3" xfId="47890" xr:uid="{00000000-0005-0000-0000-000050BA0000}"/>
    <cellStyle name="Total (line) 3 4 24 2 4" xfId="47891" xr:uid="{00000000-0005-0000-0000-000051BA0000}"/>
    <cellStyle name="Total (line) 3 4 24 3" xfId="47892" xr:uid="{00000000-0005-0000-0000-000052BA0000}"/>
    <cellStyle name="Total (line) 3 4 24 4" xfId="47893" xr:uid="{00000000-0005-0000-0000-000053BA0000}"/>
    <cellStyle name="Total (line) 3 4 24 5" xfId="47894" xr:uid="{00000000-0005-0000-0000-000054BA0000}"/>
    <cellStyle name="Total (line) 3 4 25" xfId="6671" xr:uid="{00000000-0005-0000-0000-000055BA0000}"/>
    <cellStyle name="Total (line) 3 4 25 2" xfId="47895" xr:uid="{00000000-0005-0000-0000-000056BA0000}"/>
    <cellStyle name="Total (line) 3 4 25 2 2" xfId="47896" xr:uid="{00000000-0005-0000-0000-000057BA0000}"/>
    <cellStyle name="Total (line) 3 4 25 2 3" xfId="47897" xr:uid="{00000000-0005-0000-0000-000058BA0000}"/>
    <cellStyle name="Total (line) 3 4 25 2 4" xfId="47898" xr:uid="{00000000-0005-0000-0000-000059BA0000}"/>
    <cellStyle name="Total (line) 3 4 25 3" xfId="47899" xr:uid="{00000000-0005-0000-0000-00005ABA0000}"/>
    <cellStyle name="Total (line) 3 4 25 4" xfId="47900" xr:uid="{00000000-0005-0000-0000-00005BBA0000}"/>
    <cellStyle name="Total (line) 3 4 25 5" xfId="47901" xr:uid="{00000000-0005-0000-0000-00005CBA0000}"/>
    <cellStyle name="Total (line) 3 4 26" xfId="6672" xr:uid="{00000000-0005-0000-0000-00005DBA0000}"/>
    <cellStyle name="Total (line) 3 4 26 2" xfId="47902" xr:uid="{00000000-0005-0000-0000-00005EBA0000}"/>
    <cellStyle name="Total (line) 3 4 26 2 2" xfId="47903" xr:uid="{00000000-0005-0000-0000-00005FBA0000}"/>
    <cellStyle name="Total (line) 3 4 26 2 3" xfId="47904" xr:uid="{00000000-0005-0000-0000-000060BA0000}"/>
    <cellStyle name="Total (line) 3 4 26 2 4" xfId="47905" xr:uid="{00000000-0005-0000-0000-000061BA0000}"/>
    <cellStyle name="Total (line) 3 4 26 3" xfId="47906" xr:uid="{00000000-0005-0000-0000-000062BA0000}"/>
    <cellStyle name="Total (line) 3 4 26 4" xfId="47907" xr:uid="{00000000-0005-0000-0000-000063BA0000}"/>
    <cellStyle name="Total (line) 3 4 26 5" xfId="47908" xr:uid="{00000000-0005-0000-0000-000064BA0000}"/>
    <cellStyle name="Total (line) 3 4 27" xfId="6673" xr:uid="{00000000-0005-0000-0000-000065BA0000}"/>
    <cellStyle name="Total (line) 3 4 27 2" xfId="47909" xr:uid="{00000000-0005-0000-0000-000066BA0000}"/>
    <cellStyle name="Total (line) 3 4 27 2 2" xfId="47910" xr:uid="{00000000-0005-0000-0000-000067BA0000}"/>
    <cellStyle name="Total (line) 3 4 27 2 3" xfId="47911" xr:uid="{00000000-0005-0000-0000-000068BA0000}"/>
    <cellStyle name="Total (line) 3 4 27 2 4" xfId="47912" xr:uid="{00000000-0005-0000-0000-000069BA0000}"/>
    <cellStyle name="Total (line) 3 4 27 3" xfId="47913" xr:uid="{00000000-0005-0000-0000-00006ABA0000}"/>
    <cellStyle name="Total (line) 3 4 27 4" xfId="47914" xr:uid="{00000000-0005-0000-0000-00006BBA0000}"/>
    <cellStyle name="Total (line) 3 4 27 5" xfId="47915" xr:uid="{00000000-0005-0000-0000-00006CBA0000}"/>
    <cellStyle name="Total (line) 3 4 28" xfId="6674" xr:uid="{00000000-0005-0000-0000-00006DBA0000}"/>
    <cellStyle name="Total (line) 3 4 28 2" xfId="47916" xr:uid="{00000000-0005-0000-0000-00006EBA0000}"/>
    <cellStyle name="Total (line) 3 4 28 2 2" xfId="47917" xr:uid="{00000000-0005-0000-0000-00006FBA0000}"/>
    <cellStyle name="Total (line) 3 4 28 2 3" xfId="47918" xr:uid="{00000000-0005-0000-0000-000070BA0000}"/>
    <cellStyle name="Total (line) 3 4 28 2 4" xfId="47919" xr:uid="{00000000-0005-0000-0000-000071BA0000}"/>
    <cellStyle name="Total (line) 3 4 28 3" xfId="47920" xr:uid="{00000000-0005-0000-0000-000072BA0000}"/>
    <cellStyle name="Total (line) 3 4 28 4" xfId="47921" xr:uid="{00000000-0005-0000-0000-000073BA0000}"/>
    <cellStyle name="Total (line) 3 4 28 5" xfId="47922" xr:uid="{00000000-0005-0000-0000-000074BA0000}"/>
    <cellStyle name="Total (line) 3 4 29" xfId="6675" xr:uid="{00000000-0005-0000-0000-000075BA0000}"/>
    <cellStyle name="Total (line) 3 4 29 2" xfId="47923" xr:uid="{00000000-0005-0000-0000-000076BA0000}"/>
    <cellStyle name="Total (line) 3 4 29 2 2" xfId="47924" xr:uid="{00000000-0005-0000-0000-000077BA0000}"/>
    <cellStyle name="Total (line) 3 4 29 2 3" xfId="47925" xr:uid="{00000000-0005-0000-0000-000078BA0000}"/>
    <cellStyle name="Total (line) 3 4 29 2 4" xfId="47926" xr:uid="{00000000-0005-0000-0000-000079BA0000}"/>
    <cellStyle name="Total (line) 3 4 29 3" xfId="47927" xr:uid="{00000000-0005-0000-0000-00007ABA0000}"/>
    <cellStyle name="Total (line) 3 4 29 4" xfId="47928" xr:uid="{00000000-0005-0000-0000-00007BBA0000}"/>
    <cellStyle name="Total (line) 3 4 29 5" xfId="47929" xr:uid="{00000000-0005-0000-0000-00007CBA0000}"/>
    <cellStyle name="Total (line) 3 4 3" xfId="6676" xr:uid="{00000000-0005-0000-0000-00007DBA0000}"/>
    <cellStyle name="Total (line) 3 4 3 2" xfId="47930" xr:uid="{00000000-0005-0000-0000-00007EBA0000}"/>
    <cellStyle name="Total (line) 3 4 3 2 2" xfId="47931" xr:uid="{00000000-0005-0000-0000-00007FBA0000}"/>
    <cellStyle name="Total (line) 3 4 3 2 3" xfId="47932" xr:uid="{00000000-0005-0000-0000-000080BA0000}"/>
    <cellStyle name="Total (line) 3 4 3 2 4" xfId="47933" xr:uid="{00000000-0005-0000-0000-000081BA0000}"/>
    <cellStyle name="Total (line) 3 4 3 3" xfId="47934" xr:uid="{00000000-0005-0000-0000-000082BA0000}"/>
    <cellStyle name="Total (line) 3 4 3 4" xfId="47935" xr:uid="{00000000-0005-0000-0000-000083BA0000}"/>
    <cellStyle name="Total (line) 3 4 3 5" xfId="47936" xr:uid="{00000000-0005-0000-0000-000084BA0000}"/>
    <cellStyle name="Total (line) 3 4 30" xfId="6677" xr:uid="{00000000-0005-0000-0000-000085BA0000}"/>
    <cellStyle name="Total (line) 3 4 30 2" xfId="47937" xr:uid="{00000000-0005-0000-0000-000086BA0000}"/>
    <cellStyle name="Total (line) 3 4 30 2 2" xfId="47938" xr:uid="{00000000-0005-0000-0000-000087BA0000}"/>
    <cellStyle name="Total (line) 3 4 30 2 3" xfId="47939" xr:uid="{00000000-0005-0000-0000-000088BA0000}"/>
    <cellStyle name="Total (line) 3 4 30 2 4" xfId="47940" xr:uid="{00000000-0005-0000-0000-000089BA0000}"/>
    <cellStyle name="Total (line) 3 4 30 3" xfId="47941" xr:uid="{00000000-0005-0000-0000-00008ABA0000}"/>
    <cellStyle name="Total (line) 3 4 30 4" xfId="47942" xr:uid="{00000000-0005-0000-0000-00008BBA0000}"/>
    <cellStyle name="Total (line) 3 4 30 5" xfId="47943" xr:uid="{00000000-0005-0000-0000-00008CBA0000}"/>
    <cellStyle name="Total (line) 3 4 31" xfId="6678" xr:uid="{00000000-0005-0000-0000-00008DBA0000}"/>
    <cellStyle name="Total (line) 3 4 31 2" xfId="47944" xr:uid="{00000000-0005-0000-0000-00008EBA0000}"/>
    <cellStyle name="Total (line) 3 4 31 2 2" xfId="47945" xr:uid="{00000000-0005-0000-0000-00008FBA0000}"/>
    <cellStyle name="Total (line) 3 4 31 2 3" xfId="47946" xr:uid="{00000000-0005-0000-0000-000090BA0000}"/>
    <cellStyle name="Total (line) 3 4 31 2 4" xfId="47947" xr:uid="{00000000-0005-0000-0000-000091BA0000}"/>
    <cellStyle name="Total (line) 3 4 31 3" xfId="47948" xr:uid="{00000000-0005-0000-0000-000092BA0000}"/>
    <cellStyle name="Total (line) 3 4 31 4" xfId="47949" xr:uid="{00000000-0005-0000-0000-000093BA0000}"/>
    <cellStyle name="Total (line) 3 4 31 5" xfId="47950" xr:uid="{00000000-0005-0000-0000-000094BA0000}"/>
    <cellStyle name="Total (line) 3 4 32" xfId="6679" xr:uid="{00000000-0005-0000-0000-000095BA0000}"/>
    <cellStyle name="Total (line) 3 4 32 2" xfId="47951" xr:uid="{00000000-0005-0000-0000-000096BA0000}"/>
    <cellStyle name="Total (line) 3 4 32 2 2" xfId="47952" xr:uid="{00000000-0005-0000-0000-000097BA0000}"/>
    <cellStyle name="Total (line) 3 4 32 2 3" xfId="47953" xr:uid="{00000000-0005-0000-0000-000098BA0000}"/>
    <cellStyle name="Total (line) 3 4 32 2 4" xfId="47954" xr:uid="{00000000-0005-0000-0000-000099BA0000}"/>
    <cellStyle name="Total (line) 3 4 32 3" xfId="47955" xr:uid="{00000000-0005-0000-0000-00009ABA0000}"/>
    <cellStyle name="Total (line) 3 4 32 4" xfId="47956" xr:uid="{00000000-0005-0000-0000-00009BBA0000}"/>
    <cellStyle name="Total (line) 3 4 32 5" xfId="47957" xr:uid="{00000000-0005-0000-0000-00009CBA0000}"/>
    <cellStyle name="Total (line) 3 4 33" xfId="6680" xr:uid="{00000000-0005-0000-0000-00009DBA0000}"/>
    <cellStyle name="Total (line) 3 4 33 2" xfId="47958" xr:uid="{00000000-0005-0000-0000-00009EBA0000}"/>
    <cellStyle name="Total (line) 3 4 33 2 2" xfId="47959" xr:uid="{00000000-0005-0000-0000-00009FBA0000}"/>
    <cellStyle name="Total (line) 3 4 33 2 3" xfId="47960" xr:uid="{00000000-0005-0000-0000-0000A0BA0000}"/>
    <cellStyle name="Total (line) 3 4 33 2 4" xfId="47961" xr:uid="{00000000-0005-0000-0000-0000A1BA0000}"/>
    <cellStyle name="Total (line) 3 4 33 3" xfId="47962" xr:uid="{00000000-0005-0000-0000-0000A2BA0000}"/>
    <cellStyle name="Total (line) 3 4 33 4" xfId="47963" xr:uid="{00000000-0005-0000-0000-0000A3BA0000}"/>
    <cellStyle name="Total (line) 3 4 33 5" xfId="47964" xr:uid="{00000000-0005-0000-0000-0000A4BA0000}"/>
    <cellStyle name="Total (line) 3 4 34" xfId="6681" xr:uid="{00000000-0005-0000-0000-0000A5BA0000}"/>
    <cellStyle name="Total (line) 3 4 34 2" xfId="47965" xr:uid="{00000000-0005-0000-0000-0000A6BA0000}"/>
    <cellStyle name="Total (line) 3 4 34 2 2" xfId="47966" xr:uid="{00000000-0005-0000-0000-0000A7BA0000}"/>
    <cellStyle name="Total (line) 3 4 34 2 3" xfId="47967" xr:uid="{00000000-0005-0000-0000-0000A8BA0000}"/>
    <cellStyle name="Total (line) 3 4 34 2 4" xfId="47968" xr:uid="{00000000-0005-0000-0000-0000A9BA0000}"/>
    <cellStyle name="Total (line) 3 4 34 3" xfId="47969" xr:uid="{00000000-0005-0000-0000-0000AABA0000}"/>
    <cellStyle name="Total (line) 3 4 34 4" xfId="47970" xr:uid="{00000000-0005-0000-0000-0000ABBA0000}"/>
    <cellStyle name="Total (line) 3 4 34 5" xfId="47971" xr:uid="{00000000-0005-0000-0000-0000ACBA0000}"/>
    <cellStyle name="Total (line) 3 4 35" xfId="6682" xr:uid="{00000000-0005-0000-0000-0000ADBA0000}"/>
    <cellStyle name="Total (line) 3 4 35 2" xfId="47972" xr:uid="{00000000-0005-0000-0000-0000AEBA0000}"/>
    <cellStyle name="Total (line) 3 4 35 2 2" xfId="47973" xr:uid="{00000000-0005-0000-0000-0000AFBA0000}"/>
    <cellStyle name="Total (line) 3 4 35 2 3" xfId="47974" xr:uid="{00000000-0005-0000-0000-0000B0BA0000}"/>
    <cellStyle name="Total (line) 3 4 35 2 4" xfId="47975" xr:uid="{00000000-0005-0000-0000-0000B1BA0000}"/>
    <cellStyle name="Total (line) 3 4 35 3" xfId="47976" xr:uid="{00000000-0005-0000-0000-0000B2BA0000}"/>
    <cellStyle name="Total (line) 3 4 35 4" xfId="47977" xr:uid="{00000000-0005-0000-0000-0000B3BA0000}"/>
    <cellStyle name="Total (line) 3 4 35 5" xfId="47978" xr:uid="{00000000-0005-0000-0000-0000B4BA0000}"/>
    <cellStyle name="Total (line) 3 4 36" xfId="6683" xr:uid="{00000000-0005-0000-0000-0000B5BA0000}"/>
    <cellStyle name="Total (line) 3 4 36 2" xfId="47979" xr:uid="{00000000-0005-0000-0000-0000B6BA0000}"/>
    <cellStyle name="Total (line) 3 4 36 2 2" xfId="47980" xr:uid="{00000000-0005-0000-0000-0000B7BA0000}"/>
    <cellStyle name="Total (line) 3 4 36 2 3" xfId="47981" xr:uid="{00000000-0005-0000-0000-0000B8BA0000}"/>
    <cellStyle name="Total (line) 3 4 36 2 4" xfId="47982" xr:uid="{00000000-0005-0000-0000-0000B9BA0000}"/>
    <cellStyle name="Total (line) 3 4 36 3" xfId="47983" xr:uid="{00000000-0005-0000-0000-0000BABA0000}"/>
    <cellStyle name="Total (line) 3 4 36 4" xfId="47984" xr:uid="{00000000-0005-0000-0000-0000BBBA0000}"/>
    <cellStyle name="Total (line) 3 4 36 5" xfId="47985" xr:uid="{00000000-0005-0000-0000-0000BCBA0000}"/>
    <cellStyle name="Total (line) 3 4 37" xfId="6684" xr:uid="{00000000-0005-0000-0000-0000BDBA0000}"/>
    <cellStyle name="Total (line) 3 4 37 2" xfId="47986" xr:uid="{00000000-0005-0000-0000-0000BEBA0000}"/>
    <cellStyle name="Total (line) 3 4 37 2 2" xfId="47987" xr:uid="{00000000-0005-0000-0000-0000BFBA0000}"/>
    <cellStyle name="Total (line) 3 4 37 2 3" xfId="47988" xr:uid="{00000000-0005-0000-0000-0000C0BA0000}"/>
    <cellStyle name="Total (line) 3 4 37 2 4" xfId="47989" xr:uid="{00000000-0005-0000-0000-0000C1BA0000}"/>
    <cellStyle name="Total (line) 3 4 37 3" xfId="47990" xr:uid="{00000000-0005-0000-0000-0000C2BA0000}"/>
    <cellStyle name="Total (line) 3 4 37 4" xfId="47991" xr:uid="{00000000-0005-0000-0000-0000C3BA0000}"/>
    <cellStyle name="Total (line) 3 4 37 5" xfId="47992" xr:uid="{00000000-0005-0000-0000-0000C4BA0000}"/>
    <cellStyle name="Total (line) 3 4 38" xfId="6685" xr:uid="{00000000-0005-0000-0000-0000C5BA0000}"/>
    <cellStyle name="Total (line) 3 4 38 2" xfId="47993" xr:uid="{00000000-0005-0000-0000-0000C6BA0000}"/>
    <cellStyle name="Total (line) 3 4 38 2 2" xfId="47994" xr:uid="{00000000-0005-0000-0000-0000C7BA0000}"/>
    <cellStyle name="Total (line) 3 4 38 2 3" xfId="47995" xr:uid="{00000000-0005-0000-0000-0000C8BA0000}"/>
    <cellStyle name="Total (line) 3 4 38 2 4" xfId="47996" xr:uid="{00000000-0005-0000-0000-0000C9BA0000}"/>
    <cellStyle name="Total (line) 3 4 38 3" xfId="47997" xr:uid="{00000000-0005-0000-0000-0000CABA0000}"/>
    <cellStyle name="Total (line) 3 4 38 4" xfId="47998" xr:uid="{00000000-0005-0000-0000-0000CBBA0000}"/>
    <cellStyle name="Total (line) 3 4 38 5" xfId="47999" xr:uid="{00000000-0005-0000-0000-0000CCBA0000}"/>
    <cellStyle name="Total (line) 3 4 39" xfId="6686" xr:uid="{00000000-0005-0000-0000-0000CDBA0000}"/>
    <cellStyle name="Total (line) 3 4 39 2" xfId="48000" xr:uid="{00000000-0005-0000-0000-0000CEBA0000}"/>
    <cellStyle name="Total (line) 3 4 39 2 2" xfId="48001" xr:uid="{00000000-0005-0000-0000-0000CFBA0000}"/>
    <cellStyle name="Total (line) 3 4 39 2 3" xfId="48002" xr:uid="{00000000-0005-0000-0000-0000D0BA0000}"/>
    <cellStyle name="Total (line) 3 4 39 2 4" xfId="48003" xr:uid="{00000000-0005-0000-0000-0000D1BA0000}"/>
    <cellStyle name="Total (line) 3 4 39 3" xfId="48004" xr:uid="{00000000-0005-0000-0000-0000D2BA0000}"/>
    <cellStyle name="Total (line) 3 4 39 4" xfId="48005" xr:uid="{00000000-0005-0000-0000-0000D3BA0000}"/>
    <cellStyle name="Total (line) 3 4 39 5" xfId="48006" xr:uid="{00000000-0005-0000-0000-0000D4BA0000}"/>
    <cellStyle name="Total (line) 3 4 4" xfId="6687" xr:uid="{00000000-0005-0000-0000-0000D5BA0000}"/>
    <cellStyle name="Total (line) 3 4 4 2" xfId="48007" xr:uid="{00000000-0005-0000-0000-0000D6BA0000}"/>
    <cellStyle name="Total (line) 3 4 4 2 2" xfId="48008" xr:uid="{00000000-0005-0000-0000-0000D7BA0000}"/>
    <cellStyle name="Total (line) 3 4 4 2 3" xfId="48009" xr:uid="{00000000-0005-0000-0000-0000D8BA0000}"/>
    <cellStyle name="Total (line) 3 4 4 2 4" xfId="48010" xr:uid="{00000000-0005-0000-0000-0000D9BA0000}"/>
    <cellStyle name="Total (line) 3 4 4 3" xfId="48011" xr:uid="{00000000-0005-0000-0000-0000DABA0000}"/>
    <cellStyle name="Total (line) 3 4 4 4" xfId="48012" xr:uid="{00000000-0005-0000-0000-0000DBBA0000}"/>
    <cellStyle name="Total (line) 3 4 4 5" xfId="48013" xr:uid="{00000000-0005-0000-0000-0000DCBA0000}"/>
    <cellStyle name="Total (line) 3 4 40" xfId="6688" xr:uid="{00000000-0005-0000-0000-0000DDBA0000}"/>
    <cellStyle name="Total (line) 3 4 40 2" xfId="48014" xr:uid="{00000000-0005-0000-0000-0000DEBA0000}"/>
    <cellStyle name="Total (line) 3 4 40 2 2" xfId="48015" xr:uid="{00000000-0005-0000-0000-0000DFBA0000}"/>
    <cellStyle name="Total (line) 3 4 40 2 3" xfId="48016" xr:uid="{00000000-0005-0000-0000-0000E0BA0000}"/>
    <cellStyle name="Total (line) 3 4 40 2 4" xfId="48017" xr:uid="{00000000-0005-0000-0000-0000E1BA0000}"/>
    <cellStyle name="Total (line) 3 4 40 3" xfId="48018" xr:uid="{00000000-0005-0000-0000-0000E2BA0000}"/>
    <cellStyle name="Total (line) 3 4 40 4" xfId="48019" xr:uid="{00000000-0005-0000-0000-0000E3BA0000}"/>
    <cellStyle name="Total (line) 3 4 40 5" xfId="48020" xr:uid="{00000000-0005-0000-0000-0000E4BA0000}"/>
    <cellStyle name="Total (line) 3 4 41" xfId="6689" xr:uid="{00000000-0005-0000-0000-0000E5BA0000}"/>
    <cellStyle name="Total (line) 3 4 41 2" xfId="48021" xr:uid="{00000000-0005-0000-0000-0000E6BA0000}"/>
    <cellStyle name="Total (line) 3 4 41 2 2" xfId="48022" xr:uid="{00000000-0005-0000-0000-0000E7BA0000}"/>
    <cellStyle name="Total (line) 3 4 41 2 3" xfId="48023" xr:uid="{00000000-0005-0000-0000-0000E8BA0000}"/>
    <cellStyle name="Total (line) 3 4 41 2 4" xfId="48024" xr:uid="{00000000-0005-0000-0000-0000E9BA0000}"/>
    <cellStyle name="Total (line) 3 4 41 3" xfId="48025" xr:uid="{00000000-0005-0000-0000-0000EABA0000}"/>
    <cellStyle name="Total (line) 3 4 41 4" xfId="48026" xr:uid="{00000000-0005-0000-0000-0000EBBA0000}"/>
    <cellStyle name="Total (line) 3 4 41 5" xfId="48027" xr:uid="{00000000-0005-0000-0000-0000ECBA0000}"/>
    <cellStyle name="Total (line) 3 4 42" xfId="6690" xr:uid="{00000000-0005-0000-0000-0000EDBA0000}"/>
    <cellStyle name="Total (line) 3 4 42 2" xfId="48028" xr:uid="{00000000-0005-0000-0000-0000EEBA0000}"/>
    <cellStyle name="Total (line) 3 4 42 2 2" xfId="48029" xr:uid="{00000000-0005-0000-0000-0000EFBA0000}"/>
    <cellStyle name="Total (line) 3 4 42 2 3" xfId="48030" xr:uid="{00000000-0005-0000-0000-0000F0BA0000}"/>
    <cellStyle name="Total (line) 3 4 42 2 4" xfId="48031" xr:uid="{00000000-0005-0000-0000-0000F1BA0000}"/>
    <cellStyle name="Total (line) 3 4 42 3" xfId="48032" xr:uid="{00000000-0005-0000-0000-0000F2BA0000}"/>
    <cellStyle name="Total (line) 3 4 42 4" xfId="48033" xr:uid="{00000000-0005-0000-0000-0000F3BA0000}"/>
    <cellStyle name="Total (line) 3 4 42 5" xfId="48034" xr:uid="{00000000-0005-0000-0000-0000F4BA0000}"/>
    <cellStyle name="Total (line) 3 4 43" xfId="6691" xr:uid="{00000000-0005-0000-0000-0000F5BA0000}"/>
    <cellStyle name="Total (line) 3 4 43 2" xfId="48035" xr:uid="{00000000-0005-0000-0000-0000F6BA0000}"/>
    <cellStyle name="Total (line) 3 4 43 2 2" xfId="48036" xr:uid="{00000000-0005-0000-0000-0000F7BA0000}"/>
    <cellStyle name="Total (line) 3 4 43 2 3" xfId="48037" xr:uid="{00000000-0005-0000-0000-0000F8BA0000}"/>
    <cellStyle name="Total (line) 3 4 43 2 4" xfId="48038" xr:uid="{00000000-0005-0000-0000-0000F9BA0000}"/>
    <cellStyle name="Total (line) 3 4 43 3" xfId="48039" xr:uid="{00000000-0005-0000-0000-0000FABA0000}"/>
    <cellStyle name="Total (line) 3 4 43 4" xfId="48040" xr:uid="{00000000-0005-0000-0000-0000FBBA0000}"/>
    <cellStyle name="Total (line) 3 4 43 5" xfId="48041" xr:uid="{00000000-0005-0000-0000-0000FCBA0000}"/>
    <cellStyle name="Total (line) 3 4 44" xfId="6692" xr:uid="{00000000-0005-0000-0000-0000FDBA0000}"/>
    <cellStyle name="Total (line) 3 4 44 2" xfId="48042" xr:uid="{00000000-0005-0000-0000-0000FEBA0000}"/>
    <cellStyle name="Total (line) 3 4 44 2 2" xfId="48043" xr:uid="{00000000-0005-0000-0000-0000FFBA0000}"/>
    <cellStyle name="Total (line) 3 4 44 2 3" xfId="48044" xr:uid="{00000000-0005-0000-0000-000000BB0000}"/>
    <cellStyle name="Total (line) 3 4 44 2 4" xfId="48045" xr:uid="{00000000-0005-0000-0000-000001BB0000}"/>
    <cellStyle name="Total (line) 3 4 44 3" xfId="48046" xr:uid="{00000000-0005-0000-0000-000002BB0000}"/>
    <cellStyle name="Total (line) 3 4 44 4" xfId="48047" xr:uid="{00000000-0005-0000-0000-000003BB0000}"/>
    <cellStyle name="Total (line) 3 4 44 5" xfId="48048" xr:uid="{00000000-0005-0000-0000-000004BB0000}"/>
    <cellStyle name="Total (line) 3 4 45" xfId="6693" xr:uid="{00000000-0005-0000-0000-000005BB0000}"/>
    <cellStyle name="Total (line) 3 4 45 2" xfId="48049" xr:uid="{00000000-0005-0000-0000-000006BB0000}"/>
    <cellStyle name="Total (line) 3 4 45 2 2" xfId="48050" xr:uid="{00000000-0005-0000-0000-000007BB0000}"/>
    <cellStyle name="Total (line) 3 4 45 2 3" xfId="48051" xr:uid="{00000000-0005-0000-0000-000008BB0000}"/>
    <cellStyle name="Total (line) 3 4 45 2 4" xfId="48052" xr:uid="{00000000-0005-0000-0000-000009BB0000}"/>
    <cellStyle name="Total (line) 3 4 45 3" xfId="48053" xr:uid="{00000000-0005-0000-0000-00000ABB0000}"/>
    <cellStyle name="Total (line) 3 4 45 4" xfId="48054" xr:uid="{00000000-0005-0000-0000-00000BBB0000}"/>
    <cellStyle name="Total (line) 3 4 45 5" xfId="48055" xr:uid="{00000000-0005-0000-0000-00000CBB0000}"/>
    <cellStyle name="Total (line) 3 4 46" xfId="48056" xr:uid="{00000000-0005-0000-0000-00000DBB0000}"/>
    <cellStyle name="Total (line) 3 4 46 2" xfId="48057" xr:uid="{00000000-0005-0000-0000-00000EBB0000}"/>
    <cellStyle name="Total (line) 3 4 46 3" xfId="48058" xr:uid="{00000000-0005-0000-0000-00000FBB0000}"/>
    <cellStyle name="Total (line) 3 4 46 4" xfId="48059" xr:uid="{00000000-0005-0000-0000-000010BB0000}"/>
    <cellStyle name="Total (line) 3 4 47" xfId="48060" xr:uid="{00000000-0005-0000-0000-000011BB0000}"/>
    <cellStyle name="Total (line) 3 4 5" xfId="6694" xr:uid="{00000000-0005-0000-0000-000012BB0000}"/>
    <cellStyle name="Total (line) 3 4 5 2" xfId="48061" xr:uid="{00000000-0005-0000-0000-000013BB0000}"/>
    <cellStyle name="Total (line) 3 4 5 2 2" xfId="48062" xr:uid="{00000000-0005-0000-0000-000014BB0000}"/>
    <cellStyle name="Total (line) 3 4 5 2 3" xfId="48063" xr:uid="{00000000-0005-0000-0000-000015BB0000}"/>
    <cellStyle name="Total (line) 3 4 5 2 4" xfId="48064" xr:uid="{00000000-0005-0000-0000-000016BB0000}"/>
    <cellStyle name="Total (line) 3 4 5 3" xfId="48065" xr:uid="{00000000-0005-0000-0000-000017BB0000}"/>
    <cellStyle name="Total (line) 3 4 5 4" xfId="48066" xr:uid="{00000000-0005-0000-0000-000018BB0000}"/>
    <cellStyle name="Total (line) 3 4 5 5" xfId="48067" xr:uid="{00000000-0005-0000-0000-000019BB0000}"/>
    <cellStyle name="Total (line) 3 4 6" xfId="6695" xr:uid="{00000000-0005-0000-0000-00001ABB0000}"/>
    <cellStyle name="Total (line) 3 4 6 2" xfId="48068" xr:uid="{00000000-0005-0000-0000-00001BBB0000}"/>
    <cellStyle name="Total (line) 3 4 6 2 2" xfId="48069" xr:uid="{00000000-0005-0000-0000-00001CBB0000}"/>
    <cellStyle name="Total (line) 3 4 6 2 3" xfId="48070" xr:uid="{00000000-0005-0000-0000-00001DBB0000}"/>
    <cellStyle name="Total (line) 3 4 6 2 4" xfId="48071" xr:uid="{00000000-0005-0000-0000-00001EBB0000}"/>
    <cellStyle name="Total (line) 3 4 6 3" xfId="48072" xr:uid="{00000000-0005-0000-0000-00001FBB0000}"/>
    <cellStyle name="Total (line) 3 4 6 4" xfId="48073" xr:uid="{00000000-0005-0000-0000-000020BB0000}"/>
    <cellStyle name="Total (line) 3 4 6 5" xfId="48074" xr:uid="{00000000-0005-0000-0000-000021BB0000}"/>
    <cellStyle name="Total (line) 3 4 7" xfId="6696" xr:uid="{00000000-0005-0000-0000-000022BB0000}"/>
    <cellStyle name="Total (line) 3 4 7 2" xfId="48075" xr:uid="{00000000-0005-0000-0000-000023BB0000}"/>
    <cellStyle name="Total (line) 3 4 7 2 2" xfId="48076" xr:uid="{00000000-0005-0000-0000-000024BB0000}"/>
    <cellStyle name="Total (line) 3 4 7 2 3" xfId="48077" xr:uid="{00000000-0005-0000-0000-000025BB0000}"/>
    <cellStyle name="Total (line) 3 4 7 2 4" xfId="48078" xr:uid="{00000000-0005-0000-0000-000026BB0000}"/>
    <cellStyle name="Total (line) 3 4 7 3" xfId="48079" xr:uid="{00000000-0005-0000-0000-000027BB0000}"/>
    <cellStyle name="Total (line) 3 4 7 4" xfId="48080" xr:uid="{00000000-0005-0000-0000-000028BB0000}"/>
    <cellStyle name="Total (line) 3 4 7 5" xfId="48081" xr:uid="{00000000-0005-0000-0000-000029BB0000}"/>
    <cellStyle name="Total (line) 3 4 8" xfId="6697" xr:uid="{00000000-0005-0000-0000-00002ABB0000}"/>
    <cellStyle name="Total (line) 3 4 8 2" xfId="48082" xr:uid="{00000000-0005-0000-0000-00002BBB0000}"/>
    <cellStyle name="Total (line) 3 4 8 2 2" xfId="48083" xr:uid="{00000000-0005-0000-0000-00002CBB0000}"/>
    <cellStyle name="Total (line) 3 4 8 2 3" xfId="48084" xr:uid="{00000000-0005-0000-0000-00002DBB0000}"/>
    <cellStyle name="Total (line) 3 4 8 2 4" xfId="48085" xr:uid="{00000000-0005-0000-0000-00002EBB0000}"/>
    <cellStyle name="Total (line) 3 4 8 3" xfId="48086" xr:uid="{00000000-0005-0000-0000-00002FBB0000}"/>
    <cellStyle name="Total (line) 3 4 8 4" xfId="48087" xr:uid="{00000000-0005-0000-0000-000030BB0000}"/>
    <cellStyle name="Total (line) 3 4 8 5" xfId="48088" xr:uid="{00000000-0005-0000-0000-000031BB0000}"/>
    <cellStyle name="Total (line) 3 4 9" xfId="6698" xr:uid="{00000000-0005-0000-0000-000032BB0000}"/>
    <cellStyle name="Total (line) 3 4 9 2" xfId="48089" xr:uid="{00000000-0005-0000-0000-000033BB0000}"/>
    <cellStyle name="Total (line) 3 4 9 2 2" xfId="48090" xr:uid="{00000000-0005-0000-0000-000034BB0000}"/>
    <cellStyle name="Total (line) 3 4 9 2 3" xfId="48091" xr:uid="{00000000-0005-0000-0000-000035BB0000}"/>
    <cellStyle name="Total (line) 3 4 9 2 4" xfId="48092" xr:uid="{00000000-0005-0000-0000-000036BB0000}"/>
    <cellStyle name="Total (line) 3 4 9 3" xfId="48093" xr:uid="{00000000-0005-0000-0000-000037BB0000}"/>
    <cellStyle name="Total (line) 3 4 9 4" xfId="48094" xr:uid="{00000000-0005-0000-0000-000038BB0000}"/>
    <cellStyle name="Total (line) 3 4 9 5" xfId="48095" xr:uid="{00000000-0005-0000-0000-000039BB0000}"/>
    <cellStyle name="Total (line) 3 5" xfId="6699" xr:uid="{00000000-0005-0000-0000-00003ABB0000}"/>
    <cellStyle name="Total (line) 3 5 10" xfId="6700" xr:uid="{00000000-0005-0000-0000-00003BBB0000}"/>
    <cellStyle name="Total (line) 3 5 10 2" xfId="48096" xr:uid="{00000000-0005-0000-0000-00003CBB0000}"/>
    <cellStyle name="Total (line) 3 5 10 2 2" xfId="48097" xr:uid="{00000000-0005-0000-0000-00003DBB0000}"/>
    <cellStyle name="Total (line) 3 5 10 2 3" xfId="48098" xr:uid="{00000000-0005-0000-0000-00003EBB0000}"/>
    <cellStyle name="Total (line) 3 5 10 2 4" xfId="48099" xr:uid="{00000000-0005-0000-0000-00003FBB0000}"/>
    <cellStyle name="Total (line) 3 5 10 3" xfId="48100" xr:uid="{00000000-0005-0000-0000-000040BB0000}"/>
    <cellStyle name="Total (line) 3 5 10 4" xfId="48101" xr:uid="{00000000-0005-0000-0000-000041BB0000}"/>
    <cellStyle name="Total (line) 3 5 10 5" xfId="48102" xr:uid="{00000000-0005-0000-0000-000042BB0000}"/>
    <cellStyle name="Total (line) 3 5 11" xfId="6701" xr:uid="{00000000-0005-0000-0000-000043BB0000}"/>
    <cellStyle name="Total (line) 3 5 11 2" xfId="48103" xr:uid="{00000000-0005-0000-0000-000044BB0000}"/>
    <cellStyle name="Total (line) 3 5 11 2 2" xfId="48104" xr:uid="{00000000-0005-0000-0000-000045BB0000}"/>
    <cellStyle name="Total (line) 3 5 11 2 3" xfId="48105" xr:uid="{00000000-0005-0000-0000-000046BB0000}"/>
    <cellStyle name="Total (line) 3 5 11 2 4" xfId="48106" xr:uid="{00000000-0005-0000-0000-000047BB0000}"/>
    <cellStyle name="Total (line) 3 5 11 3" xfId="48107" xr:uid="{00000000-0005-0000-0000-000048BB0000}"/>
    <cellStyle name="Total (line) 3 5 11 4" xfId="48108" xr:uid="{00000000-0005-0000-0000-000049BB0000}"/>
    <cellStyle name="Total (line) 3 5 11 5" xfId="48109" xr:uid="{00000000-0005-0000-0000-00004ABB0000}"/>
    <cellStyle name="Total (line) 3 5 12" xfId="6702" xr:uid="{00000000-0005-0000-0000-00004BBB0000}"/>
    <cellStyle name="Total (line) 3 5 12 2" xfId="48110" xr:uid="{00000000-0005-0000-0000-00004CBB0000}"/>
    <cellStyle name="Total (line) 3 5 12 2 2" xfId="48111" xr:uid="{00000000-0005-0000-0000-00004DBB0000}"/>
    <cellStyle name="Total (line) 3 5 12 2 3" xfId="48112" xr:uid="{00000000-0005-0000-0000-00004EBB0000}"/>
    <cellStyle name="Total (line) 3 5 12 2 4" xfId="48113" xr:uid="{00000000-0005-0000-0000-00004FBB0000}"/>
    <cellStyle name="Total (line) 3 5 12 3" xfId="48114" xr:uid="{00000000-0005-0000-0000-000050BB0000}"/>
    <cellStyle name="Total (line) 3 5 12 4" xfId="48115" xr:uid="{00000000-0005-0000-0000-000051BB0000}"/>
    <cellStyle name="Total (line) 3 5 12 5" xfId="48116" xr:uid="{00000000-0005-0000-0000-000052BB0000}"/>
    <cellStyle name="Total (line) 3 5 13" xfId="6703" xr:uid="{00000000-0005-0000-0000-000053BB0000}"/>
    <cellStyle name="Total (line) 3 5 13 2" xfId="48117" xr:uid="{00000000-0005-0000-0000-000054BB0000}"/>
    <cellStyle name="Total (line) 3 5 13 2 2" xfId="48118" xr:uid="{00000000-0005-0000-0000-000055BB0000}"/>
    <cellStyle name="Total (line) 3 5 13 2 3" xfId="48119" xr:uid="{00000000-0005-0000-0000-000056BB0000}"/>
    <cellStyle name="Total (line) 3 5 13 2 4" xfId="48120" xr:uid="{00000000-0005-0000-0000-000057BB0000}"/>
    <cellStyle name="Total (line) 3 5 13 3" xfId="48121" xr:uid="{00000000-0005-0000-0000-000058BB0000}"/>
    <cellStyle name="Total (line) 3 5 13 4" xfId="48122" xr:uid="{00000000-0005-0000-0000-000059BB0000}"/>
    <cellStyle name="Total (line) 3 5 13 5" xfId="48123" xr:uid="{00000000-0005-0000-0000-00005ABB0000}"/>
    <cellStyle name="Total (line) 3 5 14" xfId="6704" xr:uid="{00000000-0005-0000-0000-00005BBB0000}"/>
    <cellStyle name="Total (line) 3 5 14 2" xfId="48124" xr:uid="{00000000-0005-0000-0000-00005CBB0000}"/>
    <cellStyle name="Total (line) 3 5 14 2 2" xfId="48125" xr:uid="{00000000-0005-0000-0000-00005DBB0000}"/>
    <cellStyle name="Total (line) 3 5 14 2 3" xfId="48126" xr:uid="{00000000-0005-0000-0000-00005EBB0000}"/>
    <cellStyle name="Total (line) 3 5 14 2 4" xfId="48127" xr:uid="{00000000-0005-0000-0000-00005FBB0000}"/>
    <cellStyle name="Total (line) 3 5 14 3" xfId="48128" xr:uid="{00000000-0005-0000-0000-000060BB0000}"/>
    <cellStyle name="Total (line) 3 5 14 4" xfId="48129" xr:uid="{00000000-0005-0000-0000-000061BB0000}"/>
    <cellStyle name="Total (line) 3 5 14 5" xfId="48130" xr:uid="{00000000-0005-0000-0000-000062BB0000}"/>
    <cellStyle name="Total (line) 3 5 15" xfId="6705" xr:uid="{00000000-0005-0000-0000-000063BB0000}"/>
    <cellStyle name="Total (line) 3 5 15 2" xfId="48131" xr:uid="{00000000-0005-0000-0000-000064BB0000}"/>
    <cellStyle name="Total (line) 3 5 15 2 2" xfId="48132" xr:uid="{00000000-0005-0000-0000-000065BB0000}"/>
    <cellStyle name="Total (line) 3 5 15 2 3" xfId="48133" xr:uid="{00000000-0005-0000-0000-000066BB0000}"/>
    <cellStyle name="Total (line) 3 5 15 2 4" xfId="48134" xr:uid="{00000000-0005-0000-0000-000067BB0000}"/>
    <cellStyle name="Total (line) 3 5 15 3" xfId="48135" xr:uid="{00000000-0005-0000-0000-000068BB0000}"/>
    <cellStyle name="Total (line) 3 5 15 4" xfId="48136" xr:uid="{00000000-0005-0000-0000-000069BB0000}"/>
    <cellStyle name="Total (line) 3 5 15 5" xfId="48137" xr:uid="{00000000-0005-0000-0000-00006ABB0000}"/>
    <cellStyle name="Total (line) 3 5 16" xfId="6706" xr:uid="{00000000-0005-0000-0000-00006BBB0000}"/>
    <cellStyle name="Total (line) 3 5 16 2" xfId="48138" xr:uid="{00000000-0005-0000-0000-00006CBB0000}"/>
    <cellStyle name="Total (line) 3 5 16 2 2" xfId="48139" xr:uid="{00000000-0005-0000-0000-00006DBB0000}"/>
    <cellStyle name="Total (line) 3 5 16 2 3" xfId="48140" xr:uid="{00000000-0005-0000-0000-00006EBB0000}"/>
    <cellStyle name="Total (line) 3 5 16 2 4" xfId="48141" xr:uid="{00000000-0005-0000-0000-00006FBB0000}"/>
    <cellStyle name="Total (line) 3 5 16 3" xfId="48142" xr:uid="{00000000-0005-0000-0000-000070BB0000}"/>
    <cellStyle name="Total (line) 3 5 16 4" xfId="48143" xr:uid="{00000000-0005-0000-0000-000071BB0000}"/>
    <cellStyle name="Total (line) 3 5 16 5" xfId="48144" xr:uid="{00000000-0005-0000-0000-000072BB0000}"/>
    <cellStyle name="Total (line) 3 5 17" xfId="6707" xr:uid="{00000000-0005-0000-0000-000073BB0000}"/>
    <cellStyle name="Total (line) 3 5 17 2" xfId="48145" xr:uid="{00000000-0005-0000-0000-000074BB0000}"/>
    <cellStyle name="Total (line) 3 5 17 2 2" xfId="48146" xr:uid="{00000000-0005-0000-0000-000075BB0000}"/>
    <cellStyle name="Total (line) 3 5 17 2 3" xfId="48147" xr:uid="{00000000-0005-0000-0000-000076BB0000}"/>
    <cellStyle name="Total (line) 3 5 17 2 4" xfId="48148" xr:uid="{00000000-0005-0000-0000-000077BB0000}"/>
    <cellStyle name="Total (line) 3 5 17 3" xfId="48149" xr:uid="{00000000-0005-0000-0000-000078BB0000}"/>
    <cellStyle name="Total (line) 3 5 17 4" xfId="48150" xr:uid="{00000000-0005-0000-0000-000079BB0000}"/>
    <cellStyle name="Total (line) 3 5 17 5" xfId="48151" xr:uid="{00000000-0005-0000-0000-00007ABB0000}"/>
    <cellStyle name="Total (line) 3 5 18" xfId="6708" xr:uid="{00000000-0005-0000-0000-00007BBB0000}"/>
    <cellStyle name="Total (line) 3 5 18 2" xfId="48152" xr:uid="{00000000-0005-0000-0000-00007CBB0000}"/>
    <cellStyle name="Total (line) 3 5 18 2 2" xfId="48153" xr:uid="{00000000-0005-0000-0000-00007DBB0000}"/>
    <cellStyle name="Total (line) 3 5 18 2 3" xfId="48154" xr:uid="{00000000-0005-0000-0000-00007EBB0000}"/>
    <cellStyle name="Total (line) 3 5 18 2 4" xfId="48155" xr:uid="{00000000-0005-0000-0000-00007FBB0000}"/>
    <cellStyle name="Total (line) 3 5 18 3" xfId="48156" xr:uid="{00000000-0005-0000-0000-000080BB0000}"/>
    <cellStyle name="Total (line) 3 5 18 4" xfId="48157" xr:uid="{00000000-0005-0000-0000-000081BB0000}"/>
    <cellStyle name="Total (line) 3 5 18 5" xfId="48158" xr:uid="{00000000-0005-0000-0000-000082BB0000}"/>
    <cellStyle name="Total (line) 3 5 19" xfId="6709" xr:uid="{00000000-0005-0000-0000-000083BB0000}"/>
    <cellStyle name="Total (line) 3 5 19 2" xfId="48159" xr:uid="{00000000-0005-0000-0000-000084BB0000}"/>
    <cellStyle name="Total (line) 3 5 19 2 2" xfId="48160" xr:uid="{00000000-0005-0000-0000-000085BB0000}"/>
    <cellStyle name="Total (line) 3 5 19 2 3" xfId="48161" xr:uid="{00000000-0005-0000-0000-000086BB0000}"/>
    <cellStyle name="Total (line) 3 5 19 2 4" xfId="48162" xr:uid="{00000000-0005-0000-0000-000087BB0000}"/>
    <cellStyle name="Total (line) 3 5 19 3" xfId="48163" xr:uid="{00000000-0005-0000-0000-000088BB0000}"/>
    <cellStyle name="Total (line) 3 5 19 4" xfId="48164" xr:uid="{00000000-0005-0000-0000-000089BB0000}"/>
    <cellStyle name="Total (line) 3 5 19 5" xfId="48165" xr:uid="{00000000-0005-0000-0000-00008ABB0000}"/>
    <cellStyle name="Total (line) 3 5 2" xfId="6710" xr:uid="{00000000-0005-0000-0000-00008BBB0000}"/>
    <cellStyle name="Total (line) 3 5 2 2" xfId="48166" xr:uid="{00000000-0005-0000-0000-00008CBB0000}"/>
    <cellStyle name="Total (line) 3 5 2 2 2" xfId="48167" xr:uid="{00000000-0005-0000-0000-00008DBB0000}"/>
    <cellStyle name="Total (line) 3 5 2 2 3" xfId="48168" xr:uid="{00000000-0005-0000-0000-00008EBB0000}"/>
    <cellStyle name="Total (line) 3 5 2 2 4" xfId="48169" xr:uid="{00000000-0005-0000-0000-00008FBB0000}"/>
    <cellStyle name="Total (line) 3 5 2 3" xfId="48170" xr:uid="{00000000-0005-0000-0000-000090BB0000}"/>
    <cellStyle name="Total (line) 3 5 2 4" xfId="48171" xr:uid="{00000000-0005-0000-0000-000091BB0000}"/>
    <cellStyle name="Total (line) 3 5 2 5" xfId="48172" xr:uid="{00000000-0005-0000-0000-000092BB0000}"/>
    <cellStyle name="Total (line) 3 5 20" xfId="6711" xr:uid="{00000000-0005-0000-0000-000093BB0000}"/>
    <cellStyle name="Total (line) 3 5 20 2" xfId="48173" xr:uid="{00000000-0005-0000-0000-000094BB0000}"/>
    <cellStyle name="Total (line) 3 5 20 2 2" xfId="48174" xr:uid="{00000000-0005-0000-0000-000095BB0000}"/>
    <cellStyle name="Total (line) 3 5 20 2 3" xfId="48175" xr:uid="{00000000-0005-0000-0000-000096BB0000}"/>
    <cellStyle name="Total (line) 3 5 20 2 4" xfId="48176" xr:uid="{00000000-0005-0000-0000-000097BB0000}"/>
    <cellStyle name="Total (line) 3 5 20 3" xfId="48177" xr:uid="{00000000-0005-0000-0000-000098BB0000}"/>
    <cellStyle name="Total (line) 3 5 20 4" xfId="48178" xr:uid="{00000000-0005-0000-0000-000099BB0000}"/>
    <cellStyle name="Total (line) 3 5 20 5" xfId="48179" xr:uid="{00000000-0005-0000-0000-00009ABB0000}"/>
    <cellStyle name="Total (line) 3 5 21" xfId="6712" xr:uid="{00000000-0005-0000-0000-00009BBB0000}"/>
    <cellStyle name="Total (line) 3 5 21 2" xfId="48180" xr:uid="{00000000-0005-0000-0000-00009CBB0000}"/>
    <cellStyle name="Total (line) 3 5 21 2 2" xfId="48181" xr:uid="{00000000-0005-0000-0000-00009DBB0000}"/>
    <cellStyle name="Total (line) 3 5 21 2 3" xfId="48182" xr:uid="{00000000-0005-0000-0000-00009EBB0000}"/>
    <cellStyle name="Total (line) 3 5 21 2 4" xfId="48183" xr:uid="{00000000-0005-0000-0000-00009FBB0000}"/>
    <cellStyle name="Total (line) 3 5 21 3" xfId="48184" xr:uid="{00000000-0005-0000-0000-0000A0BB0000}"/>
    <cellStyle name="Total (line) 3 5 21 4" xfId="48185" xr:uid="{00000000-0005-0000-0000-0000A1BB0000}"/>
    <cellStyle name="Total (line) 3 5 21 5" xfId="48186" xr:uid="{00000000-0005-0000-0000-0000A2BB0000}"/>
    <cellStyle name="Total (line) 3 5 22" xfId="6713" xr:uid="{00000000-0005-0000-0000-0000A3BB0000}"/>
    <cellStyle name="Total (line) 3 5 22 2" xfId="48187" xr:uid="{00000000-0005-0000-0000-0000A4BB0000}"/>
    <cellStyle name="Total (line) 3 5 22 2 2" xfId="48188" xr:uid="{00000000-0005-0000-0000-0000A5BB0000}"/>
    <cellStyle name="Total (line) 3 5 22 2 3" xfId="48189" xr:uid="{00000000-0005-0000-0000-0000A6BB0000}"/>
    <cellStyle name="Total (line) 3 5 22 2 4" xfId="48190" xr:uid="{00000000-0005-0000-0000-0000A7BB0000}"/>
    <cellStyle name="Total (line) 3 5 22 3" xfId="48191" xr:uid="{00000000-0005-0000-0000-0000A8BB0000}"/>
    <cellStyle name="Total (line) 3 5 22 4" xfId="48192" xr:uid="{00000000-0005-0000-0000-0000A9BB0000}"/>
    <cellStyle name="Total (line) 3 5 22 5" xfId="48193" xr:uid="{00000000-0005-0000-0000-0000AABB0000}"/>
    <cellStyle name="Total (line) 3 5 23" xfId="6714" xr:uid="{00000000-0005-0000-0000-0000ABBB0000}"/>
    <cellStyle name="Total (line) 3 5 23 2" xfId="48194" xr:uid="{00000000-0005-0000-0000-0000ACBB0000}"/>
    <cellStyle name="Total (line) 3 5 23 2 2" xfId="48195" xr:uid="{00000000-0005-0000-0000-0000ADBB0000}"/>
    <cellStyle name="Total (line) 3 5 23 2 3" xfId="48196" xr:uid="{00000000-0005-0000-0000-0000AEBB0000}"/>
    <cellStyle name="Total (line) 3 5 23 2 4" xfId="48197" xr:uid="{00000000-0005-0000-0000-0000AFBB0000}"/>
    <cellStyle name="Total (line) 3 5 23 3" xfId="48198" xr:uid="{00000000-0005-0000-0000-0000B0BB0000}"/>
    <cellStyle name="Total (line) 3 5 23 4" xfId="48199" xr:uid="{00000000-0005-0000-0000-0000B1BB0000}"/>
    <cellStyle name="Total (line) 3 5 23 5" xfId="48200" xr:uid="{00000000-0005-0000-0000-0000B2BB0000}"/>
    <cellStyle name="Total (line) 3 5 24" xfId="6715" xr:uid="{00000000-0005-0000-0000-0000B3BB0000}"/>
    <cellStyle name="Total (line) 3 5 24 2" xfId="48201" xr:uid="{00000000-0005-0000-0000-0000B4BB0000}"/>
    <cellStyle name="Total (line) 3 5 24 2 2" xfId="48202" xr:uid="{00000000-0005-0000-0000-0000B5BB0000}"/>
    <cellStyle name="Total (line) 3 5 24 2 3" xfId="48203" xr:uid="{00000000-0005-0000-0000-0000B6BB0000}"/>
    <cellStyle name="Total (line) 3 5 24 2 4" xfId="48204" xr:uid="{00000000-0005-0000-0000-0000B7BB0000}"/>
    <cellStyle name="Total (line) 3 5 24 3" xfId="48205" xr:uid="{00000000-0005-0000-0000-0000B8BB0000}"/>
    <cellStyle name="Total (line) 3 5 24 4" xfId="48206" xr:uid="{00000000-0005-0000-0000-0000B9BB0000}"/>
    <cellStyle name="Total (line) 3 5 24 5" xfId="48207" xr:uid="{00000000-0005-0000-0000-0000BABB0000}"/>
    <cellStyle name="Total (line) 3 5 25" xfId="6716" xr:uid="{00000000-0005-0000-0000-0000BBBB0000}"/>
    <cellStyle name="Total (line) 3 5 25 2" xfId="48208" xr:uid="{00000000-0005-0000-0000-0000BCBB0000}"/>
    <cellStyle name="Total (line) 3 5 25 2 2" xfId="48209" xr:uid="{00000000-0005-0000-0000-0000BDBB0000}"/>
    <cellStyle name="Total (line) 3 5 25 2 3" xfId="48210" xr:uid="{00000000-0005-0000-0000-0000BEBB0000}"/>
    <cellStyle name="Total (line) 3 5 25 2 4" xfId="48211" xr:uid="{00000000-0005-0000-0000-0000BFBB0000}"/>
    <cellStyle name="Total (line) 3 5 25 3" xfId="48212" xr:uid="{00000000-0005-0000-0000-0000C0BB0000}"/>
    <cellStyle name="Total (line) 3 5 25 4" xfId="48213" xr:uid="{00000000-0005-0000-0000-0000C1BB0000}"/>
    <cellStyle name="Total (line) 3 5 25 5" xfId="48214" xr:uid="{00000000-0005-0000-0000-0000C2BB0000}"/>
    <cellStyle name="Total (line) 3 5 26" xfId="6717" xr:uid="{00000000-0005-0000-0000-0000C3BB0000}"/>
    <cellStyle name="Total (line) 3 5 26 2" xfId="48215" xr:uid="{00000000-0005-0000-0000-0000C4BB0000}"/>
    <cellStyle name="Total (line) 3 5 26 2 2" xfId="48216" xr:uid="{00000000-0005-0000-0000-0000C5BB0000}"/>
    <cellStyle name="Total (line) 3 5 26 2 3" xfId="48217" xr:uid="{00000000-0005-0000-0000-0000C6BB0000}"/>
    <cellStyle name="Total (line) 3 5 26 2 4" xfId="48218" xr:uid="{00000000-0005-0000-0000-0000C7BB0000}"/>
    <cellStyle name="Total (line) 3 5 26 3" xfId="48219" xr:uid="{00000000-0005-0000-0000-0000C8BB0000}"/>
    <cellStyle name="Total (line) 3 5 26 4" xfId="48220" xr:uid="{00000000-0005-0000-0000-0000C9BB0000}"/>
    <cellStyle name="Total (line) 3 5 26 5" xfId="48221" xr:uid="{00000000-0005-0000-0000-0000CABB0000}"/>
    <cellStyle name="Total (line) 3 5 27" xfId="6718" xr:uid="{00000000-0005-0000-0000-0000CBBB0000}"/>
    <cellStyle name="Total (line) 3 5 27 2" xfId="48222" xr:uid="{00000000-0005-0000-0000-0000CCBB0000}"/>
    <cellStyle name="Total (line) 3 5 27 2 2" xfId="48223" xr:uid="{00000000-0005-0000-0000-0000CDBB0000}"/>
    <cellStyle name="Total (line) 3 5 27 2 3" xfId="48224" xr:uid="{00000000-0005-0000-0000-0000CEBB0000}"/>
    <cellStyle name="Total (line) 3 5 27 2 4" xfId="48225" xr:uid="{00000000-0005-0000-0000-0000CFBB0000}"/>
    <cellStyle name="Total (line) 3 5 27 3" xfId="48226" xr:uid="{00000000-0005-0000-0000-0000D0BB0000}"/>
    <cellStyle name="Total (line) 3 5 27 4" xfId="48227" xr:uid="{00000000-0005-0000-0000-0000D1BB0000}"/>
    <cellStyle name="Total (line) 3 5 27 5" xfId="48228" xr:uid="{00000000-0005-0000-0000-0000D2BB0000}"/>
    <cellStyle name="Total (line) 3 5 28" xfId="6719" xr:uid="{00000000-0005-0000-0000-0000D3BB0000}"/>
    <cellStyle name="Total (line) 3 5 28 2" xfId="48229" xr:uid="{00000000-0005-0000-0000-0000D4BB0000}"/>
    <cellStyle name="Total (line) 3 5 28 2 2" xfId="48230" xr:uid="{00000000-0005-0000-0000-0000D5BB0000}"/>
    <cellStyle name="Total (line) 3 5 28 2 3" xfId="48231" xr:uid="{00000000-0005-0000-0000-0000D6BB0000}"/>
    <cellStyle name="Total (line) 3 5 28 2 4" xfId="48232" xr:uid="{00000000-0005-0000-0000-0000D7BB0000}"/>
    <cellStyle name="Total (line) 3 5 28 3" xfId="48233" xr:uid="{00000000-0005-0000-0000-0000D8BB0000}"/>
    <cellStyle name="Total (line) 3 5 28 4" xfId="48234" xr:uid="{00000000-0005-0000-0000-0000D9BB0000}"/>
    <cellStyle name="Total (line) 3 5 28 5" xfId="48235" xr:uid="{00000000-0005-0000-0000-0000DABB0000}"/>
    <cellStyle name="Total (line) 3 5 29" xfId="6720" xr:uid="{00000000-0005-0000-0000-0000DBBB0000}"/>
    <cellStyle name="Total (line) 3 5 29 2" xfId="48236" xr:uid="{00000000-0005-0000-0000-0000DCBB0000}"/>
    <cellStyle name="Total (line) 3 5 29 2 2" xfId="48237" xr:uid="{00000000-0005-0000-0000-0000DDBB0000}"/>
    <cellStyle name="Total (line) 3 5 29 2 3" xfId="48238" xr:uid="{00000000-0005-0000-0000-0000DEBB0000}"/>
    <cellStyle name="Total (line) 3 5 29 2 4" xfId="48239" xr:uid="{00000000-0005-0000-0000-0000DFBB0000}"/>
    <cellStyle name="Total (line) 3 5 29 3" xfId="48240" xr:uid="{00000000-0005-0000-0000-0000E0BB0000}"/>
    <cellStyle name="Total (line) 3 5 29 4" xfId="48241" xr:uid="{00000000-0005-0000-0000-0000E1BB0000}"/>
    <cellStyle name="Total (line) 3 5 29 5" xfId="48242" xr:uid="{00000000-0005-0000-0000-0000E2BB0000}"/>
    <cellStyle name="Total (line) 3 5 3" xfId="6721" xr:uid="{00000000-0005-0000-0000-0000E3BB0000}"/>
    <cellStyle name="Total (line) 3 5 3 2" xfId="48243" xr:uid="{00000000-0005-0000-0000-0000E4BB0000}"/>
    <cellStyle name="Total (line) 3 5 3 2 2" xfId="48244" xr:uid="{00000000-0005-0000-0000-0000E5BB0000}"/>
    <cellStyle name="Total (line) 3 5 3 2 3" xfId="48245" xr:uid="{00000000-0005-0000-0000-0000E6BB0000}"/>
    <cellStyle name="Total (line) 3 5 3 2 4" xfId="48246" xr:uid="{00000000-0005-0000-0000-0000E7BB0000}"/>
    <cellStyle name="Total (line) 3 5 3 3" xfId="48247" xr:uid="{00000000-0005-0000-0000-0000E8BB0000}"/>
    <cellStyle name="Total (line) 3 5 3 4" xfId="48248" xr:uid="{00000000-0005-0000-0000-0000E9BB0000}"/>
    <cellStyle name="Total (line) 3 5 3 5" xfId="48249" xr:uid="{00000000-0005-0000-0000-0000EABB0000}"/>
    <cellStyle name="Total (line) 3 5 30" xfId="6722" xr:uid="{00000000-0005-0000-0000-0000EBBB0000}"/>
    <cellStyle name="Total (line) 3 5 30 2" xfId="48250" xr:uid="{00000000-0005-0000-0000-0000ECBB0000}"/>
    <cellStyle name="Total (line) 3 5 30 2 2" xfId="48251" xr:uid="{00000000-0005-0000-0000-0000EDBB0000}"/>
    <cellStyle name="Total (line) 3 5 30 2 3" xfId="48252" xr:uid="{00000000-0005-0000-0000-0000EEBB0000}"/>
    <cellStyle name="Total (line) 3 5 30 2 4" xfId="48253" xr:uid="{00000000-0005-0000-0000-0000EFBB0000}"/>
    <cellStyle name="Total (line) 3 5 30 3" xfId="48254" xr:uid="{00000000-0005-0000-0000-0000F0BB0000}"/>
    <cellStyle name="Total (line) 3 5 30 4" xfId="48255" xr:uid="{00000000-0005-0000-0000-0000F1BB0000}"/>
    <cellStyle name="Total (line) 3 5 30 5" xfId="48256" xr:uid="{00000000-0005-0000-0000-0000F2BB0000}"/>
    <cellStyle name="Total (line) 3 5 31" xfId="6723" xr:uid="{00000000-0005-0000-0000-0000F3BB0000}"/>
    <cellStyle name="Total (line) 3 5 31 2" xfId="48257" xr:uid="{00000000-0005-0000-0000-0000F4BB0000}"/>
    <cellStyle name="Total (line) 3 5 31 2 2" xfId="48258" xr:uid="{00000000-0005-0000-0000-0000F5BB0000}"/>
    <cellStyle name="Total (line) 3 5 31 2 3" xfId="48259" xr:uid="{00000000-0005-0000-0000-0000F6BB0000}"/>
    <cellStyle name="Total (line) 3 5 31 2 4" xfId="48260" xr:uid="{00000000-0005-0000-0000-0000F7BB0000}"/>
    <cellStyle name="Total (line) 3 5 31 3" xfId="48261" xr:uid="{00000000-0005-0000-0000-0000F8BB0000}"/>
    <cellStyle name="Total (line) 3 5 31 4" xfId="48262" xr:uid="{00000000-0005-0000-0000-0000F9BB0000}"/>
    <cellStyle name="Total (line) 3 5 31 5" xfId="48263" xr:uid="{00000000-0005-0000-0000-0000FABB0000}"/>
    <cellStyle name="Total (line) 3 5 32" xfId="6724" xr:uid="{00000000-0005-0000-0000-0000FBBB0000}"/>
    <cellStyle name="Total (line) 3 5 32 2" xfId="48264" xr:uid="{00000000-0005-0000-0000-0000FCBB0000}"/>
    <cellStyle name="Total (line) 3 5 32 2 2" xfId="48265" xr:uid="{00000000-0005-0000-0000-0000FDBB0000}"/>
    <cellStyle name="Total (line) 3 5 32 2 3" xfId="48266" xr:uid="{00000000-0005-0000-0000-0000FEBB0000}"/>
    <cellStyle name="Total (line) 3 5 32 2 4" xfId="48267" xr:uid="{00000000-0005-0000-0000-0000FFBB0000}"/>
    <cellStyle name="Total (line) 3 5 32 3" xfId="48268" xr:uid="{00000000-0005-0000-0000-000000BC0000}"/>
    <cellStyle name="Total (line) 3 5 32 4" xfId="48269" xr:uid="{00000000-0005-0000-0000-000001BC0000}"/>
    <cellStyle name="Total (line) 3 5 32 5" xfId="48270" xr:uid="{00000000-0005-0000-0000-000002BC0000}"/>
    <cellStyle name="Total (line) 3 5 33" xfId="6725" xr:uid="{00000000-0005-0000-0000-000003BC0000}"/>
    <cellStyle name="Total (line) 3 5 33 2" xfId="48271" xr:uid="{00000000-0005-0000-0000-000004BC0000}"/>
    <cellStyle name="Total (line) 3 5 33 2 2" xfId="48272" xr:uid="{00000000-0005-0000-0000-000005BC0000}"/>
    <cellStyle name="Total (line) 3 5 33 2 3" xfId="48273" xr:uid="{00000000-0005-0000-0000-000006BC0000}"/>
    <cellStyle name="Total (line) 3 5 33 2 4" xfId="48274" xr:uid="{00000000-0005-0000-0000-000007BC0000}"/>
    <cellStyle name="Total (line) 3 5 33 3" xfId="48275" xr:uid="{00000000-0005-0000-0000-000008BC0000}"/>
    <cellStyle name="Total (line) 3 5 33 4" xfId="48276" xr:uid="{00000000-0005-0000-0000-000009BC0000}"/>
    <cellStyle name="Total (line) 3 5 33 5" xfId="48277" xr:uid="{00000000-0005-0000-0000-00000ABC0000}"/>
    <cellStyle name="Total (line) 3 5 34" xfId="6726" xr:uid="{00000000-0005-0000-0000-00000BBC0000}"/>
    <cellStyle name="Total (line) 3 5 34 2" xfId="48278" xr:uid="{00000000-0005-0000-0000-00000CBC0000}"/>
    <cellStyle name="Total (line) 3 5 34 2 2" xfId="48279" xr:uid="{00000000-0005-0000-0000-00000DBC0000}"/>
    <cellStyle name="Total (line) 3 5 34 2 3" xfId="48280" xr:uid="{00000000-0005-0000-0000-00000EBC0000}"/>
    <cellStyle name="Total (line) 3 5 34 2 4" xfId="48281" xr:uid="{00000000-0005-0000-0000-00000FBC0000}"/>
    <cellStyle name="Total (line) 3 5 34 3" xfId="48282" xr:uid="{00000000-0005-0000-0000-000010BC0000}"/>
    <cellStyle name="Total (line) 3 5 34 4" xfId="48283" xr:uid="{00000000-0005-0000-0000-000011BC0000}"/>
    <cellStyle name="Total (line) 3 5 34 5" xfId="48284" xr:uid="{00000000-0005-0000-0000-000012BC0000}"/>
    <cellStyle name="Total (line) 3 5 35" xfId="6727" xr:uid="{00000000-0005-0000-0000-000013BC0000}"/>
    <cellStyle name="Total (line) 3 5 35 2" xfId="48285" xr:uid="{00000000-0005-0000-0000-000014BC0000}"/>
    <cellStyle name="Total (line) 3 5 35 2 2" xfId="48286" xr:uid="{00000000-0005-0000-0000-000015BC0000}"/>
    <cellStyle name="Total (line) 3 5 35 2 3" xfId="48287" xr:uid="{00000000-0005-0000-0000-000016BC0000}"/>
    <cellStyle name="Total (line) 3 5 35 2 4" xfId="48288" xr:uid="{00000000-0005-0000-0000-000017BC0000}"/>
    <cellStyle name="Total (line) 3 5 35 3" xfId="48289" xr:uid="{00000000-0005-0000-0000-000018BC0000}"/>
    <cellStyle name="Total (line) 3 5 35 4" xfId="48290" xr:uid="{00000000-0005-0000-0000-000019BC0000}"/>
    <cellStyle name="Total (line) 3 5 35 5" xfId="48291" xr:uid="{00000000-0005-0000-0000-00001ABC0000}"/>
    <cellStyle name="Total (line) 3 5 36" xfId="6728" xr:uid="{00000000-0005-0000-0000-00001BBC0000}"/>
    <cellStyle name="Total (line) 3 5 36 2" xfId="48292" xr:uid="{00000000-0005-0000-0000-00001CBC0000}"/>
    <cellStyle name="Total (line) 3 5 36 2 2" xfId="48293" xr:uid="{00000000-0005-0000-0000-00001DBC0000}"/>
    <cellStyle name="Total (line) 3 5 36 2 3" xfId="48294" xr:uid="{00000000-0005-0000-0000-00001EBC0000}"/>
    <cellStyle name="Total (line) 3 5 36 2 4" xfId="48295" xr:uid="{00000000-0005-0000-0000-00001FBC0000}"/>
    <cellStyle name="Total (line) 3 5 36 3" xfId="48296" xr:uid="{00000000-0005-0000-0000-000020BC0000}"/>
    <cellStyle name="Total (line) 3 5 36 4" xfId="48297" xr:uid="{00000000-0005-0000-0000-000021BC0000}"/>
    <cellStyle name="Total (line) 3 5 36 5" xfId="48298" xr:uid="{00000000-0005-0000-0000-000022BC0000}"/>
    <cellStyle name="Total (line) 3 5 37" xfId="6729" xr:uid="{00000000-0005-0000-0000-000023BC0000}"/>
    <cellStyle name="Total (line) 3 5 37 2" xfId="48299" xr:uid="{00000000-0005-0000-0000-000024BC0000}"/>
    <cellStyle name="Total (line) 3 5 37 2 2" xfId="48300" xr:uid="{00000000-0005-0000-0000-000025BC0000}"/>
    <cellStyle name="Total (line) 3 5 37 2 3" xfId="48301" xr:uid="{00000000-0005-0000-0000-000026BC0000}"/>
    <cellStyle name="Total (line) 3 5 37 2 4" xfId="48302" xr:uid="{00000000-0005-0000-0000-000027BC0000}"/>
    <cellStyle name="Total (line) 3 5 37 3" xfId="48303" xr:uid="{00000000-0005-0000-0000-000028BC0000}"/>
    <cellStyle name="Total (line) 3 5 37 4" xfId="48304" xr:uid="{00000000-0005-0000-0000-000029BC0000}"/>
    <cellStyle name="Total (line) 3 5 37 5" xfId="48305" xr:uid="{00000000-0005-0000-0000-00002ABC0000}"/>
    <cellStyle name="Total (line) 3 5 38" xfId="6730" xr:uid="{00000000-0005-0000-0000-00002BBC0000}"/>
    <cellStyle name="Total (line) 3 5 38 2" xfId="48306" xr:uid="{00000000-0005-0000-0000-00002CBC0000}"/>
    <cellStyle name="Total (line) 3 5 38 2 2" xfId="48307" xr:uid="{00000000-0005-0000-0000-00002DBC0000}"/>
    <cellStyle name="Total (line) 3 5 38 2 3" xfId="48308" xr:uid="{00000000-0005-0000-0000-00002EBC0000}"/>
    <cellStyle name="Total (line) 3 5 38 2 4" xfId="48309" xr:uid="{00000000-0005-0000-0000-00002FBC0000}"/>
    <cellStyle name="Total (line) 3 5 38 3" xfId="48310" xr:uid="{00000000-0005-0000-0000-000030BC0000}"/>
    <cellStyle name="Total (line) 3 5 38 4" xfId="48311" xr:uid="{00000000-0005-0000-0000-000031BC0000}"/>
    <cellStyle name="Total (line) 3 5 38 5" xfId="48312" xr:uid="{00000000-0005-0000-0000-000032BC0000}"/>
    <cellStyle name="Total (line) 3 5 39" xfId="6731" xr:uid="{00000000-0005-0000-0000-000033BC0000}"/>
    <cellStyle name="Total (line) 3 5 39 2" xfId="48313" xr:uid="{00000000-0005-0000-0000-000034BC0000}"/>
    <cellStyle name="Total (line) 3 5 39 2 2" xfId="48314" xr:uid="{00000000-0005-0000-0000-000035BC0000}"/>
    <cellStyle name="Total (line) 3 5 39 2 3" xfId="48315" xr:uid="{00000000-0005-0000-0000-000036BC0000}"/>
    <cellStyle name="Total (line) 3 5 39 2 4" xfId="48316" xr:uid="{00000000-0005-0000-0000-000037BC0000}"/>
    <cellStyle name="Total (line) 3 5 39 3" xfId="48317" xr:uid="{00000000-0005-0000-0000-000038BC0000}"/>
    <cellStyle name="Total (line) 3 5 39 4" xfId="48318" xr:uid="{00000000-0005-0000-0000-000039BC0000}"/>
    <cellStyle name="Total (line) 3 5 39 5" xfId="48319" xr:uid="{00000000-0005-0000-0000-00003ABC0000}"/>
    <cellStyle name="Total (line) 3 5 4" xfId="6732" xr:uid="{00000000-0005-0000-0000-00003BBC0000}"/>
    <cellStyle name="Total (line) 3 5 4 2" xfId="48320" xr:uid="{00000000-0005-0000-0000-00003CBC0000}"/>
    <cellStyle name="Total (line) 3 5 4 2 2" xfId="48321" xr:uid="{00000000-0005-0000-0000-00003DBC0000}"/>
    <cellStyle name="Total (line) 3 5 4 2 3" xfId="48322" xr:uid="{00000000-0005-0000-0000-00003EBC0000}"/>
    <cellStyle name="Total (line) 3 5 4 2 4" xfId="48323" xr:uid="{00000000-0005-0000-0000-00003FBC0000}"/>
    <cellStyle name="Total (line) 3 5 4 3" xfId="48324" xr:uid="{00000000-0005-0000-0000-000040BC0000}"/>
    <cellStyle name="Total (line) 3 5 4 4" xfId="48325" xr:uid="{00000000-0005-0000-0000-000041BC0000}"/>
    <cellStyle name="Total (line) 3 5 4 5" xfId="48326" xr:uid="{00000000-0005-0000-0000-000042BC0000}"/>
    <cellStyle name="Total (line) 3 5 40" xfId="6733" xr:uid="{00000000-0005-0000-0000-000043BC0000}"/>
    <cellStyle name="Total (line) 3 5 40 2" xfId="48327" xr:uid="{00000000-0005-0000-0000-000044BC0000}"/>
    <cellStyle name="Total (line) 3 5 40 2 2" xfId="48328" xr:uid="{00000000-0005-0000-0000-000045BC0000}"/>
    <cellStyle name="Total (line) 3 5 40 2 3" xfId="48329" xr:uid="{00000000-0005-0000-0000-000046BC0000}"/>
    <cellStyle name="Total (line) 3 5 40 2 4" xfId="48330" xr:uid="{00000000-0005-0000-0000-000047BC0000}"/>
    <cellStyle name="Total (line) 3 5 40 3" xfId="48331" xr:uid="{00000000-0005-0000-0000-000048BC0000}"/>
    <cellStyle name="Total (line) 3 5 40 4" xfId="48332" xr:uid="{00000000-0005-0000-0000-000049BC0000}"/>
    <cellStyle name="Total (line) 3 5 40 5" xfId="48333" xr:uid="{00000000-0005-0000-0000-00004ABC0000}"/>
    <cellStyle name="Total (line) 3 5 41" xfId="6734" xr:uid="{00000000-0005-0000-0000-00004BBC0000}"/>
    <cellStyle name="Total (line) 3 5 41 2" xfId="48334" xr:uid="{00000000-0005-0000-0000-00004CBC0000}"/>
    <cellStyle name="Total (line) 3 5 41 2 2" xfId="48335" xr:uid="{00000000-0005-0000-0000-00004DBC0000}"/>
    <cellStyle name="Total (line) 3 5 41 2 3" xfId="48336" xr:uid="{00000000-0005-0000-0000-00004EBC0000}"/>
    <cellStyle name="Total (line) 3 5 41 2 4" xfId="48337" xr:uid="{00000000-0005-0000-0000-00004FBC0000}"/>
    <cellStyle name="Total (line) 3 5 41 3" xfId="48338" xr:uid="{00000000-0005-0000-0000-000050BC0000}"/>
    <cellStyle name="Total (line) 3 5 41 4" xfId="48339" xr:uid="{00000000-0005-0000-0000-000051BC0000}"/>
    <cellStyle name="Total (line) 3 5 41 5" xfId="48340" xr:uid="{00000000-0005-0000-0000-000052BC0000}"/>
    <cellStyle name="Total (line) 3 5 42" xfId="6735" xr:uid="{00000000-0005-0000-0000-000053BC0000}"/>
    <cellStyle name="Total (line) 3 5 42 2" xfId="48341" xr:uid="{00000000-0005-0000-0000-000054BC0000}"/>
    <cellStyle name="Total (line) 3 5 42 2 2" xfId="48342" xr:uid="{00000000-0005-0000-0000-000055BC0000}"/>
    <cellStyle name="Total (line) 3 5 42 2 3" xfId="48343" xr:uid="{00000000-0005-0000-0000-000056BC0000}"/>
    <cellStyle name="Total (line) 3 5 42 2 4" xfId="48344" xr:uid="{00000000-0005-0000-0000-000057BC0000}"/>
    <cellStyle name="Total (line) 3 5 42 3" xfId="48345" xr:uid="{00000000-0005-0000-0000-000058BC0000}"/>
    <cellStyle name="Total (line) 3 5 42 4" xfId="48346" xr:uid="{00000000-0005-0000-0000-000059BC0000}"/>
    <cellStyle name="Total (line) 3 5 42 5" xfId="48347" xr:uid="{00000000-0005-0000-0000-00005ABC0000}"/>
    <cellStyle name="Total (line) 3 5 43" xfId="6736" xr:uid="{00000000-0005-0000-0000-00005BBC0000}"/>
    <cellStyle name="Total (line) 3 5 43 2" xfId="48348" xr:uid="{00000000-0005-0000-0000-00005CBC0000}"/>
    <cellStyle name="Total (line) 3 5 43 2 2" xfId="48349" xr:uid="{00000000-0005-0000-0000-00005DBC0000}"/>
    <cellStyle name="Total (line) 3 5 43 2 3" xfId="48350" xr:uid="{00000000-0005-0000-0000-00005EBC0000}"/>
    <cellStyle name="Total (line) 3 5 43 2 4" xfId="48351" xr:uid="{00000000-0005-0000-0000-00005FBC0000}"/>
    <cellStyle name="Total (line) 3 5 43 3" xfId="48352" xr:uid="{00000000-0005-0000-0000-000060BC0000}"/>
    <cellStyle name="Total (line) 3 5 43 4" xfId="48353" xr:uid="{00000000-0005-0000-0000-000061BC0000}"/>
    <cellStyle name="Total (line) 3 5 43 5" xfId="48354" xr:uid="{00000000-0005-0000-0000-000062BC0000}"/>
    <cellStyle name="Total (line) 3 5 44" xfId="6737" xr:uid="{00000000-0005-0000-0000-000063BC0000}"/>
    <cellStyle name="Total (line) 3 5 44 2" xfId="48355" xr:uid="{00000000-0005-0000-0000-000064BC0000}"/>
    <cellStyle name="Total (line) 3 5 44 2 2" xfId="48356" xr:uid="{00000000-0005-0000-0000-000065BC0000}"/>
    <cellStyle name="Total (line) 3 5 44 2 3" xfId="48357" xr:uid="{00000000-0005-0000-0000-000066BC0000}"/>
    <cellStyle name="Total (line) 3 5 44 2 4" xfId="48358" xr:uid="{00000000-0005-0000-0000-000067BC0000}"/>
    <cellStyle name="Total (line) 3 5 44 3" xfId="48359" xr:uid="{00000000-0005-0000-0000-000068BC0000}"/>
    <cellStyle name="Total (line) 3 5 44 4" xfId="48360" xr:uid="{00000000-0005-0000-0000-000069BC0000}"/>
    <cellStyle name="Total (line) 3 5 44 5" xfId="48361" xr:uid="{00000000-0005-0000-0000-00006ABC0000}"/>
    <cellStyle name="Total (line) 3 5 45" xfId="48362" xr:uid="{00000000-0005-0000-0000-00006BBC0000}"/>
    <cellStyle name="Total (line) 3 5 45 2" xfId="48363" xr:uid="{00000000-0005-0000-0000-00006CBC0000}"/>
    <cellStyle name="Total (line) 3 5 45 3" xfId="48364" xr:uid="{00000000-0005-0000-0000-00006DBC0000}"/>
    <cellStyle name="Total (line) 3 5 45 4" xfId="48365" xr:uid="{00000000-0005-0000-0000-00006EBC0000}"/>
    <cellStyle name="Total (line) 3 5 46" xfId="48366" xr:uid="{00000000-0005-0000-0000-00006FBC0000}"/>
    <cellStyle name="Total (line) 3 5 46 2" xfId="48367" xr:uid="{00000000-0005-0000-0000-000070BC0000}"/>
    <cellStyle name="Total (line) 3 5 46 3" xfId="48368" xr:uid="{00000000-0005-0000-0000-000071BC0000}"/>
    <cellStyle name="Total (line) 3 5 46 4" xfId="48369" xr:uid="{00000000-0005-0000-0000-000072BC0000}"/>
    <cellStyle name="Total (line) 3 5 47" xfId="48370" xr:uid="{00000000-0005-0000-0000-000073BC0000}"/>
    <cellStyle name="Total (line) 3 5 48" xfId="48371" xr:uid="{00000000-0005-0000-0000-000074BC0000}"/>
    <cellStyle name="Total (line) 3 5 49" xfId="48372" xr:uid="{00000000-0005-0000-0000-000075BC0000}"/>
    <cellStyle name="Total (line) 3 5 5" xfId="6738" xr:uid="{00000000-0005-0000-0000-000076BC0000}"/>
    <cellStyle name="Total (line) 3 5 5 2" xfId="48373" xr:uid="{00000000-0005-0000-0000-000077BC0000}"/>
    <cellStyle name="Total (line) 3 5 5 2 2" xfId="48374" xr:uid="{00000000-0005-0000-0000-000078BC0000}"/>
    <cellStyle name="Total (line) 3 5 5 2 3" xfId="48375" xr:uid="{00000000-0005-0000-0000-000079BC0000}"/>
    <cellStyle name="Total (line) 3 5 5 2 4" xfId="48376" xr:uid="{00000000-0005-0000-0000-00007ABC0000}"/>
    <cellStyle name="Total (line) 3 5 5 3" xfId="48377" xr:uid="{00000000-0005-0000-0000-00007BBC0000}"/>
    <cellStyle name="Total (line) 3 5 5 4" xfId="48378" xr:uid="{00000000-0005-0000-0000-00007CBC0000}"/>
    <cellStyle name="Total (line) 3 5 5 5" xfId="48379" xr:uid="{00000000-0005-0000-0000-00007DBC0000}"/>
    <cellStyle name="Total (line) 3 5 6" xfId="6739" xr:uid="{00000000-0005-0000-0000-00007EBC0000}"/>
    <cellStyle name="Total (line) 3 5 6 2" xfId="48380" xr:uid="{00000000-0005-0000-0000-00007FBC0000}"/>
    <cellStyle name="Total (line) 3 5 6 2 2" xfId="48381" xr:uid="{00000000-0005-0000-0000-000080BC0000}"/>
    <cellStyle name="Total (line) 3 5 6 2 3" xfId="48382" xr:uid="{00000000-0005-0000-0000-000081BC0000}"/>
    <cellStyle name="Total (line) 3 5 6 2 4" xfId="48383" xr:uid="{00000000-0005-0000-0000-000082BC0000}"/>
    <cellStyle name="Total (line) 3 5 6 3" xfId="48384" xr:uid="{00000000-0005-0000-0000-000083BC0000}"/>
    <cellStyle name="Total (line) 3 5 6 4" xfId="48385" xr:uid="{00000000-0005-0000-0000-000084BC0000}"/>
    <cellStyle name="Total (line) 3 5 6 5" xfId="48386" xr:uid="{00000000-0005-0000-0000-000085BC0000}"/>
    <cellStyle name="Total (line) 3 5 7" xfId="6740" xr:uid="{00000000-0005-0000-0000-000086BC0000}"/>
    <cellStyle name="Total (line) 3 5 7 2" xfId="48387" xr:uid="{00000000-0005-0000-0000-000087BC0000}"/>
    <cellStyle name="Total (line) 3 5 7 2 2" xfId="48388" xr:uid="{00000000-0005-0000-0000-000088BC0000}"/>
    <cellStyle name="Total (line) 3 5 7 2 3" xfId="48389" xr:uid="{00000000-0005-0000-0000-000089BC0000}"/>
    <cellStyle name="Total (line) 3 5 7 2 4" xfId="48390" xr:uid="{00000000-0005-0000-0000-00008ABC0000}"/>
    <cellStyle name="Total (line) 3 5 7 3" xfId="48391" xr:uid="{00000000-0005-0000-0000-00008BBC0000}"/>
    <cellStyle name="Total (line) 3 5 7 4" xfId="48392" xr:uid="{00000000-0005-0000-0000-00008CBC0000}"/>
    <cellStyle name="Total (line) 3 5 7 5" xfId="48393" xr:uid="{00000000-0005-0000-0000-00008DBC0000}"/>
    <cellStyle name="Total (line) 3 5 8" xfId="6741" xr:uid="{00000000-0005-0000-0000-00008EBC0000}"/>
    <cellStyle name="Total (line) 3 5 8 2" xfId="48394" xr:uid="{00000000-0005-0000-0000-00008FBC0000}"/>
    <cellStyle name="Total (line) 3 5 8 2 2" xfId="48395" xr:uid="{00000000-0005-0000-0000-000090BC0000}"/>
    <cellStyle name="Total (line) 3 5 8 2 3" xfId="48396" xr:uid="{00000000-0005-0000-0000-000091BC0000}"/>
    <cellStyle name="Total (line) 3 5 8 2 4" xfId="48397" xr:uid="{00000000-0005-0000-0000-000092BC0000}"/>
    <cellStyle name="Total (line) 3 5 8 3" xfId="48398" xr:uid="{00000000-0005-0000-0000-000093BC0000}"/>
    <cellStyle name="Total (line) 3 5 8 4" xfId="48399" xr:uid="{00000000-0005-0000-0000-000094BC0000}"/>
    <cellStyle name="Total (line) 3 5 8 5" xfId="48400" xr:uid="{00000000-0005-0000-0000-000095BC0000}"/>
    <cellStyle name="Total (line) 3 5 9" xfId="6742" xr:uid="{00000000-0005-0000-0000-000096BC0000}"/>
    <cellStyle name="Total (line) 3 5 9 2" xfId="48401" xr:uid="{00000000-0005-0000-0000-000097BC0000}"/>
    <cellStyle name="Total (line) 3 5 9 2 2" xfId="48402" xr:uid="{00000000-0005-0000-0000-000098BC0000}"/>
    <cellStyle name="Total (line) 3 5 9 2 3" xfId="48403" xr:uid="{00000000-0005-0000-0000-000099BC0000}"/>
    <cellStyle name="Total (line) 3 5 9 2 4" xfId="48404" xr:uid="{00000000-0005-0000-0000-00009ABC0000}"/>
    <cellStyle name="Total (line) 3 5 9 3" xfId="48405" xr:uid="{00000000-0005-0000-0000-00009BBC0000}"/>
    <cellStyle name="Total (line) 3 5 9 4" xfId="48406" xr:uid="{00000000-0005-0000-0000-00009CBC0000}"/>
    <cellStyle name="Total (line) 3 5 9 5" xfId="48407" xr:uid="{00000000-0005-0000-0000-00009DBC0000}"/>
    <cellStyle name="Total (line) 3 6" xfId="6743" xr:uid="{00000000-0005-0000-0000-00009EBC0000}"/>
    <cellStyle name="Total (line) 3 6 2" xfId="48408" xr:uid="{00000000-0005-0000-0000-00009FBC0000}"/>
    <cellStyle name="Total (line) 3 6 2 2" xfId="48409" xr:uid="{00000000-0005-0000-0000-0000A0BC0000}"/>
    <cellStyle name="Total (line) 3 6 2 3" xfId="48410" xr:uid="{00000000-0005-0000-0000-0000A1BC0000}"/>
    <cellStyle name="Total (line) 3 6 2 4" xfId="48411" xr:uid="{00000000-0005-0000-0000-0000A2BC0000}"/>
    <cellStyle name="Total (line) 3 6 3" xfId="48412" xr:uid="{00000000-0005-0000-0000-0000A3BC0000}"/>
    <cellStyle name="Total (line) 3 6 4" xfId="48413" xr:uid="{00000000-0005-0000-0000-0000A4BC0000}"/>
    <cellStyle name="Total (line) 3 6 5" xfId="48414" xr:uid="{00000000-0005-0000-0000-0000A5BC0000}"/>
    <cellStyle name="Total (line) 3 7" xfId="6744" xr:uid="{00000000-0005-0000-0000-0000A6BC0000}"/>
    <cellStyle name="Total (line) 3 7 2" xfId="48415" xr:uid="{00000000-0005-0000-0000-0000A7BC0000}"/>
    <cellStyle name="Total (line) 3 7 2 2" xfId="48416" xr:uid="{00000000-0005-0000-0000-0000A8BC0000}"/>
    <cellStyle name="Total (line) 3 7 2 3" xfId="48417" xr:uid="{00000000-0005-0000-0000-0000A9BC0000}"/>
    <cellStyle name="Total (line) 3 7 2 4" xfId="48418" xr:uid="{00000000-0005-0000-0000-0000AABC0000}"/>
    <cellStyle name="Total (line) 3 7 3" xfId="48419" xr:uid="{00000000-0005-0000-0000-0000ABBC0000}"/>
    <cellStyle name="Total (line) 3 7 4" xfId="48420" xr:uid="{00000000-0005-0000-0000-0000ACBC0000}"/>
    <cellStyle name="Total (line) 3 7 5" xfId="48421" xr:uid="{00000000-0005-0000-0000-0000ADBC0000}"/>
    <cellStyle name="Total (line) 3 8" xfId="6745" xr:uid="{00000000-0005-0000-0000-0000AEBC0000}"/>
    <cellStyle name="Total (line) 3 8 2" xfId="48422" xr:uid="{00000000-0005-0000-0000-0000AFBC0000}"/>
    <cellStyle name="Total (line) 3 8 2 2" xfId="48423" xr:uid="{00000000-0005-0000-0000-0000B0BC0000}"/>
    <cellStyle name="Total (line) 3 8 2 3" xfId="48424" xr:uid="{00000000-0005-0000-0000-0000B1BC0000}"/>
    <cellStyle name="Total (line) 3 8 2 4" xfId="48425" xr:uid="{00000000-0005-0000-0000-0000B2BC0000}"/>
    <cellStyle name="Total (line) 3 8 3" xfId="48426" xr:uid="{00000000-0005-0000-0000-0000B3BC0000}"/>
    <cellStyle name="Total (line) 3 8 4" xfId="48427" xr:uid="{00000000-0005-0000-0000-0000B4BC0000}"/>
    <cellStyle name="Total (line) 3 8 5" xfId="48428" xr:uid="{00000000-0005-0000-0000-0000B5BC0000}"/>
    <cellStyle name="Total (line) 3 9" xfId="6746" xr:uid="{00000000-0005-0000-0000-0000B6BC0000}"/>
    <cellStyle name="Total (line) 3 9 2" xfId="48429" xr:uid="{00000000-0005-0000-0000-0000B7BC0000}"/>
    <cellStyle name="Total (line) 3 9 2 2" xfId="48430" xr:uid="{00000000-0005-0000-0000-0000B8BC0000}"/>
    <cellStyle name="Total (line) 3 9 2 3" xfId="48431" xr:uid="{00000000-0005-0000-0000-0000B9BC0000}"/>
    <cellStyle name="Total (line) 3 9 2 4" xfId="48432" xr:uid="{00000000-0005-0000-0000-0000BABC0000}"/>
    <cellStyle name="Total (line) 3 9 3" xfId="48433" xr:uid="{00000000-0005-0000-0000-0000BBBC0000}"/>
    <cellStyle name="Total (line) 3 9 4" xfId="48434" xr:uid="{00000000-0005-0000-0000-0000BCBC0000}"/>
    <cellStyle name="Total (line) 3 9 5" xfId="48435" xr:uid="{00000000-0005-0000-0000-0000BDBC0000}"/>
    <cellStyle name="Total (line) 4" xfId="6747" xr:uid="{00000000-0005-0000-0000-0000BEBC0000}"/>
    <cellStyle name="Total (line) 4 10" xfId="6748" xr:uid="{00000000-0005-0000-0000-0000BFBC0000}"/>
    <cellStyle name="Total (line) 4 10 2" xfId="48436" xr:uid="{00000000-0005-0000-0000-0000C0BC0000}"/>
    <cellStyle name="Total (line) 4 10 2 2" xfId="48437" xr:uid="{00000000-0005-0000-0000-0000C1BC0000}"/>
    <cellStyle name="Total (line) 4 10 2 3" xfId="48438" xr:uid="{00000000-0005-0000-0000-0000C2BC0000}"/>
    <cellStyle name="Total (line) 4 10 2 4" xfId="48439" xr:uid="{00000000-0005-0000-0000-0000C3BC0000}"/>
    <cellStyle name="Total (line) 4 10 3" xfId="48440" xr:uid="{00000000-0005-0000-0000-0000C4BC0000}"/>
    <cellStyle name="Total (line) 4 10 4" xfId="48441" xr:uid="{00000000-0005-0000-0000-0000C5BC0000}"/>
    <cellStyle name="Total (line) 4 10 5" xfId="48442" xr:uid="{00000000-0005-0000-0000-0000C6BC0000}"/>
    <cellStyle name="Total (line) 4 11" xfId="6749" xr:uid="{00000000-0005-0000-0000-0000C7BC0000}"/>
    <cellStyle name="Total (line) 4 11 2" xfId="48443" xr:uid="{00000000-0005-0000-0000-0000C8BC0000}"/>
    <cellStyle name="Total (line) 4 11 2 2" xfId="48444" xr:uid="{00000000-0005-0000-0000-0000C9BC0000}"/>
    <cellStyle name="Total (line) 4 11 2 3" xfId="48445" xr:uid="{00000000-0005-0000-0000-0000CABC0000}"/>
    <cellStyle name="Total (line) 4 11 2 4" xfId="48446" xr:uid="{00000000-0005-0000-0000-0000CBBC0000}"/>
    <cellStyle name="Total (line) 4 11 3" xfId="48447" xr:uid="{00000000-0005-0000-0000-0000CCBC0000}"/>
    <cellStyle name="Total (line) 4 11 4" xfId="48448" xr:uid="{00000000-0005-0000-0000-0000CDBC0000}"/>
    <cellStyle name="Total (line) 4 11 5" xfId="48449" xr:uid="{00000000-0005-0000-0000-0000CEBC0000}"/>
    <cellStyle name="Total (line) 4 12" xfId="6750" xr:uid="{00000000-0005-0000-0000-0000CFBC0000}"/>
    <cellStyle name="Total (line) 4 12 2" xfId="48450" xr:uid="{00000000-0005-0000-0000-0000D0BC0000}"/>
    <cellStyle name="Total (line) 4 12 2 2" xfId="48451" xr:uid="{00000000-0005-0000-0000-0000D1BC0000}"/>
    <cellStyle name="Total (line) 4 12 2 3" xfId="48452" xr:uid="{00000000-0005-0000-0000-0000D2BC0000}"/>
    <cellStyle name="Total (line) 4 12 2 4" xfId="48453" xr:uid="{00000000-0005-0000-0000-0000D3BC0000}"/>
    <cellStyle name="Total (line) 4 12 3" xfId="48454" xr:uid="{00000000-0005-0000-0000-0000D4BC0000}"/>
    <cellStyle name="Total (line) 4 12 4" xfId="48455" xr:uid="{00000000-0005-0000-0000-0000D5BC0000}"/>
    <cellStyle name="Total (line) 4 12 5" xfId="48456" xr:uid="{00000000-0005-0000-0000-0000D6BC0000}"/>
    <cellStyle name="Total (line) 4 13" xfId="6751" xr:uid="{00000000-0005-0000-0000-0000D7BC0000}"/>
    <cellStyle name="Total (line) 4 13 2" xfId="48457" xr:uid="{00000000-0005-0000-0000-0000D8BC0000}"/>
    <cellStyle name="Total (line) 4 13 2 2" xfId="48458" xr:uid="{00000000-0005-0000-0000-0000D9BC0000}"/>
    <cellStyle name="Total (line) 4 13 2 3" xfId="48459" xr:uid="{00000000-0005-0000-0000-0000DABC0000}"/>
    <cellStyle name="Total (line) 4 13 2 4" xfId="48460" xr:uid="{00000000-0005-0000-0000-0000DBBC0000}"/>
    <cellStyle name="Total (line) 4 13 3" xfId="48461" xr:uid="{00000000-0005-0000-0000-0000DCBC0000}"/>
    <cellStyle name="Total (line) 4 13 4" xfId="48462" xr:uid="{00000000-0005-0000-0000-0000DDBC0000}"/>
    <cellStyle name="Total (line) 4 13 5" xfId="48463" xr:uid="{00000000-0005-0000-0000-0000DEBC0000}"/>
    <cellStyle name="Total (line) 4 14" xfId="6752" xr:uid="{00000000-0005-0000-0000-0000DFBC0000}"/>
    <cellStyle name="Total (line) 4 14 2" xfId="48464" xr:uid="{00000000-0005-0000-0000-0000E0BC0000}"/>
    <cellStyle name="Total (line) 4 14 2 2" xfId="48465" xr:uid="{00000000-0005-0000-0000-0000E1BC0000}"/>
    <cellStyle name="Total (line) 4 14 2 3" xfId="48466" xr:uid="{00000000-0005-0000-0000-0000E2BC0000}"/>
    <cellStyle name="Total (line) 4 14 2 4" xfId="48467" xr:uid="{00000000-0005-0000-0000-0000E3BC0000}"/>
    <cellStyle name="Total (line) 4 14 3" xfId="48468" xr:uid="{00000000-0005-0000-0000-0000E4BC0000}"/>
    <cellStyle name="Total (line) 4 14 4" xfId="48469" xr:uid="{00000000-0005-0000-0000-0000E5BC0000}"/>
    <cellStyle name="Total (line) 4 14 5" xfId="48470" xr:uid="{00000000-0005-0000-0000-0000E6BC0000}"/>
    <cellStyle name="Total (line) 4 15" xfId="6753" xr:uid="{00000000-0005-0000-0000-0000E7BC0000}"/>
    <cellStyle name="Total (line) 4 15 2" xfId="48471" xr:uid="{00000000-0005-0000-0000-0000E8BC0000}"/>
    <cellStyle name="Total (line) 4 15 2 2" xfId="48472" xr:uid="{00000000-0005-0000-0000-0000E9BC0000}"/>
    <cellStyle name="Total (line) 4 15 2 3" xfId="48473" xr:uid="{00000000-0005-0000-0000-0000EABC0000}"/>
    <cellStyle name="Total (line) 4 15 2 4" xfId="48474" xr:uid="{00000000-0005-0000-0000-0000EBBC0000}"/>
    <cellStyle name="Total (line) 4 15 3" xfId="48475" xr:uid="{00000000-0005-0000-0000-0000ECBC0000}"/>
    <cellStyle name="Total (line) 4 15 4" xfId="48476" xr:uid="{00000000-0005-0000-0000-0000EDBC0000}"/>
    <cellStyle name="Total (line) 4 15 5" xfId="48477" xr:uid="{00000000-0005-0000-0000-0000EEBC0000}"/>
    <cellStyle name="Total (line) 4 16" xfId="6754" xr:uid="{00000000-0005-0000-0000-0000EFBC0000}"/>
    <cellStyle name="Total (line) 4 16 2" xfId="48478" xr:uid="{00000000-0005-0000-0000-0000F0BC0000}"/>
    <cellStyle name="Total (line) 4 16 2 2" xfId="48479" xr:uid="{00000000-0005-0000-0000-0000F1BC0000}"/>
    <cellStyle name="Total (line) 4 16 2 3" xfId="48480" xr:uid="{00000000-0005-0000-0000-0000F2BC0000}"/>
    <cellStyle name="Total (line) 4 16 2 4" xfId="48481" xr:uid="{00000000-0005-0000-0000-0000F3BC0000}"/>
    <cellStyle name="Total (line) 4 16 3" xfId="48482" xr:uid="{00000000-0005-0000-0000-0000F4BC0000}"/>
    <cellStyle name="Total (line) 4 16 4" xfId="48483" xr:uid="{00000000-0005-0000-0000-0000F5BC0000}"/>
    <cellStyle name="Total (line) 4 16 5" xfId="48484" xr:uid="{00000000-0005-0000-0000-0000F6BC0000}"/>
    <cellStyle name="Total (line) 4 17" xfId="48485" xr:uid="{00000000-0005-0000-0000-0000F7BC0000}"/>
    <cellStyle name="Total (line) 4 2" xfId="6755" xr:uid="{00000000-0005-0000-0000-0000F8BC0000}"/>
    <cellStyle name="Total (line) 4 2 10" xfId="6756" xr:uid="{00000000-0005-0000-0000-0000F9BC0000}"/>
    <cellStyle name="Total (line) 4 2 10 2" xfId="48486" xr:uid="{00000000-0005-0000-0000-0000FABC0000}"/>
    <cellStyle name="Total (line) 4 2 10 2 2" xfId="48487" xr:uid="{00000000-0005-0000-0000-0000FBBC0000}"/>
    <cellStyle name="Total (line) 4 2 10 2 3" xfId="48488" xr:uid="{00000000-0005-0000-0000-0000FCBC0000}"/>
    <cellStyle name="Total (line) 4 2 10 2 4" xfId="48489" xr:uid="{00000000-0005-0000-0000-0000FDBC0000}"/>
    <cellStyle name="Total (line) 4 2 10 3" xfId="48490" xr:uid="{00000000-0005-0000-0000-0000FEBC0000}"/>
    <cellStyle name="Total (line) 4 2 10 4" xfId="48491" xr:uid="{00000000-0005-0000-0000-0000FFBC0000}"/>
    <cellStyle name="Total (line) 4 2 10 5" xfId="48492" xr:uid="{00000000-0005-0000-0000-000000BD0000}"/>
    <cellStyle name="Total (line) 4 2 11" xfId="6757" xr:uid="{00000000-0005-0000-0000-000001BD0000}"/>
    <cellStyle name="Total (line) 4 2 11 2" xfId="48493" xr:uid="{00000000-0005-0000-0000-000002BD0000}"/>
    <cellStyle name="Total (line) 4 2 11 2 2" xfId="48494" xr:uid="{00000000-0005-0000-0000-000003BD0000}"/>
    <cellStyle name="Total (line) 4 2 11 2 3" xfId="48495" xr:uid="{00000000-0005-0000-0000-000004BD0000}"/>
    <cellStyle name="Total (line) 4 2 11 2 4" xfId="48496" xr:uid="{00000000-0005-0000-0000-000005BD0000}"/>
    <cellStyle name="Total (line) 4 2 11 3" xfId="48497" xr:uid="{00000000-0005-0000-0000-000006BD0000}"/>
    <cellStyle name="Total (line) 4 2 11 4" xfId="48498" xr:uid="{00000000-0005-0000-0000-000007BD0000}"/>
    <cellStyle name="Total (line) 4 2 11 5" xfId="48499" xr:uid="{00000000-0005-0000-0000-000008BD0000}"/>
    <cellStyle name="Total (line) 4 2 12" xfId="6758" xr:uid="{00000000-0005-0000-0000-000009BD0000}"/>
    <cellStyle name="Total (line) 4 2 12 2" xfId="48500" xr:uid="{00000000-0005-0000-0000-00000ABD0000}"/>
    <cellStyle name="Total (line) 4 2 12 2 2" xfId="48501" xr:uid="{00000000-0005-0000-0000-00000BBD0000}"/>
    <cellStyle name="Total (line) 4 2 12 2 3" xfId="48502" xr:uid="{00000000-0005-0000-0000-00000CBD0000}"/>
    <cellStyle name="Total (line) 4 2 12 2 4" xfId="48503" xr:uid="{00000000-0005-0000-0000-00000DBD0000}"/>
    <cellStyle name="Total (line) 4 2 12 3" xfId="48504" xr:uid="{00000000-0005-0000-0000-00000EBD0000}"/>
    <cellStyle name="Total (line) 4 2 12 4" xfId="48505" xr:uid="{00000000-0005-0000-0000-00000FBD0000}"/>
    <cellStyle name="Total (line) 4 2 12 5" xfId="48506" xr:uid="{00000000-0005-0000-0000-000010BD0000}"/>
    <cellStyle name="Total (line) 4 2 13" xfId="6759" xr:uid="{00000000-0005-0000-0000-000011BD0000}"/>
    <cellStyle name="Total (line) 4 2 13 2" xfId="48507" xr:uid="{00000000-0005-0000-0000-000012BD0000}"/>
    <cellStyle name="Total (line) 4 2 13 2 2" xfId="48508" xr:uid="{00000000-0005-0000-0000-000013BD0000}"/>
    <cellStyle name="Total (line) 4 2 13 2 3" xfId="48509" xr:uid="{00000000-0005-0000-0000-000014BD0000}"/>
    <cellStyle name="Total (line) 4 2 13 2 4" xfId="48510" xr:uid="{00000000-0005-0000-0000-000015BD0000}"/>
    <cellStyle name="Total (line) 4 2 13 3" xfId="48511" xr:uid="{00000000-0005-0000-0000-000016BD0000}"/>
    <cellStyle name="Total (line) 4 2 13 4" xfId="48512" xr:uid="{00000000-0005-0000-0000-000017BD0000}"/>
    <cellStyle name="Total (line) 4 2 13 5" xfId="48513" xr:uid="{00000000-0005-0000-0000-000018BD0000}"/>
    <cellStyle name="Total (line) 4 2 14" xfId="6760" xr:uid="{00000000-0005-0000-0000-000019BD0000}"/>
    <cellStyle name="Total (line) 4 2 14 2" xfId="48514" xr:uid="{00000000-0005-0000-0000-00001ABD0000}"/>
    <cellStyle name="Total (line) 4 2 14 2 2" xfId="48515" xr:uid="{00000000-0005-0000-0000-00001BBD0000}"/>
    <cellStyle name="Total (line) 4 2 14 2 3" xfId="48516" xr:uid="{00000000-0005-0000-0000-00001CBD0000}"/>
    <cellStyle name="Total (line) 4 2 14 2 4" xfId="48517" xr:uid="{00000000-0005-0000-0000-00001DBD0000}"/>
    <cellStyle name="Total (line) 4 2 14 3" xfId="48518" xr:uid="{00000000-0005-0000-0000-00001EBD0000}"/>
    <cellStyle name="Total (line) 4 2 14 4" xfId="48519" xr:uid="{00000000-0005-0000-0000-00001FBD0000}"/>
    <cellStyle name="Total (line) 4 2 14 5" xfId="48520" xr:uid="{00000000-0005-0000-0000-000020BD0000}"/>
    <cellStyle name="Total (line) 4 2 15" xfId="6761" xr:uid="{00000000-0005-0000-0000-000021BD0000}"/>
    <cellStyle name="Total (line) 4 2 15 2" xfId="48521" xr:uid="{00000000-0005-0000-0000-000022BD0000}"/>
    <cellStyle name="Total (line) 4 2 15 2 2" xfId="48522" xr:uid="{00000000-0005-0000-0000-000023BD0000}"/>
    <cellStyle name="Total (line) 4 2 15 2 3" xfId="48523" xr:uid="{00000000-0005-0000-0000-000024BD0000}"/>
    <cellStyle name="Total (line) 4 2 15 2 4" xfId="48524" xr:uid="{00000000-0005-0000-0000-000025BD0000}"/>
    <cellStyle name="Total (line) 4 2 15 3" xfId="48525" xr:uid="{00000000-0005-0000-0000-000026BD0000}"/>
    <cellStyle name="Total (line) 4 2 15 4" xfId="48526" xr:uid="{00000000-0005-0000-0000-000027BD0000}"/>
    <cellStyle name="Total (line) 4 2 15 5" xfId="48527" xr:uid="{00000000-0005-0000-0000-000028BD0000}"/>
    <cellStyle name="Total (line) 4 2 16" xfId="6762" xr:uid="{00000000-0005-0000-0000-000029BD0000}"/>
    <cellStyle name="Total (line) 4 2 16 2" xfId="48528" xr:uid="{00000000-0005-0000-0000-00002ABD0000}"/>
    <cellStyle name="Total (line) 4 2 16 2 2" xfId="48529" xr:uid="{00000000-0005-0000-0000-00002BBD0000}"/>
    <cellStyle name="Total (line) 4 2 16 2 3" xfId="48530" xr:uid="{00000000-0005-0000-0000-00002CBD0000}"/>
    <cellStyle name="Total (line) 4 2 16 2 4" xfId="48531" xr:uid="{00000000-0005-0000-0000-00002DBD0000}"/>
    <cellStyle name="Total (line) 4 2 16 3" xfId="48532" xr:uid="{00000000-0005-0000-0000-00002EBD0000}"/>
    <cellStyle name="Total (line) 4 2 16 4" xfId="48533" xr:uid="{00000000-0005-0000-0000-00002FBD0000}"/>
    <cellStyle name="Total (line) 4 2 16 5" xfId="48534" xr:uid="{00000000-0005-0000-0000-000030BD0000}"/>
    <cellStyle name="Total (line) 4 2 17" xfId="6763" xr:uid="{00000000-0005-0000-0000-000031BD0000}"/>
    <cellStyle name="Total (line) 4 2 17 2" xfId="48535" xr:uid="{00000000-0005-0000-0000-000032BD0000}"/>
    <cellStyle name="Total (line) 4 2 17 2 2" xfId="48536" xr:uid="{00000000-0005-0000-0000-000033BD0000}"/>
    <cellStyle name="Total (line) 4 2 17 2 3" xfId="48537" xr:uid="{00000000-0005-0000-0000-000034BD0000}"/>
    <cellStyle name="Total (line) 4 2 17 2 4" xfId="48538" xr:uid="{00000000-0005-0000-0000-000035BD0000}"/>
    <cellStyle name="Total (line) 4 2 17 3" xfId="48539" xr:uid="{00000000-0005-0000-0000-000036BD0000}"/>
    <cellStyle name="Total (line) 4 2 17 4" xfId="48540" xr:uid="{00000000-0005-0000-0000-000037BD0000}"/>
    <cellStyle name="Total (line) 4 2 17 5" xfId="48541" xr:uid="{00000000-0005-0000-0000-000038BD0000}"/>
    <cellStyle name="Total (line) 4 2 18" xfId="6764" xr:uid="{00000000-0005-0000-0000-000039BD0000}"/>
    <cellStyle name="Total (line) 4 2 18 2" xfId="48542" xr:uid="{00000000-0005-0000-0000-00003ABD0000}"/>
    <cellStyle name="Total (line) 4 2 18 2 2" xfId="48543" xr:uid="{00000000-0005-0000-0000-00003BBD0000}"/>
    <cellStyle name="Total (line) 4 2 18 2 3" xfId="48544" xr:uid="{00000000-0005-0000-0000-00003CBD0000}"/>
    <cellStyle name="Total (line) 4 2 18 2 4" xfId="48545" xr:uid="{00000000-0005-0000-0000-00003DBD0000}"/>
    <cellStyle name="Total (line) 4 2 18 3" xfId="48546" xr:uid="{00000000-0005-0000-0000-00003EBD0000}"/>
    <cellStyle name="Total (line) 4 2 18 4" xfId="48547" xr:uid="{00000000-0005-0000-0000-00003FBD0000}"/>
    <cellStyle name="Total (line) 4 2 18 5" xfId="48548" xr:uid="{00000000-0005-0000-0000-000040BD0000}"/>
    <cellStyle name="Total (line) 4 2 19" xfId="6765" xr:uid="{00000000-0005-0000-0000-000041BD0000}"/>
    <cellStyle name="Total (line) 4 2 19 2" xfId="48549" xr:uid="{00000000-0005-0000-0000-000042BD0000}"/>
    <cellStyle name="Total (line) 4 2 19 2 2" xfId="48550" xr:uid="{00000000-0005-0000-0000-000043BD0000}"/>
    <cellStyle name="Total (line) 4 2 19 2 3" xfId="48551" xr:uid="{00000000-0005-0000-0000-000044BD0000}"/>
    <cellStyle name="Total (line) 4 2 19 2 4" xfId="48552" xr:uid="{00000000-0005-0000-0000-000045BD0000}"/>
    <cellStyle name="Total (line) 4 2 19 3" xfId="48553" xr:uid="{00000000-0005-0000-0000-000046BD0000}"/>
    <cellStyle name="Total (line) 4 2 19 4" xfId="48554" xr:uid="{00000000-0005-0000-0000-000047BD0000}"/>
    <cellStyle name="Total (line) 4 2 19 5" xfId="48555" xr:uid="{00000000-0005-0000-0000-000048BD0000}"/>
    <cellStyle name="Total (line) 4 2 2" xfId="6766" xr:uid="{00000000-0005-0000-0000-000049BD0000}"/>
    <cellStyle name="Total (line) 4 2 2 10" xfId="6767" xr:uid="{00000000-0005-0000-0000-00004ABD0000}"/>
    <cellStyle name="Total (line) 4 2 2 10 2" xfId="48556" xr:uid="{00000000-0005-0000-0000-00004BBD0000}"/>
    <cellStyle name="Total (line) 4 2 2 10 2 2" xfId="48557" xr:uid="{00000000-0005-0000-0000-00004CBD0000}"/>
    <cellStyle name="Total (line) 4 2 2 10 2 3" xfId="48558" xr:uid="{00000000-0005-0000-0000-00004DBD0000}"/>
    <cellStyle name="Total (line) 4 2 2 10 2 4" xfId="48559" xr:uid="{00000000-0005-0000-0000-00004EBD0000}"/>
    <cellStyle name="Total (line) 4 2 2 10 3" xfId="48560" xr:uid="{00000000-0005-0000-0000-00004FBD0000}"/>
    <cellStyle name="Total (line) 4 2 2 10 4" xfId="48561" xr:uid="{00000000-0005-0000-0000-000050BD0000}"/>
    <cellStyle name="Total (line) 4 2 2 10 5" xfId="48562" xr:uid="{00000000-0005-0000-0000-000051BD0000}"/>
    <cellStyle name="Total (line) 4 2 2 11" xfId="6768" xr:uid="{00000000-0005-0000-0000-000052BD0000}"/>
    <cellStyle name="Total (line) 4 2 2 11 2" xfId="48563" xr:uid="{00000000-0005-0000-0000-000053BD0000}"/>
    <cellStyle name="Total (line) 4 2 2 11 2 2" xfId="48564" xr:uid="{00000000-0005-0000-0000-000054BD0000}"/>
    <cellStyle name="Total (line) 4 2 2 11 2 3" xfId="48565" xr:uid="{00000000-0005-0000-0000-000055BD0000}"/>
    <cellStyle name="Total (line) 4 2 2 11 2 4" xfId="48566" xr:uid="{00000000-0005-0000-0000-000056BD0000}"/>
    <cellStyle name="Total (line) 4 2 2 11 3" xfId="48567" xr:uid="{00000000-0005-0000-0000-000057BD0000}"/>
    <cellStyle name="Total (line) 4 2 2 11 4" xfId="48568" xr:uid="{00000000-0005-0000-0000-000058BD0000}"/>
    <cellStyle name="Total (line) 4 2 2 11 5" xfId="48569" xr:uid="{00000000-0005-0000-0000-000059BD0000}"/>
    <cellStyle name="Total (line) 4 2 2 12" xfId="6769" xr:uid="{00000000-0005-0000-0000-00005ABD0000}"/>
    <cellStyle name="Total (line) 4 2 2 12 2" xfId="48570" xr:uid="{00000000-0005-0000-0000-00005BBD0000}"/>
    <cellStyle name="Total (line) 4 2 2 12 2 2" xfId="48571" xr:uid="{00000000-0005-0000-0000-00005CBD0000}"/>
    <cellStyle name="Total (line) 4 2 2 12 2 3" xfId="48572" xr:uid="{00000000-0005-0000-0000-00005DBD0000}"/>
    <cellStyle name="Total (line) 4 2 2 12 2 4" xfId="48573" xr:uid="{00000000-0005-0000-0000-00005EBD0000}"/>
    <cellStyle name="Total (line) 4 2 2 12 3" xfId="48574" xr:uid="{00000000-0005-0000-0000-00005FBD0000}"/>
    <cellStyle name="Total (line) 4 2 2 12 4" xfId="48575" xr:uid="{00000000-0005-0000-0000-000060BD0000}"/>
    <cellStyle name="Total (line) 4 2 2 12 5" xfId="48576" xr:uid="{00000000-0005-0000-0000-000061BD0000}"/>
    <cellStyle name="Total (line) 4 2 2 13" xfId="6770" xr:uid="{00000000-0005-0000-0000-000062BD0000}"/>
    <cellStyle name="Total (line) 4 2 2 13 2" xfId="48577" xr:uid="{00000000-0005-0000-0000-000063BD0000}"/>
    <cellStyle name="Total (line) 4 2 2 13 2 2" xfId="48578" xr:uid="{00000000-0005-0000-0000-000064BD0000}"/>
    <cellStyle name="Total (line) 4 2 2 13 2 3" xfId="48579" xr:uid="{00000000-0005-0000-0000-000065BD0000}"/>
    <cellStyle name="Total (line) 4 2 2 13 2 4" xfId="48580" xr:uid="{00000000-0005-0000-0000-000066BD0000}"/>
    <cellStyle name="Total (line) 4 2 2 13 3" xfId="48581" xr:uid="{00000000-0005-0000-0000-000067BD0000}"/>
    <cellStyle name="Total (line) 4 2 2 13 4" xfId="48582" xr:uid="{00000000-0005-0000-0000-000068BD0000}"/>
    <cellStyle name="Total (line) 4 2 2 13 5" xfId="48583" xr:uid="{00000000-0005-0000-0000-000069BD0000}"/>
    <cellStyle name="Total (line) 4 2 2 14" xfId="6771" xr:uid="{00000000-0005-0000-0000-00006ABD0000}"/>
    <cellStyle name="Total (line) 4 2 2 14 2" xfId="48584" xr:uid="{00000000-0005-0000-0000-00006BBD0000}"/>
    <cellStyle name="Total (line) 4 2 2 14 2 2" xfId="48585" xr:uid="{00000000-0005-0000-0000-00006CBD0000}"/>
    <cellStyle name="Total (line) 4 2 2 14 2 3" xfId="48586" xr:uid="{00000000-0005-0000-0000-00006DBD0000}"/>
    <cellStyle name="Total (line) 4 2 2 14 2 4" xfId="48587" xr:uid="{00000000-0005-0000-0000-00006EBD0000}"/>
    <cellStyle name="Total (line) 4 2 2 14 3" xfId="48588" xr:uid="{00000000-0005-0000-0000-00006FBD0000}"/>
    <cellStyle name="Total (line) 4 2 2 14 4" xfId="48589" xr:uid="{00000000-0005-0000-0000-000070BD0000}"/>
    <cellStyle name="Total (line) 4 2 2 14 5" xfId="48590" xr:uid="{00000000-0005-0000-0000-000071BD0000}"/>
    <cellStyle name="Total (line) 4 2 2 15" xfId="6772" xr:uid="{00000000-0005-0000-0000-000072BD0000}"/>
    <cellStyle name="Total (line) 4 2 2 15 2" xfId="48591" xr:uid="{00000000-0005-0000-0000-000073BD0000}"/>
    <cellStyle name="Total (line) 4 2 2 15 2 2" xfId="48592" xr:uid="{00000000-0005-0000-0000-000074BD0000}"/>
    <cellStyle name="Total (line) 4 2 2 15 2 3" xfId="48593" xr:uid="{00000000-0005-0000-0000-000075BD0000}"/>
    <cellStyle name="Total (line) 4 2 2 15 2 4" xfId="48594" xr:uid="{00000000-0005-0000-0000-000076BD0000}"/>
    <cellStyle name="Total (line) 4 2 2 15 3" xfId="48595" xr:uid="{00000000-0005-0000-0000-000077BD0000}"/>
    <cellStyle name="Total (line) 4 2 2 15 4" xfId="48596" xr:uid="{00000000-0005-0000-0000-000078BD0000}"/>
    <cellStyle name="Total (line) 4 2 2 15 5" xfId="48597" xr:uid="{00000000-0005-0000-0000-000079BD0000}"/>
    <cellStyle name="Total (line) 4 2 2 16" xfId="6773" xr:uid="{00000000-0005-0000-0000-00007ABD0000}"/>
    <cellStyle name="Total (line) 4 2 2 16 2" xfId="48598" xr:uid="{00000000-0005-0000-0000-00007BBD0000}"/>
    <cellStyle name="Total (line) 4 2 2 16 2 2" xfId="48599" xr:uid="{00000000-0005-0000-0000-00007CBD0000}"/>
    <cellStyle name="Total (line) 4 2 2 16 2 3" xfId="48600" xr:uid="{00000000-0005-0000-0000-00007DBD0000}"/>
    <cellStyle name="Total (line) 4 2 2 16 2 4" xfId="48601" xr:uid="{00000000-0005-0000-0000-00007EBD0000}"/>
    <cellStyle name="Total (line) 4 2 2 16 3" xfId="48602" xr:uid="{00000000-0005-0000-0000-00007FBD0000}"/>
    <cellStyle name="Total (line) 4 2 2 16 4" xfId="48603" xr:uid="{00000000-0005-0000-0000-000080BD0000}"/>
    <cellStyle name="Total (line) 4 2 2 16 5" xfId="48604" xr:uid="{00000000-0005-0000-0000-000081BD0000}"/>
    <cellStyle name="Total (line) 4 2 2 17" xfId="6774" xr:uid="{00000000-0005-0000-0000-000082BD0000}"/>
    <cellStyle name="Total (line) 4 2 2 17 2" xfId="48605" xr:uid="{00000000-0005-0000-0000-000083BD0000}"/>
    <cellStyle name="Total (line) 4 2 2 17 2 2" xfId="48606" xr:uid="{00000000-0005-0000-0000-000084BD0000}"/>
    <cellStyle name="Total (line) 4 2 2 17 2 3" xfId="48607" xr:uid="{00000000-0005-0000-0000-000085BD0000}"/>
    <cellStyle name="Total (line) 4 2 2 17 2 4" xfId="48608" xr:uid="{00000000-0005-0000-0000-000086BD0000}"/>
    <cellStyle name="Total (line) 4 2 2 17 3" xfId="48609" xr:uid="{00000000-0005-0000-0000-000087BD0000}"/>
    <cellStyle name="Total (line) 4 2 2 17 4" xfId="48610" xr:uid="{00000000-0005-0000-0000-000088BD0000}"/>
    <cellStyle name="Total (line) 4 2 2 17 5" xfId="48611" xr:uid="{00000000-0005-0000-0000-000089BD0000}"/>
    <cellStyle name="Total (line) 4 2 2 18" xfId="6775" xr:uid="{00000000-0005-0000-0000-00008ABD0000}"/>
    <cellStyle name="Total (line) 4 2 2 18 2" xfId="48612" xr:uid="{00000000-0005-0000-0000-00008BBD0000}"/>
    <cellStyle name="Total (line) 4 2 2 18 2 2" xfId="48613" xr:uid="{00000000-0005-0000-0000-00008CBD0000}"/>
    <cellStyle name="Total (line) 4 2 2 18 2 3" xfId="48614" xr:uid="{00000000-0005-0000-0000-00008DBD0000}"/>
    <cellStyle name="Total (line) 4 2 2 18 2 4" xfId="48615" xr:uid="{00000000-0005-0000-0000-00008EBD0000}"/>
    <cellStyle name="Total (line) 4 2 2 18 3" xfId="48616" xr:uid="{00000000-0005-0000-0000-00008FBD0000}"/>
    <cellStyle name="Total (line) 4 2 2 18 4" xfId="48617" xr:uid="{00000000-0005-0000-0000-000090BD0000}"/>
    <cellStyle name="Total (line) 4 2 2 18 5" xfId="48618" xr:uid="{00000000-0005-0000-0000-000091BD0000}"/>
    <cellStyle name="Total (line) 4 2 2 19" xfId="6776" xr:uid="{00000000-0005-0000-0000-000092BD0000}"/>
    <cellStyle name="Total (line) 4 2 2 19 2" xfId="48619" xr:uid="{00000000-0005-0000-0000-000093BD0000}"/>
    <cellStyle name="Total (line) 4 2 2 19 2 2" xfId="48620" xr:uid="{00000000-0005-0000-0000-000094BD0000}"/>
    <cellStyle name="Total (line) 4 2 2 19 2 3" xfId="48621" xr:uid="{00000000-0005-0000-0000-000095BD0000}"/>
    <cellStyle name="Total (line) 4 2 2 19 2 4" xfId="48622" xr:uid="{00000000-0005-0000-0000-000096BD0000}"/>
    <cellStyle name="Total (line) 4 2 2 19 3" xfId="48623" xr:uid="{00000000-0005-0000-0000-000097BD0000}"/>
    <cellStyle name="Total (line) 4 2 2 19 4" xfId="48624" xr:uid="{00000000-0005-0000-0000-000098BD0000}"/>
    <cellStyle name="Total (line) 4 2 2 19 5" xfId="48625" xr:uid="{00000000-0005-0000-0000-000099BD0000}"/>
    <cellStyle name="Total (line) 4 2 2 2" xfId="6777" xr:uid="{00000000-0005-0000-0000-00009ABD0000}"/>
    <cellStyle name="Total (line) 4 2 2 2 2" xfId="48626" xr:uid="{00000000-0005-0000-0000-00009BBD0000}"/>
    <cellStyle name="Total (line) 4 2 2 2 2 2" xfId="48627" xr:uid="{00000000-0005-0000-0000-00009CBD0000}"/>
    <cellStyle name="Total (line) 4 2 2 2 2 3" xfId="48628" xr:uid="{00000000-0005-0000-0000-00009DBD0000}"/>
    <cellStyle name="Total (line) 4 2 2 2 2 4" xfId="48629" xr:uid="{00000000-0005-0000-0000-00009EBD0000}"/>
    <cellStyle name="Total (line) 4 2 2 2 3" xfId="48630" xr:uid="{00000000-0005-0000-0000-00009FBD0000}"/>
    <cellStyle name="Total (line) 4 2 2 2 4" xfId="48631" xr:uid="{00000000-0005-0000-0000-0000A0BD0000}"/>
    <cellStyle name="Total (line) 4 2 2 2 5" xfId="48632" xr:uid="{00000000-0005-0000-0000-0000A1BD0000}"/>
    <cellStyle name="Total (line) 4 2 2 20" xfId="6778" xr:uid="{00000000-0005-0000-0000-0000A2BD0000}"/>
    <cellStyle name="Total (line) 4 2 2 20 2" xfId="48633" xr:uid="{00000000-0005-0000-0000-0000A3BD0000}"/>
    <cellStyle name="Total (line) 4 2 2 20 2 2" xfId="48634" xr:uid="{00000000-0005-0000-0000-0000A4BD0000}"/>
    <cellStyle name="Total (line) 4 2 2 20 2 3" xfId="48635" xr:uid="{00000000-0005-0000-0000-0000A5BD0000}"/>
    <cellStyle name="Total (line) 4 2 2 20 2 4" xfId="48636" xr:uid="{00000000-0005-0000-0000-0000A6BD0000}"/>
    <cellStyle name="Total (line) 4 2 2 20 3" xfId="48637" xr:uid="{00000000-0005-0000-0000-0000A7BD0000}"/>
    <cellStyle name="Total (line) 4 2 2 20 4" xfId="48638" xr:uid="{00000000-0005-0000-0000-0000A8BD0000}"/>
    <cellStyle name="Total (line) 4 2 2 20 5" xfId="48639" xr:uid="{00000000-0005-0000-0000-0000A9BD0000}"/>
    <cellStyle name="Total (line) 4 2 2 21" xfId="6779" xr:uid="{00000000-0005-0000-0000-0000AABD0000}"/>
    <cellStyle name="Total (line) 4 2 2 21 2" xfId="48640" xr:uid="{00000000-0005-0000-0000-0000ABBD0000}"/>
    <cellStyle name="Total (line) 4 2 2 21 2 2" xfId="48641" xr:uid="{00000000-0005-0000-0000-0000ACBD0000}"/>
    <cellStyle name="Total (line) 4 2 2 21 2 3" xfId="48642" xr:uid="{00000000-0005-0000-0000-0000ADBD0000}"/>
    <cellStyle name="Total (line) 4 2 2 21 2 4" xfId="48643" xr:uid="{00000000-0005-0000-0000-0000AEBD0000}"/>
    <cellStyle name="Total (line) 4 2 2 21 3" xfId="48644" xr:uid="{00000000-0005-0000-0000-0000AFBD0000}"/>
    <cellStyle name="Total (line) 4 2 2 21 4" xfId="48645" xr:uid="{00000000-0005-0000-0000-0000B0BD0000}"/>
    <cellStyle name="Total (line) 4 2 2 21 5" xfId="48646" xr:uid="{00000000-0005-0000-0000-0000B1BD0000}"/>
    <cellStyle name="Total (line) 4 2 2 22" xfId="6780" xr:uid="{00000000-0005-0000-0000-0000B2BD0000}"/>
    <cellStyle name="Total (line) 4 2 2 22 2" xfId="48647" xr:uid="{00000000-0005-0000-0000-0000B3BD0000}"/>
    <cellStyle name="Total (line) 4 2 2 22 2 2" xfId="48648" xr:uid="{00000000-0005-0000-0000-0000B4BD0000}"/>
    <cellStyle name="Total (line) 4 2 2 22 2 3" xfId="48649" xr:uid="{00000000-0005-0000-0000-0000B5BD0000}"/>
    <cellStyle name="Total (line) 4 2 2 22 2 4" xfId="48650" xr:uid="{00000000-0005-0000-0000-0000B6BD0000}"/>
    <cellStyle name="Total (line) 4 2 2 22 3" xfId="48651" xr:uid="{00000000-0005-0000-0000-0000B7BD0000}"/>
    <cellStyle name="Total (line) 4 2 2 22 4" xfId="48652" xr:uid="{00000000-0005-0000-0000-0000B8BD0000}"/>
    <cellStyle name="Total (line) 4 2 2 22 5" xfId="48653" xr:uid="{00000000-0005-0000-0000-0000B9BD0000}"/>
    <cellStyle name="Total (line) 4 2 2 23" xfId="6781" xr:uid="{00000000-0005-0000-0000-0000BABD0000}"/>
    <cellStyle name="Total (line) 4 2 2 23 2" xfId="48654" xr:uid="{00000000-0005-0000-0000-0000BBBD0000}"/>
    <cellStyle name="Total (line) 4 2 2 23 2 2" xfId="48655" xr:uid="{00000000-0005-0000-0000-0000BCBD0000}"/>
    <cellStyle name="Total (line) 4 2 2 23 2 3" xfId="48656" xr:uid="{00000000-0005-0000-0000-0000BDBD0000}"/>
    <cellStyle name="Total (line) 4 2 2 23 2 4" xfId="48657" xr:uid="{00000000-0005-0000-0000-0000BEBD0000}"/>
    <cellStyle name="Total (line) 4 2 2 23 3" xfId="48658" xr:uid="{00000000-0005-0000-0000-0000BFBD0000}"/>
    <cellStyle name="Total (line) 4 2 2 23 4" xfId="48659" xr:uid="{00000000-0005-0000-0000-0000C0BD0000}"/>
    <cellStyle name="Total (line) 4 2 2 23 5" xfId="48660" xr:uid="{00000000-0005-0000-0000-0000C1BD0000}"/>
    <cellStyle name="Total (line) 4 2 2 24" xfId="6782" xr:uid="{00000000-0005-0000-0000-0000C2BD0000}"/>
    <cellStyle name="Total (line) 4 2 2 24 2" xfId="48661" xr:uid="{00000000-0005-0000-0000-0000C3BD0000}"/>
    <cellStyle name="Total (line) 4 2 2 24 2 2" xfId="48662" xr:uid="{00000000-0005-0000-0000-0000C4BD0000}"/>
    <cellStyle name="Total (line) 4 2 2 24 2 3" xfId="48663" xr:uid="{00000000-0005-0000-0000-0000C5BD0000}"/>
    <cellStyle name="Total (line) 4 2 2 24 2 4" xfId="48664" xr:uid="{00000000-0005-0000-0000-0000C6BD0000}"/>
    <cellStyle name="Total (line) 4 2 2 24 3" xfId="48665" xr:uid="{00000000-0005-0000-0000-0000C7BD0000}"/>
    <cellStyle name="Total (line) 4 2 2 24 4" xfId="48666" xr:uid="{00000000-0005-0000-0000-0000C8BD0000}"/>
    <cellStyle name="Total (line) 4 2 2 24 5" xfId="48667" xr:uid="{00000000-0005-0000-0000-0000C9BD0000}"/>
    <cellStyle name="Total (line) 4 2 2 25" xfId="6783" xr:uid="{00000000-0005-0000-0000-0000CABD0000}"/>
    <cellStyle name="Total (line) 4 2 2 25 2" xfId="48668" xr:uid="{00000000-0005-0000-0000-0000CBBD0000}"/>
    <cellStyle name="Total (line) 4 2 2 25 2 2" xfId="48669" xr:uid="{00000000-0005-0000-0000-0000CCBD0000}"/>
    <cellStyle name="Total (line) 4 2 2 25 2 3" xfId="48670" xr:uid="{00000000-0005-0000-0000-0000CDBD0000}"/>
    <cellStyle name="Total (line) 4 2 2 25 2 4" xfId="48671" xr:uid="{00000000-0005-0000-0000-0000CEBD0000}"/>
    <cellStyle name="Total (line) 4 2 2 25 3" xfId="48672" xr:uid="{00000000-0005-0000-0000-0000CFBD0000}"/>
    <cellStyle name="Total (line) 4 2 2 25 4" xfId="48673" xr:uid="{00000000-0005-0000-0000-0000D0BD0000}"/>
    <cellStyle name="Total (line) 4 2 2 25 5" xfId="48674" xr:uid="{00000000-0005-0000-0000-0000D1BD0000}"/>
    <cellStyle name="Total (line) 4 2 2 26" xfId="6784" xr:uid="{00000000-0005-0000-0000-0000D2BD0000}"/>
    <cellStyle name="Total (line) 4 2 2 26 2" xfId="48675" xr:uid="{00000000-0005-0000-0000-0000D3BD0000}"/>
    <cellStyle name="Total (line) 4 2 2 26 2 2" xfId="48676" xr:uid="{00000000-0005-0000-0000-0000D4BD0000}"/>
    <cellStyle name="Total (line) 4 2 2 26 2 3" xfId="48677" xr:uid="{00000000-0005-0000-0000-0000D5BD0000}"/>
    <cellStyle name="Total (line) 4 2 2 26 2 4" xfId="48678" xr:uid="{00000000-0005-0000-0000-0000D6BD0000}"/>
    <cellStyle name="Total (line) 4 2 2 26 3" xfId="48679" xr:uid="{00000000-0005-0000-0000-0000D7BD0000}"/>
    <cellStyle name="Total (line) 4 2 2 26 4" xfId="48680" xr:uid="{00000000-0005-0000-0000-0000D8BD0000}"/>
    <cellStyle name="Total (line) 4 2 2 26 5" xfId="48681" xr:uid="{00000000-0005-0000-0000-0000D9BD0000}"/>
    <cellStyle name="Total (line) 4 2 2 27" xfId="6785" xr:uid="{00000000-0005-0000-0000-0000DABD0000}"/>
    <cellStyle name="Total (line) 4 2 2 27 2" xfId="48682" xr:uid="{00000000-0005-0000-0000-0000DBBD0000}"/>
    <cellStyle name="Total (line) 4 2 2 27 2 2" xfId="48683" xr:uid="{00000000-0005-0000-0000-0000DCBD0000}"/>
    <cellStyle name="Total (line) 4 2 2 27 2 3" xfId="48684" xr:uid="{00000000-0005-0000-0000-0000DDBD0000}"/>
    <cellStyle name="Total (line) 4 2 2 27 2 4" xfId="48685" xr:uid="{00000000-0005-0000-0000-0000DEBD0000}"/>
    <cellStyle name="Total (line) 4 2 2 27 3" xfId="48686" xr:uid="{00000000-0005-0000-0000-0000DFBD0000}"/>
    <cellStyle name="Total (line) 4 2 2 27 4" xfId="48687" xr:uid="{00000000-0005-0000-0000-0000E0BD0000}"/>
    <cellStyle name="Total (line) 4 2 2 27 5" xfId="48688" xr:uid="{00000000-0005-0000-0000-0000E1BD0000}"/>
    <cellStyle name="Total (line) 4 2 2 28" xfId="6786" xr:uid="{00000000-0005-0000-0000-0000E2BD0000}"/>
    <cellStyle name="Total (line) 4 2 2 28 2" xfId="48689" xr:uid="{00000000-0005-0000-0000-0000E3BD0000}"/>
    <cellStyle name="Total (line) 4 2 2 28 2 2" xfId="48690" xr:uid="{00000000-0005-0000-0000-0000E4BD0000}"/>
    <cellStyle name="Total (line) 4 2 2 28 2 3" xfId="48691" xr:uid="{00000000-0005-0000-0000-0000E5BD0000}"/>
    <cellStyle name="Total (line) 4 2 2 28 2 4" xfId="48692" xr:uid="{00000000-0005-0000-0000-0000E6BD0000}"/>
    <cellStyle name="Total (line) 4 2 2 28 3" xfId="48693" xr:uid="{00000000-0005-0000-0000-0000E7BD0000}"/>
    <cellStyle name="Total (line) 4 2 2 28 4" xfId="48694" xr:uid="{00000000-0005-0000-0000-0000E8BD0000}"/>
    <cellStyle name="Total (line) 4 2 2 28 5" xfId="48695" xr:uid="{00000000-0005-0000-0000-0000E9BD0000}"/>
    <cellStyle name="Total (line) 4 2 2 29" xfId="6787" xr:uid="{00000000-0005-0000-0000-0000EABD0000}"/>
    <cellStyle name="Total (line) 4 2 2 29 2" xfId="48696" xr:uid="{00000000-0005-0000-0000-0000EBBD0000}"/>
    <cellStyle name="Total (line) 4 2 2 29 2 2" xfId="48697" xr:uid="{00000000-0005-0000-0000-0000ECBD0000}"/>
    <cellStyle name="Total (line) 4 2 2 29 2 3" xfId="48698" xr:uid="{00000000-0005-0000-0000-0000EDBD0000}"/>
    <cellStyle name="Total (line) 4 2 2 29 2 4" xfId="48699" xr:uid="{00000000-0005-0000-0000-0000EEBD0000}"/>
    <cellStyle name="Total (line) 4 2 2 29 3" xfId="48700" xr:uid="{00000000-0005-0000-0000-0000EFBD0000}"/>
    <cellStyle name="Total (line) 4 2 2 29 4" xfId="48701" xr:uid="{00000000-0005-0000-0000-0000F0BD0000}"/>
    <cellStyle name="Total (line) 4 2 2 29 5" xfId="48702" xr:uid="{00000000-0005-0000-0000-0000F1BD0000}"/>
    <cellStyle name="Total (line) 4 2 2 3" xfId="6788" xr:uid="{00000000-0005-0000-0000-0000F2BD0000}"/>
    <cellStyle name="Total (line) 4 2 2 3 2" xfId="48703" xr:uid="{00000000-0005-0000-0000-0000F3BD0000}"/>
    <cellStyle name="Total (line) 4 2 2 3 2 2" xfId="48704" xr:uid="{00000000-0005-0000-0000-0000F4BD0000}"/>
    <cellStyle name="Total (line) 4 2 2 3 2 3" xfId="48705" xr:uid="{00000000-0005-0000-0000-0000F5BD0000}"/>
    <cellStyle name="Total (line) 4 2 2 3 2 4" xfId="48706" xr:uid="{00000000-0005-0000-0000-0000F6BD0000}"/>
    <cellStyle name="Total (line) 4 2 2 3 3" xfId="48707" xr:uid="{00000000-0005-0000-0000-0000F7BD0000}"/>
    <cellStyle name="Total (line) 4 2 2 3 4" xfId="48708" xr:uid="{00000000-0005-0000-0000-0000F8BD0000}"/>
    <cellStyle name="Total (line) 4 2 2 3 5" xfId="48709" xr:uid="{00000000-0005-0000-0000-0000F9BD0000}"/>
    <cellStyle name="Total (line) 4 2 2 30" xfId="6789" xr:uid="{00000000-0005-0000-0000-0000FABD0000}"/>
    <cellStyle name="Total (line) 4 2 2 30 2" xfId="48710" xr:uid="{00000000-0005-0000-0000-0000FBBD0000}"/>
    <cellStyle name="Total (line) 4 2 2 30 2 2" xfId="48711" xr:uid="{00000000-0005-0000-0000-0000FCBD0000}"/>
    <cellStyle name="Total (line) 4 2 2 30 2 3" xfId="48712" xr:uid="{00000000-0005-0000-0000-0000FDBD0000}"/>
    <cellStyle name="Total (line) 4 2 2 30 2 4" xfId="48713" xr:uid="{00000000-0005-0000-0000-0000FEBD0000}"/>
    <cellStyle name="Total (line) 4 2 2 30 3" xfId="48714" xr:uid="{00000000-0005-0000-0000-0000FFBD0000}"/>
    <cellStyle name="Total (line) 4 2 2 30 4" xfId="48715" xr:uid="{00000000-0005-0000-0000-000000BE0000}"/>
    <cellStyle name="Total (line) 4 2 2 30 5" xfId="48716" xr:uid="{00000000-0005-0000-0000-000001BE0000}"/>
    <cellStyle name="Total (line) 4 2 2 31" xfId="6790" xr:uid="{00000000-0005-0000-0000-000002BE0000}"/>
    <cellStyle name="Total (line) 4 2 2 31 2" xfId="48717" xr:uid="{00000000-0005-0000-0000-000003BE0000}"/>
    <cellStyle name="Total (line) 4 2 2 31 2 2" xfId="48718" xr:uid="{00000000-0005-0000-0000-000004BE0000}"/>
    <cellStyle name="Total (line) 4 2 2 31 2 3" xfId="48719" xr:uid="{00000000-0005-0000-0000-000005BE0000}"/>
    <cellStyle name="Total (line) 4 2 2 31 2 4" xfId="48720" xr:uid="{00000000-0005-0000-0000-000006BE0000}"/>
    <cellStyle name="Total (line) 4 2 2 31 3" xfId="48721" xr:uid="{00000000-0005-0000-0000-000007BE0000}"/>
    <cellStyle name="Total (line) 4 2 2 31 4" xfId="48722" xr:uid="{00000000-0005-0000-0000-000008BE0000}"/>
    <cellStyle name="Total (line) 4 2 2 31 5" xfId="48723" xr:uid="{00000000-0005-0000-0000-000009BE0000}"/>
    <cellStyle name="Total (line) 4 2 2 32" xfId="6791" xr:uid="{00000000-0005-0000-0000-00000ABE0000}"/>
    <cellStyle name="Total (line) 4 2 2 32 2" xfId="48724" xr:uid="{00000000-0005-0000-0000-00000BBE0000}"/>
    <cellStyle name="Total (line) 4 2 2 32 2 2" xfId="48725" xr:uid="{00000000-0005-0000-0000-00000CBE0000}"/>
    <cellStyle name="Total (line) 4 2 2 32 2 3" xfId="48726" xr:uid="{00000000-0005-0000-0000-00000DBE0000}"/>
    <cellStyle name="Total (line) 4 2 2 32 2 4" xfId="48727" xr:uid="{00000000-0005-0000-0000-00000EBE0000}"/>
    <cellStyle name="Total (line) 4 2 2 32 3" xfId="48728" xr:uid="{00000000-0005-0000-0000-00000FBE0000}"/>
    <cellStyle name="Total (line) 4 2 2 32 4" xfId="48729" xr:uid="{00000000-0005-0000-0000-000010BE0000}"/>
    <cellStyle name="Total (line) 4 2 2 32 5" xfId="48730" xr:uid="{00000000-0005-0000-0000-000011BE0000}"/>
    <cellStyle name="Total (line) 4 2 2 33" xfId="6792" xr:uid="{00000000-0005-0000-0000-000012BE0000}"/>
    <cellStyle name="Total (line) 4 2 2 33 2" xfId="48731" xr:uid="{00000000-0005-0000-0000-000013BE0000}"/>
    <cellStyle name="Total (line) 4 2 2 33 2 2" xfId="48732" xr:uid="{00000000-0005-0000-0000-000014BE0000}"/>
    <cellStyle name="Total (line) 4 2 2 33 2 3" xfId="48733" xr:uid="{00000000-0005-0000-0000-000015BE0000}"/>
    <cellStyle name="Total (line) 4 2 2 33 2 4" xfId="48734" xr:uid="{00000000-0005-0000-0000-000016BE0000}"/>
    <cellStyle name="Total (line) 4 2 2 33 3" xfId="48735" xr:uid="{00000000-0005-0000-0000-000017BE0000}"/>
    <cellStyle name="Total (line) 4 2 2 33 4" xfId="48736" xr:uid="{00000000-0005-0000-0000-000018BE0000}"/>
    <cellStyle name="Total (line) 4 2 2 33 5" xfId="48737" xr:uid="{00000000-0005-0000-0000-000019BE0000}"/>
    <cellStyle name="Total (line) 4 2 2 34" xfId="6793" xr:uid="{00000000-0005-0000-0000-00001ABE0000}"/>
    <cellStyle name="Total (line) 4 2 2 34 2" xfId="48738" xr:uid="{00000000-0005-0000-0000-00001BBE0000}"/>
    <cellStyle name="Total (line) 4 2 2 34 2 2" xfId="48739" xr:uid="{00000000-0005-0000-0000-00001CBE0000}"/>
    <cellStyle name="Total (line) 4 2 2 34 2 3" xfId="48740" xr:uid="{00000000-0005-0000-0000-00001DBE0000}"/>
    <cellStyle name="Total (line) 4 2 2 34 2 4" xfId="48741" xr:uid="{00000000-0005-0000-0000-00001EBE0000}"/>
    <cellStyle name="Total (line) 4 2 2 34 3" xfId="48742" xr:uid="{00000000-0005-0000-0000-00001FBE0000}"/>
    <cellStyle name="Total (line) 4 2 2 34 4" xfId="48743" xr:uid="{00000000-0005-0000-0000-000020BE0000}"/>
    <cellStyle name="Total (line) 4 2 2 34 5" xfId="48744" xr:uid="{00000000-0005-0000-0000-000021BE0000}"/>
    <cellStyle name="Total (line) 4 2 2 35" xfId="6794" xr:uid="{00000000-0005-0000-0000-000022BE0000}"/>
    <cellStyle name="Total (line) 4 2 2 35 2" xfId="48745" xr:uid="{00000000-0005-0000-0000-000023BE0000}"/>
    <cellStyle name="Total (line) 4 2 2 35 2 2" xfId="48746" xr:uid="{00000000-0005-0000-0000-000024BE0000}"/>
    <cellStyle name="Total (line) 4 2 2 35 2 3" xfId="48747" xr:uid="{00000000-0005-0000-0000-000025BE0000}"/>
    <cellStyle name="Total (line) 4 2 2 35 2 4" xfId="48748" xr:uid="{00000000-0005-0000-0000-000026BE0000}"/>
    <cellStyle name="Total (line) 4 2 2 35 3" xfId="48749" xr:uid="{00000000-0005-0000-0000-000027BE0000}"/>
    <cellStyle name="Total (line) 4 2 2 35 4" xfId="48750" xr:uid="{00000000-0005-0000-0000-000028BE0000}"/>
    <cellStyle name="Total (line) 4 2 2 35 5" xfId="48751" xr:uid="{00000000-0005-0000-0000-000029BE0000}"/>
    <cellStyle name="Total (line) 4 2 2 36" xfId="6795" xr:uid="{00000000-0005-0000-0000-00002ABE0000}"/>
    <cellStyle name="Total (line) 4 2 2 36 2" xfId="48752" xr:uid="{00000000-0005-0000-0000-00002BBE0000}"/>
    <cellStyle name="Total (line) 4 2 2 36 2 2" xfId="48753" xr:uid="{00000000-0005-0000-0000-00002CBE0000}"/>
    <cellStyle name="Total (line) 4 2 2 36 2 3" xfId="48754" xr:uid="{00000000-0005-0000-0000-00002DBE0000}"/>
    <cellStyle name="Total (line) 4 2 2 36 2 4" xfId="48755" xr:uid="{00000000-0005-0000-0000-00002EBE0000}"/>
    <cellStyle name="Total (line) 4 2 2 36 3" xfId="48756" xr:uid="{00000000-0005-0000-0000-00002FBE0000}"/>
    <cellStyle name="Total (line) 4 2 2 36 4" xfId="48757" xr:uid="{00000000-0005-0000-0000-000030BE0000}"/>
    <cellStyle name="Total (line) 4 2 2 36 5" xfId="48758" xr:uid="{00000000-0005-0000-0000-000031BE0000}"/>
    <cellStyle name="Total (line) 4 2 2 37" xfId="6796" xr:uid="{00000000-0005-0000-0000-000032BE0000}"/>
    <cellStyle name="Total (line) 4 2 2 37 2" xfId="48759" xr:uid="{00000000-0005-0000-0000-000033BE0000}"/>
    <cellStyle name="Total (line) 4 2 2 37 2 2" xfId="48760" xr:uid="{00000000-0005-0000-0000-000034BE0000}"/>
    <cellStyle name="Total (line) 4 2 2 37 2 3" xfId="48761" xr:uid="{00000000-0005-0000-0000-000035BE0000}"/>
    <cellStyle name="Total (line) 4 2 2 37 2 4" xfId="48762" xr:uid="{00000000-0005-0000-0000-000036BE0000}"/>
    <cellStyle name="Total (line) 4 2 2 37 3" xfId="48763" xr:uid="{00000000-0005-0000-0000-000037BE0000}"/>
    <cellStyle name="Total (line) 4 2 2 37 4" xfId="48764" xr:uid="{00000000-0005-0000-0000-000038BE0000}"/>
    <cellStyle name="Total (line) 4 2 2 37 5" xfId="48765" xr:uid="{00000000-0005-0000-0000-000039BE0000}"/>
    <cellStyle name="Total (line) 4 2 2 38" xfId="6797" xr:uid="{00000000-0005-0000-0000-00003ABE0000}"/>
    <cellStyle name="Total (line) 4 2 2 38 2" xfId="48766" xr:uid="{00000000-0005-0000-0000-00003BBE0000}"/>
    <cellStyle name="Total (line) 4 2 2 38 2 2" xfId="48767" xr:uid="{00000000-0005-0000-0000-00003CBE0000}"/>
    <cellStyle name="Total (line) 4 2 2 38 2 3" xfId="48768" xr:uid="{00000000-0005-0000-0000-00003DBE0000}"/>
    <cellStyle name="Total (line) 4 2 2 38 2 4" xfId="48769" xr:uid="{00000000-0005-0000-0000-00003EBE0000}"/>
    <cellStyle name="Total (line) 4 2 2 38 3" xfId="48770" xr:uid="{00000000-0005-0000-0000-00003FBE0000}"/>
    <cellStyle name="Total (line) 4 2 2 38 4" xfId="48771" xr:uid="{00000000-0005-0000-0000-000040BE0000}"/>
    <cellStyle name="Total (line) 4 2 2 38 5" xfId="48772" xr:uid="{00000000-0005-0000-0000-000041BE0000}"/>
    <cellStyle name="Total (line) 4 2 2 39" xfId="6798" xr:uid="{00000000-0005-0000-0000-000042BE0000}"/>
    <cellStyle name="Total (line) 4 2 2 39 2" xfId="48773" xr:uid="{00000000-0005-0000-0000-000043BE0000}"/>
    <cellStyle name="Total (line) 4 2 2 39 2 2" xfId="48774" xr:uid="{00000000-0005-0000-0000-000044BE0000}"/>
    <cellStyle name="Total (line) 4 2 2 39 2 3" xfId="48775" xr:uid="{00000000-0005-0000-0000-000045BE0000}"/>
    <cellStyle name="Total (line) 4 2 2 39 2 4" xfId="48776" xr:uid="{00000000-0005-0000-0000-000046BE0000}"/>
    <cellStyle name="Total (line) 4 2 2 39 3" xfId="48777" xr:uid="{00000000-0005-0000-0000-000047BE0000}"/>
    <cellStyle name="Total (line) 4 2 2 39 4" xfId="48778" xr:uid="{00000000-0005-0000-0000-000048BE0000}"/>
    <cellStyle name="Total (line) 4 2 2 39 5" xfId="48779" xr:uid="{00000000-0005-0000-0000-000049BE0000}"/>
    <cellStyle name="Total (line) 4 2 2 4" xfId="6799" xr:uid="{00000000-0005-0000-0000-00004ABE0000}"/>
    <cellStyle name="Total (line) 4 2 2 4 2" xfId="48780" xr:uid="{00000000-0005-0000-0000-00004BBE0000}"/>
    <cellStyle name="Total (line) 4 2 2 4 2 2" xfId="48781" xr:uid="{00000000-0005-0000-0000-00004CBE0000}"/>
    <cellStyle name="Total (line) 4 2 2 4 2 3" xfId="48782" xr:uid="{00000000-0005-0000-0000-00004DBE0000}"/>
    <cellStyle name="Total (line) 4 2 2 4 2 4" xfId="48783" xr:uid="{00000000-0005-0000-0000-00004EBE0000}"/>
    <cellStyle name="Total (line) 4 2 2 4 3" xfId="48784" xr:uid="{00000000-0005-0000-0000-00004FBE0000}"/>
    <cellStyle name="Total (line) 4 2 2 4 4" xfId="48785" xr:uid="{00000000-0005-0000-0000-000050BE0000}"/>
    <cellStyle name="Total (line) 4 2 2 4 5" xfId="48786" xr:uid="{00000000-0005-0000-0000-000051BE0000}"/>
    <cellStyle name="Total (line) 4 2 2 40" xfId="6800" xr:uid="{00000000-0005-0000-0000-000052BE0000}"/>
    <cellStyle name="Total (line) 4 2 2 40 2" xfId="48787" xr:uid="{00000000-0005-0000-0000-000053BE0000}"/>
    <cellStyle name="Total (line) 4 2 2 40 2 2" xfId="48788" xr:uid="{00000000-0005-0000-0000-000054BE0000}"/>
    <cellStyle name="Total (line) 4 2 2 40 2 3" xfId="48789" xr:uid="{00000000-0005-0000-0000-000055BE0000}"/>
    <cellStyle name="Total (line) 4 2 2 40 2 4" xfId="48790" xr:uid="{00000000-0005-0000-0000-000056BE0000}"/>
    <cellStyle name="Total (line) 4 2 2 40 3" xfId="48791" xr:uid="{00000000-0005-0000-0000-000057BE0000}"/>
    <cellStyle name="Total (line) 4 2 2 40 4" xfId="48792" xr:uid="{00000000-0005-0000-0000-000058BE0000}"/>
    <cellStyle name="Total (line) 4 2 2 40 5" xfId="48793" xr:uid="{00000000-0005-0000-0000-000059BE0000}"/>
    <cellStyle name="Total (line) 4 2 2 41" xfId="6801" xr:uid="{00000000-0005-0000-0000-00005ABE0000}"/>
    <cellStyle name="Total (line) 4 2 2 41 2" xfId="48794" xr:uid="{00000000-0005-0000-0000-00005BBE0000}"/>
    <cellStyle name="Total (line) 4 2 2 41 2 2" xfId="48795" xr:uid="{00000000-0005-0000-0000-00005CBE0000}"/>
    <cellStyle name="Total (line) 4 2 2 41 2 3" xfId="48796" xr:uid="{00000000-0005-0000-0000-00005DBE0000}"/>
    <cellStyle name="Total (line) 4 2 2 41 2 4" xfId="48797" xr:uid="{00000000-0005-0000-0000-00005EBE0000}"/>
    <cellStyle name="Total (line) 4 2 2 41 3" xfId="48798" xr:uid="{00000000-0005-0000-0000-00005FBE0000}"/>
    <cellStyle name="Total (line) 4 2 2 41 4" xfId="48799" xr:uid="{00000000-0005-0000-0000-000060BE0000}"/>
    <cellStyle name="Total (line) 4 2 2 41 5" xfId="48800" xr:uid="{00000000-0005-0000-0000-000061BE0000}"/>
    <cellStyle name="Total (line) 4 2 2 42" xfId="6802" xr:uid="{00000000-0005-0000-0000-000062BE0000}"/>
    <cellStyle name="Total (line) 4 2 2 42 2" xfId="48801" xr:uid="{00000000-0005-0000-0000-000063BE0000}"/>
    <cellStyle name="Total (line) 4 2 2 42 2 2" xfId="48802" xr:uid="{00000000-0005-0000-0000-000064BE0000}"/>
    <cellStyle name="Total (line) 4 2 2 42 2 3" xfId="48803" xr:uid="{00000000-0005-0000-0000-000065BE0000}"/>
    <cellStyle name="Total (line) 4 2 2 42 2 4" xfId="48804" xr:uid="{00000000-0005-0000-0000-000066BE0000}"/>
    <cellStyle name="Total (line) 4 2 2 42 3" xfId="48805" xr:uid="{00000000-0005-0000-0000-000067BE0000}"/>
    <cellStyle name="Total (line) 4 2 2 42 4" xfId="48806" xr:uid="{00000000-0005-0000-0000-000068BE0000}"/>
    <cellStyle name="Total (line) 4 2 2 42 5" xfId="48807" xr:uid="{00000000-0005-0000-0000-000069BE0000}"/>
    <cellStyle name="Total (line) 4 2 2 43" xfId="6803" xr:uid="{00000000-0005-0000-0000-00006ABE0000}"/>
    <cellStyle name="Total (line) 4 2 2 43 2" xfId="48808" xr:uid="{00000000-0005-0000-0000-00006BBE0000}"/>
    <cellStyle name="Total (line) 4 2 2 43 2 2" xfId="48809" xr:uid="{00000000-0005-0000-0000-00006CBE0000}"/>
    <cellStyle name="Total (line) 4 2 2 43 2 3" xfId="48810" xr:uid="{00000000-0005-0000-0000-00006DBE0000}"/>
    <cellStyle name="Total (line) 4 2 2 43 2 4" xfId="48811" xr:uid="{00000000-0005-0000-0000-00006EBE0000}"/>
    <cellStyle name="Total (line) 4 2 2 43 3" xfId="48812" xr:uid="{00000000-0005-0000-0000-00006FBE0000}"/>
    <cellStyle name="Total (line) 4 2 2 43 4" xfId="48813" xr:uid="{00000000-0005-0000-0000-000070BE0000}"/>
    <cellStyle name="Total (line) 4 2 2 43 5" xfId="48814" xr:uid="{00000000-0005-0000-0000-000071BE0000}"/>
    <cellStyle name="Total (line) 4 2 2 44" xfId="6804" xr:uid="{00000000-0005-0000-0000-000072BE0000}"/>
    <cellStyle name="Total (line) 4 2 2 44 2" xfId="48815" xr:uid="{00000000-0005-0000-0000-000073BE0000}"/>
    <cellStyle name="Total (line) 4 2 2 44 2 2" xfId="48816" xr:uid="{00000000-0005-0000-0000-000074BE0000}"/>
    <cellStyle name="Total (line) 4 2 2 44 2 3" xfId="48817" xr:uid="{00000000-0005-0000-0000-000075BE0000}"/>
    <cellStyle name="Total (line) 4 2 2 44 2 4" xfId="48818" xr:uid="{00000000-0005-0000-0000-000076BE0000}"/>
    <cellStyle name="Total (line) 4 2 2 44 3" xfId="48819" xr:uid="{00000000-0005-0000-0000-000077BE0000}"/>
    <cellStyle name="Total (line) 4 2 2 44 4" xfId="48820" xr:uid="{00000000-0005-0000-0000-000078BE0000}"/>
    <cellStyle name="Total (line) 4 2 2 44 5" xfId="48821" xr:uid="{00000000-0005-0000-0000-000079BE0000}"/>
    <cellStyle name="Total (line) 4 2 2 45" xfId="48822" xr:uid="{00000000-0005-0000-0000-00007ABE0000}"/>
    <cellStyle name="Total (line) 4 2 2 45 2" xfId="48823" xr:uid="{00000000-0005-0000-0000-00007BBE0000}"/>
    <cellStyle name="Total (line) 4 2 2 45 3" xfId="48824" xr:uid="{00000000-0005-0000-0000-00007CBE0000}"/>
    <cellStyle name="Total (line) 4 2 2 45 4" xfId="48825" xr:uid="{00000000-0005-0000-0000-00007DBE0000}"/>
    <cellStyle name="Total (line) 4 2 2 46" xfId="48826" xr:uid="{00000000-0005-0000-0000-00007EBE0000}"/>
    <cellStyle name="Total (line) 4 2 2 46 2" xfId="48827" xr:uid="{00000000-0005-0000-0000-00007FBE0000}"/>
    <cellStyle name="Total (line) 4 2 2 46 3" xfId="48828" xr:uid="{00000000-0005-0000-0000-000080BE0000}"/>
    <cellStyle name="Total (line) 4 2 2 46 4" xfId="48829" xr:uid="{00000000-0005-0000-0000-000081BE0000}"/>
    <cellStyle name="Total (line) 4 2 2 47" xfId="48830" xr:uid="{00000000-0005-0000-0000-000082BE0000}"/>
    <cellStyle name="Total (line) 4 2 2 48" xfId="48831" xr:uid="{00000000-0005-0000-0000-000083BE0000}"/>
    <cellStyle name="Total (line) 4 2 2 49" xfId="48832" xr:uid="{00000000-0005-0000-0000-000084BE0000}"/>
    <cellStyle name="Total (line) 4 2 2 5" xfId="6805" xr:uid="{00000000-0005-0000-0000-000085BE0000}"/>
    <cellStyle name="Total (line) 4 2 2 5 2" xfId="48833" xr:uid="{00000000-0005-0000-0000-000086BE0000}"/>
    <cellStyle name="Total (line) 4 2 2 5 2 2" xfId="48834" xr:uid="{00000000-0005-0000-0000-000087BE0000}"/>
    <cellStyle name="Total (line) 4 2 2 5 2 3" xfId="48835" xr:uid="{00000000-0005-0000-0000-000088BE0000}"/>
    <cellStyle name="Total (line) 4 2 2 5 2 4" xfId="48836" xr:uid="{00000000-0005-0000-0000-000089BE0000}"/>
    <cellStyle name="Total (line) 4 2 2 5 3" xfId="48837" xr:uid="{00000000-0005-0000-0000-00008ABE0000}"/>
    <cellStyle name="Total (line) 4 2 2 5 4" xfId="48838" xr:uid="{00000000-0005-0000-0000-00008BBE0000}"/>
    <cellStyle name="Total (line) 4 2 2 5 5" xfId="48839" xr:uid="{00000000-0005-0000-0000-00008CBE0000}"/>
    <cellStyle name="Total (line) 4 2 2 6" xfId="6806" xr:uid="{00000000-0005-0000-0000-00008DBE0000}"/>
    <cellStyle name="Total (line) 4 2 2 6 2" xfId="48840" xr:uid="{00000000-0005-0000-0000-00008EBE0000}"/>
    <cellStyle name="Total (line) 4 2 2 6 2 2" xfId="48841" xr:uid="{00000000-0005-0000-0000-00008FBE0000}"/>
    <cellStyle name="Total (line) 4 2 2 6 2 3" xfId="48842" xr:uid="{00000000-0005-0000-0000-000090BE0000}"/>
    <cellStyle name="Total (line) 4 2 2 6 2 4" xfId="48843" xr:uid="{00000000-0005-0000-0000-000091BE0000}"/>
    <cellStyle name="Total (line) 4 2 2 6 3" xfId="48844" xr:uid="{00000000-0005-0000-0000-000092BE0000}"/>
    <cellStyle name="Total (line) 4 2 2 6 4" xfId="48845" xr:uid="{00000000-0005-0000-0000-000093BE0000}"/>
    <cellStyle name="Total (line) 4 2 2 6 5" xfId="48846" xr:uid="{00000000-0005-0000-0000-000094BE0000}"/>
    <cellStyle name="Total (line) 4 2 2 7" xfId="6807" xr:uid="{00000000-0005-0000-0000-000095BE0000}"/>
    <cellStyle name="Total (line) 4 2 2 7 2" xfId="48847" xr:uid="{00000000-0005-0000-0000-000096BE0000}"/>
    <cellStyle name="Total (line) 4 2 2 7 2 2" xfId="48848" xr:uid="{00000000-0005-0000-0000-000097BE0000}"/>
    <cellStyle name="Total (line) 4 2 2 7 2 3" xfId="48849" xr:uid="{00000000-0005-0000-0000-000098BE0000}"/>
    <cellStyle name="Total (line) 4 2 2 7 2 4" xfId="48850" xr:uid="{00000000-0005-0000-0000-000099BE0000}"/>
    <cellStyle name="Total (line) 4 2 2 7 3" xfId="48851" xr:uid="{00000000-0005-0000-0000-00009ABE0000}"/>
    <cellStyle name="Total (line) 4 2 2 7 4" xfId="48852" xr:uid="{00000000-0005-0000-0000-00009BBE0000}"/>
    <cellStyle name="Total (line) 4 2 2 7 5" xfId="48853" xr:uid="{00000000-0005-0000-0000-00009CBE0000}"/>
    <cellStyle name="Total (line) 4 2 2 8" xfId="6808" xr:uid="{00000000-0005-0000-0000-00009DBE0000}"/>
    <cellStyle name="Total (line) 4 2 2 8 2" xfId="48854" xr:uid="{00000000-0005-0000-0000-00009EBE0000}"/>
    <cellStyle name="Total (line) 4 2 2 8 2 2" xfId="48855" xr:uid="{00000000-0005-0000-0000-00009FBE0000}"/>
    <cellStyle name="Total (line) 4 2 2 8 2 3" xfId="48856" xr:uid="{00000000-0005-0000-0000-0000A0BE0000}"/>
    <cellStyle name="Total (line) 4 2 2 8 2 4" xfId="48857" xr:uid="{00000000-0005-0000-0000-0000A1BE0000}"/>
    <cellStyle name="Total (line) 4 2 2 8 3" xfId="48858" xr:uid="{00000000-0005-0000-0000-0000A2BE0000}"/>
    <cellStyle name="Total (line) 4 2 2 8 4" xfId="48859" xr:uid="{00000000-0005-0000-0000-0000A3BE0000}"/>
    <cellStyle name="Total (line) 4 2 2 8 5" xfId="48860" xr:uid="{00000000-0005-0000-0000-0000A4BE0000}"/>
    <cellStyle name="Total (line) 4 2 2 9" xfId="6809" xr:uid="{00000000-0005-0000-0000-0000A5BE0000}"/>
    <cellStyle name="Total (line) 4 2 2 9 2" xfId="48861" xr:uid="{00000000-0005-0000-0000-0000A6BE0000}"/>
    <cellStyle name="Total (line) 4 2 2 9 2 2" xfId="48862" xr:uid="{00000000-0005-0000-0000-0000A7BE0000}"/>
    <cellStyle name="Total (line) 4 2 2 9 2 3" xfId="48863" xr:uid="{00000000-0005-0000-0000-0000A8BE0000}"/>
    <cellStyle name="Total (line) 4 2 2 9 2 4" xfId="48864" xr:uid="{00000000-0005-0000-0000-0000A9BE0000}"/>
    <cellStyle name="Total (line) 4 2 2 9 3" xfId="48865" xr:uid="{00000000-0005-0000-0000-0000AABE0000}"/>
    <cellStyle name="Total (line) 4 2 2 9 4" xfId="48866" xr:uid="{00000000-0005-0000-0000-0000ABBE0000}"/>
    <cellStyle name="Total (line) 4 2 2 9 5" xfId="48867" xr:uid="{00000000-0005-0000-0000-0000ACBE0000}"/>
    <cellStyle name="Total (line) 4 2 20" xfId="6810" xr:uid="{00000000-0005-0000-0000-0000ADBE0000}"/>
    <cellStyle name="Total (line) 4 2 20 2" xfId="48868" xr:uid="{00000000-0005-0000-0000-0000AEBE0000}"/>
    <cellStyle name="Total (line) 4 2 20 2 2" xfId="48869" xr:uid="{00000000-0005-0000-0000-0000AFBE0000}"/>
    <cellStyle name="Total (line) 4 2 20 2 3" xfId="48870" xr:uid="{00000000-0005-0000-0000-0000B0BE0000}"/>
    <cellStyle name="Total (line) 4 2 20 2 4" xfId="48871" xr:uid="{00000000-0005-0000-0000-0000B1BE0000}"/>
    <cellStyle name="Total (line) 4 2 20 3" xfId="48872" xr:uid="{00000000-0005-0000-0000-0000B2BE0000}"/>
    <cellStyle name="Total (line) 4 2 20 4" xfId="48873" xr:uid="{00000000-0005-0000-0000-0000B3BE0000}"/>
    <cellStyle name="Total (line) 4 2 20 5" xfId="48874" xr:uid="{00000000-0005-0000-0000-0000B4BE0000}"/>
    <cellStyle name="Total (line) 4 2 21" xfId="6811" xr:uid="{00000000-0005-0000-0000-0000B5BE0000}"/>
    <cellStyle name="Total (line) 4 2 21 2" xfId="48875" xr:uid="{00000000-0005-0000-0000-0000B6BE0000}"/>
    <cellStyle name="Total (line) 4 2 21 2 2" xfId="48876" xr:uid="{00000000-0005-0000-0000-0000B7BE0000}"/>
    <cellStyle name="Total (line) 4 2 21 2 3" xfId="48877" xr:uid="{00000000-0005-0000-0000-0000B8BE0000}"/>
    <cellStyle name="Total (line) 4 2 21 2 4" xfId="48878" xr:uid="{00000000-0005-0000-0000-0000B9BE0000}"/>
    <cellStyle name="Total (line) 4 2 21 3" xfId="48879" xr:uid="{00000000-0005-0000-0000-0000BABE0000}"/>
    <cellStyle name="Total (line) 4 2 21 4" xfId="48880" xr:uid="{00000000-0005-0000-0000-0000BBBE0000}"/>
    <cellStyle name="Total (line) 4 2 21 5" xfId="48881" xr:uid="{00000000-0005-0000-0000-0000BCBE0000}"/>
    <cellStyle name="Total (line) 4 2 22" xfId="6812" xr:uid="{00000000-0005-0000-0000-0000BDBE0000}"/>
    <cellStyle name="Total (line) 4 2 22 2" xfId="48882" xr:uid="{00000000-0005-0000-0000-0000BEBE0000}"/>
    <cellStyle name="Total (line) 4 2 22 2 2" xfId="48883" xr:uid="{00000000-0005-0000-0000-0000BFBE0000}"/>
    <cellStyle name="Total (line) 4 2 22 2 3" xfId="48884" xr:uid="{00000000-0005-0000-0000-0000C0BE0000}"/>
    <cellStyle name="Total (line) 4 2 22 2 4" xfId="48885" xr:uid="{00000000-0005-0000-0000-0000C1BE0000}"/>
    <cellStyle name="Total (line) 4 2 22 3" xfId="48886" xr:uid="{00000000-0005-0000-0000-0000C2BE0000}"/>
    <cellStyle name="Total (line) 4 2 22 4" xfId="48887" xr:uid="{00000000-0005-0000-0000-0000C3BE0000}"/>
    <cellStyle name="Total (line) 4 2 22 5" xfId="48888" xr:uid="{00000000-0005-0000-0000-0000C4BE0000}"/>
    <cellStyle name="Total (line) 4 2 23" xfId="6813" xr:uid="{00000000-0005-0000-0000-0000C5BE0000}"/>
    <cellStyle name="Total (line) 4 2 23 2" xfId="48889" xr:uid="{00000000-0005-0000-0000-0000C6BE0000}"/>
    <cellStyle name="Total (line) 4 2 23 2 2" xfId="48890" xr:uid="{00000000-0005-0000-0000-0000C7BE0000}"/>
    <cellStyle name="Total (line) 4 2 23 2 3" xfId="48891" xr:uid="{00000000-0005-0000-0000-0000C8BE0000}"/>
    <cellStyle name="Total (line) 4 2 23 2 4" xfId="48892" xr:uid="{00000000-0005-0000-0000-0000C9BE0000}"/>
    <cellStyle name="Total (line) 4 2 23 3" xfId="48893" xr:uid="{00000000-0005-0000-0000-0000CABE0000}"/>
    <cellStyle name="Total (line) 4 2 23 4" xfId="48894" xr:uid="{00000000-0005-0000-0000-0000CBBE0000}"/>
    <cellStyle name="Total (line) 4 2 23 5" xfId="48895" xr:uid="{00000000-0005-0000-0000-0000CCBE0000}"/>
    <cellStyle name="Total (line) 4 2 24" xfId="6814" xr:uid="{00000000-0005-0000-0000-0000CDBE0000}"/>
    <cellStyle name="Total (line) 4 2 24 2" xfId="48896" xr:uid="{00000000-0005-0000-0000-0000CEBE0000}"/>
    <cellStyle name="Total (line) 4 2 24 2 2" xfId="48897" xr:uid="{00000000-0005-0000-0000-0000CFBE0000}"/>
    <cellStyle name="Total (line) 4 2 24 2 3" xfId="48898" xr:uid="{00000000-0005-0000-0000-0000D0BE0000}"/>
    <cellStyle name="Total (line) 4 2 24 2 4" xfId="48899" xr:uid="{00000000-0005-0000-0000-0000D1BE0000}"/>
    <cellStyle name="Total (line) 4 2 24 3" xfId="48900" xr:uid="{00000000-0005-0000-0000-0000D2BE0000}"/>
    <cellStyle name="Total (line) 4 2 24 4" xfId="48901" xr:uid="{00000000-0005-0000-0000-0000D3BE0000}"/>
    <cellStyle name="Total (line) 4 2 24 5" xfId="48902" xr:uid="{00000000-0005-0000-0000-0000D4BE0000}"/>
    <cellStyle name="Total (line) 4 2 25" xfId="6815" xr:uid="{00000000-0005-0000-0000-0000D5BE0000}"/>
    <cellStyle name="Total (line) 4 2 25 2" xfId="48903" xr:uid="{00000000-0005-0000-0000-0000D6BE0000}"/>
    <cellStyle name="Total (line) 4 2 25 2 2" xfId="48904" xr:uid="{00000000-0005-0000-0000-0000D7BE0000}"/>
    <cellStyle name="Total (line) 4 2 25 2 3" xfId="48905" xr:uid="{00000000-0005-0000-0000-0000D8BE0000}"/>
    <cellStyle name="Total (line) 4 2 25 2 4" xfId="48906" xr:uid="{00000000-0005-0000-0000-0000D9BE0000}"/>
    <cellStyle name="Total (line) 4 2 25 3" xfId="48907" xr:uid="{00000000-0005-0000-0000-0000DABE0000}"/>
    <cellStyle name="Total (line) 4 2 25 4" xfId="48908" xr:uid="{00000000-0005-0000-0000-0000DBBE0000}"/>
    <cellStyle name="Total (line) 4 2 25 5" xfId="48909" xr:uid="{00000000-0005-0000-0000-0000DCBE0000}"/>
    <cellStyle name="Total (line) 4 2 26" xfId="6816" xr:uid="{00000000-0005-0000-0000-0000DDBE0000}"/>
    <cellStyle name="Total (line) 4 2 26 2" xfId="48910" xr:uid="{00000000-0005-0000-0000-0000DEBE0000}"/>
    <cellStyle name="Total (line) 4 2 26 2 2" xfId="48911" xr:uid="{00000000-0005-0000-0000-0000DFBE0000}"/>
    <cellStyle name="Total (line) 4 2 26 2 3" xfId="48912" xr:uid="{00000000-0005-0000-0000-0000E0BE0000}"/>
    <cellStyle name="Total (line) 4 2 26 2 4" xfId="48913" xr:uid="{00000000-0005-0000-0000-0000E1BE0000}"/>
    <cellStyle name="Total (line) 4 2 26 3" xfId="48914" xr:uid="{00000000-0005-0000-0000-0000E2BE0000}"/>
    <cellStyle name="Total (line) 4 2 26 4" xfId="48915" xr:uid="{00000000-0005-0000-0000-0000E3BE0000}"/>
    <cellStyle name="Total (line) 4 2 26 5" xfId="48916" xr:uid="{00000000-0005-0000-0000-0000E4BE0000}"/>
    <cellStyle name="Total (line) 4 2 27" xfId="6817" xr:uid="{00000000-0005-0000-0000-0000E5BE0000}"/>
    <cellStyle name="Total (line) 4 2 27 2" xfId="48917" xr:uid="{00000000-0005-0000-0000-0000E6BE0000}"/>
    <cellStyle name="Total (line) 4 2 27 2 2" xfId="48918" xr:uid="{00000000-0005-0000-0000-0000E7BE0000}"/>
    <cellStyle name="Total (line) 4 2 27 2 3" xfId="48919" xr:uid="{00000000-0005-0000-0000-0000E8BE0000}"/>
    <cellStyle name="Total (line) 4 2 27 2 4" xfId="48920" xr:uid="{00000000-0005-0000-0000-0000E9BE0000}"/>
    <cellStyle name="Total (line) 4 2 27 3" xfId="48921" xr:uid="{00000000-0005-0000-0000-0000EABE0000}"/>
    <cellStyle name="Total (line) 4 2 27 4" xfId="48922" xr:uid="{00000000-0005-0000-0000-0000EBBE0000}"/>
    <cellStyle name="Total (line) 4 2 27 5" xfId="48923" xr:uid="{00000000-0005-0000-0000-0000ECBE0000}"/>
    <cellStyle name="Total (line) 4 2 28" xfId="6818" xr:uid="{00000000-0005-0000-0000-0000EDBE0000}"/>
    <cellStyle name="Total (line) 4 2 28 2" xfId="48924" xr:uid="{00000000-0005-0000-0000-0000EEBE0000}"/>
    <cellStyle name="Total (line) 4 2 28 2 2" xfId="48925" xr:uid="{00000000-0005-0000-0000-0000EFBE0000}"/>
    <cellStyle name="Total (line) 4 2 28 2 3" xfId="48926" xr:uid="{00000000-0005-0000-0000-0000F0BE0000}"/>
    <cellStyle name="Total (line) 4 2 28 2 4" xfId="48927" xr:uid="{00000000-0005-0000-0000-0000F1BE0000}"/>
    <cellStyle name="Total (line) 4 2 28 3" xfId="48928" xr:uid="{00000000-0005-0000-0000-0000F2BE0000}"/>
    <cellStyle name="Total (line) 4 2 28 4" xfId="48929" xr:uid="{00000000-0005-0000-0000-0000F3BE0000}"/>
    <cellStyle name="Total (line) 4 2 28 5" xfId="48930" xr:uid="{00000000-0005-0000-0000-0000F4BE0000}"/>
    <cellStyle name="Total (line) 4 2 29" xfId="6819" xr:uid="{00000000-0005-0000-0000-0000F5BE0000}"/>
    <cellStyle name="Total (line) 4 2 29 2" xfId="48931" xr:uid="{00000000-0005-0000-0000-0000F6BE0000}"/>
    <cellStyle name="Total (line) 4 2 29 2 2" xfId="48932" xr:uid="{00000000-0005-0000-0000-0000F7BE0000}"/>
    <cellStyle name="Total (line) 4 2 29 2 3" xfId="48933" xr:uid="{00000000-0005-0000-0000-0000F8BE0000}"/>
    <cellStyle name="Total (line) 4 2 29 2 4" xfId="48934" xr:uid="{00000000-0005-0000-0000-0000F9BE0000}"/>
    <cellStyle name="Total (line) 4 2 29 3" xfId="48935" xr:uid="{00000000-0005-0000-0000-0000FABE0000}"/>
    <cellStyle name="Total (line) 4 2 29 4" xfId="48936" xr:uid="{00000000-0005-0000-0000-0000FBBE0000}"/>
    <cellStyle name="Total (line) 4 2 29 5" xfId="48937" xr:uid="{00000000-0005-0000-0000-0000FCBE0000}"/>
    <cellStyle name="Total (line) 4 2 3" xfId="6820" xr:uid="{00000000-0005-0000-0000-0000FDBE0000}"/>
    <cellStyle name="Total (line) 4 2 3 2" xfId="48938" xr:uid="{00000000-0005-0000-0000-0000FEBE0000}"/>
    <cellStyle name="Total (line) 4 2 3 2 2" xfId="48939" xr:uid="{00000000-0005-0000-0000-0000FFBE0000}"/>
    <cellStyle name="Total (line) 4 2 3 2 3" xfId="48940" xr:uid="{00000000-0005-0000-0000-000000BF0000}"/>
    <cellStyle name="Total (line) 4 2 3 2 4" xfId="48941" xr:uid="{00000000-0005-0000-0000-000001BF0000}"/>
    <cellStyle name="Total (line) 4 2 3 3" xfId="48942" xr:uid="{00000000-0005-0000-0000-000002BF0000}"/>
    <cellStyle name="Total (line) 4 2 3 4" xfId="48943" xr:uid="{00000000-0005-0000-0000-000003BF0000}"/>
    <cellStyle name="Total (line) 4 2 3 5" xfId="48944" xr:uid="{00000000-0005-0000-0000-000004BF0000}"/>
    <cellStyle name="Total (line) 4 2 30" xfId="6821" xr:uid="{00000000-0005-0000-0000-000005BF0000}"/>
    <cellStyle name="Total (line) 4 2 30 2" xfId="48945" xr:uid="{00000000-0005-0000-0000-000006BF0000}"/>
    <cellStyle name="Total (line) 4 2 30 2 2" xfId="48946" xr:uid="{00000000-0005-0000-0000-000007BF0000}"/>
    <cellStyle name="Total (line) 4 2 30 2 3" xfId="48947" xr:uid="{00000000-0005-0000-0000-000008BF0000}"/>
    <cellStyle name="Total (line) 4 2 30 2 4" xfId="48948" xr:uid="{00000000-0005-0000-0000-000009BF0000}"/>
    <cellStyle name="Total (line) 4 2 30 3" xfId="48949" xr:uid="{00000000-0005-0000-0000-00000ABF0000}"/>
    <cellStyle name="Total (line) 4 2 30 4" xfId="48950" xr:uid="{00000000-0005-0000-0000-00000BBF0000}"/>
    <cellStyle name="Total (line) 4 2 30 5" xfId="48951" xr:uid="{00000000-0005-0000-0000-00000CBF0000}"/>
    <cellStyle name="Total (line) 4 2 31" xfId="6822" xr:uid="{00000000-0005-0000-0000-00000DBF0000}"/>
    <cellStyle name="Total (line) 4 2 31 2" xfId="48952" xr:uid="{00000000-0005-0000-0000-00000EBF0000}"/>
    <cellStyle name="Total (line) 4 2 31 2 2" xfId="48953" xr:uid="{00000000-0005-0000-0000-00000FBF0000}"/>
    <cellStyle name="Total (line) 4 2 31 2 3" xfId="48954" xr:uid="{00000000-0005-0000-0000-000010BF0000}"/>
    <cellStyle name="Total (line) 4 2 31 2 4" xfId="48955" xr:uid="{00000000-0005-0000-0000-000011BF0000}"/>
    <cellStyle name="Total (line) 4 2 31 3" xfId="48956" xr:uid="{00000000-0005-0000-0000-000012BF0000}"/>
    <cellStyle name="Total (line) 4 2 31 4" xfId="48957" xr:uid="{00000000-0005-0000-0000-000013BF0000}"/>
    <cellStyle name="Total (line) 4 2 31 5" xfId="48958" xr:uid="{00000000-0005-0000-0000-000014BF0000}"/>
    <cellStyle name="Total (line) 4 2 32" xfId="6823" xr:uid="{00000000-0005-0000-0000-000015BF0000}"/>
    <cellStyle name="Total (line) 4 2 32 2" xfId="48959" xr:uid="{00000000-0005-0000-0000-000016BF0000}"/>
    <cellStyle name="Total (line) 4 2 32 2 2" xfId="48960" xr:uid="{00000000-0005-0000-0000-000017BF0000}"/>
    <cellStyle name="Total (line) 4 2 32 2 3" xfId="48961" xr:uid="{00000000-0005-0000-0000-000018BF0000}"/>
    <cellStyle name="Total (line) 4 2 32 2 4" xfId="48962" xr:uid="{00000000-0005-0000-0000-000019BF0000}"/>
    <cellStyle name="Total (line) 4 2 32 3" xfId="48963" xr:uid="{00000000-0005-0000-0000-00001ABF0000}"/>
    <cellStyle name="Total (line) 4 2 32 4" xfId="48964" xr:uid="{00000000-0005-0000-0000-00001BBF0000}"/>
    <cellStyle name="Total (line) 4 2 32 5" xfId="48965" xr:uid="{00000000-0005-0000-0000-00001CBF0000}"/>
    <cellStyle name="Total (line) 4 2 33" xfId="6824" xr:uid="{00000000-0005-0000-0000-00001DBF0000}"/>
    <cellStyle name="Total (line) 4 2 33 2" xfId="48966" xr:uid="{00000000-0005-0000-0000-00001EBF0000}"/>
    <cellStyle name="Total (line) 4 2 33 2 2" xfId="48967" xr:uid="{00000000-0005-0000-0000-00001FBF0000}"/>
    <cellStyle name="Total (line) 4 2 33 2 3" xfId="48968" xr:uid="{00000000-0005-0000-0000-000020BF0000}"/>
    <cellStyle name="Total (line) 4 2 33 2 4" xfId="48969" xr:uid="{00000000-0005-0000-0000-000021BF0000}"/>
    <cellStyle name="Total (line) 4 2 33 3" xfId="48970" xr:uid="{00000000-0005-0000-0000-000022BF0000}"/>
    <cellStyle name="Total (line) 4 2 33 4" xfId="48971" xr:uid="{00000000-0005-0000-0000-000023BF0000}"/>
    <cellStyle name="Total (line) 4 2 33 5" xfId="48972" xr:uid="{00000000-0005-0000-0000-000024BF0000}"/>
    <cellStyle name="Total (line) 4 2 34" xfId="6825" xr:uid="{00000000-0005-0000-0000-000025BF0000}"/>
    <cellStyle name="Total (line) 4 2 34 2" xfId="48973" xr:uid="{00000000-0005-0000-0000-000026BF0000}"/>
    <cellStyle name="Total (line) 4 2 34 2 2" xfId="48974" xr:uid="{00000000-0005-0000-0000-000027BF0000}"/>
    <cellStyle name="Total (line) 4 2 34 2 3" xfId="48975" xr:uid="{00000000-0005-0000-0000-000028BF0000}"/>
    <cellStyle name="Total (line) 4 2 34 2 4" xfId="48976" xr:uid="{00000000-0005-0000-0000-000029BF0000}"/>
    <cellStyle name="Total (line) 4 2 34 3" xfId="48977" xr:uid="{00000000-0005-0000-0000-00002ABF0000}"/>
    <cellStyle name="Total (line) 4 2 34 4" xfId="48978" xr:uid="{00000000-0005-0000-0000-00002BBF0000}"/>
    <cellStyle name="Total (line) 4 2 34 5" xfId="48979" xr:uid="{00000000-0005-0000-0000-00002CBF0000}"/>
    <cellStyle name="Total (line) 4 2 35" xfId="6826" xr:uid="{00000000-0005-0000-0000-00002DBF0000}"/>
    <cellStyle name="Total (line) 4 2 35 2" xfId="48980" xr:uid="{00000000-0005-0000-0000-00002EBF0000}"/>
    <cellStyle name="Total (line) 4 2 35 2 2" xfId="48981" xr:uid="{00000000-0005-0000-0000-00002FBF0000}"/>
    <cellStyle name="Total (line) 4 2 35 2 3" xfId="48982" xr:uid="{00000000-0005-0000-0000-000030BF0000}"/>
    <cellStyle name="Total (line) 4 2 35 2 4" xfId="48983" xr:uid="{00000000-0005-0000-0000-000031BF0000}"/>
    <cellStyle name="Total (line) 4 2 35 3" xfId="48984" xr:uid="{00000000-0005-0000-0000-000032BF0000}"/>
    <cellStyle name="Total (line) 4 2 35 4" xfId="48985" xr:uid="{00000000-0005-0000-0000-000033BF0000}"/>
    <cellStyle name="Total (line) 4 2 35 5" xfId="48986" xr:uid="{00000000-0005-0000-0000-000034BF0000}"/>
    <cellStyle name="Total (line) 4 2 36" xfId="6827" xr:uid="{00000000-0005-0000-0000-000035BF0000}"/>
    <cellStyle name="Total (line) 4 2 36 2" xfId="48987" xr:uid="{00000000-0005-0000-0000-000036BF0000}"/>
    <cellStyle name="Total (line) 4 2 36 2 2" xfId="48988" xr:uid="{00000000-0005-0000-0000-000037BF0000}"/>
    <cellStyle name="Total (line) 4 2 36 2 3" xfId="48989" xr:uid="{00000000-0005-0000-0000-000038BF0000}"/>
    <cellStyle name="Total (line) 4 2 36 2 4" xfId="48990" xr:uid="{00000000-0005-0000-0000-000039BF0000}"/>
    <cellStyle name="Total (line) 4 2 36 3" xfId="48991" xr:uid="{00000000-0005-0000-0000-00003ABF0000}"/>
    <cellStyle name="Total (line) 4 2 36 4" xfId="48992" xr:uid="{00000000-0005-0000-0000-00003BBF0000}"/>
    <cellStyle name="Total (line) 4 2 36 5" xfId="48993" xr:uid="{00000000-0005-0000-0000-00003CBF0000}"/>
    <cellStyle name="Total (line) 4 2 37" xfId="6828" xr:uid="{00000000-0005-0000-0000-00003DBF0000}"/>
    <cellStyle name="Total (line) 4 2 37 2" xfId="48994" xr:uid="{00000000-0005-0000-0000-00003EBF0000}"/>
    <cellStyle name="Total (line) 4 2 37 2 2" xfId="48995" xr:uid="{00000000-0005-0000-0000-00003FBF0000}"/>
    <cellStyle name="Total (line) 4 2 37 2 3" xfId="48996" xr:uid="{00000000-0005-0000-0000-000040BF0000}"/>
    <cellStyle name="Total (line) 4 2 37 2 4" xfId="48997" xr:uid="{00000000-0005-0000-0000-000041BF0000}"/>
    <cellStyle name="Total (line) 4 2 37 3" xfId="48998" xr:uid="{00000000-0005-0000-0000-000042BF0000}"/>
    <cellStyle name="Total (line) 4 2 37 4" xfId="48999" xr:uid="{00000000-0005-0000-0000-000043BF0000}"/>
    <cellStyle name="Total (line) 4 2 37 5" xfId="49000" xr:uid="{00000000-0005-0000-0000-000044BF0000}"/>
    <cellStyle name="Total (line) 4 2 38" xfId="6829" xr:uid="{00000000-0005-0000-0000-000045BF0000}"/>
    <cellStyle name="Total (line) 4 2 38 2" xfId="49001" xr:uid="{00000000-0005-0000-0000-000046BF0000}"/>
    <cellStyle name="Total (line) 4 2 38 2 2" xfId="49002" xr:uid="{00000000-0005-0000-0000-000047BF0000}"/>
    <cellStyle name="Total (line) 4 2 38 2 3" xfId="49003" xr:uid="{00000000-0005-0000-0000-000048BF0000}"/>
    <cellStyle name="Total (line) 4 2 38 2 4" xfId="49004" xr:uid="{00000000-0005-0000-0000-000049BF0000}"/>
    <cellStyle name="Total (line) 4 2 38 3" xfId="49005" xr:uid="{00000000-0005-0000-0000-00004ABF0000}"/>
    <cellStyle name="Total (line) 4 2 38 4" xfId="49006" xr:uid="{00000000-0005-0000-0000-00004BBF0000}"/>
    <cellStyle name="Total (line) 4 2 38 5" xfId="49007" xr:uid="{00000000-0005-0000-0000-00004CBF0000}"/>
    <cellStyle name="Total (line) 4 2 39" xfId="6830" xr:uid="{00000000-0005-0000-0000-00004DBF0000}"/>
    <cellStyle name="Total (line) 4 2 39 2" xfId="49008" xr:uid="{00000000-0005-0000-0000-00004EBF0000}"/>
    <cellStyle name="Total (line) 4 2 39 2 2" xfId="49009" xr:uid="{00000000-0005-0000-0000-00004FBF0000}"/>
    <cellStyle name="Total (line) 4 2 39 2 3" xfId="49010" xr:uid="{00000000-0005-0000-0000-000050BF0000}"/>
    <cellStyle name="Total (line) 4 2 39 2 4" xfId="49011" xr:uid="{00000000-0005-0000-0000-000051BF0000}"/>
    <cellStyle name="Total (line) 4 2 39 3" xfId="49012" xr:uid="{00000000-0005-0000-0000-000052BF0000}"/>
    <cellStyle name="Total (line) 4 2 39 4" xfId="49013" xr:uid="{00000000-0005-0000-0000-000053BF0000}"/>
    <cellStyle name="Total (line) 4 2 39 5" xfId="49014" xr:uid="{00000000-0005-0000-0000-000054BF0000}"/>
    <cellStyle name="Total (line) 4 2 4" xfId="6831" xr:uid="{00000000-0005-0000-0000-000055BF0000}"/>
    <cellStyle name="Total (line) 4 2 4 2" xfId="49015" xr:uid="{00000000-0005-0000-0000-000056BF0000}"/>
    <cellStyle name="Total (line) 4 2 4 2 2" xfId="49016" xr:uid="{00000000-0005-0000-0000-000057BF0000}"/>
    <cellStyle name="Total (line) 4 2 4 2 3" xfId="49017" xr:uid="{00000000-0005-0000-0000-000058BF0000}"/>
    <cellStyle name="Total (line) 4 2 4 2 4" xfId="49018" xr:uid="{00000000-0005-0000-0000-000059BF0000}"/>
    <cellStyle name="Total (line) 4 2 4 3" xfId="49019" xr:uid="{00000000-0005-0000-0000-00005ABF0000}"/>
    <cellStyle name="Total (line) 4 2 4 4" xfId="49020" xr:uid="{00000000-0005-0000-0000-00005BBF0000}"/>
    <cellStyle name="Total (line) 4 2 4 5" xfId="49021" xr:uid="{00000000-0005-0000-0000-00005CBF0000}"/>
    <cellStyle name="Total (line) 4 2 40" xfId="6832" xr:uid="{00000000-0005-0000-0000-00005DBF0000}"/>
    <cellStyle name="Total (line) 4 2 40 2" xfId="49022" xr:uid="{00000000-0005-0000-0000-00005EBF0000}"/>
    <cellStyle name="Total (line) 4 2 40 2 2" xfId="49023" xr:uid="{00000000-0005-0000-0000-00005FBF0000}"/>
    <cellStyle name="Total (line) 4 2 40 2 3" xfId="49024" xr:uid="{00000000-0005-0000-0000-000060BF0000}"/>
    <cellStyle name="Total (line) 4 2 40 2 4" xfId="49025" xr:uid="{00000000-0005-0000-0000-000061BF0000}"/>
    <cellStyle name="Total (line) 4 2 40 3" xfId="49026" xr:uid="{00000000-0005-0000-0000-000062BF0000}"/>
    <cellStyle name="Total (line) 4 2 40 4" xfId="49027" xr:uid="{00000000-0005-0000-0000-000063BF0000}"/>
    <cellStyle name="Total (line) 4 2 40 5" xfId="49028" xr:uid="{00000000-0005-0000-0000-000064BF0000}"/>
    <cellStyle name="Total (line) 4 2 41" xfId="6833" xr:uid="{00000000-0005-0000-0000-000065BF0000}"/>
    <cellStyle name="Total (line) 4 2 41 2" xfId="49029" xr:uid="{00000000-0005-0000-0000-000066BF0000}"/>
    <cellStyle name="Total (line) 4 2 41 2 2" xfId="49030" xr:uid="{00000000-0005-0000-0000-000067BF0000}"/>
    <cellStyle name="Total (line) 4 2 41 2 3" xfId="49031" xr:uid="{00000000-0005-0000-0000-000068BF0000}"/>
    <cellStyle name="Total (line) 4 2 41 2 4" xfId="49032" xr:uid="{00000000-0005-0000-0000-000069BF0000}"/>
    <cellStyle name="Total (line) 4 2 41 3" xfId="49033" xr:uid="{00000000-0005-0000-0000-00006ABF0000}"/>
    <cellStyle name="Total (line) 4 2 41 4" xfId="49034" xr:uid="{00000000-0005-0000-0000-00006BBF0000}"/>
    <cellStyle name="Total (line) 4 2 41 5" xfId="49035" xr:uid="{00000000-0005-0000-0000-00006CBF0000}"/>
    <cellStyle name="Total (line) 4 2 42" xfId="6834" xr:uid="{00000000-0005-0000-0000-00006DBF0000}"/>
    <cellStyle name="Total (line) 4 2 42 2" xfId="49036" xr:uid="{00000000-0005-0000-0000-00006EBF0000}"/>
    <cellStyle name="Total (line) 4 2 42 2 2" xfId="49037" xr:uid="{00000000-0005-0000-0000-00006FBF0000}"/>
    <cellStyle name="Total (line) 4 2 42 2 3" xfId="49038" xr:uid="{00000000-0005-0000-0000-000070BF0000}"/>
    <cellStyle name="Total (line) 4 2 42 2 4" xfId="49039" xr:uid="{00000000-0005-0000-0000-000071BF0000}"/>
    <cellStyle name="Total (line) 4 2 42 3" xfId="49040" xr:uid="{00000000-0005-0000-0000-000072BF0000}"/>
    <cellStyle name="Total (line) 4 2 42 4" xfId="49041" xr:uid="{00000000-0005-0000-0000-000073BF0000}"/>
    <cellStyle name="Total (line) 4 2 42 5" xfId="49042" xr:uid="{00000000-0005-0000-0000-000074BF0000}"/>
    <cellStyle name="Total (line) 4 2 43" xfId="6835" xr:uid="{00000000-0005-0000-0000-000075BF0000}"/>
    <cellStyle name="Total (line) 4 2 43 2" xfId="49043" xr:uid="{00000000-0005-0000-0000-000076BF0000}"/>
    <cellStyle name="Total (line) 4 2 43 2 2" xfId="49044" xr:uid="{00000000-0005-0000-0000-000077BF0000}"/>
    <cellStyle name="Total (line) 4 2 43 2 3" xfId="49045" xr:uid="{00000000-0005-0000-0000-000078BF0000}"/>
    <cellStyle name="Total (line) 4 2 43 2 4" xfId="49046" xr:uid="{00000000-0005-0000-0000-000079BF0000}"/>
    <cellStyle name="Total (line) 4 2 43 3" xfId="49047" xr:uid="{00000000-0005-0000-0000-00007ABF0000}"/>
    <cellStyle name="Total (line) 4 2 43 4" xfId="49048" xr:uid="{00000000-0005-0000-0000-00007BBF0000}"/>
    <cellStyle name="Total (line) 4 2 43 5" xfId="49049" xr:uid="{00000000-0005-0000-0000-00007CBF0000}"/>
    <cellStyle name="Total (line) 4 2 44" xfId="6836" xr:uid="{00000000-0005-0000-0000-00007DBF0000}"/>
    <cellStyle name="Total (line) 4 2 44 2" xfId="49050" xr:uid="{00000000-0005-0000-0000-00007EBF0000}"/>
    <cellStyle name="Total (line) 4 2 44 2 2" xfId="49051" xr:uid="{00000000-0005-0000-0000-00007FBF0000}"/>
    <cellStyle name="Total (line) 4 2 44 2 3" xfId="49052" xr:uid="{00000000-0005-0000-0000-000080BF0000}"/>
    <cellStyle name="Total (line) 4 2 44 2 4" xfId="49053" xr:uid="{00000000-0005-0000-0000-000081BF0000}"/>
    <cellStyle name="Total (line) 4 2 44 3" xfId="49054" xr:uid="{00000000-0005-0000-0000-000082BF0000}"/>
    <cellStyle name="Total (line) 4 2 44 4" xfId="49055" xr:uid="{00000000-0005-0000-0000-000083BF0000}"/>
    <cellStyle name="Total (line) 4 2 44 5" xfId="49056" xr:uid="{00000000-0005-0000-0000-000084BF0000}"/>
    <cellStyle name="Total (line) 4 2 45" xfId="6837" xr:uid="{00000000-0005-0000-0000-000085BF0000}"/>
    <cellStyle name="Total (line) 4 2 45 2" xfId="49057" xr:uid="{00000000-0005-0000-0000-000086BF0000}"/>
    <cellStyle name="Total (line) 4 2 45 2 2" xfId="49058" xr:uid="{00000000-0005-0000-0000-000087BF0000}"/>
    <cellStyle name="Total (line) 4 2 45 2 3" xfId="49059" xr:uid="{00000000-0005-0000-0000-000088BF0000}"/>
    <cellStyle name="Total (line) 4 2 45 2 4" xfId="49060" xr:uid="{00000000-0005-0000-0000-000089BF0000}"/>
    <cellStyle name="Total (line) 4 2 45 3" xfId="49061" xr:uid="{00000000-0005-0000-0000-00008ABF0000}"/>
    <cellStyle name="Total (line) 4 2 45 4" xfId="49062" xr:uid="{00000000-0005-0000-0000-00008BBF0000}"/>
    <cellStyle name="Total (line) 4 2 45 5" xfId="49063" xr:uid="{00000000-0005-0000-0000-00008CBF0000}"/>
    <cellStyle name="Total (line) 4 2 46" xfId="49064" xr:uid="{00000000-0005-0000-0000-00008DBF0000}"/>
    <cellStyle name="Total (line) 4 2 46 2" xfId="49065" xr:uid="{00000000-0005-0000-0000-00008EBF0000}"/>
    <cellStyle name="Total (line) 4 2 46 3" xfId="49066" xr:uid="{00000000-0005-0000-0000-00008FBF0000}"/>
    <cellStyle name="Total (line) 4 2 46 4" xfId="49067" xr:uid="{00000000-0005-0000-0000-000090BF0000}"/>
    <cellStyle name="Total (line) 4 2 47" xfId="49068" xr:uid="{00000000-0005-0000-0000-000091BF0000}"/>
    <cellStyle name="Total (line) 4 2 47 2" xfId="49069" xr:uid="{00000000-0005-0000-0000-000092BF0000}"/>
    <cellStyle name="Total (line) 4 2 47 3" xfId="49070" xr:uid="{00000000-0005-0000-0000-000093BF0000}"/>
    <cellStyle name="Total (line) 4 2 47 4" xfId="49071" xr:uid="{00000000-0005-0000-0000-000094BF0000}"/>
    <cellStyle name="Total (line) 4 2 48" xfId="49072" xr:uid="{00000000-0005-0000-0000-000095BF0000}"/>
    <cellStyle name="Total (line) 4 2 49" xfId="49073" xr:uid="{00000000-0005-0000-0000-000096BF0000}"/>
    <cellStyle name="Total (line) 4 2 5" xfId="6838" xr:uid="{00000000-0005-0000-0000-000097BF0000}"/>
    <cellStyle name="Total (line) 4 2 5 2" xfId="49074" xr:uid="{00000000-0005-0000-0000-000098BF0000}"/>
    <cellStyle name="Total (line) 4 2 5 2 2" xfId="49075" xr:uid="{00000000-0005-0000-0000-000099BF0000}"/>
    <cellStyle name="Total (line) 4 2 5 2 3" xfId="49076" xr:uid="{00000000-0005-0000-0000-00009ABF0000}"/>
    <cellStyle name="Total (line) 4 2 5 2 4" xfId="49077" xr:uid="{00000000-0005-0000-0000-00009BBF0000}"/>
    <cellStyle name="Total (line) 4 2 5 3" xfId="49078" xr:uid="{00000000-0005-0000-0000-00009CBF0000}"/>
    <cellStyle name="Total (line) 4 2 5 4" xfId="49079" xr:uid="{00000000-0005-0000-0000-00009DBF0000}"/>
    <cellStyle name="Total (line) 4 2 5 5" xfId="49080" xr:uid="{00000000-0005-0000-0000-00009EBF0000}"/>
    <cellStyle name="Total (line) 4 2 50" xfId="49081" xr:uid="{00000000-0005-0000-0000-00009FBF0000}"/>
    <cellStyle name="Total (line) 4 2 6" xfId="6839" xr:uid="{00000000-0005-0000-0000-0000A0BF0000}"/>
    <cellStyle name="Total (line) 4 2 6 2" xfId="49082" xr:uid="{00000000-0005-0000-0000-0000A1BF0000}"/>
    <cellStyle name="Total (line) 4 2 6 2 2" xfId="49083" xr:uid="{00000000-0005-0000-0000-0000A2BF0000}"/>
    <cellStyle name="Total (line) 4 2 6 2 3" xfId="49084" xr:uid="{00000000-0005-0000-0000-0000A3BF0000}"/>
    <cellStyle name="Total (line) 4 2 6 2 4" xfId="49085" xr:uid="{00000000-0005-0000-0000-0000A4BF0000}"/>
    <cellStyle name="Total (line) 4 2 6 3" xfId="49086" xr:uid="{00000000-0005-0000-0000-0000A5BF0000}"/>
    <cellStyle name="Total (line) 4 2 6 4" xfId="49087" xr:uid="{00000000-0005-0000-0000-0000A6BF0000}"/>
    <cellStyle name="Total (line) 4 2 6 5" xfId="49088" xr:uid="{00000000-0005-0000-0000-0000A7BF0000}"/>
    <cellStyle name="Total (line) 4 2 7" xfId="6840" xr:uid="{00000000-0005-0000-0000-0000A8BF0000}"/>
    <cellStyle name="Total (line) 4 2 7 2" xfId="49089" xr:uid="{00000000-0005-0000-0000-0000A9BF0000}"/>
    <cellStyle name="Total (line) 4 2 7 2 2" xfId="49090" xr:uid="{00000000-0005-0000-0000-0000AABF0000}"/>
    <cellStyle name="Total (line) 4 2 7 2 3" xfId="49091" xr:uid="{00000000-0005-0000-0000-0000ABBF0000}"/>
    <cellStyle name="Total (line) 4 2 7 2 4" xfId="49092" xr:uid="{00000000-0005-0000-0000-0000ACBF0000}"/>
    <cellStyle name="Total (line) 4 2 7 3" xfId="49093" xr:uid="{00000000-0005-0000-0000-0000ADBF0000}"/>
    <cellStyle name="Total (line) 4 2 7 4" xfId="49094" xr:uid="{00000000-0005-0000-0000-0000AEBF0000}"/>
    <cellStyle name="Total (line) 4 2 7 5" xfId="49095" xr:uid="{00000000-0005-0000-0000-0000AFBF0000}"/>
    <cellStyle name="Total (line) 4 2 8" xfId="6841" xr:uid="{00000000-0005-0000-0000-0000B0BF0000}"/>
    <cellStyle name="Total (line) 4 2 8 2" xfId="49096" xr:uid="{00000000-0005-0000-0000-0000B1BF0000}"/>
    <cellStyle name="Total (line) 4 2 8 2 2" xfId="49097" xr:uid="{00000000-0005-0000-0000-0000B2BF0000}"/>
    <cellStyle name="Total (line) 4 2 8 2 3" xfId="49098" xr:uid="{00000000-0005-0000-0000-0000B3BF0000}"/>
    <cellStyle name="Total (line) 4 2 8 2 4" xfId="49099" xr:uid="{00000000-0005-0000-0000-0000B4BF0000}"/>
    <cellStyle name="Total (line) 4 2 8 3" xfId="49100" xr:uid="{00000000-0005-0000-0000-0000B5BF0000}"/>
    <cellStyle name="Total (line) 4 2 8 4" xfId="49101" xr:uid="{00000000-0005-0000-0000-0000B6BF0000}"/>
    <cellStyle name="Total (line) 4 2 8 5" xfId="49102" xr:uid="{00000000-0005-0000-0000-0000B7BF0000}"/>
    <cellStyle name="Total (line) 4 2 9" xfId="6842" xr:uid="{00000000-0005-0000-0000-0000B8BF0000}"/>
    <cellStyle name="Total (line) 4 2 9 2" xfId="49103" xr:uid="{00000000-0005-0000-0000-0000B9BF0000}"/>
    <cellStyle name="Total (line) 4 2 9 2 2" xfId="49104" xr:uid="{00000000-0005-0000-0000-0000BABF0000}"/>
    <cellStyle name="Total (line) 4 2 9 2 3" xfId="49105" xr:uid="{00000000-0005-0000-0000-0000BBBF0000}"/>
    <cellStyle name="Total (line) 4 2 9 2 4" xfId="49106" xr:uid="{00000000-0005-0000-0000-0000BCBF0000}"/>
    <cellStyle name="Total (line) 4 2 9 3" xfId="49107" xr:uid="{00000000-0005-0000-0000-0000BDBF0000}"/>
    <cellStyle name="Total (line) 4 2 9 4" xfId="49108" xr:uid="{00000000-0005-0000-0000-0000BEBF0000}"/>
    <cellStyle name="Total (line) 4 2 9 5" xfId="49109" xr:uid="{00000000-0005-0000-0000-0000BFBF0000}"/>
    <cellStyle name="Total (line) 4 3" xfId="6843" xr:uid="{00000000-0005-0000-0000-0000C0BF0000}"/>
    <cellStyle name="Total (line) 4 3 10" xfId="6844" xr:uid="{00000000-0005-0000-0000-0000C1BF0000}"/>
    <cellStyle name="Total (line) 4 3 10 2" xfId="49110" xr:uid="{00000000-0005-0000-0000-0000C2BF0000}"/>
    <cellStyle name="Total (line) 4 3 10 2 2" xfId="49111" xr:uid="{00000000-0005-0000-0000-0000C3BF0000}"/>
    <cellStyle name="Total (line) 4 3 10 2 3" xfId="49112" xr:uid="{00000000-0005-0000-0000-0000C4BF0000}"/>
    <cellStyle name="Total (line) 4 3 10 2 4" xfId="49113" xr:uid="{00000000-0005-0000-0000-0000C5BF0000}"/>
    <cellStyle name="Total (line) 4 3 10 3" xfId="49114" xr:uid="{00000000-0005-0000-0000-0000C6BF0000}"/>
    <cellStyle name="Total (line) 4 3 10 4" xfId="49115" xr:uid="{00000000-0005-0000-0000-0000C7BF0000}"/>
    <cellStyle name="Total (line) 4 3 10 5" xfId="49116" xr:uid="{00000000-0005-0000-0000-0000C8BF0000}"/>
    <cellStyle name="Total (line) 4 3 11" xfId="6845" xr:uid="{00000000-0005-0000-0000-0000C9BF0000}"/>
    <cellStyle name="Total (line) 4 3 11 2" xfId="49117" xr:uid="{00000000-0005-0000-0000-0000CABF0000}"/>
    <cellStyle name="Total (line) 4 3 11 2 2" xfId="49118" xr:uid="{00000000-0005-0000-0000-0000CBBF0000}"/>
    <cellStyle name="Total (line) 4 3 11 2 3" xfId="49119" xr:uid="{00000000-0005-0000-0000-0000CCBF0000}"/>
    <cellStyle name="Total (line) 4 3 11 2 4" xfId="49120" xr:uid="{00000000-0005-0000-0000-0000CDBF0000}"/>
    <cellStyle name="Total (line) 4 3 11 3" xfId="49121" xr:uid="{00000000-0005-0000-0000-0000CEBF0000}"/>
    <cellStyle name="Total (line) 4 3 11 4" xfId="49122" xr:uid="{00000000-0005-0000-0000-0000CFBF0000}"/>
    <cellStyle name="Total (line) 4 3 11 5" xfId="49123" xr:uid="{00000000-0005-0000-0000-0000D0BF0000}"/>
    <cellStyle name="Total (line) 4 3 12" xfId="6846" xr:uid="{00000000-0005-0000-0000-0000D1BF0000}"/>
    <cellStyle name="Total (line) 4 3 12 2" xfId="49124" xr:uid="{00000000-0005-0000-0000-0000D2BF0000}"/>
    <cellStyle name="Total (line) 4 3 12 2 2" xfId="49125" xr:uid="{00000000-0005-0000-0000-0000D3BF0000}"/>
    <cellStyle name="Total (line) 4 3 12 2 3" xfId="49126" xr:uid="{00000000-0005-0000-0000-0000D4BF0000}"/>
    <cellStyle name="Total (line) 4 3 12 2 4" xfId="49127" xr:uid="{00000000-0005-0000-0000-0000D5BF0000}"/>
    <cellStyle name="Total (line) 4 3 12 3" xfId="49128" xr:uid="{00000000-0005-0000-0000-0000D6BF0000}"/>
    <cellStyle name="Total (line) 4 3 12 4" xfId="49129" xr:uid="{00000000-0005-0000-0000-0000D7BF0000}"/>
    <cellStyle name="Total (line) 4 3 12 5" xfId="49130" xr:uid="{00000000-0005-0000-0000-0000D8BF0000}"/>
    <cellStyle name="Total (line) 4 3 13" xfId="6847" xr:uid="{00000000-0005-0000-0000-0000D9BF0000}"/>
    <cellStyle name="Total (line) 4 3 13 2" xfId="49131" xr:uid="{00000000-0005-0000-0000-0000DABF0000}"/>
    <cellStyle name="Total (line) 4 3 13 2 2" xfId="49132" xr:uid="{00000000-0005-0000-0000-0000DBBF0000}"/>
    <cellStyle name="Total (line) 4 3 13 2 3" xfId="49133" xr:uid="{00000000-0005-0000-0000-0000DCBF0000}"/>
    <cellStyle name="Total (line) 4 3 13 2 4" xfId="49134" xr:uid="{00000000-0005-0000-0000-0000DDBF0000}"/>
    <cellStyle name="Total (line) 4 3 13 3" xfId="49135" xr:uid="{00000000-0005-0000-0000-0000DEBF0000}"/>
    <cellStyle name="Total (line) 4 3 13 4" xfId="49136" xr:uid="{00000000-0005-0000-0000-0000DFBF0000}"/>
    <cellStyle name="Total (line) 4 3 13 5" xfId="49137" xr:uid="{00000000-0005-0000-0000-0000E0BF0000}"/>
    <cellStyle name="Total (line) 4 3 14" xfId="6848" xr:uid="{00000000-0005-0000-0000-0000E1BF0000}"/>
    <cellStyle name="Total (line) 4 3 14 2" xfId="49138" xr:uid="{00000000-0005-0000-0000-0000E2BF0000}"/>
    <cellStyle name="Total (line) 4 3 14 2 2" xfId="49139" xr:uid="{00000000-0005-0000-0000-0000E3BF0000}"/>
    <cellStyle name="Total (line) 4 3 14 2 3" xfId="49140" xr:uid="{00000000-0005-0000-0000-0000E4BF0000}"/>
    <cellStyle name="Total (line) 4 3 14 2 4" xfId="49141" xr:uid="{00000000-0005-0000-0000-0000E5BF0000}"/>
    <cellStyle name="Total (line) 4 3 14 3" xfId="49142" xr:uid="{00000000-0005-0000-0000-0000E6BF0000}"/>
    <cellStyle name="Total (line) 4 3 14 4" xfId="49143" xr:uid="{00000000-0005-0000-0000-0000E7BF0000}"/>
    <cellStyle name="Total (line) 4 3 14 5" xfId="49144" xr:uid="{00000000-0005-0000-0000-0000E8BF0000}"/>
    <cellStyle name="Total (line) 4 3 15" xfId="6849" xr:uid="{00000000-0005-0000-0000-0000E9BF0000}"/>
    <cellStyle name="Total (line) 4 3 15 2" xfId="49145" xr:uid="{00000000-0005-0000-0000-0000EABF0000}"/>
    <cellStyle name="Total (line) 4 3 15 2 2" xfId="49146" xr:uid="{00000000-0005-0000-0000-0000EBBF0000}"/>
    <cellStyle name="Total (line) 4 3 15 2 3" xfId="49147" xr:uid="{00000000-0005-0000-0000-0000ECBF0000}"/>
    <cellStyle name="Total (line) 4 3 15 2 4" xfId="49148" xr:uid="{00000000-0005-0000-0000-0000EDBF0000}"/>
    <cellStyle name="Total (line) 4 3 15 3" xfId="49149" xr:uid="{00000000-0005-0000-0000-0000EEBF0000}"/>
    <cellStyle name="Total (line) 4 3 15 4" xfId="49150" xr:uid="{00000000-0005-0000-0000-0000EFBF0000}"/>
    <cellStyle name="Total (line) 4 3 15 5" xfId="49151" xr:uid="{00000000-0005-0000-0000-0000F0BF0000}"/>
    <cellStyle name="Total (line) 4 3 16" xfId="6850" xr:uid="{00000000-0005-0000-0000-0000F1BF0000}"/>
    <cellStyle name="Total (line) 4 3 16 2" xfId="49152" xr:uid="{00000000-0005-0000-0000-0000F2BF0000}"/>
    <cellStyle name="Total (line) 4 3 16 2 2" xfId="49153" xr:uid="{00000000-0005-0000-0000-0000F3BF0000}"/>
    <cellStyle name="Total (line) 4 3 16 2 3" xfId="49154" xr:uid="{00000000-0005-0000-0000-0000F4BF0000}"/>
    <cellStyle name="Total (line) 4 3 16 2 4" xfId="49155" xr:uid="{00000000-0005-0000-0000-0000F5BF0000}"/>
    <cellStyle name="Total (line) 4 3 16 3" xfId="49156" xr:uid="{00000000-0005-0000-0000-0000F6BF0000}"/>
    <cellStyle name="Total (line) 4 3 16 4" xfId="49157" xr:uid="{00000000-0005-0000-0000-0000F7BF0000}"/>
    <cellStyle name="Total (line) 4 3 16 5" xfId="49158" xr:uid="{00000000-0005-0000-0000-0000F8BF0000}"/>
    <cellStyle name="Total (line) 4 3 17" xfId="6851" xr:uid="{00000000-0005-0000-0000-0000F9BF0000}"/>
    <cellStyle name="Total (line) 4 3 17 2" xfId="49159" xr:uid="{00000000-0005-0000-0000-0000FABF0000}"/>
    <cellStyle name="Total (line) 4 3 17 2 2" xfId="49160" xr:uid="{00000000-0005-0000-0000-0000FBBF0000}"/>
    <cellStyle name="Total (line) 4 3 17 2 3" xfId="49161" xr:uid="{00000000-0005-0000-0000-0000FCBF0000}"/>
    <cellStyle name="Total (line) 4 3 17 2 4" xfId="49162" xr:uid="{00000000-0005-0000-0000-0000FDBF0000}"/>
    <cellStyle name="Total (line) 4 3 17 3" xfId="49163" xr:uid="{00000000-0005-0000-0000-0000FEBF0000}"/>
    <cellStyle name="Total (line) 4 3 17 4" xfId="49164" xr:uid="{00000000-0005-0000-0000-0000FFBF0000}"/>
    <cellStyle name="Total (line) 4 3 17 5" xfId="49165" xr:uid="{00000000-0005-0000-0000-000000C00000}"/>
    <cellStyle name="Total (line) 4 3 18" xfId="6852" xr:uid="{00000000-0005-0000-0000-000001C00000}"/>
    <cellStyle name="Total (line) 4 3 18 2" xfId="49166" xr:uid="{00000000-0005-0000-0000-000002C00000}"/>
    <cellStyle name="Total (line) 4 3 18 2 2" xfId="49167" xr:uid="{00000000-0005-0000-0000-000003C00000}"/>
    <cellStyle name="Total (line) 4 3 18 2 3" xfId="49168" xr:uid="{00000000-0005-0000-0000-000004C00000}"/>
    <cellStyle name="Total (line) 4 3 18 2 4" xfId="49169" xr:uid="{00000000-0005-0000-0000-000005C00000}"/>
    <cellStyle name="Total (line) 4 3 18 3" xfId="49170" xr:uid="{00000000-0005-0000-0000-000006C00000}"/>
    <cellStyle name="Total (line) 4 3 18 4" xfId="49171" xr:uid="{00000000-0005-0000-0000-000007C00000}"/>
    <cellStyle name="Total (line) 4 3 18 5" xfId="49172" xr:uid="{00000000-0005-0000-0000-000008C00000}"/>
    <cellStyle name="Total (line) 4 3 19" xfId="6853" xr:uid="{00000000-0005-0000-0000-000009C00000}"/>
    <cellStyle name="Total (line) 4 3 19 2" xfId="49173" xr:uid="{00000000-0005-0000-0000-00000AC00000}"/>
    <cellStyle name="Total (line) 4 3 19 2 2" xfId="49174" xr:uid="{00000000-0005-0000-0000-00000BC00000}"/>
    <cellStyle name="Total (line) 4 3 19 2 3" xfId="49175" xr:uid="{00000000-0005-0000-0000-00000CC00000}"/>
    <cellStyle name="Total (line) 4 3 19 2 4" xfId="49176" xr:uid="{00000000-0005-0000-0000-00000DC00000}"/>
    <cellStyle name="Total (line) 4 3 19 3" xfId="49177" xr:uid="{00000000-0005-0000-0000-00000EC00000}"/>
    <cellStyle name="Total (line) 4 3 19 4" xfId="49178" xr:uid="{00000000-0005-0000-0000-00000FC00000}"/>
    <cellStyle name="Total (line) 4 3 19 5" xfId="49179" xr:uid="{00000000-0005-0000-0000-000010C00000}"/>
    <cellStyle name="Total (line) 4 3 2" xfId="6854" xr:uid="{00000000-0005-0000-0000-000011C00000}"/>
    <cellStyle name="Total (line) 4 3 2 10" xfId="6855" xr:uid="{00000000-0005-0000-0000-000012C00000}"/>
    <cellStyle name="Total (line) 4 3 2 10 2" xfId="49180" xr:uid="{00000000-0005-0000-0000-000013C00000}"/>
    <cellStyle name="Total (line) 4 3 2 10 2 2" xfId="49181" xr:uid="{00000000-0005-0000-0000-000014C00000}"/>
    <cellStyle name="Total (line) 4 3 2 10 2 3" xfId="49182" xr:uid="{00000000-0005-0000-0000-000015C00000}"/>
    <cellStyle name="Total (line) 4 3 2 10 2 4" xfId="49183" xr:uid="{00000000-0005-0000-0000-000016C00000}"/>
    <cellStyle name="Total (line) 4 3 2 10 3" xfId="49184" xr:uid="{00000000-0005-0000-0000-000017C00000}"/>
    <cellStyle name="Total (line) 4 3 2 10 4" xfId="49185" xr:uid="{00000000-0005-0000-0000-000018C00000}"/>
    <cellStyle name="Total (line) 4 3 2 10 5" xfId="49186" xr:uid="{00000000-0005-0000-0000-000019C00000}"/>
    <cellStyle name="Total (line) 4 3 2 11" xfId="6856" xr:uid="{00000000-0005-0000-0000-00001AC00000}"/>
    <cellStyle name="Total (line) 4 3 2 11 2" xfId="49187" xr:uid="{00000000-0005-0000-0000-00001BC00000}"/>
    <cellStyle name="Total (line) 4 3 2 11 2 2" xfId="49188" xr:uid="{00000000-0005-0000-0000-00001CC00000}"/>
    <cellStyle name="Total (line) 4 3 2 11 2 3" xfId="49189" xr:uid="{00000000-0005-0000-0000-00001DC00000}"/>
    <cellStyle name="Total (line) 4 3 2 11 2 4" xfId="49190" xr:uid="{00000000-0005-0000-0000-00001EC00000}"/>
    <cellStyle name="Total (line) 4 3 2 11 3" xfId="49191" xr:uid="{00000000-0005-0000-0000-00001FC00000}"/>
    <cellStyle name="Total (line) 4 3 2 11 4" xfId="49192" xr:uid="{00000000-0005-0000-0000-000020C00000}"/>
    <cellStyle name="Total (line) 4 3 2 11 5" xfId="49193" xr:uid="{00000000-0005-0000-0000-000021C00000}"/>
    <cellStyle name="Total (line) 4 3 2 12" xfId="6857" xr:uid="{00000000-0005-0000-0000-000022C00000}"/>
    <cellStyle name="Total (line) 4 3 2 12 2" xfId="49194" xr:uid="{00000000-0005-0000-0000-000023C00000}"/>
    <cellStyle name="Total (line) 4 3 2 12 2 2" xfId="49195" xr:uid="{00000000-0005-0000-0000-000024C00000}"/>
    <cellStyle name="Total (line) 4 3 2 12 2 3" xfId="49196" xr:uid="{00000000-0005-0000-0000-000025C00000}"/>
    <cellStyle name="Total (line) 4 3 2 12 2 4" xfId="49197" xr:uid="{00000000-0005-0000-0000-000026C00000}"/>
    <cellStyle name="Total (line) 4 3 2 12 3" xfId="49198" xr:uid="{00000000-0005-0000-0000-000027C00000}"/>
    <cellStyle name="Total (line) 4 3 2 12 4" xfId="49199" xr:uid="{00000000-0005-0000-0000-000028C00000}"/>
    <cellStyle name="Total (line) 4 3 2 12 5" xfId="49200" xr:uid="{00000000-0005-0000-0000-000029C00000}"/>
    <cellStyle name="Total (line) 4 3 2 13" xfId="6858" xr:uid="{00000000-0005-0000-0000-00002AC00000}"/>
    <cellStyle name="Total (line) 4 3 2 13 2" xfId="49201" xr:uid="{00000000-0005-0000-0000-00002BC00000}"/>
    <cellStyle name="Total (line) 4 3 2 13 2 2" xfId="49202" xr:uid="{00000000-0005-0000-0000-00002CC00000}"/>
    <cellStyle name="Total (line) 4 3 2 13 2 3" xfId="49203" xr:uid="{00000000-0005-0000-0000-00002DC00000}"/>
    <cellStyle name="Total (line) 4 3 2 13 2 4" xfId="49204" xr:uid="{00000000-0005-0000-0000-00002EC00000}"/>
    <cellStyle name="Total (line) 4 3 2 13 3" xfId="49205" xr:uid="{00000000-0005-0000-0000-00002FC00000}"/>
    <cellStyle name="Total (line) 4 3 2 13 4" xfId="49206" xr:uid="{00000000-0005-0000-0000-000030C00000}"/>
    <cellStyle name="Total (line) 4 3 2 13 5" xfId="49207" xr:uid="{00000000-0005-0000-0000-000031C00000}"/>
    <cellStyle name="Total (line) 4 3 2 14" xfId="6859" xr:uid="{00000000-0005-0000-0000-000032C00000}"/>
    <cellStyle name="Total (line) 4 3 2 14 2" xfId="49208" xr:uid="{00000000-0005-0000-0000-000033C00000}"/>
    <cellStyle name="Total (line) 4 3 2 14 2 2" xfId="49209" xr:uid="{00000000-0005-0000-0000-000034C00000}"/>
    <cellStyle name="Total (line) 4 3 2 14 2 3" xfId="49210" xr:uid="{00000000-0005-0000-0000-000035C00000}"/>
    <cellStyle name="Total (line) 4 3 2 14 2 4" xfId="49211" xr:uid="{00000000-0005-0000-0000-000036C00000}"/>
    <cellStyle name="Total (line) 4 3 2 14 3" xfId="49212" xr:uid="{00000000-0005-0000-0000-000037C00000}"/>
    <cellStyle name="Total (line) 4 3 2 14 4" xfId="49213" xr:uid="{00000000-0005-0000-0000-000038C00000}"/>
    <cellStyle name="Total (line) 4 3 2 14 5" xfId="49214" xr:uid="{00000000-0005-0000-0000-000039C00000}"/>
    <cellStyle name="Total (line) 4 3 2 15" xfId="6860" xr:uid="{00000000-0005-0000-0000-00003AC00000}"/>
    <cellStyle name="Total (line) 4 3 2 15 2" xfId="49215" xr:uid="{00000000-0005-0000-0000-00003BC00000}"/>
    <cellStyle name="Total (line) 4 3 2 15 2 2" xfId="49216" xr:uid="{00000000-0005-0000-0000-00003CC00000}"/>
    <cellStyle name="Total (line) 4 3 2 15 2 3" xfId="49217" xr:uid="{00000000-0005-0000-0000-00003DC00000}"/>
    <cellStyle name="Total (line) 4 3 2 15 2 4" xfId="49218" xr:uid="{00000000-0005-0000-0000-00003EC00000}"/>
    <cellStyle name="Total (line) 4 3 2 15 3" xfId="49219" xr:uid="{00000000-0005-0000-0000-00003FC00000}"/>
    <cellStyle name="Total (line) 4 3 2 15 4" xfId="49220" xr:uid="{00000000-0005-0000-0000-000040C00000}"/>
    <cellStyle name="Total (line) 4 3 2 15 5" xfId="49221" xr:uid="{00000000-0005-0000-0000-000041C00000}"/>
    <cellStyle name="Total (line) 4 3 2 16" xfId="6861" xr:uid="{00000000-0005-0000-0000-000042C00000}"/>
    <cellStyle name="Total (line) 4 3 2 16 2" xfId="49222" xr:uid="{00000000-0005-0000-0000-000043C00000}"/>
    <cellStyle name="Total (line) 4 3 2 16 2 2" xfId="49223" xr:uid="{00000000-0005-0000-0000-000044C00000}"/>
    <cellStyle name="Total (line) 4 3 2 16 2 3" xfId="49224" xr:uid="{00000000-0005-0000-0000-000045C00000}"/>
    <cellStyle name="Total (line) 4 3 2 16 2 4" xfId="49225" xr:uid="{00000000-0005-0000-0000-000046C00000}"/>
    <cellStyle name="Total (line) 4 3 2 16 3" xfId="49226" xr:uid="{00000000-0005-0000-0000-000047C00000}"/>
    <cellStyle name="Total (line) 4 3 2 16 4" xfId="49227" xr:uid="{00000000-0005-0000-0000-000048C00000}"/>
    <cellStyle name="Total (line) 4 3 2 16 5" xfId="49228" xr:uid="{00000000-0005-0000-0000-000049C00000}"/>
    <cellStyle name="Total (line) 4 3 2 17" xfId="6862" xr:uid="{00000000-0005-0000-0000-00004AC00000}"/>
    <cellStyle name="Total (line) 4 3 2 17 2" xfId="49229" xr:uid="{00000000-0005-0000-0000-00004BC00000}"/>
    <cellStyle name="Total (line) 4 3 2 17 2 2" xfId="49230" xr:uid="{00000000-0005-0000-0000-00004CC00000}"/>
    <cellStyle name="Total (line) 4 3 2 17 2 3" xfId="49231" xr:uid="{00000000-0005-0000-0000-00004DC00000}"/>
    <cellStyle name="Total (line) 4 3 2 17 2 4" xfId="49232" xr:uid="{00000000-0005-0000-0000-00004EC00000}"/>
    <cellStyle name="Total (line) 4 3 2 17 3" xfId="49233" xr:uid="{00000000-0005-0000-0000-00004FC00000}"/>
    <cellStyle name="Total (line) 4 3 2 17 4" xfId="49234" xr:uid="{00000000-0005-0000-0000-000050C00000}"/>
    <cellStyle name="Total (line) 4 3 2 17 5" xfId="49235" xr:uid="{00000000-0005-0000-0000-000051C00000}"/>
    <cellStyle name="Total (line) 4 3 2 18" xfId="6863" xr:uid="{00000000-0005-0000-0000-000052C00000}"/>
    <cellStyle name="Total (line) 4 3 2 18 2" xfId="49236" xr:uid="{00000000-0005-0000-0000-000053C00000}"/>
    <cellStyle name="Total (line) 4 3 2 18 2 2" xfId="49237" xr:uid="{00000000-0005-0000-0000-000054C00000}"/>
    <cellStyle name="Total (line) 4 3 2 18 2 3" xfId="49238" xr:uid="{00000000-0005-0000-0000-000055C00000}"/>
    <cellStyle name="Total (line) 4 3 2 18 2 4" xfId="49239" xr:uid="{00000000-0005-0000-0000-000056C00000}"/>
    <cellStyle name="Total (line) 4 3 2 18 3" xfId="49240" xr:uid="{00000000-0005-0000-0000-000057C00000}"/>
    <cellStyle name="Total (line) 4 3 2 18 4" xfId="49241" xr:uid="{00000000-0005-0000-0000-000058C00000}"/>
    <cellStyle name="Total (line) 4 3 2 18 5" xfId="49242" xr:uid="{00000000-0005-0000-0000-000059C00000}"/>
    <cellStyle name="Total (line) 4 3 2 19" xfId="6864" xr:uid="{00000000-0005-0000-0000-00005AC00000}"/>
    <cellStyle name="Total (line) 4 3 2 19 2" xfId="49243" xr:uid="{00000000-0005-0000-0000-00005BC00000}"/>
    <cellStyle name="Total (line) 4 3 2 19 2 2" xfId="49244" xr:uid="{00000000-0005-0000-0000-00005CC00000}"/>
    <cellStyle name="Total (line) 4 3 2 19 2 3" xfId="49245" xr:uid="{00000000-0005-0000-0000-00005DC00000}"/>
    <cellStyle name="Total (line) 4 3 2 19 2 4" xfId="49246" xr:uid="{00000000-0005-0000-0000-00005EC00000}"/>
    <cellStyle name="Total (line) 4 3 2 19 3" xfId="49247" xr:uid="{00000000-0005-0000-0000-00005FC00000}"/>
    <cellStyle name="Total (line) 4 3 2 19 4" xfId="49248" xr:uid="{00000000-0005-0000-0000-000060C00000}"/>
    <cellStyle name="Total (line) 4 3 2 19 5" xfId="49249" xr:uid="{00000000-0005-0000-0000-000061C00000}"/>
    <cellStyle name="Total (line) 4 3 2 2" xfId="6865" xr:uid="{00000000-0005-0000-0000-000062C00000}"/>
    <cellStyle name="Total (line) 4 3 2 2 2" xfId="49250" xr:uid="{00000000-0005-0000-0000-000063C00000}"/>
    <cellStyle name="Total (line) 4 3 2 2 2 2" xfId="49251" xr:uid="{00000000-0005-0000-0000-000064C00000}"/>
    <cellStyle name="Total (line) 4 3 2 2 2 3" xfId="49252" xr:uid="{00000000-0005-0000-0000-000065C00000}"/>
    <cellStyle name="Total (line) 4 3 2 2 2 4" xfId="49253" xr:uid="{00000000-0005-0000-0000-000066C00000}"/>
    <cellStyle name="Total (line) 4 3 2 2 3" xfId="49254" xr:uid="{00000000-0005-0000-0000-000067C00000}"/>
    <cellStyle name="Total (line) 4 3 2 2 4" xfId="49255" xr:uid="{00000000-0005-0000-0000-000068C00000}"/>
    <cellStyle name="Total (line) 4 3 2 2 5" xfId="49256" xr:uid="{00000000-0005-0000-0000-000069C00000}"/>
    <cellStyle name="Total (line) 4 3 2 20" xfId="6866" xr:uid="{00000000-0005-0000-0000-00006AC00000}"/>
    <cellStyle name="Total (line) 4 3 2 20 2" xfId="49257" xr:uid="{00000000-0005-0000-0000-00006BC00000}"/>
    <cellStyle name="Total (line) 4 3 2 20 2 2" xfId="49258" xr:uid="{00000000-0005-0000-0000-00006CC00000}"/>
    <cellStyle name="Total (line) 4 3 2 20 2 3" xfId="49259" xr:uid="{00000000-0005-0000-0000-00006DC00000}"/>
    <cellStyle name="Total (line) 4 3 2 20 2 4" xfId="49260" xr:uid="{00000000-0005-0000-0000-00006EC00000}"/>
    <cellStyle name="Total (line) 4 3 2 20 3" xfId="49261" xr:uid="{00000000-0005-0000-0000-00006FC00000}"/>
    <cellStyle name="Total (line) 4 3 2 20 4" xfId="49262" xr:uid="{00000000-0005-0000-0000-000070C00000}"/>
    <cellStyle name="Total (line) 4 3 2 20 5" xfId="49263" xr:uid="{00000000-0005-0000-0000-000071C00000}"/>
    <cellStyle name="Total (line) 4 3 2 21" xfId="6867" xr:uid="{00000000-0005-0000-0000-000072C00000}"/>
    <cellStyle name="Total (line) 4 3 2 21 2" xfId="49264" xr:uid="{00000000-0005-0000-0000-000073C00000}"/>
    <cellStyle name="Total (line) 4 3 2 21 2 2" xfId="49265" xr:uid="{00000000-0005-0000-0000-000074C00000}"/>
    <cellStyle name="Total (line) 4 3 2 21 2 3" xfId="49266" xr:uid="{00000000-0005-0000-0000-000075C00000}"/>
    <cellStyle name="Total (line) 4 3 2 21 2 4" xfId="49267" xr:uid="{00000000-0005-0000-0000-000076C00000}"/>
    <cellStyle name="Total (line) 4 3 2 21 3" xfId="49268" xr:uid="{00000000-0005-0000-0000-000077C00000}"/>
    <cellStyle name="Total (line) 4 3 2 21 4" xfId="49269" xr:uid="{00000000-0005-0000-0000-000078C00000}"/>
    <cellStyle name="Total (line) 4 3 2 21 5" xfId="49270" xr:uid="{00000000-0005-0000-0000-000079C00000}"/>
    <cellStyle name="Total (line) 4 3 2 22" xfId="6868" xr:uid="{00000000-0005-0000-0000-00007AC00000}"/>
    <cellStyle name="Total (line) 4 3 2 22 2" xfId="49271" xr:uid="{00000000-0005-0000-0000-00007BC00000}"/>
    <cellStyle name="Total (line) 4 3 2 22 2 2" xfId="49272" xr:uid="{00000000-0005-0000-0000-00007CC00000}"/>
    <cellStyle name="Total (line) 4 3 2 22 2 3" xfId="49273" xr:uid="{00000000-0005-0000-0000-00007DC00000}"/>
    <cellStyle name="Total (line) 4 3 2 22 2 4" xfId="49274" xr:uid="{00000000-0005-0000-0000-00007EC00000}"/>
    <cellStyle name="Total (line) 4 3 2 22 3" xfId="49275" xr:uid="{00000000-0005-0000-0000-00007FC00000}"/>
    <cellStyle name="Total (line) 4 3 2 22 4" xfId="49276" xr:uid="{00000000-0005-0000-0000-000080C00000}"/>
    <cellStyle name="Total (line) 4 3 2 22 5" xfId="49277" xr:uid="{00000000-0005-0000-0000-000081C00000}"/>
    <cellStyle name="Total (line) 4 3 2 23" xfId="6869" xr:uid="{00000000-0005-0000-0000-000082C00000}"/>
    <cellStyle name="Total (line) 4 3 2 23 2" xfId="49278" xr:uid="{00000000-0005-0000-0000-000083C00000}"/>
    <cellStyle name="Total (line) 4 3 2 23 2 2" xfId="49279" xr:uid="{00000000-0005-0000-0000-000084C00000}"/>
    <cellStyle name="Total (line) 4 3 2 23 2 3" xfId="49280" xr:uid="{00000000-0005-0000-0000-000085C00000}"/>
    <cellStyle name="Total (line) 4 3 2 23 2 4" xfId="49281" xr:uid="{00000000-0005-0000-0000-000086C00000}"/>
    <cellStyle name="Total (line) 4 3 2 23 3" xfId="49282" xr:uid="{00000000-0005-0000-0000-000087C00000}"/>
    <cellStyle name="Total (line) 4 3 2 23 4" xfId="49283" xr:uid="{00000000-0005-0000-0000-000088C00000}"/>
    <cellStyle name="Total (line) 4 3 2 23 5" xfId="49284" xr:uid="{00000000-0005-0000-0000-000089C00000}"/>
    <cellStyle name="Total (line) 4 3 2 24" xfId="6870" xr:uid="{00000000-0005-0000-0000-00008AC00000}"/>
    <cellStyle name="Total (line) 4 3 2 24 2" xfId="49285" xr:uid="{00000000-0005-0000-0000-00008BC00000}"/>
    <cellStyle name="Total (line) 4 3 2 24 2 2" xfId="49286" xr:uid="{00000000-0005-0000-0000-00008CC00000}"/>
    <cellStyle name="Total (line) 4 3 2 24 2 3" xfId="49287" xr:uid="{00000000-0005-0000-0000-00008DC00000}"/>
    <cellStyle name="Total (line) 4 3 2 24 2 4" xfId="49288" xr:uid="{00000000-0005-0000-0000-00008EC00000}"/>
    <cellStyle name="Total (line) 4 3 2 24 3" xfId="49289" xr:uid="{00000000-0005-0000-0000-00008FC00000}"/>
    <cellStyle name="Total (line) 4 3 2 24 4" xfId="49290" xr:uid="{00000000-0005-0000-0000-000090C00000}"/>
    <cellStyle name="Total (line) 4 3 2 24 5" xfId="49291" xr:uid="{00000000-0005-0000-0000-000091C00000}"/>
    <cellStyle name="Total (line) 4 3 2 25" xfId="6871" xr:uid="{00000000-0005-0000-0000-000092C00000}"/>
    <cellStyle name="Total (line) 4 3 2 25 2" xfId="49292" xr:uid="{00000000-0005-0000-0000-000093C00000}"/>
    <cellStyle name="Total (line) 4 3 2 25 2 2" xfId="49293" xr:uid="{00000000-0005-0000-0000-000094C00000}"/>
    <cellStyle name="Total (line) 4 3 2 25 2 3" xfId="49294" xr:uid="{00000000-0005-0000-0000-000095C00000}"/>
    <cellStyle name="Total (line) 4 3 2 25 2 4" xfId="49295" xr:uid="{00000000-0005-0000-0000-000096C00000}"/>
    <cellStyle name="Total (line) 4 3 2 25 3" xfId="49296" xr:uid="{00000000-0005-0000-0000-000097C00000}"/>
    <cellStyle name="Total (line) 4 3 2 25 4" xfId="49297" xr:uid="{00000000-0005-0000-0000-000098C00000}"/>
    <cellStyle name="Total (line) 4 3 2 25 5" xfId="49298" xr:uid="{00000000-0005-0000-0000-000099C00000}"/>
    <cellStyle name="Total (line) 4 3 2 26" xfId="6872" xr:uid="{00000000-0005-0000-0000-00009AC00000}"/>
    <cellStyle name="Total (line) 4 3 2 26 2" xfId="49299" xr:uid="{00000000-0005-0000-0000-00009BC00000}"/>
    <cellStyle name="Total (line) 4 3 2 26 2 2" xfId="49300" xr:uid="{00000000-0005-0000-0000-00009CC00000}"/>
    <cellStyle name="Total (line) 4 3 2 26 2 3" xfId="49301" xr:uid="{00000000-0005-0000-0000-00009DC00000}"/>
    <cellStyle name="Total (line) 4 3 2 26 2 4" xfId="49302" xr:uid="{00000000-0005-0000-0000-00009EC00000}"/>
    <cellStyle name="Total (line) 4 3 2 26 3" xfId="49303" xr:uid="{00000000-0005-0000-0000-00009FC00000}"/>
    <cellStyle name="Total (line) 4 3 2 26 4" xfId="49304" xr:uid="{00000000-0005-0000-0000-0000A0C00000}"/>
    <cellStyle name="Total (line) 4 3 2 26 5" xfId="49305" xr:uid="{00000000-0005-0000-0000-0000A1C00000}"/>
    <cellStyle name="Total (line) 4 3 2 27" xfId="6873" xr:uid="{00000000-0005-0000-0000-0000A2C00000}"/>
    <cellStyle name="Total (line) 4 3 2 27 2" xfId="49306" xr:uid="{00000000-0005-0000-0000-0000A3C00000}"/>
    <cellStyle name="Total (line) 4 3 2 27 2 2" xfId="49307" xr:uid="{00000000-0005-0000-0000-0000A4C00000}"/>
    <cellStyle name="Total (line) 4 3 2 27 2 3" xfId="49308" xr:uid="{00000000-0005-0000-0000-0000A5C00000}"/>
    <cellStyle name="Total (line) 4 3 2 27 2 4" xfId="49309" xr:uid="{00000000-0005-0000-0000-0000A6C00000}"/>
    <cellStyle name="Total (line) 4 3 2 27 3" xfId="49310" xr:uid="{00000000-0005-0000-0000-0000A7C00000}"/>
    <cellStyle name="Total (line) 4 3 2 27 4" xfId="49311" xr:uid="{00000000-0005-0000-0000-0000A8C00000}"/>
    <cellStyle name="Total (line) 4 3 2 27 5" xfId="49312" xr:uid="{00000000-0005-0000-0000-0000A9C00000}"/>
    <cellStyle name="Total (line) 4 3 2 28" xfId="6874" xr:uid="{00000000-0005-0000-0000-0000AAC00000}"/>
    <cellStyle name="Total (line) 4 3 2 28 2" xfId="49313" xr:uid="{00000000-0005-0000-0000-0000ABC00000}"/>
    <cellStyle name="Total (line) 4 3 2 28 2 2" xfId="49314" xr:uid="{00000000-0005-0000-0000-0000ACC00000}"/>
    <cellStyle name="Total (line) 4 3 2 28 2 3" xfId="49315" xr:uid="{00000000-0005-0000-0000-0000ADC00000}"/>
    <cellStyle name="Total (line) 4 3 2 28 2 4" xfId="49316" xr:uid="{00000000-0005-0000-0000-0000AEC00000}"/>
    <cellStyle name="Total (line) 4 3 2 28 3" xfId="49317" xr:uid="{00000000-0005-0000-0000-0000AFC00000}"/>
    <cellStyle name="Total (line) 4 3 2 28 4" xfId="49318" xr:uid="{00000000-0005-0000-0000-0000B0C00000}"/>
    <cellStyle name="Total (line) 4 3 2 28 5" xfId="49319" xr:uid="{00000000-0005-0000-0000-0000B1C00000}"/>
    <cellStyle name="Total (line) 4 3 2 29" xfId="6875" xr:uid="{00000000-0005-0000-0000-0000B2C00000}"/>
    <cellStyle name="Total (line) 4 3 2 29 2" xfId="49320" xr:uid="{00000000-0005-0000-0000-0000B3C00000}"/>
    <cellStyle name="Total (line) 4 3 2 29 2 2" xfId="49321" xr:uid="{00000000-0005-0000-0000-0000B4C00000}"/>
    <cellStyle name="Total (line) 4 3 2 29 2 3" xfId="49322" xr:uid="{00000000-0005-0000-0000-0000B5C00000}"/>
    <cellStyle name="Total (line) 4 3 2 29 2 4" xfId="49323" xr:uid="{00000000-0005-0000-0000-0000B6C00000}"/>
    <cellStyle name="Total (line) 4 3 2 29 3" xfId="49324" xr:uid="{00000000-0005-0000-0000-0000B7C00000}"/>
    <cellStyle name="Total (line) 4 3 2 29 4" xfId="49325" xr:uid="{00000000-0005-0000-0000-0000B8C00000}"/>
    <cellStyle name="Total (line) 4 3 2 29 5" xfId="49326" xr:uid="{00000000-0005-0000-0000-0000B9C00000}"/>
    <cellStyle name="Total (line) 4 3 2 3" xfId="6876" xr:uid="{00000000-0005-0000-0000-0000BAC00000}"/>
    <cellStyle name="Total (line) 4 3 2 3 2" xfId="49327" xr:uid="{00000000-0005-0000-0000-0000BBC00000}"/>
    <cellStyle name="Total (line) 4 3 2 3 2 2" xfId="49328" xr:uid="{00000000-0005-0000-0000-0000BCC00000}"/>
    <cellStyle name="Total (line) 4 3 2 3 2 3" xfId="49329" xr:uid="{00000000-0005-0000-0000-0000BDC00000}"/>
    <cellStyle name="Total (line) 4 3 2 3 2 4" xfId="49330" xr:uid="{00000000-0005-0000-0000-0000BEC00000}"/>
    <cellStyle name="Total (line) 4 3 2 3 3" xfId="49331" xr:uid="{00000000-0005-0000-0000-0000BFC00000}"/>
    <cellStyle name="Total (line) 4 3 2 3 4" xfId="49332" xr:uid="{00000000-0005-0000-0000-0000C0C00000}"/>
    <cellStyle name="Total (line) 4 3 2 3 5" xfId="49333" xr:uid="{00000000-0005-0000-0000-0000C1C00000}"/>
    <cellStyle name="Total (line) 4 3 2 30" xfId="6877" xr:uid="{00000000-0005-0000-0000-0000C2C00000}"/>
    <cellStyle name="Total (line) 4 3 2 30 2" xfId="49334" xr:uid="{00000000-0005-0000-0000-0000C3C00000}"/>
    <cellStyle name="Total (line) 4 3 2 30 2 2" xfId="49335" xr:uid="{00000000-0005-0000-0000-0000C4C00000}"/>
    <cellStyle name="Total (line) 4 3 2 30 2 3" xfId="49336" xr:uid="{00000000-0005-0000-0000-0000C5C00000}"/>
    <cellStyle name="Total (line) 4 3 2 30 2 4" xfId="49337" xr:uid="{00000000-0005-0000-0000-0000C6C00000}"/>
    <cellStyle name="Total (line) 4 3 2 30 3" xfId="49338" xr:uid="{00000000-0005-0000-0000-0000C7C00000}"/>
    <cellStyle name="Total (line) 4 3 2 30 4" xfId="49339" xr:uid="{00000000-0005-0000-0000-0000C8C00000}"/>
    <cellStyle name="Total (line) 4 3 2 30 5" xfId="49340" xr:uid="{00000000-0005-0000-0000-0000C9C00000}"/>
    <cellStyle name="Total (line) 4 3 2 31" xfId="6878" xr:uid="{00000000-0005-0000-0000-0000CAC00000}"/>
    <cellStyle name="Total (line) 4 3 2 31 2" xfId="49341" xr:uid="{00000000-0005-0000-0000-0000CBC00000}"/>
    <cellStyle name="Total (line) 4 3 2 31 2 2" xfId="49342" xr:uid="{00000000-0005-0000-0000-0000CCC00000}"/>
    <cellStyle name="Total (line) 4 3 2 31 2 3" xfId="49343" xr:uid="{00000000-0005-0000-0000-0000CDC00000}"/>
    <cellStyle name="Total (line) 4 3 2 31 2 4" xfId="49344" xr:uid="{00000000-0005-0000-0000-0000CEC00000}"/>
    <cellStyle name="Total (line) 4 3 2 31 3" xfId="49345" xr:uid="{00000000-0005-0000-0000-0000CFC00000}"/>
    <cellStyle name="Total (line) 4 3 2 31 4" xfId="49346" xr:uid="{00000000-0005-0000-0000-0000D0C00000}"/>
    <cellStyle name="Total (line) 4 3 2 31 5" xfId="49347" xr:uid="{00000000-0005-0000-0000-0000D1C00000}"/>
    <cellStyle name="Total (line) 4 3 2 32" xfId="6879" xr:uid="{00000000-0005-0000-0000-0000D2C00000}"/>
    <cellStyle name="Total (line) 4 3 2 32 2" xfId="49348" xr:uid="{00000000-0005-0000-0000-0000D3C00000}"/>
    <cellStyle name="Total (line) 4 3 2 32 2 2" xfId="49349" xr:uid="{00000000-0005-0000-0000-0000D4C00000}"/>
    <cellStyle name="Total (line) 4 3 2 32 2 3" xfId="49350" xr:uid="{00000000-0005-0000-0000-0000D5C00000}"/>
    <cellStyle name="Total (line) 4 3 2 32 2 4" xfId="49351" xr:uid="{00000000-0005-0000-0000-0000D6C00000}"/>
    <cellStyle name="Total (line) 4 3 2 32 3" xfId="49352" xr:uid="{00000000-0005-0000-0000-0000D7C00000}"/>
    <cellStyle name="Total (line) 4 3 2 32 4" xfId="49353" xr:uid="{00000000-0005-0000-0000-0000D8C00000}"/>
    <cellStyle name="Total (line) 4 3 2 32 5" xfId="49354" xr:uid="{00000000-0005-0000-0000-0000D9C00000}"/>
    <cellStyle name="Total (line) 4 3 2 33" xfId="6880" xr:uid="{00000000-0005-0000-0000-0000DAC00000}"/>
    <cellStyle name="Total (line) 4 3 2 33 2" xfId="49355" xr:uid="{00000000-0005-0000-0000-0000DBC00000}"/>
    <cellStyle name="Total (line) 4 3 2 33 2 2" xfId="49356" xr:uid="{00000000-0005-0000-0000-0000DCC00000}"/>
    <cellStyle name="Total (line) 4 3 2 33 2 3" xfId="49357" xr:uid="{00000000-0005-0000-0000-0000DDC00000}"/>
    <cellStyle name="Total (line) 4 3 2 33 2 4" xfId="49358" xr:uid="{00000000-0005-0000-0000-0000DEC00000}"/>
    <cellStyle name="Total (line) 4 3 2 33 3" xfId="49359" xr:uid="{00000000-0005-0000-0000-0000DFC00000}"/>
    <cellStyle name="Total (line) 4 3 2 33 4" xfId="49360" xr:uid="{00000000-0005-0000-0000-0000E0C00000}"/>
    <cellStyle name="Total (line) 4 3 2 33 5" xfId="49361" xr:uid="{00000000-0005-0000-0000-0000E1C00000}"/>
    <cellStyle name="Total (line) 4 3 2 34" xfId="6881" xr:uid="{00000000-0005-0000-0000-0000E2C00000}"/>
    <cellStyle name="Total (line) 4 3 2 34 2" xfId="49362" xr:uid="{00000000-0005-0000-0000-0000E3C00000}"/>
    <cellStyle name="Total (line) 4 3 2 34 2 2" xfId="49363" xr:uid="{00000000-0005-0000-0000-0000E4C00000}"/>
    <cellStyle name="Total (line) 4 3 2 34 2 3" xfId="49364" xr:uid="{00000000-0005-0000-0000-0000E5C00000}"/>
    <cellStyle name="Total (line) 4 3 2 34 2 4" xfId="49365" xr:uid="{00000000-0005-0000-0000-0000E6C00000}"/>
    <cellStyle name="Total (line) 4 3 2 34 3" xfId="49366" xr:uid="{00000000-0005-0000-0000-0000E7C00000}"/>
    <cellStyle name="Total (line) 4 3 2 34 4" xfId="49367" xr:uid="{00000000-0005-0000-0000-0000E8C00000}"/>
    <cellStyle name="Total (line) 4 3 2 34 5" xfId="49368" xr:uid="{00000000-0005-0000-0000-0000E9C00000}"/>
    <cellStyle name="Total (line) 4 3 2 35" xfId="6882" xr:uid="{00000000-0005-0000-0000-0000EAC00000}"/>
    <cellStyle name="Total (line) 4 3 2 35 2" xfId="49369" xr:uid="{00000000-0005-0000-0000-0000EBC00000}"/>
    <cellStyle name="Total (line) 4 3 2 35 2 2" xfId="49370" xr:uid="{00000000-0005-0000-0000-0000ECC00000}"/>
    <cellStyle name="Total (line) 4 3 2 35 2 3" xfId="49371" xr:uid="{00000000-0005-0000-0000-0000EDC00000}"/>
    <cellStyle name="Total (line) 4 3 2 35 2 4" xfId="49372" xr:uid="{00000000-0005-0000-0000-0000EEC00000}"/>
    <cellStyle name="Total (line) 4 3 2 35 3" xfId="49373" xr:uid="{00000000-0005-0000-0000-0000EFC00000}"/>
    <cellStyle name="Total (line) 4 3 2 35 4" xfId="49374" xr:uid="{00000000-0005-0000-0000-0000F0C00000}"/>
    <cellStyle name="Total (line) 4 3 2 35 5" xfId="49375" xr:uid="{00000000-0005-0000-0000-0000F1C00000}"/>
    <cellStyle name="Total (line) 4 3 2 36" xfId="6883" xr:uid="{00000000-0005-0000-0000-0000F2C00000}"/>
    <cellStyle name="Total (line) 4 3 2 36 2" xfId="49376" xr:uid="{00000000-0005-0000-0000-0000F3C00000}"/>
    <cellStyle name="Total (line) 4 3 2 36 2 2" xfId="49377" xr:uid="{00000000-0005-0000-0000-0000F4C00000}"/>
    <cellStyle name="Total (line) 4 3 2 36 2 3" xfId="49378" xr:uid="{00000000-0005-0000-0000-0000F5C00000}"/>
    <cellStyle name="Total (line) 4 3 2 36 2 4" xfId="49379" xr:uid="{00000000-0005-0000-0000-0000F6C00000}"/>
    <cellStyle name="Total (line) 4 3 2 36 3" xfId="49380" xr:uid="{00000000-0005-0000-0000-0000F7C00000}"/>
    <cellStyle name="Total (line) 4 3 2 36 4" xfId="49381" xr:uid="{00000000-0005-0000-0000-0000F8C00000}"/>
    <cellStyle name="Total (line) 4 3 2 36 5" xfId="49382" xr:uid="{00000000-0005-0000-0000-0000F9C00000}"/>
    <cellStyle name="Total (line) 4 3 2 37" xfId="6884" xr:uid="{00000000-0005-0000-0000-0000FAC00000}"/>
    <cellStyle name="Total (line) 4 3 2 37 2" xfId="49383" xr:uid="{00000000-0005-0000-0000-0000FBC00000}"/>
    <cellStyle name="Total (line) 4 3 2 37 2 2" xfId="49384" xr:uid="{00000000-0005-0000-0000-0000FCC00000}"/>
    <cellStyle name="Total (line) 4 3 2 37 2 3" xfId="49385" xr:uid="{00000000-0005-0000-0000-0000FDC00000}"/>
    <cellStyle name="Total (line) 4 3 2 37 2 4" xfId="49386" xr:uid="{00000000-0005-0000-0000-0000FEC00000}"/>
    <cellStyle name="Total (line) 4 3 2 37 3" xfId="49387" xr:uid="{00000000-0005-0000-0000-0000FFC00000}"/>
    <cellStyle name="Total (line) 4 3 2 37 4" xfId="49388" xr:uid="{00000000-0005-0000-0000-000000C10000}"/>
    <cellStyle name="Total (line) 4 3 2 37 5" xfId="49389" xr:uid="{00000000-0005-0000-0000-000001C10000}"/>
    <cellStyle name="Total (line) 4 3 2 38" xfId="6885" xr:uid="{00000000-0005-0000-0000-000002C10000}"/>
    <cellStyle name="Total (line) 4 3 2 38 2" xfId="49390" xr:uid="{00000000-0005-0000-0000-000003C10000}"/>
    <cellStyle name="Total (line) 4 3 2 38 2 2" xfId="49391" xr:uid="{00000000-0005-0000-0000-000004C10000}"/>
    <cellStyle name="Total (line) 4 3 2 38 2 3" xfId="49392" xr:uid="{00000000-0005-0000-0000-000005C10000}"/>
    <cellStyle name="Total (line) 4 3 2 38 2 4" xfId="49393" xr:uid="{00000000-0005-0000-0000-000006C10000}"/>
    <cellStyle name="Total (line) 4 3 2 38 3" xfId="49394" xr:uid="{00000000-0005-0000-0000-000007C10000}"/>
    <cellStyle name="Total (line) 4 3 2 38 4" xfId="49395" xr:uid="{00000000-0005-0000-0000-000008C10000}"/>
    <cellStyle name="Total (line) 4 3 2 38 5" xfId="49396" xr:uid="{00000000-0005-0000-0000-000009C10000}"/>
    <cellStyle name="Total (line) 4 3 2 39" xfId="6886" xr:uid="{00000000-0005-0000-0000-00000AC10000}"/>
    <cellStyle name="Total (line) 4 3 2 39 2" xfId="49397" xr:uid="{00000000-0005-0000-0000-00000BC10000}"/>
    <cellStyle name="Total (line) 4 3 2 39 2 2" xfId="49398" xr:uid="{00000000-0005-0000-0000-00000CC10000}"/>
    <cellStyle name="Total (line) 4 3 2 39 2 3" xfId="49399" xr:uid="{00000000-0005-0000-0000-00000DC10000}"/>
    <cellStyle name="Total (line) 4 3 2 39 2 4" xfId="49400" xr:uid="{00000000-0005-0000-0000-00000EC10000}"/>
    <cellStyle name="Total (line) 4 3 2 39 3" xfId="49401" xr:uid="{00000000-0005-0000-0000-00000FC10000}"/>
    <cellStyle name="Total (line) 4 3 2 39 4" xfId="49402" xr:uid="{00000000-0005-0000-0000-000010C10000}"/>
    <cellStyle name="Total (line) 4 3 2 39 5" xfId="49403" xr:uid="{00000000-0005-0000-0000-000011C10000}"/>
    <cellStyle name="Total (line) 4 3 2 4" xfId="6887" xr:uid="{00000000-0005-0000-0000-000012C10000}"/>
    <cellStyle name="Total (line) 4 3 2 4 2" xfId="49404" xr:uid="{00000000-0005-0000-0000-000013C10000}"/>
    <cellStyle name="Total (line) 4 3 2 4 2 2" xfId="49405" xr:uid="{00000000-0005-0000-0000-000014C10000}"/>
    <cellStyle name="Total (line) 4 3 2 4 2 3" xfId="49406" xr:uid="{00000000-0005-0000-0000-000015C10000}"/>
    <cellStyle name="Total (line) 4 3 2 4 2 4" xfId="49407" xr:uid="{00000000-0005-0000-0000-000016C10000}"/>
    <cellStyle name="Total (line) 4 3 2 4 3" xfId="49408" xr:uid="{00000000-0005-0000-0000-000017C10000}"/>
    <cellStyle name="Total (line) 4 3 2 4 4" xfId="49409" xr:uid="{00000000-0005-0000-0000-000018C10000}"/>
    <cellStyle name="Total (line) 4 3 2 4 5" xfId="49410" xr:uid="{00000000-0005-0000-0000-000019C10000}"/>
    <cellStyle name="Total (line) 4 3 2 40" xfId="6888" xr:uid="{00000000-0005-0000-0000-00001AC10000}"/>
    <cellStyle name="Total (line) 4 3 2 40 2" xfId="49411" xr:uid="{00000000-0005-0000-0000-00001BC10000}"/>
    <cellStyle name="Total (line) 4 3 2 40 2 2" xfId="49412" xr:uid="{00000000-0005-0000-0000-00001CC10000}"/>
    <cellStyle name="Total (line) 4 3 2 40 2 3" xfId="49413" xr:uid="{00000000-0005-0000-0000-00001DC10000}"/>
    <cellStyle name="Total (line) 4 3 2 40 2 4" xfId="49414" xr:uid="{00000000-0005-0000-0000-00001EC10000}"/>
    <cellStyle name="Total (line) 4 3 2 40 3" xfId="49415" xr:uid="{00000000-0005-0000-0000-00001FC10000}"/>
    <cellStyle name="Total (line) 4 3 2 40 4" xfId="49416" xr:uid="{00000000-0005-0000-0000-000020C10000}"/>
    <cellStyle name="Total (line) 4 3 2 40 5" xfId="49417" xr:uid="{00000000-0005-0000-0000-000021C10000}"/>
    <cellStyle name="Total (line) 4 3 2 41" xfId="6889" xr:uid="{00000000-0005-0000-0000-000022C10000}"/>
    <cellStyle name="Total (line) 4 3 2 41 2" xfId="49418" xr:uid="{00000000-0005-0000-0000-000023C10000}"/>
    <cellStyle name="Total (line) 4 3 2 41 2 2" xfId="49419" xr:uid="{00000000-0005-0000-0000-000024C10000}"/>
    <cellStyle name="Total (line) 4 3 2 41 2 3" xfId="49420" xr:uid="{00000000-0005-0000-0000-000025C10000}"/>
    <cellStyle name="Total (line) 4 3 2 41 2 4" xfId="49421" xr:uid="{00000000-0005-0000-0000-000026C10000}"/>
    <cellStyle name="Total (line) 4 3 2 41 3" xfId="49422" xr:uid="{00000000-0005-0000-0000-000027C10000}"/>
    <cellStyle name="Total (line) 4 3 2 41 4" xfId="49423" xr:uid="{00000000-0005-0000-0000-000028C10000}"/>
    <cellStyle name="Total (line) 4 3 2 41 5" xfId="49424" xr:uid="{00000000-0005-0000-0000-000029C10000}"/>
    <cellStyle name="Total (line) 4 3 2 42" xfId="6890" xr:uid="{00000000-0005-0000-0000-00002AC10000}"/>
    <cellStyle name="Total (line) 4 3 2 42 2" xfId="49425" xr:uid="{00000000-0005-0000-0000-00002BC10000}"/>
    <cellStyle name="Total (line) 4 3 2 42 2 2" xfId="49426" xr:uid="{00000000-0005-0000-0000-00002CC10000}"/>
    <cellStyle name="Total (line) 4 3 2 42 2 3" xfId="49427" xr:uid="{00000000-0005-0000-0000-00002DC10000}"/>
    <cellStyle name="Total (line) 4 3 2 42 2 4" xfId="49428" xr:uid="{00000000-0005-0000-0000-00002EC10000}"/>
    <cellStyle name="Total (line) 4 3 2 42 3" xfId="49429" xr:uid="{00000000-0005-0000-0000-00002FC10000}"/>
    <cellStyle name="Total (line) 4 3 2 42 4" xfId="49430" xr:uid="{00000000-0005-0000-0000-000030C10000}"/>
    <cellStyle name="Total (line) 4 3 2 42 5" xfId="49431" xr:uid="{00000000-0005-0000-0000-000031C10000}"/>
    <cellStyle name="Total (line) 4 3 2 43" xfId="6891" xr:uid="{00000000-0005-0000-0000-000032C10000}"/>
    <cellStyle name="Total (line) 4 3 2 43 2" xfId="49432" xr:uid="{00000000-0005-0000-0000-000033C10000}"/>
    <cellStyle name="Total (line) 4 3 2 43 2 2" xfId="49433" xr:uid="{00000000-0005-0000-0000-000034C10000}"/>
    <cellStyle name="Total (line) 4 3 2 43 2 3" xfId="49434" xr:uid="{00000000-0005-0000-0000-000035C10000}"/>
    <cellStyle name="Total (line) 4 3 2 43 2 4" xfId="49435" xr:uid="{00000000-0005-0000-0000-000036C10000}"/>
    <cellStyle name="Total (line) 4 3 2 43 3" xfId="49436" xr:uid="{00000000-0005-0000-0000-000037C10000}"/>
    <cellStyle name="Total (line) 4 3 2 43 4" xfId="49437" xr:uid="{00000000-0005-0000-0000-000038C10000}"/>
    <cellStyle name="Total (line) 4 3 2 43 5" xfId="49438" xr:uid="{00000000-0005-0000-0000-000039C10000}"/>
    <cellStyle name="Total (line) 4 3 2 44" xfId="6892" xr:uid="{00000000-0005-0000-0000-00003AC10000}"/>
    <cellStyle name="Total (line) 4 3 2 44 2" xfId="49439" xr:uid="{00000000-0005-0000-0000-00003BC10000}"/>
    <cellStyle name="Total (line) 4 3 2 44 2 2" xfId="49440" xr:uid="{00000000-0005-0000-0000-00003CC10000}"/>
    <cellStyle name="Total (line) 4 3 2 44 2 3" xfId="49441" xr:uid="{00000000-0005-0000-0000-00003DC10000}"/>
    <cellStyle name="Total (line) 4 3 2 44 2 4" xfId="49442" xr:uid="{00000000-0005-0000-0000-00003EC10000}"/>
    <cellStyle name="Total (line) 4 3 2 44 3" xfId="49443" xr:uid="{00000000-0005-0000-0000-00003FC10000}"/>
    <cellStyle name="Total (line) 4 3 2 44 4" xfId="49444" xr:uid="{00000000-0005-0000-0000-000040C10000}"/>
    <cellStyle name="Total (line) 4 3 2 44 5" xfId="49445" xr:uid="{00000000-0005-0000-0000-000041C10000}"/>
    <cellStyle name="Total (line) 4 3 2 45" xfId="49446" xr:uid="{00000000-0005-0000-0000-000042C10000}"/>
    <cellStyle name="Total (line) 4 3 2 45 2" xfId="49447" xr:uid="{00000000-0005-0000-0000-000043C10000}"/>
    <cellStyle name="Total (line) 4 3 2 45 3" xfId="49448" xr:uid="{00000000-0005-0000-0000-000044C10000}"/>
    <cellStyle name="Total (line) 4 3 2 45 4" xfId="49449" xr:uid="{00000000-0005-0000-0000-000045C10000}"/>
    <cellStyle name="Total (line) 4 3 2 46" xfId="49450" xr:uid="{00000000-0005-0000-0000-000046C10000}"/>
    <cellStyle name="Total (line) 4 3 2 46 2" xfId="49451" xr:uid="{00000000-0005-0000-0000-000047C10000}"/>
    <cellStyle name="Total (line) 4 3 2 46 3" xfId="49452" xr:uid="{00000000-0005-0000-0000-000048C10000}"/>
    <cellStyle name="Total (line) 4 3 2 46 4" xfId="49453" xr:uid="{00000000-0005-0000-0000-000049C10000}"/>
    <cellStyle name="Total (line) 4 3 2 47" xfId="49454" xr:uid="{00000000-0005-0000-0000-00004AC10000}"/>
    <cellStyle name="Total (line) 4 3 2 48" xfId="49455" xr:uid="{00000000-0005-0000-0000-00004BC10000}"/>
    <cellStyle name="Total (line) 4 3 2 49" xfId="49456" xr:uid="{00000000-0005-0000-0000-00004CC10000}"/>
    <cellStyle name="Total (line) 4 3 2 5" xfId="6893" xr:uid="{00000000-0005-0000-0000-00004DC10000}"/>
    <cellStyle name="Total (line) 4 3 2 5 2" xfId="49457" xr:uid="{00000000-0005-0000-0000-00004EC10000}"/>
    <cellStyle name="Total (line) 4 3 2 5 2 2" xfId="49458" xr:uid="{00000000-0005-0000-0000-00004FC10000}"/>
    <cellStyle name="Total (line) 4 3 2 5 2 3" xfId="49459" xr:uid="{00000000-0005-0000-0000-000050C10000}"/>
    <cellStyle name="Total (line) 4 3 2 5 2 4" xfId="49460" xr:uid="{00000000-0005-0000-0000-000051C10000}"/>
    <cellStyle name="Total (line) 4 3 2 5 3" xfId="49461" xr:uid="{00000000-0005-0000-0000-000052C10000}"/>
    <cellStyle name="Total (line) 4 3 2 5 4" xfId="49462" xr:uid="{00000000-0005-0000-0000-000053C10000}"/>
    <cellStyle name="Total (line) 4 3 2 5 5" xfId="49463" xr:uid="{00000000-0005-0000-0000-000054C10000}"/>
    <cellStyle name="Total (line) 4 3 2 6" xfId="6894" xr:uid="{00000000-0005-0000-0000-000055C10000}"/>
    <cellStyle name="Total (line) 4 3 2 6 2" xfId="49464" xr:uid="{00000000-0005-0000-0000-000056C10000}"/>
    <cellStyle name="Total (line) 4 3 2 6 2 2" xfId="49465" xr:uid="{00000000-0005-0000-0000-000057C10000}"/>
    <cellStyle name="Total (line) 4 3 2 6 2 3" xfId="49466" xr:uid="{00000000-0005-0000-0000-000058C10000}"/>
    <cellStyle name="Total (line) 4 3 2 6 2 4" xfId="49467" xr:uid="{00000000-0005-0000-0000-000059C10000}"/>
    <cellStyle name="Total (line) 4 3 2 6 3" xfId="49468" xr:uid="{00000000-0005-0000-0000-00005AC10000}"/>
    <cellStyle name="Total (line) 4 3 2 6 4" xfId="49469" xr:uid="{00000000-0005-0000-0000-00005BC10000}"/>
    <cellStyle name="Total (line) 4 3 2 6 5" xfId="49470" xr:uid="{00000000-0005-0000-0000-00005CC10000}"/>
    <cellStyle name="Total (line) 4 3 2 7" xfId="6895" xr:uid="{00000000-0005-0000-0000-00005DC10000}"/>
    <cellStyle name="Total (line) 4 3 2 7 2" xfId="49471" xr:uid="{00000000-0005-0000-0000-00005EC10000}"/>
    <cellStyle name="Total (line) 4 3 2 7 2 2" xfId="49472" xr:uid="{00000000-0005-0000-0000-00005FC10000}"/>
    <cellStyle name="Total (line) 4 3 2 7 2 3" xfId="49473" xr:uid="{00000000-0005-0000-0000-000060C10000}"/>
    <cellStyle name="Total (line) 4 3 2 7 2 4" xfId="49474" xr:uid="{00000000-0005-0000-0000-000061C10000}"/>
    <cellStyle name="Total (line) 4 3 2 7 3" xfId="49475" xr:uid="{00000000-0005-0000-0000-000062C10000}"/>
    <cellStyle name="Total (line) 4 3 2 7 4" xfId="49476" xr:uid="{00000000-0005-0000-0000-000063C10000}"/>
    <cellStyle name="Total (line) 4 3 2 7 5" xfId="49477" xr:uid="{00000000-0005-0000-0000-000064C10000}"/>
    <cellStyle name="Total (line) 4 3 2 8" xfId="6896" xr:uid="{00000000-0005-0000-0000-000065C10000}"/>
    <cellStyle name="Total (line) 4 3 2 8 2" xfId="49478" xr:uid="{00000000-0005-0000-0000-000066C10000}"/>
    <cellStyle name="Total (line) 4 3 2 8 2 2" xfId="49479" xr:uid="{00000000-0005-0000-0000-000067C10000}"/>
    <cellStyle name="Total (line) 4 3 2 8 2 3" xfId="49480" xr:uid="{00000000-0005-0000-0000-000068C10000}"/>
    <cellStyle name="Total (line) 4 3 2 8 2 4" xfId="49481" xr:uid="{00000000-0005-0000-0000-000069C10000}"/>
    <cellStyle name="Total (line) 4 3 2 8 3" xfId="49482" xr:uid="{00000000-0005-0000-0000-00006AC10000}"/>
    <cellStyle name="Total (line) 4 3 2 8 4" xfId="49483" xr:uid="{00000000-0005-0000-0000-00006BC10000}"/>
    <cellStyle name="Total (line) 4 3 2 8 5" xfId="49484" xr:uid="{00000000-0005-0000-0000-00006CC10000}"/>
    <cellStyle name="Total (line) 4 3 2 9" xfId="6897" xr:uid="{00000000-0005-0000-0000-00006DC10000}"/>
    <cellStyle name="Total (line) 4 3 2 9 2" xfId="49485" xr:uid="{00000000-0005-0000-0000-00006EC10000}"/>
    <cellStyle name="Total (line) 4 3 2 9 2 2" xfId="49486" xr:uid="{00000000-0005-0000-0000-00006FC10000}"/>
    <cellStyle name="Total (line) 4 3 2 9 2 3" xfId="49487" xr:uid="{00000000-0005-0000-0000-000070C10000}"/>
    <cellStyle name="Total (line) 4 3 2 9 2 4" xfId="49488" xr:uid="{00000000-0005-0000-0000-000071C10000}"/>
    <cellStyle name="Total (line) 4 3 2 9 3" xfId="49489" xr:uid="{00000000-0005-0000-0000-000072C10000}"/>
    <cellStyle name="Total (line) 4 3 2 9 4" xfId="49490" xr:uid="{00000000-0005-0000-0000-000073C10000}"/>
    <cellStyle name="Total (line) 4 3 2 9 5" xfId="49491" xr:uid="{00000000-0005-0000-0000-000074C10000}"/>
    <cellStyle name="Total (line) 4 3 20" xfId="6898" xr:uid="{00000000-0005-0000-0000-000075C10000}"/>
    <cellStyle name="Total (line) 4 3 20 2" xfId="49492" xr:uid="{00000000-0005-0000-0000-000076C10000}"/>
    <cellStyle name="Total (line) 4 3 20 2 2" xfId="49493" xr:uid="{00000000-0005-0000-0000-000077C10000}"/>
    <cellStyle name="Total (line) 4 3 20 2 3" xfId="49494" xr:uid="{00000000-0005-0000-0000-000078C10000}"/>
    <cellStyle name="Total (line) 4 3 20 2 4" xfId="49495" xr:uid="{00000000-0005-0000-0000-000079C10000}"/>
    <cellStyle name="Total (line) 4 3 20 3" xfId="49496" xr:uid="{00000000-0005-0000-0000-00007AC10000}"/>
    <cellStyle name="Total (line) 4 3 20 4" xfId="49497" xr:uid="{00000000-0005-0000-0000-00007BC10000}"/>
    <cellStyle name="Total (line) 4 3 20 5" xfId="49498" xr:uid="{00000000-0005-0000-0000-00007CC10000}"/>
    <cellStyle name="Total (line) 4 3 21" xfId="6899" xr:uid="{00000000-0005-0000-0000-00007DC10000}"/>
    <cellStyle name="Total (line) 4 3 21 2" xfId="49499" xr:uid="{00000000-0005-0000-0000-00007EC10000}"/>
    <cellStyle name="Total (line) 4 3 21 2 2" xfId="49500" xr:uid="{00000000-0005-0000-0000-00007FC10000}"/>
    <cellStyle name="Total (line) 4 3 21 2 3" xfId="49501" xr:uid="{00000000-0005-0000-0000-000080C10000}"/>
    <cellStyle name="Total (line) 4 3 21 2 4" xfId="49502" xr:uid="{00000000-0005-0000-0000-000081C10000}"/>
    <cellStyle name="Total (line) 4 3 21 3" xfId="49503" xr:uid="{00000000-0005-0000-0000-000082C10000}"/>
    <cellStyle name="Total (line) 4 3 21 4" xfId="49504" xr:uid="{00000000-0005-0000-0000-000083C10000}"/>
    <cellStyle name="Total (line) 4 3 21 5" xfId="49505" xr:uid="{00000000-0005-0000-0000-000084C10000}"/>
    <cellStyle name="Total (line) 4 3 22" xfId="6900" xr:uid="{00000000-0005-0000-0000-000085C10000}"/>
    <cellStyle name="Total (line) 4 3 22 2" xfId="49506" xr:uid="{00000000-0005-0000-0000-000086C10000}"/>
    <cellStyle name="Total (line) 4 3 22 2 2" xfId="49507" xr:uid="{00000000-0005-0000-0000-000087C10000}"/>
    <cellStyle name="Total (line) 4 3 22 2 3" xfId="49508" xr:uid="{00000000-0005-0000-0000-000088C10000}"/>
    <cellStyle name="Total (line) 4 3 22 2 4" xfId="49509" xr:uid="{00000000-0005-0000-0000-000089C10000}"/>
    <cellStyle name="Total (line) 4 3 22 3" xfId="49510" xr:uid="{00000000-0005-0000-0000-00008AC10000}"/>
    <cellStyle name="Total (line) 4 3 22 4" xfId="49511" xr:uid="{00000000-0005-0000-0000-00008BC10000}"/>
    <cellStyle name="Total (line) 4 3 22 5" xfId="49512" xr:uid="{00000000-0005-0000-0000-00008CC10000}"/>
    <cellStyle name="Total (line) 4 3 23" xfId="6901" xr:uid="{00000000-0005-0000-0000-00008DC10000}"/>
    <cellStyle name="Total (line) 4 3 23 2" xfId="49513" xr:uid="{00000000-0005-0000-0000-00008EC10000}"/>
    <cellStyle name="Total (line) 4 3 23 2 2" xfId="49514" xr:uid="{00000000-0005-0000-0000-00008FC10000}"/>
    <cellStyle name="Total (line) 4 3 23 2 3" xfId="49515" xr:uid="{00000000-0005-0000-0000-000090C10000}"/>
    <cellStyle name="Total (line) 4 3 23 2 4" xfId="49516" xr:uid="{00000000-0005-0000-0000-000091C10000}"/>
    <cellStyle name="Total (line) 4 3 23 3" xfId="49517" xr:uid="{00000000-0005-0000-0000-000092C10000}"/>
    <cellStyle name="Total (line) 4 3 23 4" xfId="49518" xr:uid="{00000000-0005-0000-0000-000093C10000}"/>
    <cellStyle name="Total (line) 4 3 23 5" xfId="49519" xr:uid="{00000000-0005-0000-0000-000094C10000}"/>
    <cellStyle name="Total (line) 4 3 24" xfId="6902" xr:uid="{00000000-0005-0000-0000-000095C10000}"/>
    <cellStyle name="Total (line) 4 3 24 2" xfId="49520" xr:uid="{00000000-0005-0000-0000-000096C10000}"/>
    <cellStyle name="Total (line) 4 3 24 2 2" xfId="49521" xr:uid="{00000000-0005-0000-0000-000097C10000}"/>
    <cellStyle name="Total (line) 4 3 24 2 3" xfId="49522" xr:uid="{00000000-0005-0000-0000-000098C10000}"/>
    <cellStyle name="Total (line) 4 3 24 2 4" xfId="49523" xr:uid="{00000000-0005-0000-0000-000099C10000}"/>
    <cellStyle name="Total (line) 4 3 24 3" xfId="49524" xr:uid="{00000000-0005-0000-0000-00009AC10000}"/>
    <cellStyle name="Total (line) 4 3 24 4" xfId="49525" xr:uid="{00000000-0005-0000-0000-00009BC10000}"/>
    <cellStyle name="Total (line) 4 3 24 5" xfId="49526" xr:uid="{00000000-0005-0000-0000-00009CC10000}"/>
    <cellStyle name="Total (line) 4 3 25" xfId="6903" xr:uid="{00000000-0005-0000-0000-00009DC10000}"/>
    <cellStyle name="Total (line) 4 3 25 2" xfId="49527" xr:uid="{00000000-0005-0000-0000-00009EC10000}"/>
    <cellStyle name="Total (line) 4 3 25 2 2" xfId="49528" xr:uid="{00000000-0005-0000-0000-00009FC10000}"/>
    <cellStyle name="Total (line) 4 3 25 2 3" xfId="49529" xr:uid="{00000000-0005-0000-0000-0000A0C10000}"/>
    <cellStyle name="Total (line) 4 3 25 2 4" xfId="49530" xr:uid="{00000000-0005-0000-0000-0000A1C10000}"/>
    <cellStyle name="Total (line) 4 3 25 3" xfId="49531" xr:uid="{00000000-0005-0000-0000-0000A2C10000}"/>
    <cellStyle name="Total (line) 4 3 25 4" xfId="49532" xr:uid="{00000000-0005-0000-0000-0000A3C10000}"/>
    <cellStyle name="Total (line) 4 3 25 5" xfId="49533" xr:uid="{00000000-0005-0000-0000-0000A4C10000}"/>
    <cellStyle name="Total (line) 4 3 26" xfId="6904" xr:uid="{00000000-0005-0000-0000-0000A5C10000}"/>
    <cellStyle name="Total (line) 4 3 26 2" xfId="49534" xr:uid="{00000000-0005-0000-0000-0000A6C10000}"/>
    <cellStyle name="Total (line) 4 3 26 2 2" xfId="49535" xr:uid="{00000000-0005-0000-0000-0000A7C10000}"/>
    <cellStyle name="Total (line) 4 3 26 2 3" xfId="49536" xr:uid="{00000000-0005-0000-0000-0000A8C10000}"/>
    <cellStyle name="Total (line) 4 3 26 2 4" xfId="49537" xr:uid="{00000000-0005-0000-0000-0000A9C10000}"/>
    <cellStyle name="Total (line) 4 3 26 3" xfId="49538" xr:uid="{00000000-0005-0000-0000-0000AAC10000}"/>
    <cellStyle name="Total (line) 4 3 26 4" xfId="49539" xr:uid="{00000000-0005-0000-0000-0000ABC10000}"/>
    <cellStyle name="Total (line) 4 3 26 5" xfId="49540" xr:uid="{00000000-0005-0000-0000-0000ACC10000}"/>
    <cellStyle name="Total (line) 4 3 27" xfId="6905" xr:uid="{00000000-0005-0000-0000-0000ADC10000}"/>
    <cellStyle name="Total (line) 4 3 27 2" xfId="49541" xr:uid="{00000000-0005-0000-0000-0000AEC10000}"/>
    <cellStyle name="Total (line) 4 3 27 2 2" xfId="49542" xr:uid="{00000000-0005-0000-0000-0000AFC10000}"/>
    <cellStyle name="Total (line) 4 3 27 2 3" xfId="49543" xr:uid="{00000000-0005-0000-0000-0000B0C10000}"/>
    <cellStyle name="Total (line) 4 3 27 2 4" xfId="49544" xr:uid="{00000000-0005-0000-0000-0000B1C10000}"/>
    <cellStyle name="Total (line) 4 3 27 3" xfId="49545" xr:uid="{00000000-0005-0000-0000-0000B2C10000}"/>
    <cellStyle name="Total (line) 4 3 27 4" xfId="49546" xr:uid="{00000000-0005-0000-0000-0000B3C10000}"/>
    <cellStyle name="Total (line) 4 3 27 5" xfId="49547" xr:uid="{00000000-0005-0000-0000-0000B4C10000}"/>
    <cellStyle name="Total (line) 4 3 28" xfId="6906" xr:uid="{00000000-0005-0000-0000-0000B5C10000}"/>
    <cellStyle name="Total (line) 4 3 28 2" xfId="49548" xr:uid="{00000000-0005-0000-0000-0000B6C10000}"/>
    <cellStyle name="Total (line) 4 3 28 2 2" xfId="49549" xr:uid="{00000000-0005-0000-0000-0000B7C10000}"/>
    <cellStyle name="Total (line) 4 3 28 2 3" xfId="49550" xr:uid="{00000000-0005-0000-0000-0000B8C10000}"/>
    <cellStyle name="Total (line) 4 3 28 2 4" xfId="49551" xr:uid="{00000000-0005-0000-0000-0000B9C10000}"/>
    <cellStyle name="Total (line) 4 3 28 3" xfId="49552" xr:uid="{00000000-0005-0000-0000-0000BAC10000}"/>
    <cellStyle name="Total (line) 4 3 28 4" xfId="49553" xr:uid="{00000000-0005-0000-0000-0000BBC10000}"/>
    <cellStyle name="Total (line) 4 3 28 5" xfId="49554" xr:uid="{00000000-0005-0000-0000-0000BCC10000}"/>
    <cellStyle name="Total (line) 4 3 29" xfId="6907" xr:uid="{00000000-0005-0000-0000-0000BDC10000}"/>
    <cellStyle name="Total (line) 4 3 29 2" xfId="49555" xr:uid="{00000000-0005-0000-0000-0000BEC10000}"/>
    <cellStyle name="Total (line) 4 3 29 2 2" xfId="49556" xr:uid="{00000000-0005-0000-0000-0000BFC10000}"/>
    <cellStyle name="Total (line) 4 3 29 2 3" xfId="49557" xr:uid="{00000000-0005-0000-0000-0000C0C10000}"/>
    <cellStyle name="Total (line) 4 3 29 2 4" xfId="49558" xr:uid="{00000000-0005-0000-0000-0000C1C10000}"/>
    <cellStyle name="Total (line) 4 3 29 3" xfId="49559" xr:uid="{00000000-0005-0000-0000-0000C2C10000}"/>
    <cellStyle name="Total (line) 4 3 29 4" xfId="49560" xr:uid="{00000000-0005-0000-0000-0000C3C10000}"/>
    <cellStyle name="Total (line) 4 3 29 5" xfId="49561" xr:uid="{00000000-0005-0000-0000-0000C4C10000}"/>
    <cellStyle name="Total (line) 4 3 3" xfId="6908" xr:uid="{00000000-0005-0000-0000-0000C5C10000}"/>
    <cellStyle name="Total (line) 4 3 3 2" xfId="49562" xr:uid="{00000000-0005-0000-0000-0000C6C10000}"/>
    <cellStyle name="Total (line) 4 3 3 2 2" xfId="49563" xr:uid="{00000000-0005-0000-0000-0000C7C10000}"/>
    <cellStyle name="Total (line) 4 3 3 2 3" xfId="49564" xr:uid="{00000000-0005-0000-0000-0000C8C10000}"/>
    <cellStyle name="Total (line) 4 3 3 2 4" xfId="49565" xr:uid="{00000000-0005-0000-0000-0000C9C10000}"/>
    <cellStyle name="Total (line) 4 3 3 3" xfId="49566" xr:uid="{00000000-0005-0000-0000-0000CAC10000}"/>
    <cellStyle name="Total (line) 4 3 3 4" xfId="49567" xr:uid="{00000000-0005-0000-0000-0000CBC10000}"/>
    <cellStyle name="Total (line) 4 3 3 5" xfId="49568" xr:uid="{00000000-0005-0000-0000-0000CCC10000}"/>
    <cellStyle name="Total (line) 4 3 30" xfId="6909" xr:uid="{00000000-0005-0000-0000-0000CDC10000}"/>
    <cellStyle name="Total (line) 4 3 30 2" xfId="49569" xr:uid="{00000000-0005-0000-0000-0000CEC10000}"/>
    <cellStyle name="Total (line) 4 3 30 2 2" xfId="49570" xr:uid="{00000000-0005-0000-0000-0000CFC10000}"/>
    <cellStyle name="Total (line) 4 3 30 2 3" xfId="49571" xr:uid="{00000000-0005-0000-0000-0000D0C10000}"/>
    <cellStyle name="Total (line) 4 3 30 2 4" xfId="49572" xr:uid="{00000000-0005-0000-0000-0000D1C10000}"/>
    <cellStyle name="Total (line) 4 3 30 3" xfId="49573" xr:uid="{00000000-0005-0000-0000-0000D2C10000}"/>
    <cellStyle name="Total (line) 4 3 30 4" xfId="49574" xr:uid="{00000000-0005-0000-0000-0000D3C10000}"/>
    <cellStyle name="Total (line) 4 3 30 5" xfId="49575" xr:uid="{00000000-0005-0000-0000-0000D4C10000}"/>
    <cellStyle name="Total (line) 4 3 31" xfId="6910" xr:uid="{00000000-0005-0000-0000-0000D5C10000}"/>
    <cellStyle name="Total (line) 4 3 31 2" xfId="49576" xr:uid="{00000000-0005-0000-0000-0000D6C10000}"/>
    <cellStyle name="Total (line) 4 3 31 2 2" xfId="49577" xr:uid="{00000000-0005-0000-0000-0000D7C10000}"/>
    <cellStyle name="Total (line) 4 3 31 2 3" xfId="49578" xr:uid="{00000000-0005-0000-0000-0000D8C10000}"/>
    <cellStyle name="Total (line) 4 3 31 2 4" xfId="49579" xr:uid="{00000000-0005-0000-0000-0000D9C10000}"/>
    <cellStyle name="Total (line) 4 3 31 3" xfId="49580" xr:uid="{00000000-0005-0000-0000-0000DAC10000}"/>
    <cellStyle name="Total (line) 4 3 31 4" xfId="49581" xr:uid="{00000000-0005-0000-0000-0000DBC10000}"/>
    <cellStyle name="Total (line) 4 3 31 5" xfId="49582" xr:uid="{00000000-0005-0000-0000-0000DCC10000}"/>
    <cellStyle name="Total (line) 4 3 32" xfId="6911" xr:uid="{00000000-0005-0000-0000-0000DDC10000}"/>
    <cellStyle name="Total (line) 4 3 32 2" xfId="49583" xr:uid="{00000000-0005-0000-0000-0000DEC10000}"/>
    <cellStyle name="Total (line) 4 3 32 2 2" xfId="49584" xr:uid="{00000000-0005-0000-0000-0000DFC10000}"/>
    <cellStyle name="Total (line) 4 3 32 2 3" xfId="49585" xr:uid="{00000000-0005-0000-0000-0000E0C10000}"/>
    <cellStyle name="Total (line) 4 3 32 2 4" xfId="49586" xr:uid="{00000000-0005-0000-0000-0000E1C10000}"/>
    <cellStyle name="Total (line) 4 3 32 3" xfId="49587" xr:uid="{00000000-0005-0000-0000-0000E2C10000}"/>
    <cellStyle name="Total (line) 4 3 32 4" xfId="49588" xr:uid="{00000000-0005-0000-0000-0000E3C10000}"/>
    <cellStyle name="Total (line) 4 3 32 5" xfId="49589" xr:uid="{00000000-0005-0000-0000-0000E4C10000}"/>
    <cellStyle name="Total (line) 4 3 33" xfId="6912" xr:uid="{00000000-0005-0000-0000-0000E5C10000}"/>
    <cellStyle name="Total (line) 4 3 33 2" xfId="49590" xr:uid="{00000000-0005-0000-0000-0000E6C10000}"/>
    <cellStyle name="Total (line) 4 3 33 2 2" xfId="49591" xr:uid="{00000000-0005-0000-0000-0000E7C10000}"/>
    <cellStyle name="Total (line) 4 3 33 2 3" xfId="49592" xr:uid="{00000000-0005-0000-0000-0000E8C10000}"/>
    <cellStyle name="Total (line) 4 3 33 2 4" xfId="49593" xr:uid="{00000000-0005-0000-0000-0000E9C10000}"/>
    <cellStyle name="Total (line) 4 3 33 3" xfId="49594" xr:uid="{00000000-0005-0000-0000-0000EAC10000}"/>
    <cellStyle name="Total (line) 4 3 33 4" xfId="49595" xr:uid="{00000000-0005-0000-0000-0000EBC10000}"/>
    <cellStyle name="Total (line) 4 3 33 5" xfId="49596" xr:uid="{00000000-0005-0000-0000-0000ECC10000}"/>
    <cellStyle name="Total (line) 4 3 34" xfId="6913" xr:uid="{00000000-0005-0000-0000-0000EDC10000}"/>
    <cellStyle name="Total (line) 4 3 34 2" xfId="49597" xr:uid="{00000000-0005-0000-0000-0000EEC10000}"/>
    <cellStyle name="Total (line) 4 3 34 2 2" xfId="49598" xr:uid="{00000000-0005-0000-0000-0000EFC10000}"/>
    <cellStyle name="Total (line) 4 3 34 2 3" xfId="49599" xr:uid="{00000000-0005-0000-0000-0000F0C10000}"/>
    <cellStyle name="Total (line) 4 3 34 2 4" xfId="49600" xr:uid="{00000000-0005-0000-0000-0000F1C10000}"/>
    <cellStyle name="Total (line) 4 3 34 3" xfId="49601" xr:uid="{00000000-0005-0000-0000-0000F2C10000}"/>
    <cellStyle name="Total (line) 4 3 34 4" xfId="49602" xr:uid="{00000000-0005-0000-0000-0000F3C10000}"/>
    <cellStyle name="Total (line) 4 3 34 5" xfId="49603" xr:uid="{00000000-0005-0000-0000-0000F4C10000}"/>
    <cellStyle name="Total (line) 4 3 35" xfId="6914" xr:uid="{00000000-0005-0000-0000-0000F5C10000}"/>
    <cellStyle name="Total (line) 4 3 35 2" xfId="49604" xr:uid="{00000000-0005-0000-0000-0000F6C10000}"/>
    <cellStyle name="Total (line) 4 3 35 2 2" xfId="49605" xr:uid="{00000000-0005-0000-0000-0000F7C10000}"/>
    <cellStyle name="Total (line) 4 3 35 2 3" xfId="49606" xr:uid="{00000000-0005-0000-0000-0000F8C10000}"/>
    <cellStyle name="Total (line) 4 3 35 2 4" xfId="49607" xr:uid="{00000000-0005-0000-0000-0000F9C10000}"/>
    <cellStyle name="Total (line) 4 3 35 3" xfId="49608" xr:uid="{00000000-0005-0000-0000-0000FAC10000}"/>
    <cellStyle name="Total (line) 4 3 35 4" xfId="49609" xr:uid="{00000000-0005-0000-0000-0000FBC10000}"/>
    <cellStyle name="Total (line) 4 3 35 5" xfId="49610" xr:uid="{00000000-0005-0000-0000-0000FCC10000}"/>
    <cellStyle name="Total (line) 4 3 36" xfId="6915" xr:uid="{00000000-0005-0000-0000-0000FDC10000}"/>
    <cellStyle name="Total (line) 4 3 36 2" xfId="49611" xr:uid="{00000000-0005-0000-0000-0000FEC10000}"/>
    <cellStyle name="Total (line) 4 3 36 2 2" xfId="49612" xr:uid="{00000000-0005-0000-0000-0000FFC10000}"/>
    <cellStyle name="Total (line) 4 3 36 2 3" xfId="49613" xr:uid="{00000000-0005-0000-0000-000000C20000}"/>
    <cellStyle name="Total (line) 4 3 36 2 4" xfId="49614" xr:uid="{00000000-0005-0000-0000-000001C20000}"/>
    <cellStyle name="Total (line) 4 3 36 3" xfId="49615" xr:uid="{00000000-0005-0000-0000-000002C20000}"/>
    <cellStyle name="Total (line) 4 3 36 4" xfId="49616" xr:uid="{00000000-0005-0000-0000-000003C20000}"/>
    <cellStyle name="Total (line) 4 3 36 5" xfId="49617" xr:uid="{00000000-0005-0000-0000-000004C20000}"/>
    <cellStyle name="Total (line) 4 3 37" xfId="6916" xr:uid="{00000000-0005-0000-0000-000005C20000}"/>
    <cellStyle name="Total (line) 4 3 37 2" xfId="49618" xr:uid="{00000000-0005-0000-0000-000006C20000}"/>
    <cellStyle name="Total (line) 4 3 37 2 2" xfId="49619" xr:uid="{00000000-0005-0000-0000-000007C20000}"/>
    <cellStyle name="Total (line) 4 3 37 2 3" xfId="49620" xr:uid="{00000000-0005-0000-0000-000008C20000}"/>
    <cellStyle name="Total (line) 4 3 37 2 4" xfId="49621" xr:uid="{00000000-0005-0000-0000-000009C20000}"/>
    <cellStyle name="Total (line) 4 3 37 3" xfId="49622" xr:uid="{00000000-0005-0000-0000-00000AC20000}"/>
    <cellStyle name="Total (line) 4 3 37 4" xfId="49623" xr:uid="{00000000-0005-0000-0000-00000BC20000}"/>
    <cellStyle name="Total (line) 4 3 37 5" xfId="49624" xr:uid="{00000000-0005-0000-0000-00000CC20000}"/>
    <cellStyle name="Total (line) 4 3 38" xfId="6917" xr:uid="{00000000-0005-0000-0000-00000DC20000}"/>
    <cellStyle name="Total (line) 4 3 38 2" xfId="49625" xr:uid="{00000000-0005-0000-0000-00000EC20000}"/>
    <cellStyle name="Total (line) 4 3 38 2 2" xfId="49626" xr:uid="{00000000-0005-0000-0000-00000FC20000}"/>
    <cellStyle name="Total (line) 4 3 38 2 3" xfId="49627" xr:uid="{00000000-0005-0000-0000-000010C20000}"/>
    <cellStyle name="Total (line) 4 3 38 2 4" xfId="49628" xr:uid="{00000000-0005-0000-0000-000011C20000}"/>
    <cellStyle name="Total (line) 4 3 38 3" xfId="49629" xr:uid="{00000000-0005-0000-0000-000012C20000}"/>
    <cellStyle name="Total (line) 4 3 38 4" xfId="49630" xr:uid="{00000000-0005-0000-0000-000013C20000}"/>
    <cellStyle name="Total (line) 4 3 38 5" xfId="49631" xr:uid="{00000000-0005-0000-0000-000014C20000}"/>
    <cellStyle name="Total (line) 4 3 39" xfId="6918" xr:uid="{00000000-0005-0000-0000-000015C20000}"/>
    <cellStyle name="Total (line) 4 3 39 2" xfId="49632" xr:uid="{00000000-0005-0000-0000-000016C20000}"/>
    <cellStyle name="Total (line) 4 3 39 2 2" xfId="49633" xr:uid="{00000000-0005-0000-0000-000017C20000}"/>
    <cellStyle name="Total (line) 4 3 39 2 3" xfId="49634" xr:uid="{00000000-0005-0000-0000-000018C20000}"/>
    <cellStyle name="Total (line) 4 3 39 2 4" xfId="49635" xr:uid="{00000000-0005-0000-0000-000019C20000}"/>
    <cellStyle name="Total (line) 4 3 39 3" xfId="49636" xr:uid="{00000000-0005-0000-0000-00001AC20000}"/>
    <cellStyle name="Total (line) 4 3 39 4" xfId="49637" xr:uid="{00000000-0005-0000-0000-00001BC20000}"/>
    <cellStyle name="Total (line) 4 3 39 5" xfId="49638" xr:uid="{00000000-0005-0000-0000-00001CC20000}"/>
    <cellStyle name="Total (line) 4 3 4" xfId="6919" xr:uid="{00000000-0005-0000-0000-00001DC20000}"/>
    <cellStyle name="Total (line) 4 3 4 2" xfId="49639" xr:uid="{00000000-0005-0000-0000-00001EC20000}"/>
    <cellStyle name="Total (line) 4 3 4 2 2" xfId="49640" xr:uid="{00000000-0005-0000-0000-00001FC20000}"/>
    <cellStyle name="Total (line) 4 3 4 2 3" xfId="49641" xr:uid="{00000000-0005-0000-0000-000020C20000}"/>
    <cellStyle name="Total (line) 4 3 4 2 4" xfId="49642" xr:uid="{00000000-0005-0000-0000-000021C20000}"/>
    <cellStyle name="Total (line) 4 3 4 3" xfId="49643" xr:uid="{00000000-0005-0000-0000-000022C20000}"/>
    <cellStyle name="Total (line) 4 3 4 4" xfId="49644" xr:uid="{00000000-0005-0000-0000-000023C20000}"/>
    <cellStyle name="Total (line) 4 3 4 5" xfId="49645" xr:uid="{00000000-0005-0000-0000-000024C20000}"/>
    <cellStyle name="Total (line) 4 3 40" xfId="6920" xr:uid="{00000000-0005-0000-0000-000025C20000}"/>
    <cellStyle name="Total (line) 4 3 40 2" xfId="49646" xr:uid="{00000000-0005-0000-0000-000026C20000}"/>
    <cellStyle name="Total (line) 4 3 40 2 2" xfId="49647" xr:uid="{00000000-0005-0000-0000-000027C20000}"/>
    <cellStyle name="Total (line) 4 3 40 2 3" xfId="49648" xr:uid="{00000000-0005-0000-0000-000028C20000}"/>
    <cellStyle name="Total (line) 4 3 40 2 4" xfId="49649" xr:uid="{00000000-0005-0000-0000-000029C20000}"/>
    <cellStyle name="Total (line) 4 3 40 3" xfId="49650" xr:uid="{00000000-0005-0000-0000-00002AC20000}"/>
    <cellStyle name="Total (line) 4 3 40 4" xfId="49651" xr:uid="{00000000-0005-0000-0000-00002BC20000}"/>
    <cellStyle name="Total (line) 4 3 40 5" xfId="49652" xr:uid="{00000000-0005-0000-0000-00002CC20000}"/>
    <cellStyle name="Total (line) 4 3 41" xfId="6921" xr:uid="{00000000-0005-0000-0000-00002DC20000}"/>
    <cellStyle name="Total (line) 4 3 41 2" xfId="49653" xr:uid="{00000000-0005-0000-0000-00002EC20000}"/>
    <cellStyle name="Total (line) 4 3 41 2 2" xfId="49654" xr:uid="{00000000-0005-0000-0000-00002FC20000}"/>
    <cellStyle name="Total (line) 4 3 41 2 3" xfId="49655" xr:uid="{00000000-0005-0000-0000-000030C20000}"/>
    <cellStyle name="Total (line) 4 3 41 2 4" xfId="49656" xr:uid="{00000000-0005-0000-0000-000031C20000}"/>
    <cellStyle name="Total (line) 4 3 41 3" xfId="49657" xr:uid="{00000000-0005-0000-0000-000032C20000}"/>
    <cellStyle name="Total (line) 4 3 41 4" xfId="49658" xr:uid="{00000000-0005-0000-0000-000033C20000}"/>
    <cellStyle name="Total (line) 4 3 41 5" xfId="49659" xr:uid="{00000000-0005-0000-0000-000034C20000}"/>
    <cellStyle name="Total (line) 4 3 42" xfId="6922" xr:uid="{00000000-0005-0000-0000-000035C20000}"/>
    <cellStyle name="Total (line) 4 3 42 2" xfId="49660" xr:uid="{00000000-0005-0000-0000-000036C20000}"/>
    <cellStyle name="Total (line) 4 3 42 2 2" xfId="49661" xr:uid="{00000000-0005-0000-0000-000037C20000}"/>
    <cellStyle name="Total (line) 4 3 42 2 3" xfId="49662" xr:uid="{00000000-0005-0000-0000-000038C20000}"/>
    <cellStyle name="Total (line) 4 3 42 2 4" xfId="49663" xr:uid="{00000000-0005-0000-0000-000039C20000}"/>
    <cellStyle name="Total (line) 4 3 42 3" xfId="49664" xr:uid="{00000000-0005-0000-0000-00003AC20000}"/>
    <cellStyle name="Total (line) 4 3 42 4" xfId="49665" xr:uid="{00000000-0005-0000-0000-00003BC20000}"/>
    <cellStyle name="Total (line) 4 3 42 5" xfId="49666" xr:uid="{00000000-0005-0000-0000-00003CC20000}"/>
    <cellStyle name="Total (line) 4 3 43" xfId="6923" xr:uid="{00000000-0005-0000-0000-00003DC20000}"/>
    <cellStyle name="Total (line) 4 3 43 2" xfId="49667" xr:uid="{00000000-0005-0000-0000-00003EC20000}"/>
    <cellStyle name="Total (line) 4 3 43 2 2" xfId="49668" xr:uid="{00000000-0005-0000-0000-00003FC20000}"/>
    <cellStyle name="Total (line) 4 3 43 2 3" xfId="49669" xr:uid="{00000000-0005-0000-0000-000040C20000}"/>
    <cellStyle name="Total (line) 4 3 43 2 4" xfId="49670" xr:uid="{00000000-0005-0000-0000-000041C20000}"/>
    <cellStyle name="Total (line) 4 3 43 3" xfId="49671" xr:uid="{00000000-0005-0000-0000-000042C20000}"/>
    <cellStyle name="Total (line) 4 3 43 4" xfId="49672" xr:uid="{00000000-0005-0000-0000-000043C20000}"/>
    <cellStyle name="Total (line) 4 3 43 5" xfId="49673" xr:uid="{00000000-0005-0000-0000-000044C20000}"/>
    <cellStyle name="Total (line) 4 3 44" xfId="6924" xr:uid="{00000000-0005-0000-0000-000045C20000}"/>
    <cellStyle name="Total (line) 4 3 44 2" xfId="49674" xr:uid="{00000000-0005-0000-0000-000046C20000}"/>
    <cellStyle name="Total (line) 4 3 44 2 2" xfId="49675" xr:uid="{00000000-0005-0000-0000-000047C20000}"/>
    <cellStyle name="Total (line) 4 3 44 2 3" xfId="49676" xr:uid="{00000000-0005-0000-0000-000048C20000}"/>
    <cellStyle name="Total (line) 4 3 44 2 4" xfId="49677" xr:uid="{00000000-0005-0000-0000-000049C20000}"/>
    <cellStyle name="Total (line) 4 3 44 3" xfId="49678" xr:uid="{00000000-0005-0000-0000-00004AC20000}"/>
    <cellStyle name="Total (line) 4 3 44 4" xfId="49679" xr:uid="{00000000-0005-0000-0000-00004BC20000}"/>
    <cellStyle name="Total (line) 4 3 44 5" xfId="49680" xr:uid="{00000000-0005-0000-0000-00004CC20000}"/>
    <cellStyle name="Total (line) 4 3 45" xfId="6925" xr:uid="{00000000-0005-0000-0000-00004DC20000}"/>
    <cellStyle name="Total (line) 4 3 45 2" xfId="49681" xr:uid="{00000000-0005-0000-0000-00004EC20000}"/>
    <cellStyle name="Total (line) 4 3 45 2 2" xfId="49682" xr:uid="{00000000-0005-0000-0000-00004FC20000}"/>
    <cellStyle name="Total (line) 4 3 45 2 3" xfId="49683" xr:uid="{00000000-0005-0000-0000-000050C20000}"/>
    <cellStyle name="Total (line) 4 3 45 2 4" xfId="49684" xr:uid="{00000000-0005-0000-0000-000051C20000}"/>
    <cellStyle name="Total (line) 4 3 45 3" xfId="49685" xr:uid="{00000000-0005-0000-0000-000052C20000}"/>
    <cellStyle name="Total (line) 4 3 45 4" xfId="49686" xr:uid="{00000000-0005-0000-0000-000053C20000}"/>
    <cellStyle name="Total (line) 4 3 45 5" xfId="49687" xr:uid="{00000000-0005-0000-0000-000054C20000}"/>
    <cellStyle name="Total (line) 4 3 46" xfId="49688" xr:uid="{00000000-0005-0000-0000-000055C20000}"/>
    <cellStyle name="Total (line) 4 3 46 2" xfId="49689" xr:uid="{00000000-0005-0000-0000-000056C20000}"/>
    <cellStyle name="Total (line) 4 3 46 3" xfId="49690" xr:uid="{00000000-0005-0000-0000-000057C20000}"/>
    <cellStyle name="Total (line) 4 3 46 4" xfId="49691" xr:uid="{00000000-0005-0000-0000-000058C20000}"/>
    <cellStyle name="Total (line) 4 3 47" xfId="49692" xr:uid="{00000000-0005-0000-0000-000059C20000}"/>
    <cellStyle name="Total (line) 4 3 48" xfId="49693" xr:uid="{00000000-0005-0000-0000-00005AC20000}"/>
    <cellStyle name="Total (line) 4 3 49" xfId="49694" xr:uid="{00000000-0005-0000-0000-00005BC20000}"/>
    <cellStyle name="Total (line) 4 3 5" xfId="6926" xr:uid="{00000000-0005-0000-0000-00005CC20000}"/>
    <cellStyle name="Total (line) 4 3 5 2" xfId="49695" xr:uid="{00000000-0005-0000-0000-00005DC20000}"/>
    <cellStyle name="Total (line) 4 3 5 2 2" xfId="49696" xr:uid="{00000000-0005-0000-0000-00005EC20000}"/>
    <cellStyle name="Total (line) 4 3 5 2 3" xfId="49697" xr:uid="{00000000-0005-0000-0000-00005FC20000}"/>
    <cellStyle name="Total (line) 4 3 5 2 4" xfId="49698" xr:uid="{00000000-0005-0000-0000-000060C20000}"/>
    <cellStyle name="Total (line) 4 3 5 3" xfId="49699" xr:uid="{00000000-0005-0000-0000-000061C20000}"/>
    <cellStyle name="Total (line) 4 3 5 4" xfId="49700" xr:uid="{00000000-0005-0000-0000-000062C20000}"/>
    <cellStyle name="Total (line) 4 3 5 5" xfId="49701" xr:uid="{00000000-0005-0000-0000-000063C20000}"/>
    <cellStyle name="Total (line) 4 3 6" xfId="6927" xr:uid="{00000000-0005-0000-0000-000064C20000}"/>
    <cellStyle name="Total (line) 4 3 6 2" xfId="49702" xr:uid="{00000000-0005-0000-0000-000065C20000}"/>
    <cellStyle name="Total (line) 4 3 6 2 2" xfId="49703" xr:uid="{00000000-0005-0000-0000-000066C20000}"/>
    <cellStyle name="Total (line) 4 3 6 2 3" xfId="49704" xr:uid="{00000000-0005-0000-0000-000067C20000}"/>
    <cellStyle name="Total (line) 4 3 6 2 4" xfId="49705" xr:uid="{00000000-0005-0000-0000-000068C20000}"/>
    <cellStyle name="Total (line) 4 3 6 3" xfId="49706" xr:uid="{00000000-0005-0000-0000-000069C20000}"/>
    <cellStyle name="Total (line) 4 3 6 4" xfId="49707" xr:uid="{00000000-0005-0000-0000-00006AC20000}"/>
    <cellStyle name="Total (line) 4 3 6 5" xfId="49708" xr:uid="{00000000-0005-0000-0000-00006BC20000}"/>
    <cellStyle name="Total (line) 4 3 7" xfId="6928" xr:uid="{00000000-0005-0000-0000-00006CC20000}"/>
    <cellStyle name="Total (line) 4 3 7 2" xfId="49709" xr:uid="{00000000-0005-0000-0000-00006DC20000}"/>
    <cellStyle name="Total (line) 4 3 7 2 2" xfId="49710" xr:uid="{00000000-0005-0000-0000-00006EC20000}"/>
    <cellStyle name="Total (line) 4 3 7 2 3" xfId="49711" xr:uid="{00000000-0005-0000-0000-00006FC20000}"/>
    <cellStyle name="Total (line) 4 3 7 2 4" xfId="49712" xr:uid="{00000000-0005-0000-0000-000070C20000}"/>
    <cellStyle name="Total (line) 4 3 7 3" xfId="49713" xr:uid="{00000000-0005-0000-0000-000071C20000}"/>
    <cellStyle name="Total (line) 4 3 7 4" xfId="49714" xr:uid="{00000000-0005-0000-0000-000072C20000}"/>
    <cellStyle name="Total (line) 4 3 7 5" xfId="49715" xr:uid="{00000000-0005-0000-0000-000073C20000}"/>
    <cellStyle name="Total (line) 4 3 8" xfId="6929" xr:uid="{00000000-0005-0000-0000-000074C20000}"/>
    <cellStyle name="Total (line) 4 3 8 2" xfId="49716" xr:uid="{00000000-0005-0000-0000-000075C20000}"/>
    <cellStyle name="Total (line) 4 3 8 2 2" xfId="49717" xr:uid="{00000000-0005-0000-0000-000076C20000}"/>
    <cellStyle name="Total (line) 4 3 8 2 3" xfId="49718" xr:uid="{00000000-0005-0000-0000-000077C20000}"/>
    <cellStyle name="Total (line) 4 3 8 2 4" xfId="49719" xr:uid="{00000000-0005-0000-0000-000078C20000}"/>
    <cellStyle name="Total (line) 4 3 8 3" xfId="49720" xr:uid="{00000000-0005-0000-0000-000079C20000}"/>
    <cellStyle name="Total (line) 4 3 8 4" xfId="49721" xr:uid="{00000000-0005-0000-0000-00007AC20000}"/>
    <cellStyle name="Total (line) 4 3 8 5" xfId="49722" xr:uid="{00000000-0005-0000-0000-00007BC20000}"/>
    <cellStyle name="Total (line) 4 3 9" xfId="6930" xr:uid="{00000000-0005-0000-0000-00007CC20000}"/>
    <cellStyle name="Total (line) 4 3 9 2" xfId="49723" xr:uid="{00000000-0005-0000-0000-00007DC20000}"/>
    <cellStyle name="Total (line) 4 3 9 2 2" xfId="49724" xr:uid="{00000000-0005-0000-0000-00007EC20000}"/>
    <cellStyle name="Total (line) 4 3 9 2 3" xfId="49725" xr:uid="{00000000-0005-0000-0000-00007FC20000}"/>
    <cellStyle name="Total (line) 4 3 9 2 4" xfId="49726" xr:uid="{00000000-0005-0000-0000-000080C20000}"/>
    <cellStyle name="Total (line) 4 3 9 3" xfId="49727" xr:uid="{00000000-0005-0000-0000-000081C20000}"/>
    <cellStyle name="Total (line) 4 3 9 4" xfId="49728" xr:uid="{00000000-0005-0000-0000-000082C20000}"/>
    <cellStyle name="Total (line) 4 3 9 5" xfId="49729" xr:uid="{00000000-0005-0000-0000-000083C20000}"/>
    <cellStyle name="Total (line) 4 4" xfId="6931" xr:uid="{00000000-0005-0000-0000-000084C20000}"/>
    <cellStyle name="Total (line) 4 4 10" xfId="6932" xr:uid="{00000000-0005-0000-0000-000085C20000}"/>
    <cellStyle name="Total (line) 4 4 10 2" xfId="49730" xr:uid="{00000000-0005-0000-0000-000086C20000}"/>
    <cellStyle name="Total (line) 4 4 10 2 2" xfId="49731" xr:uid="{00000000-0005-0000-0000-000087C20000}"/>
    <cellStyle name="Total (line) 4 4 10 2 3" xfId="49732" xr:uid="{00000000-0005-0000-0000-000088C20000}"/>
    <cellStyle name="Total (line) 4 4 10 2 4" xfId="49733" xr:uid="{00000000-0005-0000-0000-000089C20000}"/>
    <cellStyle name="Total (line) 4 4 10 3" xfId="49734" xr:uid="{00000000-0005-0000-0000-00008AC20000}"/>
    <cellStyle name="Total (line) 4 4 10 4" xfId="49735" xr:uid="{00000000-0005-0000-0000-00008BC20000}"/>
    <cellStyle name="Total (line) 4 4 10 5" xfId="49736" xr:uid="{00000000-0005-0000-0000-00008CC20000}"/>
    <cellStyle name="Total (line) 4 4 11" xfId="6933" xr:uid="{00000000-0005-0000-0000-00008DC20000}"/>
    <cellStyle name="Total (line) 4 4 11 2" xfId="49737" xr:uid="{00000000-0005-0000-0000-00008EC20000}"/>
    <cellStyle name="Total (line) 4 4 11 2 2" xfId="49738" xr:uid="{00000000-0005-0000-0000-00008FC20000}"/>
    <cellStyle name="Total (line) 4 4 11 2 3" xfId="49739" xr:uid="{00000000-0005-0000-0000-000090C20000}"/>
    <cellStyle name="Total (line) 4 4 11 2 4" xfId="49740" xr:uid="{00000000-0005-0000-0000-000091C20000}"/>
    <cellStyle name="Total (line) 4 4 11 3" xfId="49741" xr:uid="{00000000-0005-0000-0000-000092C20000}"/>
    <cellStyle name="Total (line) 4 4 11 4" xfId="49742" xr:uid="{00000000-0005-0000-0000-000093C20000}"/>
    <cellStyle name="Total (line) 4 4 11 5" xfId="49743" xr:uid="{00000000-0005-0000-0000-000094C20000}"/>
    <cellStyle name="Total (line) 4 4 12" xfId="6934" xr:uid="{00000000-0005-0000-0000-000095C20000}"/>
    <cellStyle name="Total (line) 4 4 12 2" xfId="49744" xr:uid="{00000000-0005-0000-0000-000096C20000}"/>
    <cellStyle name="Total (line) 4 4 12 2 2" xfId="49745" xr:uid="{00000000-0005-0000-0000-000097C20000}"/>
    <cellStyle name="Total (line) 4 4 12 2 3" xfId="49746" xr:uid="{00000000-0005-0000-0000-000098C20000}"/>
    <cellStyle name="Total (line) 4 4 12 2 4" xfId="49747" xr:uid="{00000000-0005-0000-0000-000099C20000}"/>
    <cellStyle name="Total (line) 4 4 12 3" xfId="49748" xr:uid="{00000000-0005-0000-0000-00009AC20000}"/>
    <cellStyle name="Total (line) 4 4 12 4" xfId="49749" xr:uid="{00000000-0005-0000-0000-00009BC20000}"/>
    <cellStyle name="Total (line) 4 4 12 5" xfId="49750" xr:uid="{00000000-0005-0000-0000-00009CC20000}"/>
    <cellStyle name="Total (line) 4 4 13" xfId="6935" xr:uid="{00000000-0005-0000-0000-00009DC20000}"/>
    <cellStyle name="Total (line) 4 4 13 2" xfId="49751" xr:uid="{00000000-0005-0000-0000-00009EC20000}"/>
    <cellStyle name="Total (line) 4 4 13 2 2" xfId="49752" xr:uid="{00000000-0005-0000-0000-00009FC20000}"/>
    <cellStyle name="Total (line) 4 4 13 2 3" xfId="49753" xr:uid="{00000000-0005-0000-0000-0000A0C20000}"/>
    <cellStyle name="Total (line) 4 4 13 2 4" xfId="49754" xr:uid="{00000000-0005-0000-0000-0000A1C20000}"/>
    <cellStyle name="Total (line) 4 4 13 3" xfId="49755" xr:uid="{00000000-0005-0000-0000-0000A2C20000}"/>
    <cellStyle name="Total (line) 4 4 13 4" xfId="49756" xr:uid="{00000000-0005-0000-0000-0000A3C20000}"/>
    <cellStyle name="Total (line) 4 4 13 5" xfId="49757" xr:uid="{00000000-0005-0000-0000-0000A4C20000}"/>
    <cellStyle name="Total (line) 4 4 14" xfId="6936" xr:uid="{00000000-0005-0000-0000-0000A5C20000}"/>
    <cellStyle name="Total (line) 4 4 14 2" xfId="49758" xr:uid="{00000000-0005-0000-0000-0000A6C20000}"/>
    <cellStyle name="Total (line) 4 4 14 2 2" xfId="49759" xr:uid="{00000000-0005-0000-0000-0000A7C20000}"/>
    <cellStyle name="Total (line) 4 4 14 2 3" xfId="49760" xr:uid="{00000000-0005-0000-0000-0000A8C20000}"/>
    <cellStyle name="Total (line) 4 4 14 2 4" xfId="49761" xr:uid="{00000000-0005-0000-0000-0000A9C20000}"/>
    <cellStyle name="Total (line) 4 4 14 3" xfId="49762" xr:uid="{00000000-0005-0000-0000-0000AAC20000}"/>
    <cellStyle name="Total (line) 4 4 14 4" xfId="49763" xr:uid="{00000000-0005-0000-0000-0000ABC20000}"/>
    <cellStyle name="Total (line) 4 4 14 5" xfId="49764" xr:uid="{00000000-0005-0000-0000-0000ACC20000}"/>
    <cellStyle name="Total (line) 4 4 15" xfId="6937" xr:uid="{00000000-0005-0000-0000-0000ADC20000}"/>
    <cellStyle name="Total (line) 4 4 15 2" xfId="49765" xr:uid="{00000000-0005-0000-0000-0000AEC20000}"/>
    <cellStyle name="Total (line) 4 4 15 2 2" xfId="49766" xr:uid="{00000000-0005-0000-0000-0000AFC20000}"/>
    <cellStyle name="Total (line) 4 4 15 2 3" xfId="49767" xr:uid="{00000000-0005-0000-0000-0000B0C20000}"/>
    <cellStyle name="Total (line) 4 4 15 2 4" xfId="49768" xr:uid="{00000000-0005-0000-0000-0000B1C20000}"/>
    <cellStyle name="Total (line) 4 4 15 3" xfId="49769" xr:uid="{00000000-0005-0000-0000-0000B2C20000}"/>
    <cellStyle name="Total (line) 4 4 15 4" xfId="49770" xr:uid="{00000000-0005-0000-0000-0000B3C20000}"/>
    <cellStyle name="Total (line) 4 4 15 5" xfId="49771" xr:uid="{00000000-0005-0000-0000-0000B4C20000}"/>
    <cellStyle name="Total (line) 4 4 16" xfId="6938" xr:uid="{00000000-0005-0000-0000-0000B5C20000}"/>
    <cellStyle name="Total (line) 4 4 16 2" xfId="49772" xr:uid="{00000000-0005-0000-0000-0000B6C20000}"/>
    <cellStyle name="Total (line) 4 4 16 2 2" xfId="49773" xr:uid="{00000000-0005-0000-0000-0000B7C20000}"/>
    <cellStyle name="Total (line) 4 4 16 2 3" xfId="49774" xr:uid="{00000000-0005-0000-0000-0000B8C20000}"/>
    <cellStyle name="Total (line) 4 4 16 2 4" xfId="49775" xr:uid="{00000000-0005-0000-0000-0000B9C20000}"/>
    <cellStyle name="Total (line) 4 4 16 3" xfId="49776" xr:uid="{00000000-0005-0000-0000-0000BAC20000}"/>
    <cellStyle name="Total (line) 4 4 16 4" xfId="49777" xr:uid="{00000000-0005-0000-0000-0000BBC20000}"/>
    <cellStyle name="Total (line) 4 4 16 5" xfId="49778" xr:uid="{00000000-0005-0000-0000-0000BCC20000}"/>
    <cellStyle name="Total (line) 4 4 17" xfId="6939" xr:uid="{00000000-0005-0000-0000-0000BDC20000}"/>
    <cellStyle name="Total (line) 4 4 17 2" xfId="49779" xr:uid="{00000000-0005-0000-0000-0000BEC20000}"/>
    <cellStyle name="Total (line) 4 4 17 2 2" xfId="49780" xr:uid="{00000000-0005-0000-0000-0000BFC20000}"/>
    <cellStyle name="Total (line) 4 4 17 2 3" xfId="49781" xr:uid="{00000000-0005-0000-0000-0000C0C20000}"/>
    <cellStyle name="Total (line) 4 4 17 2 4" xfId="49782" xr:uid="{00000000-0005-0000-0000-0000C1C20000}"/>
    <cellStyle name="Total (line) 4 4 17 3" xfId="49783" xr:uid="{00000000-0005-0000-0000-0000C2C20000}"/>
    <cellStyle name="Total (line) 4 4 17 4" xfId="49784" xr:uid="{00000000-0005-0000-0000-0000C3C20000}"/>
    <cellStyle name="Total (line) 4 4 17 5" xfId="49785" xr:uid="{00000000-0005-0000-0000-0000C4C20000}"/>
    <cellStyle name="Total (line) 4 4 18" xfId="6940" xr:uid="{00000000-0005-0000-0000-0000C5C20000}"/>
    <cellStyle name="Total (line) 4 4 18 2" xfId="49786" xr:uid="{00000000-0005-0000-0000-0000C6C20000}"/>
    <cellStyle name="Total (line) 4 4 18 2 2" xfId="49787" xr:uid="{00000000-0005-0000-0000-0000C7C20000}"/>
    <cellStyle name="Total (line) 4 4 18 2 3" xfId="49788" xr:uid="{00000000-0005-0000-0000-0000C8C20000}"/>
    <cellStyle name="Total (line) 4 4 18 2 4" xfId="49789" xr:uid="{00000000-0005-0000-0000-0000C9C20000}"/>
    <cellStyle name="Total (line) 4 4 18 3" xfId="49790" xr:uid="{00000000-0005-0000-0000-0000CAC20000}"/>
    <cellStyle name="Total (line) 4 4 18 4" xfId="49791" xr:uid="{00000000-0005-0000-0000-0000CBC20000}"/>
    <cellStyle name="Total (line) 4 4 18 5" xfId="49792" xr:uid="{00000000-0005-0000-0000-0000CCC20000}"/>
    <cellStyle name="Total (line) 4 4 19" xfId="6941" xr:uid="{00000000-0005-0000-0000-0000CDC20000}"/>
    <cellStyle name="Total (line) 4 4 19 2" xfId="49793" xr:uid="{00000000-0005-0000-0000-0000CEC20000}"/>
    <cellStyle name="Total (line) 4 4 19 2 2" xfId="49794" xr:uid="{00000000-0005-0000-0000-0000CFC20000}"/>
    <cellStyle name="Total (line) 4 4 19 2 3" xfId="49795" xr:uid="{00000000-0005-0000-0000-0000D0C20000}"/>
    <cellStyle name="Total (line) 4 4 19 2 4" xfId="49796" xr:uid="{00000000-0005-0000-0000-0000D1C20000}"/>
    <cellStyle name="Total (line) 4 4 19 3" xfId="49797" xr:uid="{00000000-0005-0000-0000-0000D2C20000}"/>
    <cellStyle name="Total (line) 4 4 19 4" xfId="49798" xr:uid="{00000000-0005-0000-0000-0000D3C20000}"/>
    <cellStyle name="Total (line) 4 4 19 5" xfId="49799" xr:uid="{00000000-0005-0000-0000-0000D4C20000}"/>
    <cellStyle name="Total (line) 4 4 2" xfId="6942" xr:uid="{00000000-0005-0000-0000-0000D5C20000}"/>
    <cellStyle name="Total (line) 4 4 2 10" xfId="6943" xr:uid="{00000000-0005-0000-0000-0000D6C20000}"/>
    <cellStyle name="Total (line) 4 4 2 10 2" xfId="49800" xr:uid="{00000000-0005-0000-0000-0000D7C20000}"/>
    <cellStyle name="Total (line) 4 4 2 10 2 2" xfId="49801" xr:uid="{00000000-0005-0000-0000-0000D8C20000}"/>
    <cellStyle name="Total (line) 4 4 2 10 2 3" xfId="49802" xr:uid="{00000000-0005-0000-0000-0000D9C20000}"/>
    <cellStyle name="Total (line) 4 4 2 10 2 4" xfId="49803" xr:uid="{00000000-0005-0000-0000-0000DAC20000}"/>
    <cellStyle name="Total (line) 4 4 2 10 3" xfId="49804" xr:uid="{00000000-0005-0000-0000-0000DBC20000}"/>
    <cellStyle name="Total (line) 4 4 2 10 4" xfId="49805" xr:uid="{00000000-0005-0000-0000-0000DCC20000}"/>
    <cellStyle name="Total (line) 4 4 2 10 5" xfId="49806" xr:uid="{00000000-0005-0000-0000-0000DDC20000}"/>
    <cellStyle name="Total (line) 4 4 2 11" xfId="6944" xr:uid="{00000000-0005-0000-0000-0000DEC20000}"/>
    <cellStyle name="Total (line) 4 4 2 11 2" xfId="49807" xr:uid="{00000000-0005-0000-0000-0000DFC20000}"/>
    <cellStyle name="Total (line) 4 4 2 11 2 2" xfId="49808" xr:uid="{00000000-0005-0000-0000-0000E0C20000}"/>
    <cellStyle name="Total (line) 4 4 2 11 2 3" xfId="49809" xr:uid="{00000000-0005-0000-0000-0000E1C20000}"/>
    <cellStyle name="Total (line) 4 4 2 11 2 4" xfId="49810" xr:uid="{00000000-0005-0000-0000-0000E2C20000}"/>
    <cellStyle name="Total (line) 4 4 2 11 3" xfId="49811" xr:uid="{00000000-0005-0000-0000-0000E3C20000}"/>
    <cellStyle name="Total (line) 4 4 2 11 4" xfId="49812" xr:uid="{00000000-0005-0000-0000-0000E4C20000}"/>
    <cellStyle name="Total (line) 4 4 2 11 5" xfId="49813" xr:uid="{00000000-0005-0000-0000-0000E5C20000}"/>
    <cellStyle name="Total (line) 4 4 2 12" xfId="6945" xr:uid="{00000000-0005-0000-0000-0000E6C20000}"/>
    <cellStyle name="Total (line) 4 4 2 12 2" xfId="49814" xr:uid="{00000000-0005-0000-0000-0000E7C20000}"/>
    <cellStyle name="Total (line) 4 4 2 12 2 2" xfId="49815" xr:uid="{00000000-0005-0000-0000-0000E8C20000}"/>
    <cellStyle name="Total (line) 4 4 2 12 2 3" xfId="49816" xr:uid="{00000000-0005-0000-0000-0000E9C20000}"/>
    <cellStyle name="Total (line) 4 4 2 12 2 4" xfId="49817" xr:uid="{00000000-0005-0000-0000-0000EAC20000}"/>
    <cellStyle name="Total (line) 4 4 2 12 3" xfId="49818" xr:uid="{00000000-0005-0000-0000-0000EBC20000}"/>
    <cellStyle name="Total (line) 4 4 2 12 4" xfId="49819" xr:uid="{00000000-0005-0000-0000-0000ECC20000}"/>
    <cellStyle name="Total (line) 4 4 2 12 5" xfId="49820" xr:uid="{00000000-0005-0000-0000-0000EDC20000}"/>
    <cellStyle name="Total (line) 4 4 2 13" xfId="6946" xr:uid="{00000000-0005-0000-0000-0000EEC20000}"/>
    <cellStyle name="Total (line) 4 4 2 13 2" xfId="49821" xr:uid="{00000000-0005-0000-0000-0000EFC20000}"/>
    <cellStyle name="Total (line) 4 4 2 13 2 2" xfId="49822" xr:uid="{00000000-0005-0000-0000-0000F0C20000}"/>
    <cellStyle name="Total (line) 4 4 2 13 2 3" xfId="49823" xr:uid="{00000000-0005-0000-0000-0000F1C20000}"/>
    <cellStyle name="Total (line) 4 4 2 13 2 4" xfId="49824" xr:uid="{00000000-0005-0000-0000-0000F2C20000}"/>
    <cellStyle name="Total (line) 4 4 2 13 3" xfId="49825" xr:uid="{00000000-0005-0000-0000-0000F3C20000}"/>
    <cellStyle name="Total (line) 4 4 2 13 4" xfId="49826" xr:uid="{00000000-0005-0000-0000-0000F4C20000}"/>
    <cellStyle name="Total (line) 4 4 2 13 5" xfId="49827" xr:uid="{00000000-0005-0000-0000-0000F5C20000}"/>
    <cellStyle name="Total (line) 4 4 2 14" xfId="6947" xr:uid="{00000000-0005-0000-0000-0000F6C20000}"/>
    <cellStyle name="Total (line) 4 4 2 14 2" xfId="49828" xr:uid="{00000000-0005-0000-0000-0000F7C20000}"/>
    <cellStyle name="Total (line) 4 4 2 14 2 2" xfId="49829" xr:uid="{00000000-0005-0000-0000-0000F8C20000}"/>
    <cellStyle name="Total (line) 4 4 2 14 2 3" xfId="49830" xr:uid="{00000000-0005-0000-0000-0000F9C20000}"/>
    <cellStyle name="Total (line) 4 4 2 14 2 4" xfId="49831" xr:uid="{00000000-0005-0000-0000-0000FAC20000}"/>
    <cellStyle name="Total (line) 4 4 2 14 3" xfId="49832" xr:uid="{00000000-0005-0000-0000-0000FBC20000}"/>
    <cellStyle name="Total (line) 4 4 2 14 4" xfId="49833" xr:uid="{00000000-0005-0000-0000-0000FCC20000}"/>
    <cellStyle name="Total (line) 4 4 2 14 5" xfId="49834" xr:uid="{00000000-0005-0000-0000-0000FDC20000}"/>
    <cellStyle name="Total (line) 4 4 2 15" xfId="6948" xr:uid="{00000000-0005-0000-0000-0000FEC20000}"/>
    <cellStyle name="Total (line) 4 4 2 15 2" xfId="49835" xr:uid="{00000000-0005-0000-0000-0000FFC20000}"/>
    <cellStyle name="Total (line) 4 4 2 15 2 2" xfId="49836" xr:uid="{00000000-0005-0000-0000-000000C30000}"/>
    <cellStyle name="Total (line) 4 4 2 15 2 3" xfId="49837" xr:uid="{00000000-0005-0000-0000-000001C30000}"/>
    <cellStyle name="Total (line) 4 4 2 15 2 4" xfId="49838" xr:uid="{00000000-0005-0000-0000-000002C30000}"/>
    <cellStyle name="Total (line) 4 4 2 15 3" xfId="49839" xr:uid="{00000000-0005-0000-0000-000003C30000}"/>
    <cellStyle name="Total (line) 4 4 2 15 4" xfId="49840" xr:uid="{00000000-0005-0000-0000-000004C30000}"/>
    <cellStyle name="Total (line) 4 4 2 15 5" xfId="49841" xr:uid="{00000000-0005-0000-0000-000005C30000}"/>
    <cellStyle name="Total (line) 4 4 2 16" xfId="6949" xr:uid="{00000000-0005-0000-0000-000006C30000}"/>
    <cellStyle name="Total (line) 4 4 2 16 2" xfId="49842" xr:uid="{00000000-0005-0000-0000-000007C30000}"/>
    <cellStyle name="Total (line) 4 4 2 16 2 2" xfId="49843" xr:uid="{00000000-0005-0000-0000-000008C30000}"/>
    <cellStyle name="Total (line) 4 4 2 16 2 3" xfId="49844" xr:uid="{00000000-0005-0000-0000-000009C30000}"/>
    <cellStyle name="Total (line) 4 4 2 16 2 4" xfId="49845" xr:uid="{00000000-0005-0000-0000-00000AC30000}"/>
    <cellStyle name="Total (line) 4 4 2 16 3" xfId="49846" xr:uid="{00000000-0005-0000-0000-00000BC30000}"/>
    <cellStyle name="Total (line) 4 4 2 16 4" xfId="49847" xr:uid="{00000000-0005-0000-0000-00000CC30000}"/>
    <cellStyle name="Total (line) 4 4 2 16 5" xfId="49848" xr:uid="{00000000-0005-0000-0000-00000DC30000}"/>
    <cellStyle name="Total (line) 4 4 2 17" xfId="6950" xr:uid="{00000000-0005-0000-0000-00000EC30000}"/>
    <cellStyle name="Total (line) 4 4 2 17 2" xfId="49849" xr:uid="{00000000-0005-0000-0000-00000FC30000}"/>
    <cellStyle name="Total (line) 4 4 2 17 2 2" xfId="49850" xr:uid="{00000000-0005-0000-0000-000010C30000}"/>
    <cellStyle name="Total (line) 4 4 2 17 2 3" xfId="49851" xr:uid="{00000000-0005-0000-0000-000011C30000}"/>
    <cellStyle name="Total (line) 4 4 2 17 2 4" xfId="49852" xr:uid="{00000000-0005-0000-0000-000012C30000}"/>
    <cellStyle name="Total (line) 4 4 2 17 3" xfId="49853" xr:uid="{00000000-0005-0000-0000-000013C30000}"/>
    <cellStyle name="Total (line) 4 4 2 17 4" xfId="49854" xr:uid="{00000000-0005-0000-0000-000014C30000}"/>
    <cellStyle name="Total (line) 4 4 2 17 5" xfId="49855" xr:uid="{00000000-0005-0000-0000-000015C30000}"/>
    <cellStyle name="Total (line) 4 4 2 18" xfId="6951" xr:uid="{00000000-0005-0000-0000-000016C30000}"/>
    <cellStyle name="Total (line) 4 4 2 18 2" xfId="49856" xr:uid="{00000000-0005-0000-0000-000017C30000}"/>
    <cellStyle name="Total (line) 4 4 2 18 2 2" xfId="49857" xr:uid="{00000000-0005-0000-0000-000018C30000}"/>
    <cellStyle name="Total (line) 4 4 2 18 2 3" xfId="49858" xr:uid="{00000000-0005-0000-0000-000019C30000}"/>
    <cellStyle name="Total (line) 4 4 2 18 2 4" xfId="49859" xr:uid="{00000000-0005-0000-0000-00001AC30000}"/>
    <cellStyle name="Total (line) 4 4 2 18 3" xfId="49860" xr:uid="{00000000-0005-0000-0000-00001BC30000}"/>
    <cellStyle name="Total (line) 4 4 2 18 4" xfId="49861" xr:uid="{00000000-0005-0000-0000-00001CC30000}"/>
    <cellStyle name="Total (line) 4 4 2 18 5" xfId="49862" xr:uid="{00000000-0005-0000-0000-00001DC30000}"/>
    <cellStyle name="Total (line) 4 4 2 19" xfId="6952" xr:uid="{00000000-0005-0000-0000-00001EC30000}"/>
    <cellStyle name="Total (line) 4 4 2 19 2" xfId="49863" xr:uid="{00000000-0005-0000-0000-00001FC30000}"/>
    <cellStyle name="Total (line) 4 4 2 19 2 2" xfId="49864" xr:uid="{00000000-0005-0000-0000-000020C30000}"/>
    <cellStyle name="Total (line) 4 4 2 19 2 3" xfId="49865" xr:uid="{00000000-0005-0000-0000-000021C30000}"/>
    <cellStyle name="Total (line) 4 4 2 19 2 4" xfId="49866" xr:uid="{00000000-0005-0000-0000-000022C30000}"/>
    <cellStyle name="Total (line) 4 4 2 19 3" xfId="49867" xr:uid="{00000000-0005-0000-0000-000023C30000}"/>
    <cellStyle name="Total (line) 4 4 2 19 4" xfId="49868" xr:uid="{00000000-0005-0000-0000-000024C30000}"/>
    <cellStyle name="Total (line) 4 4 2 19 5" xfId="49869" xr:uid="{00000000-0005-0000-0000-000025C30000}"/>
    <cellStyle name="Total (line) 4 4 2 2" xfId="6953" xr:uid="{00000000-0005-0000-0000-000026C30000}"/>
    <cellStyle name="Total (line) 4 4 2 2 2" xfId="49870" xr:uid="{00000000-0005-0000-0000-000027C30000}"/>
    <cellStyle name="Total (line) 4 4 2 2 2 2" xfId="49871" xr:uid="{00000000-0005-0000-0000-000028C30000}"/>
    <cellStyle name="Total (line) 4 4 2 2 2 3" xfId="49872" xr:uid="{00000000-0005-0000-0000-000029C30000}"/>
    <cellStyle name="Total (line) 4 4 2 2 2 4" xfId="49873" xr:uid="{00000000-0005-0000-0000-00002AC30000}"/>
    <cellStyle name="Total (line) 4 4 2 2 3" xfId="49874" xr:uid="{00000000-0005-0000-0000-00002BC30000}"/>
    <cellStyle name="Total (line) 4 4 2 2 4" xfId="49875" xr:uid="{00000000-0005-0000-0000-00002CC30000}"/>
    <cellStyle name="Total (line) 4 4 2 2 5" xfId="49876" xr:uid="{00000000-0005-0000-0000-00002DC30000}"/>
    <cellStyle name="Total (line) 4 4 2 20" xfId="6954" xr:uid="{00000000-0005-0000-0000-00002EC30000}"/>
    <cellStyle name="Total (line) 4 4 2 20 2" xfId="49877" xr:uid="{00000000-0005-0000-0000-00002FC30000}"/>
    <cellStyle name="Total (line) 4 4 2 20 2 2" xfId="49878" xr:uid="{00000000-0005-0000-0000-000030C30000}"/>
    <cellStyle name="Total (line) 4 4 2 20 2 3" xfId="49879" xr:uid="{00000000-0005-0000-0000-000031C30000}"/>
    <cellStyle name="Total (line) 4 4 2 20 2 4" xfId="49880" xr:uid="{00000000-0005-0000-0000-000032C30000}"/>
    <cellStyle name="Total (line) 4 4 2 20 3" xfId="49881" xr:uid="{00000000-0005-0000-0000-000033C30000}"/>
    <cellStyle name="Total (line) 4 4 2 20 4" xfId="49882" xr:uid="{00000000-0005-0000-0000-000034C30000}"/>
    <cellStyle name="Total (line) 4 4 2 20 5" xfId="49883" xr:uid="{00000000-0005-0000-0000-000035C30000}"/>
    <cellStyle name="Total (line) 4 4 2 21" xfId="6955" xr:uid="{00000000-0005-0000-0000-000036C30000}"/>
    <cellStyle name="Total (line) 4 4 2 21 2" xfId="49884" xr:uid="{00000000-0005-0000-0000-000037C30000}"/>
    <cellStyle name="Total (line) 4 4 2 21 2 2" xfId="49885" xr:uid="{00000000-0005-0000-0000-000038C30000}"/>
    <cellStyle name="Total (line) 4 4 2 21 2 3" xfId="49886" xr:uid="{00000000-0005-0000-0000-000039C30000}"/>
    <cellStyle name="Total (line) 4 4 2 21 2 4" xfId="49887" xr:uid="{00000000-0005-0000-0000-00003AC30000}"/>
    <cellStyle name="Total (line) 4 4 2 21 3" xfId="49888" xr:uid="{00000000-0005-0000-0000-00003BC30000}"/>
    <cellStyle name="Total (line) 4 4 2 21 4" xfId="49889" xr:uid="{00000000-0005-0000-0000-00003CC30000}"/>
    <cellStyle name="Total (line) 4 4 2 21 5" xfId="49890" xr:uid="{00000000-0005-0000-0000-00003DC30000}"/>
    <cellStyle name="Total (line) 4 4 2 22" xfId="6956" xr:uid="{00000000-0005-0000-0000-00003EC30000}"/>
    <cellStyle name="Total (line) 4 4 2 22 2" xfId="49891" xr:uid="{00000000-0005-0000-0000-00003FC30000}"/>
    <cellStyle name="Total (line) 4 4 2 22 2 2" xfId="49892" xr:uid="{00000000-0005-0000-0000-000040C30000}"/>
    <cellStyle name="Total (line) 4 4 2 22 2 3" xfId="49893" xr:uid="{00000000-0005-0000-0000-000041C30000}"/>
    <cellStyle name="Total (line) 4 4 2 22 2 4" xfId="49894" xr:uid="{00000000-0005-0000-0000-000042C30000}"/>
    <cellStyle name="Total (line) 4 4 2 22 3" xfId="49895" xr:uid="{00000000-0005-0000-0000-000043C30000}"/>
    <cellStyle name="Total (line) 4 4 2 22 4" xfId="49896" xr:uid="{00000000-0005-0000-0000-000044C30000}"/>
    <cellStyle name="Total (line) 4 4 2 22 5" xfId="49897" xr:uid="{00000000-0005-0000-0000-000045C30000}"/>
    <cellStyle name="Total (line) 4 4 2 23" xfId="6957" xr:uid="{00000000-0005-0000-0000-000046C30000}"/>
    <cellStyle name="Total (line) 4 4 2 23 2" xfId="49898" xr:uid="{00000000-0005-0000-0000-000047C30000}"/>
    <cellStyle name="Total (line) 4 4 2 23 2 2" xfId="49899" xr:uid="{00000000-0005-0000-0000-000048C30000}"/>
    <cellStyle name="Total (line) 4 4 2 23 2 3" xfId="49900" xr:uid="{00000000-0005-0000-0000-000049C30000}"/>
    <cellStyle name="Total (line) 4 4 2 23 2 4" xfId="49901" xr:uid="{00000000-0005-0000-0000-00004AC30000}"/>
    <cellStyle name="Total (line) 4 4 2 23 3" xfId="49902" xr:uid="{00000000-0005-0000-0000-00004BC30000}"/>
    <cellStyle name="Total (line) 4 4 2 23 4" xfId="49903" xr:uid="{00000000-0005-0000-0000-00004CC30000}"/>
    <cellStyle name="Total (line) 4 4 2 23 5" xfId="49904" xr:uid="{00000000-0005-0000-0000-00004DC30000}"/>
    <cellStyle name="Total (line) 4 4 2 24" xfId="6958" xr:uid="{00000000-0005-0000-0000-00004EC30000}"/>
    <cellStyle name="Total (line) 4 4 2 24 2" xfId="49905" xr:uid="{00000000-0005-0000-0000-00004FC30000}"/>
    <cellStyle name="Total (line) 4 4 2 24 2 2" xfId="49906" xr:uid="{00000000-0005-0000-0000-000050C30000}"/>
    <cellStyle name="Total (line) 4 4 2 24 2 3" xfId="49907" xr:uid="{00000000-0005-0000-0000-000051C30000}"/>
    <cellStyle name="Total (line) 4 4 2 24 2 4" xfId="49908" xr:uid="{00000000-0005-0000-0000-000052C30000}"/>
    <cellStyle name="Total (line) 4 4 2 24 3" xfId="49909" xr:uid="{00000000-0005-0000-0000-000053C30000}"/>
    <cellStyle name="Total (line) 4 4 2 24 4" xfId="49910" xr:uid="{00000000-0005-0000-0000-000054C30000}"/>
    <cellStyle name="Total (line) 4 4 2 24 5" xfId="49911" xr:uid="{00000000-0005-0000-0000-000055C30000}"/>
    <cellStyle name="Total (line) 4 4 2 25" xfId="6959" xr:uid="{00000000-0005-0000-0000-000056C30000}"/>
    <cellStyle name="Total (line) 4 4 2 25 2" xfId="49912" xr:uid="{00000000-0005-0000-0000-000057C30000}"/>
    <cellStyle name="Total (line) 4 4 2 25 2 2" xfId="49913" xr:uid="{00000000-0005-0000-0000-000058C30000}"/>
    <cellStyle name="Total (line) 4 4 2 25 2 3" xfId="49914" xr:uid="{00000000-0005-0000-0000-000059C30000}"/>
    <cellStyle name="Total (line) 4 4 2 25 2 4" xfId="49915" xr:uid="{00000000-0005-0000-0000-00005AC30000}"/>
    <cellStyle name="Total (line) 4 4 2 25 3" xfId="49916" xr:uid="{00000000-0005-0000-0000-00005BC30000}"/>
    <cellStyle name="Total (line) 4 4 2 25 4" xfId="49917" xr:uid="{00000000-0005-0000-0000-00005CC30000}"/>
    <cellStyle name="Total (line) 4 4 2 25 5" xfId="49918" xr:uid="{00000000-0005-0000-0000-00005DC30000}"/>
    <cellStyle name="Total (line) 4 4 2 26" xfId="6960" xr:uid="{00000000-0005-0000-0000-00005EC30000}"/>
    <cellStyle name="Total (line) 4 4 2 26 2" xfId="49919" xr:uid="{00000000-0005-0000-0000-00005FC30000}"/>
    <cellStyle name="Total (line) 4 4 2 26 2 2" xfId="49920" xr:uid="{00000000-0005-0000-0000-000060C30000}"/>
    <cellStyle name="Total (line) 4 4 2 26 2 3" xfId="49921" xr:uid="{00000000-0005-0000-0000-000061C30000}"/>
    <cellStyle name="Total (line) 4 4 2 26 2 4" xfId="49922" xr:uid="{00000000-0005-0000-0000-000062C30000}"/>
    <cellStyle name="Total (line) 4 4 2 26 3" xfId="49923" xr:uid="{00000000-0005-0000-0000-000063C30000}"/>
    <cellStyle name="Total (line) 4 4 2 26 4" xfId="49924" xr:uid="{00000000-0005-0000-0000-000064C30000}"/>
    <cellStyle name="Total (line) 4 4 2 26 5" xfId="49925" xr:uid="{00000000-0005-0000-0000-000065C30000}"/>
    <cellStyle name="Total (line) 4 4 2 27" xfId="6961" xr:uid="{00000000-0005-0000-0000-000066C30000}"/>
    <cellStyle name="Total (line) 4 4 2 27 2" xfId="49926" xr:uid="{00000000-0005-0000-0000-000067C30000}"/>
    <cellStyle name="Total (line) 4 4 2 27 2 2" xfId="49927" xr:uid="{00000000-0005-0000-0000-000068C30000}"/>
    <cellStyle name="Total (line) 4 4 2 27 2 3" xfId="49928" xr:uid="{00000000-0005-0000-0000-000069C30000}"/>
    <cellStyle name="Total (line) 4 4 2 27 2 4" xfId="49929" xr:uid="{00000000-0005-0000-0000-00006AC30000}"/>
    <cellStyle name="Total (line) 4 4 2 27 3" xfId="49930" xr:uid="{00000000-0005-0000-0000-00006BC30000}"/>
    <cellStyle name="Total (line) 4 4 2 27 4" xfId="49931" xr:uid="{00000000-0005-0000-0000-00006CC30000}"/>
    <cellStyle name="Total (line) 4 4 2 27 5" xfId="49932" xr:uid="{00000000-0005-0000-0000-00006DC30000}"/>
    <cellStyle name="Total (line) 4 4 2 28" xfId="6962" xr:uid="{00000000-0005-0000-0000-00006EC30000}"/>
    <cellStyle name="Total (line) 4 4 2 28 2" xfId="49933" xr:uid="{00000000-0005-0000-0000-00006FC30000}"/>
    <cellStyle name="Total (line) 4 4 2 28 2 2" xfId="49934" xr:uid="{00000000-0005-0000-0000-000070C30000}"/>
    <cellStyle name="Total (line) 4 4 2 28 2 3" xfId="49935" xr:uid="{00000000-0005-0000-0000-000071C30000}"/>
    <cellStyle name="Total (line) 4 4 2 28 2 4" xfId="49936" xr:uid="{00000000-0005-0000-0000-000072C30000}"/>
    <cellStyle name="Total (line) 4 4 2 28 3" xfId="49937" xr:uid="{00000000-0005-0000-0000-000073C30000}"/>
    <cellStyle name="Total (line) 4 4 2 28 4" xfId="49938" xr:uid="{00000000-0005-0000-0000-000074C30000}"/>
    <cellStyle name="Total (line) 4 4 2 28 5" xfId="49939" xr:uid="{00000000-0005-0000-0000-000075C30000}"/>
    <cellStyle name="Total (line) 4 4 2 29" xfId="6963" xr:uid="{00000000-0005-0000-0000-000076C30000}"/>
    <cellStyle name="Total (line) 4 4 2 29 2" xfId="49940" xr:uid="{00000000-0005-0000-0000-000077C30000}"/>
    <cellStyle name="Total (line) 4 4 2 29 2 2" xfId="49941" xr:uid="{00000000-0005-0000-0000-000078C30000}"/>
    <cellStyle name="Total (line) 4 4 2 29 2 3" xfId="49942" xr:uid="{00000000-0005-0000-0000-000079C30000}"/>
    <cellStyle name="Total (line) 4 4 2 29 2 4" xfId="49943" xr:uid="{00000000-0005-0000-0000-00007AC30000}"/>
    <cellStyle name="Total (line) 4 4 2 29 3" xfId="49944" xr:uid="{00000000-0005-0000-0000-00007BC30000}"/>
    <cellStyle name="Total (line) 4 4 2 29 4" xfId="49945" xr:uid="{00000000-0005-0000-0000-00007CC30000}"/>
    <cellStyle name="Total (line) 4 4 2 29 5" xfId="49946" xr:uid="{00000000-0005-0000-0000-00007DC30000}"/>
    <cellStyle name="Total (line) 4 4 2 3" xfId="6964" xr:uid="{00000000-0005-0000-0000-00007EC30000}"/>
    <cellStyle name="Total (line) 4 4 2 3 2" xfId="49947" xr:uid="{00000000-0005-0000-0000-00007FC30000}"/>
    <cellStyle name="Total (line) 4 4 2 3 2 2" xfId="49948" xr:uid="{00000000-0005-0000-0000-000080C30000}"/>
    <cellStyle name="Total (line) 4 4 2 3 2 3" xfId="49949" xr:uid="{00000000-0005-0000-0000-000081C30000}"/>
    <cellStyle name="Total (line) 4 4 2 3 2 4" xfId="49950" xr:uid="{00000000-0005-0000-0000-000082C30000}"/>
    <cellStyle name="Total (line) 4 4 2 3 3" xfId="49951" xr:uid="{00000000-0005-0000-0000-000083C30000}"/>
    <cellStyle name="Total (line) 4 4 2 3 4" xfId="49952" xr:uid="{00000000-0005-0000-0000-000084C30000}"/>
    <cellStyle name="Total (line) 4 4 2 3 5" xfId="49953" xr:uid="{00000000-0005-0000-0000-000085C30000}"/>
    <cellStyle name="Total (line) 4 4 2 30" xfId="6965" xr:uid="{00000000-0005-0000-0000-000086C30000}"/>
    <cellStyle name="Total (line) 4 4 2 30 2" xfId="49954" xr:uid="{00000000-0005-0000-0000-000087C30000}"/>
    <cellStyle name="Total (line) 4 4 2 30 2 2" xfId="49955" xr:uid="{00000000-0005-0000-0000-000088C30000}"/>
    <cellStyle name="Total (line) 4 4 2 30 2 3" xfId="49956" xr:uid="{00000000-0005-0000-0000-000089C30000}"/>
    <cellStyle name="Total (line) 4 4 2 30 2 4" xfId="49957" xr:uid="{00000000-0005-0000-0000-00008AC30000}"/>
    <cellStyle name="Total (line) 4 4 2 30 3" xfId="49958" xr:uid="{00000000-0005-0000-0000-00008BC30000}"/>
    <cellStyle name="Total (line) 4 4 2 30 4" xfId="49959" xr:uid="{00000000-0005-0000-0000-00008CC30000}"/>
    <cellStyle name="Total (line) 4 4 2 30 5" xfId="49960" xr:uid="{00000000-0005-0000-0000-00008DC30000}"/>
    <cellStyle name="Total (line) 4 4 2 31" xfId="6966" xr:uid="{00000000-0005-0000-0000-00008EC30000}"/>
    <cellStyle name="Total (line) 4 4 2 31 2" xfId="49961" xr:uid="{00000000-0005-0000-0000-00008FC30000}"/>
    <cellStyle name="Total (line) 4 4 2 31 2 2" xfId="49962" xr:uid="{00000000-0005-0000-0000-000090C30000}"/>
    <cellStyle name="Total (line) 4 4 2 31 2 3" xfId="49963" xr:uid="{00000000-0005-0000-0000-000091C30000}"/>
    <cellStyle name="Total (line) 4 4 2 31 2 4" xfId="49964" xr:uid="{00000000-0005-0000-0000-000092C30000}"/>
    <cellStyle name="Total (line) 4 4 2 31 3" xfId="49965" xr:uid="{00000000-0005-0000-0000-000093C30000}"/>
    <cellStyle name="Total (line) 4 4 2 31 4" xfId="49966" xr:uid="{00000000-0005-0000-0000-000094C30000}"/>
    <cellStyle name="Total (line) 4 4 2 31 5" xfId="49967" xr:uid="{00000000-0005-0000-0000-000095C30000}"/>
    <cellStyle name="Total (line) 4 4 2 32" xfId="6967" xr:uid="{00000000-0005-0000-0000-000096C30000}"/>
    <cellStyle name="Total (line) 4 4 2 32 2" xfId="49968" xr:uid="{00000000-0005-0000-0000-000097C30000}"/>
    <cellStyle name="Total (line) 4 4 2 32 2 2" xfId="49969" xr:uid="{00000000-0005-0000-0000-000098C30000}"/>
    <cellStyle name="Total (line) 4 4 2 32 2 3" xfId="49970" xr:uid="{00000000-0005-0000-0000-000099C30000}"/>
    <cellStyle name="Total (line) 4 4 2 32 2 4" xfId="49971" xr:uid="{00000000-0005-0000-0000-00009AC30000}"/>
    <cellStyle name="Total (line) 4 4 2 32 3" xfId="49972" xr:uid="{00000000-0005-0000-0000-00009BC30000}"/>
    <cellStyle name="Total (line) 4 4 2 32 4" xfId="49973" xr:uid="{00000000-0005-0000-0000-00009CC30000}"/>
    <cellStyle name="Total (line) 4 4 2 32 5" xfId="49974" xr:uid="{00000000-0005-0000-0000-00009DC30000}"/>
    <cellStyle name="Total (line) 4 4 2 33" xfId="6968" xr:uid="{00000000-0005-0000-0000-00009EC30000}"/>
    <cellStyle name="Total (line) 4 4 2 33 2" xfId="49975" xr:uid="{00000000-0005-0000-0000-00009FC30000}"/>
    <cellStyle name="Total (line) 4 4 2 33 2 2" xfId="49976" xr:uid="{00000000-0005-0000-0000-0000A0C30000}"/>
    <cellStyle name="Total (line) 4 4 2 33 2 3" xfId="49977" xr:uid="{00000000-0005-0000-0000-0000A1C30000}"/>
    <cellStyle name="Total (line) 4 4 2 33 2 4" xfId="49978" xr:uid="{00000000-0005-0000-0000-0000A2C30000}"/>
    <cellStyle name="Total (line) 4 4 2 33 3" xfId="49979" xr:uid="{00000000-0005-0000-0000-0000A3C30000}"/>
    <cellStyle name="Total (line) 4 4 2 33 4" xfId="49980" xr:uid="{00000000-0005-0000-0000-0000A4C30000}"/>
    <cellStyle name="Total (line) 4 4 2 33 5" xfId="49981" xr:uid="{00000000-0005-0000-0000-0000A5C30000}"/>
    <cellStyle name="Total (line) 4 4 2 34" xfId="6969" xr:uid="{00000000-0005-0000-0000-0000A6C30000}"/>
    <cellStyle name="Total (line) 4 4 2 34 2" xfId="49982" xr:uid="{00000000-0005-0000-0000-0000A7C30000}"/>
    <cellStyle name="Total (line) 4 4 2 34 2 2" xfId="49983" xr:uid="{00000000-0005-0000-0000-0000A8C30000}"/>
    <cellStyle name="Total (line) 4 4 2 34 2 3" xfId="49984" xr:uid="{00000000-0005-0000-0000-0000A9C30000}"/>
    <cellStyle name="Total (line) 4 4 2 34 2 4" xfId="49985" xr:uid="{00000000-0005-0000-0000-0000AAC30000}"/>
    <cellStyle name="Total (line) 4 4 2 34 3" xfId="49986" xr:uid="{00000000-0005-0000-0000-0000ABC30000}"/>
    <cellStyle name="Total (line) 4 4 2 34 4" xfId="49987" xr:uid="{00000000-0005-0000-0000-0000ACC30000}"/>
    <cellStyle name="Total (line) 4 4 2 34 5" xfId="49988" xr:uid="{00000000-0005-0000-0000-0000ADC30000}"/>
    <cellStyle name="Total (line) 4 4 2 35" xfId="6970" xr:uid="{00000000-0005-0000-0000-0000AEC30000}"/>
    <cellStyle name="Total (line) 4 4 2 35 2" xfId="49989" xr:uid="{00000000-0005-0000-0000-0000AFC30000}"/>
    <cellStyle name="Total (line) 4 4 2 35 2 2" xfId="49990" xr:uid="{00000000-0005-0000-0000-0000B0C30000}"/>
    <cellStyle name="Total (line) 4 4 2 35 2 3" xfId="49991" xr:uid="{00000000-0005-0000-0000-0000B1C30000}"/>
    <cellStyle name="Total (line) 4 4 2 35 2 4" xfId="49992" xr:uid="{00000000-0005-0000-0000-0000B2C30000}"/>
    <cellStyle name="Total (line) 4 4 2 35 3" xfId="49993" xr:uid="{00000000-0005-0000-0000-0000B3C30000}"/>
    <cellStyle name="Total (line) 4 4 2 35 4" xfId="49994" xr:uid="{00000000-0005-0000-0000-0000B4C30000}"/>
    <cellStyle name="Total (line) 4 4 2 35 5" xfId="49995" xr:uid="{00000000-0005-0000-0000-0000B5C30000}"/>
    <cellStyle name="Total (line) 4 4 2 36" xfId="6971" xr:uid="{00000000-0005-0000-0000-0000B6C30000}"/>
    <cellStyle name="Total (line) 4 4 2 36 2" xfId="49996" xr:uid="{00000000-0005-0000-0000-0000B7C30000}"/>
    <cellStyle name="Total (line) 4 4 2 36 2 2" xfId="49997" xr:uid="{00000000-0005-0000-0000-0000B8C30000}"/>
    <cellStyle name="Total (line) 4 4 2 36 2 3" xfId="49998" xr:uid="{00000000-0005-0000-0000-0000B9C30000}"/>
    <cellStyle name="Total (line) 4 4 2 36 2 4" xfId="49999" xr:uid="{00000000-0005-0000-0000-0000BAC30000}"/>
    <cellStyle name="Total (line) 4 4 2 36 3" xfId="50000" xr:uid="{00000000-0005-0000-0000-0000BBC30000}"/>
    <cellStyle name="Total (line) 4 4 2 36 4" xfId="50001" xr:uid="{00000000-0005-0000-0000-0000BCC30000}"/>
    <cellStyle name="Total (line) 4 4 2 36 5" xfId="50002" xr:uid="{00000000-0005-0000-0000-0000BDC30000}"/>
    <cellStyle name="Total (line) 4 4 2 37" xfId="6972" xr:uid="{00000000-0005-0000-0000-0000BEC30000}"/>
    <cellStyle name="Total (line) 4 4 2 37 2" xfId="50003" xr:uid="{00000000-0005-0000-0000-0000BFC30000}"/>
    <cellStyle name="Total (line) 4 4 2 37 2 2" xfId="50004" xr:uid="{00000000-0005-0000-0000-0000C0C30000}"/>
    <cellStyle name="Total (line) 4 4 2 37 2 3" xfId="50005" xr:uid="{00000000-0005-0000-0000-0000C1C30000}"/>
    <cellStyle name="Total (line) 4 4 2 37 2 4" xfId="50006" xr:uid="{00000000-0005-0000-0000-0000C2C30000}"/>
    <cellStyle name="Total (line) 4 4 2 37 3" xfId="50007" xr:uid="{00000000-0005-0000-0000-0000C3C30000}"/>
    <cellStyle name="Total (line) 4 4 2 37 4" xfId="50008" xr:uid="{00000000-0005-0000-0000-0000C4C30000}"/>
    <cellStyle name="Total (line) 4 4 2 37 5" xfId="50009" xr:uid="{00000000-0005-0000-0000-0000C5C30000}"/>
    <cellStyle name="Total (line) 4 4 2 38" xfId="6973" xr:uid="{00000000-0005-0000-0000-0000C6C30000}"/>
    <cellStyle name="Total (line) 4 4 2 38 2" xfId="50010" xr:uid="{00000000-0005-0000-0000-0000C7C30000}"/>
    <cellStyle name="Total (line) 4 4 2 38 2 2" xfId="50011" xr:uid="{00000000-0005-0000-0000-0000C8C30000}"/>
    <cellStyle name="Total (line) 4 4 2 38 2 3" xfId="50012" xr:uid="{00000000-0005-0000-0000-0000C9C30000}"/>
    <cellStyle name="Total (line) 4 4 2 38 2 4" xfId="50013" xr:uid="{00000000-0005-0000-0000-0000CAC30000}"/>
    <cellStyle name="Total (line) 4 4 2 38 3" xfId="50014" xr:uid="{00000000-0005-0000-0000-0000CBC30000}"/>
    <cellStyle name="Total (line) 4 4 2 38 4" xfId="50015" xr:uid="{00000000-0005-0000-0000-0000CCC30000}"/>
    <cellStyle name="Total (line) 4 4 2 38 5" xfId="50016" xr:uid="{00000000-0005-0000-0000-0000CDC30000}"/>
    <cellStyle name="Total (line) 4 4 2 39" xfId="6974" xr:uid="{00000000-0005-0000-0000-0000CEC30000}"/>
    <cellStyle name="Total (line) 4 4 2 39 2" xfId="50017" xr:uid="{00000000-0005-0000-0000-0000CFC30000}"/>
    <cellStyle name="Total (line) 4 4 2 39 2 2" xfId="50018" xr:uid="{00000000-0005-0000-0000-0000D0C30000}"/>
    <cellStyle name="Total (line) 4 4 2 39 2 3" xfId="50019" xr:uid="{00000000-0005-0000-0000-0000D1C30000}"/>
    <cellStyle name="Total (line) 4 4 2 39 2 4" xfId="50020" xr:uid="{00000000-0005-0000-0000-0000D2C30000}"/>
    <cellStyle name="Total (line) 4 4 2 39 3" xfId="50021" xr:uid="{00000000-0005-0000-0000-0000D3C30000}"/>
    <cellStyle name="Total (line) 4 4 2 39 4" xfId="50022" xr:uid="{00000000-0005-0000-0000-0000D4C30000}"/>
    <cellStyle name="Total (line) 4 4 2 39 5" xfId="50023" xr:uid="{00000000-0005-0000-0000-0000D5C30000}"/>
    <cellStyle name="Total (line) 4 4 2 4" xfId="6975" xr:uid="{00000000-0005-0000-0000-0000D6C30000}"/>
    <cellStyle name="Total (line) 4 4 2 4 2" xfId="50024" xr:uid="{00000000-0005-0000-0000-0000D7C30000}"/>
    <cellStyle name="Total (line) 4 4 2 4 2 2" xfId="50025" xr:uid="{00000000-0005-0000-0000-0000D8C30000}"/>
    <cellStyle name="Total (line) 4 4 2 4 2 3" xfId="50026" xr:uid="{00000000-0005-0000-0000-0000D9C30000}"/>
    <cellStyle name="Total (line) 4 4 2 4 2 4" xfId="50027" xr:uid="{00000000-0005-0000-0000-0000DAC30000}"/>
    <cellStyle name="Total (line) 4 4 2 4 3" xfId="50028" xr:uid="{00000000-0005-0000-0000-0000DBC30000}"/>
    <cellStyle name="Total (line) 4 4 2 4 4" xfId="50029" xr:uid="{00000000-0005-0000-0000-0000DCC30000}"/>
    <cellStyle name="Total (line) 4 4 2 4 5" xfId="50030" xr:uid="{00000000-0005-0000-0000-0000DDC30000}"/>
    <cellStyle name="Total (line) 4 4 2 40" xfId="6976" xr:uid="{00000000-0005-0000-0000-0000DEC30000}"/>
    <cellStyle name="Total (line) 4 4 2 40 2" xfId="50031" xr:uid="{00000000-0005-0000-0000-0000DFC30000}"/>
    <cellStyle name="Total (line) 4 4 2 40 2 2" xfId="50032" xr:uid="{00000000-0005-0000-0000-0000E0C30000}"/>
    <cellStyle name="Total (line) 4 4 2 40 2 3" xfId="50033" xr:uid="{00000000-0005-0000-0000-0000E1C30000}"/>
    <cellStyle name="Total (line) 4 4 2 40 2 4" xfId="50034" xr:uid="{00000000-0005-0000-0000-0000E2C30000}"/>
    <cellStyle name="Total (line) 4 4 2 40 3" xfId="50035" xr:uid="{00000000-0005-0000-0000-0000E3C30000}"/>
    <cellStyle name="Total (line) 4 4 2 40 4" xfId="50036" xr:uid="{00000000-0005-0000-0000-0000E4C30000}"/>
    <cellStyle name="Total (line) 4 4 2 40 5" xfId="50037" xr:uid="{00000000-0005-0000-0000-0000E5C30000}"/>
    <cellStyle name="Total (line) 4 4 2 41" xfId="6977" xr:uid="{00000000-0005-0000-0000-0000E6C30000}"/>
    <cellStyle name="Total (line) 4 4 2 41 2" xfId="50038" xr:uid="{00000000-0005-0000-0000-0000E7C30000}"/>
    <cellStyle name="Total (line) 4 4 2 41 2 2" xfId="50039" xr:uid="{00000000-0005-0000-0000-0000E8C30000}"/>
    <cellStyle name="Total (line) 4 4 2 41 2 3" xfId="50040" xr:uid="{00000000-0005-0000-0000-0000E9C30000}"/>
    <cellStyle name="Total (line) 4 4 2 41 2 4" xfId="50041" xr:uid="{00000000-0005-0000-0000-0000EAC30000}"/>
    <cellStyle name="Total (line) 4 4 2 41 3" xfId="50042" xr:uid="{00000000-0005-0000-0000-0000EBC30000}"/>
    <cellStyle name="Total (line) 4 4 2 41 4" xfId="50043" xr:uid="{00000000-0005-0000-0000-0000ECC30000}"/>
    <cellStyle name="Total (line) 4 4 2 41 5" xfId="50044" xr:uid="{00000000-0005-0000-0000-0000EDC30000}"/>
    <cellStyle name="Total (line) 4 4 2 42" xfId="6978" xr:uid="{00000000-0005-0000-0000-0000EEC30000}"/>
    <cellStyle name="Total (line) 4 4 2 42 2" xfId="50045" xr:uid="{00000000-0005-0000-0000-0000EFC30000}"/>
    <cellStyle name="Total (line) 4 4 2 42 2 2" xfId="50046" xr:uid="{00000000-0005-0000-0000-0000F0C30000}"/>
    <cellStyle name="Total (line) 4 4 2 42 2 3" xfId="50047" xr:uid="{00000000-0005-0000-0000-0000F1C30000}"/>
    <cellStyle name="Total (line) 4 4 2 42 2 4" xfId="50048" xr:uid="{00000000-0005-0000-0000-0000F2C30000}"/>
    <cellStyle name="Total (line) 4 4 2 42 3" xfId="50049" xr:uid="{00000000-0005-0000-0000-0000F3C30000}"/>
    <cellStyle name="Total (line) 4 4 2 42 4" xfId="50050" xr:uid="{00000000-0005-0000-0000-0000F4C30000}"/>
    <cellStyle name="Total (line) 4 4 2 42 5" xfId="50051" xr:uid="{00000000-0005-0000-0000-0000F5C30000}"/>
    <cellStyle name="Total (line) 4 4 2 43" xfId="6979" xr:uid="{00000000-0005-0000-0000-0000F6C30000}"/>
    <cellStyle name="Total (line) 4 4 2 43 2" xfId="50052" xr:uid="{00000000-0005-0000-0000-0000F7C30000}"/>
    <cellStyle name="Total (line) 4 4 2 43 2 2" xfId="50053" xr:uid="{00000000-0005-0000-0000-0000F8C30000}"/>
    <cellStyle name="Total (line) 4 4 2 43 2 3" xfId="50054" xr:uid="{00000000-0005-0000-0000-0000F9C30000}"/>
    <cellStyle name="Total (line) 4 4 2 43 2 4" xfId="50055" xr:uid="{00000000-0005-0000-0000-0000FAC30000}"/>
    <cellStyle name="Total (line) 4 4 2 43 3" xfId="50056" xr:uid="{00000000-0005-0000-0000-0000FBC30000}"/>
    <cellStyle name="Total (line) 4 4 2 43 4" xfId="50057" xr:uid="{00000000-0005-0000-0000-0000FCC30000}"/>
    <cellStyle name="Total (line) 4 4 2 43 5" xfId="50058" xr:uid="{00000000-0005-0000-0000-0000FDC30000}"/>
    <cellStyle name="Total (line) 4 4 2 44" xfId="6980" xr:uid="{00000000-0005-0000-0000-0000FEC30000}"/>
    <cellStyle name="Total (line) 4 4 2 44 2" xfId="50059" xr:uid="{00000000-0005-0000-0000-0000FFC30000}"/>
    <cellStyle name="Total (line) 4 4 2 44 2 2" xfId="50060" xr:uid="{00000000-0005-0000-0000-000000C40000}"/>
    <cellStyle name="Total (line) 4 4 2 44 2 3" xfId="50061" xr:uid="{00000000-0005-0000-0000-000001C40000}"/>
    <cellStyle name="Total (line) 4 4 2 44 2 4" xfId="50062" xr:uid="{00000000-0005-0000-0000-000002C40000}"/>
    <cellStyle name="Total (line) 4 4 2 44 3" xfId="50063" xr:uid="{00000000-0005-0000-0000-000003C40000}"/>
    <cellStyle name="Total (line) 4 4 2 44 4" xfId="50064" xr:uid="{00000000-0005-0000-0000-000004C40000}"/>
    <cellStyle name="Total (line) 4 4 2 44 5" xfId="50065" xr:uid="{00000000-0005-0000-0000-000005C40000}"/>
    <cellStyle name="Total (line) 4 4 2 45" xfId="50066" xr:uid="{00000000-0005-0000-0000-000006C40000}"/>
    <cellStyle name="Total (line) 4 4 2 45 2" xfId="50067" xr:uid="{00000000-0005-0000-0000-000007C40000}"/>
    <cellStyle name="Total (line) 4 4 2 45 3" xfId="50068" xr:uid="{00000000-0005-0000-0000-000008C40000}"/>
    <cellStyle name="Total (line) 4 4 2 45 4" xfId="50069" xr:uid="{00000000-0005-0000-0000-000009C40000}"/>
    <cellStyle name="Total (line) 4 4 2 46" xfId="50070" xr:uid="{00000000-0005-0000-0000-00000AC40000}"/>
    <cellStyle name="Total (line) 4 4 2 46 2" xfId="50071" xr:uid="{00000000-0005-0000-0000-00000BC40000}"/>
    <cellStyle name="Total (line) 4 4 2 46 3" xfId="50072" xr:uid="{00000000-0005-0000-0000-00000CC40000}"/>
    <cellStyle name="Total (line) 4 4 2 46 4" xfId="50073" xr:uid="{00000000-0005-0000-0000-00000DC40000}"/>
    <cellStyle name="Total (line) 4 4 2 47" xfId="50074" xr:uid="{00000000-0005-0000-0000-00000EC40000}"/>
    <cellStyle name="Total (line) 4 4 2 5" xfId="6981" xr:uid="{00000000-0005-0000-0000-00000FC40000}"/>
    <cellStyle name="Total (line) 4 4 2 5 2" xfId="50075" xr:uid="{00000000-0005-0000-0000-000010C40000}"/>
    <cellStyle name="Total (line) 4 4 2 5 2 2" xfId="50076" xr:uid="{00000000-0005-0000-0000-000011C40000}"/>
    <cellStyle name="Total (line) 4 4 2 5 2 3" xfId="50077" xr:uid="{00000000-0005-0000-0000-000012C40000}"/>
    <cellStyle name="Total (line) 4 4 2 5 2 4" xfId="50078" xr:uid="{00000000-0005-0000-0000-000013C40000}"/>
    <cellStyle name="Total (line) 4 4 2 5 3" xfId="50079" xr:uid="{00000000-0005-0000-0000-000014C40000}"/>
    <cellStyle name="Total (line) 4 4 2 5 4" xfId="50080" xr:uid="{00000000-0005-0000-0000-000015C40000}"/>
    <cellStyle name="Total (line) 4 4 2 5 5" xfId="50081" xr:uid="{00000000-0005-0000-0000-000016C40000}"/>
    <cellStyle name="Total (line) 4 4 2 6" xfId="6982" xr:uid="{00000000-0005-0000-0000-000017C40000}"/>
    <cellStyle name="Total (line) 4 4 2 6 2" xfId="50082" xr:uid="{00000000-0005-0000-0000-000018C40000}"/>
    <cellStyle name="Total (line) 4 4 2 6 2 2" xfId="50083" xr:uid="{00000000-0005-0000-0000-000019C40000}"/>
    <cellStyle name="Total (line) 4 4 2 6 2 3" xfId="50084" xr:uid="{00000000-0005-0000-0000-00001AC40000}"/>
    <cellStyle name="Total (line) 4 4 2 6 2 4" xfId="50085" xr:uid="{00000000-0005-0000-0000-00001BC40000}"/>
    <cellStyle name="Total (line) 4 4 2 6 3" xfId="50086" xr:uid="{00000000-0005-0000-0000-00001CC40000}"/>
    <cellStyle name="Total (line) 4 4 2 6 4" xfId="50087" xr:uid="{00000000-0005-0000-0000-00001DC40000}"/>
    <cellStyle name="Total (line) 4 4 2 6 5" xfId="50088" xr:uid="{00000000-0005-0000-0000-00001EC40000}"/>
    <cellStyle name="Total (line) 4 4 2 7" xfId="6983" xr:uid="{00000000-0005-0000-0000-00001FC40000}"/>
    <cellStyle name="Total (line) 4 4 2 7 2" xfId="50089" xr:uid="{00000000-0005-0000-0000-000020C40000}"/>
    <cellStyle name="Total (line) 4 4 2 7 2 2" xfId="50090" xr:uid="{00000000-0005-0000-0000-000021C40000}"/>
    <cellStyle name="Total (line) 4 4 2 7 2 3" xfId="50091" xr:uid="{00000000-0005-0000-0000-000022C40000}"/>
    <cellStyle name="Total (line) 4 4 2 7 2 4" xfId="50092" xr:uid="{00000000-0005-0000-0000-000023C40000}"/>
    <cellStyle name="Total (line) 4 4 2 7 3" xfId="50093" xr:uid="{00000000-0005-0000-0000-000024C40000}"/>
    <cellStyle name="Total (line) 4 4 2 7 4" xfId="50094" xr:uid="{00000000-0005-0000-0000-000025C40000}"/>
    <cellStyle name="Total (line) 4 4 2 7 5" xfId="50095" xr:uid="{00000000-0005-0000-0000-000026C40000}"/>
    <cellStyle name="Total (line) 4 4 2 8" xfId="6984" xr:uid="{00000000-0005-0000-0000-000027C40000}"/>
    <cellStyle name="Total (line) 4 4 2 8 2" xfId="50096" xr:uid="{00000000-0005-0000-0000-000028C40000}"/>
    <cellStyle name="Total (line) 4 4 2 8 2 2" xfId="50097" xr:uid="{00000000-0005-0000-0000-000029C40000}"/>
    <cellStyle name="Total (line) 4 4 2 8 2 3" xfId="50098" xr:uid="{00000000-0005-0000-0000-00002AC40000}"/>
    <cellStyle name="Total (line) 4 4 2 8 2 4" xfId="50099" xr:uid="{00000000-0005-0000-0000-00002BC40000}"/>
    <cellStyle name="Total (line) 4 4 2 8 3" xfId="50100" xr:uid="{00000000-0005-0000-0000-00002CC40000}"/>
    <cellStyle name="Total (line) 4 4 2 8 4" xfId="50101" xr:uid="{00000000-0005-0000-0000-00002DC40000}"/>
    <cellStyle name="Total (line) 4 4 2 8 5" xfId="50102" xr:uid="{00000000-0005-0000-0000-00002EC40000}"/>
    <cellStyle name="Total (line) 4 4 2 9" xfId="6985" xr:uid="{00000000-0005-0000-0000-00002FC40000}"/>
    <cellStyle name="Total (line) 4 4 2 9 2" xfId="50103" xr:uid="{00000000-0005-0000-0000-000030C40000}"/>
    <cellStyle name="Total (line) 4 4 2 9 2 2" xfId="50104" xr:uid="{00000000-0005-0000-0000-000031C40000}"/>
    <cellStyle name="Total (line) 4 4 2 9 2 3" xfId="50105" xr:uid="{00000000-0005-0000-0000-000032C40000}"/>
    <cellStyle name="Total (line) 4 4 2 9 2 4" xfId="50106" xr:uid="{00000000-0005-0000-0000-000033C40000}"/>
    <cellStyle name="Total (line) 4 4 2 9 3" xfId="50107" xr:uid="{00000000-0005-0000-0000-000034C40000}"/>
    <cellStyle name="Total (line) 4 4 2 9 4" xfId="50108" xr:uid="{00000000-0005-0000-0000-000035C40000}"/>
    <cellStyle name="Total (line) 4 4 2 9 5" xfId="50109" xr:uid="{00000000-0005-0000-0000-000036C40000}"/>
    <cellStyle name="Total (line) 4 4 20" xfId="6986" xr:uid="{00000000-0005-0000-0000-000037C40000}"/>
    <cellStyle name="Total (line) 4 4 20 2" xfId="50110" xr:uid="{00000000-0005-0000-0000-000038C40000}"/>
    <cellStyle name="Total (line) 4 4 20 2 2" xfId="50111" xr:uid="{00000000-0005-0000-0000-000039C40000}"/>
    <cellStyle name="Total (line) 4 4 20 2 3" xfId="50112" xr:uid="{00000000-0005-0000-0000-00003AC40000}"/>
    <cellStyle name="Total (line) 4 4 20 2 4" xfId="50113" xr:uid="{00000000-0005-0000-0000-00003BC40000}"/>
    <cellStyle name="Total (line) 4 4 20 3" xfId="50114" xr:uid="{00000000-0005-0000-0000-00003CC40000}"/>
    <cellStyle name="Total (line) 4 4 20 4" xfId="50115" xr:uid="{00000000-0005-0000-0000-00003DC40000}"/>
    <cellStyle name="Total (line) 4 4 20 5" xfId="50116" xr:uid="{00000000-0005-0000-0000-00003EC40000}"/>
    <cellStyle name="Total (line) 4 4 21" xfId="6987" xr:uid="{00000000-0005-0000-0000-00003FC40000}"/>
    <cellStyle name="Total (line) 4 4 21 2" xfId="50117" xr:uid="{00000000-0005-0000-0000-000040C40000}"/>
    <cellStyle name="Total (line) 4 4 21 2 2" xfId="50118" xr:uid="{00000000-0005-0000-0000-000041C40000}"/>
    <cellStyle name="Total (line) 4 4 21 2 3" xfId="50119" xr:uid="{00000000-0005-0000-0000-000042C40000}"/>
    <cellStyle name="Total (line) 4 4 21 2 4" xfId="50120" xr:uid="{00000000-0005-0000-0000-000043C40000}"/>
    <cellStyle name="Total (line) 4 4 21 3" xfId="50121" xr:uid="{00000000-0005-0000-0000-000044C40000}"/>
    <cellStyle name="Total (line) 4 4 21 4" xfId="50122" xr:uid="{00000000-0005-0000-0000-000045C40000}"/>
    <cellStyle name="Total (line) 4 4 21 5" xfId="50123" xr:uid="{00000000-0005-0000-0000-000046C40000}"/>
    <cellStyle name="Total (line) 4 4 22" xfId="6988" xr:uid="{00000000-0005-0000-0000-000047C40000}"/>
    <cellStyle name="Total (line) 4 4 22 2" xfId="50124" xr:uid="{00000000-0005-0000-0000-000048C40000}"/>
    <cellStyle name="Total (line) 4 4 22 2 2" xfId="50125" xr:uid="{00000000-0005-0000-0000-000049C40000}"/>
    <cellStyle name="Total (line) 4 4 22 2 3" xfId="50126" xr:uid="{00000000-0005-0000-0000-00004AC40000}"/>
    <cellStyle name="Total (line) 4 4 22 2 4" xfId="50127" xr:uid="{00000000-0005-0000-0000-00004BC40000}"/>
    <cellStyle name="Total (line) 4 4 22 3" xfId="50128" xr:uid="{00000000-0005-0000-0000-00004CC40000}"/>
    <cellStyle name="Total (line) 4 4 22 4" xfId="50129" xr:uid="{00000000-0005-0000-0000-00004DC40000}"/>
    <cellStyle name="Total (line) 4 4 22 5" xfId="50130" xr:uid="{00000000-0005-0000-0000-00004EC40000}"/>
    <cellStyle name="Total (line) 4 4 23" xfId="6989" xr:uid="{00000000-0005-0000-0000-00004FC40000}"/>
    <cellStyle name="Total (line) 4 4 23 2" xfId="50131" xr:uid="{00000000-0005-0000-0000-000050C40000}"/>
    <cellStyle name="Total (line) 4 4 23 2 2" xfId="50132" xr:uid="{00000000-0005-0000-0000-000051C40000}"/>
    <cellStyle name="Total (line) 4 4 23 2 3" xfId="50133" xr:uid="{00000000-0005-0000-0000-000052C40000}"/>
    <cellStyle name="Total (line) 4 4 23 2 4" xfId="50134" xr:uid="{00000000-0005-0000-0000-000053C40000}"/>
    <cellStyle name="Total (line) 4 4 23 3" xfId="50135" xr:uid="{00000000-0005-0000-0000-000054C40000}"/>
    <cellStyle name="Total (line) 4 4 23 4" xfId="50136" xr:uid="{00000000-0005-0000-0000-000055C40000}"/>
    <cellStyle name="Total (line) 4 4 23 5" xfId="50137" xr:uid="{00000000-0005-0000-0000-000056C40000}"/>
    <cellStyle name="Total (line) 4 4 24" xfId="6990" xr:uid="{00000000-0005-0000-0000-000057C40000}"/>
    <cellStyle name="Total (line) 4 4 24 2" xfId="50138" xr:uid="{00000000-0005-0000-0000-000058C40000}"/>
    <cellStyle name="Total (line) 4 4 24 2 2" xfId="50139" xr:uid="{00000000-0005-0000-0000-000059C40000}"/>
    <cellStyle name="Total (line) 4 4 24 2 3" xfId="50140" xr:uid="{00000000-0005-0000-0000-00005AC40000}"/>
    <cellStyle name="Total (line) 4 4 24 2 4" xfId="50141" xr:uid="{00000000-0005-0000-0000-00005BC40000}"/>
    <cellStyle name="Total (line) 4 4 24 3" xfId="50142" xr:uid="{00000000-0005-0000-0000-00005CC40000}"/>
    <cellStyle name="Total (line) 4 4 24 4" xfId="50143" xr:uid="{00000000-0005-0000-0000-00005DC40000}"/>
    <cellStyle name="Total (line) 4 4 24 5" xfId="50144" xr:uid="{00000000-0005-0000-0000-00005EC40000}"/>
    <cellStyle name="Total (line) 4 4 25" xfId="6991" xr:uid="{00000000-0005-0000-0000-00005FC40000}"/>
    <cellStyle name="Total (line) 4 4 25 2" xfId="50145" xr:uid="{00000000-0005-0000-0000-000060C40000}"/>
    <cellStyle name="Total (line) 4 4 25 2 2" xfId="50146" xr:uid="{00000000-0005-0000-0000-000061C40000}"/>
    <cellStyle name="Total (line) 4 4 25 2 3" xfId="50147" xr:uid="{00000000-0005-0000-0000-000062C40000}"/>
    <cellStyle name="Total (line) 4 4 25 2 4" xfId="50148" xr:uid="{00000000-0005-0000-0000-000063C40000}"/>
    <cellStyle name="Total (line) 4 4 25 3" xfId="50149" xr:uid="{00000000-0005-0000-0000-000064C40000}"/>
    <cellStyle name="Total (line) 4 4 25 4" xfId="50150" xr:uid="{00000000-0005-0000-0000-000065C40000}"/>
    <cellStyle name="Total (line) 4 4 25 5" xfId="50151" xr:uid="{00000000-0005-0000-0000-000066C40000}"/>
    <cellStyle name="Total (line) 4 4 26" xfId="6992" xr:uid="{00000000-0005-0000-0000-000067C40000}"/>
    <cellStyle name="Total (line) 4 4 26 2" xfId="50152" xr:uid="{00000000-0005-0000-0000-000068C40000}"/>
    <cellStyle name="Total (line) 4 4 26 2 2" xfId="50153" xr:uid="{00000000-0005-0000-0000-000069C40000}"/>
    <cellStyle name="Total (line) 4 4 26 2 3" xfId="50154" xr:uid="{00000000-0005-0000-0000-00006AC40000}"/>
    <cellStyle name="Total (line) 4 4 26 2 4" xfId="50155" xr:uid="{00000000-0005-0000-0000-00006BC40000}"/>
    <cellStyle name="Total (line) 4 4 26 3" xfId="50156" xr:uid="{00000000-0005-0000-0000-00006CC40000}"/>
    <cellStyle name="Total (line) 4 4 26 4" xfId="50157" xr:uid="{00000000-0005-0000-0000-00006DC40000}"/>
    <cellStyle name="Total (line) 4 4 26 5" xfId="50158" xr:uid="{00000000-0005-0000-0000-00006EC40000}"/>
    <cellStyle name="Total (line) 4 4 27" xfId="6993" xr:uid="{00000000-0005-0000-0000-00006FC40000}"/>
    <cellStyle name="Total (line) 4 4 27 2" xfId="50159" xr:uid="{00000000-0005-0000-0000-000070C40000}"/>
    <cellStyle name="Total (line) 4 4 27 2 2" xfId="50160" xr:uid="{00000000-0005-0000-0000-000071C40000}"/>
    <cellStyle name="Total (line) 4 4 27 2 3" xfId="50161" xr:uid="{00000000-0005-0000-0000-000072C40000}"/>
    <cellStyle name="Total (line) 4 4 27 2 4" xfId="50162" xr:uid="{00000000-0005-0000-0000-000073C40000}"/>
    <cellStyle name="Total (line) 4 4 27 3" xfId="50163" xr:uid="{00000000-0005-0000-0000-000074C40000}"/>
    <cellStyle name="Total (line) 4 4 27 4" xfId="50164" xr:uid="{00000000-0005-0000-0000-000075C40000}"/>
    <cellStyle name="Total (line) 4 4 27 5" xfId="50165" xr:uid="{00000000-0005-0000-0000-000076C40000}"/>
    <cellStyle name="Total (line) 4 4 28" xfId="6994" xr:uid="{00000000-0005-0000-0000-000077C40000}"/>
    <cellStyle name="Total (line) 4 4 28 2" xfId="50166" xr:uid="{00000000-0005-0000-0000-000078C40000}"/>
    <cellStyle name="Total (line) 4 4 28 2 2" xfId="50167" xr:uid="{00000000-0005-0000-0000-000079C40000}"/>
    <cellStyle name="Total (line) 4 4 28 2 3" xfId="50168" xr:uid="{00000000-0005-0000-0000-00007AC40000}"/>
    <cellStyle name="Total (line) 4 4 28 2 4" xfId="50169" xr:uid="{00000000-0005-0000-0000-00007BC40000}"/>
    <cellStyle name="Total (line) 4 4 28 3" xfId="50170" xr:uid="{00000000-0005-0000-0000-00007CC40000}"/>
    <cellStyle name="Total (line) 4 4 28 4" xfId="50171" xr:uid="{00000000-0005-0000-0000-00007DC40000}"/>
    <cellStyle name="Total (line) 4 4 28 5" xfId="50172" xr:uid="{00000000-0005-0000-0000-00007EC40000}"/>
    <cellStyle name="Total (line) 4 4 29" xfId="6995" xr:uid="{00000000-0005-0000-0000-00007FC40000}"/>
    <cellStyle name="Total (line) 4 4 29 2" xfId="50173" xr:uid="{00000000-0005-0000-0000-000080C40000}"/>
    <cellStyle name="Total (line) 4 4 29 2 2" xfId="50174" xr:uid="{00000000-0005-0000-0000-000081C40000}"/>
    <cellStyle name="Total (line) 4 4 29 2 3" xfId="50175" xr:uid="{00000000-0005-0000-0000-000082C40000}"/>
    <cellStyle name="Total (line) 4 4 29 2 4" xfId="50176" xr:uid="{00000000-0005-0000-0000-000083C40000}"/>
    <cellStyle name="Total (line) 4 4 29 3" xfId="50177" xr:uid="{00000000-0005-0000-0000-000084C40000}"/>
    <cellStyle name="Total (line) 4 4 29 4" xfId="50178" xr:uid="{00000000-0005-0000-0000-000085C40000}"/>
    <cellStyle name="Total (line) 4 4 29 5" xfId="50179" xr:uid="{00000000-0005-0000-0000-000086C40000}"/>
    <cellStyle name="Total (line) 4 4 3" xfId="6996" xr:uid="{00000000-0005-0000-0000-000087C40000}"/>
    <cellStyle name="Total (line) 4 4 3 2" xfId="50180" xr:uid="{00000000-0005-0000-0000-000088C40000}"/>
    <cellStyle name="Total (line) 4 4 3 2 2" xfId="50181" xr:uid="{00000000-0005-0000-0000-000089C40000}"/>
    <cellStyle name="Total (line) 4 4 3 2 3" xfId="50182" xr:uid="{00000000-0005-0000-0000-00008AC40000}"/>
    <cellStyle name="Total (line) 4 4 3 2 4" xfId="50183" xr:uid="{00000000-0005-0000-0000-00008BC40000}"/>
    <cellStyle name="Total (line) 4 4 3 3" xfId="50184" xr:uid="{00000000-0005-0000-0000-00008CC40000}"/>
    <cellStyle name="Total (line) 4 4 3 4" xfId="50185" xr:uid="{00000000-0005-0000-0000-00008DC40000}"/>
    <cellStyle name="Total (line) 4 4 3 5" xfId="50186" xr:uid="{00000000-0005-0000-0000-00008EC40000}"/>
    <cellStyle name="Total (line) 4 4 30" xfId="6997" xr:uid="{00000000-0005-0000-0000-00008FC40000}"/>
    <cellStyle name="Total (line) 4 4 30 2" xfId="50187" xr:uid="{00000000-0005-0000-0000-000090C40000}"/>
    <cellStyle name="Total (line) 4 4 30 2 2" xfId="50188" xr:uid="{00000000-0005-0000-0000-000091C40000}"/>
    <cellStyle name="Total (line) 4 4 30 2 3" xfId="50189" xr:uid="{00000000-0005-0000-0000-000092C40000}"/>
    <cellStyle name="Total (line) 4 4 30 2 4" xfId="50190" xr:uid="{00000000-0005-0000-0000-000093C40000}"/>
    <cellStyle name="Total (line) 4 4 30 3" xfId="50191" xr:uid="{00000000-0005-0000-0000-000094C40000}"/>
    <cellStyle name="Total (line) 4 4 30 4" xfId="50192" xr:uid="{00000000-0005-0000-0000-000095C40000}"/>
    <cellStyle name="Total (line) 4 4 30 5" xfId="50193" xr:uid="{00000000-0005-0000-0000-000096C40000}"/>
    <cellStyle name="Total (line) 4 4 31" xfId="6998" xr:uid="{00000000-0005-0000-0000-000097C40000}"/>
    <cellStyle name="Total (line) 4 4 31 2" xfId="50194" xr:uid="{00000000-0005-0000-0000-000098C40000}"/>
    <cellStyle name="Total (line) 4 4 31 2 2" xfId="50195" xr:uid="{00000000-0005-0000-0000-000099C40000}"/>
    <cellStyle name="Total (line) 4 4 31 2 3" xfId="50196" xr:uid="{00000000-0005-0000-0000-00009AC40000}"/>
    <cellStyle name="Total (line) 4 4 31 2 4" xfId="50197" xr:uid="{00000000-0005-0000-0000-00009BC40000}"/>
    <cellStyle name="Total (line) 4 4 31 3" xfId="50198" xr:uid="{00000000-0005-0000-0000-00009CC40000}"/>
    <cellStyle name="Total (line) 4 4 31 4" xfId="50199" xr:uid="{00000000-0005-0000-0000-00009DC40000}"/>
    <cellStyle name="Total (line) 4 4 31 5" xfId="50200" xr:uid="{00000000-0005-0000-0000-00009EC40000}"/>
    <cellStyle name="Total (line) 4 4 32" xfId="6999" xr:uid="{00000000-0005-0000-0000-00009FC40000}"/>
    <cellStyle name="Total (line) 4 4 32 2" xfId="50201" xr:uid="{00000000-0005-0000-0000-0000A0C40000}"/>
    <cellStyle name="Total (line) 4 4 32 2 2" xfId="50202" xr:uid="{00000000-0005-0000-0000-0000A1C40000}"/>
    <cellStyle name="Total (line) 4 4 32 2 3" xfId="50203" xr:uid="{00000000-0005-0000-0000-0000A2C40000}"/>
    <cellStyle name="Total (line) 4 4 32 2 4" xfId="50204" xr:uid="{00000000-0005-0000-0000-0000A3C40000}"/>
    <cellStyle name="Total (line) 4 4 32 3" xfId="50205" xr:uid="{00000000-0005-0000-0000-0000A4C40000}"/>
    <cellStyle name="Total (line) 4 4 32 4" xfId="50206" xr:uid="{00000000-0005-0000-0000-0000A5C40000}"/>
    <cellStyle name="Total (line) 4 4 32 5" xfId="50207" xr:uid="{00000000-0005-0000-0000-0000A6C40000}"/>
    <cellStyle name="Total (line) 4 4 33" xfId="7000" xr:uid="{00000000-0005-0000-0000-0000A7C40000}"/>
    <cellStyle name="Total (line) 4 4 33 2" xfId="50208" xr:uid="{00000000-0005-0000-0000-0000A8C40000}"/>
    <cellStyle name="Total (line) 4 4 33 2 2" xfId="50209" xr:uid="{00000000-0005-0000-0000-0000A9C40000}"/>
    <cellStyle name="Total (line) 4 4 33 2 3" xfId="50210" xr:uid="{00000000-0005-0000-0000-0000AAC40000}"/>
    <cellStyle name="Total (line) 4 4 33 2 4" xfId="50211" xr:uid="{00000000-0005-0000-0000-0000ABC40000}"/>
    <cellStyle name="Total (line) 4 4 33 3" xfId="50212" xr:uid="{00000000-0005-0000-0000-0000ACC40000}"/>
    <cellStyle name="Total (line) 4 4 33 4" xfId="50213" xr:uid="{00000000-0005-0000-0000-0000ADC40000}"/>
    <cellStyle name="Total (line) 4 4 33 5" xfId="50214" xr:uid="{00000000-0005-0000-0000-0000AEC40000}"/>
    <cellStyle name="Total (line) 4 4 34" xfId="7001" xr:uid="{00000000-0005-0000-0000-0000AFC40000}"/>
    <cellStyle name="Total (line) 4 4 34 2" xfId="50215" xr:uid="{00000000-0005-0000-0000-0000B0C40000}"/>
    <cellStyle name="Total (line) 4 4 34 2 2" xfId="50216" xr:uid="{00000000-0005-0000-0000-0000B1C40000}"/>
    <cellStyle name="Total (line) 4 4 34 2 3" xfId="50217" xr:uid="{00000000-0005-0000-0000-0000B2C40000}"/>
    <cellStyle name="Total (line) 4 4 34 2 4" xfId="50218" xr:uid="{00000000-0005-0000-0000-0000B3C40000}"/>
    <cellStyle name="Total (line) 4 4 34 3" xfId="50219" xr:uid="{00000000-0005-0000-0000-0000B4C40000}"/>
    <cellStyle name="Total (line) 4 4 34 4" xfId="50220" xr:uid="{00000000-0005-0000-0000-0000B5C40000}"/>
    <cellStyle name="Total (line) 4 4 34 5" xfId="50221" xr:uid="{00000000-0005-0000-0000-0000B6C40000}"/>
    <cellStyle name="Total (line) 4 4 35" xfId="7002" xr:uid="{00000000-0005-0000-0000-0000B7C40000}"/>
    <cellStyle name="Total (line) 4 4 35 2" xfId="50222" xr:uid="{00000000-0005-0000-0000-0000B8C40000}"/>
    <cellStyle name="Total (line) 4 4 35 2 2" xfId="50223" xr:uid="{00000000-0005-0000-0000-0000B9C40000}"/>
    <cellStyle name="Total (line) 4 4 35 2 3" xfId="50224" xr:uid="{00000000-0005-0000-0000-0000BAC40000}"/>
    <cellStyle name="Total (line) 4 4 35 2 4" xfId="50225" xr:uid="{00000000-0005-0000-0000-0000BBC40000}"/>
    <cellStyle name="Total (line) 4 4 35 3" xfId="50226" xr:uid="{00000000-0005-0000-0000-0000BCC40000}"/>
    <cellStyle name="Total (line) 4 4 35 4" xfId="50227" xr:uid="{00000000-0005-0000-0000-0000BDC40000}"/>
    <cellStyle name="Total (line) 4 4 35 5" xfId="50228" xr:uid="{00000000-0005-0000-0000-0000BEC40000}"/>
    <cellStyle name="Total (line) 4 4 36" xfId="7003" xr:uid="{00000000-0005-0000-0000-0000BFC40000}"/>
    <cellStyle name="Total (line) 4 4 36 2" xfId="50229" xr:uid="{00000000-0005-0000-0000-0000C0C40000}"/>
    <cellStyle name="Total (line) 4 4 36 2 2" xfId="50230" xr:uid="{00000000-0005-0000-0000-0000C1C40000}"/>
    <cellStyle name="Total (line) 4 4 36 2 3" xfId="50231" xr:uid="{00000000-0005-0000-0000-0000C2C40000}"/>
    <cellStyle name="Total (line) 4 4 36 2 4" xfId="50232" xr:uid="{00000000-0005-0000-0000-0000C3C40000}"/>
    <cellStyle name="Total (line) 4 4 36 3" xfId="50233" xr:uid="{00000000-0005-0000-0000-0000C4C40000}"/>
    <cellStyle name="Total (line) 4 4 36 4" xfId="50234" xr:uid="{00000000-0005-0000-0000-0000C5C40000}"/>
    <cellStyle name="Total (line) 4 4 36 5" xfId="50235" xr:uid="{00000000-0005-0000-0000-0000C6C40000}"/>
    <cellStyle name="Total (line) 4 4 37" xfId="7004" xr:uid="{00000000-0005-0000-0000-0000C7C40000}"/>
    <cellStyle name="Total (line) 4 4 37 2" xfId="50236" xr:uid="{00000000-0005-0000-0000-0000C8C40000}"/>
    <cellStyle name="Total (line) 4 4 37 2 2" xfId="50237" xr:uid="{00000000-0005-0000-0000-0000C9C40000}"/>
    <cellStyle name="Total (line) 4 4 37 2 3" xfId="50238" xr:uid="{00000000-0005-0000-0000-0000CAC40000}"/>
    <cellStyle name="Total (line) 4 4 37 2 4" xfId="50239" xr:uid="{00000000-0005-0000-0000-0000CBC40000}"/>
    <cellStyle name="Total (line) 4 4 37 3" xfId="50240" xr:uid="{00000000-0005-0000-0000-0000CCC40000}"/>
    <cellStyle name="Total (line) 4 4 37 4" xfId="50241" xr:uid="{00000000-0005-0000-0000-0000CDC40000}"/>
    <cellStyle name="Total (line) 4 4 37 5" xfId="50242" xr:uid="{00000000-0005-0000-0000-0000CEC40000}"/>
    <cellStyle name="Total (line) 4 4 38" xfId="7005" xr:uid="{00000000-0005-0000-0000-0000CFC40000}"/>
    <cellStyle name="Total (line) 4 4 38 2" xfId="50243" xr:uid="{00000000-0005-0000-0000-0000D0C40000}"/>
    <cellStyle name="Total (line) 4 4 38 2 2" xfId="50244" xr:uid="{00000000-0005-0000-0000-0000D1C40000}"/>
    <cellStyle name="Total (line) 4 4 38 2 3" xfId="50245" xr:uid="{00000000-0005-0000-0000-0000D2C40000}"/>
    <cellStyle name="Total (line) 4 4 38 2 4" xfId="50246" xr:uid="{00000000-0005-0000-0000-0000D3C40000}"/>
    <cellStyle name="Total (line) 4 4 38 3" xfId="50247" xr:uid="{00000000-0005-0000-0000-0000D4C40000}"/>
    <cellStyle name="Total (line) 4 4 38 4" xfId="50248" xr:uid="{00000000-0005-0000-0000-0000D5C40000}"/>
    <cellStyle name="Total (line) 4 4 38 5" xfId="50249" xr:uid="{00000000-0005-0000-0000-0000D6C40000}"/>
    <cellStyle name="Total (line) 4 4 39" xfId="7006" xr:uid="{00000000-0005-0000-0000-0000D7C40000}"/>
    <cellStyle name="Total (line) 4 4 39 2" xfId="50250" xr:uid="{00000000-0005-0000-0000-0000D8C40000}"/>
    <cellStyle name="Total (line) 4 4 39 2 2" xfId="50251" xr:uid="{00000000-0005-0000-0000-0000D9C40000}"/>
    <cellStyle name="Total (line) 4 4 39 2 3" xfId="50252" xr:uid="{00000000-0005-0000-0000-0000DAC40000}"/>
    <cellStyle name="Total (line) 4 4 39 2 4" xfId="50253" xr:uid="{00000000-0005-0000-0000-0000DBC40000}"/>
    <cellStyle name="Total (line) 4 4 39 3" xfId="50254" xr:uid="{00000000-0005-0000-0000-0000DCC40000}"/>
    <cellStyle name="Total (line) 4 4 39 4" xfId="50255" xr:uid="{00000000-0005-0000-0000-0000DDC40000}"/>
    <cellStyle name="Total (line) 4 4 39 5" xfId="50256" xr:uid="{00000000-0005-0000-0000-0000DEC40000}"/>
    <cellStyle name="Total (line) 4 4 4" xfId="7007" xr:uid="{00000000-0005-0000-0000-0000DFC40000}"/>
    <cellStyle name="Total (line) 4 4 4 2" xfId="50257" xr:uid="{00000000-0005-0000-0000-0000E0C40000}"/>
    <cellStyle name="Total (line) 4 4 4 2 2" xfId="50258" xr:uid="{00000000-0005-0000-0000-0000E1C40000}"/>
    <cellStyle name="Total (line) 4 4 4 2 3" xfId="50259" xr:uid="{00000000-0005-0000-0000-0000E2C40000}"/>
    <cellStyle name="Total (line) 4 4 4 2 4" xfId="50260" xr:uid="{00000000-0005-0000-0000-0000E3C40000}"/>
    <cellStyle name="Total (line) 4 4 4 3" xfId="50261" xr:uid="{00000000-0005-0000-0000-0000E4C40000}"/>
    <cellStyle name="Total (line) 4 4 4 4" xfId="50262" xr:uid="{00000000-0005-0000-0000-0000E5C40000}"/>
    <cellStyle name="Total (line) 4 4 4 5" xfId="50263" xr:uid="{00000000-0005-0000-0000-0000E6C40000}"/>
    <cellStyle name="Total (line) 4 4 40" xfId="7008" xr:uid="{00000000-0005-0000-0000-0000E7C40000}"/>
    <cellStyle name="Total (line) 4 4 40 2" xfId="50264" xr:uid="{00000000-0005-0000-0000-0000E8C40000}"/>
    <cellStyle name="Total (line) 4 4 40 2 2" xfId="50265" xr:uid="{00000000-0005-0000-0000-0000E9C40000}"/>
    <cellStyle name="Total (line) 4 4 40 2 3" xfId="50266" xr:uid="{00000000-0005-0000-0000-0000EAC40000}"/>
    <cellStyle name="Total (line) 4 4 40 2 4" xfId="50267" xr:uid="{00000000-0005-0000-0000-0000EBC40000}"/>
    <cellStyle name="Total (line) 4 4 40 3" xfId="50268" xr:uid="{00000000-0005-0000-0000-0000ECC40000}"/>
    <cellStyle name="Total (line) 4 4 40 4" xfId="50269" xr:uid="{00000000-0005-0000-0000-0000EDC40000}"/>
    <cellStyle name="Total (line) 4 4 40 5" xfId="50270" xr:uid="{00000000-0005-0000-0000-0000EEC40000}"/>
    <cellStyle name="Total (line) 4 4 41" xfId="7009" xr:uid="{00000000-0005-0000-0000-0000EFC40000}"/>
    <cellStyle name="Total (line) 4 4 41 2" xfId="50271" xr:uid="{00000000-0005-0000-0000-0000F0C40000}"/>
    <cellStyle name="Total (line) 4 4 41 2 2" xfId="50272" xr:uid="{00000000-0005-0000-0000-0000F1C40000}"/>
    <cellStyle name="Total (line) 4 4 41 2 3" xfId="50273" xr:uid="{00000000-0005-0000-0000-0000F2C40000}"/>
    <cellStyle name="Total (line) 4 4 41 2 4" xfId="50274" xr:uid="{00000000-0005-0000-0000-0000F3C40000}"/>
    <cellStyle name="Total (line) 4 4 41 3" xfId="50275" xr:uid="{00000000-0005-0000-0000-0000F4C40000}"/>
    <cellStyle name="Total (line) 4 4 41 4" xfId="50276" xr:uid="{00000000-0005-0000-0000-0000F5C40000}"/>
    <cellStyle name="Total (line) 4 4 41 5" xfId="50277" xr:uid="{00000000-0005-0000-0000-0000F6C40000}"/>
    <cellStyle name="Total (line) 4 4 42" xfId="7010" xr:uid="{00000000-0005-0000-0000-0000F7C40000}"/>
    <cellStyle name="Total (line) 4 4 42 2" xfId="50278" xr:uid="{00000000-0005-0000-0000-0000F8C40000}"/>
    <cellStyle name="Total (line) 4 4 42 2 2" xfId="50279" xr:uid="{00000000-0005-0000-0000-0000F9C40000}"/>
    <cellStyle name="Total (line) 4 4 42 2 3" xfId="50280" xr:uid="{00000000-0005-0000-0000-0000FAC40000}"/>
    <cellStyle name="Total (line) 4 4 42 2 4" xfId="50281" xr:uid="{00000000-0005-0000-0000-0000FBC40000}"/>
    <cellStyle name="Total (line) 4 4 42 3" xfId="50282" xr:uid="{00000000-0005-0000-0000-0000FCC40000}"/>
    <cellStyle name="Total (line) 4 4 42 4" xfId="50283" xr:uid="{00000000-0005-0000-0000-0000FDC40000}"/>
    <cellStyle name="Total (line) 4 4 42 5" xfId="50284" xr:uid="{00000000-0005-0000-0000-0000FEC40000}"/>
    <cellStyle name="Total (line) 4 4 43" xfId="7011" xr:uid="{00000000-0005-0000-0000-0000FFC40000}"/>
    <cellStyle name="Total (line) 4 4 43 2" xfId="50285" xr:uid="{00000000-0005-0000-0000-000000C50000}"/>
    <cellStyle name="Total (line) 4 4 43 2 2" xfId="50286" xr:uid="{00000000-0005-0000-0000-000001C50000}"/>
    <cellStyle name="Total (line) 4 4 43 2 3" xfId="50287" xr:uid="{00000000-0005-0000-0000-000002C50000}"/>
    <cellStyle name="Total (line) 4 4 43 2 4" xfId="50288" xr:uid="{00000000-0005-0000-0000-000003C50000}"/>
    <cellStyle name="Total (line) 4 4 43 3" xfId="50289" xr:uid="{00000000-0005-0000-0000-000004C50000}"/>
    <cellStyle name="Total (line) 4 4 43 4" xfId="50290" xr:uid="{00000000-0005-0000-0000-000005C50000}"/>
    <cellStyle name="Total (line) 4 4 43 5" xfId="50291" xr:uid="{00000000-0005-0000-0000-000006C50000}"/>
    <cellStyle name="Total (line) 4 4 44" xfId="7012" xr:uid="{00000000-0005-0000-0000-000007C50000}"/>
    <cellStyle name="Total (line) 4 4 44 2" xfId="50292" xr:uid="{00000000-0005-0000-0000-000008C50000}"/>
    <cellStyle name="Total (line) 4 4 44 2 2" xfId="50293" xr:uid="{00000000-0005-0000-0000-000009C50000}"/>
    <cellStyle name="Total (line) 4 4 44 2 3" xfId="50294" xr:uid="{00000000-0005-0000-0000-00000AC50000}"/>
    <cellStyle name="Total (line) 4 4 44 2 4" xfId="50295" xr:uid="{00000000-0005-0000-0000-00000BC50000}"/>
    <cellStyle name="Total (line) 4 4 44 3" xfId="50296" xr:uid="{00000000-0005-0000-0000-00000CC50000}"/>
    <cellStyle name="Total (line) 4 4 44 4" xfId="50297" xr:uid="{00000000-0005-0000-0000-00000DC50000}"/>
    <cellStyle name="Total (line) 4 4 44 5" xfId="50298" xr:uid="{00000000-0005-0000-0000-00000EC50000}"/>
    <cellStyle name="Total (line) 4 4 45" xfId="7013" xr:uid="{00000000-0005-0000-0000-00000FC50000}"/>
    <cellStyle name="Total (line) 4 4 45 2" xfId="50299" xr:uid="{00000000-0005-0000-0000-000010C50000}"/>
    <cellStyle name="Total (line) 4 4 45 2 2" xfId="50300" xr:uid="{00000000-0005-0000-0000-000011C50000}"/>
    <cellStyle name="Total (line) 4 4 45 2 3" xfId="50301" xr:uid="{00000000-0005-0000-0000-000012C50000}"/>
    <cellStyle name="Total (line) 4 4 45 2 4" xfId="50302" xr:uid="{00000000-0005-0000-0000-000013C50000}"/>
    <cellStyle name="Total (line) 4 4 45 3" xfId="50303" xr:uid="{00000000-0005-0000-0000-000014C50000}"/>
    <cellStyle name="Total (line) 4 4 45 4" xfId="50304" xr:uid="{00000000-0005-0000-0000-000015C50000}"/>
    <cellStyle name="Total (line) 4 4 45 5" xfId="50305" xr:uid="{00000000-0005-0000-0000-000016C50000}"/>
    <cellStyle name="Total (line) 4 4 46" xfId="50306" xr:uid="{00000000-0005-0000-0000-000017C50000}"/>
    <cellStyle name="Total (line) 4 4 46 2" xfId="50307" xr:uid="{00000000-0005-0000-0000-000018C50000}"/>
    <cellStyle name="Total (line) 4 4 46 3" xfId="50308" xr:uid="{00000000-0005-0000-0000-000019C50000}"/>
    <cellStyle name="Total (line) 4 4 46 4" xfId="50309" xr:uid="{00000000-0005-0000-0000-00001AC50000}"/>
    <cellStyle name="Total (line) 4 4 47" xfId="50310" xr:uid="{00000000-0005-0000-0000-00001BC50000}"/>
    <cellStyle name="Total (line) 4 4 5" xfId="7014" xr:uid="{00000000-0005-0000-0000-00001CC50000}"/>
    <cellStyle name="Total (line) 4 4 5 2" xfId="50311" xr:uid="{00000000-0005-0000-0000-00001DC50000}"/>
    <cellStyle name="Total (line) 4 4 5 2 2" xfId="50312" xr:uid="{00000000-0005-0000-0000-00001EC50000}"/>
    <cellStyle name="Total (line) 4 4 5 2 3" xfId="50313" xr:uid="{00000000-0005-0000-0000-00001FC50000}"/>
    <cellStyle name="Total (line) 4 4 5 2 4" xfId="50314" xr:uid="{00000000-0005-0000-0000-000020C50000}"/>
    <cellStyle name="Total (line) 4 4 5 3" xfId="50315" xr:uid="{00000000-0005-0000-0000-000021C50000}"/>
    <cellStyle name="Total (line) 4 4 5 4" xfId="50316" xr:uid="{00000000-0005-0000-0000-000022C50000}"/>
    <cellStyle name="Total (line) 4 4 5 5" xfId="50317" xr:uid="{00000000-0005-0000-0000-000023C50000}"/>
    <cellStyle name="Total (line) 4 4 6" xfId="7015" xr:uid="{00000000-0005-0000-0000-000024C50000}"/>
    <cellStyle name="Total (line) 4 4 6 2" xfId="50318" xr:uid="{00000000-0005-0000-0000-000025C50000}"/>
    <cellStyle name="Total (line) 4 4 6 2 2" xfId="50319" xr:uid="{00000000-0005-0000-0000-000026C50000}"/>
    <cellStyle name="Total (line) 4 4 6 2 3" xfId="50320" xr:uid="{00000000-0005-0000-0000-000027C50000}"/>
    <cellStyle name="Total (line) 4 4 6 2 4" xfId="50321" xr:uid="{00000000-0005-0000-0000-000028C50000}"/>
    <cellStyle name="Total (line) 4 4 6 3" xfId="50322" xr:uid="{00000000-0005-0000-0000-000029C50000}"/>
    <cellStyle name="Total (line) 4 4 6 4" xfId="50323" xr:uid="{00000000-0005-0000-0000-00002AC50000}"/>
    <cellStyle name="Total (line) 4 4 6 5" xfId="50324" xr:uid="{00000000-0005-0000-0000-00002BC50000}"/>
    <cellStyle name="Total (line) 4 4 7" xfId="7016" xr:uid="{00000000-0005-0000-0000-00002CC50000}"/>
    <cellStyle name="Total (line) 4 4 7 2" xfId="50325" xr:uid="{00000000-0005-0000-0000-00002DC50000}"/>
    <cellStyle name="Total (line) 4 4 7 2 2" xfId="50326" xr:uid="{00000000-0005-0000-0000-00002EC50000}"/>
    <cellStyle name="Total (line) 4 4 7 2 3" xfId="50327" xr:uid="{00000000-0005-0000-0000-00002FC50000}"/>
    <cellStyle name="Total (line) 4 4 7 2 4" xfId="50328" xr:uid="{00000000-0005-0000-0000-000030C50000}"/>
    <cellStyle name="Total (line) 4 4 7 3" xfId="50329" xr:uid="{00000000-0005-0000-0000-000031C50000}"/>
    <cellStyle name="Total (line) 4 4 7 4" xfId="50330" xr:uid="{00000000-0005-0000-0000-000032C50000}"/>
    <cellStyle name="Total (line) 4 4 7 5" xfId="50331" xr:uid="{00000000-0005-0000-0000-000033C50000}"/>
    <cellStyle name="Total (line) 4 4 8" xfId="7017" xr:uid="{00000000-0005-0000-0000-000034C50000}"/>
    <cellStyle name="Total (line) 4 4 8 2" xfId="50332" xr:uid="{00000000-0005-0000-0000-000035C50000}"/>
    <cellStyle name="Total (line) 4 4 8 2 2" xfId="50333" xr:uid="{00000000-0005-0000-0000-000036C50000}"/>
    <cellStyle name="Total (line) 4 4 8 2 3" xfId="50334" xr:uid="{00000000-0005-0000-0000-000037C50000}"/>
    <cellStyle name="Total (line) 4 4 8 2 4" xfId="50335" xr:uid="{00000000-0005-0000-0000-000038C50000}"/>
    <cellStyle name="Total (line) 4 4 8 3" xfId="50336" xr:uid="{00000000-0005-0000-0000-000039C50000}"/>
    <cellStyle name="Total (line) 4 4 8 4" xfId="50337" xr:uid="{00000000-0005-0000-0000-00003AC50000}"/>
    <cellStyle name="Total (line) 4 4 8 5" xfId="50338" xr:uid="{00000000-0005-0000-0000-00003BC50000}"/>
    <cellStyle name="Total (line) 4 4 9" xfId="7018" xr:uid="{00000000-0005-0000-0000-00003CC50000}"/>
    <cellStyle name="Total (line) 4 4 9 2" xfId="50339" xr:uid="{00000000-0005-0000-0000-00003DC50000}"/>
    <cellStyle name="Total (line) 4 4 9 2 2" xfId="50340" xr:uid="{00000000-0005-0000-0000-00003EC50000}"/>
    <cellStyle name="Total (line) 4 4 9 2 3" xfId="50341" xr:uid="{00000000-0005-0000-0000-00003FC50000}"/>
    <cellStyle name="Total (line) 4 4 9 2 4" xfId="50342" xr:uid="{00000000-0005-0000-0000-000040C50000}"/>
    <cellStyle name="Total (line) 4 4 9 3" xfId="50343" xr:uid="{00000000-0005-0000-0000-000041C50000}"/>
    <cellStyle name="Total (line) 4 4 9 4" xfId="50344" xr:uid="{00000000-0005-0000-0000-000042C50000}"/>
    <cellStyle name="Total (line) 4 4 9 5" xfId="50345" xr:uid="{00000000-0005-0000-0000-000043C50000}"/>
    <cellStyle name="Total (line) 4 5" xfId="7019" xr:uid="{00000000-0005-0000-0000-000044C50000}"/>
    <cellStyle name="Total (line) 4 5 10" xfId="7020" xr:uid="{00000000-0005-0000-0000-000045C50000}"/>
    <cellStyle name="Total (line) 4 5 10 2" xfId="50346" xr:uid="{00000000-0005-0000-0000-000046C50000}"/>
    <cellStyle name="Total (line) 4 5 10 2 2" xfId="50347" xr:uid="{00000000-0005-0000-0000-000047C50000}"/>
    <cellStyle name="Total (line) 4 5 10 2 3" xfId="50348" xr:uid="{00000000-0005-0000-0000-000048C50000}"/>
    <cellStyle name="Total (line) 4 5 10 2 4" xfId="50349" xr:uid="{00000000-0005-0000-0000-000049C50000}"/>
    <cellStyle name="Total (line) 4 5 10 3" xfId="50350" xr:uid="{00000000-0005-0000-0000-00004AC50000}"/>
    <cellStyle name="Total (line) 4 5 10 4" xfId="50351" xr:uid="{00000000-0005-0000-0000-00004BC50000}"/>
    <cellStyle name="Total (line) 4 5 10 5" xfId="50352" xr:uid="{00000000-0005-0000-0000-00004CC50000}"/>
    <cellStyle name="Total (line) 4 5 11" xfId="7021" xr:uid="{00000000-0005-0000-0000-00004DC50000}"/>
    <cellStyle name="Total (line) 4 5 11 2" xfId="50353" xr:uid="{00000000-0005-0000-0000-00004EC50000}"/>
    <cellStyle name="Total (line) 4 5 11 2 2" xfId="50354" xr:uid="{00000000-0005-0000-0000-00004FC50000}"/>
    <cellStyle name="Total (line) 4 5 11 2 3" xfId="50355" xr:uid="{00000000-0005-0000-0000-000050C50000}"/>
    <cellStyle name="Total (line) 4 5 11 2 4" xfId="50356" xr:uid="{00000000-0005-0000-0000-000051C50000}"/>
    <cellStyle name="Total (line) 4 5 11 3" xfId="50357" xr:uid="{00000000-0005-0000-0000-000052C50000}"/>
    <cellStyle name="Total (line) 4 5 11 4" xfId="50358" xr:uid="{00000000-0005-0000-0000-000053C50000}"/>
    <cellStyle name="Total (line) 4 5 11 5" xfId="50359" xr:uid="{00000000-0005-0000-0000-000054C50000}"/>
    <cellStyle name="Total (line) 4 5 12" xfId="7022" xr:uid="{00000000-0005-0000-0000-000055C50000}"/>
    <cellStyle name="Total (line) 4 5 12 2" xfId="50360" xr:uid="{00000000-0005-0000-0000-000056C50000}"/>
    <cellStyle name="Total (line) 4 5 12 2 2" xfId="50361" xr:uid="{00000000-0005-0000-0000-000057C50000}"/>
    <cellStyle name="Total (line) 4 5 12 2 3" xfId="50362" xr:uid="{00000000-0005-0000-0000-000058C50000}"/>
    <cellStyle name="Total (line) 4 5 12 2 4" xfId="50363" xr:uid="{00000000-0005-0000-0000-000059C50000}"/>
    <cellStyle name="Total (line) 4 5 12 3" xfId="50364" xr:uid="{00000000-0005-0000-0000-00005AC50000}"/>
    <cellStyle name="Total (line) 4 5 12 4" xfId="50365" xr:uid="{00000000-0005-0000-0000-00005BC50000}"/>
    <cellStyle name="Total (line) 4 5 12 5" xfId="50366" xr:uid="{00000000-0005-0000-0000-00005CC50000}"/>
    <cellStyle name="Total (line) 4 5 13" xfId="7023" xr:uid="{00000000-0005-0000-0000-00005DC50000}"/>
    <cellStyle name="Total (line) 4 5 13 2" xfId="50367" xr:uid="{00000000-0005-0000-0000-00005EC50000}"/>
    <cellStyle name="Total (line) 4 5 13 2 2" xfId="50368" xr:uid="{00000000-0005-0000-0000-00005FC50000}"/>
    <cellStyle name="Total (line) 4 5 13 2 3" xfId="50369" xr:uid="{00000000-0005-0000-0000-000060C50000}"/>
    <cellStyle name="Total (line) 4 5 13 2 4" xfId="50370" xr:uid="{00000000-0005-0000-0000-000061C50000}"/>
    <cellStyle name="Total (line) 4 5 13 3" xfId="50371" xr:uid="{00000000-0005-0000-0000-000062C50000}"/>
    <cellStyle name="Total (line) 4 5 13 4" xfId="50372" xr:uid="{00000000-0005-0000-0000-000063C50000}"/>
    <cellStyle name="Total (line) 4 5 13 5" xfId="50373" xr:uid="{00000000-0005-0000-0000-000064C50000}"/>
    <cellStyle name="Total (line) 4 5 14" xfId="7024" xr:uid="{00000000-0005-0000-0000-000065C50000}"/>
    <cellStyle name="Total (line) 4 5 14 2" xfId="50374" xr:uid="{00000000-0005-0000-0000-000066C50000}"/>
    <cellStyle name="Total (line) 4 5 14 2 2" xfId="50375" xr:uid="{00000000-0005-0000-0000-000067C50000}"/>
    <cellStyle name="Total (line) 4 5 14 2 3" xfId="50376" xr:uid="{00000000-0005-0000-0000-000068C50000}"/>
    <cellStyle name="Total (line) 4 5 14 2 4" xfId="50377" xr:uid="{00000000-0005-0000-0000-000069C50000}"/>
    <cellStyle name="Total (line) 4 5 14 3" xfId="50378" xr:uid="{00000000-0005-0000-0000-00006AC50000}"/>
    <cellStyle name="Total (line) 4 5 14 4" xfId="50379" xr:uid="{00000000-0005-0000-0000-00006BC50000}"/>
    <cellStyle name="Total (line) 4 5 14 5" xfId="50380" xr:uid="{00000000-0005-0000-0000-00006CC50000}"/>
    <cellStyle name="Total (line) 4 5 15" xfId="7025" xr:uid="{00000000-0005-0000-0000-00006DC50000}"/>
    <cellStyle name="Total (line) 4 5 15 2" xfId="50381" xr:uid="{00000000-0005-0000-0000-00006EC50000}"/>
    <cellStyle name="Total (line) 4 5 15 2 2" xfId="50382" xr:uid="{00000000-0005-0000-0000-00006FC50000}"/>
    <cellStyle name="Total (line) 4 5 15 2 3" xfId="50383" xr:uid="{00000000-0005-0000-0000-000070C50000}"/>
    <cellStyle name="Total (line) 4 5 15 2 4" xfId="50384" xr:uid="{00000000-0005-0000-0000-000071C50000}"/>
    <cellStyle name="Total (line) 4 5 15 3" xfId="50385" xr:uid="{00000000-0005-0000-0000-000072C50000}"/>
    <cellStyle name="Total (line) 4 5 15 4" xfId="50386" xr:uid="{00000000-0005-0000-0000-000073C50000}"/>
    <cellStyle name="Total (line) 4 5 15 5" xfId="50387" xr:uid="{00000000-0005-0000-0000-000074C50000}"/>
    <cellStyle name="Total (line) 4 5 16" xfId="7026" xr:uid="{00000000-0005-0000-0000-000075C50000}"/>
    <cellStyle name="Total (line) 4 5 16 2" xfId="50388" xr:uid="{00000000-0005-0000-0000-000076C50000}"/>
    <cellStyle name="Total (line) 4 5 16 2 2" xfId="50389" xr:uid="{00000000-0005-0000-0000-000077C50000}"/>
    <cellStyle name="Total (line) 4 5 16 2 3" xfId="50390" xr:uid="{00000000-0005-0000-0000-000078C50000}"/>
    <cellStyle name="Total (line) 4 5 16 2 4" xfId="50391" xr:uid="{00000000-0005-0000-0000-000079C50000}"/>
    <cellStyle name="Total (line) 4 5 16 3" xfId="50392" xr:uid="{00000000-0005-0000-0000-00007AC50000}"/>
    <cellStyle name="Total (line) 4 5 16 4" xfId="50393" xr:uid="{00000000-0005-0000-0000-00007BC50000}"/>
    <cellStyle name="Total (line) 4 5 16 5" xfId="50394" xr:uid="{00000000-0005-0000-0000-00007CC50000}"/>
    <cellStyle name="Total (line) 4 5 17" xfId="7027" xr:uid="{00000000-0005-0000-0000-00007DC50000}"/>
    <cellStyle name="Total (line) 4 5 17 2" xfId="50395" xr:uid="{00000000-0005-0000-0000-00007EC50000}"/>
    <cellStyle name="Total (line) 4 5 17 2 2" xfId="50396" xr:uid="{00000000-0005-0000-0000-00007FC50000}"/>
    <cellStyle name="Total (line) 4 5 17 2 3" xfId="50397" xr:uid="{00000000-0005-0000-0000-000080C50000}"/>
    <cellStyle name="Total (line) 4 5 17 2 4" xfId="50398" xr:uid="{00000000-0005-0000-0000-000081C50000}"/>
    <cellStyle name="Total (line) 4 5 17 3" xfId="50399" xr:uid="{00000000-0005-0000-0000-000082C50000}"/>
    <cellStyle name="Total (line) 4 5 17 4" xfId="50400" xr:uid="{00000000-0005-0000-0000-000083C50000}"/>
    <cellStyle name="Total (line) 4 5 17 5" xfId="50401" xr:uid="{00000000-0005-0000-0000-000084C50000}"/>
    <cellStyle name="Total (line) 4 5 18" xfId="7028" xr:uid="{00000000-0005-0000-0000-000085C50000}"/>
    <cellStyle name="Total (line) 4 5 18 2" xfId="50402" xr:uid="{00000000-0005-0000-0000-000086C50000}"/>
    <cellStyle name="Total (line) 4 5 18 2 2" xfId="50403" xr:uid="{00000000-0005-0000-0000-000087C50000}"/>
    <cellStyle name="Total (line) 4 5 18 2 3" xfId="50404" xr:uid="{00000000-0005-0000-0000-000088C50000}"/>
    <cellStyle name="Total (line) 4 5 18 2 4" xfId="50405" xr:uid="{00000000-0005-0000-0000-000089C50000}"/>
    <cellStyle name="Total (line) 4 5 18 3" xfId="50406" xr:uid="{00000000-0005-0000-0000-00008AC50000}"/>
    <cellStyle name="Total (line) 4 5 18 4" xfId="50407" xr:uid="{00000000-0005-0000-0000-00008BC50000}"/>
    <cellStyle name="Total (line) 4 5 18 5" xfId="50408" xr:uid="{00000000-0005-0000-0000-00008CC50000}"/>
    <cellStyle name="Total (line) 4 5 19" xfId="7029" xr:uid="{00000000-0005-0000-0000-00008DC50000}"/>
    <cellStyle name="Total (line) 4 5 19 2" xfId="50409" xr:uid="{00000000-0005-0000-0000-00008EC50000}"/>
    <cellStyle name="Total (line) 4 5 19 2 2" xfId="50410" xr:uid="{00000000-0005-0000-0000-00008FC50000}"/>
    <cellStyle name="Total (line) 4 5 19 2 3" xfId="50411" xr:uid="{00000000-0005-0000-0000-000090C50000}"/>
    <cellStyle name="Total (line) 4 5 19 2 4" xfId="50412" xr:uid="{00000000-0005-0000-0000-000091C50000}"/>
    <cellStyle name="Total (line) 4 5 19 3" xfId="50413" xr:uid="{00000000-0005-0000-0000-000092C50000}"/>
    <cellStyle name="Total (line) 4 5 19 4" xfId="50414" xr:uid="{00000000-0005-0000-0000-000093C50000}"/>
    <cellStyle name="Total (line) 4 5 19 5" xfId="50415" xr:uid="{00000000-0005-0000-0000-000094C50000}"/>
    <cellStyle name="Total (line) 4 5 2" xfId="7030" xr:uid="{00000000-0005-0000-0000-000095C50000}"/>
    <cellStyle name="Total (line) 4 5 2 2" xfId="50416" xr:uid="{00000000-0005-0000-0000-000096C50000}"/>
    <cellStyle name="Total (line) 4 5 2 2 2" xfId="50417" xr:uid="{00000000-0005-0000-0000-000097C50000}"/>
    <cellStyle name="Total (line) 4 5 2 2 3" xfId="50418" xr:uid="{00000000-0005-0000-0000-000098C50000}"/>
    <cellStyle name="Total (line) 4 5 2 2 4" xfId="50419" xr:uid="{00000000-0005-0000-0000-000099C50000}"/>
    <cellStyle name="Total (line) 4 5 2 3" xfId="50420" xr:uid="{00000000-0005-0000-0000-00009AC50000}"/>
    <cellStyle name="Total (line) 4 5 2 4" xfId="50421" xr:uid="{00000000-0005-0000-0000-00009BC50000}"/>
    <cellStyle name="Total (line) 4 5 2 5" xfId="50422" xr:uid="{00000000-0005-0000-0000-00009CC50000}"/>
    <cellStyle name="Total (line) 4 5 20" xfId="7031" xr:uid="{00000000-0005-0000-0000-00009DC50000}"/>
    <cellStyle name="Total (line) 4 5 20 2" xfId="50423" xr:uid="{00000000-0005-0000-0000-00009EC50000}"/>
    <cellStyle name="Total (line) 4 5 20 2 2" xfId="50424" xr:uid="{00000000-0005-0000-0000-00009FC50000}"/>
    <cellStyle name="Total (line) 4 5 20 2 3" xfId="50425" xr:uid="{00000000-0005-0000-0000-0000A0C50000}"/>
    <cellStyle name="Total (line) 4 5 20 2 4" xfId="50426" xr:uid="{00000000-0005-0000-0000-0000A1C50000}"/>
    <cellStyle name="Total (line) 4 5 20 3" xfId="50427" xr:uid="{00000000-0005-0000-0000-0000A2C50000}"/>
    <cellStyle name="Total (line) 4 5 20 4" xfId="50428" xr:uid="{00000000-0005-0000-0000-0000A3C50000}"/>
    <cellStyle name="Total (line) 4 5 20 5" xfId="50429" xr:uid="{00000000-0005-0000-0000-0000A4C50000}"/>
    <cellStyle name="Total (line) 4 5 21" xfId="7032" xr:uid="{00000000-0005-0000-0000-0000A5C50000}"/>
    <cellStyle name="Total (line) 4 5 21 2" xfId="50430" xr:uid="{00000000-0005-0000-0000-0000A6C50000}"/>
    <cellStyle name="Total (line) 4 5 21 2 2" xfId="50431" xr:uid="{00000000-0005-0000-0000-0000A7C50000}"/>
    <cellStyle name="Total (line) 4 5 21 2 3" xfId="50432" xr:uid="{00000000-0005-0000-0000-0000A8C50000}"/>
    <cellStyle name="Total (line) 4 5 21 2 4" xfId="50433" xr:uid="{00000000-0005-0000-0000-0000A9C50000}"/>
    <cellStyle name="Total (line) 4 5 21 3" xfId="50434" xr:uid="{00000000-0005-0000-0000-0000AAC50000}"/>
    <cellStyle name="Total (line) 4 5 21 4" xfId="50435" xr:uid="{00000000-0005-0000-0000-0000ABC50000}"/>
    <cellStyle name="Total (line) 4 5 21 5" xfId="50436" xr:uid="{00000000-0005-0000-0000-0000ACC50000}"/>
    <cellStyle name="Total (line) 4 5 22" xfId="7033" xr:uid="{00000000-0005-0000-0000-0000ADC50000}"/>
    <cellStyle name="Total (line) 4 5 22 2" xfId="50437" xr:uid="{00000000-0005-0000-0000-0000AEC50000}"/>
    <cellStyle name="Total (line) 4 5 22 2 2" xfId="50438" xr:uid="{00000000-0005-0000-0000-0000AFC50000}"/>
    <cellStyle name="Total (line) 4 5 22 2 3" xfId="50439" xr:uid="{00000000-0005-0000-0000-0000B0C50000}"/>
    <cellStyle name="Total (line) 4 5 22 2 4" xfId="50440" xr:uid="{00000000-0005-0000-0000-0000B1C50000}"/>
    <cellStyle name="Total (line) 4 5 22 3" xfId="50441" xr:uid="{00000000-0005-0000-0000-0000B2C50000}"/>
    <cellStyle name="Total (line) 4 5 22 4" xfId="50442" xr:uid="{00000000-0005-0000-0000-0000B3C50000}"/>
    <cellStyle name="Total (line) 4 5 22 5" xfId="50443" xr:uid="{00000000-0005-0000-0000-0000B4C50000}"/>
    <cellStyle name="Total (line) 4 5 23" xfId="7034" xr:uid="{00000000-0005-0000-0000-0000B5C50000}"/>
    <cellStyle name="Total (line) 4 5 23 2" xfId="50444" xr:uid="{00000000-0005-0000-0000-0000B6C50000}"/>
    <cellStyle name="Total (line) 4 5 23 2 2" xfId="50445" xr:uid="{00000000-0005-0000-0000-0000B7C50000}"/>
    <cellStyle name="Total (line) 4 5 23 2 3" xfId="50446" xr:uid="{00000000-0005-0000-0000-0000B8C50000}"/>
    <cellStyle name="Total (line) 4 5 23 2 4" xfId="50447" xr:uid="{00000000-0005-0000-0000-0000B9C50000}"/>
    <cellStyle name="Total (line) 4 5 23 3" xfId="50448" xr:uid="{00000000-0005-0000-0000-0000BAC50000}"/>
    <cellStyle name="Total (line) 4 5 23 4" xfId="50449" xr:uid="{00000000-0005-0000-0000-0000BBC50000}"/>
    <cellStyle name="Total (line) 4 5 23 5" xfId="50450" xr:uid="{00000000-0005-0000-0000-0000BCC50000}"/>
    <cellStyle name="Total (line) 4 5 24" xfId="7035" xr:uid="{00000000-0005-0000-0000-0000BDC50000}"/>
    <cellStyle name="Total (line) 4 5 24 2" xfId="50451" xr:uid="{00000000-0005-0000-0000-0000BEC50000}"/>
    <cellStyle name="Total (line) 4 5 24 2 2" xfId="50452" xr:uid="{00000000-0005-0000-0000-0000BFC50000}"/>
    <cellStyle name="Total (line) 4 5 24 2 3" xfId="50453" xr:uid="{00000000-0005-0000-0000-0000C0C50000}"/>
    <cellStyle name="Total (line) 4 5 24 2 4" xfId="50454" xr:uid="{00000000-0005-0000-0000-0000C1C50000}"/>
    <cellStyle name="Total (line) 4 5 24 3" xfId="50455" xr:uid="{00000000-0005-0000-0000-0000C2C50000}"/>
    <cellStyle name="Total (line) 4 5 24 4" xfId="50456" xr:uid="{00000000-0005-0000-0000-0000C3C50000}"/>
    <cellStyle name="Total (line) 4 5 24 5" xfId="50457" xr:uid="{00000000-0005-0000-0000-0000C4C50000}"/>
    <cellStyle name="Total (line) 4 5 25" xfId="7036" xr:uid="{00000000-0005-0000-0000-0000C5C50000}"/>
    <cellStyle name="Total (line) 4 5 25 2" xfId="50458" xr:uid="{00000000-0005-0000-0000-0000C6C50000}"/>
    <cellStyle name="Total (line) 4 5 25 2 2" xfId="50459" xr:uid="{00000000-0005-0000-0000-0000C7C50000}"/>
    <cellStyle name="Total (line) 4 5 25 2 3" xfId="50460" xr:uid="{00000000-0005-0000-0000-0000C8C50000}"/>
    <cellStyle name="Total (line) 4 5 25 2 4" xfId="50461" xr:uid="{00000000-0005-0000-0000-0000C9C50000}"/>
    <cellStyle name="Total (line) 4 5 25 3" xfId="50462" xr:uid="{00000000-0005-0000-0000-0000CAC50000}"/>
    <cellStyle name="Total (line) 4 5 25 4" xfId="50463" xr:uid="{00000000-0005-0000-0000-0000CBC50000}"/>
    <cellStyle name="Total (line) 4 5 25 5" xfId="50464" xr:uid="{00000000-0005-0000-0000-0000CCC50000}"/>
    <cellStyle name="Total (line) 4 5 26" xfId="7037" xr:uid="{00000000-0005-0000-0000-0000CDC50000}"/>
    <cellStyle name="Total (line) 4 5 26 2" xfId="50465" xr:uid="{00000000-0005-0000-0000-0000CEC50000}"/>
    <cellStyle name="Total (line) 4 5 26 2 2" xfId="50466" xr:uid="{00000000-0005-0000-0000-0000CFC50000}"/>
    <cellStyle name="Total (line) 4 5 26 2 3" xfId="50467" xr:uid="{00000000-0005-0000-0000-0000D0C50000}"/>
    <cellStyle name="Total (line) 4 5 26 2 4" xfId="50468" xr:uid="{00000000-0005-0000-0000-0000D1C50000}"/>
    <cellStyle name="Total (line) 4 5 26 3" xfId="50469" xr:uid="{00000000-0005-0000-0000-0000D2C50000}"/>
    <cellStyle name="Total (line) 4 5 26 4" xfId="50470" xr:uid="{00000000-0005-0000-0000-0000D3C50000}"/>
    <cellStyle name="Total (line) 4 5 26 5" xfId="50471" xr:uid="{00000000-0005-0000-0000-0000D4C50000}"/>
    <cellStyle name="Total (line) 4 5 27" xfId="7038" xr:uid="{00000000-0005-0000-0000-0000D5C50000}"/>
    <cellStyle name="Total (line) 4 5 27 2" xfId="50472" xr:uid="{00000000-0005-0000-0000-0000D6C50000}"/>
    <cellStyle name="Total (line) 4 5 27 2 2" xfId="50473" xr:uid="{00000000-0005-0000-0000-0000D7C50000}"/>
    <cellStyle name="Total (line) 4 5 27 2 3" xfId="50474" xr:uid="{00000000-0005-0000-0000-0000D8C50000}"/>
    <cellStyle name="Total (line) 4 5 27 2 4" xfId="50475" xr:uid="{00000000-0005-0000-0000-0000D9C50000}"/>
    <cellStyle name="Total (line) 4 5 27 3" xfId="50476" xr:uid="{00000000-0005-0000-0000-0000DAC50000}"/>
    <cellStyle name="Total (line) 4 5 27 4" xfId="50477" xr:uid="{00000000-0005-0000-0000-0000DBC50000}"/>
    <cellStyle name="Total (line) 4 5 27 5" xfId="50478" xr:uid="{00000000-0005-0000-0000-0000DCC50000}"/>
    <cellStyle name="Total (line) 4 5 28" xfId="7039" xr:uid="{00000000-0005-0000-0000-0000DDC50000}"/>
    <cellStyle name="Total (line) 4 5 28 2" xfId="50479" xr:uid="{00000000-0005-0000-0000-0000DEC50000}"/>
    <cellStyle name="Total (line) 4 5 28 2 2" xfId="50480" xr:uid="{00000000-0005-0000-0000-0000DFC50000}"/>
    <cellStyle name="Total (line) 4 5 28 2 3" xfId="50481" xr:uid="{00000000-0005-0000-0000-0000E0C50000}"/>
    <cellStyle name="Total (line) 4 5 28 2 4" xfId="50482" xr:uid="{00000000-0005-0000-0000-0000E1C50000}"/>
    <cellStyle name="Total (line) 4 5 28 3" xfId="50483" xr:uid="{00000000-0005-0000-0000-0000E2C50000}"/>
    <cellStyle name="Total (line) 4 5 28 4" xfId="50484" xr:uid="{00000000-0005-0000-0000-0000E3C50000}"/>
    <cellStyle name="Total (line) 4 5 28 5" xfId="50485" xr:uid="{00000000-0005-0000-0000-0000E4C50000}"/>
    <cellStyle name="Total (line) 4 5 29" xfId="7040" xr:uid="{00000000-0005-0000-0000-0000E5C50000}"/>
    <cellStyle name="Total (line) 4 5 29 2" xfId="50486" xr:uid="{00000000-0005-0000-0000-0000E6C50000}"/>
    <cellStyle name="Total (line) 4 5 29 2 2" xfId="50487" xr:uid="{00000000-0005-0000-0000-0000E7C50000}"/>
    <cellStyle name="Total (line) 4 5 29 2 3" xfId="50488" xr:uid="{00000000-0005-0000-0000-0000E8C50000}"/>
    <cellStyle name="Total (line) 4 5 29 2 4" xfId="50489" xr:uid="{00000000-0005-0000-0000-0000E9C50000}"/>
    <cellStyle name="Total (line) 4 5 29 3" xfId="50490" xr:uid="{00000000-0005-0000-0000-0000EAC50000}"/>
    <cellStyle name="Total (line) 4 5 29 4" xfId="50491" xr:uid="{00000000-0005-0000-0000-0000EBC50000}"/>
    <cellStyle name="Total (line) 4 5 29 5" xfId="50492" xr:uid="{00000000-0005-0000-0000-0000ECC50000}"/>
    <cellStyle name="Total (line) 4 5 3" xfId="7041" xr:uid="{00000000-0005-0000-0000-0000EDC50000}"/>
    <cellStyle name="Total (line) 4 5 3 2" xfId="50493" xr:uid="{00000000-0005-0000-0000-0000EEC50000}"/>
    <cellStyle name="Total (line) 4 5 3 2 2" xfId="50494" xr:uid="{00000000-0005-0000-0000-0000EFC50000}"/>
    <cellStyle name="Total (line) 4 5 3 2 3" xfId="50495" xr:uid="{00000000-0005-0000-0000-0000F0C50000}"/>
    <cellStyle name="Total (line) 4 5 3 2 4" xfId="50496" xr:uid="{00000000-0005-0000-0000-0000F1C50000}"/>
    <cellStyle name="Total (line) 4 5 3 3" xfId="50497" xr:uid="{00000000-0005-0000-0000-0000F2C50000}"/>
    <cellStyle name="Total (line) 4 5 3 4" xfId="50498" xr:uid="{00000000-0005-0000-0000-0000F3C50000}"/>
    <cellStyle name="Total (line) 4 5 3 5" xfId="50499" xr:uid="{00000000-0005-0000-0000-0000F4C50000}"/>
    <cellStyle name="Total (line) 4 5 30" xfId="7042" xr:uid="{00000000-0005-0000-0000-0000F5C50000}"/>
    <cellStyle name="Total (line) 4 5 30 2" xfId="50500" xr:uid="{00000000-0005-0000-0000-0000F6C50000}"/>
    <cellStyle name="Total (line) 4 5 30 2 2" xfId="50501" xr:uid="{00000000-0005-0000-0000-0000F7C50000}"/>
    <cellStyle name="Total (line) 4 5 30 2 3" xfId="50502" xr:uid="{00000000-0005-0000-0000-0000F8C50000}"/>
    <cellStyle name="Total (line) 4 5 30 2 4" xfId="50503" xr:uid="{00000000-0005-0000-0000-0000F9C50000}"/>
    <cellStyle name="Total (line) 4 5 30 3" xfId="50504" xr:uid="{00000000-0005-0000-0000-0000FAC50000}"/>
    <cellStyle name="Total (line) 4 5 30 4" xfId="50505" xr:uid="{00000000-0005-0000-0000-0000FBC50000}"/>
    <cellStyle name="Total (line) 4 5 30 5" xfId="50506" xr:uid="{00000000-0005-0000-0000-0000FCC50000}"/>
    <cellStyle name="Total (line) 4 5 31" xfId="7043" xr:uid="{00000000-0005-0000-0000-0000FDC50000}"/>
    <cellStyle name="Total (line) 4 5 31 2" xfId="50507" xr:uid="{00000000-0005-0000-0000-0000FEC50000}"/>
    <cellStyle name="Total (line) 4 5 31 2 2" xfId="50508" xr:uid="{00000000-0005-0000-0000-0000FFC50000}"/>
    <cellStyle name="Total (line) 4 5 31 2 3" xfId="50509" xr:uid="{00000000-0005-0000-0000-000000C60000}"/>
    <cellStyle name="Total (line) 4 5 31 2 4" xfId="50510" xr:uid="{00000000-0005-0000-0000-000001C60000}"/>
    <cellStyle name="Total (line) 4 5 31 3" xfId="50511" xr:uid="{00000000-0005-0000-0000-000002C60000}"/>
    <cellStyle name="Total (line) 4 5 31 4" xfId="50512" xr:uid="{00000000-0005-0000-0000-000003C60000}"/>
    <cellStyle name="Total (line) 4 5 31 5" xfId="50513" xr:uid="{00000000-0005-0000-0000-000004C60000}"/>
    <cellStyle name="Total (line) 4 5 32" xfId="7044" xr:uid="{00000000-0005-0000-0000-000005C60000}"/>
    <cellStyle name="Total (line) 4 5 32 2" xfId="50514" xr:uid="{00000000-0005-0000-0000-000006C60000}"/>
    <cellStyle name="Total (line) 4 5 32 2 2" xfId="50515" xr:uid="{00000000-0005-0000-0000-000007C60000}"/>
    <cellStyle name="Total (line) 4 5 32 2 3" xfId="50516" xr:uid="{00000000-0005-0000-0000-000008C60000}"/>
    <cellStyle name="Total (line) 4 5 32 2 4" xfId="50517" xr:uid="{00000000-0005-0000-0000-000009C60000}"/>
    <cellStyle name="Total (line) 4 5 32 3" xfId="50518" xr:uid="{00000000-0005-0000-0000-00000AC60000}"/>
    <cellStyle name="Total (line) 4 5 32 4" xfId="50519" xr:uid="{00000000-0005-0000-0000-00000BC60000}"/>
    <cellStyle name="Total (line) 4 5 32 5" xfId="50520" xr:uid="{00000000-0005-0000-0000-00000CC60000}"/>
    <cellStyle name="Total (line) 4 5 33" xfId="7045" xr:uid="{00000000-0005-0000-0000-00000DC60000}"/>
    <cellStyle name="Total (line) 4 5 33 2" xfId="50521" xr:uid="{00000000-0005-0000-0000-00000EC60000}"/>
    <cellStyle name="Total (line) 4 5 33 2 2" xfId="50522" xr:uid="{00000000-0005-0000-0000-00000FC60000}"/>
    <cellStyle name="Total (line) 4 5 33 2 3" xfId="50523" xr:uid="{00000000-0005-0000-0000-000010C60000}"/>
    <cellStyle name="Total (line) 4 5 33 2 4" xfId="50524" xr:uid="{00000000-0005-0000-0000-000011C60000}"/>
    <cellStyle name="Total (line) 4 5 33 3" xfId="50525" xr:uid="{00000000-0005-0000-0000-000012C60000}"/>
    <cellStyle name="Total (line) 4 5 33 4" xfId="50526" xr:uid="{00000000-0005-0000-0000-000013C60000}"/>
    <cellStyle name="Total (line) 4 5 33 5" xfId="50527" xr:uid="{00000000-0005-0000-0000-000014C60000}"/>
    <cellStyle name="Total (line) 4 5 34" xfId="7046" xr:uid="{00000000-0005-0000-0000-000015C60000}"/>
    <cellStyle name="Total (line) 4 5 34 2" xfId="50528" xr:uid="{00000000-0005-0000-0000-000016C60000}"/>
    <cellStyle name="Total (line) 4 5 34 2 2" xfId="50529" xr:uid="{00000000-0005-0000-0000-000017C60000}"/>
    <cellStyle name="Total (line) 4 5 34 2 3" xfId="50530" xr:uid="{00000000-0005-0000-0000-000018C60000}"/>
    <cellStyle name="Total (line) 4 5 34 2 4" xfId="50531" xr:uid="{00000000-0005-0000-0000-000019C60000}"/>
    <cellStyle name="Total (line) 4 5 34 3" xfId="50532" xr:uid="{00000000-0005-0000-0000-00001AC60000}"/>
    <cellStyle name="Total (line) 4 5 34 4" xfId="50533" xr:uid="{00000000-0005-0000-0000-00001BC60000}"/>
    <cellStyle name="Total (line) 4 5 34 5" xfId="50534" xr:uid="{00000000-0005-0000-0000-00001CC60000}"/>
    <cellStyle name="Total (line) 4 5 35" xfId="7047" xr:uid="{00000000-0005-0000-0000-00001DC60000}"/>
    <cellStyle name="Total (line) 4 5 35 2" xfId="50535" xr:uid="{00000000-0005-0000-0000-00001EC60000}"/>
    <cellStyle name="Total (line) 4 5 35 2 2" xfId="50536" xr:uid="{00000000-0005-0000-0000-00001FC60000}"/>
    <cellStyle name="Total (line) 4 5 35 2 3" xfId="50537" xr:uid="{00000000-0005-0000-0000-000020C60000}"/>
    <cellStyle name="Total (line) 4 5 35 2 4" xfId="50538" xr:uid="{00000000-0005-0000-0000-000021C60000}"/>
    <cellStyle name="Total (line) 4 5 35 3" xfId="50539" xr:uid="{00000000-0005-0000-0000-000022C60000}"/>
    <cellStyle name="Total (line) 4 5 35 4" xfId="50540" xr:uid="{00000000-0005-0000-0000-000023C60000}"/>
    <cellStyle name="Total (line) 4 5 35 5" xfId="50541" xr:uid="{00000000-0005-0000-0000-000024C60000}"/>
    <cellStyle name="Total (line) 4 5 36" xfId="7048" xr:uid="{00000000-0005-0000-0000-000025C60000}"/>
    <cellStyle name="Total (line) 4 5 36 2" xfId="50542" xr:uid="{00000000-0005-0000-0000-000026C60000}"/>
    <cellStyle name="Total (line) 4 5 36 2 2" xfId="50543" xr:uid="{00000000-0005-0000-0000-000027C60000}"/>
    <cellStyle name="Total (line) 4 5 36 2 3" xfId="50544" xr:uid="{00000000-0005-0000-0000-000028C60000}"/>
    <cellStyle name="Total (line) 4 5 36 2 4" xfId="50545" xr:uid="{00000000-0005-0000-0000-000029C60000}"/>
    <cellStyle name="Total (line) 4 5 36 3" xfId="50546" xr:uid="{00000000-0005-0000-0000-00002AC60000}"/>
    <cellStyle name="Total (line) 4 5 36 4" xfId="50547" xr:uid="{00000000-0005-0000-0000-00002BC60000}"/>
    <cellStyle name="Total (line) 4 5 36 5" xfId="50548" xr:uid="{00000000-0005-0000-0000-00002CC60000}"/>
    <cellStyle name="Total (line) 4 5 37" xfId="7049" xr:uid="{00000000-0005-0000-0000-00002DC60000}"/>
    <cellStyle name="Total (line) 4 5 37 2" xfId="50549" xr:uid="{00000000-0005-0000-0000-00002EC60000}"/>
    <cellStyle name="Total (line) 4 5 37 2 2" xfId="50550" xr:uid="{00000000-0005-0000-0000-00002FC60000}"/>
    <cellStyle name="Total (line) 4 5 37 2 3" xfId="50551" xr:uid="{00000000-0005-0000-0000-000030C60000}"/>
    <cellStyle name="Total (line) 4 5 37 2 4" xfId="50552" xr:uid="{00000000-0005-0000-0000-000031C60000}"/>
    <cellStyle name="Total (line) 4 5 37 3" xfId="50553" xr:uid="{00000000-0005-0000-0000-000032C60000}"/>
    <cellStyle name="Total (line) 4 5 37 4" xfId="50554" xr:uid="{00000000-0005-0000-0000-000033C60000}"/>
    <cellStyle name="Total (line) 4 5 37 5" xfId="50555" xr:uid="{00000000-0005-0000-0000-000034C60000}"/>
    <cellStyle name="Total (line) 4 5 38" xfId="7050" xr:uid="{00000000-0005-0000-0000-000035C60000}"/>
    <cellStyle name="Total (line) 4 5 38 2" xfId="50556" xr:uid="{00000000-0005-0000-0000-000036C60000}"/>
    <cellStyle name="Total (line) 4 5 38 2 2" xfId="50557" xr:uid="{00000000-0005-0000-0000-000037C60000}"/>
    <cellStyle name="Total (line) 4 5 38 2 3" xfId="50558" xr:uid="{00000000-0005-0000-0000-000038C60000}"/>
    <cellStyle name="Total (line) 4 5 38 2 4" xfId="50559" xr:uid="{00000000-0005-0000-0000-000039C60000}"/>
    <cellStyle name="Total (line) 4 5 38 3" xfId="50560" xr:uid="{00000000-0005-0000-0000-00003AC60000}"/>
    <cellStyle name="Total (line) 4 5 38 4" xfId="50561" xr:uid="{00000000-0005-0000-0000-00003BC60000}"/>
    <cellStyle name="Total (line) 4 5 38 5" xfId="50562" xr:uid="{00000000-0005-0000-0000-00003CC60000}"/>
    <cellStyle name="Total (line) 4 5 39" xfId="7051" xr:uid="{00000000-0005-0000-0000-00003DC60000}"/>
    <cellStyle name="Total (line) 4 5 39 2" xfId="50563" xr:uid="{00000000-0005-0000-0000-00003EC60000}"/>
    <cellStyle name="Total (line) 4 5 39 2 2" xfId="50564" xr:uid="{00000000-0005-0000-0000-00003FC60000}"/>
    <cellStyle name="Total (line) 4 5 39 2 3" xfId="50565" xr:uid="{00000000-0005-0000-0000-000040C60000}"/>
    <cellStyle name="Total (line) 4 5 39 2 4" xfId="50566" xr:uid="{00000000-0005-0000-0000-000041C60000}"/>
    <cellStyle name="Total (line) 4 5 39 3" xfId="50567" xr:uid="{00000000-0005-0000-0000-000042C60000}"/>
    <cellStyle name="Total (line) 4 5 39 4" xfId="50568" xr:uid="{00000000-0005-0000-0000-000043C60000}"/>
    <cellStyle name="Total (line) 4 5 39 5" xfId="50569" xr:uid="{00000000-0005-0000-0000-000044C60000}"/>
    <cellStyle name="Total (line) 4 5 4" xfId="7052" xr:uid="{00000000-0005-0000-0000-000045C60000}"/>
    <cellStyle name="Total (line) 4 5 4 2" xfId="50570" xr:uid="{00000000-0005-0000-0000-000046C60000}"/>
    <cellStyle name="Total (line) 4 5 4 2 2" xfId="50571" xr:uid="{00000000-0005-0000-0000-000047C60000}"/>
    <cellStyle name="Total (line) 4 5 4 2 3" xfId="50572" xr:uid="{00000000-0005-0000-0000-000048C60000}"/>
    <cellStyle name="Total (line) 4 5 4 2 4" xfId="50573" xr:uid="{00000000-0005-0000-0000-000049C60000}"/>
    <cellStyle name="Total (line) 4 5 4 3" xfId="50574" xr:uid="{00000000-0005-0000-0000-00004AC60000}"/>
    <cellStyle name="Total (line) 4 5 4 4" xfId="50575" xr:uid="{00000000-0005-0000-0000-00004BC60000}"/>
    <cellStyle name="Total (line) 4 5 4 5" xfId="50576" xr:uid="{00000000-0005-0000-0000-00004CC60000}"/>
    <cellStyle name="Total (line) 4 5 40" xfId="7053" xr:uid="{00000000-0005-0000-0000-00004DC60000}"/>
    <cellStyle name="Total (line) 4 5 40 2" xfId="50577" xr:uid="{00000000-0005-0000-0000-00004EC60000}"/>
    <cellStyle name="Total (line) 4 5 40 2 2" xfId="50578" xr:uid="{00000000-0005-0000-0000-00004FC60000}"/>
    <cellStyle name="Total (line) 4 5 40 2 3" xfId="50579" xr:uid="{00000000-0005-0000-0000-000050C60000}"/>
    <cellStyle name="Total (line) 4 5 40 2 4" xfId="50580" xr:uid="{00000000-0005-0000-0000-000051C60000}"/>
    <cellStyle name="Total (line) 4 5 40 3" xfId="50581" xr:uid="{00000000-0005-0000-0000-000052C60000}"/>
    <cellStyle name="Total (line) 4 5 40 4" xfId="50582" xr:uid="{00000000-0005-0000-0000-000053C60000}"/>
    <cellStyle name="Total (line) 4 5 40 5" xfId="50583" xr:uid="{00000000-0005-0000-0000-000054C60000}"/>
    <cellStyle name="Total (line) 4 5 41" xfId="7054" xr:uid="{00000000-0005-0000-0000-000055C60000}"/>
    <cellStyle name="Total (line) 4 5 41 2" xfId="50584" xr:uid="{00000000-0005-0000-0000-000056C60000}"/>
    <cellStyle name="Total (line) 4 5 41 2 2" xfId="50585" xr:uid="{00000000-0005-0000-0000-000057C60000}"/>
    <cellStyle name="Total (line) 4 5 41 2 3" xfId="50586" xr:uid="{00000000-0005-0000-0000-000058C60000}"/>
    <cellStyle name="Total (line) 4 5 41 2 4" xfId="50587" xr:uid="{00000000-0005-0000-0000-000059C60000}"/>
    <cellStyle name="Total (line) 4 5 41 3" xfId="50588" xr:uid="{00000000-0005-0000-0000-00005AC60000}"/>
    <cellStyle name="Total (line) 4 5 41 4" xfId="50589" xr:uid="{00000000-0005-0000-0000-00005BC60000}"/>
    <cellStyle name="Total (line) 4 5 41 5" xfId="50590" xr:uid="{00000000-0005-0000-0000-00005CC60000}"/>
    <cellStyle name="Total (line) 4 5 42" xfId="7055" xr:uid="{00000000-0005-0000-0000-00005DC60000}"/>
    <cellStyle name="Total (line) 4 5 42 2" xfId="50591" xr:uid="{00000000-0005-0000-0000-00005EC60000}"/>
    <cellStyle name="Total (line) 4 5 42 2 2" xfId="50592" xr:uid="{00000000-0005-0000-0000-00005FC60000}"/>
    <cellStyle name="Total (line) 4 5 42 2 3" xfId="50593" xr:uid="{00000000-0005-0000-0000-000060C60000}"/>
    <cellStyle name="Total (line) 4 5 42 2 4" xfId="50594" xr:uid="{00000000-0005-0000-0000-000061C60000}"/>
    <cellStyle name="Total (line) 4 5 42 3" xfId="50595" xr:uid="{00000000-0005-0000-0000-000062C60000}"/>
    <cellStyle name="Total (line) 4 5 42 4" xfId="50596" xr:uid="{00000000-0005-0000-0000-000063C60000}"/>
    <cellStyle name="Total (line) 4 5 42 5" xfId="50597" xr:uid="{00000000-0005-0000-0000-000064C60000}"/>
    <cellStyle name="Total (line) 4 5 43" xfId="7056" xr:uid="{00000000-0005-0000-0000-000065C60000}"/>
    <cellStyle name="Total (line) 4 5 43 2" xfId="50598" xr:uid="{00000000-0005-0000-0000-000066C60000}"/>
    <cellStyle name="Total (line) 4 5 43 2 2" xfId="50599" xr:uid="{00000000-0005-0000-0000-000067C60000}"/>
    <cellStyle name="Total (line) 4 5 43 2 3" xfId="50600" xr:uid="{00000000-0005-0000-0000-000068C60000}"/>
    <cellStyle name="Total (line) 4 5 43 2 4" xfId="50601" xr:uid="{00000000-0005-0000-0000-000069C60000}"/>
    <cellStyle name="Total (line) 4 5 43 3" xfId="50602" xr:uid="{00000000-0005-0000-0000-00006AC60000}"/>
    <cellStyle name="Total (line) 4 5 43 4" xfId="50603" xr:uid="{00000000-0005-0000-0000-00006BC60000}"/>
    <cellStyle name="Total (line) 4 5 43 5" xfId="50604" xr:uid="{00000000-0005-0000-0000-00006CC60000}"/>
    <cellStyle name="Total (line) 4 5 44" xfId="7057" xr:uid="{00000000-0005-0000-0000-00006DC60000}"/>
    <cellStyle name="Total (line) 4 5 44 2" xfId="50605" xr:uid="{00000000-0005-0000-0000-00006EC60000}"/>
    <cellStyle name="Total (line) 4 5 44 2 2" xfId="50606" xr:uid="{00000000-0005-0000-0000-00006FC60000}"/>
    <cellStyle name="Total (line) 4 5 44 2 3" xfId="50607" xr:uid="{00000000-0005-0000-0000-000070C60000}"/>
    <cellStyle name="Total (line) 4 5 44 2 4" xfId="50608" xr:uid="{00000000-0005-0000-0000-000071C60000}"/>
    <cellStyle name="Total (line) 4 5 44 3" xfId="50609" xr:uid="{00000000-0005-0000-0000-000072C60000}"/>
    <cellStyle name="Total (line) 4 5 44 4" xfId="50610" xr:uid="{00000000-0005-0000-0000-000073C60000}"/>
    <cellStyle name="Total (line) 4 5 44 5" xfId="50611" xr:uid="{00000000-0005-0000-0000-000074C60000}"/>
    <cellStyle name="Total (line) 4 5 45" xfId="50612" xr:uid="{00000000-0005-0000-0000-000075C60000}"/>
    <cellStyle name="Total (line) 4 5 45 2" xfId="50613" xr:uid="{00000000-0005-0000-0000-000076C60000}"/>
    <cellStyle name="Total (line) 4 5 45 3" xfId="50614" xr:uid="{00000000-0005-0000-0000-000077C60000}"/>
    <cellStyle name="Total (line) 4 5 45 4" xfId="50615" xr:uid="{00000000-0005-0000-0000-000078C60000}"/>
    <cellStyle name="Total (line) 4 5 46" xfId="50616" xr:uid="{00000000-0005-0000-0000-000079C60000}"/>
    <cellStyle name="Total (line) 4 5 46 2" xfId="50617" xr:uid="{00000000-0005-0000-0000-00007AC60000}"/>
    <cellStyle name="Total (line) 4 5 46 3" xfId="50618" xr:uid="{00000000-0005-0000-0000-00007BC60000}"/>
    <cellStyle name="Total (line) 4 5 46 4" xfId="50619" xr:uid="{00000000-0005-0000-0000-00007CC60000}"/>
    <cellStyle name="Total (line) 4 5 47" xfId="50620" xr:uid="{00000000-0005-0000-0000-00007DC60000}"/>
    <cellStyle name="Total (line) 4 5 48" xfId="50621" xr:uid="{00000000-0005-0000-0000-00007EC60000}"/>
    <cellStyle name="Total (line) 4 5 49" xfId="50622" xr:uid="{00000000-0005-0000-0000-00007FC60000}"/>
    <cellStyle name="Total (line) 4 5 5" xfId="7058" xr:uid="{00000000-0005-0000-0000-000080C60000}"/>
    <cellStyle name="Total (line) 4 5 5 2" xfId="50623" xr:uid="{00000000-0005-0000-0000-000081C60000}"/>
    <cellStyle name="Total (line) 4 5 5 2 2" xfId="50624" xr:uid="{00000000-0005-0000-0000-000082C60000}"/>
    <cellStyle name="Total (line) 4 5 5 2 3" xfId="50625" xr:uid="{00000000-0005-0000-0000-000083C60000}"/>
    <cellStyle name="Total (line) 4 5 5 2 4" xfId="50626" xr:uid="{00000000-0005-0000-0000-000084C60000}"/>
    <cellStyle name="Total (line) 4 5 5 3" xfId="50627" xr:uid="{00000000-0005-0000-0000-000085C60000}"/>
    <cellStyle name="Total (line) 4 5 5 4" xfId="50628" xr:uid="{00000000-0005-0000-0000-000086C60000}"/>
    <cellStyle name="Total (line) 4 5 5 5" xfId="50629" xr:uid="{00000000-0005-0000-0000-000087C60000}"/>
    <cellStyle name="Total (line) 4 5 6" xfId="7059" xr:uid="{00000000-0005-0000-0000-000088C60000}"/>
    <cellStyle name="Total (line) 4 5 6 2" xfId="50630" xr:uid="{00000000-0005-0000-0000-000089C60000}"/>
    <cellStyle name="Total (line) 4 5 6 2 2" xfId="50631" xr:uid="{00000000-0005-0000-0000-00008AC60000}"/>
    <cellStyle name="Total (line) 4 5 6 2 3" xfId="50632" xr:uid="{00000000-0005-0000-0000-00008BC60000}"/>
    <cellStyle name="Total (line) 4 5 6 2 4" xfId="50633" xr:uid="{00000000-0005-0000-0000-00008CC60000}"/>
    <cellStyle name="Total (line) 4 5 6 3" xfId="50634" xr:uid="{00000000-0005-0000-0000-00008DC60000}"/>
    <cellStyle name="Total (line) 4 5 6 4" xfId="50635" xr:uid="{00000000-0005-0000-0000-00008EC60000}"/>
    <cellStyle name="Total (line) 4 5 6 5" xfId="50636" xr:uid="{00000000-0005-0000-0000-00008FC60000}"/>
    <cellStyle name="Total (line) 4 5 7" xfId="7060" xr:uid="{00000000-0005-0000-0000-000090C60000}"/>
    <cellStyle name="Total (line) 4 5 7 2" xfId="50637" xr:uid="{00000000-0005-0000-0000-000091C60000}"/>
    <cellStyle name="Total (line) 4 5 7 2 2" xfId="50638" xr:uid="{00000000-0005-0000-0000-000092C60000}"/>
    <cellStyle name="Total (line) 4 5 7 2 3" xfId="50639" xr:uid="{00000000-0005-0000-0000-000093C60000}"/>
    <cellStyle name="Total (line) 4 5 7 2 4" xfId="50640" xr:uid="{00000000-0005-0000-0000-000094C60000}"/>
    <cellStyle name="Total (line) 4 5 7 3" xfId="50641" xr:uid="{00000000-0005-0000-0000-000095C60000}"/>
    <cellStyle name="Total (line) 4 5 7 4" xfId="50642" xr:uid="{00000000-0005-0000-0000-000096C60000}"/>
    <cellStyle name="Total (line) 4 5 7 5" xfId="50643" xr:uid="{00000000-0005-0000-0000-000097C60000}"/>
    <cellStyle name="Total (line) 4 5 8" xfId="7061" xr:uid="{00000000-0005-0000-0000-000098C60000}"/>
    <cellStyle name="Total (line) 4 5 8 2" xfId="50644" xr:uid="{00000000-0005-0000-0000-000099C60000}"/>
    <cellStyle name="Total (line) 4 5 8 2 2" xfId="50645" xr:uid="{00000000-0005-0000-0000-00009AC60000}"/>
    <cellStyle name="Total (line) 4 5 8 2 3" xfId="50646" xr:uid="{00000000-0005-0000-0000-00009BC60000}"/>
    <cellStyle name="Total (line) 4 5 8 2 4" xfId="50647" xr:uid="{00000000-0005-0000-0000-00009CC60000}"/>
    <cellStyle name="Total (line) 4 5 8 3" xfId="50648" xr:uid="{00000000-0005-0000-0000-00009DC60000}"/>
    <cellStyle name="Total (line) 4 5 8 4" xfId="50649" xr:uid="{00000000-0005-0000-0000-00009EC60000}"/>
    <cellStyle name="Total (line) 4 5 8 5" xfId="50650" xr:uid="{00000000-0005-0000-0000-00009FC60000}"/>
    <cellStyle name="Total (line) 4 5 9" xfId="7062" xr:uid="{00000000-0005-0000-0000-0000A0C60000}"/>
    <cellStyle name="Total (line) 4 5 9 2" xfId="50651" xr:uid="{00000000-0005-0000-0000-0000A1C60000}"/>
    <cellStyle name="Total (line) 4 5 9 2 2" xfId="50652" xr:uid="{00000000-0005-0000-0000-0000A2C60000}"/>
    <cellStyle name="Total (line) 4 5 9 2 3" xfId="50653" xr:uid="{00000000-0005-0000-0000-0000A3C60000}"/>
    <cellStyle name="Total (line) 4 5 9 2 4" xfId="50654" xr:uid="{00000000-0005-0000-0000-0000A4C60000}"/>
    <cellStyle name="Total (line) 4 5 9 3" xfId="50655" xr:uid="{00000000-0005-0000-0000-0000A5C60000}"/>
    <cellStyle name="Total (line) 4 5 9 4" xfId="50656" xr:uid="{00000000-0005-0000-0000-0000A6C60000}"/>
    <cellStyle name="Total (line) 4 5 9 5" xfId="50657" xr:uid="{00000000-0005-0000-0000-0000A7C60000}"/>
    <cellStyle name="Total (line) 4 6" xfId="7063" xr:uid="{00000000-0005-0000-0000-0000A8C60000}"/>
    <cellStyle name="Total (line) 4 6 2" xfId="50658" xr:uid="{00000000-0005-0000-0000-0000A9C60000}"/>
    <cellStyle name="Total (line) 4 6 2 2" xfId="50659" xr:uid="{00000000-0005-0000-0000-0000AAC60000}"/>
    <cellStyle name="Total (line) 4 6 2 3" xfId="50660" xr:uid="{00000000-0005-0000-0000-0000ABC60000}"/>
    <cellStyle name="Total (line) 4 6 2 4" xfId="50661" xr:uid="{00000000-0005-0000-0000-0000ACC60000}"/>
    <cellStyle name="Total (line) 4 6 3" xfId="50662" xr:uid="{00000000-0005-0000-0000-0000ADC60000}"/>
    <cellStyle name="Total (line) 4 6 4" xfId="50663" xr:uid="{00000000-0005-0000-0000-0000AEC60000}"/>
    <cellStyle name="Total (line) 4 6 5" xfId="50664" xr:uid="{00000000-0005-0000-0000-0000AFC60000}"/>
    <cellStyle name="Total (line) 4 7" xfId="7064" xr:uid="{00000000-0005-0000-0000-0000B0C60000}"/>
    <cellStyle name="Total (line) 4 7 2" xfId="50665" xr:uid="{00000000-0005-0000-0000-0000B1C60000}"/>
    <cellStyle name="Total (line) 4 7 2 2" xfId="50666" xr:uid="{00000000-0005-0000-0000-0000B2C60000}"/>
    <cellStyle name="Total (line) 4 7 2 3" xfId="50667" xr:uid="{00000000-0005-0000-0000-0000B3C60000}"/>
    <cellStyle name="Total (line) 4 7 2 4" xfId="50668" xr:uid="{00000000-0005-0000-0000-0000B4C60000}"/>
    <cellStyle name="Total (line) 4 7 3" xfId="50669" xr:uid="{00000000-0005-0000-0000-0000B5C60000}"/>
    <cellStyle name="Total (line) 4 7 4" xfId="50670" xr:uid="{00000000-0005-0000-0000-0000B6C60000}"/>
    <cellStyle name="Total (line) 4 7 5" xfId="50671" xr:uid="{00000000-0005-0000-0000-0000B7C60000}"/>
    <cellStyle name="Total (line) 4 8" xfId="7065" xr:uid="{00000000-0005-0000-0000-0000B8C60000}"/>
    <cellStyle name="Total (line) 4 8 2" xfId="50672" xr:uid="{00000000-0005-0000-0000-0000B9C60000}"/>
    <cellStyle name="Total (line) 4 8 2 2" xfId="50673" xr:uid="{00000000-0005-0000-0000-0000BAC60000}"/>
    <cellStyle name="Total (line) 4 8 2 3" xfId="50674" xr:uid="{00000000-0005-0000-0000-0000BBC60000}"/>
    <cellStyle name="Total (line) 4 8 2 4" xfId="50675" xr:uid="{00000000-0005-0000-0000-0000BCC60000}"/>
    <cellStyle name="Total (line) 4 8 3" xfId="50676" xr:uid="{00000000-0005-0000-0000-0000BDC60000}"/>
    <cellStyle name="Total (line) 4 8 4" xfId="50677" xr:uid="{00000000-0005-0000-0000-0000BEC60000}"/>
    <cellStyle name="Total (line) 4 8 5" xfId="50678" xr:uid="{00000000-0005-0000-0000-0000BFC60000}"/>
    <cellStyle name="Total (line) 4 9" xfId="7066" xr:uid="{00000000-0005-0000-0000-0000C0C60000}"/>
    <cellStyle name="Total (line) 4 9 2" xfId="50679" xr:uid="{00000000-0005-0000-0000-0000C1C60000}"/>
    <cellStyle name="Total (line) 4 9 2 2" xfId="50680" xr:uid="{00000000-0005-0000-0000-0000C2C60000}"/>
    <cellStyle name="Total (line) 4 9 2 3" xfId="50681" xr:uid="{00000000-0005-0000-0000-0000C3C60000}"/>
    <cellStyle name="Total (line) 4 9 2 4" xfId="50682" xr:uid="{00000000-0005-0000-0000-0000C4C60000}"/>
    <cellStyle name="Total (line) 4 9 3" xfId="50683" xr:uid="{00000000-0005-0000-0000-0000C5C60000}"/>
    <cellStyle name="Total (line) 4 9 4" xfId="50684" xr:uid="{00000000-0005-0000-0000-0000C6C60000}"/>
    <cellStyle name="Total (line) 4 9 5" xfId="50685" xr:uid="{00000000-0005-0000-0000-0000C7C60000}"/>
    <cellStyle name="Total (line) 5" xfId="7067" xr:uid="{00000000-0005-0000-0000-0000C8C60000}"/>
    <cellStyle name="Total (line) 5 10" xfId="7068" xr:uid="{00000000-0005-0000-0000-0000C9C60000}"/>
    <cellStyle name="Total (line) 5 10 2" xfId="50686" xr:uid="{00000000-0005-0000-0000-0000CAC60000}"/>
    <cellStyle name="Total (line) 5 10 2 2" xfId="50687" xr:uid="{00000000-0005-0000-0000-0000CBC60000}"/>
    <cellStyle name="Total (line) 5 10 2 3" xfId="50688" xr:uid="{00000000-0005-0000-0000-0000CCC60000}"/>
    <cellStyle name="Total (line) 5 10 2 4" xfId="50689" xr:uid="{00000000-0005-0000-0000-0000CDC60000}"/>
    <cellStyle name="Total (line) 5 10 3" xfId="50690" xr:uid="{00000000-0005-0000-0000-0000CEC60000}"/>
    <cellStyle name="Total (line) 5 10 4" xfId="50691" xr:uid="{00000000-0005-0000-0000-0000CFC60000}"/>
    <cellStyle name="Total (line) 5 10 5" xfId="50692" xr:uid="{00000000-0005-0000-0000-0000D0C60000}"/>
    <cellStyle name="Total (line) 5 11" xfId="7069" xr:uid="{00000000-0005-0000-0000-0000D1C60000}"/>
    <cellStyle name="Total (line) 5 11 2" xfId="50693" xr:uid="{00000000-0005-0000-0000-0000D2C60000}"/>
    <cellStyle name="Total (line) 5 11 2 2" xfId="50694" xr:uid="{00000000-0005-0000-0000-0000D3C60000}"/>
    <cellStyle name="Total (line) 5 11 2 3" xfId="50695" xr:uid="{00000000-0005-0000-0000-0000D4C60000}"/>
    <cellStyle name="Total (line) 5 11 2 4" xfId="50696" xr:uid="{00000000-0005-0000-0000-0000D5C60000}"/>
    <cellStyle name="Total (line) 5 11 3" xfId="50697" xr:uid="{00000000-0005-0000-0000-0000D6C60000}"/>
    <cellStyle name="Total (line) 5 11 4" xfId="50698" xr:uid="{00000000-0005-0000-0000-0000D7C60000}"/>
    <cellStyle name="Total (line) 5 11 5" xfId="50699" xr:uid="{00000000-0005-0000-0000-0000D8C60000}"/>
    <cellStyle name="Total (line) 5 12" xfId="7070" xr:uid="{00000000-0005-0000-0000-0000D9C60000}"/>
    <cellStyle name="Total (line) 5 12 2" xfId="50700" xr:uid="{00000000-0005-0000-0000-0000DAC60000}"/>
    <cellStyle name="Total (line) 5 12 2 2" xfId="50701" xr:uid="{00000000-0005-0000-0000-0000DBC60000}"/>
    <cellStyle name="Total (line) 5 12 2 3" xfId="50702" xr:uid="{00000000-0005-0000-0000-0000DCC60000}"/>
    <cellStyle name="Total (line) 5 12 2 4" xfId="50703" xr:uid="{00000000-0005-0000-0000-0000DDC60000}"/>
    <cellStyle name="Total (line) 5 12 3" xfId="50704" xr:uid="{00000000-0005-0000-0000-0000DEC60000}"/>
    <cellStyle name="Total (line) 5 12 4" xfId="50705" xr:uid="{00000000-0005-0000-0000-0000DFC60000}"/>
    <cellStyle name="Total (line) 5 12 5" xfId="50706" xr:uid="{00000000-0005-0000-0000-0000E0C60000}"/>
    <cellStyle name="Total (line) 5 13" xfId="7071" xr:uid="{00000000-0005-0000-0000-0000E1C60000}"/>
    <cellStyle name="Total (line) 5 13 2" xfId="50707" xr:uid="{00000000-0005-0000-0000-0000E2C60000}"/>
    <cellStyle name="Total (line) 5 13 2 2" xfId="50708" xr:uid="{00000000-0005-0000-0000-0000E3C60000}"/>
    <cellStyle name="Total (line) 5 13 2 3" xfId="50709" xr:uid="{00000000-0005-0000-0000-0000E4C60000}"/>
    <cellStyle name="Total (line) 5 13 2 4" xfId="50710" xr:uid="{00000000-0005-0000-0000-0000E5C60000}"/>
    <cellStyle name="Total (line) 5 13 3" xfId="50711" xr:uid="{00000000-0005-0000-0000-0000E6C60000}"/>
    <cellStyle name="Total (line) 5 13 4" xfId="50712" xr:uid="{00000000-0005-0000-0000-0000E7C60000}"/>
    <cellStyle name="Total (line) 5 13 5" xfId="50713" xr:uid="{00000000-0005-0000-0000-0000E8C60000}"/>
    <cellStyle name="Total (line) 5 14" xfId="7072" xr:uid="{00000000-0005-0000-0000-0000E9C60000}"/>
    <cellStyle name="Total (line) 5 14 2" xfId="50714" xr:uid="{00000000-0005-0000-0000-0000EAC60000}"/>
    <cellStyle name="Total (line) 5 14 2 2" xfId="50715" xr:uid="{00000000-0005-0000-0000-0000EBC60000}"/>
    <cellStyle name="Total (line) 5 14 2 3" xfId="50716" xr:uid="{00000000-0005-0000-0000-0000ECC60000}"/>
    <cellStyle name="Total (line) 5 14 2 4" xfId="50717" xr:uid="{00000000-0005-0000-0000-0000EDC60000}"/>
    <cellStyle name="Total (line) 5 14 3" xfId="50718" xr:uid="{00000000-0005-0000-0000-0000EEC60000}"/>
    <cellStyle name="Total (line) 5 14 4" xfId="50719" xr:uid="{00000000-0005-0000-0000-0000EFC60000}"/>
    <cellStyle name="Total (line) 5 14 5" xfId="50720" xr:uid="{00000000-0005-0000-0000-0000F0C60000}"/>
    <cellStyle name="Total (line) 5 15" xfId="7073" xr:uid="{00000000-0005-0000-0000-0000F1C60000}"/>
    <cellStyle name="Total (line) 5 15 2" xfId="50721" xr:uid="{00000000-0005-0000-0000-0000F2C60000}"/>
    <cellStyle name="Total (line) 5 15 2 2" xfId="50722" xr:uid="{00000000-0005-0000-0000-0000F3C60000}"/>
    <cellStyle name="Total (line) 5 15 2 3" xfId="50723" xr:uid="{00000000-0005-0000-0000-0000F4C60000}"/>
    <cellStyle name="Total (line) 5 15 2 4" xfId="50724" xr:uid="{00000000-0005-0000-0000-0000F5C60000}"/>
    <cellStyle name="Total (line) 5 15 3" xfId="50725" xr:uid="{00000000-0005-0000-0000-0000F6C60000}"/>
    <cellStyle name="Total (line) 5 15 4" xfId="50726" xr:uid="{00000000-0005-0000-0000-0000F7C60000}"/>
    <cellStyle name="Total (line) 5 15 5" xfId="50727" xr:uid="{00000000-0005-0000-0000-0000F8C60000}"/>
    <cellStyle name="Total (line) 5 16" xfId="7074" xr:uid="{00000000-0005-0000-0000-0000F9C60000}"/>
    <cellStyle name="Total (line) 5 16 2" xfId="50728" xr:uid="{00000000-0005-0000-0000-0000FAC60000}"/>
    <cellStyle name="Total (line) 5 16 2 2" xfId="50729" xr:uid="{00000000-0005-0000-0000-0000FBC60000}"/>
    <cellStyle name="Total (line) 5 16 2 3" xfId="50730" xr:uid="{00000000-0005-0000-0000-0000FCC60000}"/>
    <cellStyle name="Total (line) 5 16 2 4" xfId="50731" xr:uid="{00000000-0005-0000-0000-0000FDC60000}"/>
    <cellStyle name="Total (line) 5 16 3" xfId="50732" xr:uid="{00000000-0005-0000-0000-0000FEC60000}"/>
    <cellStyle name="Total (line) 5 16 4" xfId="50733" xr:uid="{00000000-0005-0000-0000-0000FFC60000}"/>
    <cellStyle name="Total (line) 5 16 5" xfId="50734" xr:uid="{00000000-0005-0000-0000-000000C70000}"/>
    <cellStyle name="Total (line) 5 17" xfId="7075" xr:uid="{00000000-0005-0000-0000-000001C70000}"/>
    <cellStyle name="Total (line) 5 17 2" xfId="50735" xr:uid="{00000000-0005-0000-0000-000002C70000}"/>
    <cellStyle name="Total (line) 5 17 2 2" xfId="50736" xr:uid="{00000000-0005-0000-0000-000003C70000}"/>
    <cellStyle name="Total (line) 5 17 2 3" xfId="50737" xr:uid="{00000000-0005-0000-0000-000004C70000}"/>
    <cellStyle name="Total (line) 5 17 2 4" xfId="50738" xr:uid="{00000000-0005-0000-0000-000005C70000}"/>
    <cellStyle name="Total (line) 5 17 3" xfId="50739" xr:uid="{00000000-0005-0000-0000-000006C70000}"/>
    <cellStyle name="Total (line) 5 17 4" xfId="50740" xr:uid="{00000000-0005-0000-0000-000007C70000}"/>
    <cellStyle name="Total (line) 5 17 5" xfId="50741" xr:uid="{00000000-0005-0000-0000-000008C70000}"/>
    <cellStyle name="Total (line) 5 18" xfId="7076" xr:uid="{00000000-0005-0000-0000-000009C70000}"/>
    <cellStyle name="Total (line) 5 18 2" xfId="50742" xr:uid="{00000000-0005-0000-0000-00000AC70000}"/>
    <cellStyle name="Total (line) 5 18 2 2" xfId="50743" xr:uid="{00000000-0005-0000-0000-00000BC70000}"/>
    <cellStyle name="Total (line) 5 18 2 3" xfId="50744" xr:uid="{00000000-0005-0000-0000-00000CC70000}"/>
    <cellStyle name="Total (line) 5 18 2 4" xfId="50745" xr:uid="{00000000-0005-0000-0000-00000DC70000}"/>
    <cellStyle name="Total (line) 5 18 3" xfId="50746" xr:uid="{00000000-0005-0000-0000-00000EC70000}"/>
    <cellStyle name="Total (line) 5 18 4" xfId="50747" xr:uid="{00000000-0005-0000-0000-00000FC70000}"/>
    <cellStyle name="Total (line) 5 18 5" xfId="50748" xr:uid="{00000000-0005-0000-0000-000010C70000}"/>
    <cellStyle name="Total (line) 5 19" xfId="7077" xr:uid="{00000000-0005-0000-0000-000011C70000}"/>
    <cellStyle name="Total (line) 5 19 2" xfId="50749" xr:uid="{00000000-0005-0000-0000-000012C70000}"/>
    <cellStyle name="Total (line) 5 19 2 2" xfId="50750" xr:uid="{00000000-0005-0000-0000-000013C70000}"/>
    <cellStyle name="Total (line) 5 19 2 3" xfId="50751" xr:uid="{00000000-0005-0000-0000-000014C70000}"/>
    <cellStyle name="Total (line) 5 19 2 4" xfId="50752" xr:uid="{00000000-0005-0000-0000-000015C70000}"/>
    <cellStyle name="Total (line) 5 19 3" xfId="50753" xr:uid="{00000000-0005-0000-0000-000016C70000}"/>
    <cellStyle name="Total (line) 5 19 4" xfId="50754" xr:uid="{00000000-0005-0000-0000-000017C70000}"/>
    <cellStyle name="Total (line) 5 19 5" xfId="50755" xr:uid="{00000000-0005-0000-0000-000018C70000}"/>
    <cellStyle name="Total (line) 5 2" xfId="7078" xr:uid="{00000000-0005-0000-0000-000019C70000}"/>
    <cellStyle name="Total (line) 5 2 10" xfId="7079" xr:uid="{00000000-0005-0000-0000-00001AC70000}"/>
    <cellStyle name="Total (line) 5 2 10 2" xfId="50756" xr:uid="{00000000-0005-0000-0000-00001BC70000}"/>
    <cellStyle name="Total (line) 5 2 10 2 2" xfId="50757" xr:uid="{00000000-0005-0000-0000-00001CC70000}"/>
    <cellStyle name="Total (line) 5 2 10 2 3" xfId="50758" xr:uid="{00000000-0005-0000-0000-00001DC70000}"/>
    <cellStyle name="Total (line) 5 2 10 2 4" xfId="50759" xr:uid="{00000000-0005-0000-0000-00001EC70000}"/>
    <cellStyle name="Total (line) 5 2 10 3" xfId="50760" xr:uid="{00000000-0005-0000-0000-00001FC70000}"/>
    <cellStyle name="Total (line) 5 2 10 4" xfId="50761" xr:uid="{00000000-0005-0000-0000-000020C70000}"/>
    <cellStyle name="Total (line) 5 2 10 5" xfId="50762" xr:uid="{00000000-0005-0000-0000-000021C70000}"/>
    <cellStyle name="Total (line) 5 2 11" xfId="7080" xr:uid="{00000000-0005-0000-0000-000022C70000}"/>
    <cellStyle name="Total (line) 5 2 11 2" xfId="50763" xr:uid="{00000000-0005-0000-0000-000023C70000}"/>
    <cellStyle name="Total (line) 5 2 11 2 2" xfId="50764" xr:uid="{00000000-0005-0000-0000-000024C70000}"/>
    <cellStyle name="Total (line) 5 2 11 2 3" xfId="50765" xr:uid="{00000000-0005-0000-0000-000025C70000}"/>
    <cellStyle name="Total (line) 5 2 11 2 4" xfId="50766" xr:uid="{00000000-0005-0000-0000-000026C70000}"/>
    <cellStyle name="Total (line) 5 2 11 3" xfId="50767" xr:uid="{00000000-0005-0000-0000-000027C70000}"/>
    <cellStyle name="Total (line) 5 2 11 4" xfId="50768" xr:uid="{00000000-0005-0000-0000-000028C70000}"/>
    <cellStyle name="Total (line) 5 2 11 5" xfId="50769" xr:uid="{00000000-0005-0000-0000-000029C70000}"/>
    <cellStyle name="Total (line) 5 2 12" xfId="7081" xr:uid="{00000000-0005-0000-0000-00002AC70000}"/>
    <cellStyle name="Total (line) 5 2 12 2" xfId="50770" xr:uid="{00000000-0005-0000-0000-00002BC70000}"/>
    <cellStyle name="Total (line) 5 2 12 2 2" xfId="50771" xr:uid="{00000000-0005-0000-0000-00002CC70000}"/>
    <cellStyle name="Total (line) 5 2 12 2 3" xfId="50772" xr:uid="{00000000-0005-0000-0000-00002DC70000}"/>
    <cellStyle name="Total (line) 5 2 12 2 4" xfId="50773" xr:uid="{00000000-0005-0000-0000-00002EC70000}"/>
    <cellStyle name="Total (line) 5 2 12 3" xfId="50774" xr:uid="{00000000-0005-0000-0000-00002FC70000}"/>
    <cellStyle name="Total (line) 5 2 12 4" xfId="50775" xr:uid="{00000000-0005-0000-0000-000030C70000}"/>
    <cellStyle name="Total (line) 5 2 12 5" xfId="50776" xr:uid="{00000000-0005-0000-0000-000031C70000}"/>
    <cellStyle name="Total (line) 5 2 13" xfId="7082" xr:uid="{00000000-0005-0000-0000-000032C70000}"/>
    <cellStyle name="Total (line) 5 2 13 2" xfId="50777" xr:uid="{00000000-0005-0000-0000-000033C70000}"/>
    <cellStyle name="Total (line) 5 2 13 2 2" xfId="50778" xr:uid="{00000000-0005-0000-0000-000034C70000}"/>
    <cellStyle name="Total (line) 5 2 13 2 3" xfId="50779" xr:uid="{00000000-0005-0000-0000-000035C70000}"/>
    <cellStyle name="Total (line) 5 2 13 2 4" xfId="50780" xr:uid="{00000000-0005-0000-0000-000036C70000}"/>
    <cellStyle name="Total (line) 5 2 13 3" xfId="50781" xr:uid="{00000000-0005-0000-0000-000037C70000}"/>
    <cellStyle name="Total (line) 5 2 13 4" xfId="50782" xr:uid="{00000000-0005-0000-0000-000038C70000}"/>
    <cellStyle name="Total (line) 5 2 13 5" xfId="50783" xr:uid="{00000000-0005-0000-0000-000039C70000}"/>
    <cellStyle name="Total (line) 5 2 14" xfId="7083" xr:uid="{00000000-0005-0000-0000-00003AC70000}"/>
    <cellStyle name="Total (line) 5 2 14 2" xfId="50784" xr:uid="{00000000-0005-0000-0000-00003BC70000}"/>
    <cellStyle name="Total (line) 5 2 14 2 2" xfId="50785" xr:uid="{00000000-0005-0000-0000-00003CC70000}"/>
    <cellStyle name="Total (line) 5 2 14 2 3" xfId="50786" xr:uid="{00000000-0005-0000-0000-00003DC70000}"/>
    <cellStyle name="Total (line) 5 2 14 2 4" xfId="50787" xr:uid="{00000000-0005-0000-0000-00003EC70000}"/>
    <cellStyle name="Total (line) 5 2 14 3" xfId="50788" xr:uid="{00000000-0005-0000-0000-00003FC70000}"/>
    <cellStyle name="Total (line) 5 2 14 4" xfId="50789" xr:uid="{00000000-0005-0000-0000-000040C70000}"/>
    <cellStyle name="Total (line) 5 2 14 5" xfId="50790" xr:uid="{00000000-0005-0000-0000-000041C70000}"/>
    <cellStyle name="Total (line) 5 2 15" xfId="7084" xr:uid="{00000000-0005-0000-0000-000042C70000}"/>
    <cellStyle name="Total (line) 5 2 15 2" xfId="50791" xr:uid="{00000000-0005-0000-0000-000043C70000}"/>
    <cellStyle name="Total (line) 5 2 15 2 2" xfId="50792" xr:uid="{00000000-0005-0000-0000-000044C70000}"/>
    <cellStyle name="Total (line) 5 2 15 2 3" xfId="50793" xr:uid="{00000000-0005-0000-0000-000045C70000}"/>
    <cellStyle name="Total (line) 5 2 15 2 4" xfId="50794" xr:uid="{00000000-0005-0000-0000-000046C70000}"/>
    <cellStyle name="Total (line) 5 2 15 3" xfId="50795" xr:uid="{00000000-0005-0000-0000-000047C70000}"/>
    <cellStyle name="Total (line) 5 2 15 4" xfId="50796" xr:uid="{00000000-0005-0000-0000-000048C70000}"/>
    <cellStyle name="Total (line) 5 2 15 5" xfId="50797" xr:uid="{00000000-0005-0000-0000-000049C70000}"/>
    <cellStyle name="Total (line) 5 2 16" xfId="7085" xr:uid="{00000000-0005-0000-0000-00004AC70000}"/>
    <cellStyle name="Total (line) 5 2 16 2" xfId="50798" xr:uid="{00000000-0005-0000-0000-00004BC70000}"/>
    <cellStyle name="Total (line) 5 2 16 2 2" xfId="50799" xr:uid="{00000000-0005-0000-0000-00004CC70000}"/>
    <cellStyle name="Total (line) 5 2 16 2 3" xfId="50800" xr:uid="{00000000-0005-0000-0000-00004DC70000}"/>
    <cellStyle name="Total (line) 5 2 16 2 4" xfId="50801" xr:uid="{00000000-0005-0000-0000-00004EC70000}"/>
    <cellStyle name="Total (line) 5 2 16 3" xfId="50802" xr:uid="{00000000-0005-0000-0000-00004FC70000}"/>
    <cellStyle name="Total (line) 5 2 16 4" xfId="50803" xr:uid="{00000000-0005-0000-0000-000050C70000}"/>
    <cellStyle name="Total (line) 5 2 16 5" xfId="50804" xr:uid="{00000000-0005-0000-0000-000051C70000}"/>
    <cellStyle name="Total (line) 5 2 17" xfId="7086" xr:uid="{00000000-0005-0000-0000-000052C70000}"/>
    <cellStyle name="Total (line) 5 2 17 2" xfId="50805" xr:uid="{00000000-0005-0000-0000-000053C70000}"/>
    <cellStyle name="Total (line) 5 2 17 2 2" xfId="50806" xr:uid="{00000000-0005-0000-0000-000054C70000}"/>
    <cellStyle name="Total (line) 5 2 17 2 3" xfId="50807" xr:uid="{00000000-0005-0000-0000-000055C70000}"/>
    <cellStyle name="Total (line) 5 2 17 2 4" xfId="50808" xr:uid="{00000000-0005-0000-0000-000056C70000}"/>
    <cellStyle name="Total (line) 5 2 17 3" xfId="50809" xr:uid="{00000000-0005-0000-0000-000057C70000}"/>
    <cellStyle name="Total (line) 5 2 17 4" xfId="50810" xr:uid="{00000000-0005-0000-0000-000058C70000}"/>
    <cellStyle name="Total (line) 5 2 17 5" xfId="50811" xr:uid="{00000000-0005-0000-0000-000059C70000}"/>
    <cellStyle name="Total (line) 5 2 18" xfId="7087" xr:uid="{00000000-0005-0000-0000-00005AC70000}"/>
    <cellStyle name="Total (line) 5 2 18 2" xfId="50812" xr:uid="{00000000-0005-0000-0000-00005BC70000}"/>
    <cellStyle name="Total (line) 5 2 18 2 2" xfId="50813" xr:uid="{00000000-0005-0000-0000-00005CC70000}"/>
    <cellStyle name="Total (line) 5 2 18 2 3" xfId="50814" xr:uid="{00000000-0005-0000-0000-00005DC70000}"/>
    <cellStyle name="Total (line) 5 2 18 2 4" xfId="50815" xr:uid="{00000000-0005-0000-0000-00005EC70000}"/>
    <cellStyle name="Total (line) 5 2 18 3" xfId="50816" xr:uid="{00000000-0005-0000-0000-00005FC70000}"/>
    <cellStyle name="Total (line) 5 2 18 4" xfId="50817" xr:uid="{00000000-0005-0000-0000-000060C70000}"/>
    <cellStyle name="Total (line) 5 2 18 5" xfId="50818" xr:uid="{00000000-0005-0000-0000-000061C70000}"/>
    <cellStyle name="Total (line) 5 2 19" xfId="7088" xr:uid="{00000000-0005-0000-0000-000062C70000}"/>
    <cellStyle name="Total (line) 5 2 19 2" xfId="50819" xr:uid="{00000000-0005-0000-0000-000063C70000}"/>
    <cellStyle name="Total (line) 5 2 19 2 2" xfId="50820" xr:uid="{00000000-0005-0000-0000-000064C70000}"/>
    <cellStyle name="Total (line) 5 2 19 2 3" xfId="50821" xr:uid="{00000000-0005-0000-0000-000065C70000}"/>
    <cellStyle name="Total (line) 5 2 19 2 4" xfId="50822" xr:uid="{00000000-0005-0000-0000-000066C70000}"/>
    <cellStyle name="Total (line) 5 2 19 3" xfId="50823" xr:uid="{00000000-0005-0000-0000-000067C70000}"/>
    <cellStyle name="Total (line) 5 2 19 4" xfId="50824" xr:uid="{00000000-0005-0000-0000-000068C70000}"/>
    <cellStyle name="Total (line) 5 2 19 5" xfId="50825" xr:uid="{00000000-0005-0000-0000-000069C70000}"/>
    <cellStyle name="Total (line) 5 2 2" xfId="7089" xr:uid="{00000000-0005-0000-0000-00006AC70000}"/>
    <cellStyle name="Total (line) 5 2 2 2" xfId="50826" xr:uid="{00000000-0005-0000-0000-00006BC70000}"/>
    <cellStyle name="Total (line) 5 2 2 2 2" xfId="50827" xr:uid="{00000000-0005-0000-0000-00006CC70000}"/>
    <cellStyle name="Total (line) 5 2 2 2 3" xfId="50828" xr:uid="{00000000-0005-0000-0000-00006DC70000}"/>
    <cellStyle name="Total (line) 5 2 2 2 4" xfId="50829" xr:uid="{00000000-0005-0000-0000-00006EC70000}"/>
    <cellStyle name="Total (line) 5 2 2 3" xfId="50830" xr:uid="{00000000-0005-0000-0000-00006FC70000}"/>
    <cellStyle name="Total (line) 5 2 2 4" xfId="50831" xr:uid="{00000000-0005-0000-0000-000070C70000}"/>
    <cellStyle name="Total (line) 5 2 2 5" xfId="50832" xr:uid="{00000000-0005-0000-0000-000071C70000}"/>
    <cellStyle name="Total (line) 5 2 20" xfId="7090" xr:uid="{00000000-0005-0000-0000-000072C70000}"/>
    <cellStyle name="Total (line) 5 2 20 2" xfId="50833" xr:uid="{00000000-0005-0000-0000-000073C70000}"/>
    <cellStyle name="Total (line) 5 2 20 2 2" xfId="50834" xr:uid="{00000000-0005-0000-0000-000074C70000}"/>
    <cellStyle name="Total (line) 5 2 20 2 3" xfId="50835" xr:uid="{00000000-0005-0000-0000-000075C70000}"/>
    <cellStyle name="Total (line) 5 2 20 2 4" xfId="50836" xr:uid="{00000000-0005-0000-0000-000076C70000}"/>
    <cellStyle name="Total (line) 5 2 20 3" xfId="50837" xr:uid="{00000000-0005-0000-0000-000077C70000}"/>
    <cellStyle name="Total (line) 5 2 20 4" xfId="50838" xr:uid="{00000000-0005-0000-0000-000078C70000}"/>
    <cellStyle name="Total (line) 5 2 20 5" xfId="50839" xr:uid="{00000000-0005-0000-0000-000079C70000}"/>
    <cellStyle name="Total (line) 5 2 21" xfId="7091" xr:uid="{00000000-0005-0000-0000-00007AC70000}"/>
    <cellStyle name="Total (line) 5 2 21 2" xfId="50840" xr:uid="{00000000-0005-0000-0000-00007BC70000}"/>
    <cellStyle name="Total (line) 5 2 21 2 2" xfId="50841" xr:uid="{00000000-0005-0000-0000-00007CC70000}"/>
    <cellStyle name="Total (line) 5 2 21 2 3" xfId="50842" xr:uid="{00000000-0005-0000-0000-00007DC70000}"/>
    <cellStyle name="Total (line) 5 2 21 2 4" xfId="50843" xr:uid="{00000000-0005-0000-0000-00007EC70000}"/>
    <cellStyle name="Total (line) 5 2 21 3" xfId="50844" xr:uid="{00000000-0005-0000-0000-00007FC70000}"/>
    <cellStyle name="Total (line) 5 2 21 4" xfId="50845" xr:uid="{00000000-0005-0000-0000-000080C70000}"/>
    <cellStyle name="Total (line) 5 2 21 5" xfId="50846" xr:uid="{00000000-0005-0000-0000-000081C70000}"/>
    <cellStyle name="Total (line) 5 2 22" xfId="7092" xr:uid="{00000000-0005-0000-0000-000082C70000}"/>
    <cellStyle name="Total (line) 5 2 22 2" xfId="50847" xr:uid="{00000000-0005-0000-0000-000083C70000}"/>
    <cellStyle name="Total (line) 5 2 22 2 2" xfId="50848" xr:uid="{00000000-0005-0000-0000-000084C70000}"/>
    <cellStyle name="Total (line) 5 2 22 2 3" xfId="50849" xr:uid="{00000000-0005-0000-0000-000085C70000}"/>
    <cellStyle name="Total (line) 5 2 22 2 4" xfId="50850" xr:uid="{00000000-0005-0000-0000-000086C70000}"/>
    <cellStyle name="Total (line) 5 2 22 3" xfId="50851" xr:uid="{00000000-0005-0000-0000-000087C70000}"/>
    <cellStyle name="Total (line) 5 2 22 4" xfId="50852" xr:uid="{00000000-0005-0000-0000-000088C70000}"/>
    <cellStyle name="Total (line) 5 2 22 5" xfId="50853" xr:uid="{00000000-0005-0000-0000-000089C70000}"/>
    <cellStyle name="Total (line) 5 2 23" xfId="7093" xr:uid="{00000000-0005-0000-0000-00008AC70000}"/>
    <cellStyle name="Total (line) 5 2 23 2" xfId="50854" xr:uid="{00000000-0005-0000-0000-00008BC70000}"/>
    <cellStyle name="Total (line) 5 2 23 2 2" xfId="50855" xr:uid="{00000000-0005-0000-0000-00008CC70000}"/>
    <cellStyle name="Total (line) 5 2 23 2 3" xfId="50856" xr:uid="{00000000-0005-0000-0000-00008DC70000}"/>
    <cellStyle name="Total (line) 5 2 23 2 4" xfId="50857" xr:uid="{00000000-0005-0000-0000-00008EC70000}"/>
    <cellStyle name="Total (line) 5 2 23 3" xfId="50858" xr:uid="{00000000-0005-0000-0000-00008FC70000}"/>
    <cellStyle name="Total (line) 5 2 23 4" xfId="50859" xr:uid="{00000000-0005-0000-0000-000090C70000}"/>
    <cellStyle name="Total (line) 5 2 23 5" xfId="50860" xr:uid="{00000000-0005-0000-0000-000091C70000}"/>
    <cellStyle name="Total (line) 5 2 24" xfId="7094" xr:uid="{00000000-0005-0000-0000-000092C70000}"/>
    <cellStyle name="Total (line) 5 2 24 2" xfId="50861" xr:uid="{00000000-0005-0000-0000-000093C70000}"/>
    <cellStyle name="Total (line) 5 2 24 2 2" xfId="50862" xr:uid="{00000000-0005-0000-0000-000094C70000}"/>
    <cellStyle name="Total (line) 5 2 24 2 3" xfId="50863" xr:uid="{00000000-0005-0000-0000-000095C70000}"/>
    <cellStyle name="Total (line) 5 2 24 2 4" xfId="50864" xr:uid="{00000000-0005-0000-0000-000096C70000}"/>
    <cellStyle name="Total (line) 5 2 24 3" xfId="50865" xr:uid="{00000000-0005-0000-0000-000097C70000}"/>
    <cellStyle name="Total (line) 5 2 24 4" xfId="50866" xr:uid="{00000000-0005-0000-0000-000098C70000}"/>
    <cellStyle name="Total (line) 5 2 24 5" xfId="50867" xr:uid="{00000000-0005-0000-0000-000099C70000}"/>
    <cellStyle name="Total (line) 5 2 25" xfId="7095" xr:uid="{00000000-0005-0000-0000-00009AC70000}"/>
    <cellStyle name="Total (line) 5 2 25 2" xfId="50868" xr:uid="{00000000-0005-0000-0000-00009BC70000}"/>
    <cellStyle name="Total (line) 5 2 25 2 2" xfId="50869" xr:uid="{00000000-0005-0000-0000-00009CC70000}"/>
    <cellStyle name="Total (line) 5 2 25 2 3" xfId="50870" xr:uid="{00000000-0005-0000-0000-00009DC70000}"/>
    <cellStyle name="Total (line) 5 2 25 2 4" xfId="50871" xr:uid="{00000000-0005-0000-0000-00009EC70000}"/>
    <cellStyle name="Total (line) 5 2 25 3" xfId="50872" xr:uid="{00000000-0005-0000-0000-00009FC70000}"/>
    <cellStyle name="Total (line) 5 2 25 4" xfId="50873" xr:uid="{00000000-0005-0000-0000-0000A0C70000}"/>
    <cellStyle name="Total (line) 5 2 25 5" xfId="50874" xr:uid="{00000000-0005-0000-0000-0000A1C70000}"/>
    <cellStyle name="Total (line) 5 2 26" xfId="7096" xr:uid="{00000000-0005-0000-0000-0000A2C70000}"/>
    <cellStyle name="Total (line) 5 2 26 2" xfId="50875" xr:uid="{00000000-0005-0000-0000-0000A3C70000}"/>
    <cellStyle name="Total (line) 5 2 26 2 2" xfId="50876" xr:uid="{00000000-0005-0000-0000-0000A4C70000}"/>
    <cellStyle name="Total (line) 5 2 26 2 3" xfId="50877" xr:uid="{00000000-0005-0000-0000-0000A5C70000}"/>
    <cellStyle name="Total (line) 5 2 26 2 4" xfId="50878" xr:uid="{00000000-0005-0000-0000-0000A6C70000}"/>
    <cellStyle name="Total (line) 5 2 26 3" xfId="50879" xr:uid="{00000000-0005-0000-0000-0000A7C70000}"/>
    <cellStyle name="Total (line) 5 2 26 4" xfId="50880" xr:uid="{00000000-0005-0000-0000-0000A8C70000}"/>
    <cellStyle name="Total (line) 5 2 26 5" xfId="50881" xr:uid="{00000000-0005-0000-0000-0000A9C70000}"/>
    <cellStyle name="Total (line) 5 2 27" xfId="7097" xr:uid="{00000000-0005-0000-0000-0000AAC70000}"/>
    <cellStyle name="Total (line) 5 2 27 2" xfId="50882" xr:uid="{00000000-0005-0000-0000-0000ABC70000}"/>
    <cellStyle name="Total (line) 5 2 27 2 2" xfId="50883" xr:uid="{00000000-0005-0000-0000-0000ACC70000}"/>
    <cellStyle name="Total (line) 5 2 27 2 3" xfId="50884" xr:uid="{00000000-0005-0000-0000-0000ADC70000}"/>
    <cellStyle name="Total (line) 5 2 27 2 4" xfId="50885" xr:uid="{00000000-0005-0000-0000-0000AEC70000}"/>
    <cellStyle name="Total (line) 5 2 27 3" xfId="50886" xr:uid="{00000000-0005-0000-0000-0000AFC70000}"/>
    <cellStyle name="Total (line) 5 2 27 4" xfId="50887" xr:uid="{00000000-0005-0000-0000-0000B0C70000}"/>
    <cellStyle name="Total (line) 5 2 27 5" xfId="50888" xr:uid="{00000000-0005-0000-0000-0000B1C70000}"/>
    <cellStyle name="Total (line) 5 2 28" xfId="7098" xr:uid="{00000000-0005-0000-0000-0000B2C70000}"/>
    <cellStyle name="Total (line) 5 2 28 2" xfId="50889" xr:uid="{00000000-0005-0000-0000-0000B3C70000}"/>
    <cellStyle name="Total (line) 5 2 28 2 2" xfId="50890" xr:uid="{00000000-0005-0000-0000-0000B4C70000}"/>
    <cellStyle name="Total (line) 5 2 28 2 3" xfId="50891" xr:uid="{00000000-0005-0000-0000-0000B5C70000}"/>
    <cellStyle name="Total (line) 5 2 28 2 4" xfId="50892" xr:uid="{00000000-0005-0000-0000-0000B6C70000}"/>
    <cellStyle name="Total (line) 5 2 28 3" xfId="50893" xr:uid="{00000000-0005-0000-0000-0000B7C70000}"/>
    <cellStyle name="Total (line) 5 2 28 4" xfId="50894" xr:uid="{00000000-0005-0000-0000-0000B8C70000}"/>
    <cellStyle name="Total (line) 5 2 28 5" xfId="50895" xr:uid="{00000000-0005-0000-0000-0000B9C70000}"/>
    <cellStyle name="Total (line) 5 2 29" xfId="7099" xr:uid="{00000000-0005-0000-0000-0000BAC70000}"/>
    <cellStyle name="Total (line) 5 2 29 2" xfId="50896" xr:uid="{00000000-0005-0000-0000-0000BBC70000}"/>
    <cellStyle name="Total (line) 5 2 29 2 2" xfId="50897" xr:uid="{00000000-0005-0000-0000-0000BCC70000}"/>
    <cellStyle name="Total (line) 5 2 29 2 3" xfId="50898" xr:uid="{00000000-0005-0000-0000-0000BDC70000}"/>
    <cellStyle name="Total (line) 5 2 29 2 4" xfId="50899" xr:uid="{00000000-0005-0000-0000-0000BEC70000}"/>
    <cellStyle name="Total (line) 5 2 29 3" xfId="50900" xr:uid="{00000000-0005-0000-0000-0000BFC70000}"/>
    <cellStyle name="Total (line) 5 2 29 4" xfId="50901" xr:uid="{00000000-0005-0000-0000-0000C0C70000}"/>
    <cellStyle name="Total (line) 5 2 29 5" xfId="50902" xr:uid="{00000000-0005-0000-0000-0000C1C70000}"/>
    <cellStyle name="Total (line) 5 2 3" xfId="7100" xr:uid="{00000000-0005-0000-0000-0000C2C70000}"/>
    <cellStyle name="Total (line) 5 2 3 2" xfId="50903" xr:uid="{00000000-0005-0000-0000-0000C3C70000}"/>
    <cellStyle name="Total (line) 5 2 3 2 2" xfId="50904" xr:uid="{00000000-0005-0000-0000-0000C4C70000}"/>
    <cellStyle name="Total (line) 5 2 3 2 3" xfId="50905" xr:uid="{00000000-0005-0000-0000-0000C5C70000}"/>
    <cellStyle name="Total (line) 5 2 3 2 4" xfId="50906" xr:uid="{00000000-0005-0000-0000-0000C6C70000}"/>
    <cellStyle name="Total (line) 5 2 3 3" xfId="50907" xr:uid="{00000000-0005-0000-0000-0000C7C70000}"/>
    <cellStyle name="Total (line) 5 2 3 4" xfId="50908" xr:uid="{00000000-0005-0000-0000-0000C8C70000}"/>
    <cellStyle name="Total (line) 5 2 3 5" xfId="50909" xr:uid="{00000000-0005-0000-0000-0000C9C70000}"/>
    <cellStyle name="Total (line) 5 2 30" xfId="7101" xr:uid="{00000000-0005-0000-0000-0000CAC70000}"/>
    <cellStyle name="Total (line) 5 2 30 2" xfId="50910" xr:uid="{00000000-0005-0000-0000-0000CBC70000}"/>
    <cellStyle name="Total (line) 5 2 30 2 2" xfId="50911" xr:uid="{00000000-0005-0000-0000-0000CCC70000}"/>
    <cellStyle name="Total (line) 5 2 30 2 3" xfId="50912" xr:uid="{00000000-0005-0000-0000-0000CDC70000}"/>
    <cellStyle name="Total (line) 5 2 30 2 4" xfId="50913" xr:uid="{00000000-0005-0000-0000-0000CEC70000}"/>
    <cellStyle name="Total (line) 5 2 30 3" xfId="50914" xr:uid="{00000000-0005-0000-0000-0000CFC70000}"/>
    <cellStyle name="Total (line) 5 2 30 4" xfId="50915" xr:uid="{00000000-0005-0000-0000-0000D0C70000}"/>
    <cellStyle name="Total (line) 5 2 30 5" xfId="50916" xr:uid="{00000000-0005-0000-0000-0000D1C70000}"/>
    <cellStyle name="Total (line) 5 2 31" xfId="7102" xr:uid="{00000000-0005-0000-0000-0000D2C70000}"/>
    <cellStyle name="Total (line) 5 2 31 2" xfId="50917" xr:uid="{00000000-0005-0000-0000-0000D3C70000}"/>
    <cellStyle name="Total (line) 5 2 31 2 2" xfId="50918" xr:uid="{00000000-0005-0000-0000-0000D4C70000}"/>
    <cellStyle name="Total (line) 5 2 31 2 3" xfId="50919" xr:uid="{00000000-0005-0000-0000-0000D5C70000}"/>
    <cellStyle name="Total (line) 5 2 31 2 4" xfId="50920" xr:uid="{00000000-0005-0000-0000-0000D6C70000}"/>
    <cellStyle name="Total (line) 5 2 31 3" xfId="50921" xr:uid="{00000000-0005-0000-0000-0000D7C70000}"/>
    <cellStyle name="Total (line) 5 2 31 4" xfId="50922" xr:uid="{00000000-0005-0000-0000-0000D8C70000}"/>
    <cellStyle name="Total (line) 5 2 31 5" xfId="50923" xr:uid="{00000000-0005-0000-0000-0000D9C70000}"/>
    <cellStyle name="Total (line) 5 2 32" xfId="7103" xr:uid="{00000000-0005-0000-0000-0000DAC70000}"/>
    <cellStyle name="Total (line) 5 2 32 2" xfId="50924" xr:uid="{00000000-0005-0000-0000-0000DBC70000}"/>
    <cellStyle name="Total (line) 5 2 32 2 2" xfId="50925" xr:uid="{00000000-0005-0000-0000-0000DCC70000}"/>
    <cellStyle name="Total (line) 5 2 32 2 3" xfId="50926" xr:uid="{00000000-0005-0000-0000-0000DDC70000}"/>
    <cellStyle name="Total (line) 5 2 32 2 4" xfId="50927" xr:uid="{00000000-0005-0000-0000-0000DEC70000}"/>
    <cellStyle name="Total (line) 5 2 32 3" xfId="50928" xr:uid="{00000000-0005-0000-0000-0000DFC70000}"/>
    <cellStyle name="Total (line) 5 2 32 4" xfId="50929" xr:uid="{00000000-0005-0000-0000-0000E0C70000}"/>
    <cellStyle name="Total (line) 5 2 32 5" xfId="50930" xr:uid="{00000000-0005-0000-0000-0000E1C70000}"/>
    <cellStyle name="Total (line) 5 2 33" xfId="7104" xr:uid="{00000000-0005-0000-0000-0000E2C70000}"/>
    <cellStyle name="Total (line) 5 2 33 2" xfId="50931" xr:uid="{00000000-0005-0000-0000-0000E3C70000}"/>
    <cellStyle name="Total (line) 5 2 33 2 2" xfId="50932" xr:uid="{00000000-0005-0000-0000-0000E4C70000}"/>
    <cellStyle name="Total (line) 5 2 33 2 3" xfId="50933" xr:uid="{00000000-0005-0000-0000-0000E5C70000}"/>
    <cellStyle name="Total (line) 5 2 33 2 4" xfId="50934" xr:uid="{00000000-0005-0000-0000-0000E6C70000}"/>
    <cellStyle name="Total (line) 5 2 33 3" xfId="50935" xr:uid="{00000000-0005-0000-0000-0000E7C70000}"/>
    <cellStyle name="Total (line) 5 2 33 4" xfId="50936" xr:uid="{00000000-0005-0000-0000-0000E8C70000}"/>
    <cellStyle name="Total (line) 5 2 33 5" xfId="50937" xr:uid="{00000000-0005-0000-0000-0000E9C70000}"/>
    <cellStyle name="Total (line) 5 2 34" xfId="7105" xr:uid="{00000000-0005-0000-0000-0000EAC70000}"/>
    <cellStyle name="Total (line) 5 2 34 2" xfId="50938" xr:uid="{00000000-0005-0000-0000-0000EBC70000}"/>
    <cellStyle name="Total (line) 5 2 34 2 2" xfId="50939" xr:uid="{00000000-0005-0000-0000-0000ECC70000}"/>
    <cellStyle name="Total (line) 5 2 34 2 3" xfId="50940" xr:uid="{00000000-0005-0000-0000-0000EDC70000}"/>
    <cellStyle name="Total (line) 5 2 34 2 4" xfId="50941" xr:uid="{00000000-0005-0000-0000-0000EEC70000}"/>
    <cellStyle name="Total (line) 5 2 34 3" xfId="50942" xr:uid="{00000000-0005-0000-0000-0000EFC70000}"/>
    <cellStyle name="Total (line) 5 2 34 4" xfId="50943" xr:uid="{00000000-0005-0000-0000-0000F0C70000}"/>
    <cellStyle name="Total (line) 5 2 34 5" xfId="50944" xr:uid="{00000000-0005-0000-0000-0000F1C70000}"/>
    <cellStyle name="Total (line) 5 2 35" xfId="7106" xr:uid="{00000000-0005-0000-0000-0000F2C70000}"/>
    <cellStyle name="Total (line) 5 2 35 2" xfId="50945" xr:uid="{00000000-0005-0000-0000-0000F3C70000}"/>
    <cellStyle name="Total (line) 5 2 35 2 2" xfId="50946" xr:uid="{00000000-0005-0000-0000-0000F4C70000}"/>
    <cellStyle name="Total (line) 5 2 35 2 3" xfId="50947" xr:uid="{00000000-0005-0000-0000-0000F5C70000}"/>
    <cellStyle name="Total (line) 5 2 35 2 4" xfId="50948" xr:uid="{00000000-0005-0000-0000-0000F6C70000}"/>
    <cellStyle name="Total (line) 5 2 35 3" xfId="50949" xr:uid="{00000000-0005-0000-0000-0000F7C70000}"/>
    <cellStyle name="Total (line) 5 2 35 4" xfId="50950" xr:uid="{00000000-0005-0000-0000-0000F8C70000}"/>
    <cellStyle name="Total (line) 5 2 35 5" xfId="50951" xr:uid="{00000000-0005-0000-0000-0000F9C70000}"/>
    <cellStyle name="Total (line) 5 2 36" xfId="7107" xr:uid="{00000000-0005-0000-0000-0000FAC70000}"/>
    <cellStyle name="Total (line) 5 2 36 2" xfId="50952" xr:uid="{00000000-0005-0000-0000-0000FBC70000}"/>
    <cellStyle name="Total (line) 5 2 36 2 2" xfId="50953" xr:uid="{00000000-0005-0000-0000-0000FCC70000}"/>
    <cellStyle name="Total (line) 5 2 36 2 3" xfId="50954" xr:uid="{00000000-0005-0000-0000-0000FDC70000}"/>
    <cellStyle name="Total (line) 5 2 36 2 4" xfId="50955" xr:uid="{00000000-0005-0000-0000-0000FEC70000}"/>
    <cellStyle name="Total (line) 5 2 36 3" xfId="50956" xr:uid="{00000000-0005-0000-0000-0000FFC70000}"/>
    <cellStyle name="Total (line) 5 2 36 4" xfId="50957" xr:uid="{00000000-0005-0000-0000-000000C80000}"/>
    <cellStyle name="Total (line) 5 2 36 5" xfId="50958" xr:uid="{00000000-0005-0000-0000-000001C80000}"/>
    <cellStyle name="Total (line) 5 2 37" xfId="7108" xr:uid="{00000000-0005-0000-0000-000002C80000}"/>
    <cellStyle name="Total (line) 5 2 37 2" xfId="50959" xr:uid="{00000000-0005-0000-0000-000003C80000}"/>
    <cellStyle name="Total (line) 5 2 37 2 2" xfId="50960" xr:uid="{00000000-0005-0000-0000-000004C80000}"/>
    <cellStyle name="Total (line) 5 2 37 2 3" xfId="50961" xr:uid="{00000000-0005-0000-0000-000005C80000}"/>
    <cellStyle name="Total (line) 5 2 37 2 4" xfId="50962" xr:uid="{00000000-0005-0000-0000-000006C80000}"/>
    <cellStyle name="Total (line) 5 2 37 3" xfId="50963" xr:uid="{00000000-0005-0000-0000-000007C80000}"/>
    <cellStyle name="Total (line) 5 2 37 4" xfId="50964" xr:uid="{00000000-0005-0000-0000-000008C80000}"/>
    <cellStyle name="Total (line) 5 2 37 5" xfId="50965" xr:uid="{00000000-0005-0000-0000-000009C80000}"/>
    <cellStyle name="Total (line) 5 2 38" xfId="7109" xr:uid="{00000000-0005-0000-0000-00000AC80000}"/>
    <cellStyle name="Total (line) 5 2 38 2" xfId="50966" xr:uid="{00000000-0005-0000-0000-00000BC80000}"/>
    <cellStyle name="Total (line) 5 2 38 2 2" xfId="50967" xr:uid="{00000000-0005-0000-0000-00000CC80000}"/>
    <cellStyle name="Total (line) 5 2 38 2 3" xfId="50968" xr:uid="{00000000-0005-0000-0000-00000DC80000}"/>
    <cellStyle name="Total (line) 5 2 38 2 4" xfId="50969" xr:uid="{00000000-0005-0000-0000-00000EC80000}"/>
    <cellStyle name="Total (line) 5 2 38 3" xfId="50970" xr:uid="{00000000-0005-0000-0000-00000FC80000}"/>
    <cellStyle name="Total (line) 5 2 38 4" xfId="50971" xr:uid="{00000000-0005-0000-0000-000010C80000}"/>
    <cellStyle name="Total (line) 5 2 38 5" xfId="50972" xr:uid="{00000000-0005-0000-0000-000011C80000}"/>
    <cellStyle name="Total (line) 5 2 39" xfId="7110" xr:uid="{00000000-0005-0000-0000-000012C80000}"/>
    <cellStyle name="Total (line) 5 2 39 2" xfId="50973" xr:uid="{00000000-0005-0000-0000-000013C80000}"/>
    <cellStyle name="Total (line) 5 2 39 2 2" xfId="50974" xr:uid="{00000000-0005-0000-0000-000014C80000}"/>
    <cellStyle name="Total (line) 5 2 39 2 3" xfId="50975" xr:uid="{00000000-0005-0000-0000-000015C80000}"/>
    <cellStyle name="Total (line) 5 2 39 2 4" xfId="50976" xr:uid="{00000000-0005-0000-0000-000016C80000}"/>
    <cellStyle name="Total (line) 5 2 39 3" xfId="50977" xr:uid="{00000000-0005-0000-0000-000017C80000}"/>
    <cellStyle name="Total (line) 5 2 39 4" xfId="50978" xr:uid="{00000000-0005-0000-0000-000018C80000}"/>
    <cellStyle name="Total (line) 5 2 39 5" xfId="50979" xr:uid="{00000000-0005-0000-0000-000019C80000}"/>
    <cellStyle name="Total (line) 5 2 4" xfId="7111" xr:uid="{00000000-0005-0000-0000-00001AC80000}"/>
    <cellStyle name="Total (line) 5 2 4 2" xfId="50980" xr:uid="{00000000-0005-0000-0000-00001BC80000}"/>
    <cellStyle name="Total (line) 5 2 4 2 2" xfId="50981" xr:uid="{00000000-0005-0000-0000-00001CC80000}"/>
    <cellStyle name="Total (line) 5 2 4 2 3" xfId="50982" xr:uid="{00000000-0005-0000-0000-00001DC80000}"/>
    <cellStyle name="Total (line) 5 2 4 2 4" xfId="50983" xr:uid="{00000000-0005-0000-0000-00001EC80000}"/>
    <cellStyle name="Total (line) 5 2 4 3" xfId="50984" xr:uid="{00000000-0005-0000-0000-00001FC80000}"/>
    <cellStyle name="Total (line) 5 2 4 4" xfId="50985" xr:uid="{00000000-0005-0000-0000-000020C80000}"/>
    <cellStyle name="Total (line) 5 2 4 5" xfId="50986" xr:uid="{00000000-0005-0000-0000-000021C80000}"/>
    <cellStyle name="Total (line) 5 2 40" xfId="7112" xr:uid="{00000000-0005-0000-0000-000022C80000}"/>
    <cellStyle name="Total (line) 5 2 40 2" xfId="50987" xr:uid="{00000000-0005-0000-0000-000023C80000}"/>
    <cellStyle name="Total (line) 5 2 40 2 2" xfId="50988" xr:uid="{00000000-0005-0000-0000-000024C80000}"/>
    <cellStyle name="Total (line) 5 2 40 2 3" xfId="50989" xr:uid="{00000000-0005-0000-0000-000025C80000}"/>
    <cellStyle name="Total (line) 5 2 40 2 4" xfId="50990" xr:uid="{00000000-0005-0000-0000-000026C80000}"/>
    <cellStyle name="Total (line) 5 2 40 3" xfId="50991" xr:uid="{00000000-0005-0000-0000-000027C80000}"/>
    <cellStyle name="Total (line) 5 2 40 4" xfId="50992" xr:uid="{00000000-0005-0000-0000-000028C80000}"/>
    <cellStyle name="Total (line) 5 2 40 5" xfId="50993" xr:uid="{00000000-0005-0000-0000-000029C80000}"/>
    <cellStyle name="Total (line) 5 2 41" xfId="7113" xr:uid="{00000000-0005-0000-0000-00002AC80000}"/>
    <cellStyle name="Total (line) 5 2 41 2" xfId="50994" xr:uid="{00000000-0005-0000-0000-00002BC80000}"/>
    <cellStyle name="Total (line) 5 2 41 2 2" xfId="50995" xr:uid="{00000000-0005-0000-0000-00002CC80000}"/>
    <cellStyle name="Total (line) 5 2 41 2 3" xfId="50996" xr:uid="{00000000-0005-0000-0000-00002DC80000}"/>
    <cellStyle name="Total (line) 5 2 41 2 4" xfId="50997" xr:uid="{00000000-0005-0000-0000-00002EC80000}"/>
    <cellStyle name="Total (line) 5 2 41 3" xfId="50998" xr:uid="{00000000-0005-0000-0000-00002FC80000}"/>
    <cellStyle name="Total (line) 5 2 41 4" xfId="50999" xr:uid="{00000000-0005-0000-0000-000030C80000}"/>
    <cellStyle name="Total (line) 5 2 41 5" xfId="51000" xr:uid="{00000000-0005-0000-0000-000031C80000}"/>
    <cellStyle name="Total (line) 5 2 42" xfId="7114" xr:uid="{00000000-0005-0000-0000-000032C80000}"/>
    <cellStyle name="Total (line) 5 2 42 2" xfId="51001" xr:uid="{00000000-0005-0000-0000-000033C80000}"/>
    <cellStyle name="Total (line) 5 2 42 2 2" xfId="51002" xr:uid="{00000000-0005-0000-0000-000034C80000}"/>
    <cellStyle name="Total (line) 5 2 42 2 3" xfId="51003" xr:uid="{00000000-0005-0000-0000-000035C80000}"/>
    <cellStyle name="Total (line) 5 2 42 2 4" xfId="51004" xr:uid="{00000000-0005-0000-0000-000036C80000}"/>
    <cellStyle name="Total (line) 5 2 42 3" xfId="51005" xr:uid="{00000000-0005-0000-0000-000037C80000}"/>
    <cellStyle name="Total (line) 5 2 42 4" xfId="51006" xr:uid="{00000000-0005-0000-0000-000038C80000}"/>
    <cellStyle name="Total (line) 5 2 42 5" xfId="51007" xr:uid="{00000000-0005-0000-0000-000039C80000}"/>
    <cellStyle name="Total (line) 5 2 43" xfId="7115" xr:uid="{00000000-0005-0000-0000-00003AC80000}"/>
    <cellStyle name="Total (line) 5 2 43 2" xfId="51008" xr:uid="{00000000-0005-0000-0000-00003BC80000}"/>
    <cellStyle name="Total (line) 5 2 43 2 2" xfId="51009" xr:uid="{00000000-0005-0000-0000-00003CC80000}"/>
    <cellStyle name="Total (line) 5 2 43 2 3" xfId="51010" xr:uid="{00000000-0005-0000-0000-00003DC80000}"/>
    <cellStyle name="Total (line) 5 2 43 2 4" xfId="51011" xr:uid="{00000000-0005-0000-0000-00003EC80000}"/>
    <cellStyle name="Total (line) 5 2 43 3" xfId="51012" xr:uid="{00000000-0005-0000-0000-00003FC80000}"/>
    <cellStyle name="Total (line) 5 2 43 4" xfId="51013" xr:uid="{00000000-0005-0000-0000-000040C80000}"/>
    <cellStyle name="Total (line) 5 2 43 5" xfId="51014" xr:uid="{00000000-0005-0000-0000-000041C80000}"/>
    <cellStyle name="Total (line) 5 2 44" xfId="7116" xr:uid="{00000000-0005-0000-0000-000042C80000}"/>
    <cellStyle name="Total (line) 5 2 44 2" xfId="51015" xr:uid="{00000000-0005-0000-0000-000043C80000}"/>
    <cellStyle name="Total (line) 5 2 44 2 2" xfId="51016" xr:uid="{00000000-0005-0000-0000-000044C80000}"/>
    <cellStyle name="Total (line) 5 2 44 2 3" xfId="51017" xr:uid="{00000000-0005-0000-0000-000045C80000}"/>
    <cellStyle name="Total (line) 5 2 44 2 4" xfId="51018" xr:uid="{00000000-0005-0000-0000-000046C80000}"/>
    <cellStyle name="Total (line) 5 2 44 3" xfId="51019" xr:uid="{00000000-0005-0000-0000-000047C80000}"/>
    <cellStyle name="Total (line) 5 2 44 4" xfId="51020" xr:uid="{00000000-0005-0000-0000-000048C80000}"/>
    <cellStyle name="Total (line) 5 2 44 5" xfId="51021" xr:uid="{00000000-0005-0000-0000-000049C80000}"/>
    <cellStyle name="Total (line) 5 2 45" xfId="51022" xr:uid="{00000000-0005-0000-0000-00004AC80000}"/>
    <cellStyle name="Total (line) 5 2 45 2" xfId="51023" xr:uid="{00000000-0005-0000-0000-00004BC80000}"/>
    <cellStyle name="Total (line) 5 2 45 3" xfId="51024" xr:uid="{00000000-0005-0000-0000-00004CC80000}"/>
    <cellStyle name="Total (line) 5 2 45 4" xfId="51025" xr:uid="{00000000-0005-0000-0000-00004DC80000}"/>
    <cellStyle name="Total (line) 5 2 46" xfId="51026" xr:uid="{00000000-0005-0000-0000-00004EC80000}"/>
    <cellStyle name="Total (line) 5 2 46 2" xfId="51027" xr:uid="{00000000-0005-0000-0000-00004FC80000}"/>
    <cellStyle name="Total (line) 5 2 46 3" xfId="51028" xr:uid="{00000000-0005-0000-0000-000050C80000}"/>
    <cellStyle name="Total (line) 5 2 46 4" xfId="51029" xr:uid="{00000000-0005-0000-0000-000051C80000}"/>
    <cellStyle name="Total (line) 5 2 47" xfId="51030" xr:uid="{00000000-0005-0000-0000-000052C80000}"/>
    <cellStyle name="Total (line) 5 2 48" xfId="51031" xr:uid="{00000000-0005-0000-0000-000053C80000}"/>
    <cellStyle name="Total (line) 5 2 49" xfId="51032" xr:uid="{00000000-0005-0000-0000-000054C80000}"/>
    <cellStyle name="Total (line) 5 2 5" xfId="7117" xr:uid="{00000000-0005-0000-0000-000055C80000}"/>
    <cellStyle name="Total (line) 5 2 5 2" xfId="51033" xr:uid="{00000000-0005-0000-0000-000056C80000}"/>
    <cellStyle name="Total (line) 5 2 5 2 2" xfId="51034" xr:uid="{00000000-0005-0000-0000-000057C80000}"/>
    <cellStyle name="Total (line) 5 2 5 2 3" xfId="51035" xr:uid="{00000000-0005-0000-0000-000058C80000}"/>
    <cellStyle name="Total (line) 5 2 5 2 4" xfId="51036" xr:uid="{00000000-0005-0000-0000-000059C80000}"/>
    <cellStyle name="Total (line) 5 2 5 3" xfId="51037" xr:uid="{00000000-0005-0000-0000-00005AC80000}"/>
    <cellStyle name="Total (line) 5 2 5 4" xfId="51038" xr:uid="{00000000-0005-0000-0000-00005BC80000}"/>
    <cellStyle name="Total (line) 5 2 5 5" xfId="51039" xr:uid="{00000000-0005-0000-0000-00005CC80000}"/>
    <cellStyle name="Total (line) 5 2 6" xfId="7118" xr:uid="{00000000-0005-0000-0000-00005DC80000}"/>
    <cellStyle name="Total (line) 5 2 6 2" xfId="51040" xr:uid="{00000000-0005-0000-0000-00005EC80000}"/>
    <cellStyle name="Total (line) 5 2 6 2 2" xfId="51041" xr:uid="{00000000-0005-0000-0000-00005FC80000}"/>
    <cellStyle name="Total (line) 5 2 6 2 3" xfId="51042" xr:uid="{00000000-0005-0000-0000-000060C80000}"/>
    <cellStyle name="Total (line) 5 2 6 2 4" xfId="51043" xr:uid="{00000000-0005-0000-0000-000061C80000}"/>
    <cellStyle name="Total (line) 5 2 6 3" xfId="51044" xr:uid="{00000000-0005-0000-0000-000062C80000}"/>
    <cellStyle name="Total (line) 5 2 6 4" xfId="51045" xr:uid="{00000000-0005-0000-0000-000063C80000}"/>
    <cellStyle name="Total (line) 5 2 6 5" xfId="51046" xr:uid="{00000000-0005-0000-0000-000064C80000}"/>
    <cellStyle name="Total (line) 5 2 7" xfId="7119" xr:uid="{00000000-0005-0000-0000-000065C80000}"/>
    <cellStyle name="Total (line) 5 2 7 2" xfId="51047" xr:uid="{00000000-0005-0000-0000-000066C80000}"/>
    <cellStyle name="Total (line) 5 2 7 2 2" xfId="51048" xr:uid="{00000000-0005-0000-0000-000067C80000}"/>
    <cellStyle name="Total (line) 5 2 7 2 3" xfId="51049" xr:uid="{00000000-0005-0000-0000-000068C80000}"/>
    <cellStyle name="Total (line) 5 2 7 2 4" xfId="51050" xr:uid="{00000000-0005-0000-0000-000069C80000}"/>
    <cellStyle name="Total (line) 5 2 7 3" xfId="51051" xr:uid="{00000000-0005-0000-0000-00006AC80000}"/>
    <cellStyle name="Total (line) 5 2 7 4" xfId="51052" xr:uid="{00000000-0005-0000-0000-00006BC80000}"/>
    <cellStyle name="Total (line) 5 2 7 5" xfId="51053" xr:uid="{00000000-0005-0000-0000-00006CC80000}"/>
    <cellStyle name="Total (line) 5 2 8" xfId="7120" xr:uid="{00000000-0005-0000-0000-00006DC80000}"/>
    <cellStyle name="Total (line) 5 2 8 2" xfId="51054" xr:uid="{00000000-0005-0000-0000-00006EC80000}"/>
    <cellStyle name="Total (line) 5 2 8 2 2" xfId="51055" xr:uid="{00000000-0005-0000-0000-00006FC80000}"/>
    <cellStyle name="Total (line) 5 2 8 2 3" xfId="51056" xr:uid="{00000000-0005-0000-0000-000070C80000}"/>
    <cellStyle name="Total (line) 5 2 8 2 4" xfId="51057" xr:uid="{00000000-0005-0000-0000-000071C80000}"/>
    <cellStyle name="Total (line) 5 2 8 3" xfId="51058" xr:uid="{00000000-0005-0000-0000-000072C80000}"/>
    <cellStyle name="Total (line) 5 2 8 4" xfId="51059" xr:uid="{00000000-0005-0000-0000-000073C80000}"/>
    <cellStyle name="Total (line) 5 2 8 5" xfId="51060" xr:uid="{00000000-0005-0000-0000-000074C80000}"/>
    <cellStyle name="Total (line) 5 2 9" xfId="7121" xr:uid="{00000000-0005-0000-0000-000075C80000}"/>
    <cellStyle name="Total (line) 5 2 9 2" xfId="51061" xr:uid="{00000000-0005-0000-0000-000076C80000}"/>
    <cellStyle name="Total (line) 5 2 9 2 2" xfId="51062" xr:uid="{00000000-0005-0000-0000-000077C80000}"/>
    <cellStyle name="Total (line) 5 2 9 2 3" xfId="51063" xr:uid="{00000000-0005-0000-0000-000078C80000}"/>
    <cellStyle name="Total (line) 5 2 9 2 4" xfId="51064" xr:uid="{00000000-0005-0000-0000-000079C80000}"/>
    <cellStyle name="Total (line) 5 2 9 3" xfId="51065" xr:uid="{00000000-0005-0000-0000-00007AC80000}"/>
    <cellStyle name="Total (line) 5 2 9 4" xfId="51066" xr:uid="{00000000-0005-0000-0000-00007BC80000}"/>
    <cellStyle name="Total (line) 5 2 9 5" xfId="51067" xr:uid="{00000000-0005-0000-0000-00007CC80000}"/>
    <cellStyle name="Total (line) 5 20" xfId="7122" xr:uid="{00000000-0005-0000-0000-00007DC80000}"/>
    <cellStyle name="Total (line) 5 20 2" xfId="51068" xr:uid="{00000000-0005-0000-0000-00007EC80000}"/>
    <cellStyle name="Total (line) 5 20 2 2" xfId="51069" xr:uid="{00000000-0005-0000-0000-00007FC80000}"/>
    <cellStyle name="Total (line) 5 20 2 3" xfId="51070" xr:uid="{00000000-0005-0000-0000-000080C80000}"/>
    <cellStyle name="Total (line) 5 20 2 4" xfId="51071" xr:uid="{00000000-0005-0000-0000-000081C80000}"/>
    <cellStyle name="Total (line) 5 20 3" xfId="51072" xr:uid="{00000000-0005-0000-0000-000082C80000}"/>
    <cellStyle name="Total (line) 5 20 4" xfId="51073" xr:uid="{00000000-0005-0000-0000-000083C80000}"/>
    <cellStyle name="Total (line) 5 20 5" xfId="51074" xr:uid="{00000000-0005-0000-0000-000084C80000}"/>
    <cellStyle name="Total (line) 5 21" xfId="7123" xr:uid="{00000000-0005-0000-0000-000085C80000}"/>
    <cellStyle name="Total (line) 5 21 2" xfId="51075" xr:uid="{00000000-0005-0000-0000-000086C80000}"/>
    <cellStyle name="Total (line) 5 21 2 2" xfId="51076" xr:uid="{00000000-0005-0000-0000-000087C80000}"/>
    <cellStyle name="Total (line) 5 21 2 3" xfId="51077" xr:uid="{00000000-0005-0000-0000-000088C80000}"/>
    <cellStyle name="Total (line) 5 21 2 4" xfId="51078" xr:uid="{00000000-0005-0000-0000-000089C80000}"/>
    <cellStyle name="Total (line) 5 21 3" xfId="51079" xr:uid="{00000000-0005-0000-0000-00008AC80000}"/>
    <cellStyle name="Total (line) 5 21 4" xfId="51080" xr:uid="{00000000-0005-0000-0000-00008BC80000}"/>
    <cellStyle name="Total (line) 5 21 5" xfId="51081" xr:uid="{00000000-0005-0000-0000-00008CC80000}"/>
    <cellStyle name="Total (line) 5 22" xfId="7124" xr:uid="{00000000-0005-0000-0000-00008DC80000}"/>
    <cellStyle name="Total (line) 5 22 2" xfId="51082" xr:uid="{00000000-0005-0000-0000-00008EC80000}"/>
    <cellStyle name="Total (line) 5 22 2 2" xfId="51083" xr:uid="{00000000-0005-0000-0000-00008FC80000}"/>
    <cellStyle name="Total (line) 5 22 2 3" xfId="51084" xr:uid="{00000000-0005-0000-0000-000090C80000}"/>
    <cellStyle name="Total (line) 5 22 2 4" xfId="51085" xr:uid="{00000000-0005-0000-0000-000091C80000}"/>
    <cellStyle name="Total (line) 5 22 3" xfId="51086" xr:uid="{00000000-0005-0000-0000-000092C80000}"/>
    <cellStyle name="Total (line) 5 22 4" xfId="51087" xr:uid="{00000000-0005-0000-0000-000093C80000}"/>
    <cellStyle name="Total (line) 5 22 5" xfId="51088" xr:uid="{00000000-0005-0000-0000-000094C80000}"/>
    <cellStyle name="Total (line) 5 23" xfId="7125" xr:uid="{00000000-0005-0000-0000-000095C80000}"/>
    <cellStyle name="Total (line) 5 23 2" xfId="51089" xr:uid="{00000000-0005-0000-0000-000096C80000}"/>
    <cellStyle name="Total (line) 5 23 2 2" xfId="51090" xr:uid="{00000000-0005-0000-0000-000097C80000}"/>
    <cellStyle name="Total (line) 5 23 2 3" xfId="51091" xr:uid="{00000000-0005-0000-0000-000098C80000}"/>
    <cellStyle name="Total (line) 5 23 2 4" xfId="51092" xr:uid="{00000000-0005-0000-0000-000099C80000}"/>
    <cellStyle name="Total (line) 5 23 3" xfId="51093" xr:uid="{00000000-0005-0000-0000-00009AC80000}"/>
    <cellStyle name="Total (line) 5 23 4" xfId="51094" xr:uid="{00000000-0005-0000-0000-00009BC80000}"/>
    <cellStyle name="Total (line) 5 23 5" xfId="51095" xr:uid="{00000000-0005-0000-0000-00009CC80000}"/>
    <cellStyle name="Total (line) 5 24" xfId="7126" xr:uid="{00000000-0005-0000-0000-00009DC80000}"/>
    <cellStyle name="Total (line) 5 24 2" xfId="51096" xr:uid="{00000000-0005-0000-0000-00009EC80000}"/>
    <cellStyle name="Total (line) 5 24 2 2" xfId="51097" xr:uid="{00000000-0005-0000-0000-00009FC80000}"/>
    <cellStyle name="Total (line) 5 24 2 3" xfId="51098" xr:uid="{00000000-0005-0000-0000-0000A0C80000}"/>
    <cellStyle name="Total (line) 5 24 2 4" xfId="51099" xr:uid="{00000000-0005-0000-0000-0000A1C80000}"/>
    <cellStyle name="Total (line) 5 24 3" xfId="51100" xr:uid="{00000000-0005-0000-0000-0000A2C80000}"/>
    <cellStyle name="Total (line) 5 24 4" xfId="51101" xr:uid="{00000000-0005-0000-0000-0000A3C80000}"/>
    <cellStyle name="Total (line) 5 24 5" xfId="51102" xr:uid="{00000000-0005-0000-0000-0000A4C80000}"/>
    <cellStyle name="Total (line) 5 25" xfId="7127" xr:uid="{00000000-0005-0000-0000-0000A5C80000}"/>
    <cellStyle name="Total (line) 5 25 2" xfId="51103" xr:uid="{00000000-0005-0000-0000-0000A6C80000}"/>
    <cellStyle name="Total (line) 5 25 2 2" xfId="51104" xr:uid="{00000000-0005-0000-0000-0000A7C80000}"/>
    <cellStyle name="Total (line) 5 25 2 3" xfId="51105" xr:uid="{00000000-0005-0000-0000-0000A8C80000}"/>
    <cellStyle name="Total (line) 5 25 2 4" xfId="51106" xr:uid="{00000000-0005-0000-0000-0000A9C80000}"/>
    <cellStyle name="Total (line) 5 25 3" xfId="51107" xr:uid="{00000000-0005-0000-0000-0000AAC80000}"/>
    <cellStyle name="Total (line) 5 25 4" xfId="51108" xr:uid="{00000000-0005-0000-0000-0000ABC80000}"/>
    <cellStyle name="Total (line) 5 25 5" xfId="51109" xr:uid="{00000000-0005-0000-0000-0000ACC80000}"/>
    <cellStyle name="Total (line) 5 26" xfId="7128" xr:uid="{00000000-0005-0000-0000-0000ADC80000}"/>
    <cellStyle name="Total (line) 5 26 2" xfId="51110" xr:uid="{00000000-0005-0000-0000-0000AEC80000}"/>
    <cellStyle name="Total (line) 5 26 2 2" xfId="51111" xr:uid="{00000000-0005-0000-0000-0000AFC80000}"/>
    <cellStyle name="Total (line) 5 26 2 3" xfId="51112" xr:uid="{00000000-0005-0000-0000-0000B0C80000}"/>
    <cellStyle name="Total (line) 5 26 2 4" xfId="51113" xr:uid="{00000000-0005-0000-0000-0000B1C80000}"/>
    <cellStyle name="Total (line) 5 26 3" xfId="51114" xr:uid="{00000000-0005-0000-0000-0000B2C80000}"/>
    <cellStyle name="Total (line) 5 26 4" xfId="51115" xr:uid="{00000000-0005-0000-0000-0000B3C80000}"/>
    <cellStyle name="Total (line) 5 26 5" xfId="51116" xr:uid="{00000000-0005-0000-0000-0000B4C80000}"/>
    <cellStyle name="Total (line) 5 27" xfId="7129" xr:uid="{00000000-0005-0000-0000-0000B5C80000}"/>
    <cellStyle name="Total (line) 5 27 2" xfId="51117" xr:uid="{00000000-0005-0000-0000-0000B6C80000}"/>
    <cellStyle name="Total (line) 5 27 2 2" xfId="51118" xr:uid="{00000000-0005-0000-0000-0000B7C80000}"/>
    <cellStyle name="Total (line) 5 27 2 3" xfId="51119" xr:uid="{00000000-0005-0000-0000-0000B8C80000}"/>
    <cellStyle name="Total (line) 5 27 2 4" xfId="51120" xr:uid="{00000000-0005-0000-0000-0000B9C80000}"/>
    <cellStyle name="Total (line) 5 27 3" xfId="51121" xr:uid="{00000000-0005-0000-0000-0000BAC80000}"/>
    <cellStyle name="Total (line) 5 27 4" xfId="51122" xr:uid="{00000000-0005-0000-0000-0000BBC80000}"/>
    <cellStyle name="Total (line) 5 27 5" xfId="51123" xr:uid="{00000000-0005-0000-0000-0000BCC80000}"/>
    <cellStyle name="Total (line) 5 28" xfId="7130" xr:uid="{00000000-0005-0000-0000-0000BDC80000}"/>
    <cellStyle name="Total (line) 5 28 2" xfId="51124" xr:uid="{00000000-0005-0000-0000-0000BEC80000}"/>
    <cellStyle name="Total (line) 5 28 2 2" xfId="51125" xr:uid="{00000000-0005-0000-0000-0000BFC80000}"/>
    <cellStyle name="Total (line) 5 28 2 3" xfId="51126" xr:uid="{00000000-0005-0000-0000-0000C0C80000}"/>
    <cellStyle name="Total (line) 5 28 2 4" xfId="51127" xr:uid="{00000000-0005-0000-0000-0000C1C80000}"/>
    <cellStyle name="Total (line) 5 28 3" xfId="51128" xr:uid="{00000000-0005-0000-0000-0000C2C80000}"/>
    <cellStyle name="Total (line) 5 28 4" xfId="51129" xr:uid="{00000000-0005-0000-0000-0000C3C80000}"/>
    <cellStyle name="Total (line) 5 28 5" xfId="51130" xr:uid="{00000000-0005-0000-0000-0000C4C80000}"/>
    <cellStyle name="Total (line) 5 29" xfId="7131" xr:uid="{00000000-0005-0000-0000-0000C5C80000}"/>
    <cellStyle name="Total (line) 5 29 2" xfId="51131" xr:uid="{00000000-0005-0000-0000-0000C6C80000}"/>
    <cellStyle name="Total (line) 5 29 2 2" xfId="51132" xr:uid="{00000000-0005-0000-0000-0000C7C80000}"/>
    <cellStyle name="Total (line) 5 29 2 3" xfId="51133" xr:uid="{00000000-0005-0000-0000-0000C8C80000}"/>
    <cellStyle name="Total (line) 5 29 2 4" xfId="51134" xr:uid="{00000000-0005-0000-0000-0000C9C80000}"/>
    <cellStyle name="Total (line) 5 29 3" xfId="51135" xr:uid="{00000000-0005-0000-0000-0000CAC80000}"/>
    <cellStyle name="Total (line) 5 29 4" xfId="51136" xr:uid="{00000000-0005-0000-0000-0000CBC80000}"/>
    <cellStyle name="Total (line) 5 29 5" xfId="51137" xr:uid="{00000000-0005-0000-0000-0000CCC80000}"/>
    <cellStyle name="Total (line) 5 3" xfId="7132" xr:uid="{00000000-0005-0000-0000-0000CDC80000}"/>
    <cellStyle name="Total (line) 5 3 2" xfId="51138" xr:uid="{00000000-0005-0000-0000-0000CEC80000}"/>
    <cellStyle name="Total (line) 5 3 2 2" xfId="51139" xr:uid="{00000000-0005-0000-0000-0000CFC80000}"/>
    <cellStyle name="Total (line) 5 3 2 3" xfId="51140" xr:uid="{00000000-0005-0000-0000-0000D0C80000}"/>
    <cellStyle name="Total (line) 5 3 2 4" xfId="51141" xr:uid="{00000000-0005-0000-0000-0000D1C80000}"/>
    <cellStyle name="Total (line) 5 3 3" xfId="51142" xr:uid="{00000000-0005-0000-0000-0000D2C80000}"/>
    <cellStyle name="Total (line) 5 3 4" xfId="51143" xr:uid="{00000000-0005-0000-0000-0000D3C80000}"/>
    <cellStyle name="Total (line) 5 3 5" xfId="51144" xr:uid="{00000000-0005-0000-0000-0000D4C80000}"/>
    <cellStyle name="Total (line) 5 30" xfId="7133" xr:uid="{00000000-0005-0000-0000-0000D5C80000}"/>
    <cellStyle name="Total (line) 5 30 2" xfId="51145" xr:uid="{00000000-0005-0000-0000-0000D6C80000}"/>
    <cellStyle name="Total (line) 5 30 2 2" xfId="51146" xr:uid="{00000000-0005-0000-0000-0000D7C80000}"/>
    <cellStyle name="Total (line) 5 30 2 3" xfId="51147" xr:uid="{00000000-0005-0000-0000-0000D8C80000}"/>
    <cellStyle name="Total (line) 5 30 2 4" xfId="51148" xr:uid="{00000000-0005-0000-0000-0000D9C80000}"/>
    <cellStyle name="Total (line) 5 30 3" xfId="51149" xr:uid="{00000000-0005-0000-0000-0000DAC80000}"/>
    <cellStyle name="Total (line) 5 30 4" xfId="51150" xr:uid="{00000000-0005-0000-0000-0000DBC80000}"/>
    <cellStyle name="Total (line) 5 30 5" xfId="51151" xr:uid="{00000000-0005-0000-0000-0000DCC80000}"/>
    <cellStyle name="Total (line) 5 31" xfId="7134" xr:uid="{00000000-0005-0000-0000-0000DDC80000}"/>
    <cellStyle name="Total (line) 5 31 2" xfId="51152" xr:uid="{00000000-0005-0000-0000-0000DEC80000}"/>
    <cellStyle name="Total (line) 5 31 2 2" xfId="51153" xr:uid="{00000000-0005-0000-0000-0000DFC80000}"/>
    <cellStyle name="Total (line) 5 31 2 3" xfId="51154" xr:uid="{00000000-0005-0000-0000-0000E0C80000}"/>
    <cellStyle name="Total (line) 5 31 2 4" xfId="51155" xr:uid="{00000000-0005-0000-0000-0000E1C80000}"/>
    <cellStyle name="Total (line) 5 31 3" xfId="51156" xr:uid="{00000000-0005-0000-0000-0000E2C80000}"/>
    <cellStyle name="Total (line) 5 31 4" xfId="51157" xr:uid="{00000000-0005-0000-0000-0000E3C80000}"/>
    <cellStyle name="Total (line) 5 31 5" xfId="51158" xr:uid="{00000000-0005-0000-0000-0000E4C80000}"/>
    <cellStyle name="Total (line) 5 32" xfId="7135" xr:uid="{00000000-0005-0000-0000-0000E5C80000}"/>
    <cellStyle name="Total (line) 5 32 2" xfId="51159" xr:uid="{00000000-0005-0000-0000-0000E6C80000}"/>
    <cellStyle name="Total (line) 5 32 2 2" xfId="51160" xr:uid="{00000000-0005-0000-0000-0000E7C80000}"/>
    <cellStyle name="Total (line) 5 32 2 3" xfId="51161" xr:uid="{00000000-0005-0000-0000-0000E8C80000}"/>
    <cellStyle name="Total (line) 5 32 2 4" xfId="51162" xr:uid="{00000000-0005-0000-0000-0000E9C80000}"/>
    <cellStyle name="Total (line) 5 32 3" xfId="51163" xr:uid="{00000000-0005-0000-0000-0000EAC80000}"/>
    <cellStyle name="Total (line) 5 32 4" xfId="51164" xr:uid="{00000000-0005-0000-0000-0000EBC80000}"/>
    <cellStyle name="Total (line) 5 32 5" xfId="51165" xr:uid="{00000000-0005-0000-0000-0000ECC80000}"/>
    <cellStyle name="Total (line) 5 33" xfId="7136" xr:uid="{00000000-0005-0000-0000-0000EDC80000}"/>
    <cellStyle name="Total (line) 5 33 2" xfId="51166" xr:uid="{00000000-0005-0000-0000-0000EEC80000}"/>
    <cellStyle name="Total (line) 5 33 2 2" xfId="51167" xr:uid="{00000000-0005-0000-0000-0000EFC80000}"/>
    <cellStyle name="Total (line) 5 33 2 3" xfId="51168" xr:uid="{00000000-0005-0000-0000-0000F0C80000}"/>
    <cellStyle name="Total (line) 5 33 2 4" xfId="51169" xr:uid="{00000000-0005-0000-0000-0000F1C80000}"/>
    <cellStyle name="Total (line) 5 33 3" xfId="51170" xr:uid="{00000000-0005-0000-0000-0000F2C80000}"/>
    <cellStyle name="Total (line) 5 33 4" xfId="51171" xr:uid="{00000000-0005-0000-0000-0000F3C80000}"/>
    <cellStyle name="Total (line) 5 33 5" xfId="51172" xr:uid="{00000000-0005-0000-0000-0000F4C80000}"/>
    <cellStyle name="Total (line) 5 34" xfId="7137" xr:uid="{00000000-0005-0000-0000-0000F5C80000}"/>
    <cellStyle name="Total (line) 5 34 2" xfId="51173" xr:uid="{00000000-0005-0000-0000-0000F6C80000}"/>
    <cellStyle name="Total (line) 5 34 2 2" xfId="51174" xr:uid="{00000000-0005-0000-0000-0000F7C80000}"/>
    <cellStyle name="Total (line) 5 34 2 3" xfId="51175" xr:uid="{00000000-0005-0000-0000-0000F8C80000}"/>
    <cellStyle name="Total (line) 5 34 2 4" xfId="51176" xr:uid="{00000000-0005-0000-0000-0000F9C80000}"/>
    <cellStyle name="Total (line) 5 34 3" xfId="51177" xr:uid="{00000000-0005-0000-0000-0000FAC80000}"/>
    <cellStyle name="Total (line) 5 34 4" xfId="51178" xr:uid="{00000000-0005-0000-0000-0000FBC80000}"/>
    <cellStyle name="Total (line) 5 34 5" xfId="51179" xr:uid="{00000000-0005-0000-0000-0000FCC80000}"/>
    <cellStyle name="Total (line) 5 35" xfId="7138" xr:uid="{00000000-0005-0000-0000-0000FDC80000}"/>
    <cellStyle name="Total (line) 5 35 2" xfId="51180" xr:uid="{00000000-0005-0000-0000-0000FEC80000}"/>
    <cellStyle name="Total (line) 5 35 2 2" xfId="51181" xr:uid="{00000000-0005-0000-0000-0000FFC80000}"/>
    <cellStyle name="Total (line) 5 35 2 3" xfId="51182" xr:uid="{00000000-0005-0000-0000-000000C90000}"/>
    <cellStyle name="Total (line) 5 35 2 4" xfId="51183" xr:uid="{00000000-0005-0000-0000-000001C90000}"/>
    <cellStyle name="Total (line) 5 35 3" xfId="51184" xr:uid="{00000000-0005-0000-0000-000002C90000}"/>
    <cellStyle name="Total (line) 5 35 4" xfId="51185" xr:uid="{00000000-0005-0000-0000-000003C90000}"/>
    <cellStyle name="Total (line) 5 35 5" xfId="51186" xr:uid="{00000000-0005-0000-0000-000004C90000}"/>
    <cellStyle name="Total (line) 5 36" xfId="7139" xr:uid="{00000000-0005-0000-0000-000005C90000}"/>
    <cellStyle name="Total (line) 5 36 2" xfId="51187" xr:uid="{00000000-0005-0000-0000-000006C90000}"/>
    <cellStyle name="Total (line) 5 36 2 2" xfId="51188" xr:uid="{00000000-0005-0000-0000-000007C90000}"/>
    <cellStyle name="Total (line) 5 36 2 3" xfId="51189" xr:uid="{00000000-0005-0000-0000-000008C90000}"/>
    <cellStyle name="Total (line) 5 36 2 4" xfId="51190" xr:uid="{00000000-0005-0000-0000-000009C90000}"/>
    <cellStyle name="Total (line) 5 36 3" xfId="51191" xr:uid="{00000000-0005-0000-0000-00000AC90000}"/>
    <cellStyle name="Total (line) 5 36 4" xfId="51192" xr:uid="{00000000-0005-0000-0000-00000BC90000}"/>
    <cellStyle name="Total (line) 5 36 5" xfId="51193" xr:uid="{00000000-0005-0000-0000-00000CC90000}"/>
    <cellStyle name="Total (line) 5 37" xfId="7140" xr:uid="{00000000-0005-0000-0000-00000DC90000}"/>
    <cellStyle name="Total (line) 5 37 2" xfId="51194" xr:uid="{00000000-0005-0000-0000-00000EC90000}"/>
    <cellStyle name="Total (line) 5 37 2 2" xfId="51195" xr:uid="{00000000-0005-0000-0000-00000FC90000}"/>
    <cellStyle name="Total (line) 5 37 2 3" xfId="51196" xr:uid="{00000000-0005-0000-0000-000010C90000}"/>
    <cellStyle name="Total (line) 5 37 2 4" xfId="51197" xr:uid="{00000000-0005-0000-0000-000011C90000}"/>
    <cellStyle name="Total (line) 5 37 3" xfId="51198" xr:uid="{00000000-0005-0000-0000-000012C90000}"/>
    <cellStyle name="Total (line) 5 37 4" xfId="51199" xr:uid="{00000000-0005-0000-0000-000013C90000}"/>
    <cellStyle name="Total (line) 5 37 5" xfId="51200" xr:uid="{00000000-0005-0000-0000-000014C90000}"/>
    <cellStyle name="Total (line) 5 38" xfId="7141" xr:uid="{00000000-0005-0000-0000-000015C90000}"/>
    <cellStyle name="Total (line) 5 38 2" xfId="51201" xr:uid="{00000000-0005-0000-0000-000016C90000}"/>
    <cellStyle name="Total (line) 5 38 2 2" xfId="51202" xr:uid="{00000000-0005-0000-0000-000017C90000}"/>
    <cellStyle name="Total (line) 5 38 2 3" xfId="51203" xr:uid="{00000000-0005-0000-0000-000018C90000}"/>
    <cellStyle name="Total (line) 5 38 2 4" xfId="51204" xr:uid="{00000000-0005-0000-0000-000019C90000}"/>
    <cellStyle name="Total (line) 5 38 3" xfId="51205" xr:uid="{00000000-0005-0000-0000-00001AC90000}"/>
    <cellStyle name="Total (line) 5 38 4" xfId="51206" xr:uid="{00000000-0005-0000-0000-00001BC90000}"/>
    <cellStyle name="Total (line) 5 38 5" xfId="51207" xr:uid="{00000000-0005-0000-0000-00001CC90000}"/>
    <cellStyle name="Total (line) 5 39" xfId="7142" xr:uid="{00000000-0005-0000-0000-00001DC90000}"/>
    <cellStyle name="Total (line) 5 39 2" xfId="51208" xr:uid="{00000000-0005-0000-0000-00001EC90000}"/>
    <cellStyle name="Total (line) 5 39 2 2" xfId="51209" xr:uid="{00000000-0005-0000-0000-00001FC90000}"/>
    <cellStyle name="Total (line) 5 39 2 3" xfId="51210" xr:uid="{00000000-0005-0000-0000-000020C90000}"/>
    <cellStyle name="Total (line) 5 39 2 4" xfId="51211" xr:uid="{00000000-0005-0000-0000-000021C90000}"/>
    <cellStyle name="Total (line) 5 39 3" xfId="51212" xr:uid="{00000000-0005-0000-0000-000022C90000}"/>
    <cellStyle name="Total (line) 5 39 4" xfId="51213" xr:uid="{00000000-0005-0000-0000-000023C90000}"/>
    <cellStyle name="Total (line) 5 39 5" xfId="51214" xr:uid="{00000000-0005-0000-0000-000024C90000}"/>
    <cellStyle name="Total (line) 5 4" xfId="7143" xr:uid="{00000000-0005-0000-0000-000025C90000}"/>
    <cellStyle name="Total (line) 5 4 2" xfId="51215" xr:uid="{00000000-0005-0000-0000-000026C90000}"/>
    <cellStyle name="Total (line) 5 4 2 2" xfId="51216" xr:uid="{00000000-0005-0000-0000-000027C90000}"/>
    <cellStyle name="Total (line) 5 4 2 3" xfId="51217" xr:uid="{00000000-0005-0000-0000-000028C90000}"/>
    <cellStyle name="Total (line) 5 4 2 4" xfId="51218" xr:uid="{00000000-0005-0000-0000-000029C90000}"/>
    <cellStyle name="Total (line) 5 4 3" xfId="51219" xr:uid="{00000000-0005-0000-0000-00002AC90000}"/>
    <cellStyle name="Total (line) 5 4 4" xfId="51220" xr:uid="{00000000-0005-0000-0000-00002BC90000}"/>
    <cellStyle name="Total (line) 5 4 5" xfId="51221" xr:uid="{00000000-0005-0000-0000-00002CC90000}"/>
    <cellStyle name="Total (line) 5 40" xfId="7144" xr:uid="{00000000-0005-0000-0000-00002DC90000}"/>
    <cellStyle name="Total (line) 5 40 2" xfId="51222" xr:uid="{00000000-0005-0000-0000-00002EC90000}"/>
    <cellStyle name="Total (line) 5 40 2 2" xfId="51223" xr:uid="{00000000-0005-0000-0000-00002FC90000}"/>
    <cellStyle name="Total (line) 5 40 2 3" xfId="51224" xr:uid="{00000000-0005-0000-0000-000030C90000}"/>
    <cellStyle name="Total (line) 5 40 2 4" xfId="51225" xr:uid="{00000000-0005-0000-0000-000031C90000}"/>
    <cellStyle name="Total (line) 5 40 3" xfId="51226" xr:uid="{00000000-0005-0000-0000-000032C90000}"/>
    <cellStyle name="Total (line) 5 40 4" xfId="51227" xr:uid="{00000000-0005-0000-0000-000033C90000}"/>
    <cellStyle name="Total (line) 5 40 5" xfId="51228" xr:uid="{00000000-0005-0000-0000-000034C90000}"/>
    <cellStyle name="Total (line) 5 41" xfId="7145" xr:uid="{00000000-0005-0000-0000-000035C90000}"/>
    <cellStyle name="Total (line) 5 41 2" xfId="51229" xr:uid="{00000000-0005-0000-0000-000036C90000}"/>
    <cellStyle name="Total (line) 5 41 2 2" xfId="51230" xr:uid="{00000000-0005-0000-0000-000037C90000}"/>
    <cellStyle name="Total (line) 5 41 2 3" xfId="51231" xr:uid="{00000000-0005-0000-0000-000038C90000}"/>
    <cellStyle name="Total (line) 5 41 2 4" xfId="51232" xr:uid="{00000000-0005-0000-0000-000039C90000}"/>
    <cellStyle name="Total (line) 5 41 3" xfId="51233" xr:uid="{00000000-0005-0000-0000-00003AC90000}"/>
    <cellStyle name="Total (line) 5 41 4" xfId="51234" xr:uid="{00000000-0005-0000-0000-00003BC90000}"/>
    <cellStyle name="Total (line) 5 41 5" xfId="51235" xr:uid="{00000000-0005-0000-0000-00003CC90000}"/>
    <cellStyle name="Total (line) 5 42" xfId="7146" xr:uid="{00000000-0005-0000-0000-00003DC90000}"/>
    <cellStyle name="Total (line) 5 42 2" xfId="51236" xr:uid="{00000000-0005-0000-0000-00003EC90000}"/>
    <cellStyle name="Total (line) 5 42 2 2" xfId="51237" xr:uid="{00000000-0005-0000-0000-00003FC90000}"/>
    <cellStyle name="Total (line) 5 42 2 3" xfId="51238" xr:uid="{00000000-0005-0000-0000-000040C90000}"/>
    <cellStyle name="Total (line) 5 42 2 4" xfId="51239" xr:uid="{00000000-0005-0000-0000-000041C90000}"/>
    <cellStyle name="Total (line) 5 42 3" xfId="51240" xr:uid="{00000000-0005-0000-0000-000042C90000}"/>
    <cellStyle name="Total (line) 5 42 4" xfId="51241" xr:uid="{00000000-0005-0000-0000-000043C90000}"/>
    <cellStyle name="Total (line) 5 42 5" xfId="51242" xr:uid="{00000000-0005-0000-0000-000044C90000}"/>
    <cellStyle name="Total (line) 5 43" xfId="7147" xr:uid="{00000000-0005-0000-0000-000045C90000}"/>
    <cellStyle name="Total (line) 5 43 2" xfId="51243" xr:uid="{00000000-0005-0000-0000-000046C90000}"/>
    <cellStyle name="Total (line) 5 43 2 2" xfId="51244" xr:uid="{00000000-0005-0000-0000-000047C90000}"/>
    <cellStyle name="Total (line) 5 43 2 3" xfId="51245" xr:uid="{00000000-0005-0000-0000-000048C90000}"/>
    <cellStyle name="Total (line) 5 43 2 4" xfId="51246" xr:uid="{00000000-0005-0000-0000-000049C90000}"/>
    <cellStyle name="Total (line) 5 43 3" xfId="51247" xr:uid="{00000000-0005-0000-0000-00004AC90000}"/>
    <cellStyle name="Total (line) 5 43 4" xfId="51248" xr:uid="{00000000-0005-0000-0000-00004BC90000}"/>
    <cellStyle name="Total (line) 5 43 5" xfId="51249" xr:uid="{00000000-0005-0000-0000-00004CC90000}"/>
    <cellStyle name="Total (line) 5 44" xfId="7148" xr:uid="{00000000-0005-0000-0000-00004DC90000}"/>
    <cellStyle name="Total (line) 5 44 2" xfId="51250" xr:uid="{00000000-0005-0000-0000-00004EC90000}"/>
    <cellStyle name="Total (line) 5 44 2 2" xfId="51251" xr:uid="{00000000-0005-0000-0000-00004FC90000}"/>
    <cellStyle name="Total (line) 5 44 2 3" xfId="51252" xr:uid="{00000000-0005-0000-0000-000050C90000}"/>
    <cellStyle name="Total (line) 5 44 2 4" xfId="51253" xr:uid="{00000000-0005-0000-0000-000051C90000}"/>
    <cellStyle name="Total (line) 5 44 3" xfId="51254" xr:uid="{00000000-0005-0000-0000-000052C90000}"/>
    <cellStyle name="Total (line) 5 44 4" xfId="51255" xr:uid="{00000000-0005-0000-0000-000053C90000}"/>
    <cellStyle name="Total (line) 5 44 5" xfId="51256" xr:uid="{00000000-0005-0000-0000-000054C90000}"/>
    <cellStyle name="Total (line) 5 45" xfId="7149" xr:uid="{00000000-0005-0000-0000-000055C90000}"/>
    <cellStyle name="Total (line) 5 45 2" xfId="51257" xr:uid="{00000000-0005-0000-0000-000056C90000}"/>
    <cellStyle name="Total (line) 5 45 2 2" xfId="51258" xr:uid="{00000000-0005-0000-0000-000057C90000}"/>
    <cellStyle name="Total (line) 5 45 2 3" xfId="51259" xr:uid="{00000000-0005-0000-0000-000058C90000}"/>
    <cellStyle name="Total (line) 5 45 2 4" xfId="51260" xr:uid="{00000000-0005-0000-0000-000059C90000}"/>
    <cellStyle name="Total (line) 5 45 3" xfId="51261" xr:uid="{00000000-0005-0000-0000-00005AC90000}"/>
    <cellStyle name="Total (line) 5 45 4" xfId="51262" xr:uid="{00000000-0005-0000-0000-00005BC90000}"/>
    <cellStyle name="Total (line) 5 45 5" xfId="51263" xr:uid="{00000000-0005-0000-0000-00005CC90000}"/>
    <cellStyle name="Total (line) 5 46" xfId="51264" xr:uid="{00000000-0005-0000-0000-00005DC90000}"/>
    <cellStyle name="Total (line) 5 46 2" xfId="51265" xr:uid="{00000000-0005-0000-0000-00005EC90000}"/>
    <cellStyle name="Total (line) 5 46 3" xfId="51266" xr:uid="{00000000-0005-0000-0000-00005FC90000}"/>
    <cellStyle name="Total (line) 5 46 4" xfId="51267" xr:uid="{00000000-0005-0000-0000-000060C90000}"/>
    <cellStyle name="Total (line) 5 47" xfId="51268" xr:uid="{00000000-0005-0000-0000-000061C90000}"/>
    <cellStyle name="Total (line) 5 47 2" xfId="51269" xr:uid="{00000000-0005-0000-0000-000062C90000}"/>
    <cellStyle name="Total (line) 5 47 3" xfId="51270" xr:uid="{00000000-0005-0000-0000-000063C90000}"/>
    <cellStyle name="Total (line) 5 47 4" xfId="51271" xr:uid="{00000000-0005-0000-0000-000064C90000}"/>
    <cellStyle name="Total (line) 5 48" xfId="51272" xr:uid="{00000000-0005-0000-0000-000065C90000}"/>
    <cellStyle name="Total (line) 5 49" xfId="51273" xr:uid="{00000000-0005-0000-0000-000066C90000}"/>
    <cellStyle name="Total (line) 5 5" xfId="7150" xr:uid="{00000000-0005-0000-0000-000067C90000}"/>
    <cellStyle name="Total (line) 5 5 2" xfId="51274" xr:uid="{00000000-0005-0000-0000-000068C90000}"/>
    <cellStyle name="Total (line) 5 5 2 2" xfId="51275" xr:uid="{00000000-0005-0000-0000-000069C90000}"/>
    <cellStyle name="Total (line) 5 5 2 3" xfId="51276" xr:uid="{00000000-0005-0000-0000-00006AC90000}"/>
    <cellStyle name="Total (line) 5 5 2 4" xfId="51277" xr:uid="{00000000-0005-0000-0000-00006BC90000}"/>
    <cellStyle name="Total (line) 5 5 3" xfId="51278" xr:uid="{00000000-0005-0000-0000-00006CC90000}"/>
    <cellStyle name="Total (line) 5 5 4" xfId="51279" xr:uid="{00000000-0005-0000-0000-00006DC90000}"/>
    <cellStyle name="Total (line) 5 5 5" xfId="51280" xr:uid="{00000000-0005-0000-0000-00006EC90000}"/>
    <cellStyle name="Total (line) 5 50" xfId="51281" xr:uid="{00000000-0005-0000-0000-00006FC90000}"/>
    <cellStyle name="Total (line) 5 6" xfId="7151" xr:uid="{00000000-0005-0000-0000-000070C90000}"/>
    <cellStyle name="Total (line) 5 6 2" xfId="51282" xr:uid="{00000000-0005-0000-0000-000071C90000}"/>
    <cellStyle name="Total (line) 5 6 2 2" xfId="51283" xr:uid="{00000000-0005-0000-0000-000072C90000}"/>
    <cellStyle name="Total (line) 5 6 2 3" xfId="51284" xr:uid="{00000000-0005-0000-0000-000073C90000}"/>
    <cellStyle name="Total (line) 5 6 2 4" xfId="51285" xr:uid="{00000000-0005-0000-0000-000074C90000}"/>
    <cellStyle name="Total (line) 5 6 3" xfId="51286" xr:uid="{00000000-0005-0000-0000-000075C90000}"/>
    <cellStyle name="Total (line) 5 6 4" xfId="51287" xr:uid="{00000000-0005-0000-0000-000076C90000}"/>
    <cellStyle name="Total (line) 5 6 5" xfId="51288" xr:uid="{00000000-0005-0000-0000-000077C90000}"/>
    <cellStyle name="Total (line) 5 7" xfId="7152" xr:uid="{00000000-0005-0000-0000-000078C90000}"/>
    <cellStyle name="Total (line) 5 7 2" xfId="51289" xr:uid="{00000000-0005-0000-0000-000079C90000}"/>
    <cellStyle name="Total (line) 5 7 2 2" xfId="51290" xr:uid="{00000000-0005-0000-0000-00007AC90000}"/>
    <cellStyle name="Total (line) 5 7 2 3" xfId="51291" xr:uid="{00000000-0005-0000-0000-00007BC90000}"/>
    <cellStyle name="Total (line) 5 7 2 4" xfId="51292" xr:uid="{00000000-0005-0000-0000-00007CC90000}"/>
    <cellStyle name="Total (line) 5 7 3" xfId="51293" xr:uid="{00000000-0005-0000-0000-00007DC90000}"/>
    <cellStyle name="Total (line) 5 7 4" xfId="51294" xr:uid="{00000000-0005-0000-0000-00007EC90000}"/>
    <cellStyle name="Total (line) 5 7 5" xfId="51295" xr:uid="{00000000-0005-0000-0000-00007FC90000}"/>
    <cellStyle name="Total (line) 5 8" xfId="7153" xr:uid="{00000000-0005-0000-0000-000080C90000}"/>
    <cellStyle name="Total (line) 5 8 2" xfId="51296" xr:uid="{00000000-0005-0000-0000-000081C90000}"/>
    <cellStyle name="Total (line) 5 8 2 2" xfId="51297" xr:uid="{00000000-0005-0000-0000-000082C90000}"/>
    <cellStyle name="Total (line) 5 8 2 3" xfId="51298" xr:uid="{00000000-0005-0000-0000-000083C90000}"/>
    <cellStyle name="Total (line) 5 8 2 4" xfId="51299" xr:uid="{00000000-0005-0000-0000-000084C90000}"/>
    <cellStyle name="Total (line) 5 8 3" xfId="51300" xr:uid="{00000000-0005-0000-0000-000085C90000}"/>
    <cellStyle name="Total (line) 5 8 4" xfId="51301" xr:uid="{00000000-0005-0000-0000-000086C90000}"/>
    <cellStyle name="Total (line) 5 8 5" xfId="51302" xr:uid="{00000000-0005-0000-0000-000087C90000}"/>
    <cellStyle name="Total (line) 5 9" xfId="7154" xr:uid="{00000000-0005-0000-0000-000088C90000}"/>
    <cellStyle name="Total (line) 5 9 2" xfId="51303" xr:uid="{00000000-0005-0000-0000-000089C90000}"/>
    <cellStyle name="Total (line) 5 9 2 2" xfId="51304" xr:uid="{00000000-0005-0000-0000-00008AC90000}"/>
    <cellStyle name="Total (line) 5 9 2 3" xfId="51305" xr:uid="{00000000-0005-0000-0000-00008BC90000}"/>
    <cellStyle name="Total (line) 5 9 2 4" xfId="51306" xr:uid="{00000000-0005-0000-0000-00008CC90000}"/>
    <cellStyle name="Total (line) 5 9 3" xfId="51307" xr:uid="{00000000-0005-0000-0000-00008DC90000}"/>
    <cellStyle name="Total (line) 5 9 4" xfId="51308" xr:uid="{00000000-0005-0000-0000-00008EC90000}"/>
    <cellStyle name="Total (line) 5 9 5" xfId="51309" xr:uid="{00000000-0005-0000-0000-00008FC90000}"/>
    <cellStyle name="Total (line) 6" xfId="7155" xr:uid="{00000000-0005-0000-0000-000090C90000}"/>
    <cellStyle name="Total (line) 6 10" xfId="7156" xr:uid="{00000000-0005-0000-0000-000091C90000}"/>
    <cellStyle name="Total (line) 6 10 2" xfId="51310" xr:uid="{00000000-0005-0000-0000-000092C90000}"/>
    <cellStyle name="Total (line) 6 10 2 2" xfId="51311" xr:uid="{00000000-0005-0000-0000-000093C90000}"/>
    <cellStyle name="Total (line) 6 10 2 3" xfId="51312" xr:uid="{00000000-0005-0000-0000-000094C90000}"/>
    <cellStyle name="Total (line) 6 10 2 4" xfId="51313" xr:uid="{00000000-0005-0000-0000-000095C90000}"/>
    <cellStyle name="Total (line) 6 10 3" xfId="51314" xr:uid="{00000000-0005-0000-0000-000096C90000}"/>
    <cellStyle name="Total (line) 6 10 4" xfId="51315" xr:uid="{00000000-0005-0000-0000-000097C90000}"/>
    <cellStyle name="Total (line) 6 10 5" xfId="51316" xr:uid="{00000000-0005-0000-0000-000098C90000}"/>
    <cellStyle name="Total (line) 6 11" xfId="7157" xr:uid="{00000000-0005-0000-0000-000099C90000}"/>
    <cellStyle name="Total (line) 6 11 2" xfId="51317" xr:uid="{00000000-0005-0000-0000-00009AC90000}"/>
    <cellStyle name="Total (line) 6 11 2 2" xfId="51318" xr:uid="{00000000-0005-0000-0000-00009BC90000}"/>
    <cellStyle name="Total (line) 6 11 2 3" xfId="51319" xr:uid="{00000000-0005-0000-0000-00009CC90000}"/>
    <cellStyle name="Total (line) 6 11 2 4" xfId="51320" xr:uid="{00000000-0005-0000-0000-00009DC90000}"/>
    <cellStyle name="Total (line) 6 11 3" xfId="51321" xr:uid="{00000000-0005-0000-0000-00009EC90000}"/>
    <cellStyle name="Total (line) 6 11 4" xfId="51322" xr:uid="{00000000-0005-0000-0000-00009FC90000}"/>
    <cellStyle name="Total (line) 6 11 5" xfId="51323" xr:uid="{00000000-0005-0000-0000-0000A0C90000}"/>
    <cellStyle name="Total (line) 6 12" xfId="7158" xr:uid="{00000000-0005-0000-0000-0000A1C90000}"/>
    <cellStyle name="Total (line) 6 12 2" xfId="51324" xr:uid="{00000000-0005-0000-0000-0000A2C90000}"/>
    <cellStyle name="Total (line) 6 12 2 2" xfId="51325" xr:uid="{00000000-0005-0000-0000-0000A3C90000}"/>
    <cellStyle name="Total (line) 6 12 2 3" xfId="51326" xr:uid="{00000000-0005-0000-0000-0000A4C90000}"/>
    <cellStyle name="Total (line) 6 12 2 4" xfId="51327" xr:uid="{00000000-0005-0000-0000-0000A5C90000}"/>
    <cellStyle name="Total (line) 6 12 3" xfId="51328" xr:uid="{00000000-0005-0000-0000-0000A6C90000}"/>
    <cellStyle name="Total (line) 6 12 4" xfId="51329" xr:uid="{00000000-0005-0000-0000-0000A7C90000}"/>
    <cellStyle name="Total (line) 6 12 5" xfId="51330" xr:uid="{00000000-0005-0000-0000-0000A8C90000}"/>
    <cellStyle name="Total (line) 6 13" xfId="7159" xr:uid="{00000000-0005-0000-0000-0000A9C90000}"/>
    <cellStyle name="Total (line) 6 13 2" xfId="51331" xr:uid="{00000000-0005-0000-0000-0000AAC90000}"/>
    <cellStyle name="Total (line) 6 13 2 2" xfId="51332" xr:uid="{00000000-0005-0000-0000-0000ABC90000}"/>
    <cellStyle name="Total (line) 6 13 2 3" xfId="51333" xr:uid="{00000000-0005-0000-0000-0000ACC90000}"/>
    <cellStyle name="Total (line) 6 13 2 4" xfId="51334" xr:uid="{00000000-0005-0000-0000-0000ADC90000}"/>
    <cellStyle name="Total (line) 6 13 3" xfId="51335" xr:uid="{00000000-0005-0000-0000-0000AEC90000}"/>
    <cellStyle name="Total (line) 6 13 4" xfId="51336" xr:uid="{00000000-0005-0000-0000-0000AFC90000}"/>
    <cellStyle name="Total (line) 6 13 5" xfId="51337" xr:uid="{00000000-0005-0000-0000-0000B0C90000}"/>
    <cellStyle name="Total (line) 6 14" xfId="7160" xr:uid="{00000000-0005-0000-0000-0000B1C90000}"/>
    <cellStyle name="Total (line) 6 14 2" xfId="51338" xr:uid="{00000000-0005-0000-0000-0000B2C90000}"/>
    <cellStyle name="Total (line) 6 14 2 2" xfId="51339" xr:uid="{00000000-0005-0000-0000-0000B3C90000}"/>
    <cellStyle name="Total (line) 6 14 2 3" xfId="51340" xr:uid="{00000000-0005-0000-0000-0000B4C90000}"/>
    <cellStyle name="Total (line) 6 14 2 4" xfId="51341" xr:uid="{00000000-0005-0000-0000-0000B5C90000}"/>
    <cellStyle name="Total (line) 6 14 3" xfId="51342" xr:uid="{00000000-0005-0000-0000-0000B6C90000}"/>
    <cellStyle name="Total (line) 6 14 4" xfId="51343" xr:uid="{00000000-0005-0000-0000-0000B7C90000}"/>
    <cellStyle name="Total (line) 6 14 5" xfId="51344" xr:uid="{00000000-0005-0000-0000-0000B8C90000}"/>
    <cellStyle name="Total (line) 6 15" xfId="7161" xr:uid="{00000000-0005-0000-0000-0000B9C90000}"/>
    <cellStyle name="Total (line) 6 15 2" xfId="51345" xr:uid="{00000000-0005-0000-0000-0000BAC90000}"/>
    <cellStyle name="Total (line) 6 15 2 2" xfId="51346" xr:uid="{00000000-0005-0000-0000-0000BBC90000}"/>
    <cellStyle name="Total (line) 6 15 2 3" xfId="51347" xr:uid="{00000000-0005-0000-0000-0000BCC90000}"/>
    <cellStyle name="Total (line) 6 15 2 4" xfId="51348" xr:uid="{00000000-0005-0000-0000-0000BDC90000}"/>
    <cellStyle name="Total (line) 6 15 3" xfId="51349" xr:uid="{00000000-0005-0000-0000-0000BEC90000}"/>
    <cellStyle name="Total (line) 6 15 4" xfId="51350" xr:uid="{00000000-0005-0000-0000-0000BFC90000}"/>
    <cellStyle name="Total (line) 6 15 5" xfId="51351" xr:uid="{00000000-0005-0000-0000-0000C0C90000}"/>
    <cellStyle name="Total (line) 6 16" xfId="7162" xr:uid="{00000000-0005-0000-0000-0000C1C90000}"/>
    <cellStyle name="Total (line) 6 16 2" xfId="51352" xr:uid="{00000000-0005-0000-0000-0000C2C90000}"/>
    <cellStyle name="Total (line) 6 16 2 2" xfId="51353" xr:uid="{00000000-0005-0000-0000-0000C3C90000}"/>
    <cellStyle name="Total (line) 6 16 2 3" xfId="51354" xr:uid="{00000000-0005-0000-0000-0000C4C90000}"/>
    <cellStyle name="Total (line) 6 16 2 4" xfId="51355" xr:uid="{00000000-0005-0000-0000-0000C5C90000}"/>
    <cellStyle name="Total (line) 6 16 3" xfId="51356" xr:uid="{00000000-0005-0000-0000-0000C6C90000}"/>
    <cellStyle name="Total (line) 6 16 4" xfId="51357" xr:uid="{00000000-0005-0000-0000-0000C7C90000}"/>
    <cellStyle name="Total (line) 6 16 5" xfId="51358" xr:uid="{00000000-0005-0000-0000-0000C8C90000}"/>
    <cellStyle name="Total (line) 6 17" xfId="7163" xr:uid="{00000000-0005-0000-0000-0000C9C90000}"/>
    <cellStyle name="Total (line) 6 17 2" xfId="51359" xr:uid="{00000000-0005-0000-0000-0000CAC90000}"/>
    <cellStyle name="Total (line) 6 17 2 2" xfId="51360" xr:uid="{00000000-0005-0000-0000-0000CBC90000}"/>
    <cellStyle name="Total (line) 6 17 2 3" xfId="51361" xr:uid="{00000000-0005-0000-0000-0000CCC90000}"/>
    <cellStyle name="Total (line) 6 17 2 4" xfId="51362" xr:uid="{00000000-0005-0000-0000-0000CDC90000}"/>
    <cellStyle name="Total (line) 6 17 3" xfId="51363" xr:uid="{00000000-0005-0000-0000-0000CEC90000}"/>
    <cellStyle name="Total (line) 6 17 4" xfId="51364" xr:uid="{00000000-0005-0000-0000-0000CFC90000}"/>
    <cellStyle name="Total (line) 6 17 5" xfId="51365" xr:uid="{00000000-0005-0000-0000-0000D0C90000}"/>
    <cellStyle name="Total (line) 6 18" xfId="7164" xr:uid="{00000000-0005-0000-0000-0000D1C90000}"/>
    <cellStyle name="Total (line) 6 18 2" xfId="51366" xr:uid="{00000000-0005-0000-0000-0000D2C90000}"/>
    <cellStyle name="Total (line) 6 18 2 2" xfId="51367" xr:uid="{00000000-0005-0000-0000-0000D3C90000}"/>
    <cellStyle name="Total (line) 6 18 2 3" xfId="51368" xr:uid="{00000000-0005-0000-0000-0000D4C90000}"/>
    <cellStyle name="Total (line) 6 18 2 4" xfId="51369" xr:uid="{00000000-0005-0000-0000-0000D5C90000}"/>
    <cellStyle name="Total (line) 6 18 3" xfId="51370" xr:uid="{00000000-0005-0000-0000-0000D6C90000}"/>
    <cellStyle name="Total (line) 6 18 4" xfId="51371" xr:uid="{00000000-0005-0000-0000-0000D7C90000}"/>
    <cellStyle name="Total (line) 6 18 5" xfId="51372" xr:uid="{00000000-0005-0000-0000-0000D8C90000}"/>
    <cellStyle name="Total (line) 6 19" xfId="7165" xr:uid="{00000000-0005-0000-0000-0000D9C90000}"/>
    <cellStyle name="Total (line) 6 19 2" xfId="51373" xr:uid="{00000000-0005-0000-0000-0000DAC90000}"/>
    <cellStyle name="Total (line) 6 19 2 2" xfId="51374" xr:uid="{00000000-0005-0000-0000-0000DBC90000}"/>
    <cellStyle name="Total (line) 6 19 2 3" xfId="51375" xr:uid="{00000000-0005-0000-0000-0000DCC90000}"/>
    <cellStyle name="Total (line) 6 19 2 4" xfId="51376" xr:uid="{00000000-0005-0000-0000-0000DDC90000}"/>
    <cellStyle name="Total (line) 6 19 3" xfId="51377" xr:uid="{00000000-0005-0000-0000-0000DEC90000}"/>
    <cellStyle name="Total (line) 6 19 4" xfId="51378" xr:uid="{00000000-0005-0000-0000-0000DFC90000}"/>
    <cellStyle name="Total (line) 6 19 5" xfId="51379" xr:uid="{00000000-0005-0000-0000-0000E0C90000}"/>
    <cellStyle name="Total (line) 6 2" xfId="7166" xr:uid="{00000000-0005-0000-0000-0000E1C90000}"/>
    <cellStyle name="Total (line) 6 2 10" xfId="7167" xr:uid="{00000000-0005-0000-0000-0000E2C90000}"/>
    <cellStyle name="Total (line) 6 2 10 2" xfId="51380" xr:uid="{00000000-0005-0000-0000-0000E3C90000}"/>
    <cellStyle name="Total (line) 6 2 10 2 2" xfId="51381" xr:uid="{00000000-0005-0000-0000-0000E4C90000}"/>
    <cellStyle name="Total (line) 6 2 10 2 3" xfId="51382" xr:uid="{00000000-0005-0000-0000-0000E5C90000}"/>
    <cellStyle name="Total (line) 6 2 10 2 4" xfId="51383" xr:uid="{00000000-0005-0000-0000-0000E6C90000}"/>
    <cellStyle name="Total (line) 6 2 10 3" xfId="51384" xr:uid="{00000000-0005-0000-0000-0000E7C90000}"/>
    <cellStyle name="Total (line) 6 2 10 4" xfId="51385" xr:uid="{00000000-0005-0000-0000-0000E8C90000}"/>
    <cellStyle name="Total (line) 6 2 10 5" xfId="51386" xr:uid="{00000000-0005-0000-0000-0000E9C90000}"/>
    <cellStyle name="Total (line) 6 2 11" xfId="7168" xr:uid="{00000000-0005-0000-0000-0000EAC90000}"/>
    <cellStyle name="Total (line) 6 2 11 2" xfId="51387" xr:uid="{00000000-0005-0000-0000-0000EBC90000}"/>
    <cellStyle name="Total (line) 6 2 11 2 2" xfId="51388" xr:uid="{00000000-0005-0000-0000-0000ECC90000}"/>
    <cellStyle name="Total (line) 6 2 11 2 3" xfId="51389" xr:uid="{00000000-0005-0000-0000-0000EDC90000}"/>
    <cellStyle name="Total (line) 6 2 11 2 4" xfId="51390" xr:uid="{00000000-0005-0000-0000-0000EEC90000}"/>
    <cellStyle name="Total (line) 6 2 11 3" xfId="51391" xr:uid="{00000000-0005-0000-0000-0000EFC90000}"/>
    <cellStyle name="Total (line) 6 2 11 4" xfId="51392" xr:uid="{00000000-0005-0000-0000-0000F0C90000}"/>
    <cellStyle name="Total (line) 6 2 11 5" xfId="51393" xr:uid="{00000000-0005-0000-0000-0000F1C90000}"/>
    <cellStyle name="Total (line) 6 2 12" xfId="7169" xr:uid="{00000000-0005-0000-0000-0000F2C90000}"/>
    <cellStyle name="Total (line) 6 2 12 2" xfId="51394" xr:uid="{00000000-0005-0000-0000-0000F3C90000}"/>
    <cellStyle name="Total (line) 6 2 12 2 2" xfId="51395" xr:uid="{00000000-0005-0000-0000-0000F4C90000}"/>
    <cellStyle name="Total (line) 6 2 12 2 3" xfId="51396" xr:uid="{00000000-0005-0000-0000-0000F5C90000}"/>
    <cellStyle name="Total (line) 6 2 12 2 4" xfId="51397" xr:uid="{00000000-0005-0000-0000-0000F6C90000}"/>
    <cellStyle name="Total (line) 6 2 12 3" xfId="51398" xr:uid="{00000000-0005-0000-0000-0000F7C90000}"/>
    <cellStyle name="Total (line) 6 2 12 4" xfId="51399" xr:uid="{00000000-0005-0000-0000-0000F8C90000}"/>
    <cellStyle name="Total (line) 6 2 12 5" xfId="51400" xr:uid="{00000000-0005-0000-0000-0000F9C90000}"/>
    <cellStyle name="Total (line) 6 2 13" xfId="7170" xr:uid="{00000000-0005-0000-0000-0000FAC90000}"/>
    <cellStyle name="Total (line) 6 2 13 2" xfId="51401" xr:uid="{00000000-0005-0000-0000-0000FBC90000}"/>
    <cellStyle name="Total (line) 6 2 13 2 2" xfId="51402" xr:uid="{00000000-0005-0000-0000-0000FCC90000}"/>
    <cellStyle name="Total (line) 6 2 13 2 3" xfId="51403" xr:uid="{00000000-0005-0000-0000-0000FDC90000}"/>
    <cellStyle name="Total (line) 6 2 13 2 4" xfId="51404" xr:uid="{00000000-0005-0000-0000-0000FEC90000}"/>
    <cellStyle name="Total (line) 6 2 13 3" xfId="51405" xr:uid="{00000000-0005-0000-0000-0000FFC90000}"/>
    <cellStyle name="Total (line) 6 2 13 4" xfId="51406" xr:uid="{00000000-0005-0000-0000-000000CA0000}"/>
    <cellStyle name="Total (line) 6 2 13 5" xfId="51407" xr:uid="{00000000-0005-0000-0000-000001CA0000}"/>
    <cellStyle name="Total (line) 6 2 14" xfId="7171" xr:uid="{00000000-0005-0000-0000-000002CA0000}"/>
    <cellStyle name="Total (line) 6 2 14 2" xfId="51408" xr:uid="{00000000-0005-0000-0000-000003CA0000}"/>
    <cellStyle name="Total (line) 6 2 14 2 2" xfId="51409" xr:uid="{00000000-0005-0000-0000-000004CA0000}"/>
    <cellStyle name="Total (line) 6 2 14 2 3" xfId="51410" xr:uid="{00000000-0005-0000-0000-000005CA0000}"/>
    <cellStyle name="Total (line) 6 2 14 2 4" xfId="51411" xr:uid="{00000000-0005-0000-0000-000006CA0000}"/>
    <cellStyle name="Total (line) 6 2 14 3" xfId="51412" xr:uid="{00000000-0005-0000-0000-000007CA0000}"/>
    <cellStyle name="Total (line) 6 2 14 4" xfId="51413" xr:uid="{00000000-0005-0000-0000-000008CA0000}"/>
    <cellStyle name="Total (line) 6 2 14 5" xfId="51414" xr:uid="{00000000-0005-0000-0000-000009CA0000}"/>
    <cellStyle name="Total (line) 6 2 15" xfId="7172" xr:uid="{00000000-0005-0000-0000-00000ACA0000}"/>
    <cellStyle name="Total (line) 6 2 15 2" xfId="51415" xr:uid="{00000000-0005-0000-0000-00000BCA0000}"/>
    <cellStyle name="Total (line) 6 2 15 2 2" xfId="51416" xr:uid="{00000000-0005-0000-0000-00000CCA0000}"/>
    <cellStyle name="Total (line) 6 2 15 2 3" xfId="51417" xr:uid="{00000000-0005-0000-0000-00000DCA0000}"/>
    <cellStyle name="Total (line) 6 2 15 2 4" xfId="51418" xr:uid="{00000000-0005-0000-0000-00000ECA0000}"/>
    <cellStyle name="Total (line) 6 2 15 3" xfId="51419" xr:uid="{00000000-0005-0000-0000-00000FCA0000}"/>
    <cellStyle name="Total (line) 6 2 15 4" xfId="51420" xr:uid="{00000000-0005-0000-0000-000010CA0000}"/>
    <cellStyle name="Total (line) 6 2 15 5" xfId="51421" xr:uid="{00000000-0005-0000-0000-000011CA0000}"/>
    <cellStyle name="Total (line) 6 2 16" xfId="7173" xr:uid="{00000000-0005-0000-0000-000012CA0000}"/>
    <cellStyle name="Total (line) 6 2 16 2" xfId="51422" xr:uid="{00000000-0005-0000-0000-000013CA0000}"/>
    <cellStyle name="Total (line) 6 2 16 2 2" xfId="51423" xr:uid="{00000000-0005-0000-0000-000014CA0000}"/>
    <cellStyle name="Total (line) 6 2 16 2 3" xfId="51424" xr:uid="{00000000-0005-0000-0000-000015CA0000}"/>
    <cellStyle name="Total (line) 6 2 16 2 4" xfId="51425" xr:uid="{00000000-0005-0000-0000-000016CA0000}"/>
    <cellStyle name="Total (line) 6 2 16 3" xfId="51426" xr:uid="{00000000-0005-0000-0000-000017CA0000}"/>
    <cellStyle name="Total (line) 6 2 16 4" xfId="51427" xr:uid="{00000000-0005-0000-0000-000018CA0000}"/>
    <cellStyle name="Total (line) 6 2 16 5" xfId="51428" xr:uid="{00000000-0005-0000-0000-000019CA0000}"/>
    <cellStyle name="Total (line) 6 2 17" xfId="7174" xr:uid="{00000000-0005-0000-0000-00001ACA0000}"/>
    <cellStyle name="Total (line) 6 2 17 2" xfId="51429" xr:uid="{00000000-0005-0000-0000-00001BCA0000}"/>
    <cellStyle name="Total (line) 6 2 17 2 2" xfId="51430" xr:uid="{00000000-0005-0000-0000-00001CCA0000}"/>
    <cellStyle name="Total (line) 6 2 17 2 3" xfId="51431" xr:uid="{00000000-0005-0000-0000-00001DCA0000}"/>
    <cellStyle name="Total (line) 6 2 17 2 4" xfId="51432" xr:uid="{00000000-0005-0000-0000-00001ECA0000}"/>
    <cellStyle name="Total (line) 6 2 17 3" xfId="51433" xr:uid="{00000000-0005-0000-0000-00001FCA0000}"/>
    <cellStyle name="Total (line) 6 2 17 4" xfId="51434" xr:uid="{00000000-0005-0000-0000-000020CA0000}"/>
    <cellStyle name="Total (line) 6 2 17 5" xfId="51435" xr:uid="{00000000-0005-0000-0000-000021CA0000}"/>
    <cellStyle name="Total (line) 6 2 18" xfId="7175" xr:uid="{00000000-0005-0000-0000-000022CA0000}"/>
    <cellStyle name="Total (line) 6 2 18 2" xfId="51436" xr:uid="{00000000-0005-0000-0000-000023CA0000}"/>
    <cellStyle name="Total (line) 6 2 18 2 2" xfId="51437" xr:uid="{00000000-0005-0000-0000-000024CA0000}"/>
    <cellStyle name="Total (line) 6 2 18 2 3" xfId="51438" xr:uid="{00000000-0005-0000-0000-000025CA0000}"/>
    <cellStyle name="Total (line) 6 2 18 2 4" xfId="51439" xr:uid="{00000000-0005-0000-0000-000026CA0000}"/>
    <cellStyle name="Total (line) 6 2 18 3" xfId="51440" xr:uid="{00000000-0005-0000-0000-000027CA0000}"/>
    <cellStyle name="Total (line) 6 2 18 4" xfId="51441" xr:uid="{00000000-0005-0000-0000-000028CA0000}"/>
    <cellStyle name="Total (line) 6 2 18 5" xfId="51442" xr:uid="{00000000-0005-0000-0000-000029CA0000}"/>
    <cellStyle name="Total (line) 6 2 19" xfId="7176" xr:uid="{00000000-0005-0000-0000-00002ACA0000}"/>
    <cellStyle name="Total (line) 6 2 19 2" xfId="51443" xr:uid="{00000000-0005-0000-0000-00002BCA0000}"/>
    <cellStyle name="Total (line) 6 2 19 2 2" xfId="51444" xr:uid="{00000000-0005-0000-0000-00002CCA0000}"/>
    <cellStyle name="Total (line) 6 2 19 2 3" xfId="51445" xr:uid="{00000000-0005-0000-0000-00002DCA0000}"/>
    <cellStyle name="Total (line) 6 2 19 2 4" xfId="51446" xr:uid="{00000000-0005-0000-0000-00002ECA0000}"/>
    <cellStyle name="Total (line) 6 2 19 3" xfId="51447" xr:uid="{00000000-0005-0000-0000-00002FCA0000}"/>
    <cellStyle name="Total (line) 6 2 19 4" xfId="51448" xr:uid="{00000000-0005-0000-0000-000030CA0000}"/>
    <cellStyle name="Total (line) 6 2 19 5" xfId="51449" xr:uid="{00000000-0005-0000-0000-000031CA0000}"/>
    <cellStyle name="Total (line) 6 2 2" xfId="7177" xr:uid="{00000000-0005-0000-0000-000032CA0000}"/>
    <cellStyle name="Total (line) 6 2 2 2" xfId="51450" xr:uid="{00000000-0005-0000-0000-000033CA0000}"/>
    <cellStyle name="Total (line) 6 2 2 2 2" xfId="51451" xr:uid="{00000000-0005-0000-0000-000034CA0000}"/>
    <cellStyle name="Total (line) 6 2 2 2 3" xfId="51452" xr:uid="{00000000-0005-0000-0000-000035CA0000}"/>
    <cellStyle name="Total (line) 6 2 2 2 4" xfId="51453" xr:uid="{00000000-0005-0000-0000-000036CA0000}"/>
    <cellStyle name="Total (line) 6 2 2 3" xfId="51454" xr:uid="{00000000-0005-0000-0000-000037CA0000}"/>
    <cellStyle name="Total (line) 6 2 2 4" xfId="51455" xr:uid="{00000000-0005-0000-0000-000038CA0000}"/>
    <cellStyle name="Total (line) 6 2 2 5" xfId="51456" xr:uid="{00000000-0005-0000-0000-000039CA0000}"/>
    <cellStyle name="Total (line) 6 2 20" xfId="7178" xr:uid="{00000000-0005-0000-0000-00003ACA0000}"/>
    <cellStyle name="Total (line) 6 2 20 2" xfId="51457" xr:uid="{00000000-0005-0000-0000-00003BCA0000}"/>
    <cellStyle name="Total (line) 6 2 20 2 2" xfId="51458" xr:uid="{00000000-0005-0000-0000-00003CCA0000}"/>
    <cellStyle name="Total (line) 6 2 20 2 3" xfId="51459" xr:uid="{00000000-0005-0000-0000-00003DCA0000}"/>
    <cellStyle name="Total (line) 6 2 20 2 4" xfId="51460" xr:uid="{00000000-0005-0000-0000-00003ECA0000}"/>
    <cellStyle name="Total (line) 6 2 20 3" xfId="51461" xr:uid="{00000000-0005-0000-0000-00003FCA0000}"/>
    <cellStyle name="Total (line) 6 2 20 4" xfId="51462" xr:uid="{00000000-0005-0000-0000-000040CA0000}"/>
    <cellStyle name="Total (line) 6 2 20 5" xfId="51463" xr:uid="{00000000-0005-0000-0000-000041CA0000}"/>
    <cellStyle name="Total (line) 6 2 21" xfId="7179" xr:uid="{00000000-0005-0000-0000-000042CA0000}"/>
    <cellStyle name="Total (line) 6 2 21 2" xfId="51464" xr:uid="{00000000-0005-0000-0000-000043CA0000}"/>
    <cellStyle name="Total (line) 6 2 21 2 2" xfId="51465" xr:uid="{00000000-0005-0000-0000-000044CA0000}"/>
    <cellStyle name="Total (line) 6 2 21 2 3" xfId="51466" xr:uid="{00000000-0005-0000-0000-000045CA0000}"/>
    <cellStyle name="Total (line) 6 2 21 2 4" xfId="51467" xr:uid="{00000000-0005-0000-0000-000046CA0000}"/>
    <cellStyle name="Total (line) 6 2 21 3" xfId="51468" xr:uid="{00000000-0005-0000-0000-000047CA0000}"/>
    <cellStyle name="Total (line) 6 2 21 4" xfId="51469" xr:uid="{00000000-0005-0000-0000-000048CA0000}"/>
    <cellStyle name="Total (line) 6 2 21 5" xfId="51470" xr:uid="{00000000-0005-0000-0000-000049CA0000}"/>
    <cellStyle name="Total (line) 6 2 22" xfId="7180" xr:uid="{00000000-0005-0000-0000-00004ACA0000}"/>
    <cellStyle name="Total (line) 6 2 22 2" xfId="51471" xr:uid="{00000000-0005-0000-0000-00004BCA0000}"/>
    <cellStyle name="Total (line) 6 2 22 2 2" xfId="51472" xr:uid="{00000000-0005-0000-0000-00004CCA0000}"/>
    <cellStyle name="Total (line) 6 2 22 2 3" xfId="51473" xr:uid="{00000000-0005-0000-0000-00004DCA0000}"/>
    <cellStyle name="Total (line) 6 2 22 2 4" xfId="51474" xr:uid="{00000000-0005-0000-0000-00004ECA0000}"/>
    <cellStyle name="Total (line) 6 2 22 3" xfId="51475" xr:uid="{00000000-0005-0000-0000-00004FCA0000}"/>
    <cellStyle name="Total (line) 6 2 22 4" xfId="51476" xr:uid="{00000000-0005-0000-0000-000050CA0000}"/>
    <cellStyle name="Total (line) 6 2 22 5" xfId="51477" xr:uid="{00000000-0005-0000-0000-000051CA0000}"/>
    <cellStyle name="Total (line) 6 2 23" xfId="7181" xr:uid="{00000000-0005-0000-0000-000052CA0000}"/>
    <cellStyle name="Total (line) 6 2 23 2" xfId="51478" xr:uid="{00000000-0005-0000-0000-000053CA0000}"/>
    <cellStyle name="Total (line) 6 2 23 2 2" xfId="51479" xr:uid="{00000000-0005-0000-0000-000054CA0000}"/>
    <cellStyle name="Total (line) 6 2 23 2 3" xfId="51480" xr:uid="{00000000-0005-0000-0000-000055CA0000}"/>
    <cellStyle name="Total (line) 6 2 23 2 4" xfId="51481" xr:uid="{00000000-0005-0000-0000-000056CA0000}"/>
    <cellStyle name="Total (line) 6 2 23 3" xfId="51482" xr:uid="{00000000-0005-0000-0000-000057CA0000}"/>
    <cellStyle name="Total (line) 6 2 23 4" xfId="51483" xr:uid="{00000000-0005-0000-0000-000058CA0000}"/>
    <cellStyle name="Total (line) 6 2 23 5" xfId="51484" xr:uid="{00000000-0005-0000-0000-000059CA0000}"/>
    <cellStyle name="Total (line) 6 2 24" xfId="7182" xr:uid="{00000000-0005-0000-0000-00005ACA0000}"/>
    <cellStyle name="Total (line) 6 2 24 2" xfId="51485" xr:uid="{00000000-0005-0000-0000-00005BCA0000}"/>
    <cellStyle name="Total (line) 6 2 24 2 2" xfId="51486" xr:uid="{00000000-0005-0000-0000-00005CCA0000}"/>
    <cellStyle name="Total (line) 6 2 24 2 3" xfId="51487" xr:uid="{00000000-0005-0000-0000-00005DCA0000}"/>
    <cellStyle name="Total (line) 6 2 24 2 4" xfId="51488" xr:uid="{00000000-0005-0000-0000-00005ECA0000}"/>
    <cellStyle name="Total (line) 6 2 24 3" xfId="51489" xr:uid="{00000000-0005-0000-0000-00005FCA0000}"/>
    <cellStyle name="Total (line) 6 2 24 4" xfId="51490" xr:uid="{00000000-0005-0000-0000-000060CA0000}"/>
    <cellStyle name="Total (line) 6 2 24 5" xfId="51491" xr:uid="{00000000-0005-0000-0000-000061CA0000}"/>
    <cellStyle name="Total (line) 6 2 25" xfId="7183" xr:uid="{00000000-0005-0000-0000-000062CA0000}"/>
    <cellStyle name="Total (line) 6 2 25 2" xfId="51492" xr:uid="{00000000-0005-0000-0000-000063CA0000}"/>
    <cellStyle name="Total (line) 6 2 25 2 2" xfId="51493" xr:uid="{00000000-0005-0000-0000-000064CA0000}"/>
    <cellStyle name="Total (line) 6 2 25 2 3" xfId="51494" xr:uid="{00000000-0005-0000-0000-000065CA0000}"/>
    <cellStyle name="Total (line) 6 2 25 2 4" xfId="51495" xr:uid="{00000000-0005-0000-0000-000066CA0000}"/>
    <cellStyle name="Total (line) 6 2 25 3" xfId="51496" xr:uid="{00000000-0005-0000-0000-000067CA0000}"/>
    <cellStyle name="Total (line) 6 2 25 4" xfId="51497" xr:uid="{00000000-0005-0000-0000-000068CA0000}"/>
    <cellStyle name="Total (line) 6 2 25 5" xfId="51498" xr:uid="{00000000-0005-0000-0000-000069CA0000}"/>
    <cellStyle name="Total (line) 6 2 26" xfId="7184" xr:uid="{00000000-0005-0000-0000-00006ACA0000}"/>
    <cellStyle name="Total (line) 6 2 26 2" xfId="51499" xr:uid="{00000000-0005-0000-0000-00006BCA0000}"/>
    <cellStyle name="Total (line) 6 2 26 2 2" xfId="51500" xr:uid="{00000000-0005-0000-0000-00006CCA0000}"/>
    <cellStyle name="Total (line) 6 2 26 2 3" xfId="51501" xr:uid="{00000000-0005-0000-0000-00006DCA0000}"/>
    <cellStyle name="Total (line) 6 2 26 2 4" xfId="51502" xr:uid="{00000000-0005-0000-0000-00006ECA0000}"/>
    <cellStyle name="Total (line) 6 2 26 3" xfId="51503" xr:uid="{00000000-0005-0000-0000-00006FCA0000}"/>
    <cellStyle name="Total (line) 6 2 26 4" xfId="51504" xr:uid="{00000000-0005-0000-0000-000070CA0000}"/>
    <cellStyle name="Total (line) 6 2 26 5" xfId="51505" xr:uid="{00000000-0005-0000-0000-000071CA0000}"/>
    <cellStyle name="Total (line) 6 2 27" xfId="7185" xr:uid="{00000000-0005-0000-0000-000072CA0000}"/>
    <cellStyle name="Total (line) 6 2 27 2" xfId="51506" xr:uid="{00000000-0005-0000-0000-000073CA0000}"/>
    <cellStyle name="Total (line) 6 2 27 2 2" xfId="51507" xr:uid="{00000000-0005-0000-0000-000074CA0000}"/>
    <cellStyle name="Total (line) 6 2 27 2 3" xfId="51508" xr:uid="{00000000-0005-0000-0000-000075CA0000}"/>
    <cellStyle name="Total (line) 6 2 27 2 4" xfId="51509" xr:uid="{00000000-0005-0000-0000-000076CA0000}"/>
    <cellStyle name="Total (line) 6 2 27 3" xfId="51510" xr:uid="{00000000-0005-0000-0000-000077CA0000}"/>
    <cellStyle name="Total (line) 6 2 27 4" xfId="51511" xr:uid="{00000000-0005-0000-0000-000078CA0000}"/>
    <cellStyle name="Total (line) 6 2 27 5" xfId="51512" xr:uid="{00000000-0005-0000-0000-000079CA0000}"/>
    <cellStyle name="Total (line) 6 2 28" xfId="7186" xr:uid="{00000000-0005-0000-0000-00007ACA0000}"/>
    <cellStyle name="Total (line) 6 2 28 2" xfId="51513" xr:uid="{00000000-0005-0000-0000-00007BCA0000}"/>
    <cellStyle name="Total (line) 6 2 28 2 2" xfId="51514" xr:uid="{00000000-0005-0000-0000-00007CCA0000}"/>
    <cellStyle name="Total (line) 6 2 28 2 3" xfId="51515" xr:uid="{00000000-0005-0000-0000-00007DCA0000}"/>
    <cellStyle name="Total (line) 6 2 28 2 4" xfId="51516" xr:uid="{00000000-0005-0000-0000-00007ECA0000}"/>
    <cellStyle name="Total (line) 6 2 28 3" xfId="51517" xr:uid="{00000000-0005-0000-0000-00007FCA0000}"/>
    <cellStyle name="Total (line) 6 2 28 4" xfId="51518" xr:uid="{00000000-0005-0000-0000-000080CA0000}"/>
    <cellStyle name="Total (line) 6 2 28 5" xfId="51519" xr:uid="{00000000-0005-0000-0000-000081CA0000}"/>
    <cellStyle name="Total (line) 6 2 29" xfId="7187" xr:uid="{00000000-0005-0000-0000-000082CA0000}"/>
    <cellStyle name="Total (line) 6 2 29 2" xfId="51520" xr:uid="{00000000-0005-0000-0000-000083CA0000}"/>
    <cellStyle name="Total (line) 6 2 29 2 2" xfId="51521" xr:uid="{00000000-0005-0000-0000-000084CA0000}"/>
    <cellStyle name="Total (line) 6 2 29 2 3" xfId="51522" xr:uid="{00000000-0005-0000-0000-000085CA0000}"/>
    <cellStyle name="Total (line) 6 2 29 2 4" xfId="51523" xr:uid="{00000000-0005-0000-0000-000086CA0000}"/>
    <cellStyle name="Total (line) 6 2 29 3" xfId="51524" xr:uid="{00000000-0005-0000-0000-000087CA0000}"/>
    <cellStyle name="Total (line) 6 2 29 4" xfId="51525" xr:uid="{00000000-0005-0000-0000-000088CA0000}"/>
    <cellStyle name="Total (line) 6 2 29 5" xfId="51526" xr:uid="{00000000-0005-0000-0000-000089CA0000}"/>
    <cellStyle name="Total (line) 6 2 3" xfId="7188" xr:uid="{00000000-0005-0000-0000-00008ACA0000}"/>
    <cellStyle name="Total (line) 6 2 3 2" xfId="51527" xr:uid="{00000000-0005-0000-0000-00008BCA0000}"/>
    <cellStyle name="Total (line) 6 2 3 2 2" xfId="51528" xr:uid="{00000000-0005-0000-0000-00008CCA0000}"/>
    <cellStyle name="Total (line) 6 2 3 2 3" xfId="51529" xr:uid="{00000000-0005-0000-0000-00008DCA0000}"/>
    <cellStyle name="Total (line) 6 2 3 2 4" xfId="51530" xr:uid="{00000000-0005-0000-0000-00008ECA0000}"/>
    <cellStyle name="Total (line) 6 2 3 3" xfId="51531" xr:uid="{00000000-0005-0000-0000-00008FCA0000}"/>
    <cellStyle name="Total (line) 6 2 3 4" xfId="51532" xr:uid="{00000000-0005-0000-0000-000090CA0000}"/>
    <cellStyle name="Total (line) 6 2 3 5" xfId="51533" xr:uid="{00000000-0005-0000-0000-000091CA0000}"/>
    <cellStyle name="Total (line) 6 2 30" xfId="7189" xr:uid="{00000000-0005-0000-0000-000092CA0000}"/>
    <cellStyle name="Total (line) 6 2 30 2" xfId="51534" xr:uid="{00000000-0005-0000-0000-000093CA0000}"/>
    <cellStyle name="Total (line) 6 2 30 2 2" xfId="51535" xr:uid="{00000000-0005-0000-0000-000094CA0000}"/>
    <cellStyle name="Total (line) 6 2 30 2 3" xfId="51536" xr:uid="{00000000-0005-0000-0000-000095CA0000}"/>
    <cellStyle name="Total (line) 6 2 30 2 4" xfId="51537" xr:uid="{00000000-0005-0000-0000-000096CA0000}"/>
    <cellStyle name="Total (line) 6 2 30 3" xfId="51538" xr:uid="{00000000-0005-0000-0000-000097CA0000}"/>
    <cellStyle name="Total (line) 6 2 30 4" xfId="51539" xr:uid="{00000000-0005-0000-0000-000098CA0000}"/>
    <cellStyle name="Total (line) 6 2 30 5" xfId="51540" xr:uid="{00000000-0005-0000-0000-000099CA0000}"/>
    <cellStyle name="Total (line) 6 2 31" xfId="7190" xr:uid="{00000000-0005-0000-0000-00009ACA0000}"/>
    <cellStyle name="Total (line) 6 2 31 2" xfId="51541" xr:uid="{00000000-0005-0000-0000-00009BCA0000}"/>
    <cellStyle name="Total (line) 6 2 31 2 2" xfId="51542" xr:uid="{00000000-0005-0000-0000-00009CCA0000}"/>
    <cellStyle name="Total (line) 6 2 31 2 3" xfId="51543" xr:uid="{00000000-0005-0000-0000-00009DCA0000}"/>
    <cellStyle name="Total (line) 6 2 31 2 4" xfId="51544" xr:uid="{00000000-0005-0000-0000-00009ECA0000}"/>
    <cellStyle name="Total (line) 6 2 31 3" xfId="51545" xr:uid="{00000000-0005-0000-0000-00009FCA0000}"/>
    <cellStyle name="Total (line) 6 2 31 4" xfId="51546" xr:uid="{00000000-0005-0000-0000-0000A0CA0000}"/>
    <cellStyle name="Total (line) 6 2 31 5" xfId="51547" xr:uid="{00000000-0005-0000-0000-0000A1CA0000}"/>
    <cellStyle name="Total (line) 6 2 32" xfId="7191" xr:uid="{00000000-0005-0000-0000-0000A2CA0000}"/>
    <cellStyle name="Total (line) 6 2 32 2" xfId="51548" xr:uid="{00000000-0005-0000-0000-0000A3CA0000}"/>
    <cellStyle name="Total (line) 6 2 32 2 2" xfId="51549" xr:uid="{00000000-0005-0000-0000-0000A4CA0000}"/>
    <cellStyle name="Total (line) 6 2 32 2 3" xfId="51550" xr:uid="{00000000-0005-0000-0000-0000A5CA0000}"/>
    <cellStyle name="Total (line) 6 2 32 2 4" xfId="51551" xr:uid="{00000000-0005-0000-0000-0000A6CA0000}"/>
    <cellStyle name="Total (line) 6 2 32 3" xfId="51552" xr:uid="{00000000-0005-0000-0000-0000A7CA0000}"/>
    <cellStyle name="Total (line) 6 2 32 4" xfId="51553" xr:uid="{00000000-0005-0000-0000-0000A8CA0000}"/>
    <cellStyle name="Total (line) 6 2 32 5" xfId="51554" xr:uid="{00000000-0005-0000-0000-0000A9CA0000}"/>
    <cellStyle name="Total (line) 6 2 33" xfId="7192" xr:uid="{00000000-0005-0000-0000-0000AACA0000}"/>
    <cellStyle name="Total (line) 6 2 33 2" xfId="51555" xr:uid="{00000000-0005-0000-0000-0000ABCA0000}"/>
    <cellStyle name="Total (line) 6 2 33 2 2" xfId="51556" xr:uid="{00000000-0005-0000-0000-0000ACCA0000}"/>
    <cellStyle name="Total (line) 6 2 33 2 3" xfId="51557" xr:uid="{00000000-0005-0000-0000-0000ADCA0000}"/>
    <cellStyle name="Total (line) 6 2 33 2 4" xfId="51558" xr:uid="{00000000-0005-0000-0000-0000AECA0000}"/>
    <cellStyle name="Total (line) 6 2 33 3" xfId="51559" xr:uid="{00000000-0005-0000-0000-0000AFCA0000}"/>
    <cellStyle name="Total (line) 6 2 33 4" xfId="51560" xr:uid="{00000000-0005-0000-0000-0000B0CA0000}"/>
    <cellStyle name="Total (line) 6 2 33 5" xfId="51561" xr:uid="{00000000-0005-0000-0000-0000B1CA0000}"/>
    <cellStyle name="Total (line) 6 2 34" xfId="7193" xr:uid="{00000000-0005-0000-0000-0000B2CA0000}"/>
    <cellStyle name="Total (line) 6 2 34 2" xfId="51562" xr:uid="{00000000-0005-0000-0000-0000B3CA0000}"/>
    <cellStyle name="Total (line) 6 2 34 2 2" xfId="51563" xr:uid="{00000000-0005-0000-0000-0000B4CA0000}"/>
    <cellStyle name="Total (line) 6 2 34 2 3" xfId="51564" xr:uid="{00000000-0005-0000-0000-0000B5CA0000}"/>
    <cellStyle name="Total (line) 6 2 34 2 4" xfId="51565" xr:uid="{00000000-0005-0000-0000-0000B6CA0000}"/>
    <cellStyle name="Total (line) 6 2 34 3" xfId="51566" xr:uid="{00000000-0005-0000-0000-0000B7CA0000}"/>
    <cellStyle name="Total (line) 6 2 34 4" xfId="51567" xr:uid="{00000000-0005-0000-0000-0000B8CA0000}"/>
    <cellStyle name="Total (line) 6 2 34 5" xfId="51568" xr:uid="{00000000-0005-0000-0000-0000B9CA0000}"/>
    <cellStyle name="Total (line) 6 2 35" xfId="7194" xr:uid="{00000000-0005-0000-0000-0000BACA0000}"/>
    <cellStyle name="Total (line) 6 2 35 2" xfId="51569" xr:uid="{00000000-0005-0000-0000-0000BBCA0000}"/>
    <cellStyle name="Total (line) 6 2 35 2 2" xfId="51570" xr:uid="{00000000-0005-0000-0000-0000BCCA0000}"/>
    <cellStyle name="Total (line) 6 2 35 2 3" xfId="51571" xr:uid="{00000000-0005-0000-0000-0000BDCA0000}"/>
    <cellStyle name="Total (line) 6 2 35 2 4" xfId="51572" xr:uid="{00000000-0005-0000-0000-0000BECA0000}"/>
    <cellStyle name="Total (line) 6 2 35 3" xfId="51573" xr:uid="{00000000-0005-0000-0000-0000BFCA0000}"/>
    <cellStyle name="Total (line) 6 2 35 4" xfId="51574" xr:uid="{00000000-0005-0000-0000-0000C0CA0000}"/>
    <cellStyle name="Total (line) 6 2 35 5" xfId="51575" xr:uid="{00000000-0005-0000-0000-0000C1CA0000}"/>
    <cellStyle name="Total (line) 6 2 36" xfId="7195" xr:uid="{00000000-0005-0000-0000-0000C2CA0000}"/>
    <cellStyle name="Total (line) 6 2 36 2" xfId="51576" xr:uid="{00000000-0005-0000-0000-0000C3CA0000}"/>
    <cellStyle name="Total (line) 6 2 36 2 2" xfId="51577" xr:uid="{00000000-0005-0000-0000-0000C4CA0000}"/>
    <cellStyle name="Total (line) 6 2 36 2 3" xfId="51578" xr:uid="{00000000-0005-0000-0000-0000C5CA0000}"/>
    <cellStyle name="Total (line) 6 2 36 2 4" xfId="51579" xr:uid="{00000000-0005-0000-0000-0000C6CA0000}"/>
    <cellStyle name="Total (line) 6 2 36 3" xfId="51580" xr:uid="{00000000-0005-0000-0000-0000C7CA0000}"/>
    <cellStyle name="Total (line) 6 2 36 4" xfId="51581" xr:uid="{00000000-0005-0000-0000-0000C8CA0000}"/>
    <cellStyle name="Total (line) 6 2 36 5" xfId="51582" xr:uid="{00000000-0005-0000-0000-0000C9CA0000}"/>
    <cellStyle name="Total (line) 6 2 37" xfId="7196" xr:uid="{00000000-0005-0000-0000-0000CACA0000}"/>
    <cellStyle name="Total (line) 6 2 37 2" xfId="51583" xr:uid="{00000000-0005-0000-0000-0000CBCA0000}"/>
    <cellStyle name="Total (line) 6 2 37 2 2" xfId="51584" xr:uid="{00000000-0005-0000-0000-0000CCCA0000}"/>
    <cellStyle name="Total (line) 6 2 37 2 3" xfId="51585" xr:uid="{00000000-0005-0000-0000-0000CDCA0000}"/>
    <cellStyle name="Total (line) 6 2 37 2 4" xfId="51586" xr:uid="{00000000-0005-0000-0000-0000CECA0000}"/>
    <cellStyle name="Total (line) 6 2 37 3" xfId="51587" xr:uid="{00000000-0005-0000-0000-0000CFCA0000}"/>
    <cellStyle name="Total (line) 6 2 37 4" xfId="51588" xr:uid="{00000000-0005-0000-0000-0000D0CA0000}"/>
    <cellStyle name="Total (line) 6 2 37 5" xfId="51589" xr:uid="{00000000-0005-0000-0000-0000D1CA0000}"/>
    <cellStyle name="Total (line) 6 2 38" xfId="7197" xr:uid="{00000000-0005-0000-0000-0000D2CA0000}"/>
    <cellStyle name="Total (line) 6 2 38 2" xfId="51590" xr:uid="{00000000-0005-0000-0000-0000D3CA0000}"/>
    <cellStyle name="Total (line) 6 2 38 2 2" xfId="51591" xr:uid="{00000000-0005-0000-0000-0000D4CA0000}"/>
    <cellStyle name="Total (line) 6 2 38 2 3" xfId="51592" xr:uid="{00000000-0005-0000-0000-0000D5CA0000}"/>
    <cellStyle name="Total (line) 6 2 38 2 4" xfId="51593" xr:uid="{00000000-0005-0000-0000-0000D6CA0000}"/>
    <cellStyle name="Total (line) 6 2 38 3" xfId="51594" xr:uid="{00000000-0005-0000-0000-0000D7CA0000}"/>
    <cellStyle name="Total (line) 6 2 38 4" xfId="51595" xr:uid="{00000000-0005-0000-0000-0000D8CA0000}"/>
    <cellStyle name="Total (line) 6 2 38 5" xfId="51596" xr:uid="{00000000-0005-0000-0000-0000D9CA0000}"/>
    <cellStyle name="Total (line) 6 2 39" xfId="7198" xr:uid="{00000000-0005-0000-0000-0000DACA0000}"/>
    <cellStyle name="Total (line) 6 2 39 2" xfId="51597" xr:uid="{00000000-0005-0000-0000-0000DBCA0000}"/>
    <cellStyle name="Total (line) 6 2 39 2 2" xfId="51598" xr:uid="{00000000-0005-0000-0000-0000DCCA0000}"/>
    <cellStyle name="Total (line) 6 2 39 2 3" xfId="51599" xr:uid="{00000000-0005-0000-0000-0000DDCA0000}"/>
    <cellStyle name="Total (line) 6 2 39 2 4" xfId="51600" xr:uid="{00000000-0005-0000-0000-0000DECA0000}"/>
    <cellStyle name="Total (line) 6 2 39 3" xfId="51601" xr:uid="{00000000-0005-0000-0000-0000DFCA0000}"/>
    <cellStyle name="Total (line) 6 2 39 4" xfId="51602" xr:uid="{00000000-0005-0000-0000-0000E0CA0000}"/>
    <cellStyle name="Total (line) 6 2 39 5" xfId="51603" xr:uid="{00000000-0005-0000-0000-0000E1CA0000}"/>
    <cellStyle name="Total (line) 6 2 4" xfId="7199" xr:uid="{00000000-0005-0000-0000-0000E2CA0000}"/>
    <cellStyle name="Total (line) 6 2 4 2" xfId="51604" xr:uid="{00000000-0005-0000-0000-0000E3CA0000}"/>
    <cellStyle name="Total (line) 6 2 4 2 2" xfId="51605" xr:uid="{00000000-0005-0000-0000-0000E4CA0000}"/>
    <cellStyle name="Total (line) 6 2 4 2 3" xfId="51606" xr:uid="{00000000-0005-0000-0000-0000E5CA0000}"/>
    <cellStyle name="Total (line) 6 2 4 2 4" xfId="51607" xr:uid="{00000000-0005-0000-0000-0000E6CA0000}"/>
    <cellStyle name="Total (line) 6 2 4 3" xfId="51608" xr:uid="{00000000-0005-0000-0000-0000E7CA0000}"/>
    <cellStyle name="Total (line) 6 2 4 4" xfId="51609" xr:uid="{00000000-0005-0000-0000-0000E8CA0000}"/>
    <cellStyle name="Total (line) 6 2 4 5" xfId="51610" xr:uid="{00000000-0005-0000-0000-0000E9CA0000}"/>
    <cellStyle name="Total (line) 6 2 40" xfId="7200" xr:uid="{00000000-0005-0000-0000-0000EACA0000}"/>
    <cellStyle name="Total (line) 6 2 40 2" xfId="51611" xr:uid="{00000000-0005-0000-0000-0000EBCA0000}"/>
    <cellStyle name="Total (line) 6 2 40 2 2" xfId="51612" xr:uid="{00000000-0005-0000-0000-0000ECCA0000}"/>
    <cellStyle name="Total (line) 6 2 40 2 3" xfId="51613" xr:uid="{00000000-0005-0000-0000-0000EDCA0000}"/>
    <cellStyle name="Total (line) 6 2 40 2 4" xfId="51614" xr:uid="{00000000-0005-0000-0000-0000EECA0000}"/>
    <cellStyle name="Total (line) 6 2 40 3" xfId="51615" xr:uid="{00000000-0005-0000-0000-0000EFCA0000}"/>
    <cellStyle name="Total (line) 6 2 40 4" xfId="51616" xr:uid="{00000000-0005-0000-0000-0000F0CA0000}"/>
    <cellStyle name="Total (line) 6 2 40 5" xfId="51617" xr:uid="{00000000-0005-0000-0000-0000F1CA0000}"/>
    <cellStyle name="Total (line) 6 2 41" xfId="7201" xr:uid="{00000000-0005-0000-0000-0000F2CA0000}"/>
    <cellStyle name="Total (line) 6 2 41 2" xfId="51618" xr:uid="{00000000-0005-0000-0000-0000F3CA0000}"/>
    <cellStyle name="Total (line) 6 2 41 2 2" xfId="51619" xr:uid="{00000000-0005-0000-0000-0000F4CA0000}"/>
    <cellStyle name="Total (line) 6 2 41 2 3" xfId="51620" xr:uid="{00000000-0005-0000-0000-0000F5CA0000}"/>
    <cellStyle name="Total (line) 6 2 41 2 4" xfId="51621" xr:uid="{00000000-0005-0000-0000-0000F6CA0000}"/>
    <cellStyle name="Total (line) 6 2 41 3" xfId="51622" xr:uid="{00000000-0005-0000-0000-0000F7CA0000}"/>
    <cellStyle name="Total (line) 6 2 41 4" xfId="51623" xr:uid="{00000000-0005-0000-0000-0000F8CA0000}"/>
    <cellStyle name="Total (line) 6 2 41 5" xfId="51624" xr:uid="{00000000-0005-0000-0000-0000F9CA0000}"/>
    <cellStyle name="Total (line) 6 2 42" xfId="7202" xr:uid="{00000000-0005-0000-0000-0000FACA0000}"/>
    <cellStyle name="Total (line) 6 2 42 2" xfId="51625" xr:uid="{00000000-0005-0000-0000-0000FBCA0000}"/>
    <cellStyle name="Total (line) 6 2 42 2 2" xfId="51626" xr:uid="{00000000-0005-0000-0000-0000FCCA0000}"/>
    <cellStyle name="Total (line) 6 2 42 2 3" xfId="51627" xr:uid="{00000000-0005-0000-0000-0000FDCA0000}"/>
    <cellStyle name="Total (line) 6 2 42 2 4" xfId="51628" xr:uid="{00000000-0005-0000-0000-0000FECA0000}"/>
    <cellStyle name="Total (line) 6 2 42 3" xfId="51629" xr:uid="{00000000-0005-0000-0000-0000FFCA0000}"/>
    <cellStyle name="Total (line) 6 2 42 4" xfId="51630" xr:uid="{00000000-0005-0000-0000-000000CB0000}"/>
    <cellStyle name="Total (line) 6 2 42 5" xfId="51631" xr:uid="{00000000-0005-0000-0000-000001CB0000}"/>
    <cellStyle name="Total (line) 6 2 43" xfId="7203" xr:uid="{00000000-0005-0000-0000-000002CB0000}"/>
    <cellStyle name="Total (line) 6 2 43 2" xfId="51632" xr:uid="{00000000-0005-0000-0000-000003CB0000}"/>
    <cellStyle name="Total (line) 6 2 43 2 2" xfId="51633" xr:uid="{00000000-0005-0000-0000-000004CB0000}"/>
    <cellStyle name="Total (line) 6 2 43 2 3" xfId="51634" xr:uid="{00000000-0005-0000-0000-000005CB0000}"/>
    <cellStyle name="Total (line) 6 2 43 2 4" xfId="51635" xr:uid="{00000000-0005-0000-0000-000006CB0000}"/>
    <cellStyle name="Total (line) 6 2 43 3" xfId="51636" xr:uid="{00000000-0005-0000-0000-000007CB0000}"/>
    <cellStyle name="Total (line) 6 2 43 4" xfId="51637" xr:uid="{00000000-0005-0000-0000-000008CB0000}"/>
    <cellStyle name="Total (line) 6 2 43 5" xfId="51638" xr:uid="{00000000-0005-0000-0000-000009CB0000}"/>
    <cellStyle name="Total (line) 6 2 44" xfId="7204" xr:uid="{00000000-0005-0000-0000-00000ACB0000}"/>
    <cellStyle name="Total (line) 6 2 44 2" xfId="51639" xr:uid="{00000000-0005-0000-0000-00000BCB0000}"/>
    <cellStyle name="Total (line) 6 2 44 2 2" xfId="51640" xr:uid="{00000000-0005-0000-0000-00000CCB0000}"/>
    <cellStyle name="Total (line) 6 2 44 2 3" xfId="51641" xr:uid="{00000000-0005-0000-0000-00000DCB0000}"/>
    <cellStyle name="Total (line) 6 2 44 2 4" xfId="51642" xr:uid="{00000000-0005-0000-0000-00000ECB0000}"/>
    <cellStyle name="Total (line) 6 2 44 3" xfId="51643" xr:uid="{00000000-0005-0000-0000-00000FCB0000}"/>
    <cellStyle name="Total (line) 6 2 44 4" xfId="51644" xr:uid="{00000000-0005-0000-0000-000010CB0000}"/>
    <cellStyle name="Total (line) 6 2 44 5" xfId="51645" xr:uid="{00000000-0005-0000-0000-000011CB0000}"/>
    <cellStyle name="Total (line) 6 2 45" xfId="51646" xr:uid="{00000000-0005-0000-0000-000012CB0000}"/>
    <cellStyle name="Total (line) 6 2 45 2" xfId="51647" xr:uid="{00000000-0005-0000-0000-000013CB0000}"/>
    <cellStyle name="Total (line) 6 2 45 3" xfId="51648" xr:uid="{00000000-0005-0000-0000-000014CB0000}"/>
    <cellStyle name="Total (line) 6 2 45 4" xfId="51649" xr:uid="{00000000-0005-0000-0000-000015CB0000}"/>
    <cellStyle name="Total (line) 6 2 46" xfId="51650" xr:uid="{00000000-0005-0000-0000-000016CB0000}"/>
    <cellStyle name="Total (line) 6 2 46 2" xfId="51651" xr:uid="{00000000-0005-0000-0000-000017CB0000}"/>
    <cellStyle name="Total (line) 6 2 46 3" xfId="51652" xr:uid="{00000000-0005-0000-0000-000018CB0000}"/>
    <cellStyle name="Total (line) 6 2 46 4" xfId="51653" xr:uid="{00000000-0005-0000-0000-000019CB0000}"/>
    <cellStyle name="Total (line) 6 2 47" xfId="51654" xr:uid="{00000000-0005-0000-0000-00001ACB0000}"/>
    <cellStyle name="Total (line) 6 2 48" xfId="51655" xr:uid="{00000000-0005-0000-0000-00001BCB0000}"/>
    <cellStyle name="Total (line) 6 2 49" xfId="51656" xr:uid="{00000000-0005-0000-0000-00001CCB0000}"/>
    <cellStyle name="Total (line) 6 2 5" xfId="7205" xr:uid="{00000000-0005-0000-0000-00001DCB0000}"/>
    <cellStyle name="Total (line) 6 2 5 2" xfId="51657" xr:uid="{00000000-0005-0000-0000-00001ECB0000}"/>
    <cellStyle name="Total (line) 6 2 5 2 2" xfId="51658" xr:uid="{00000000-0005-0000-0000-00001FCB0000}"/>
    <cellStyle name="Total (line) 6 2 5 2 3" xfId="51659" xr:uid="{00000000-0005-0000-0000-000020CB0000}"/>
    <cellStyle name="Total (line) 6 2 5 2 4" xfId="51660" xr:uid="{00000000-0005-0000-0000-000021CB0000}"/>
    <cellStyle name="Total (line) 6 2 5 3" xfId="51661" xr:uid="{00000000-0005-0000-0000-000022CB0000}"/>
    <cellStyle name="Total (line) 6 2 5 4" xfId="51662" xr:uid="{00000000-0005-0000-0000-000023CB0000}"/>
    <cellStyle name="Total (line) 6 2 5 5" xfId="51663" xr:uid="{00000000-0005-0000-0000-000024CB0000}"/>
    <cellStyle name="Total (line) 6 2 6" xfId="7206" xr:uid="{00000000-0005-0000-0000-000025CB0000}"/>
    <cellStyle name="Total (line) 6 2 6 2" xfId="51664" xr:uid="{00000000-0005-0000-0000-000026CB0000}"/>
    <cellStyle name="Total (line) 6 2 6 2 2" xfId="51665" xr:uid="{00000000-0005-0000-0000-000027CB0000}"/>
    <cellStyle name="Total (line) 6 2 6 2 3" xfId="51666" xr:uid="{00000000-0005-0000-0000-000028CB0000}"/>
    <cellStyle name="Total (line) 6 2 6 2 4" xfId="51667" xr:uid="{00000000-0005-0000-0000-000029CB0000}"/>
    <cellStyle name="Total (line) 6 2 6 3" xfId="51668" xr:uid="{00000000-0005-0000-0000-00002ACB0000}"/>
    <cellStyle name="Total (line) 6 2 6 4" xfId="51669" xr:uid="{00000000-0005-0000-0000-00002BCB0000}"/>
    <cellStyle name="Total (line) 6 2 6 5" xfId="51670" xr:uid="{00000000-0005-0000-0000-00002CCB0000}"/>
    <cellStyle name="Total (line) 6 2 7" xfId="7207" xr:uid="{00000000-0005-0000-0000-00002DCB0000}"/>
    <cellStyle name="Total (line) 6 2 7 2" xfId="51671" xr:uid="{00000000-0005-0000-0000-00002ECB0000}"/>
    <cellStyle name="Total (line) 6 2 7 2 2" xfId="51672" xr:uid="{00000000-0005-0000-0000-00002FCB0000}"/>
    <cellStyle name="Total (line) 6 2 7 2 3" xfId="51673" xr:uid="{00000000-0005-0000-0000-000030CB0000}"/>
    <cellStyle name="Total (line) 6 2 7 2 4" xfId="51674" xr:uid="{00000000-0005-0000-0000-000031CB0000}"/>
    <cellStyle name="Total (line) 6 2 7 3" xfId="51675" xr:uid="{00000000-0005-0000-0000-000032CB0000}"/>
    <cellStyle name="Total (line) 6 2 7 4" xfId="51676" xr:uid="{00000000-0005-0000-0000-000033CB0000}"/>
    <cellStyle name="Total (line) 6 2 7 5" xfId="51677" xr:uid="{00000000-0005-0000-0000-000034CB0000}"/>
    <cellStyle name="Total (line) 6 2 8" xfId="7208" xr:uid="{00000000-0005-0000-0000-000035CB0000}"/>
    <cellStyle name="Total (line) 6 2 8 2" xfId="51678" xr:uid="{00000000-0005-0000-0000-000036CB0000}"/>
    <cellStyle name="Total (line) 6 2 8 2 2" xfId="51679" xr:uid="{00000000-0005-0000-0000-000037CB0000}"/>
    <cellStyle name="Total (line) 6 2 8 2 3" xfId="51680" xr:uid="{00000000-0005-0000-0000-000038CB0000}"/>
    <cellStyle name="Total (line) 6 2 8 2 4" xfId="51681" xr:uid="{00000000-0005-0000-0000-000039CB0000}"/>
    <cellStyle name="Total (line) 6 2 8 3" xfId="51682" xr:uid="{00000000-0005-0000-0000-00003ACB0000}"/>
    <cellStyle name="Total (line) 6 2 8 4" xfId="51683" xr:uid="{00000000-0005-0000-0000-00003BCB0000}"/>
    <cellStyle name="Total (line) 6 2 8 5" xfId="51684" xr:uid="{00000000-0005-0000-0000-00003CCB0000}"/>
    <cellStyle name="Total (line) 6 2 9" xfId="7209" xr:uid="{00000000-0005-0000-0000-00003DCB0000}"/>
    <cellStyle name="Total (line) 6 2 9 2" xfId="51685" xr:uid="{00000000-0005-0000-0000-00003ECB0000}"/>
    <cellStyle name="Total (line) 6 2 9 2 2" xfId="51686" xr:uid="{00000000-0005-0000-0000-00003FCB0000}"/>
    <cellStyle name="Total (line) 6 2 9 2 3" xfId="51687" xr:uid="{00000000-0005-0000-0000-000040CB0000}"/>
    <cellStyle name="Total (line) 6 2 9 2 4" xfId="51688" xr:uid="{00000000-0005-0000-0000-000041CB0000}"/>
    <cellStyle name="Total (line) 6 2 9 3" xfId="51689" xr:uid="{00000000-0005-0000-0000-000042CB0000}"/>
    <cellStyle name="Total (line) 6 2 9 4" xfId="51690" xr:uid="{00000000-0005-0000-0000-000043CB0000}"/>
    <cellStyle name="Total (line) 6 2 9 5" xfId="51691" xr:uid="{00000000-0005-0000-0000-000044CB0000}"/>
    <cellStyle name="Total (line) 6 20" xfId="7210" xr:uid="{00000000-0005-0000-0000-000045CB0000}"/>
    <cellStyle name="Total (line) 6 20 2" xfId="51692" xr:uid="{00000000-0005-0000-0000-000046CB0000}"/>
    <cellStyle name="Total (line) 6 20 2 2" xfId="51693" xr:uid="{00000000-0005-0000-0000-000047CB0000}"/>
    <cellStyle name="Total (line) 6 20 2 3" xfId="51694" xr:uid="{00000000-0005-0000-0000-000048CB0000}"/>
    <cellStyle name="Total (line) 6 20 2 4" xfId="51695" xr:uid="{00000000-0005-0000-0000-000049CB0000}"/>
    <cellStyle name="Total (line) 6 20 3" xfId="51696" xr:uid="{00000000-0005-0000-0000-00004ACB0000}"/>
    <cellStyle name="Total (line) 6 20 4" xfId="51697" xr:uid="{00000000-0005-0000-0000-00004BCB0000}"/>
    <cellStyle name="Total (line) 6 20 5" xfId="51698" xr:uid="{00000000-0005-0000-0000-00004CCB0000}"/>
    <cellStyle name="Total (line) 6 21" xfId="7211" xr:uid="{00000000-0005-0000-0000-00004DCB0000}"/>
    <cellStyle name="Total (line) 6 21 2" xfId="51699" xr:uid="{00000000-0005-0000-0000-00004ECB0000}"/>
    <cellStyle name="Total (line) 6 21 2 2" xfId="51700" xr:uid="{00000000-0005-0000-0000-00004FCB0000}"/>
    <cellStyle name="Total (line) 6 21 2 3" xfId="51701" xr:uid="{00000000-0005-0000-0000-000050CB0000}"/>
    <cellStyle name="Total (line) 6 21 2 4" xfId="51702" xr:uid="{00000000-0005-0000-0000-000051CB0000}"/>
    <cellStyle name="Total (line) 6 21 3" xfId="51703" xr:uid="{00000000-0005-0000-0000-000052CB0000}"/>
    <cellStyle name="Total (line) 6 21 4" xfId="51704" xr:uid="{00000000-0005-0000-0000-000053CB0000}"/>
    <cellStyle name="Total (line) 6 21 5" xfId="51705" xr:uid="{00000000-0005-0000-0000-000054CB0000}"/>
    <cellStyle name="Total (line) 6 22" xfId="7212" xr:uid="{00000000-0005-0000-0000-000055CB0000}"/>
    <cellStyle name="Total (line) 6 22 2" xfId="51706" xr:uid="{00000000-0005-0000-0000-000056CB0000}"/>
    <cellStyle name="Total (line) 6 22 2 2" xfId="51707" xr:uid="{00000000-0005-0000-0000-000057CB0000}"/>
    <cellStyle name="Total (line) 6 22 2 3" xfId="51708" xr:uid="{00000000-0005-0000-0000-000058CB0000}"/>
    <cellStyle name="Total (line) 6 22 2 4" xfId="51709" xr:uid="{00000000-0005-0000-0000-000059CB0000}"/>
    <cellStyle name="Total (line) 6 22 3" xfId="51710" xr:uid="{00000000-0005-0000-0000-00005ACB0000}"/>
    <cellStyle name="Total (line) 6 22 4" xfId="51711" xr:uid="{00000000-0005-0000-0000-00005BCB0000}"/>
    <cellStyle name="Total (line) 6 22 5" xfId="51712" xr:uid="{00000000-0005-0000-0000-00005CCB0000}"/>
    <cellStyle name="Total (line) 6 23" xfId="7213" xr:uid="{00000000-0005-0000-0000-00005DCB0000}"/>
    <cellStyle name="Total (line) 6 23 2" xfId="51713" xr:uid="{00000000-0005-0000-0000-00005ECB0000}"/>
    <cellStyle name="Total (line) 6 23 2 2" xfId="51714" xr:uid="{00000000-0005-0000-0000-00005FCB0000}"/>
    <cellStyle name="Total (line) 6 23 2 3" xfId="51715" xr:uid="{00000000-0005-0000-0000-000060CB0000}"/>
    <cellStyle name="Total (line) 6 23 2 4" xfId="51716" xr:uid="{00000000-0005-0000-0000-000061CB0000}"/>
    <cellStyle name="Total (line) 6 23 3" xfId="51717" xr:uid="{00000000-0005-0000-0000-000062CB0000}"/>
    <cellStyle name="Total (line) 6 23 4" xfId="51718" xr:uid="{00000000-0005-0000-0000-000063CB0000}"/>
    <cellStyle name="Total (line) 6 23 5" xfId="51719" xr:uid="{00000000-0005-0000-0000-000064CB0000}"/>
    <cellStyle name="Total (line) 6 24" xfId="7214" xr:uid="{00000000-0005-0000-0000-000065CB0000}"/>
    <cellStyle name="Total (line) 6 24 2" xfId="51720" xr:uid="{00000000-0005-0000-0000-000066CB0000}"/>
    <cellStyle name="Total (line) 6 24 2 2" xfId="51721" xr:uid="{00000000-0005-0000-0000-000067CB0000}"/>
    <cellStyle name="Total (line) 6 24 2 3" xfId="51722" xr:uid="{00000000-0005-0000-0000-000068CB0000}"/>
    <cellStyle name="Total (line) 6 24 2 4" xfId="51723" xr:uid="{00000000-0005-0000-0000-000069CB0000}"/>
    <cellStyle name="Total (line) 6 24 3" xfId="51724" xr:uid="{00000000-0005-0000-0000-00006ACB0000}"/>
    <cellStyle name="Total (line) 6 24 4" xfId="51725" xr:uid="{00000000-0005-0000-0000-00006BCB0000}"/>
    <cellStyle name="Total (line) 6 24 5" xfId="51726" xr:uid="{00000000-0005-0000-0000-00006CCB0000}"/>
    <cellStyle name="Total (line) 6 25" xfId="7215" xr:uid="{00000000-0005-0000-0000-00006DCB0000}"/>
    <cellStyle name="Total (line) 6 25 2" xfId="51727" xr:uid="{00000000-0005-0000-0000-00006ECB0000}"/>
    <cellStyle name="Total (line) 6 25 2 2" xfId="51728" xr:uid="{00000000-0005-0000-0000-00006FCB0000}"/>
    <cellStyle name="Total (line) 6 25 2 3" xfId="51729" xr:uid="{00000000-0005-0000-0000-000070CB0000}"/>
    <cellStyle name="Total (line) 6 25 2 4" xfId="51730" xr:uid="{00000000-0005-0000-0000-000071CB0000}"/>
    <cellStyle name="Total (line) 6 25 3" xfId="51731" xr:uid="{00000000-0005-0000-0000-000072CB0000}"/>
    <cellStyle name="Total (line) 6 25 4" xfId="51732" xr:uid="{00000000-0005-0000-0000-000073CB0000}"/>
    <cellStyle name="Total (line) 6 25 5" xfId="51733" xr:uid="{00000000-0005-0000-0000-000074CB0000}"/>
    <cellStyle name="Total (line) 6 26" xfId="7216" xr:uid="{00000000-0005-0000-0000-000075CB0000}"/>
    <cellStyle name="Total (line) 6 26 2" xfId="51734" xr:uid="{00000000-0005-0000-0000-000076CB0000}"/>
    <cellStyle name="Total (line) 6 26 2 2" xfId="51735" xr:uid="{00000000-0005-0000-0000-000077CB0000}"/>
    <cellStyle name="Total (line) 6 26 2 3" xfId="51736" xr:uid="{00000000-0005-0000-0000-000078CB0000}"/>
    <cellStyle name="Total (line) 6 26 2 4" xfId="51737" xr:uid="{00000000-0005-0000-0000-000079CB0000}"/>
    <cellStyle name="Total (line) 6 26 3" xfId="51738" xr:uid="{00000000-0005-0000-0000-00007ACB0000}"/>
    <cellStyle name="Total (line) 6 26 4" xfId="51739" xr:uid="{00000000-0005-0000-0000-00007BCB0000}"/>
    <cellStyle name="Total (line) 6 26 5" xfId="51740" xr:uid="{00000000-0005-0000-0000-00007CCB0000}"/>
    <cellStyle name="Total (line) 6 27" xfId="7217" xr:uid="{00000000-0005-0000-0000-00007DCB0000}"/>
    <cellStyle name="Total (line) 6 27 2" xfId="51741" xr:uid="{00000000-0005-0000-0000-00007ECB0000}"/>
    <cellStyle name="Total (line) 6 27 2 2" xfId="51742" xr:uid="{00000000-0005-0000-0000-00007FCB0000}"/>
    <cellStyle name="Total (line) 6 27 2 3" xfId="51743" xr:uid="{00000000-0005-0000-0000-000080CB0000}"/>
    <cellStyle name="Total (line) 6 27 2 4" xfId="51744" xr:uid="{00000000-0005-0000-0000-000081CB0000}"/>
    <cellStyle name="Total (line) 6 27 3" xfId="51745" xr:uid="{00000000-0005-0000-0000-000082CB0000}"/>
    <cellStyle name="Total (line) 6 27 4" xfId="51746" xr:uid="{00000000-0005-0000-0000-000083CB0000}"/>
    <cellStyle name="Total (line) 6 27 5" xfId="51747" xr:uid="{00000000-0005-0000-0000-000084CB0000}"/>
    <cellStyle name="Total (line) 6 28" xfId="7218" xr:uid="{00000000-0005-0000-0000-000085CB0000}"/>
    <cellStyle name="Total (line) 6 28 2" xfId="51748" xr:uid="{00000000-0005-0000-0000-000086CB0000}"/>
    <cellStyle name="Total (line) 6 28 2 2" xfId="51749" xr:uid="{00000000-0005-0000-0000-000087CB0000}"/>
    <cellStyle name="Total (line) 6 28 2 3" xfId="51750" xr:uid="{00000000-0005-0000-0000-000088CB0000}"/>
    <cellStyle name="Total (line) 6 28 2 4" xfId="51751" xr:uid="{00000000-0005-0000-0000-000089CB0000}"/>
    <cellStyle name="Total (line) 6 28 3" xfId="51752" xr:uid="{00000000-0005-0000-0000-00008ACB0000}"/>
    <cellStyle name="Total (line) 6 28 4" xfId="51753" xr:uid="{00000000-0005-0000-0000-00008BCB0000}"/>
    <cellStyle name="Total (line) 6 28 5" xfId="51754" xr:uid="{00000000-0005-0000-0000-00008CCB0000}"/>
    <cellStyle name="Total (line) 6 29" xfId="7219" xr:uid="{00000000-0005-0000-0000-00008DCB0000}"/>
    <cellStyle name="Total (line) 6 29 2" xfId="51755" xr:uid="{00000000-0005-0000-0000-00008ECB0000}"/>
    <cellStyle name="Total (line) 6 29 2 2" xfId="51756" xr:uid="{00000000-0005-0000-0000-00008FCB0000}"/>
    <cellStyle name="Total (line) 6 29 2 3" xfId="51757" xr:uid="{00000000-0005-0000-0000-000090CB0000}"/>
    <cellStyle name="Total (line) 6 29 2 4" xfId="51758" xr:uid="{00000000-0005-0000-0000-000091CB0000}"/>
    <cellStyle name="Total (line) 6 29 3" xfId="51759" xr:uid="{00000000-0005-0000-0000-000092CB0000}"/>
    <cellStyle name="Total (line) 6 29 4" xfId="51760" xr:uid="{00000000-0005-0000-0000-000093CB0000}"/>
    <cellStyle name="Total (line) 6 29 5" xfId="51761" xr:uid="{00000000-0005-0000-0000-000094CB0000}"/>
    <cellStyle name="Total (line) 6 3" xfId="7220" xr:uid="{00000000-0005-0000-0000-000095CB0000}"/>
    <cellStyle name="Total (line) 6 3 2" xfId="51762" xr:uid="{00000000-0005-0000-0000-000096CB0000}"/>
    <cellStyle name="Total (line) 6 3 2 2" xfId="51763" xr:uid="{00000000-0005-0000-0000-000097CB0000}"/>
    <cellStyle name="Total (line) 6 3 2 3" xfId="51764" xr:uid="{00000000-0005-0000-0000-000098CB0000}"/>
    <cellStyle name="Total (line) 6 3 2 4" xfId="51765" xr:uid="{00000000-0005-0000-0000-000099CB0000}"/>
    <cellStyle name="Total (line) 6 3 3" xfId="51766" xr:uid="{00000000-0005-0000-0000-00009ACB0000}"/>
    <cellStyle name="Total (line) 6 3 4" xfId="51767" xr:uid="{00000000-0005-0000-0000-00009BCB0000}"/>
    <cellStyle name="Total (line) 6 3 5" xfId="51768" xr:uid="{00000000-0005-0000-0000-00009CCB0000}"/>
    <cellStyle name="Total (line) 6 30" xfId="7221" xr:uid="{00000000-0005-0000-0000-00009DCB0000}"/>
    <cellStyle name="Total (line) 6 30 2" xfId="51769" xr:uid="{00000000-0005-0000-0000-00009ECB0000}"/>
    <cellStyle name="Total (line) 6 30 2 2" xfId="51770" xr:uid="{00000000-0005-0000-0000-00009FCB0000}"/>
    <cellStyle name="Total (line) 6 30 2 3" xfId="51771" xr:uid="{00000000-0005-0000-0000-0000A0CB0000}"/>
    <cellStyle name="Total (line) 6 30 2 4" xfId="51772" xr:uid="{00000000-0005-0000-0000-0000A1CB0000}"/>
    <cellStyle name="Total (line) 6 30 3" xfId="51773" xr:uid="{00000000-0005-0000-0000-0000A2CB0000}"/>
    <cellStyle name="Total (line) 6 30 4" xfId="51774" xr:uid="{00000000-0005-0000-0000-0000A3CB0000}"/>
    <cellStyle name="Total (line) 6 30 5" xfId="51775" xr:uid="{00000000-0005-0000-0000-0000A4CB0000}"/>
    <cellStyle name="Total (line) 6 31" xfId="7222" xr:uid="{00000000-0005-0000-0000-0000A5CB0000}"/>
    <cellStyle name="Total (line) 6 31 2" xfId="51776" xr:uid="{00000000-0005-0000-0000-0000A6CB0000}"/>
    <cellStyle name="Total (line) 6 31 2 2" xfId="51777" xr:uid="{00000000-0005-0000-0000-0000A7CB0000}"/>
    <cellStyle name="Total (line) 6 31 2 3" xfId="51778" xr:uid="{00000000-0005-0000-0000-0000A8CB0000}"/>
    <cellStyle name="Total (line) 6 31 2 4" xfId="51779" xr:uid="{00000000-0005-0000-0000-0000A9CB0000}"/>
    <cellStyle name="Total (line) 6 31 3" xfId="51780" xr:uid="{00000000-0005-0000-0000-0000AACB0000}"/>
    <cellStyle name="Total (line) 6 31 4" xfId="51781" xr:uid="{00000000-0005-0000-0000-0000ABCB0000}"/>
    <cellStyle name="Total (line) 6 31 5" xfId="51782" xr:uid="{00000000-0005-0000-0000-0000ACCB0000}"/>
    <cellStyle name="Total (line) 6 32" xfId="7223" xr:uid="{00000000-0005-0000-0000-0000ADCB0000}"/>
    <cellStyle name="Total (line) 6 32 2" xfId="51783" xr:uid="{00000000-0005-0000-0000-0000AECB0000}"/>
    <cellStyle name="Total (line) 6 32 2 2" xfId="51784" xr:uid="{00000000-0005-0000-0000-0000AFCB0000}"/>
    <cellStyle name="Total (line) 6 32 2 3" xfId="51785" xr:uid="{00000000-0005-0000-0000-0000B0CB0000}"/>
    <cellStyle name="Total (line) 6 32 2 4" xfId="51786" xr:uid="{00000000-0005-0000-0000-0000B1CB0000}"/>
    <cellStyle name="Total (line) 6 32 3" xfId="51787" xr:uid="{00000000-0005-0000-0000-0000B2CB0000}"/>
    <cellStyle name="Total (line) 6 32 4" xfId="51788" xr:uid="{00000000-0005-0000-0000-0000B3CB0000}"/>
    <cellStyle name="Total (line) 6 32 5" xfId="51789" xr:uid="{00000000-0005-0000-0000-0000B4CB0000}"/>
    <cellStyle name="Total (line) 6 33" xfId="7224" xr:uid="{00000000-0005-0000-0000-0000B5CB0000}"/>
    <cellStyle name="Total (line) 6 33 2" xfId="51790" xr:uid="{00000000-0005-0000-0000-0000B6CB0000}"/>
    <cellStyle name="Total (line) 6 33 2 2" xfId="51791" xr:uid="{00000000-0005-0000-0000-0000B7CB0000}"/>
    <cellStyle name="Total (line) 6 33 2 3" xfId="51792" xr:uid="{00000000-0005-0000-0000-0000B8CB0000}"/>
    <cellStyle name="Total (line) 6 33 2 4" xfId="51793" xr:uid="{00000000-0005-0000-0000-0000B9CB0000}"/>
    <cellStyle name="Total (line) 6 33 3" xfId="51794" xr:uid="{00000000-0005-0000-0000-0000BACB0000}"/>
    <cellStyle name="Total (line) 6 33 4" xfId="51795" xr:uid="{00000000-0005-0000-0000-0000BBCB0000}"/>
    <cellStyle name="Total (line) 6 33 5" xfId="51796" xr:uid="{00000000-0005-0000-0000-0000BCCB0000}"/>
    <cellStyle name="Total (line) 6 34" xfId="7225" xr:uid="{00000000-0005-0000-0000-0000BDCB0000}"/>
    <cellStyle name="Total (line) 6 34 2" xfId="51797" xr:uid="{00000000-0005-0000-0000-0000BECB0000}"/>
    <cellStyle name="Total (line) 6 34 2 2" xfId="51798" xr:uid="{00000000-0005-0000-0000-0000BFCB0000}"/>
    <cellStyle name="Total (line) 6 34 2 3" xfId="51799" xr:uid="{00000000-0005-0000-0000-0000C0CB0000}"/>
    <cellStyle name="Total (line) 6 34 2 4" xfId="51800" xr:uid="{00000000-0005-0000-0000-0000C1CB0000}"/>
    <cellStyle name="Total (line) 6 34 3" xfId="51801" xr:uid="{00000000-0005-0000-0000-0000C2CB0000}"/>
    <cellStyle name="Total (line) 6 34 4" xfId="51802" xr:uid="{00000000-0005-0000-0000-0000C3CB0000}"/>
    <cellStyle name="Total (line) 6 34 5" xfId="51803" xr:uid="{00000000-0005-0000-0000-0000C4CB0000}"/>
    <cellStyle name="Total (line) 6 35" xfId="7226" xr:uid="{00000000-0005-0000-0000-0000C5CB0000}"/>
    <cellStyle name="Total (line) 6 35 2" xfId="51804" xr:uid="{00000000-0005-0000-0000-0000C6CB0000}"/>
    <cellStyle name="Total (line) 6 35 2 2" xfId="51805" xr:uid="{00000000-0005-0000-0000-0000C7CB0000}"/>
    <cellStyle name="Total (line) 6 35 2 3" xfId="51806" xr:uid="{00000000-0005-0000-0000-0000C8CB0000}"/>
    <cellStyle name="Total (line) 6 35 2 4" xfId="51807" xr:uid="{00000000-0005-0000-0000-0000C9CB0000}"/>
    <cellStyle name="Total (line) 6 35 3" xfId="51808" xr:uid="{00000000-0005-0000-0000-0000CACB0000}"/>
    <cellStyle name="Total (line) 6 35 4" xfId="51809" xr:uid="{00000000-0005-0000-0000-0000CBCB0000}"/>
    <cellStyle name="Total (line) 6 35 5" xfId="51810" xr:uid="{00000000-0005-0000-0000-0000CCCB0000}"/>
    <cellStyle name="Total (line) 6 36" xfId="7227" xr:uid="{00000000-0005-0000-0000-0000CDCB0000}"/>
    <cellStyle name="Total (line) 6 36 2" xfId="51811" xr:uid="{00000000-0005-0000-0000-0000CECB0000}"/>
    <cellStyle name="Total (line) 6 36 2 2" xfId="51812" xr:uid="{00000000-0005-0000-0000-0000CFCB0000}"/>
    <cellStyle name="Total (line) 6 36 2 3" xfId="51813" xr:uid="{00000000-0005-0000-0000-0000D0CB0000}"/>
    <cellStyle name="Total (line) 6 36 2 4" xfId="51814" xr:uid="{00000000-0005-0000-0000-0000D1CB0000}"/>
    <cellStyle name="Total (line) 6 36 3" xfId="51815" xr:uid="{00000000-0005-0000-0000-0000D2CB0000}"/>
    <cellStyle name="Total (line) 6 36 4" xfId="51816" xr:uid="{00000000-0005-0000-0000-0000D3CB0000}"/>
    <cellStyle name="Total (line) 6 36 5" xfId="51817" xr:uid="{00000000-0005-0000-0000-0000D4CB0000}"/>
    <cellStyle name="Total (line) 6 37" xfId="7228" xr:uid="{00000000-0005-0000-0000-0000D5CB0000}"/>
    <cellStyle name="Total (line) 6 37 2" xfId="51818" xr:uid="{00000000-0005-0000-0000-0000D6CB0000}"/>
    <cellStyle name="Total (line) 6 37 2 2" xfId="51819" xr:uid="{00000000-0005-0000-0000-0000D7CB0000}"/>
    <cellStyle name="Total (line) 6 37 2 3" xfId="51820" xr:uid="{00000000-0005-0000-0000-0000D8CB0000}"/>
    <cellStyle name="Total (line) 6 37 2 4" xfId="51821" xr:uid="{00000000-0005-0000-0000-0000D9CB0000}"/>
    <cellStyle name="Total (line) 6 37 3" xfId="51822" xr:uid="{00000000-0005-0000-0000-0000DACB0000}"/>
    <cellStyle name="Total (line) 6 37 4" xfId="51823" xr:uid="{00000000-0005-0000-0000-0000DBCB0000}"/>
    <cellStyle name="Total (line) 6 37 5" xfId="51824" xr:uid="{00000000-0005-0000-0000-0000DCCB0000}"/>
    <cellStyle name="Total (line) 6 38" xfId="7229" xr:uid="{00000000-0005-0000-0000-0000DDCB0000}"/>
    <cellStyle name="Total (line) 6 38 2" xfId="51825" xr:uid="{00000000-0005-0000-0000-0000DECB0000}"/>
    <cellStyle name="Total (line) 6 38 2 2" xfId="51826" xr:uid="{00000000-0005-0000-0000-0000DFCB0000}"/>
    <cellStyle name="Total (line) 6 38 2 3" xfId="51827" xr:uid="{00000000-0005-0000-0000-0000E0CB0000}"/>
    <cellStyle name="Total (line) 6 38 2 4" xfId="51828" xr:uid="{00000000-0005-0000-0000-0000E1CB0000}"/>
    <cellStyle name="Total (line) 6 38 3" xfId="51829" xr:uid="{00000000-0005-0000-0000-0000E2CB0000}"/>
    <cellStyle name="Total (line) 6 38 4" xfId="51830" xr:uid="{00000000-0005-0000-0000-0000E3CB0000}"/>
    <cellStyle name="Total (line) 6 38 5" xfId="51831" xr:uid="{00000000-0005-0000-0000-0000E4CB0000}"/>
    <cellStyle name="Total (line) 6 39" xfId="7230" xr:uid="{00000000-0005-0000-0000-0000E5CB0000}"/>
    <cellStyle name="Total (line) 6 39 2" xfId="51832" xr:uid="{00000000-0005-0000-0000-0000E6CB0000}"/>
    <cellStyle name="Total (line) 6 39 2 2" xfId="51833" xr:uid="{00000000-0005-0000-0000-0000E7CB0000}"/>
    <cellStyle name="Total (line) 6 39 2 3" xfId="51834" xr:uid="{00000000-0005-0000-0000-0000E8CB0000}"/>
    <cellStyle name="Total (line) 6 39 2 4" xfId="51835" xr:uid="{00000000-0005-0000-0000-0000E9CB0000}"/>
    <cellStyle name="Total (line) 6 39 3" xfId="51836" xr:uid="{00000000-0005-0000-0000-0000EACB0000}"/>
    <cellStyle name="Total (line) 6 39 4" xfId="51837" xr:uid="{00000000-0005-0000-0000-0000EBCB0000}"/>
    <cellStyle name="Total (line) 6 39 5" xfId="51838" xr:uid="{00000000-0005-0000-0000-0000ECCB0000}"/>
    <cellStyle name="Total (line) 6 4" xfId="7231" xr:uid="{00000000-0005-0000-0000-0000EDCB0000}"/>
    <cellStyle name="Total (line) 6 4 2" xfId="51839" xr:uid="{00000000-0005-0000-0000-0000EECB0000}"/>
    <cellStyle name="Total (line) 6 4 2 2" xfId="51840" xr:uid="{00000000-0005-0000-0000-0000EFCB0000}"/>
    <cellStyle name="Total (line) 6 4 2 3" xfId="51841" xr:uid="{00000000-0005-0000-0000-0000F0CB0000}"/>
    <cellStyle name="Total (line) 6 4 2 4" xfId="51842" xr:uid="{00000000-0005-0000-0000-0000F1CB0000}"/>
    <cellStyle name="Total (line) 6 4 3" xfId="51843" xr:uid="{00000000-0005-0000-0000-0000F2CB0000}"/>
    <cellStyle name="Total (line) 6 4 4" xfId="51844" xr:uid="{00000000-0005-0000-0000-0000F3CB0000}"/>
    <cellStyle name="Total (line) 6 4 5" xfId="51845" xr:uid="{00000000-0005-0000-0000-0000F4CB0000}"/>
    <cellStyle name="Total (line) 6 40" xfId="7232" xr:uid="{00000000-0005-0000-0000-0000F5CB0000}"/>
    <cellStyle name="Total (line) 6 40 2" xfId="51846" xr:uid="{00000000-0005-0000-0000-0000F6CB0000}"/>
    <cellStyle name="Total (line) 6 40 2 2" xfId="51847" xr:uid="{00000000-0005-0000-0000-0000F7CB0000}"/>
    <cellStyle name="Total (line) 6 40 2 3" xfId="51848" xr:uid="{00000000-0005-0000-0000-0000F8CB0000}"/>
    <cellStyle name="Total (line) 6 40 2 4" xfId="51849" xr:uid="{00000000-0005-0000-0000-0000F9CB0000}"/>
    <cellStyle name="Total (line) 6 40 3" xfId="51850" xr:uid="{00000000-0005-0000-0000-0000FACB0000}"/>
    <cellStyle name="Total (line) 6 40 4" xfId="51851" xr:uid="{00000000-0005-0000-0000-0000FBCB0000}"/>
    <cellStyle name="Total (line) 6 40 5" xfId="51852" xr:uid="{00000000-0005-0000-0000-0000FCCB0000}"/>
    <cellStyle name="Total (line) 6 41" xfId="7233" xr:uid="{00000000-0005-0000-0000-0000FDCB0000}"/>
    <cellStyle name="Total (line) 6 41 2" xfId="51853" xr:uid="{00000000-0005-0000-0000-0000FECB0000}"/>
    <cellStyle name="Total (line) 6 41 2 2" xfId="51854" xr:uid="{00000000-0005-0000-0000-0000FFCB0000}"/>
    <cellStyle name="Total (line) 6 41 2 3" xfId="51855" xr:uid="{00000000-0005-0000-0000-000000CC0000}"/>
    <cellStyle name="Total (line) 6 41 2 4" xfId="51856" xr:uid="{00000000-0005-0000-0000-000001CC0000}"/>
    <cellStyle name="Total (line) 6 41 3" xfId="51857" xr:uid="{00000000-0005-0000-0000-000002CC0000}"/>
    <cellStyle name="Total (line) 6 41 4" xfId="51858" xr:uid="{00000000-0005-0000-0000-000003CC0000}"/>
    <cellStyle name="Total (line) 6 41 5" xfId="51859" xr:uid="{00000000-0005-0000-0000-000004CC0000}"/>
    <cellStyle name="Total (line) 6 42" xfId="7234" xr:uid="{00000000-0005-0000-0000-000005CC0000}"/>
    <cellStyle name="Total (line) 6 42 2" xfId="51860" xr:uid="{00000000-0005-0000-0000-000006CC0000}"/>
    <cellStyle name="Total (line) 6 42 2 2" xfId="51861" xr:uid="{00000000-0005-0000-0000-000007CC0000}"/>
    <cellStyle name="Total (line) 6 42 2 3" xfId="51862" xr:uid="{00000000-0005-0000-0000-000008CC0000}"/>
    <cellStyle name="Total (line) 6 42 2 4" xfId="51863" xr:uid="{00000000-0005-0000-0000-000009CC0000}"/>
    <cellStyle name="Total (line) 6 42 3" xfId="51864" xr:uid="{00000000-0005-0000-0000-00000ACC0000}"/>
    <cellStyle name="Total (line) 6 42 4" xfId="51865" xr:uid="{00000000-0005-0000-0000-00000BCC0000}"/>
    <cellStyle name="Total (line) 6 42 5" xfId="51866" xr:uid="{00000000-0005-0000-0000-00000CCC0000}"/>
    <cellStyle name="Total (line) 6 43" xfId="7235" xr:uid="{00000000-0005-0000-0000-00000DCC0000}"/>
    <cellStyle name="Total (line) 6 43 2" xfId="51867" xr:uid="{00000000-0005-0000-0000-00000ECC0000}"/>
    <cellStyle name="Total (line) 6 43 2 2" xfId="51868" xr:uid="{00000000-0005-0000-0000-00000FCC0000}"/>
    <cellStyle name="Total (line) 6 43 2 3" xfId="51869" xr:uid="{00000000-0005-0000-0000-000010CC0000}"/>
    <cellStyle name="Total (line) 6 43 2 4" xfId="51870" xr:uid="{00000000-0005-0000-0000-000011CC0000}"/>
    <cellStyle name="Total (line) 6 43 3" xfId="51871" xr:uid="{00000000-0005-0000-0000-000012CC0000}"/>
    <cellStyle name="Total (line) 6 43 4" xfId="51872" xr:uid="{00000000-0005-0000-0000-000013CC0000}"/>
    <cellStyle name="Total (line) 6 43 5" xfId="51873" xr:uid="{00000000-0005-0000-0000-000014CC0000}"/>
    <cellStyle name="Total (line) 6 44" xfId="7236" xr:uid="{00000000-0005-0000-0000-000015CC0000}"/>
    <cellStyle name="Total (line) 6 44 2" xfId="51874" xr:uid="{00000000-0005-0000-0000-000016CC0000}"/>
    <cellStyle name="Total (line) 6 44 2 2" xfId="51875" xr:uid="{00000000-0005-0000-0000-000017CC0000}"/>
    <cellStyle name="Total (line) 6 44 2 3" xfId="51876" xr:uid="{00000000-0005-0000-0000-000018CC0000}"/>
    <cellStyle name="Total (line) 6 44 2 4" xfId="51877" xr:uid="{00000000-0005-0000-0000-000019CC0000}"/>
    <cellStyle name="Total (line) 6 44 3" xfId="51878" xr:uid="{00000000-0005-0000-0000-00001ACC0000}"/>
    <cellStyle name="Total (line) 6 44 4" xfId="51879" xr:uid="{00000000-0005-0000-0000-00001BCC0000}"/>
    <cellStyle name="Total (line) 6 44 5" xfId="51880" xr:uid="{00000000-0005-0000-0000-00001CCC0000}"/>
    <cellStyle name="Total (line) 6 45" xfId="7237" xr:uid="{00000000-0005-0000-0000-00001DCC0000}"/>
    <cellStyle name="Total (line) 6 45 2" xfId="51881" xr:uid="{00000000-0005-0000-0000-00001ECC0000}"/>
    <cellStyle name="Total (line) 6 45 2 2" xfId="51882" xr:uid="{00000000-0005-0000-0000-00001FCC0000}"/>
    <cellStyle name="Total (line) 6 45 2 3" xfId="51883" xr:uid="{00000000-0005-0000-0000-000020CC0000}"/>
    <cellStyle name="Total (line) 6 45 2 4" xfId="51884" xr:uid="{00000000-0005-0000-0000-000021CC0000}"/>
    <cellStyle name="Total (line) 6 45 3" xfId="51885" xr:uid="{00000000-0005-0000-0000-000022CC0000}"/>
    <cellStyle name="Total (line) 6 45 4" xfId="51886" xr:uid="{00000000-0005-0000-0000-000023CC0000}"/>
    <cellStyle name="Total (line) 6 45 5" xfId="51887" xr:uid="{00000000-0005-0000-0000-000024CC0000}"/>
    <cellStyle name="Total (line) 6 46" xfId="51888" xr:uid="{00000000-0005-0000-0000-000025CC0000}"/>
    <cellStyle name="Total (line) 6 46 2" xfId="51889" xr:uid="{00000000-0005-0000-0000-000026CC0000}"/>
    <cellStyle name="Total (line) 6 46 3" xfId="51890" xr:uid="{00000000-0005-0000-0000-000027CC0000}"/>
    <cellStyle name="Total (line) 6 46 4" xfId="51891" xr:uid="{00000000-0005-0000-0000-000028CC0000}"/>
    <cellStyle name="Total (line) 6 47" xfId="51892" xr:uid="{00000000-0005-0000-0000-000029CC0000}"/>
    <cellStyle name="Total (line) 6 48" xfId="51893" xr:uid="{00000000-0005-0000-0000-00002ACC0000}"/>
    <cellStyle name="Total (line) 6 49" xfId="51894" xr:uid="{00000000-0005-0000-0000-00002BCC0000}"/>
    <cellStyle name="Total (line) 6 5" xfId="7238" xr:uid="{00000000-0005-0000-0000-00002CCC0000}"/>
    <cellStyle name="Total (line) 6 5 2" xfId="51895" xr:uid="{00000000-0005-0000-0000-00002DCC0000}"/>
    <cellStyle name="Total (line) 6 5 2 2" xfId="51896" xr:uid="{00000000-0005-0000-0000-00002ECC0000}"/>
    <cellStyle name="Total (line) 6 5 2 3" xfId="51897" xr:uid="{00000000-0005-0000-0000-00002FCC0000}"/>
    <cellStyle name="Total (line) 6 5 2 4" xfId="51898" xr:uid="{00000000-0005-0000-0000-000030CC0000}"/>
    <cellStyle name="Total (line) 6 5 3" xfId="51899" xr:uid="{00000000-0005-0000-0000-000031CC0000}"/>
    <cellStyle name="Total (line) 6 5 4" xfId="51900" xr:uid="{00000000-0005-0000-0000-000032CC0000}"/>
    <cellStyle name="Total (line) 6 5 5" xfId="51901" xr:uid="{00000000-0005-0000-0000-000033CC0000}"/>
    <cellStyle name="Total (line) 6 6" xfId="7239" xr:uid="{00000000-0005-0000-0000-000034CC0000}"/>
    <cellStyle name="Total (line) 6 6 2" xfId="51902" xr:uid="{00000000-0005-0000-0000-000035CC0000}"/>
    <cellStyle name="Total (line) 6 6 2 2" xfId="51903" xr:uid="{00000000-0005-0000-0000-000036CC0000}"/>
    <cellStyle name="Total (line) 6 6 2 3" xfId="51904" xr:uid="{00000000-0005-0000-0000-000037CC0000}"/>
    <cellStyle name="Total (line) 6 6 2 4" xfId="51905" xr:uid="{00000000-0005-0000-0000-000038CC0000}"/>
    <cellStyle name="Total (line) 6 6 3" xfId="51906" xr:uid="{00000000-0005-0000-0000-000039CC0000}"/>
    <cellStyle name="Total (line) 6 6 4" xfId="51907" xr:uid="{00000000-0005-0000-0000-00003ACC0000}"/>
    <cellStyle name="Total (line) 6 6 5" xfId="51908" xr:uid="{00000000-0005-0000-0000-00003BCC0000}"/>
    <cellStyle name="Total (line) 6 7" xfId="7240" xr:uid="{00000000-0005-0000-0000-00003CCC0000}"/>
    <cellStyle name="Total (line) 6 7 2" xfId="51909" xr:uid="{00000000-0005-0000-0000-00003DCC0000}"/>
    <cellStyle name="Total (line) 6 7 2 2" xfId="51910" xr:uid="{00000000-0005-0000-0000-00003ECC0000}"/>
    <cellStyle name="Total (line) 6 7 2 3" xfId="51911" xr:uid="{00000000-0005-0000-0000-00003FCC0000}"/>
    <cellStyle name="Total (line) 6 7 2 4" xfId="51912" xr:uid="{00000000-0005-0000-0000-000040CC0000}"/>
    <cellStyle name="Total (line) 6 7 3" xfId="51913" xr:uid="{00000000-0005-0000-0000-000041CC0000}"/>
    <cellStyle name="Total (line) 6 7 4" xfId="51914" xr:uid="{00000000-0005-0000-0000-000042CC0000}"/>
    <cellStyle name="Total (line) 6 7 5" xfId="51915" xr:uid="{00000000-0005-0000-0000-000043CC0000}"/>
    <cellStyle name="Total (line) 6 8" xfId="7241" xr:uid="{00000000-0005-0000-0000-000044CC0000}"/>
    <cellStyle name="Total (line) 6 8 2" xfId="51916" xr:uid="{00000000-0005-0000-0000-000045CC0000}"/>
    <cellStyle name="Total (line) 6 8 2 2" xfId="51917" xr:uid="{00000000-0005-0000-0000-000046CC0000}"/>
    <cellStyle name="Total (line) 6 8 2 3" xfId="51918" xr:uid="{00000000-0005-0000-0000-000047CC0000}"/>
    <cellStyle name="Total (line) 6 8 2 4" xfId="51919" xr:uid="{00000000-0005-0000-0000-000048CC0000}"/>
    <cellStyle name="Total (line) 6 8 3" xfId="51920" xr:uid="{00000000-0005-0000-0000-000049CC0000}"/>
    <cellStyle name="Total (line) 6 8 4" xfId="51921" xr:uid="{00000000-0005-0000-0000-00004ACC0000}"/>
    <cellStyle name="Total (line) 6 8 5" xfId="51922" xr:uid="{00000000-0005-0000-0000-00004BCC0000}"/>
    <cellStyle name="Total (line) 6 9" xfId="7242" xr:uid="{00000000-0005-0000-0000-00004CCC0000}"/>
    <cellStyle name="Total (line) 6 9 2" xfId="51923" xr:uid="{00000000-0005-0000-0000-00004DCC0000}"/>
    <cellStyle name="Total (line) 6 9 2 2" xfId="51924" xr:uid="{00000000-0005-0000-0000-00004ECC0000}"/>
    <cellStyle name="Total (line) 6 9 2 3" xfId="51925" xr:uid="{00000000-0005-0000-0000-00004FCC0000}"/>
    <cellStyle name="Total (line) 6 9 2 4" xfId="51926" xr:uid="{00000000-0005-0000-0000-000050CC0000}"/>
    <cellStyle name="Total (line) 6 9 3" xfId="51927" xr:uid="{00000000-0005-0000-0000-000051CC0000}"/>
    <cellStyle name="Total (line) 6 9 4" xfId="51928" xr:uid="{00000000-0005-0000-0000-000052CC0000}"/>
    <cellStyle name="Total (line) 6 9 5" xfId="51929" xr:uid="{00000000-0005-0000-0000-000053CC0000}"/>
    <cellStyle name="Total (line) 7" xfId="7243" xr:uid="{00000000-0005-0000-0000-000054CC0000}"/>
    <cellStyle name="Total (line) 7 10" xfId="7244" xr:uid="{00000000-0005-0000-0000-000055CC0000}"/>
    <cellStyle name="Total (line) 7 10 2" xfId="51930" xr:uid="{00000000-0005-0000-0000-000056CC0000}"/>
    <cellStyle name="Total (line) 7 10 2 2" xfId="51931" xr:uid="{00000000-0005-0000-0000-000057CC0000}"/>
    <cellStyle name="Total (line) 7 10 2 3" xfId="51932" xr:uid="{00000000-0005-0000-0000-000058CC0000}"/>
    <cellStyle name="Total (line) 7 10 2 4" xfId="51933" xr:uid="{00000000-0005-0000-0000-000059CC0000}"/>
    <cellStyle name="Total (line) 7 10 3" xfId="51934" xr:uid="{00000000-0005-0000-0000-00005ACC0000}"/>
    <cellStyle name="Total (line) 7 10 4" xfId="51935" xr:uid="{00000000-0005-0000-0000-00005BCC0000}"/>
    <cellStyle name="Total (line) 7 10 5" xfId="51936" xr:uid="{00000000-0005-0000-0000-00005CCC0000}"/>
    <cellStyle name="Total (line) 7 11" xfId="7245" xr:uid="{00000000-0005-0000-0000-00005DCC0000}"/>
    <cellStyle name="Total (line) 7 11 2" xfId="51937" xr:uid="{00000000-0005-0000-0000-00005ECC0000}"/>
    <cellStyle name="Total (line) 7 11 2 2" xfId="51938" xr:uid="{00000000-0005-0000-0000-00005FCC0000}"/>
    <cellStyle name="Total (line) 7 11 2 3" xfId="51939" xr:uid="{00000000-0005-0000-0000-000060CC0000}"/>
    <cellStyle name="Total (line) 7 11 2 4" xfId="51940" xr:uid="{00000000-0005-0000-0000-000061CC0000}"/>
    <cellStyle name="Total (line) 7 11 3" xfId="51941" xr:uid="{00000000-0005-0000-0000-000062CC0000}"/>
    <cellStyle name="Total (line) 7 11 4" xfId="51942" xr:uid="{00000000-0005-0000-0000-000063CC0000}"/>
    <cellStyle name="Total (line) 7 11 5" xfId="51943" xr:uid="{00000000-0005-0000-0000-000064CC0000}"/>
    <cellStyle name="Total (line) 7 12" xfId="7246" xr:uid="{00000000-0005-0000-0000-000065CC0000}"/>
    <cellStyle name="Total (line) 7 12 2" xfId="51944" xr:uid="{00000000-0005-0000-0000-000066CC0000}"/>
    <cellStyle name="Total (line) 7 12 2 2" xfId="51945" xr:uid="{00000000-0005-0000-0000-000067CC0000}"/>
    <cellStyle name="Total (line) 7 12 2 3" xfId="51946" xr:uid="{00000000-0005-0000-0000-000068CC0000}"/>
    <cellStyle name="Total (line) 7 12 2 4" xfId="51947" xr:uid="{00000000-0005-0000-0000-000069CC0000}"/>
    <cellStyle name="Total (line) 7 12 3" xfId="51948" xr:uid="{00000000-0005-0000-0000-00006ACC0000}"/>
    <cellStyle name="Total (line) 7 12 4" xfId="51949" xr:uid="{00000000-0005-0000-0000-00006BCC0000}"/>
    <cellStyle name="Total (line) 7 12 5" xfId="51950" xr:uid="{00000000-0005-0000-0000-00006CCC0000}"/>
    <cellStyle name="Total (line) 7 13" xfId="7247" xr:uid="{00000000-0005-0000-0000-00006DCC0000}"/>
    <cellStyle name="Total (line) 7 13 2" xfId="51951" xr:uid="{00000000-0005-0000-0000-00006ECC0000}"/>
    <cellStyle name="Total (line) 7 13 2 2" xfId="51952" xr:uid="{00000000-0005-0000-0000-00006FCC0000}"/>
    <cellStyle name="Total (line) 7 13 2 3" xfId="51953" xr:uid="{00000000-0005-0000-0000-000070CC0000}"/>
    <cellStyle name="Total (line) 7 13 2 4" xfId="51954" xr:uid="{00000000-0005-0000-0000-000071CC0000}"/>
    <cellStyle name="Total (line) 7 13 3" xfId="51955" xr:uid="{00000000-0005-0000-0000-000072CC0000}"/>
    <cellStyle name="Total (line) 7 13 4" xfId="51956" xr:uid="{00000000-0005-0000-0000-000073CC0000}"/>
    <cellStyle name="Total (line) 7 13 5" xfId="51957" xr:uid="{00000000-0005-0000-0000-000074CC0000}"/>
    <cellStyle name="Total (line) 7 14" xfId="7248" xr:uid="{00000000-0005-0000-0000-000075CC0000}"/>
    <cellStyle name="Total (line) 7 14 2" xfId="51958" xr:uid="{00000000-0005-0000-0000-000076CC0000}"/>
    <cellStyle name="Total (line) 7 14 2 2" xfId="51959" xr:uid="{00000000-0005-0000-0000-000077CC0000}"/>
    <cellStyle name="Total (line) 7 14 2 3" xfId="51960" xr:uid="{00000000-0005-0000-0000-000078CC0000}"/>
    <cellStyle name="Total (line) 7 14 2 4" xfId="51961" xr:uid="{00000000-0005-0000-0000-000079CC0000}"/>
    <cellStyle name="Total (line) 7 14 3" xfId="51962" xr:uid="{00000000-0005-0000-0000-00007ACC0000}"/>
    <cellStyle name="Total (line) 7 14 4" xfId="51963" xr:uid="{00000000-0005-0000-0000-00007BCC0000}"/>
    <cellStyle name="Total (line) 7 14 5" xfId="51964" xr:uid="{00000000-0005-0000-0000-00007CCC0000}"/>
    <cellStyle name="Total (line) 7 15" xfId="7249" xr:uid="{00000000-0005-0000-0000-00007DCC0000}"/>
    <cellStyle name="Total (line) 7 15 2" xfId="51965" xr:uid="{00000000-0005-0000-0000-00007ECC0000}"/>
    <cellStyle name="Total (line) 7 15 2 2" xfId="51966" xr:uid="{00000000-0005-0000-0000-00007FCC0000}"/>
    <cellStyle name="Total (line) 7 15 2 3" xfId="51967" xr:uid="{00000000-0005-0000-0000-000080CC0000}"/>
    <cellStyle name="Total (line) 7 15 2 4" xfId="51968" xr:uid="{00000000-0005-0000-0000-000081CC0000}"/>
    <cellStyle name="Total (line) 7 15 3" xfId="51969" xr:uid="{00000000-0005-0000-0000-000082CC0000}"/>
    <cellStyle name="Total (line) 7 15 4" xfId="51970" xr:uid="{00000000-0005-0000-0000-000083CC0000}"/>
    <cellStyle name="Total (line) 7 15 5" xfId="51971" xr:uid="{00000000-0005-0000-0000-000084CC0000}"/>
    <cellStyle name="Total (line) 7 16" xfId="7250" xr:uid="{00000000-0005-0000-0000-000085CC0000}"/>
    <cellStyle name="Total (line) 7 16 2" xfId="51972" xr:uid="{00000000-0005-0000-0000-000086CC0000}"/>
    <cellStyle name="Total (line) 7 16 2 2" xfId="51973" xr:uid="{00000000-0005-0000-0000-000087CC0000}"/>
    <cellStyle name="Total (line) 7 16 2 3" xfId="51974" xr:uid="{00000000-0005-0000-0000-000088CC0000}"/>
    <cellStyle name="Total (line) 7 16 2 4" xfId="51975" xr:uid="{00000000-0005-0000-0000-000089CC0000}"/>
    <cellStyle name="Total (line) 7 16 3" xfId="51976" xr:uid="{00000000-0005-0000-0000-00008ACC0000}"/>
    <cellStyle name="Total (line) 7 16 4" xfId="51977" xr:uid="{00000000-0005-0000-0000-00008BCC0000}"/>
    <cellStyle name="Total (line) 7 16 5" xfId="51978" xr:uid="{00000000-0005-0000-0000-00008CCC0000}"/>
    <cellStyle name="Total (line) 7 17" xfId="7251" xr:uid="{00000000-0005-0000-0000-00008DCC0000}"/>
    <cellStyle name="Total (line) 7 17 2" xfId="51979" xr:uid="{00000000-0005-0000-0000-00008ECC0000}"/>
    <cellStyle name="Total (line) 7 17 2 2" xfId="51980" xr:uid="{00000000-0005-0000-0000-00008FCC0000}"/>
    <cellStyle name="Total (line) 7 17 2 3" xfId="51981" xr:uid="{00000000-0005-0000-0000-000090CC0000}"/>
    <cellStyle name="Total (line) 7 17 2 4" xfId="51982" xr:uid="{00000000-0005-0000-0000-000091CC0000}"/>
    <cellStyle name="Total (line) 7 17 3" xfId="51983" xr:uid="{00000000-0005-0000-0000-000092CC0000}"/>
    <cellStyle name="Total (line) 7 17 4" xfId="51984" xr:uid="{00000000-0005-0000-0000-000093CC0000}"/>
    <cellStyle name="Total (line) 7 17 5" xfId="51985" xr:uid="{00000000-0005-0000-0000-000094CC0000}"/>
    <cellStyle name="Total (line) 7 18" xfId="7252" xr:uid="{00000000-0005-0000-0000-000095CC0000}"/>
    <cellStyle name="Total (line) 7 18 2" xfId="51986" xr:uid="{00000000-0005-0000-0000-000096CC0000}"/>
    <cellStyle name="Total (line) 7 18 2 2" xfId="51987" xr:uid="{00000000-0005-0000-0000-000097CC0000}"/>
    <cellStyle name="Total (line) 7 18 2 3" xfId="51988" xr:uid="{00000000-0005-0000-0000-000098CC0000}"/>
    <cellStyle name="Total (line) 7 18 2 4" xfId="51989" xr:uid="{00000000-0005-0000-0000-000099CC0000}"/>
    <cellStyle name="Total (line) 7 18 3" xfId="51990" xr:uid="{00000000-0005-0000-0000-00009ACC0000}"/>
    <cellStyle name="Total (line) 7 18 4" xfId="51991" xr:uid="{00000000-0005-0000-0000-00009BCC0000}"/>
    <cellStyle name="Total (line) 7 18 5" xfId="51992" xr:uid="{00000000-0005-0000-0000-00009CCC0000}"/>
    <cellStyle name="Total (line) 7 19" xfId="7253" xr:uid="{00000000-0005-0000-0000-00009DCC0000}"/>
    <cellStyle name="Total (line) 7 19 2" xfId="51993" xr:uid="{00000000-0005-0000-0000-00009ECC0000}"/>
    <cellStyle name="Total (line) 7 19 2 2" xfId="51994" xr:uid="{00000000-0005-0000-0000-00009FCC0000}"/>
    <cellStyle name="Total (line) 7 19 2 3" xfId="51995" xr:uid="{00000000-0005-0000-0000-0000A0CC0000}"/>
    <cellStyle name="Total (line) 7 19 2 4" xfId="51996" xr:uid="{00000000-0005-0000-0000-0000A1CC0000}"/>
    <cellStyle name="Total (line) 7 19 3" xfId="51997" xr:uid="{00000000-0005-0000-0000-0000A2CC0000}"/>
    <cellStyle name="Total (line) 7 19 4" xfId="51998" xr:uid="{00000000-0005-0000-0000-0000A3CC0000}"/>
    <cellStyle name="Total (line) 7 19 5" xfId="51999" xr:uid="{00000000-0005-0000-0000-0000A4CC0000}"/>
    <cellStyle name="Total (line) 7 2" xfId="7254" xr:uid="{00000000-0005-0000-0000-0000A5CC0000}"/>
    <cellStyle name="Total (line) 7 2 10" xfId="7255" xr:uid="{00000000-0005-0000-0000-0000A6CC0000}"/>
    <cellStyle name="Total (line) 7 2 10 2" xfId="52000" xr:uid="{00000000-0005-0000-0000-0000A7CC0000}"/>
    <cellStyle name="Total (line) 7 2 10 2 2" xfId="52001" xr:uid="{00000000-0005-0000-0000-0000A8CC0000}"/>
    <cellStyle name="Total (line) 7 2 10 2 3" xfId="52002" xr:uid="{00000000-0005-0000-0000-0000A9CC0000}"/>
    <cellStyle name="Total (line) 7 2 10 2 4" xfId="52003" xr:uid="{00000000-0005-0000-0000-0000AACC0000}"/>
    <cellStyle name="Total (line) 7 2 10 3" xfId="52004" xr:uid="{00000000-0005-0000-0000-0000ABCC0000}"/>
    <cellStyle name="Total (line) 7 2 10 4" xfId="52005" xr:uid="{00000000-0005-0000-0000-0000ACCC0000}"/>
    <cellStyle name="Total (line) 7 2 10 5" xfId="52006" xr:uid="{00000000-0005-0000-0000-0000ADCC0000}"/>
    <cellStyle name="Total (line) 7 2 11" xfId="7256" xr:uid="{00000000-0005-0000-0000-0000AECC0000}"/>
    <cellStyle name="Total (line) 7 2 11 2" xfId="52007" xr:uid="{00000000-0005-0000-0000-0000AFCC0000}"/>
    <cellStyle name="Total (line) 7 2 11 2 2" xfId="52008" xr:uid="{00000000-0005-0000-0000-0000B0CC0000}"/>
    <cellStyle name="Total (line) 7 2 11 2 3" xfId="52009" xr:uid="{00000000-0005-0000-0000-0000B1CC0000}"/>
    <cellStyle name="Total (line) 7 2 11 2 4" xfId="52010" xr:uid="{00000000-0005-0000-0000-0000B2CC0000}"/>
    <cellStyle name="Total (line) 7 2 11 3" xfId="52011" xr:uid="{00000000-0005-0000-0000-0000B3CC0000}"/>
    <cellStyle name="Total (line) 7 2 11 4" xfId="52012" xr:uid="{00000000-0005-0000-0000-0000B4CC0000}"/>
    <cellStyle name="Total (line) 7 2 11 5" xfId="52013" xr:uid="{00000000-0005-0000-0000-0000B5CC0000}"/>
    <cellStyle name="Total (line) 7 2 12" xfId="7257" xr:uid="{00000000-0005-0000-0000-0000B6CC0000}"/>
    <cellStyle name="Total (line) 7 2 12 2" xfId="52014" xr:uid="{00000000-0005-0000-0000-0000B7CC0000}"/>
    <cellStyle name="Total (line) 7 2 12 2 2" xfId="52015" xr:uid="{00000000-0005-0000-0000-0000B8CC0000}"/>
    <cellStyle name="Total (line) 7 2 12 2 3" xfId="52016" xr:uid="{00000000-0005-0000-0000-0000B9CC0000}"/>
    <cellStyle name="Total (line) 7 2 12 2 4" xfId="52017" xr:uid="{00000000-0005-0000-0000-0000BACC0000}"/>
    <cellStyle name="Total (line) 7 2 12 3" xfId="52018" xr:uid="{00000000-0005-0000-0000-0000BBCC0000}"/>
    <cellStyle name="Total (line) 7 2 12 4" xfId="52019" xr:uid="{00000000-0005-0000-0000-0000BCCC0000}"/>
    <cellStyle name="Total (line) 7 2 12 5" xfId="52020" xr:uid="{00000000-0005-0000-0000-0000BDCC0000}"/>
    <cellStyle name="Total (line) 7 2 13" xfId="7258" xr:uid="{00000000-0005-0000-0000-0000BECC0000}"/>
    <cellStyle name="Total (line) 7 2 13 2" xfId="52021" xr:uid="{00000000-0005-0000-0000-0000BFCC0000}"/>
    <cellStyle name="Total (line) 7 2 13 2 2" xfId="52022" xr:uid="{00000000-0005-0000-0000-0000C0CC0000}"/>
    <cellStyle name="Total (line) 7 2 13 2 3" xfId="52023" xr:uid="{00000000-0005-0000-0000-0000C1CC0000}"/>
    <cellStyle name="Total (line) 7 2 13 2 4" xfId="52024" xr:uid="{00000000-0005-0000-0000-0000C2CC0000}"/>
    <cellStyle name="Total (line) 7 2 13 3" xfId="52025" xr:uid="{00000000-0005-0000-0000-0000C3CC0000}"/>
    <cellStyle name="Total (line) 7 2 13 4" xfId="52026" xr:uid="{00000000-0005-0000-0000-0000C4CC0000}"/>
    <cellStyle name="Total (line) 7 2 13 5" xfId="52027" xr:uid="{00000000-0005-0000-0000-0000C5CC0000}"/>
    <cellStyle name="Total (line) 7 2 14" xfId="7259" xr:uid="{00000000-0005-0000-0000-0000C6CC0000}"/>
    <cellStyle name="Total (line) 7 2 14 2" xfId="52028" xr:uid="{00000000-0005-0000-0000-0000C7CC0000}"/>
    <cellStyle name="Total (line) 7 2 14 2 2" xfId="52029" xr:uid="{00000000-0005-0000-0000-0000C8CC0000}"/>
    <cellStyle name="Total (line) 7 2 14 2 3" xfId="52030" xr:uid="{00000000-0005-0000-0000-0000C9CC0000}"/>
    <cellStyle name="Total (line) 7 2 14 2 4" xfId="52031" xr:uid="{00000000-0005-0000-0000-0000CACC0000}"/>
    <cellStyle name="Total (line) 7 2 14 3" xfId="52032" xr:uid="{00000000-0005-0000-0000-0000CBCC0000}"/>
    <cellStyle name="Total (line) 7 2 14 4" xfId="52033" xr:uid="{00000000-0005-0000-0000-0000CCCC0000}"/>
    <cellStyle name="Total (line) 7 2 14 5" xfId="52034" xr:uid="{00000000-0005-0000-0000-0000CDCC0000}"/>
    <cellStyle name="Total (line) 7 2 15" xfId="7260" xr:uid="{00000000-0005-0000-0000-0000CECC0000}"/>
    <cellStyle name="Total (line) 7 2 15 2" xfId="52035" xr:uid="{00000000-0005-0000-0000-0000CFCC0000}"/>
    <cellStyle name="Total (line) 7 2 15 2 2" xfId="52036" xr:uid="{00000000-0005-0000-0000-0000D0CC0000}"/>
    <cellStyle name="Total (line) 7 2 15 2 3" xfId="52037" xr:uid="{00000000-0005-0000-0000-0000D1CC0000}"/>
    <cellStyle name="Total (line) 7 2 15 2 4" xfId="52038" xr:uid="{00000000-0005-0000-0000-0000D2CC0000}"/>
    <cellStyle name="Total (line) 7 2 15 3" xfId="52039" xr:uid="{00000000-0005-0000-0000-0000D3CC0000}"/>
    <cellStyle name="Total (line) 7 2 15 4" xfId="52040" xr:uid="{00000000-0005-0000-0000-0000D4CC0000}"/>
    <cellStyle name="Total (line) 7 2 15 5" xfId="52041" xr:uid="{00000000-0005-0000-0000-0000D5CC0000}"/>
    <cellStyle name="Total (line) 7 2 16" xfId="7261" xr:uid="{00000000-0005-0000-0000-0000D6CC0000}"/>
    <cellStyle name="Total (line) 7 2 16 2" xfId="52042" xr:uid="{00000000-0005-0000-0000-0000D7CC0000}"/>
    <cellStyle name="Total (line) 7 2 16 2 2" xfId="52043" xr:uid="{00000000-0005-0000-0000-0000D8CC0000}"/>
    <cellStyle name="Total (line) 7 2 16 2 3" xfId="52044" xr:uid="{00000000-0005-0000-0000-0000D9CC0000}"/>
    <cellStyle name="Total (line) 7 2 16 2 4" xfId="52045" xr:uid="{00000000-0005-0000-0000-0000DACC0000}"/>
    <cellStyle name="Total (line) 7 2 16 3" xfId="52046" xr:uid="{00000000-0005-0000-0000-0000DBCC0000}"/>
    <cellStyle name="Total (line) 7 2 16 4" xfId="52047" xr:uid="{00000000-0005-0000-0000-0000DCCC0000}"/>
    <cellStyle name="Total (line) 7 2 16 5" xfId="52048" xr:uid="{00000000-0005-0000-0000-0000DDCC0000}"/>
    <cellStyle name="Total (line) 7 2 17" xfId="7262" xr:uid="{00000000-0005-0000-0000-0000DECC0000}"/>
    <cellStyle name="Total (line) 7 2 17 2" xfId="52049" xr:uid="{00000000-0005-0000-0000-0000DFCC0000}"/>
    <cellStyle name="Total (line) 7 2 17 2 2" xfId="52050" xr:uid="{00000000-0005-0000-0000-0000E0CC0000}"/>
    <cellStyle name="Total (line) 7 2 17 2 3" xfId="52051" xr:uid="{00000000-0005-0000-0000-0000E1CC0000}"/>
    <cellStyle name="Total (line) 7 2 17 2 4" xfId="52052" xr:uid="{00000000-0005-0000-0000-0000E2CC0000}"/>
    <cellStyle name="Total (line) 7 2 17 3" xfId="52053" xr:uid="{00000000-0005-0000-0000-0000E3CC0000}"/>
    <cellStyle name="Total (line) 7 2 17 4" xfId="52054" xr:uid="{00000000-0005-0000-0000-0000E4CC0000}"/>
    <cellStyle name="Total (line) 7 2 17 5" xfId="52055" xr:uid="{00000000-0005-0000-0000-0000E5CC0000}"/>
    <cellStyle name="Total (line) 7 2 18" xfId="7263" xr:uid="{00000000-0005-0000-0000-0000E6CC0000}"/>
    <cellStyle name="Total (line) 7 2 18 2" xfId="52056" xr:uid="{00000000-0005-0000-0000-0000E7CC0000}"/>
    <cellStyle name="Total (line) 7 2 18 2 2" xfId="52057" xr:uid="{00000000-0005-0000-0000-0000E8CC0000}"/>
    <cellStyle name="Total (line) 7 2 18 2 3" xfId="52058" xr:uid="{00000000-0005-0000-0000-0000E9CC0000}"/>
    <cellStyle name="Total (line) 7 2 18 2 4" xfId="52059" xr:uid="{00000000-0005-0000-0000-0000EACC0000}"/>
    <cellStyle name="Total (line) 7 2 18 3" xfId="52060" xr:uid="{00000000-0005-0000-0000-0000EBCC0000}"/>
    <cellStyle name="Total (line) 7 2 18 4" xfId="52061" xr:uid="{00000000-0005-0000-0000-0000ECCC0000}"/>
    <cellStyle name="Total (line) 7 2 18 5" xfId="52062" xr:uid="{00000000-0005-0000-0000-0000EDCC0000}"/>
    <cellStyle name="Total (line) 7 2 19" xfId="7264" xr:uid="{00000000-0005-0000-0000-0000EECC0000}"/>
    <cellStyle name="Total (line) 7 2 19 2" xfId="52063" xr:uid="{00000000-0005-0000-0000-0000EFCC0000}"/>
    <cellStyle name="Total (line) 7 2 19 2 2" xfId="52064" xr:uid="{00000000-0005-0000-0000-0000F0CC0000}"/>
    <cellStyle name="Total (line) 7 2 19 2 3" xfId="52065" xr:uid="{00000000-0005-0000-0000-0000F1CC0000}"/>
    <cellStyle name="Total (line) 7 2 19 2 4" xfId="52066" xr:uid="{00000000-0005-0000-0000-0000F2CC0000}"/>
    <cellStyle name="Total (line) 7 2 19 3" xfId="52067" xr:uid="{00000000-0005-0000-0000-0000F3CC0000}"/>
    <cellStyle name="Total (line) 7 2 19 4" xfId="52068" xr:uid="{00000000-0005-0000-0000-0000F4CC0000}"/>
    <cellStyle name="Total (line) 7 2 19 5" xfId="52069" xr:uid="{00000000-0005-0000-0000-0000F5CC0000}"/>
    <cellStyle name="Total (line) 7 2 2" xfId="7265" xr:uid="{00000000-0005-0000-0000-0000F6CC0000}"/>
    <cellStyle name="Total (line) 7 2 2 2" xfId="52070" xr:uid="{00000000-0005-0000-0000-0000F7CC0000}"/>
    <cellStyle name="Total (line) 7 2 2 2 2" xfId="52071" xr:uid="{00000000-0005-0000-0000-0000F8CC0000}"/>
    <cellStyle name="Total (line) 7 2 2 2 3" xfId="52072" xr:uid="{00000000-0005-0000-0000-0000F9CC0000}"/>
    <cellStyle name="Total (line) 7 2 2 2 4" xfId="52073" xr:uid="{00000000-0005-0000-0000-0000FACC0000}"/>
    <cellStyle name="Total (line) 7 2 2 3" xfId="52074" xr:uid="{00000000-0005-0000-0000-0000FBCC0000}"/>
    <cellStyle name="Total (line) 7 2 2 4" xfId="52075" xr:uid="{00000000-0005-0000-0000-0000FCCC0000}"/>
    <cellStyle name="Total (line) 7 2 2 5" xfId="52076" xr:uid="{00000000-0005-0000-0000-0000FDCC0000}"/>
    <cellStyle name="Total (line) 7 2 20" xfId="7266" xr:uid="{00000000-0005-0000-0000-0000FECC0000}"/>
    <cellStyle name="Total (line) 7 2 20 2" xfId="52077" xr:uid="{00000000-0005-0000-0000-0000FFCC0000}"/>
    <cellStyle name="Total (line) 7 2 20 2 2" xfId="52078" xr:uid="{00000000-0005-0000-0000-000000CD0000}"/>
    <cellStyle name="Total (line) 7 2 20 2 3" xfId="52079" xr:uid="{00000000-0005-0000-0000-000001CD0000}"/>
    <cellStyle name="Total (line) 7 2 20 2 4" xfId="52080" xr:uid="{00000000-0005-0000-0000-000002CD0000}"/>
    <cellStyle name="Total (line) 7 2 20 3" xfId="52081" xr:uid="{00000000-0005-0000-0000-000003CD0000}"/>
    <cellStyle name="Total (line) 7 2 20 4" xfId="52082" xr:uid="{00000000-0005-0000-0000-000004CD0000}"/>
    <cellStyle name="Total (line) 7 2 20 5" xfId="52083" xr:uid="{00000000-0005-0000-0000-000005CD0000}"/>
    <cellStyle name="Total (line) 7 2 21" xfId="7267" xr:uid="{00000000-0005-0000-0000-000006CD0000}"/>
    <cellStyle name="Total (line) 7 2 21 2" xfId="52084" xr:uid="{00000000-0005-0000-0000-000007CD0000}"/>
    <cellStyle name="Total (line) 7 2 21 2 2" xfId="52085" xr:uid="{00000000-0005-0000-0000-000008CD0000}"/>
    <cellStyle name="Total (line) 7 2 21 2 3" xfId="52086" xr:uid="{00000000-0005-0000-0000-000009CD0000}"/>
    <cellStyle name="Total (line) 7 2 21 2 4" xfId="52087" xr:uid="{00000000-0005-0000-0000-00000ACD0000}"/>
    <cellStyle name="Total (line) 7 2 21 3" xfId="52088" xr:uid="{00000000-0005-0000-0000-00000BCD0000}"/>
    <cellStyle name="Total (line) 7 2 21 4" xfId="52089" xr:uid="{00000000-0005-0000-0000-00000CCD0000}"/>
    <cellStyle name="Total (line) 7 2 21 5" xfId="52090" xr:uid="{00000000-0005-0000-0000-00000DCD0000}"/>
    <cellStyle name="Total (line) 7 2 22" xfId="7268" xr:uid="{00000000-0005-0000-0000-00000ECD0000}"/>
    <cellStyle name="Total (line) 7 2 22 2" xfId="52091" xr:uid="{00000000-0005-0000-0000-00000FCD0000}"/>
    <cellStyle name="Total (line) 7 2 22 2 2" xfId="52092" xr:uid="{00000000-0005-0000-0000-000010CD0000}"/>
    <cellStyle name="Total (line) 7 2 22 2 3" xfId="52093" xr:uid="{00000000-0005-0000-0000-000011CD0000}"/>
    <cellStyle name="Total (line) 7 2 22 2 4" xfId="52094" xr:uid="{00000000-0005-0000-0000-000012CD0000}"/>
    <cellStyle name="Total (line) 7 2 22 3" xfId="52095" xr:uid="{00000000-0005-0000-0000-000013CD0000}"/>
    <cellStyle name="Total (line) 7 2 22 4" xfId="52096" xr:uid="{00000000-0005-0000-0000-000014CD0000}"/>
    <cellStyle name="Total (line) 7 2 22 5" xfId="52097" xr:uid="{00000000-0005-0000-0000-000015CD0000}"/>
    <cellStyle name="Total (line) 7 2 23" xfId="7269" xr:uid="{00000000-0005-0000-0000-000016CD0000}"/>
    <cellStyle name="Total (line) 7 2 23 2" xfId="52098" xr:uid="{00000000-0005-0000-0000-000017CD0000}"/>
    <cellStyle name="Total (line) 7 2 23 2 2" xfId="52099" xr:uid="{00000000-0005-0000-0000-000018CD0000}"/>
    <cellStyle name="Total (line) 7 2 23 2 3" xfId="52100" xr:uid="{00000000-0005-0000-0000-000019CD0000}"/>
    <cellStyle name="Total (line) 7 2 23 2 4" xfId="52101" xr:uid="{00000000-0005-0000-0000-00001ACD0000}"/>
    <cellStyle name="Total (line) 7 2 23 3" xfId="52102" xr:uid="{00000000-0005-0000-0000-00001BCD0000}"/>
    <cellStyle name="Total (line) 7 2 23 4" xfId="52103" xr:uid="{00000000-0005-0000-0000-00001CCD0000}"/>
    <cellStyle name="Total (line) 7 2 23 5" xfId="52104" xr:uid="{00000000-0005-0000-0000-00001DCD0000}"/>
    <cellStyle name="Total (line) 7 2 24" xfId="7270" xr:uid="{00000000-0005-0000-0000-00001ECD0000}"/>
    <cellStyle name="Total (line) 7 2 24 2" xfId="52105" xr:uid="{00000000-0005-0000-0000-00001FCD0000}"/>
    <cellStyle name="Total (line) 7 2 24 2 2" xfId="52106" xr:uid="{00000000-0005-0000-0000-000020CD0000}"/>
    <cellStyle name="Total (line) 7 2 24 2 3" xfId="52107" xr:uid="{00000000-0005-0000-0000-000021CD0000}"/>
    <cellStyle name="Total (line) 7 2 24 2 4" xfId="52108" xr:uid="{00000000-0005-0000-0000-000022CD0000}"/>
    <cellStyle name="Total (line) 7 2 24 3" xfId="52109" xr:uid="{00000000-0005-0000-0000-000023CD0000}"/>
    <cellStyle name="Total (line) 7 2 24 4" xfId="52110" xr:uid="{00000000-0005-0000-0000-000024CD0000}"/>
    <cellStyle name="Total (line) 7 2 24 5" xfId="52111" xr:uid="{00000000-0005-0000-0000-000025CD0000}"/>
    <cellStyle name="Total (line) 7 2 25" xfId="7271" xr:uid="{00000000-0005-0000-0000-000026CD0000}"/>
    <cellStyle name="Total (line) 7 2 25 2" xfId="52112" xr:uid="{00000000-0005-0000-0000-000027CD0000}"/>
    <cellStyle name="Total (line) 7 2 25 2 2" xfId="52113" xr:uid="{00000000-0005-0000-0000-000028CD0000}"/>
    <cellStyle name="Total (line) 7 2 25 2 3" xfId="52114" xr:uid="{00000000-0005-0000-0000-000029CD0000}"/>
    <cellStyle name="Total (line) 7 2 25 2 4" xfId="52115" xr:uid="{00000000-0005-0000-0000-00002ACD0000}"/>
    <cellStyle name="Total (line) 7 2 25 3" xfId="52116" xr:uid="{00000000-0005-0000-0000-00002BCD0000}"/>
    <cellStyle name="Total (line) 7 2 25 4" xfId="52117" xr:uid="{00000000-0005-0000-0000-00002CCD0000}"/>
    <cellStyle name="Total (line) 7 2 25 5" xfId="52118" xr:uid="{00000000-0005-0000-0000-00002DCD0000}"/>
    <cellStyle name="Total (line) 7 2 26" xfId="7272" xr:uid="{00000000-0005-0000-0000-00002ECD0000}"/>
    <cellStyle name="Total (line) 7 2 26 2" xfId="52119" xr:uid="{00000000-0005-0000-0000-00002FCD0000}"/>
    <cellStyle name="Total (line) 7 2 26 2 2" xfId="52120" xr:uid="{00000000-0005-0000-0000-000030CD0000}"/>
    <cellStyle name="Total (line) 7 2 26 2 3" xfId="52121" xr:uid="{00000000-0005-0000-0000-000031CD0000}"/>
    <cellStyle name="Total (line) 7 2 26 2 4" xfId="52122" xr:uid="{00000000-0005-0000-0000-000032CD0000}"/>
    <cellStyle name="Total (line) 7 2 26 3" xfId="52123" xr:uid="{00000000-0005-0000-0000-000033CD0000}"/>
    <cellStyle name="Total (line) 7 2 26 4" xfId="52124" xr:uid="{00000000-0005-0000-0000-000034CD0000}"/>
    <cellStyle name="Total (line) 7 2 26 5" xfId="52125" xr:uid="{00000000-0005-0000-0000-000035CD0000}"/>
    <cellStyle name="Total (line) 7 2 27" xfId="7273" xr:uid="{00000000-0005-0000-0000-000036CD0000}"/>
    <cellStyle name="Total (line) 7 2 27 2" xfId="52126" xr:uid="{00000000-0005-0000-0000-000037CD0000}"/>
    <cellStyle name="Total (line) 7 2 27 2 2" xfId="52127" xr:uid="{00000000-0005-0000-0000-000038CD0000}"/>
    <cellStyle name="Total (line) 7 2 27 2 3" xfId="52128" xr:uid="{00000000-0005-0000-0000-000039CD0000}"/>
    <cellStyle name="Total (line) 7 2 27 2 4" xfId="52129" xr:uid="{00000000-0005-0000-0000-00003ACD0000}"/>
    <cellStyle name="Total (line) 7 2 27 3" xfId="52130" xr:uid="{00000000-0005-0000-0000-00003BCD0000}"/>
    <cellStyle name="Total (line) 7 2 27 4" xfId="52131" xr:uid="{00000000-0005-0000-0000-00003CCD0000}"/>
    <cellStyle name="Total (line) 7 2 27 5" xfId="52132" xr:uid="{00000000-0005-0000-0000-00003DCD0000}"/>
    <cellStyle name="Total (line) 7 2 28" xfId="7274" xr:uid="{00000000-0005-0000-0000-00003ECD0000}"/>
    <cellStyle name="Total (line) 7 2 28 2" xfId="52133" xr:uid="{00000000-0005-0000-0000-00003FCD0000}"/>
    <cellStyle name="Total (line) 7 2 28 2 2" xfId="52134" xr:uid="{00000000-0005-0000-0000-000040CD0000}"/>
    <cellStyle name="Total (line) 7 2 28 2 3" xfId="52135" xr:uid="{00000000-0005-0000-0000-000041CD0000}"/>
    <cellStyle name="Total (line) 7 2 28 2 4" xfId="52136" xr:uid="{00000000-0005-0000-0000-000042CD0000}"/>
    <cellStyle name="Total (line) 7 2 28 3" xfId="52137" xr:uid="{00000000-0005-0000-0000-000043CD0000}"/>
    <cellStyle name="Total (line) 7 2 28 4" xfId="52138" xr:uid="{00000000-0005-0000-0000-000044CD0000}"/>
    <cellStyle name="Total (line) 7 2 28 5" xfId="52139" xr:uid="{00000000-0005-0000-0000-000045CD0000}"/>
    <cellStyle name="Total (line) 7 2 29" xfId="7275" xr:uid="{00000000-0005-0000-0000-000046CD0000}"/>
    <cellStyle name="Total (line) 7 2 29 2" xfId="52140" xr:uid="{00000000-0005-0000-0000-000047CD0000}"/>
    <cellStyle name="Total (line) 7 2 29 2 2" xfId="52141" xr:uid="{00000000-0005-0000-0000-000048CD0000}"/>
    <cellStyle name="Total (line) 7 2 29 2 3" xfId="52142" xr:uid="{00000000-0005-0000-0000-000049CD0000}"/>
    <cellStyle name="Total (line) 7 2 29 2 4" xfId="52143" xr:uid="{00000000-0005-0000-0000-00004ACD0000}"/>
    <cellStyle name="Total (line) 7 2 29 3" xfId="52144" xr:uid="{00000000-0005-0000-0000-00004BCD0000}"/>
    <cellStyle name="Total (line) 7 2 29 4" xfId="52145" xr:uid="{00000000-0005-0000-0000-00004CCD0000}"/>
    <cellStyle name="Total (line) 7 2 29 5" xfId="52146" xr:uid="{00000000-0005-0000-0000-00004DCD0000}"/>
    <cellStyle name="Total (line) 7 2 3" xfId="7276" xr:uid="{00000000-0005-0000-0000-00004ECD0000}"/>
    <cellStyle name="Total (line) 7 2 3 2" xfId="52147" xr:uid="{00000000-0005-0000-0000-00004FCD0000}"/>
    <cellStyle name="Total (line) 7 2 3 2 2" xfId="52148" xr:uid="{00000000-0005-0000-0000-000050CD0000}"/>
    <cellStyle name="Total (line) 7 2 3 2 3" xfId="52149" xr:uid="{00000000-0005-0000-0000-000051CD0000}"/>
    <cellStyle name="Total (line) 7 2 3 2 4" xfId="52150" xr:uid="{00000000-0005-0000-0000-000052CD0000}"/>
    <cellStyle name="Total (line) 7 2 3 3" xfId="52151" xr:uid="{00000000-0005-0000-0000-000053CD0000}"/>
    <cellStyle name="Total (line) 7 2 3 4" xfId="52152" xr:uid="{00000000-0005-0000-0000-000054CD0000}"/>
    <cellStyle name="Total (line) 7 2 3 5" xfId="52153" xr:uid="{00000000-0005-0000-0000-000055CD0000}"/>
    <cellStyle name="Total (line) 7 2 30" xfId="7277" xr:uid="{00000000-0005-0000-0000-000056CD0000}"/>
    <cellStyle name="Total (line) 7 2 30 2" xfId="52154" xr:uid="{00000000-0005-0000-0000-000057CD0000}"/>
    <cellStyle name="Total (line) 7 2 30 2 2" xfId="52155" xr:uid="{00000000-0005-0000-0000-000058CD0000}"/>
    <cellStyle name="Total (line) 7 2 30 2 3" xfId="52156" xr:uid="{00000000-0005-0000-0000-000059CD0000}"/>
    <cellStyle name="Total (line) 7 2 30 2 4" xfId="52157" xr:uid="{00000000-0005-0000-0000-00005ACD0000}"/>
    <cellStyle name="Total (line) 7 2 30 3" xfId="52158" xr:uid="{00000000-0005-0000-0000-00005BCD0000}"/>
    <cellStyle name="Total (line) 7 2 30 4" xfId="52159" xr:uid="{00000000-0005-0000-0000-00005CCD0000}"/>
    <cellStyle name="Total (line) 7 2 30 5" xfId="52160" xr:uid="{00000000-0005-0000-0000-00005DCD0000}"/>
    <cellStyle name="Total (line) 7 2 31" xfId="7278" xr:uid="{00000000-0005-0000-0000-00005ECD0000}"/>
    <cellStyle name="Total (line) 7 2 31 2" xfId="52161" xr:uid="{00000000-0005-0000-0000-00005FCD0000}"/>
    <cellStyle name="Total (line) 7 2 31 2 2" xfId="52162" xr:uid="{00000000-0005-0000-0000-000060CD0000}"/>
    <cellStyle name="Total (line) 7 2 31 2 3" xfId="52163" xr:uid="{00000000-0005-0000-0000-000061CD0000}"/>
    <cellStyle name="Total (line) 7 2 31 2 4" xfId="52164" xr:uid="{00000000-0005-0000-0000-000062CD0000}"/>
    <cellStyle name="Total (line) 7 2 31 3" xfId="52165" xr:uid="{00000000-0005-0000-0000-000063CD0000}"/>
    <cellStyle name="Total (line) 7 2 31 4" xfId="52166" xr:uid="{00000000-0005-0000-0000-000064CD0000}"/>
    <cellStyle name="Total (line) 7 2 31 5" xfId="52167" xr:uid="{00000000-0005-0000-0000-000065CD0000}"/>
    <cellStyle name="Total (line) 7 2 32" xfId="7279" xr:uid="{00000000-0005-0000-0000-000066CD0000}"/>
    <cellStyle name="Total (line) 7 2 32 2" xfId="52168" xr:uid="{00000000-0005-0000-0000-000067CD0000}"/>
    <cellStyle name="Total (line) 7 2 32 2 2" xfId="52169" xr:uid="{00000000-0005-0000-0000-000068CD0000}"/>
    <cellStyle name="Total (line) 7 2 32 2 3" xfId="52170" xr:uid="{00000000-0005-0000-0000-000069CD0000}"/>
    <cellStyle name="Total (line) 7 2 32 2 4" xfId="52171" xr:uid="{00000000-0005-0000-0000-00006ACD0000}"/>
    <cellStyle name="Total (line) 7 2 32 3" xfId="52172" xr:uid="{00000000-0005-0000-0000-00006BCD0000}"/>
    <cellStyle name="Total (line) 7 2 32 4" xfId="52173" xr:uid="{00000000-0005-0000-0000-00006CCD0000}"/>
    <cellStyle name="Total (line) 7 2 32 5" xfId="52174" xr:uid="{00000000-0005-0000-0000-00006DCD0000}"/>
    <cellStyle name="Total (line) 7 2 33" xfId="7280" xr:uid="{00000000-0005-0000-0000-00006ECD0000}"/>
    <cellStyle name="Total (line) 7 2 33 2" xfId="52175" xr:uid="{00000000-0005-0000-0000-00006FCD0000}"/>
    <cellStyle name="Total (line) 7 2 33 2 2" xfId="52176" xr:uid="{00000000-0005-0000-0000-000070CD0000}"/>
    <cellStyle name="Total (line) 7 2 33 2 3" xfId="52177" xr:uid="{00000000-0005-0000-0000-000071CD0000}"/>
    <cellStyle name="Total (line) 7 2 33 2 4" xfId="52178" xr:uid="{00000000-0005-0000-0000-000072CD0000}"/>
    <cellStyle name="Total (line) 7 2 33 3" xfId="52179" xr:uid="{00000000-0005-0000-0000-000073CD0000}"/>
    <cellStyle name="Total (line) 7 2 33 4" xfId="52180" xr:uid="{00000000-0005-0000-0000-000074CD0000}"/>
    <cellStyle name="Total (line) 7 2 33 5" xfId="52181" xr:uid="{00000000-0005-0000-0000-000075CD0000}"/>
    <cellStyle name="Total (line) 7 2 34" xfId="7281" xr:uid="{00000000-0005-0000-0000-000076CD0000}"/>
    <cellStyle name="Total (line) 7 2 34 2" xfId="52182" xr:uid="{00000000-0005-0000-0000-000077CD0000}"/>
    <cellStyle name="Total (line) 7 2 34 2 2" xfId="52183" xr:uid="{00000000-0005-0000-0000-000078CD0000}"/>
    <cellStyle name="Total (line) 7 2 34 2 3" xfId="52184" xr:uid="{00000000-0005-0000-0000-000079CD0000}"/>
    <cellStyle name="Total (line) 7 2 34 2 4" xfId="52185" xr:uid="{00000000-0005-0000-0000-00007ACD0000}"/>
    <cellStyle name="Total (line) 7 2 34 3" xfId="52186" xr:uid="{00000000-0005-0000-0000-00007BCD0000}"/>
    <cellStyle name="Total (line) 7 2 34 4" xfId="52187" xr:uid="{00000000-0005-0000-0000-00007CCD0000}"/>
    <cellStyle name="Total (line) 7 2 34 5" xfId="52188" xr:uid="{00000000-0005-0000-0000-00007DCD0000}"/>
    <cellStyle name="Total (line) 7 2 35" xfId="7282" xr:uid="{00000000-0005-0000-0000-00007ECD0000}"/>
    <cellStyle name="Total (line) 7 2 35 2" xfId="52189" xr:uid="{00000000-0005-0000-0000-00007FCD0000}"/>
    <cellStyle name="Total (line) 7 2 35 2 2" xfId="52190" xr:uid="{00000000-0005-0000-0000-000080CD0000}"/>
    <cellStyle name="Total (line) 7 2 35 2 3" xfId="52191" xr:uid="{00000000-0005-0000-0000-000081CD0000}"/>
    <cellStyle name="Total (line) 7 2 35 2 4" xfId="52192" xr:uid="{00000000-0005-0000-0000-000082CD0000}"/>
    <cellStyle name="Total (line) 7 2 35 3" xfId="52193" xr:uid="{00000000-0005-0000-0000-000083CD0000}"/>
    <cellStyle name="Total (line) 7 2 35 4" xfId="52194" xr:uid="{00000000-0005-0000-0000-000084CD0000}"/>
    <cellStyle name="Total (line) 7 2 35 5" xfId="52195" xr:uid="{00000000-0005-0000-0000-000085CD0000}"/>
    <cellStyle name="Total (line) 7 2 36" xfId="7283" xr:uid="{00000000-0005-0000-0000-000086CD0000}"/>
    <cellStyle name="Total (line) 7 2 36 2" xfId="52196" xr:uid="{00000000-0005-0000-0000-000087CD0000}"/>
    <cellStyle name="Total (line) 7 2 36 2 2" xfId="52197" xr:uid="{00000000-0005-0000-0000-000088CD0000}"/>
    <cellStyle name="Total (line) 7 2 36 2 3" xfId="52198" xr:uid="{00000000-0005-0000-0000-000089CD0000}"/>
    <cellStyle name="Total (line) 7 2 36 2 4" xfId="52199" xr:uid="{00000000-0005-0000-0000-00008ACD0000}"/>
    <cellStyle name="Total (line) 7 2 36 3" xfId="52200" xr:uid="{00000000-0005-0000-0000-00008BCD0000}"/>
    <cellStyle name="Total (line) 7 2 36 4" xfId="52201" xr:uid="{00000000-0005-0000-0000-00008CCD0000}"/>
    <cellStyle name="Total (line) 7 2 36 5" xfId="52202" xr:uid="{00000000-0005-0000-0000-00008DCD0000}"/>
    <cellStyle name="Total (line) 7 2 37" xfId="7284" xr:uid="{00000000-0005-0000-0000-00008ECD0000}"/>
    <cellStyle name="Total (line) 7 2 37 2" xfId="52203" xr:uid="{00000000-0005-0000-0000-00008FCD0000}"/>
    <cellStyle name="Total (line) 7 2 37 2 2" xfId="52204" xr:uid="{00000000-0005-0000-0000-000090CD0000}"/>
    <cellStyle name="Total (line) 7 2 37 2 3" xfId="52205" xr:uid="{00000000-0005-0000-0000-000091CD0000}"/>
    <cellStyle name="Total (line) 7 2 37 2 4" xfId="52206" xr:uid="{00000000-0005-0000-0000-000092CD0000}"/>
    <cellStyle name="Total (line) 7 2 37 3" xfId="52207" xr:uid="{00000000-0005-0000-0000-000093CD0000}"/>
    <cellStyle name="Total (line) 7 2 37 4" xfId="52208" xr:uid="{00000000-0005-0000-0000-000094CD0000}"/>
    <cellStyle name="Total (line) 7 2 37 5" xfId="52209" xr:uid="{00000000-0005-0000-0000-000095CD0000}"/>
    <cellStyle name="Total (line) 7 2 38" xfId="7285" xr:uid="{00000000-0005-0000-0000-000096CD0000}"/>
    <cellStyle name="Total (line) 7 2 38 2" xfId="52210" xr:uid="{00000000-0005-0000-0000-000097CD0000}"/>
    <cellStyle name="Total (line) 7 2 38 2 2" xfId="52211" xr:uid="{00000000-0005-0000-0000-000098CD0000}"/>
    <cellStyle name="Total (line) 7 2 38 2 3" xfId="52212" xr:uid="{00000000-0005-0000-0000-000099CD0000}"/>
    <cellStyle name="Total (line) 7 2 38 2 4" xfId="52213" xr:uid="{00000000-0005-0000-0000-00009ACD0000}"/>
    <cellStyle name="Total (line) 7 2 38 3" xfId="52214" xr:uid="{00000000-0005-0000-0000-00009BCD0000}"/>
    <cellStyle name="Total (line) 7 2 38 4" xfId="52215" xr:uid="{00000000-0005-0000-0000-00009CCD0000}"/>
    <cellStyle name="Total (line) 7 2 38 5" xfId="52216" xr:uid="{00000000-0005-0000-0000-00009DCD0000}"/>
    <cellStyle name="Total (line) 7 2 39" xfId="7286" xr:uid="{00000000-0005-0000-0000-00009ECD0000}"/>
    <cellStyle name="Total (line) 7 2 39 2" xfId="52217" xr:uid="{00000000-0005-0000-0000-00009FCD0000}"/>
    <cellStyle name="Total (line) 7 2 39 2 2" xfId="52218" xr:uid="{00000000-0005-0000-0000-0000A0CD0000}"/>
    <cellStyle name="Total (line) 7 2 39 2 3" xfId="52219" xr:uid="{00000000-0005-0000-0000-0000A1CD0000}"/>
    <cellStyle name="Total (line) 7 2 39 2 4" xfId="52220" xr:uid="{00000000-0005-0000-0000-0000A2CD0000}"/>
    <cellStyle name="Total (line) 7 2 39 3" xfId="52221" xr:uid="{00000000-0005-0000-0000-0000A3CD0000}"/>
    <cellStyle name="Total (line) 7 2 39 4" xfId="52222" xr:uid="{00000000-0005-0000-0000-0000A4CD0000}"/>
    <cellStyle name="Total (line) 7 2 39 5" xfId="52223" xr:uid="{00000000-0005-0000-0000-0000A5CD0000}"/>
    <cellStyle name="Total (line) 7 2 4" xfId="7287" xr:uid="{00000000-0005-0000-0000-0000A6CD0000}"/>
    <cellStyle name="Total (line) 7 2 4 2" xfId="52224" xr:uid="{00000000-0005-0000-0000-0000A7CD0000}"/>
    <cellStyle name="Total (line) 7 2 4 2 2" xfId="52225" xr:uid="{00000000-0005-0000-0000-0000A8CD0000}"/>
    <cellStyle name="Total (line) 7 2 4 2 3" xfId="52226" xr:uid="{00000000-0005-0000-0000-0000A9CD0000}"/>
    <cellStyle name="Total (line) 7 2 4 2 4" xfId="52227" xr:uid="{00000000-0005-0000-0000-0000AACD0000}"/>
    <cellStyle name="Total (line) 7 2 4 3" xfId="52228" xr:uid="{00000000-0005-0000-0000-0000ABCD0000}"/>
    <cellStyle name="Total (line) 7 2 4 4" xfId="52229" xr:uid="{00000000-0005-0000-0000-0000ACCD0000}"/>
    <cellStyle name="Total (line) 7 2 4 5" xfId="52230" xr:uid="{00000000-0005-0000-0000-0000ADCD0000}"/>
    <cellStyle name="Total (line) 7 2 40" xfId="7288" xr:uid="{00000000-0005-0000-0000-0000AECD0000}"/>
    <cellStyle name="Total (line) 7 2 40 2" xfId="52231" xr:uid="{00000000-0005-0000-0000-0000AFCD0000}"/>
    <cellStyle name="Total (line) 7 2 40 2 2" xfId="52232" xr:uid="{00000000-0005-0000-0000-0000B0CD0000}"/>
    <cellStyle name="Total (line) 7 2 40 2 3" xfId="52233" xr:uid="{00000000-0005-0000-0000-0000B1CD0000}"/>
    <cellStyle name="Total (line) 7 2 40 2 4" xfId="52234" xr:uid="{00000000-0005-0000-0000-0000B2CD0000}"/>
    <cellStyle name="Total (line) 7 2 40 3" xfId="52235" xr:uid="{00000000-0005-0000-0000-0000B3CD0000}"/>
    <cellStyle name="Total (line) 7 2 40 4" xfId="52236" xr:uid="{00000000-0005-0000-0000-0000B4CD0000}"/>
    <cellStyle name="Total (line) 7 2 40 5" xfId="52237" xr:uid="{00000000-0005-0000-0000-0000B5CD0000}"/>
    <cellStyle name="Total (line) 7 2 41" xfId="7289" xr:uid="{00000000-0005-0000-0000-0000B6CD0000}"/>
    <cellStyle name="Total (line) 7 2 41 2" xfId="52238" xr:uid="{00000000-0005-0000-0000-0000B7CD0000}"/>
    <cellStyle name="Total (line) 7 2 41 2 2" xfId="52239" xr:uid="{00000000-0005-0000-0000-0000B8CD0000}"/>
    <cellStyle name="Total (line) 7 2 41 2 3" xfId="52240" xr:uid="{00000000-0005-0000-0000-0000B9CD0000}"/>
    <cellStyle name="Total (line) 7 2 41 2 4" xfId="52241" xr:uid="{00000000-0005-0000-0000-0000BACD0000}"/>
    <cellStyle name="Total (line) 7 2 41 3" xfId="52242" xr:uid="{00000000-0005-0000-0000-0000BBCD0000}"/>
    <cellStyle name="Total (line) 7 2 41 4" xfId="52243" xr:uid="{00000000-0005-0000-0000-0000BCCD0000}"/>
    <cellStyle name="Total (line) 7 2 41 5" xfId="52244" xr:uid="{00000000-0005-0000-0000-0000BDCD0000}"/>
    <cellStyle name="Total (line) 7 2 42" xfId="7290" xr:uid="{00000000-0005-0000-0000-0000BECD0000}"/>
    <cellStyle name="Total (line) 7 2 42 2" xfId="52245" xr:uid="{00000000-0005-0000-0000-0000BFCD0000}"/>
    <cellStyle name="Total (line) 7 2 42 2 2" xfId="52246" xr:uid="{00000000-0005-0000-0000-0000C0CD0000}"/>
    <cellStyle name="Total (line) 7 2 42 2 3" xfId="52247" xr:uid="{00000000-0005-0000-0000-0000C1CD0000}"/>
    <cellStyle name="Total (line) 7 2 42 2 4" xfId="52248" xr:uid="{00000000-0005-0000-0000-0000C2CD0000}"/>
    <cellStyle name="Total (line) 7 2 42 3" xfId="52249" xr:uid="{00000000-0005-0000-0000-0000C3CD0000}"/>
    <cellStyle name="Total (line) 7 2 42 4" xfId="52250" xr:uid="{00000000-0005-0000-0000-0000C4CD0000}"/>
    <cellStyle name="Total (line) 7 2 42 5" xfId="52251" xr:uid="{00000000-0005-0000-0000-0000C5CD0000}"/>
    <cellStyle name="Total (line) 7 2 43" xfId="7291" xr:uid="{00000000-0005-0000-0000-0000C6CD0000}"/>
    <cellStyle name="Total (line) 7 2 43 2" xfId="52252" xr:uid="{00000000-0005-0000-0000-0000C7CD0000}"/>
    <cellStyle name="Total (line) 7 2 43 2 2" xfId="52253" xr:uid="{00000000-0005-0000-0000-0000C8CD0000}"/>
    <cellStyle name="Total (line) 7 2 43 2 3" xfId="52254" xr:uid="{00000000-0005-0000-0000-0000C9CD0000}"/>
    <cellStyle name="Total (line) 7 2 43 2 4" xfId="52255" xr:uid="{00000000-0005-0000-0000-0000CACD0000}"/>
    <cellStyle name="Total (line) 7 2 43 3" xfId="52256" xr:uid="{00000000-0005-0000-0000-0000CBCD0000}"/>
    <cellStyle name="Total (line) 7 2 43 4" xfId="52257" xr:uid="{00000000-0005-0000-0000-0000CCCD0000}"/>
    <cellStyle name="Total (line) 7 2 43 5" xfId="52258" xr:uid="{00000000-0005-0000-0000-0000CDCD0000}"/>
    <cellStyle name="Total (line) 7 2 44" xfId="7292" xr:uid="{00000000-0005-0000-0000-0000CECD0000}"/>
    <cellStyle name="Total (line) 7 2 44 2" xfId="52259" xr:uid="{00000000-0005-0000-0000-0000CFCD0000}"/>
    <cellStyle name="Total (line) 7 2 44 2 2" xfId="52260" xr:uid="{00000000-0005-0000-0000-0000D0CD0000}"/>
    <cellStyle name="Total (line) 7 2 44 2 3" xfId="52261" xr:uid="{00000000-0005-0000-0000-0000D1CD0000}"/>
    <cellStyle name="Total (line) 7 2 44 2 4" xfId="52262" xr:uid="{00000000-0005-0000-0000-0000D2CD0000}"/>
    <cellStyle name="Total (line) 7 2 44 3" xfId="52263" xr:uid="{00000000-0005-0000-0000-0000D3CD0000}"/>
    <cellStyle name="Total (line) 7 2 44 4" xfId="52264" xr:uid="{00000000-0005-0000-0000-0000D4CD0000}"/>
    <cellStyle name="Total (line) 7 2 44 5" xfId="52265" xr:uid="{00000000-0005-0000-0000-0000D5CD0000}"/>
    <cellStyle name="Total (line) 7 2 45" xfId="52266" xr:uid="{00000000-0005-0000-0000-0000D6CD0000}"/>
    <cellStyle name="Total (line) 7 2 45 2" xfId="52267" xr:uid="{00000000-0005-0000-0000-0000D7CD0000}"/>
    <cellStyle name="Total (line) 7 2 45 3" xfId="52268" xr:uid="{00000000-0005-0000-0000-0000D8CD0000}"/>
    <cellStyle name="Total (line) 7 2 45 4" xfId="52269" xr:uid="{00000000-0005-0000-0000-0000D9CD0000}"/>
    <cellStyle name="Total (line) 7 2 46" xfId="52270" xr:uid="{00000000-0005-0000-0000-0000DACD0000}"/>
    <cellStyle name="Total (line) 7 2 46 2" xfId="52271" xr:uid="{00000000-0005-0000-0000-0000DBCD0000}"/>
    <cellStyle name="Total (line) 7 2 46 3" xfId="52272" xr:uid="{00000000-0005-0000-0000-0000DCCD0000}"/>
    <cellStyle name="Total (line) 7 2 46 4" xfId="52273" xr:uid="{00000000-0005-0000-0000-0000DDCD0000}"/>
    <cellStyle name="Total (line) 7 2 47" xfId="52274" xr:uid="{00000000-0005-0000-0000-0000DECD0000}"/>
    <cellStyle name="Total (line) 7 2 5" xfId="7293" xr:uid="{00000000-0005-0000-0000-0000DFCD0000}"/>
    <cellStyle name="Total (line) 7 2 5 2" xfId="52275" xr:uid="{00000000-0005-0000-0000-0000E0CD0000}"/>
    <cellStyle name="Total (line) 7 2 5 2 2" xfId="52276" xr:uid="{00000000-0005-0000-0000-0000E1CD0000}"/>
    <cellStyle name="Total (line) 7 2 5 2 3" xfId="52277" xr:uid="{00000000-0005-0000-0000-0000E2CD0000}"/>
    <cellStyle name="Total (line) 7 2 5 2 4" xfId="52278" xr:uid="{00000000-0005-0000-0000-0000E3CD0000}"/>
    <cellStyle name="Total (line) 7 2 5 3" xfId="52279" xr:uid="{00000000-0005-0000-0000-0000E4CD0000}"/>
    <cellStyle name="Total (line) 7 2 5 4" xfId="52280" xr:uid="{00000000-0005-0000-0000-0000E5CD0000}"/>
    <cellStyle name="Total (line) 7 2 5 5" xfId="52281" xr:uid="{00000000-0005-0000-0000-0000E6CD0000}"/>
    <cellStyle name="Total (line) 7 2 6" xfId="7294" xr:uid="{00000000-0005-0000-0000-0000E7CD0000}"/>
    <cellStyle name="Total (line) 7 2 6 2" xfId="52282" xr:uid="{00000000-0005-0000-0000-0000E8CD0000}"/>
    <cellStyle name="Total (line) 7 2 6 2 2" xfId="52283" xr:uid="{00000000-0005-0000-0000-0000E9CD0000}"/>
    <cellStyle name="Total (line) 7 2 6 2 3" xfId="52284" xr:uid="{00000000-0005-0000-0000-0000EACD0000}"/>
    <cellStyle name="Total (line) 7 2 6 2 4" xfId="52285" xr:uid="{00000000-0005-0000-0000-0000EBCD0000}"/>
    <cellStyle name="Total (line) 7 2 6 3" xfId="52286" xr:uid="{00000000-0005-0000-0000-0000ECCD0000}"/>
    <cellStyle name="Total (line) 7 2 6 4" xfId="52287" xr:uid="{00000000-0005-0000-0000-0000EDCD0000}"/>
    <cellStyle name="Total (line) 7 2 6 5" xfId="52288" xr:uid="{00000000-0005-0000-0000-0000EECD0000}"/>
    <cellStyle name="Total (line) 7 2 7" xfId="7295" xr:uid="{00000000-0005-0000-0000-0000EFCD0000}"/>
    <cellStyle name="Total (line) 7 2 7 2" xfId="52289" xr:uid="{00000000-0005-0000-0000-0000F0CD0000}"/>
    <cellStyle name="Total (line) 7 2 7 2 2" xfId="52290" xr:uid="{00000000-0005-0000-0000-0000F1CD0000}"/>
    <cellStyle name="Total (line) 7 2 7 2 3" xfId="52291" xr:uid="{00000000-0005-0000-0000-0000F2CD0000}"/>
    <cellStyle name="Total (line) 7 2 7 2 4" xfId="52292" xr:uid="{00000000-0005-0000-0000-0000F3CD0000}"/>
    <cellStyle name="Total (line) 7 2 7 3" xfId="52293" xr:uid="{00000000-0005-0000-0000-0000F4CD0000}"/>
    <cellStyle name="Total (line) 7 2 7 4" xfId="52294" xr:uid="{00000000-0005-0000-0000-0000F5CD0000}"/>
    <cellStyle name="Total (line) 7 2 7 5" xfId="52295" xr:uid="{00000000-0005-0000-0000-0000F6CD0000}"/>
    <cellStyle name="Total (line) 7 2 8" xfId="7296" xr:uid="{00000000-0005-0000-0000-0000F7CD0000}"/>
    <cellStyle name="Total (line) 7 2 8 2" xfId="52296" xr:uid="{00000000-0005-0000-0000-0000F8CD0000}"/>
    <cellStyle name="Total (line) 7 2 8 2 2" xfId="52297" xr:uid="{00000000-0005-0000-0000-0000F9CD0000}"/>
    <cellStyle name="Total (line) 7 2 8 2 3" xfId="52298" xr:uid="{00000000-0005-0000-0000-0000FACD0000}"/>
    <cellStyle name="Total (line) 7 2 8 2 4" xfId="52299" xr:uid="{00000000-0005-0000-0000-0000FBCD0000}"/>
    <cellStyle name="Total (line) 7 2 8 3" xfId="52300" xr:uid="{00000000-0005-0000-0000-0000FCCD0000}"/>
    <cellStyle name="Total (line) 7 2 8 4" xfId="52301" xr:uid="{00000000-0005-0000-0000-0000FDCD0000}"/>
    <cellStyle name="Total (line) 7 2 8 5" xfId="52302" xr:uid="{00000000-0005-0000-0000-0000FECD0000}"/>
    <cellStyle name="Total (line) 7 2 9" xfId="7297" xr:uid="{00000000-0005-0000-0000-0000FFCD0000}"/>
    <cellStyle name="Total (line) 7 2 9 2" xfId="52303" xr:uid="{00000000-0005-0000-0000-000000CE0000}"/>
    <cellStyle name="Total (line) 7 2 9 2 2" xfId="52304" xr:uid="{00000000-0005-0000-0000-000001CE0000}"/>
    <cellStyle name="Total (line) 7 2 9 2 3" xfId="52305" xr:uid="{00000000-0005-0000-0000-000002CE0000}"/>
    <cellStyle name="Total (line) 7 2 9 2 4" xfId="52306" xr:uid="{00000000-0005-0000-0000-000003CE0000}"/>
    <cellStyle name="Total (line) 7 2 9 3" xfId="52307" xr:uid="{00000000-0005-0000-0000-000004CE0000}"/>
    <cellStyle name="Total (line) 7 2 9 4" xfId="52308" xr:uid="{00000000-0005-0000-0000-000005CE0000}"/>
    <cellStyle name="Total (line) 7 2 9 5" xfId="52309" xr:uid="{00000000-0005-0000-0000-000006CE0000}"/>
    <cellStyle name="Total (line) 7 20" xfId="7298" xr:uid="{00000000-0005-0000-0000-000007CE0000}"/>
    <cellStyle name="Total (line) 7 20 2" xfId="52310" xr:uid="{00000000-0005-0000-0000-000008CE0000}"/>
    <cellStyle name="Total (line) 7 20 2 2" xfId="52311" xr:uid="{00000000-0005-0000-0000-000009CE0000}"/>
    <cellStyle name="Total (line) 7 20 2 3" xfId="52312" xr:uid="{00000000-0005-0000-0000-00000ACE0000}"/>
    <cellStyle name="Total (line) 7 20 2 4" xfId="52313" xr:uid="{00000000-0005-0000-0000-00000BCE0000}"/>
    <cellStyle name="Total (line) 7 20 3" xfId="52314" xr:uid="{00000000-0005-0000-0000-00000CCE0000}"/>
    <cellStyle name="Total (line) 7 20 4" xfId="52315" xr:uid="{00000000-0005-0000-0000-00000DCE0000}"/>
    <cellStyle name="Total (line) 7 20 5" xfId="52316" xr:uid="{00000000-0005-0000-0000-00000ECE0000}"/>
    <cellStyle name="Total (line) 7 21" xfId="7299" xr:uid="{00000000-0005-0000-0000-00000FCE0000}"/>
    <cellStyle name="Total (line) 7 21 2" xfId="52317" xr:uid="{00000000-0005-0000-0000-000010CE0000}"/>
    <cellStyle name="Total (line) 7 21 2 2" xfId="52318" xr:uid="{00000000-0005-0000-0000-000011CE0000}"/>
    <cellStyle name="Total (line) 7 21 2 3" xfId="52319" xr:uid="{00000000-0005-0000-0000-000012CE0000}"/>
    <cellStyle name="Total (line) 7 21 2 4" xfId="52320" xr:uid="{00000000-0005-0000-0000-000013CE0000}"/>
    <cellStyle name="Total (line) 7 21 3" xfId="52321" xr:uid="{00000000-0005-0000-0000-000014CE0000}"/>
    <cellStyle name="Total (line) 7 21 4" xfId="52322" xr:uid="{00000000-0005-0000-0000-000015CE0000}"/>
    <cellStyle name="Total (line) 7 21 5" xfId="52323" xr:uid="{00000000-0005-0000-0000-000016CE0000}"/>
    <cellStyle name="Total (line) 7 22" xfId="7300" xr:uid="{00000000-0005-0000-0000-000017CE0000}"/>
    <cellStyle name="Total (line) 7 22 2" xfId="52324" xr:uid="{00000000-0005-0000-0000-000018CE0000}"/>
    <cellStyle name="Total (line) 7 22 2 2" xfId="52325" xr:uid="{00000000-0005-0000-0000-000019CE0000}"/>
    <cellStyle name="Total (line) 7 22 2 3" xfId="52326" xr:uid="{00000000-0005-0000-0000-00001ACE0000}"/>
    <cellStyle name="Total (line) 7 22 2 4" xfId="52327" xr:uid="{00000000-0005-0000-0000-00001BCE0000}"/>
    <cellStyle name="Total (line) 7 22 3" xfId="52328" xr:uid="{00000000-0005-0000-0000-00001CCE0000}"/>
    <cellStyle name="Total (line) 7 22 4" xfId="52329" xr:uid="{00000000-0005-0000-0000-00001DCE0000}"/>
    <cellStyle name="Total (line) 7 22 5" xfId="52330" xr:uid="{00000000-0005-0000-0000-00001ECE0000}"/>
    <cellStyle name="Total (line) 7 23" xfId="7301" xr:uid="{00000000-0005-0000-0000-00001FCE0000}"/>
    <cellStyle name="Total (line) 7 23 2" xfId="52331" xr:uid="{00000000-0005-0000-0000-000020CE0000}"/>
    <cellStyle name="Total (line) 7 23 2 2" xfId="52332" xr:uid="{00000000-0005-0000-0000-000021CE0000}"/>
    <cellStyle name="Total (line) 7 23 2 3" xfId="52333" xr:uid="{00000000-0005-0000-0000-000022CE0000}"/>
    <cellStyle name="Total (line) 7 23 2 4" xfId="52334" xr:uid="{00000000-0005-0000-0000-000023CE0000}"/>
    <cellStyle name="Total (line) 7 23 3" xfId="52335" xr:uid="{00000000-0005-0000-0000-000024CE0000}"/>
    <cellStyle name="Total (line) 7 23 4" xfId="52336" xr:uid="{00000000-0005-0000-0000-000025CE0000}"/>
    <cellStyle name="Total (line) 7 23 5" xfId="52337" xr:uid="{00000000-0005-0000-0000-000026CE0000}"/>
    <cellStyle name="Total (line) 7 24" xfId="7302" xr:uid="{00000000-0005-0000-0000-000027CE0000}"/>
    <cellStyle name="Total (line) 7 24 2" xfId="52338" xr:uid="{00000000-0005-0000-0000-000028CE0000}"/>
    <cellStyle name="Total (line) 7 24 2 2" xfId="52339" xr:uid="{00000000-0005-0000-0000-000029CE0000}"/>
    <cellStyle name="Total (line) 7 24 2 3" xfId="52340" xr:uid="{00000000-0005-0000-0000-00002ACE0000}"/>
    <cellStyle name="Total (line) 7 24 2 4" xfId="52341" xr:uid="{00000000-0005-0000-0000-00002BCE0000}"/>
    <cellStyle name="Total (line) 7 24 3" xfId="52342" xr:uid="{00000000-0005-0000-0000-00002CCE0000}"/>
    <cellStyle name="Total (line) 7 24 4" xfId="52343" xr:uid="{00000000-0005-0000-0000-00002DCE0000}"/>
    <cellStyle name="Total (line) 7 24 5" xfId="52344" xr:uid="{00000000-0005-0000-0000-00002ECE0000}"/>
    <cellStyle name="Total (line) 7 25" xfId="7303" xr:uid="{00000000-0005-0000-0000-00002FCE0000}"/>
    <cellStyle name="Total (line) 7 25 2" xfId="52345" xr:uid="{00000000-0005-0000-0000-000030CE0000}"/>
    <cellStyle name="Total (line) 7 25 2 2" xfId="52346" xr:uid="{00000000-0005-0000-0000-000031CE0000}"/>
    <cellStyle name="Total (line) 7 25 2 3" xfId="52347" xr:uid="{00000000-0005-0000-0000-000032CE0000}"/>
    <cellStyle name="Total (line) 7 25 2 4" xfId="52348" xr:uid="{00000000-0005-0000-0000-000033CE0000}"/>
    <cellStyle name="Total (line) 7 25 3" xfId="52349" xr:uid="{00000000-0005-0000-0000-000034CE0000}"/>
    <cellStyle name="Total (line) 7 25 4" xfId="52350" xr:uid="{00000000-0005-0000-0000-000035CE0000}"/>
    <cellStyle name="Total (line) 7 25 5" xfId="52351" xr:uid="{00000000-0005-0000-0000-000036CE0000}"/>
    <cellStyle name="Total (line) 7 26" xfId="7304" xr:uid="{00000000-0005-0000-0000-000037CE0000}"/>
    <cellStyle name="Total (line) 7 26 2" xfId="52352" xr:uid="{00000000-0005-0000-0000-000038CE0000}"/>
    <cellStyle name="Total (line) 7 26 2 2" xfId="52353" xr:uid="{00000000-0005-0000-0000-000039CE0000}"/>
    <cellStyle name="Total (line) 7 26 2 3" xfId="52354" xr:uid="{00000000-0005-0000-0000-00003ACE0000}"/>
    <cellStyle name="Total (line) 7 26 2 4" xfId="52355" xr:uid="{00000000-0005-0000-0000-00003BCE0000}"/>
    <cellStyle name="Total (line) 7 26 3" xfId="52356" xr:uid="{00000000-0005-0000-0000-00003CCE0000}"/>
    <cellStyle name="Total (line) 7 26 4" xfId="52357" xr:uid="{00000000-0005-0000-0000-00003DCE0000}"/>
    <cellStyle name="Total (line) 7 26 5" xfId="52358" xr:uid="{00000000-0005-0000-0000-00003ECE0000}"/>
    <cellStyle name="Total (line) 7 27" xfId="7305" xr:uid="{00000000-0005-0000-0000-00003FCE0000}"/>
    <cellStyle name="Total (line) 7 27 2" xfId="52359" xr:uid="{00000000-0005-0000-0000-000040CE0000}"/>
    <cellStyle name="Total (line) 7 27 2 2" xfId="52360" xr:uid="{00000000-0005-0000-0000-000041CE0000}"/>
    <cellStyle name="Total (line) 7 27 2 3" xfId="52361" xr:uid="{00000000-0005-0000-0000-000042CE0000}"/>
    <cellStyle name="Total (line) 7 27 2 4" xfId="52362" xr:uid="{00000000-0005-0000-0000-000043CE0000}"/>
    <cellStyle name="Total (line) 7 27 3" xfId="52363" xr:uid="{00000000-0005-0000-0000-000044CE0000}"/>
    <cellStyle name="Total (line) 7 27 4" xfId="52364" xr:uid="{00000000-0005-0000-0000-000045CE0000}"/>
    <cellStyle name="Total (line) 7 27 5" xfId="52365" xr:uid="{00000000-0005-0000-0000-000046CE0000}"/>
    <cellStyle name="Total (line) 7 28" xfId="7306" xr:uid="{00000000-0005-0000-0000-000047CE0000}"/>
    <cellStyle name="Total (line) 7 28 2" xfId="52366" xr:uid="{00000000-0005-0000-0000-000048CE0000}"/>
    <cellStyle name="Total (line) 7 28 2 2" xfId="52367" xr:uid="{00000000-0005-0000-0000-000049CE0000}"/>
    <cellStyle name="Total (line) 7 28 2 3" xfId="52368" xr:uid="{00000000-0005-0000-0000-00004ACE0000}"/>
    <cellStyle name="Total (line) 7 28 2 4" xfId="52369" xr:uid="{00000000-0005-0000-0000-00004BCE0000}"/>
    <cellStyle name="Total (line) 7 28 3" xfId="52370" xr:uid="{00000000-0005-0000-0000-00004CCE0000}"/>
    <cellStyle name="Total (line) 7 28 4" xfId="52371" xr:uid="{00000000-0005-0000-0000-00004DCE0000}"/>
    <cellStyle name="Total (line) 7 28 5" xfId="52372" xr:uid="{00000000-0005-0000-0000-00004ECE0000}"/>
    <cellStyle name="Total (line) 7 29" xfId="7307" xr:uid="{00000000-0005-0000-0000-00004FCE0000}"/>
    <cellStyle name="Total (line) 7 29 2" xfId="52373" xr:uid="{00000000-0005-0000-0000-000050CE0000}"/>
    <cellStyle name="Total (line) 7 29 2 2" xfId="52374" xr:uid="{00000000-0005-0000-0000-000051CE0000}"/>
    <cellStyle name="Total (line) 7 29 2 3" xfId="52375" xr:uid="{00000000-0005-0000-0000-000052CE0000}"/>
    <cellStyle name="Total (line) 7 29 2 4" xfId="52376" xr:uid="{00000000-0005-0000-0000-000053CE0000}"/>
    <cellStyle name="Total (line) 7 29 3" xfId="52377" xr:uid="{00000000-0005-0000-0000-000054CE0000}"/>
    <cellStyle name="Total (line) 7 29 4" xfId="52378" xr:uid="{00000000-0005-0000-0000-000055CE0000}"/>
    <cellStyle name="Total (line) 7 29 5" xfId="52379" xr:uid="{00000000-0005-0000-0000-000056CE0000}"/>
    <cellStyle name="Total (line) 7 3" xfId="7308" xr:uid="{00000000-0005-0000-0000-000057CE0000}"/>
    <cellStyle name="Total (line) 7 3 2" xfId="52380" xr:uid="{00000000-0005-0000-0000-000058CE0000}"/>
    <cellStyle name="Total (line) 7 3 2 2" xfId="52381" xr:uid="{00000000-0005-0000-0000-000059CE0000}"/>
    <cellStyle name="Total (line) 7 3 2 3" xfId="52382" xr:uid="{00000000-0005-0000-0000-00005ACE0000}"/>
    <cellStyle name="Total (line) 7 3 2 4" xfId="52383" xr:uid="{00000000-0005-0000-0000-00005BCE0000}"/>
    <cellStyle name="Total (line) 7 3 3" xfId="52384" xr:uid="{00000000-0005-0000-0000-00005CCE0000}"/>
    <cellStyle name="Total (line) 7 3 4" xfId="52385" xr:uid="{00000000-0005-0000-0000-00005DCE0000}"/>
    <cellStyle name="Total (line) 7 3 5" xfId="52386" xr:uid="{00000000-0005-0000-0000-00005ECE0000}"/>
    <cellStyle name="Total (line) 7 30" xfId="7309" xr:uid="{00000000-0005-0000-0000-00005FCE0000}"/>
    <cellStyle name="Total (line) 7 30 2" xfId="52387" xr:uid="{00000000-0005-0000-0000-000060CE0000}"/>
    <cellStyle name="Total (line) 7 30 2 2" xfId="52388" xr:uid="{00000000-0005-0000-0000-000061CE0000}"/>
    <cellStyle name="Total (line) 7 30 2 3" xfId="52389" xr:uid="{00000000-0005-0000-0000-000062CE0000}"/>
    <cellStyle name="Total (line) 7 30 2 4" xfId="52390" xr:uid="{00000000-0005-0000-0000-000063CE0000}"/>
    <cellStyle name="Total (line) 7 30 3" xfId="52391" xr:uid="{00000000-0005-0000-0000-000064CE0000}"/>
    <cellStyle name="Total (line) 7 30 4" xfId="52392" xr:uid="{00000000-0005-0000-0000-000065CE0000}"/>
    <cellStyle name="Total (line) 7 30 5" xfId="52393" xr:uid="{00000000-0005-0000-0000-000066CE0000}"/>
    <cellStyle name="Total (line) 7 31" xfId="7310" xr:uid="{00000000-0005-0000-0000-000067CE0000}"/>
    <cellStyle name="Total (line) 7 31 2" xfId="52394" xr:uid="{00000000-0005-0000-0000-000068CE0000}"/>
    <cellStyle name="Total (line) 7 31 2 2" xfId="52395" xr:uid="{00000000-0005-0000-0000-000069CE0000}"/>
    <cellStyle name="Total (line) 7 31 2 3" xfId="52396" xr:uid="{00000000-0005-0000-0000-00006ACE0000}"/>
    <cellStyle name="Total (line) 7 31 2 4" xfId="52397" xr:uid="{00000000-0005-0000-0000-00006BCE0000}"/>
    <cellStyle name="Total (line) 7 31 3" xfId="52398" xr:uid="{00000000-0005-0000-0000-00006CCE0000}"/>
    <cellStyle name="Total (line) 7 31 4" xfId="52399" xr:uid="{00000000-0005-0000-0000-00006DCE0000}"/>
    <cellStyle name="Total (line) 7 31 5" xfId="52400" xr:uid="{00000000-0005-0000-0000-00006ECE0000}"/>
    <cellStyle name="Total (line) 7 32" xfId="7311" xr:uid="{00000000-0005-0000-0000-00006FCE0000}"/>
    <cellStyle name="Total (line) 7 32 2" xfId="52401" xr:uid="{00000000-0005-0000-0000-000070CE0000}"/>
    <cellStyle name="Total (line) 7 32 2 2" xfId="52402" xr:uid="{00000000-0005-0000-0000-000071CE0000}"/>
    <cellStyle name="Total (line) 7 32 2 3" xfId="52403" xr:uid="{00000000-0005-0000-0000-000072CE0000}"/>
    <cellStyle name="Total (line) 7 32 2 4" xfId="52404" xr:uid="{00000000-0005-0000-0000-000073CE0000}"/>
    <cellStyle name="Total (line) 7 32 3" xfId="52405" xr:uid="{00000000-0005-0000-0000-000074CE0000}"/>
    <cellStyle name="Total (line) 7 32 4" xfId="52406" xr:uid="{00000000-0005-0000-0000-000075CE0000}"/>
    <cellStyle name="Total (line) 7 32 5" xfId="52407" xr:uid="{00000000-0005-0000-0000-000076CE0000}"/>
    <cellStyle name="Total (line) 7 33" xfId="7312" xr:uid="{00000000-0005-0000-0000-000077CE0000}"/>
    <cellStyle name="Total (line) 7 33 2" xfId="52408" xr:uid="{00000000-0005-0000-0000-000078CE0000}"/>
    <cellStyle name="Total (line) 7 33 2 2" xfId="52409" xr:uid="{00000000-0005-0000-0000-000079CE0000}"/>
    <cellStyle name="Total (line) 7 33 2 3" xfId="52410" xr:uid="{00000000-0005-0000-0000-00007ACE0000}"/>
    <cellStyle name="Total (line) 7 33 2 4" xfId="52411" xr:uid="{00000000-0005-0000-0000-00007BCE0000}"/>
    <cellStyle name="Total (line) 7 33 3" xfId="52412" xr:uid="{00000000-0005-0000-0000-00007CCE0000}"/>
    <cellStyle name="Total (line) 7 33 4" xfId="52413" xr:uid="{00000000-0005-0000-0000-00007DCE0000}"/>
    <cellStyle name="Total (line) 7 33 5" xfId="52414" xr:uid="{00000000-0005-0000-0000-00007ECE0000}"/>
    <cellStyle name="Total (line) 7 34" xfId="7313" xr:uid="{00000000-0005-0000-0000-00007FCE0000}"/>
    <cellStyle name="Total (line) 7 34 2" xfId="52415" xr:uid="{00000000-0005-0000-0000-000080CE0000}"/>
    <cellStyle name="Total (line) 7 34 2 2" xfId="52416" xr:uid="{00000000-0005-0000-0000-000081CE0000}"/>
    <cellStyle name="Total (line) 7 34 2 3" xfId="52417" xr:uid="{00000000-0005-0000-0000-000082CE0000}"/>
    <cellStyle name="Total (line) 7 34 2 4" xfId="52418" xr:uid="{00000000-0005-0000-0000-000083CE0000}"/>
    <cellStyle name="Total (line) 7 34 3" xfId="52419" xr:uid="{00000000-0005-0000-0000-000084CE0000}"/>
    <cellStyle name="Total (line) 7 34 4" xfId="52420" xr:uid="{00000000-0005-0000-0000-000085CE0000}"/>
    <cellStyle name="Total (line) 7 34 5" xfId="52421" xr:uid="{00000000-0005-0000-0000-000086CE0000}"/>
    <cellStyle name="Total (line) 7 35" xfId="7314" xr:uid="{00000000-0005-0000-0000-000087CE0000}"/>
    <cellStyle name="Total (line) 7 35 2" xfId="52422" xr:uid="{00000000-0005-0000-0000-000088CE0000}"/>
    <cellStyle name="Total (line) 7 35 2 2" xfId="52423" xr:uid="{00000000-0005-0000-0000-000089CE0000}"/>
    <cellStyle name="Total (line) 7 35 2 3" xfId="52424" xr:uid="{00000000-0005-0000-0000-00008ACE0000}"/>
    <cellStyle name="Total (line) 7 35 2 4" xfId="52425" xr:uid="{00000000-0005-0000-0000-00008BCE0000}"/>
    <cellStyle name="Total (line) 7 35 3" xfId="52426" xr:uid="{00000000-0005-0000-0000-00008CCE0000}"/>
    <cellStyle name="Total (line) 7 35 4" xfId="52427" xr:uid="{00000000-0005-0000-0000-00008DCE0000}"/>
    <cellStyle name="Total (line) 7 35 5" xfId="52428" xr:uid="{00000000-0005-0000-0000-00008ECE0000}"/>
    <cellStyle name="Total (line) 7 36" xfId="7315" xr:uid="{00000000-0005-0000-0000-00008FCE0000}"/>
    <cellStyle name="Total (line) 7 36 2" xfId="52429" xr:uid="{00000000-0005-0000-0000-000090CE0000}"/>
    <cellStyle name="Total (line) 7 36 2 2" xfId="52430" xr:uid="{00000000-0005-0000-0000-000091CE0000}"/>
    <cellStyle name="Total (line) 7 36 2 3" xfId="52431" xr:uid="{00000000-0005-0000-0000-000092CE0000}"/>
    <cellStyle name="Total (line) 7 36 2 4" xfId="52432" xr:uid="{00000000-0005-0000-0000-000093CE0000}"/>
    <cellStyle name="Total (line) 7 36 3" xfId="52433" xr:uid="{00000000-0005-0000-0000-000094CE0000}"/>
    <cellStyle name="Total (line) 7 36 4" xfId="52434" xr:uid="{00000000-0005-0000-0000-000095CE0000}"/>
    <cellStyle name="Total (line) 7 36 5" xfId="52435" xr:uid="{00000000-0005-0000-0000-000096CE0000}"/>
    <cellStyle name="Total (line) 7 37" xfId="7316" xr:uid="{00000000-0005-0000-0000-000097CE0000}"/>
    <cellStyle name="Total (line) 7 37 2" xfId="52436" xr:uid="{00000000-0005-0000-0000-000098CE0000}"/>
    <cellStyle name="Total (line) 7 37 2 2" xfId="52437" xr:uid="{00000000-0005-0000-0000-000099CE0000}"/>
    <cellStyle name="Total (line) 7 37 2 3" xfId="52438" xr:uid="{00000000-0005-0000-0000-00009ACE0000}"/>
    <cellStyle name="Total (line) 7 37 2 4" xfId="52439" xr:uid="{00000000-0005-0000-0000-00009BCE0000}"/>
    <cellStyle name="Total (line) 7 37 3" xfId="52440" xr:uid="{00000000-0005-0000-0000-00009CCE0000}"/>
    <cellStyle name="Total (line) 7 37 4" xfId="52441" xr:uid="{00000000-0005-0000-0000-00009DCE0000}"/>
    <cellStyle name="Total (line) 7 37 5" xfId="52442" xr:uid="{00000000-0005-0000-0000-00009ECE0000}"/>
    <cellStyle name="Total (line) 7 38" xfId="7317" xr:uid="{00000000-0005-0000-0000-00009FCE0000}"/>
    <cellStyle name="Total (line) 7 38 2" xfId="52443" xr:uid="{00000000-0005-0000-0000-0000A0CE0000}"/>
    <cellStyle name="Total (line) 7 38 2 2" xfId="52444" xr:uid="{00000000-0005-0000-0000-0000A1CE0000}"/>
    <cellStyle name="Total (line) 7 38 2 3" xfId="52445" xr:uid="{00000000-0005-0000-0000-0000A2CE0000}"/>
    <cellStyle name="Total (line) 7 38 2 4" xfId="52446" xr:uid="{00000000-0005-0000-0000-0000A3CE0000}"/>
    <cellStyle name="Total (line) 7 38 3" xfId="52447" xr:uid="{00000000-0005-0000-0000-0000A4CE0000}"/>
    <cellStyle name="Total (line) 7 38 4" xfId="52448" xr:uid="{00000000-0005-0000-0000-0000A5CE0000}"/>
    <cellStyle name="Total (line) 7 38 5" xfId="52449" xr:uid="{00000000-0005-0000-0000-0000A6CE0000}"/>
    <cellStyle name="Total (line) 7 39" xfId="7318" xr:uid="{00000000-0005-0000-0000-0000A7CE0000}"/>
    <cellStyle name="Total (line) 7 39 2" xfId="52450" xr:uid="{00000000-0005-0000-0000-0000A8CE0000}"/>
    <cellStyle name="Total (line) 7 39 2 2" xfId="52451" xr:uid="{00000000-0005-0000-0000-0000A9CE0000}"/>
    <cellStyle name="Total (line) 7 39 2 3" xfId="52452" xr:uid="{00000000-0005-0000-0000-0000AACE0000}"/>
    <cellStyle name="Total (line) 7 39 2 4" xfId="52453" xr:uid="{00000000-0005-0000-0000-0000ABCE0000}"/>
    <cellStyle name="Total (line) 7 39 3" xfId="52454" xr:uid="{00000000-0005-0000-0000-0000ACCE0000}"/>
    <cellStyle name="Total (line) 7 39 4" xfId="52455" xr:uid="{00000000-0005-0000-0000-0000ADCE0000}"/>
    <cellStyle name="Total (line) 7 39 5" xfId="52456" xr:uid="{00000000-0005-0000-0000-0000AECE0000}"/>
    <cellStyle name="Total (line) 7 4" xfId="7319" xr:uid="{00000000-0005-0000-0000-0000AFCE0000}"/>
    <cellStyle name="Total (line) 7 4 2" xfId="52457" xr:uid="{00000000-0005-0000-0000-0000B0CE0000}"/>
    <cellStyle name="Total (line) 7 4 2 2" xfId="52458" xr:uid="{00000000-0005-0000-0000-0000B1CE0000}"/>
    <cellStyle name="Total (line) 7 4 2 3" xfId="52459" xr:uid="{00000000-0005-0000-0000-0000B2CE0000}"/>
    <cellStyle name="Total (line) 7 4 2 4" xfId="52460" xr:uid="{00000000-0005-0000-0000-0000B3CE0000}"/>
    <cellStyle name="Total (line) 7 4 3" xfId="52461" xr:uid="{00000000-0005-0000-0000-0000B4CE0000}"/>
    <cellStyle name="Total (line) 7 4 4" xfId="52462" xr:uid="{00000000-0005-0000-0000-0000B5CE0000}"/>
    <cellStyle name="Total (line) 7 4 5" xfId="52463" xr:uid="{00000000-0005-0000-0000-0000B6CE0000}"/>
    <cellStyle name="Total (line) 7 40" xfId="7320" xr:uid="{00000000-0005-0000-0000-0000B7CE0000}"/>
    <cellStyle name="Total (line) 7 40 2" xfId="52464" xr:uid="{00000000-0005-0000-0000-0000B8CE0000}"/>
    <cellStyle name="Total (line) 7 40 2 2" xfId="52465" xr:uid="{00000000-0005-0000-0000-0000B9CE0000}"/>
    <cellStyle name="Total (line) 7 40 2 3" xfId="52466" xr:uid="{00000000-0005-0000-0000-0000BACE0000}"/>
    <cellStyle name="Total (line) 7 40 2 4" xfId="52467" xr:uid="{00000000-0005-0000-0000-0000BBCE0000}"/>
    <cellStyle name="Total (line) 7 40 3" xfId="52468" xr:uid="{00000000-0005-0000-0000-0000BCCE0000}"/>
    <cellStyle name="Total (line) 7 40 4" xfId="52469" xr:uid="{00000000-0005-0000-0000-0000BDCE0000}"/>
    <cellStyle name="Total (line) 7 40 5" xfId="52470" xr:uid="{00000000-0005-0000-0000-0000BECE0000}"/>
    <cellStyle name="Total (line) 7 41" xfId="7321" xr:uid="{00000000-0005-0000-0000-0000BFCE0000}"/>
    <cellStyle name="Total (line) 7 41 2" xfId="52471" xr:uid="{00000000-0005-0000-0000-0000C0CE0000}"/>
    <cellStyle name="Total (line) 7 41 2 2" xfId="52472" xr:uid="{00000000-0005-0000-0000-0000C1CE0000}"/>
    <cellStyle name="Total (line) 7 41 2 3" xfId="52473" xr:uid="{00000000-0005-0000-0000-0000C2CE0000}"/>
    <cellStyle name="Total (line) 7 41 2 4" xfId="52474" xr:uid="{00000000-0005-0000-0000-0000C3CE0000}"/>
    <cellStyle name="Total (line) 7 41 3" xfId="52475" xr:uid="{00000000-0005-0000-0000-0000C4CE0000}"/>
    <cellStyle name="Total (line) 7 41 4" xfId="52476" xr:uid="{00000000-0005-0000-0000-0000C5CE0000}"/>
    <cellStyle name="Total (line) 7 41 5" xfId="52477" xr:uid="{00000000-0005-0000-0000-0000C6CE0000}"/>
    <cellStyle name="Total (line) 7 42" xfId="7322" xr:uid="{00000000-0005-0000-0000-0000C7CE0000}"/>
    <cellStyle name="Total (line) 7 42 2" xfId="52478" xr:uid="{00000000-0005-0000-0000-0000C8CE0000}"/>
    <cellStyle name="Total (line) 7 42 2 2" xfId="52479" xr:uid="{00000000-0005-0000-0000-0000C9CE0000}"/>
    <cellStyle name="Total (line) 7 42 2 3" xfId="52480" xr:uid="{00000000-0005-0000-0000-0000CACE0000}"/>
    <cellStyle name="Total (line) 7 42 2 4" xfId="52481" xr:uid="{00000000-0005-0000-0000-0000CBCE0000}"/>
    <cellStyle name="Total (line) 7 42 3" xfId="52482" xr:uid="{00000000-0005-0000-0000-0000CCCE0000}"/>
    <cellStyle name="Total (line) 7 42 4" xfId="52483" xr:uid="{00000000-0005-0000-0000-0000CDCE0000}"/>
    <cellStyle name="Total (line) 7 42 5" xfId="52484" xr:uid="{00000000-0005-0000-0000-0000CECE0000}"/>
    <cellStyle name="Total (line) 7 43" xfId="7323" xr:uid="{00000000-0005-0000-0000-0000CFCE0000}"/>
    <cellStyle name="Total (line) 7 43 2" xfId="52485" xr:uid="{00000000-0005-0000-0000-0000D0CE0000}"/>
    <cellStyle name="Total (line) 7 43 2 2" xfId="52486" xr:uid="{00000000-0005-0000-0000-0000D1CE0000}"/>
    <cellStyle name="Total (line) 7 43 2 3" xfId="52487" xr:uid="{00000000-0005-0000-0000-0000D2CE0000}"/>
    <cellStyle name="Total (line) 7 43 2 4" xfId="52488" xr:uid="{00000000-0005-0000-0000-0000D3CE0000}"/>
    <cellStyle name="Total (line) 7 43 3" xfId="52489" xr:uid="{00000000-0005-0000-0000-0000D4CE0000}"/>
    <cellStyle name="Total (line) 7 43 4" xfId="52490" xr:uid="{00000000-0005-0000-0000-0000D5CE0000}"/>
    <cellStyle name="Total (line) 7 43 5" xfId="52491" xr:uid="{00000000-0005-0000-0000-0000D6CE0000}"/>
    <cellStyle name="Total (line) 7 44" xfId="7324" xr:uid="{00000000-0005-0000-0000-0000D7CE0000}"/>
    <cellStyle name="Total (line) 7 44 2" xfId="52492" xr:uid="{00000000-0005-0000-0000-0000D8CE0000}"/>
    <cellStyle name="Total (line) 7 44 2 2" xfId="52493" xr:uid="{00000000-0005-0000-0000-0000D9CE0000}"/>
    <cellStyle name="Total (line) 7 44 2 3" xfId="52494" xr:uid="{00000000-0005-0000-0000-0000DACE0000}"/>
    <cellStyle name="Total (line) 7 44 2 4" xfId="52495" xr:uid="{00000000-0005-0000-0000-0000DBCE0000}"/>
    <cellStyle name="Total (line) 7 44 3" xfId="52496" xr:uid="{00000000-0005-0000-0000-0000DCCE0000}"/>
    <cellStyle name="Total (line) 7 44 4" xfId="52497" xr:uid="{00000000-0005-0000-0000-0000DDCE0000}"/>
    <cellStyle name="Total (line) 7 44 5" xfId="52498" xr:uid="{00000000-0005-0000-0000-0000DECE0000}"/>
    <cellStyle name="Total (line) 7 45" xfId="7325" xr:uid="{00000000-0005-0000-0000-0000DFCE0000}"/>
    <cellStyle name="Total (line) 7 45 2" xfId="52499" xr:uid="{00000000-0005-0000-0000-0000E0CE0000}"/>
    <cellStyle name="Total (line) 7 45 2 2" xfId="52500" xr:uid="{00000000-0005-0000-0000-0000E1CE0000}"/>
    <cellStyle name="Total (line) 7 45 2 3" xfId="52501" xr:uid="{00000000-0005-0000-0000-0000E2CE0000}"/>
    <cellStyle name="Total (line) 7 45 2 4" xfId="52502" xr:uid="{00000000-0005-0000-0000-0000E3CE0000}"/>
    <cellStyle name="Total (line) 7 45 3" xfId="52503" xr:uid="{00000000-0005-0000-0000-0000E4CE0000}"/>
    <cellStyle name="Total (line) 7 45 4" xfId="52504" xr:uid="{00000000-0005-0000-0000-0000E5CE0000}"/>
    <cellStyle name="Total (line) 7 45 5" xfId="52505" xr:uid="{00000000-0005-0000-0000-0000E6CE0000}"/>
    <cellStyle name="Total (line) 7 46" xfId="52506" xr:uid="{00000000-0005-0000-0000-0000E7CE0000}"/>
    <cellStyle name="Total (line) 7 46 2" xfId="52507" xr:uid="{00000000-0005-0000-0000-0000E8CE0000}"/>
    <cellStyle name="Total (line) 7 46 3" xfId="52508" xr:uid="{00000000-0005-0000-0000-0000E9CE0000}"/>
    <cellStyle name="Total (line) 7 46 4" xfId="52509" xr:uid="{00000000-0005-0000-0000-0000EACE0000}"/>
    <cellStyle name="Total (line) 7 47" xfId="52510" xr:uid="{00000000-0005-0000-0000-0000EBCE0000}"/>
    <cellStyle name="Total (line) 7 5" xfId="7326" xr:uid="{00000000-0005-0000-0000-0000ECCE0000}"/>
    <cellStyle name="Total (line) 7 5 2" xfId="52511" xr:uid="{00000000-0005-0000-0000-0000EDCE0000}"/>
    <cellStyle name="Total (line) 7 5 2 2" xfId="52512" xr:uid="{00000000-0005-0000-0000-0000EECE0000}"/>
    <cellStyle name="Total (line) 7 5 2 3" xfId="52513" xr:uid="{00000000-0005-0000-0000-0000EFCE0000}"/>
    <cellStyle name="Total (line) 7 5 2 4" xfId="52514" xr:uid="{00000000-0005-0000-0000-0000F0CE0000}"/>
    <cellStyle name="Total (line) 7 5 3" xfId="52515" xr:uid="{00000000-0005-0000-0000-0000F1CE0000}"/>
    <cellStyle name="Total (line) 7 5 4" xfId="52516" xr:uid="{00000000-0005-0000-0000-0000F2CE0000}"/>
    <cellStyle name="Total (line) 7 5 5" xfId="52517" xr:uid="{00000000-0005-0000-0000-0000F3CE0000}"/>
    <cellStyle name="Total (line) 7 6" xfId="7327" xr:uid="{00000000-0005-0000-0000-0000F4CE0000}"/>
    <cellStyle name="Total (line) 7 6 2" xfId="52518" xr:uid="{00000000-0005-0000-0000-0000F5CE0000}"/>
    <cellStyle name="Total (line) 7 6 2 2" xfId="52519" xr:uid="{00000000-0005-0000-0000-0000F6CE0000}"/>
    <cellStyle name="Total (line) 7 6 2 3" xfId="52520" xr:uid="{00000000-0005-0000-0000-0000F7CE0000}"/>
    <cellStyle name="Total (line) 7 6 2 4" xfId="52521" xr:uid="{00000000-0005-0000-0000-0000F8CE0000}"/>
    <cellStyle name="Total (line) 7 6 3" xfId="52522" xr:uid="{00000000-0005-0000-0000-0000F9CE0000}"/>
    <cellStyle name="Total (line) 7 6 4" xfId="52523" xr:uid="{00000000-0005-0000-0000-0000FACE0000}"/>
    <cellStyle name="Total (line) 7 6 5" xfId="52524" xr:uid="{00000000-0005-0000-0000-0000FBCE0000}"/>
    <cellStyle name="Total (line) 7 7" xfId="7328" xr:uid="{00000000-0005-0000-0000-0000FCCE0000}"/>
    <cellStyle name="Total (line) 7 7 2" xfId="52525" xr:uid="{00000000-0005-0000-0000-0000FDCE0000}"/>
    <cellStyle name="Total (line) 7 7 2 2" xfId="52526" xr:uid="{00000000-0005-0000-0000-0000FECE0000}"/>
    <cellStyle name="Total (line) 7 7 2 3" xfId="52527" xr:uid="{00000000-0005-0000-0000-0000FFCE0000}"/>
    <cellStyle name="Total (line) 7 7 2 4" xfId="52528" xr:uid="{00000000-0005-0000-0000-000000CF0000}"/>
    <cellStyle name="Total (line) 7 7 3" xfId="52529" xr:uid="{00000000-0005-0000-0000-000001CF0000}"/>
    <cellStyle name="Total (line) 7 7 4" xfId="52530" xr:uid="{00000000-0005-0000-0000-000002CF0000}"/>
    <cellStyle name="Total (line) 7 7 5" xfId="52531" xr:uid="{00000000-0005-0000-0000-000003CF0000}"/>
    <cellStyle name="Total (line) 7 8" xfId="7329" xr:uid="{00000000-0005-0000-0000-000004CF0000}"/>
    <cellStyle name="Total (line) 7 8 2" xfId="52532" xr:uid="{00000000-0005-0000-0000-000005CF0000}"/>
    <cellStyle name="Total (line) 7 8 2 2" xfId="52533" xr:uid="{00000000-0005-0000-0000-000006CF0000}"/>
    <cellStyle name="Total (line) 7 8 2 3" xfId="52534" xr:uid="{00000000-0005-0000-0000-000007CF0000}"/>
    <cellStyle name="Total (line) 7 8 2 4" xfId="52535" xr:uid="{00000000-0005-0000-0000-000008CF0000}"/>
    <cellStyle name="Total (line) 7 8 3" xfId="52536" xr:uid="{00000000-0005-0000-0000-000009CF0000}"/>
    <cellStyle name="Total (line) 7 8 4" xfId="52537" xr:uid="{00000000-0005-0000-0000-00000ACF0000}"/>
    <cellStyle name="Total (line) 7 8 5" xfId="52538" xr:uid="{00000000-0005-0000-0000-00000BCF0000}"/>
    <cellStyle name="Total (line) 7 9" xfId="7330" xr:uid="{00000000-0005-0000-0000-00000CCF0000}"/>
    <cellStyle name="Total (line) 7 9 2" xfId="52539" xr:uid="{00000000-0005-0000-0000-00000DCF0000}"/>
    <cellStyle name="Total (line) 7 9 2 2" xfId="52540" xr:uid="{00000000-0005-0000-0000-00000ECF0000}"/>
    <cellStyle name="Total (line) 7 9 2 3" xfId="52541" xr:uid="{00000000-0005-0000-0000-00000FCF0000}"/>
    <cellStyle name="Total (line) 7 9 2 4" xfId="52542" xr:uid="{00000000-0005-0000-0000-000010CF0000}"/>
    <cellStyle name="Total (line) 7 9 3" xfId="52543" xr:uid="{00000000-0005-0000-0000-000011CF0000}"/>
    <cellStyle name="Total (line) 7 9 4" xfId="52544" xr:uid="{00000000-0005-0000-0000-000012CF0000}"/>
    <cellStyle name="Total (line) 7 9 5" xfId="52545" xr:uid="{00000000-0005-0000-0000-000013CF0000}"/>
    <cellStyle name="Total (line) 8" xfId="7331" xr:uid="{00000000-0005-0000-0000-000014CF0000}"/>
    <cellStyle name="Total (line) 8 10" xfId="7332" xr:uid="{00000000-0005-0000-0000-000015CF0000}"/>
    <cellStyle name="Total (line) 8 10 2" xfId="52546" xr:uid="{00000000-0005-0000-0000-000016CF0000}"/>
    <cellStyle name="Total (line) 8 10 2 2" xfId="52547" xr:uid="{00000000-0005-0000-0000-000017CF0000}"/>
    <cellStyle name="Total (line) 8 10 2 3" xfId="52548" xr:uid="{00000000-0005-0000-0000-000018CF0000}"/>
    <cellStyle name="Total (line) 8 10 2 4" xfId="52549" xr:uid="{00000000-0005-0000-0000-000019CF0000}"/>
    <cellStyle name="Total (line) 8 10 3" xfId="52550" xr:uid="{00000000-0005-0000-0000-00001ACF0000}"/>
    <cellStyle name="Total (line) 8 10 4" xfId="52551" xr:uid="{00000000-0005-0000-0000-00001BCF0000}"/>
    <cellStyle name="Total (line) 8 10 5" xfId="52552" xr:uid="{00000000-0005-0000-0000-00001CCF0000}"/>
    <cellStyle name="Total (line) 8 11" xfId="7333" xr:uid="{00000000-0005-0000-0000-00001DCF0000}"/>
    <cellStyle name="Total (line) 8 11 2" xfId="52553" xr:uid="{00000000-0005-0000-0000-00001ECF0000}"/>
    <cellStyle name="Total (line) 8 11 2 2" xfId="52554" xr:uid="{00000000-0005-0000-0000-00001FCF0000}"/>
    <cellStyle name="Total (line) 8 11 2 3" xfId="52555" xr:uid="{00000000-0005-0000-0000-000020CF0000}"/>
    <cellStyle name="Total (line) 8 11 2 4" xfId="52556" xr:uid="{00000000-0005-0000-0000-000021CF0000}"/>
    <cellStyle name="Total (line) 8 11 3" xfId="52557" xr:uid="{00000000-0005-0000-0000-000022CF0000}"/>
    <cellStyle name="Total (line) 8 11 4" xfId="52558" xr:uid="{00000000-0005-0000-0000-000023CF0000}"/>
    <cellStyle name="Total (line) 8 11 5" xfId="52559" xr:uid="{00000000-0005-0000-0000-000024CF0000}"/>
    <cellStyle name="Total (line) 8 12" xfId="7334" xr:uid="{00000000-0005-0000-0000-000025CF0000}"/>
    <cellStyle name="Total (line) 8 12 2" xfId="52560" xr:uid="{00000000-0005-0000-0000-000026CF0000}"/>
    <cellStyle name="Total (line) 8 12 2 2" xfId="52561" xr:uid="{00000000-0005-0000-0000-000027CF0000}"/>
    <cellStyle name="Total (line) 8 12 2 3" xfId="52562" xr:uid="{00000000-0005-0000-0000-000028CF0000}"/>
    <cellStyle name="Total (line) 8 12 2 4" xfId="52563" xr:uid="{00000000-0005-0000-0000-000029CF0000}"/>
    <cellStyle name="Total (line) 8 12 3" xfId="52564" xr:uid="{00000000-0005-0000-0000-00002ACF0000}"/>
    <cellStyle name="Total (line) 8 12 4" xfId="52565" xr:uid="{00000000-0005-0000-0000-00002BCF0000}"/>
    <cellStyle name="Total (line) 8 12 5" xfId="52566" xr:uid="{00000000-0005-0000-0000-00002CCF0000}"/>
    <cellStyle name="Total (line) 8 13" xfId="7335" xr:uid="{00000000-0005-0000-0000-00002DCF0000}"/>
    <cellStyle name="Total (line) 8 13 2" xfId="52567" xr:uid="{00000000-0005-0000-0000-00002ECF0000}"/>
    <cellStyle name="Total (line) 8 13 2 2" xfId="52568" xr:uid="{00000000-0005-0000-0000-00002FCF0000}"/>
    <cellStyle name="Total (line) 8 13 2 3" xfId="52569" xr:uid="{00000000-0005-0000-0000-000030CF0000}"/>
    <cellStyle name="Total (line) 8 13 2 4" xfId="52570" xr:uid="{00000000-0005-0000-0000-000031CF0000}"/>
    <cellStyle name="Total (line) 8 13 3" xfId="52571" xr:uid="{00000000-0005-0000-0000-000032CF0000}"/>
    <cellStyle name="Total (line) 8 13 4" xfId="52572" xr:uid="{00000000-0005-0000-0000-000033CF0000}"/>
    <cellStyle name="Total (line) 8 13 5" xfId="52573" xr:uid="{00000000-0005-0000-0000-000034CF0000}"/>
    <cellStyle name="Total (line) 8 14" xfId="7336" xr:uid="{00000000-0005-0000-0000-000035CF0000}"/>
    <cellStyle name="Total (line) 8 14 2" xfId="52574" xr:uid="{00000000-0005-0000-0000-000036CF0000}"/>
    <cellStyle name="Total (line) 8 14 2 2" xfId="52575" xr:uid="{00000000-0005-0000-0000-000037CF0000}"/>
    <cellStyle name="Total (line) 8 14 2 3" xfId="52576" xr:uid="{00000000-0005-0000-0000-000038CF0000}"/>
    <cellStyle name="Total (line) 8 14 2 4" xfId="52577" xr:uid="{00000000-0005-0000-0000-000039CF0000}"/>
    <cellStyle name="Total (line) 8 14 3" xfId="52578" xr:uid="{00000000-0005-0000-0000-00003ACF0000}"/>
    <cellStyle name="Total (line) 8 14 4" xfId="52579" xr:uid="{00000000-0005-0000-0000-00003BCF0000}"/>
    <cellStyle name="Total (line) 8 14 5" xfId="52580" xr:uid="{00000000-0005-0000-0000-00003CCF0000}"/>
    <cellStyle name="Total (line) 8 15" xfId="7337" xr:uid="{00000000-0005-0000-0000-00003DCF0000}"/>
    <cellStyle name="Total (line) 8 15 2" xfId="52581" xr:uid="{00000000-0005-0000-0000-00003ECF0000}"/>
    <cellStyle name="Total (line) 8 15 2 2" xfId="52582" xr:uid="{00000000-0005-0000-0000-00003FCF0000}"/>
    <cellStyle name="Total (line) 8 15 2 3" xfId="52583" xr:uid="{00000000-0005-0000-0000-000040CF0000}"/>
    <cellStyle name="Total (line) 8 15 2 4" xfId="52584" xr:uid="{00000000-0005-0000-0000-000041CF0000}"/>
    <cellStyle name="Total (line) 8 15 3" xfId="52585" xr:uid="{00000000-0005-0000-0000-000042CF0000}"/>
    <cellStyle name="Total (line) 8 15 4" xfId="52586" xr:uid="{00000000-0005-0000-0000-000043CF0000}"/>
    <cellStyle name="Total (line) 8 15 5" xfId="52587" xr:uid="{00000000-0005-0000-0000-000044CF0000}"/>
    <cellStyle name="Total (line) 8 16" xfId="7338" xr:uid="{00000000-0005-0000-0000-000045CF0000}"/>
    <cellStyle name="Total (line) 8 16 2" xfId="52588" xr:uid="{00000000-0005-0000-0000-000046CF0000}"/>
    <cellStyle name="Total (line) 8 16 2 2" xfId="52589" xr:uid="{00000000-0005-0000-0000-000047CF0000}"/>
    <cellStyle name="Total (line) 8 16 2 3" xfId="52590" xr:uid="{00000000-0005-0000-0000-000048CF0000}"/>
    <cellStyle name="Total (line) 8 16 2 4" xfId="52591" xr:uid="{00000000-0005-0000-0000-000049CF0000}"/>
    <cellStyle name="Total (line) 8 16 3" xfId="52592" xr:uid="{00000000-0005-0000-0000-00004ACF0000}"/>
    <cellStyle name="Total (line) 8 16 4" xfId="52593" xr:uid="{00000000-0005-0000-0000-00004BCF0000}"/>
    <cellStyle name="Total (line) 8 16 5" xfId="52594" xr:uid="{00000000-0005-0000-0000-00004CCF0000}"/>
    <cellStyle name="Total (line) 8 17" xfId="7339" xr:uid="{00000000-0005-0000-0000-00004DCF0000}"/>
    <cellStyle name="Total (line) 8 17 2" xfId="52595" xr:uid="{00000000-0005-0000-0000-00004ECF0000}"/>
    <cellStyle name="Total (line) 8 17 2 2" xfId="52596" xr:uid="{00000000-0005-0000-0000-00004FCF0000}"/>
    <cellStyle name="Total (line) 8 17 2 3" xfId="52597" xr:uid="{00000000-0005-0000-0000-000050CF0000}"/>
    <cellStyle name="Total (line) 8 17 2 4" xfId="52598" xr:uid="{00000000-0005-0000-0000-000051CF0000}"/>
    <cellStyle name="Total (line) 8 17 3" xfId="52599" xr:uid="{00000000-0005-0000-0000-000052CF0000}"/>
    <cellStyle name="Total (line) 8 17 4" xfId="52600" xr:uid="{00000000-0005-0000-0000-000053CF0000}"/>
    <cellStyle name="Total (line) 8 17 5" xfId="52601" xr:uid="{00000000-0005-0000-0000-000054CF0000}"/>
    <cellStyle name="Total (line) 8 18" xfId="7340" xr:uid="{00000000-0005-0000-0000-000055CF0000}"/>
    <cellStyle name="Total (line) 8 18 2" xfId="52602" xr:uid="{00000000-0005-0000-0000-000056CF0000}"/>
    <cellStyle name="Total (line) 8 18 2 2" xfId="52603" xr:uid="{00000000-0005-0000-0000-000057CF0000}"/>
    <cellStyle name="Total (line) 8 18 2 3" xfId="52604" xr:uid="{00000000-0005-0000-0000-000058CF0000}"/>
    <cellStyle name="Total (line) 8 18 2 4" xfId="52605" xr:uid="{00000000-0005-0000-0000-000059CF0000}"/>
    <cellStyle name="Total (line) 8 18 3" xfId="52606" xr:uid="{00000000-0005-0000-0000-00005ACF0000}"/>
    <cellStyle name="Total (line) 8 18 4" xfId="52607" xr:uid="{00000000-0005-0000-0000-00005BCF0000}"/>
    <cellStyle name="Total (line) 8 18 5" xfId="52608" xr:uid="{00000000-0005-0000-0000-00005CCF0000}"/>
    <cellStyle name="Total (line) 8 19" xfId="7341" xr:uid="{00000000-0005-0000-0000-00005DCF0000}"/>
    <cellStyle name="Total (line) 8 19 2" xfId="52609" xr:uid="{00000000-0005-0000-0000-00005ECF0000}"/>
    <cellStyle name="Total (line) 8 19 2 2" xfId="52610" xr:uid="{00000000-0005-0000-0000-00005FCF0000}"/>
    <cellStyle name="Total (line) 8 19 2 3" xfId="52611" xr:uid="{00000000-0005-0000-0000-000060CF0000}"/>
    <cellStyle name="Total (line) 8 19 2 4" xfId="52612" xr:uid="{00000000-0005-0000-0000-000061CF0000}"/>
    <cellStyle name="Total (line) 8 19 3" xfId="52613" xr:uid="{00000000-0005-0000-0000-000062CF0000}"/>
    <cellStyle name="Total (line) 8 19 4" xfId="52614" xr:uid="{00000000-0005-0000-0000-000063CF0000}"/>
    <cellStyle name="Total (line) 8 19 5" xfId="52615" xr:uid="{00000000-0005-0000-0000-000064CF0000}"/>
    <cellStyle name="Total (line) 8 2" xfId="7342" xr:uid="{00000000-0005-0000-0000-000065CF0000}"/>
    <cellStyle name="Total (line) 8 2 2" xfId="52616" xr:uid="{00000000-0005-0000-0000-000066CF0000}"/>
    <cellStyle name="Total (line) 8 2 2 2" xfId="52617" xr:uid="{00000000-0005-0000-0000-000067CF0000}"/>
    <cellStyle name="Total (line) 8 2 2 3" xfId="52618" xr:uid="{00000000-0005-0000-0000-000068CF0000}"/>
    <cellStyle name="Total (line) 8 2 2 4" xfId="52619" xr:uid="{00000000-0005-0000-0000-000069CF0000}"/>
    <cellStyle name="Total (line) 8 2 3" xfId="52620" xr:uid="{00000000-0005-0000-0000-00006ACF0000}"/>
    <cellStyle name="Total (line) 8 2 4" xfId="52621" xr:uid="{00000000-0005-0000-0000-00006BCF0000}"/>
    <cellStyle name="Total (line) 8 2 5" xfId="52622" xr:uid="{00000000-0005-0000-0000-00006CCF0000}"/>
    <cellStyle name="Total (line) 8 20" xfId="7343" xr:uid="{00000000-0005-0000-0000-00006DCF0000}"/>
    <cellStyle name="Total (line) 8 20 2" xfId="52623" xr:uid="{00000000-0005-0000-0000-00006ECF0000}"/>
    <cellStyle name="Total (line) 8 20 2 2" xfId="52624" xr:uid="{00000000-0005-0000-0000-00006FCF0000}"/>
    <cellStyle name="Total (line) 8 20 2 3" xfId="52625" xr:uid="{00000000-0005-0000-0000-000070CF0000}"/>
    <cellStyle name="Total (line) 8 20 2 4" xfId="52626" xr:uid="{00000000-0005-0000-0000-000071CF0000}"/>
    <cellStyle name="Total (line) 8 20 3" xfId="52627" xr:uid="{00000000-0005-0000-0000-000072CF0000}"/>
    <cellStyle name="Total (line) 8 20 4" xfId="52628" xr:uid="{00000000-0005-0000-0000-000073CF0000}"/>
    <cellStyle name="Total (line) 8 20 5" xfId="52629" xr:uid="{00000000-0005-0000-0000-000074CF0000}"/>
    <cellStyle name="Total (line) 8 21" xfId="7344" xr:uid="{00000000-0005-0000-0000-000075CF0000}"/>
    <cellStyle name="Total (line) 8 21 2" xfId="52630" xr:uid="{00000000-0005-0000-0000-000076CF0000}"/>
    <cellStyle name="Total (line) 8 21 2 2" xfId="52631" xr:uid="{00000000-0005-0000-0000-000077CF0000}"/>
    <cellStyle name="Total (line) 8 21 2 3" xfId="52632" xr:uid="{00000000-0005-0000-0000-000078CF0000}"/>
    <cellStyle name="Total (line) 8 21 2 4" xfId="52633" xr:uid="{00000000-0005-0000-0000-000079CF0000}"/>
    <cellStyle name="Total (line) 8 21 3" xfId="52634" xr:uid="{00000000-0005-0000-0000-00007ACF0000}"/>
    <cellStyle name="Total (line) 8 21 4" xfId="52635" xr:uid="{00000000-0005-0000-0000-00007BCF0000}"/>
    <cellStyle name="Total (line) 8 21 5" xfId="52636" xr:uid="{00000000-0005-0000-0000-00007CCF0000}"/>
    <cellStyle name="Total (line) 8 22" xfId="7345" xr:uid="{00000000-0005-0000-0000-00007DCF0000}"/>
    <cellStyle name="Total (line) 8 22 2" xfId="52637" xr:uid="{00000000-0005-0000-0000-00007ECF0000}"/>
    <cellStyle name="Total (line) 8 22 2 2" xfId="52638" xr:uid="{00000000-0005-0000-0000-00007FCF0000}"/>
    <cellStyle name="Total (line) 8 22 2 3" xfId="52639" xr:uid="{00000000-0005-0000-0000-000080CF0000}"/>
    <cellStyle name="Total (line) 8 22 2 4" xfId="52640" xr:uid="{00000000-0005-0000-0000-000081CF0000}"/>
    <cellStyle name="Total (line) 8 22 3" xfId="52641" xr:uid="{00000000-0005-0000-0000-000082CF0000}"/>
    <cellStyle name="Total (line) 8 22 4" xfId="52642" xr:uid="{00000000-0005-0000-0000-000083CF0000}"/>
    <cellStyle name="Total (line) 8 22 5" xfId="52643" xr:uid="{00000000-0005-0000-0000-000084CF0000}"/>
    <cellStyle name="Total (line) 8 23" xfId="7346" xr:uid="{00000000-0005-0000-0000-000085CF0000}"/>
    <cellStyle name="Total (line) 8 23 2" xfId="52644" xr:uid="{00000000-0005-0000-0000-000086CF0000}"/>
    <cellStyle name="Total (line) 8 23 2 2" xfId="52645" xr:uid="{00000000-0005-0000-0000-000087CF0000}"/>
    <cellStyle name="Total (line) 8 23 2 3" xfId="52646" xr:uid="{00000000-0005-0000-0000-000088CF0000}"/>
    <cellStyle name="Total (line) 8 23 2 4" xfId="52647" xr:uid="{00000000-0005-0000-0000-000089CF0000}"/>
    <cellStyle name="Total (line) 8 23 3" xfId="52648" xr:uid="{00000000-0005-0000-0000-00008ACF0000}"/>
    <cellStyle name="Total (line) 8 23 4" xfId="52649" xr:uid="{00000000-0005-0000-0000-00008BCF0000}"/>
    <cellStyle name="Total (line) 8 23 5" xfId="52650" xr:uid="{00000000-0005-0000-0000-00008CCF0000}"/>
    <cellStyle name="Total (line) 8 24" xfId="7347" xr:uid="{00000000-0005-0000-0000-00008DCF0000}"/>
    <cellStyle name="Total (line) 8 24 2" xfId="52651" xr:uid="{00000000-0005-0000-0000-00008ECF0000}"/>
    <cellStyle name="Total (line) 8 24 2 2" xfId="52652" xr:uid="{00000000-0005-0000-0000-00008FCF0000}"/>
    <cellStyle name="Total (line) 8 24 2 3" xfId="52653" xr:uid="{00000000-0005-0000-0000-000090CF0000}"/>
    <cellStyle name="Total (line) 8 24 2 4" xfId="52654" xr:uid="{00000000-0005-0000-0000-000091CF0000}"/>
    <cellStyle name="Total (line) 8 24 3" xfId="52655" xr:uid="{00000000-0005-0000-0000-000092CF0000}"/>
    <cellStyle name="Total (line) 8 24 4" xfId="52656" xr:uid="{00000000-0005-0000-0000-000093CF0000}"/>
    <cellStyle name="Total (line) 8 24 5" xfId="52657" xr:uid="{00000000-0005-0000-0000-000094CF0000}"/>
    <cellStyle name="Total (line) 8 25" xfId="7348" xr:uid="{00000000-0005-0000-0000-000095CF0000}"/>
    <cellStyle name="Total (line) 8 25 2" xfId="52658" xr:uid="{00000000-0005-0000-0000-000096CF0000}"/>
    <cellStyle name="Total (line) 8 25 2 2" xfId="52659" xr:uid="{00000000-0005-0000-0000-000097CF0000}"/>
    <cellStyle name="Total (line) 8 25 2 3" xfId="52660" xr:uid="{00000000-0005-0000-0000-000098CF0000}"/>
    <cellStyle name="Total (line) 8 25 2 4" xfId="52661" xr:uid="{00000000-0005-0000-0000-000099CF0000}"/>
    <cellStyle name="Total (line) 8 25 3" xfId="52662" xr:uid="{00000000-0005-0000-0000-00009ACF0000}"/>
    <cellStyle name="Total (line) 8 25 4" xfId="52663" xr:uid="{00000000-0005-0000-0000-00009BCF0000}"/>
    <cellStyle name="Total (line) 8 25 5" xfId="52664" xr:uid="{00000000-0005-0000-0000-00009CCF0000}"/>
    <cellStyle name="Total (line) 8 26" xfId="7349" xr:uid="{00000000-0005-0000-0000-00009DCF0000}"/>
    <cellStyle name="Total (line) 8 26 2" xfId="52665" xr:uid="{00000000-0005-0000-0000-00009ECF0000}"/>
    <cellStyle name="Total (line) 8 26 2 2" xfId="52666" xr:uid="{00000000-0005-0000-0000-00009FCF0000}"/>
    <cellStyle name="Total (line) 8 26 2 3" xfId="52667" xr:uid="{00000000-0005-0000-0000-0000A0CF0000}"/>
    <cellStyle name="Total (line) 8 26 2 4" xfId="52668" xr:uid="{00000000-0005-0000-0000-0000A1CF0000}"/>
    <cellStyle name="Total (line) 8 26 3" xfId="52669" xr:uid="{00000000-0005-0000-0000-0000A2CF0000}"/>
    <cellStyle name="Total (line) 8 26 4" xfId="52670" xr:uid="{00000000-0005-0000-0000-0000A3CF0000}"/>
    <cellStyle name="Total (line) 8 26 5" xfId="52671" xr:uid="{00000000-0005-0000-0000-0000A4CF0000}"/>
    <cellStyle name="Total (line) 8 27" xfId="7350" xr:uid="{00000000-0005-0000-0000-0000A5CF0000}"/>
    <cellStyle name="Total (line) 8 27 2" xfId="52672" xr:uid="{00000000-0005-0000-0000-0000A6CF0000}"/>
    <cellStyle name="Total (line) 8 27 2 2" xfId="52673" xr:uid="{00000000-0005-0000-0000-0000A7CF0000}"/>
    <cellStyle name="Total (line) 8 27 2 3" xfId="52674" xr:uid="{00000000-0005-0000-0000-0000A8CF0000}"/>
    <cellStyle name="Total (line) 8 27 2 4" xfId="52675" xr:uid="{00000000-0005-0000-0000-0000A9CF0000}"/>
    <cellStyle name="Total (line) 8 27 3" xfId="52676" xr:uid="{00000000-0005-0000-0000-0000AACF0000}"/>
    <cellStyle name="Total (line) 8 27 4" xfId="52677" xr:uid="{00000000-0005-0000-0000-0000ABCF0000}"/>
    <cellStyle name="Total (line) 8 27 5" xfId="52678" xr:uid="{00000000-0005-0000-0000-0000ACCF0000}"/>
    <cellStyle name="Total (line) 8 28" xfId="7351" xr:uid="{00000000-0005-0000-0000-0000ADCF0000}"/>
    <cellStyle name="Total (line) 8 28 2" xfId="52679" xr:uid="{00000000-0005-0000-0000-0000AECF0000}"/>
    <cellStyle name="Total (line) 8 28 2 2" xfId="52680" xr:uid="{00000000-0005-0000-0000-0000AFCF0000}"/>
    <cellStyle name="Total (line) 8 28 2 3" xfId="52681" xr:uid="{00000000-0005-0000-0000-0000B0CF0000}"/>
    <cellStyle name="Total (line) 8 28 2 4" xfId="52682" xr:uid="{00000000-0005-0000-0000-0000B1CF0000}"/>
    <cellStyle name="Total (line) 8 28 3" xfId="52683" xr:uid="{00000000-0005-0000-0000-0000B2CF0000}"/>
    <cellStyle name="Total (line) 8 28 4" xfId="52684" xr:uid="{00000000-0005-0000-0000-0000B3CF0000}"/>
    <cellStyle name="Total (line) 8 28 5" xfId="52685" xr:uid="{00000000-0005-0000-0000-0000B4CF0000}"/>
    <cellStyle name="Total (line) 8 29" xfId="7352" xr:uid="{00000000-0005-0000-0000-0000B5CF0000}"/>
    <cellStyle name="Total (line) 8 29 2" xfId="52686" xr:uid="{00000000-0005-0000-0000-0000B6CF0000}"/>
    <cellStyle name="Total (line) 8 29 2 2" xfId="52687" xr:uid="{00000000-0005-0000-0000-0000B7CF0000}"/>
    <cellStyle name="Total (line) 8 29 2 3" xfId="52688" xr:uid="{00000000-0005-0000-0000-0000B8CF0000}"/>
    <cellStyle name="Total (line) 8 29 2 4" xfId="52689" xr:uid="{00000000-0005-0000-0000-0000B9CF0000}"/>
    <cellStyle name="Total (line) 8 29 3" xfId="52690" xr:uid="{00000000-0005-0000-0000-0000BACF0000}"/>
    <cellStyle name="Total (line) 8 29 4" xfId="52691" xr:uid="{00000000-0005-0000-0000-0000BBCF0000}"/>
    <cellStyle name="Total (line) 8 29 5" xfId="52692" xr:uid="{00000000-0005-0000-0000-0000BCCF0000}"/>
    <cellStyle name="Total (line) 8 3" xfId="7353" xr:uid="{00000000-0005-0000-0000-0000BDCF0000}"/>
    <cellStyle name="Total (line) 8 3 2" xfId="52693" xr:uid="{00000000-0005-0000-0000-0000BECF0000}"/>
    <cellStyle name="Total (line) 8 3 2 2" xfId="52694" xr:uid="{00000000-0005-0000-0000-0000BFCF0000}"/>
    <cellStyle name="Total (line) 8 3 2 3" xfId="52695" xr:uid="{00000000-0005-0000-0000-0000C0CF0000}"/>
    <cellStyle name="Total (line) 8 3 2 4" xfId="52696" xr:uid="{00000000-0005-0000-0000-0000C1CF0000}"/>
    <cellStyle name="Total (line) 8 3 3" xfId="52697" xr:uid="{00000000-0005-0000-0000-0000C2CF0000}"/>
    <cellStyle name="Total (line) 8 3 4" xfId="52698" xr:uid="{00000000-0005-0000-0000-0000C3CF0000}"/>
    <cellStyle name="Total (line) 8 3 5" xfId="52699" xr:uid="{00000000-0005-0000-0000-0000C4CF0000}"/>
    <cellStyle name="Total (line) 8 30" xfId="7354" xr:uid="{00000000-0005-0000-0000-0000C5CF0000}"/>
    <cellStyle name="Total (line) 8 30 2" xfId="52700" xr:uid="{00000000-0005-0000-0000-0000C6CF0000}"/>
    <cellStyle name="Total (line) 8 30 2 2" xfId="52701" xr:uid="{00000000-0005-0000-0000-0000C7CF0000}"/>
    <cellStyle name="Total (line) 8 30 2 3" xfId="52702" xr:uid="{00000000-0005-0000-0000-0000C8CF0000}"/>
    <cellStyle name="Total (line) 8 30 2 4" xfId="52703" xr:uid="{00000000-0005-0000-0000-0000C9CF0000}"/>
    <cellStyle name="Total (line) 8 30 3" xfId="52704" xr:uid="{00000000-0005-0000-0000-0000CACF0000}"/>
    <cellStyle name="Total (line) 8 30 4" xfId="52705" xr:uid="{00000000-0005-0000-0000-0000CBCF0000}"/>
    <cellStyle name="Total (line) 8 30 5" xfId="52706" xr:uid="{00000000-0005-0000-0000-0000CCCF0000}"/>
    <cellStyle name="Total (line) 8 31" xfId="7355" xr:uid="{00000000-0005-0000-0000-0000CDCF0000}"/>
    <cellStyle name="Total (line) 8 31 2" xfId="52707" xr:uid="{00000000-0005-0000-0000-0000CECF0000}"/>
    <cellStyle name="Total (line) 8 31 2 2" xfId="52708" xr:uid="{00000000-0005-0000-0000-0000CFCF0000}"/>
    <cellStyle name="Total (line) 8 31 2 3" xfId="52709" xr:uid="{00000000-0005-0000-0000-0000D0CF0000}"/>
    <cellStyle name="Total (line) 8 31 2 4" xfId="52710" xr:uid="{00000000-0005-0000-0000-0000D1CF0000}"/>
    <cellStyle name="Total (line) 8 31 3" xfId="52711" xr:uid="{00000000-0005-0000-0000-0000D2CF0000}"/>
    <cellStyle name="Total (line) 8 31 4" xfId="52712" xr:uid="{00000000-0005-0000-0000-0000D3CF0000}"/>
    <cellStyle name="Total (line) 8 31 5" xfId="52713" xr:uid="{00000000-0005-0000-0000-0000D4CF0000}"/>
    <cellStyle name="Total (line) 8 32" xfId="7356" xr:uid="{00000000-0005-0000-0000-0000D5CF0000}"/>
    <cellStyle name="Total (line) 8 32 2" xfId="52714" xr:uid="{00000000-0005-0000-0000-0000D6CF0000}"/>
    <cellStyle name="Total (line) 8 32 2 2" xfId="52715" xr:uid="{00000000-0005-0000-0000-0000D7CF0000}"/>
    <cellStyle name="Total (line) 8 32 2 3" xfId="52716" xr:uid="{00000000-0005-0000-0000-0000D8CF0000}"/>
    <cellStyle name="Total (line) 8 32 2 4" xfId="52717" xr:uid="{00000000-0005-0000-0000-0000D9CF0000}"/>
    <cellStyle name="Total (line) 8 32 3" xfId="52718" xr:uid="{00000000-0005-0000-0000-0000DACF0000}"/>
    <cellStyle name="Total (line) 8 32 4" xfId="52719" xr:uid="{00000000-0005-0000-0000-0000DBCF0000}"/>
    <cellStyle name="Total (line) 8 32 5" xfId="52720" xr:uid="{00000000-0005-0000-0000-0000DCCF0000}"/>
    <cellStyle name="Total (line) 8 33" xfId="7357" xr:uid="{00000000-0005-0000-0000-0000DDCF0000}"/>
    <cellStyle name="Total (line) 8 33 2" xfId="52721" xr:uid="{00000000-0005-0000-0000-0000DECF0000}"/>
    <cellStyle name="Total (line) 8 33 2 2" xfId="52722" xr:uid="{00000000-0005-0000-0000-0000DFCF0000}"/>
    <cellStyle name="Total (line) 8 33 2 3" xfId="52723" xr:uid="{00000000-0005-0000-0000-0000E0CF0000}"/>
    <cellStyle name="Total (line) 8 33 2 4" xfId="52724" xr:uid="{00000000-0005-0000-0000-0000E1CF0000}"/>
    <cellStyle name="Total (line) 8 33 3" xfId="52725" xr:uid="{00000000-0005-0000-0000-0000E2CF0000}"/>
    <cellStyle name="Total (line) 8 33 4" xfId="52726" xr:uid="{00000000-0005-0000-0000-0000E3CF0000}"/>
    <cellStyle name="Total (line) 8 33 5" xfId="52727" xr:uid="{00000000-0005-0000-0000-0000E4CF0000}"/>
    <cellStyle name="Total (line) 8 34" xfId="7358" xr:uid="{00000000-0005-0000-0000-0000E5CF0000}"/>
    <cellStyle name="Total (line) 8 34 2" xfId="52728" xr:uid="{00000000-0005-0000-0000-0000E6CF0000}"/>
    <cellStyle name="Total (line) 8 34 2 2" xfId="52729" xr:uid="{00000000-0005-0000-0000-0000E7CF0000}"/>
    <cellStyle name="Total (line) 8 34 2 3" xfId="52730" xr:uid="{00000000-0005-0000-0000-0000E8CF0000}"/>
    <cellStyle name="Total (line) 8 34 2 4" xfId="52731" xr:uid="{00000000-0005-0000-0000-0000E9CF0000}"/>
    <cellStyle name="Total (line) 8 34 3" xfId="52732" xr:uid="{00000000-0005-0000-0000-0000EACF0000}"/>
    <cellStyle name="Total (line) 8 34 4" xfId="52733" xr:uid="{00000000-0005-0000-0000-0000EBCF0000}"/>
    <cellStyle name="Total (line) 8 34 5" xfId="52734" xr:uid="{00000000-0005-0000-0000-0000ECCF0000}"/>
    <cellStyle name="Total (line) 8 35" xfId="7359" xr:uid="{00000000-0005-0000-0000-0000EDCF0000}"/>
    <cellStyle name="Total (line) 8 35 2" xfId="52735" xr:uid="{00000000-0005-0000-0000-0000EECF0000}"/>
    <cellStyle name="Total (line) 8 35 2 2" xfId="52736" xr:uid="{00000000-0005-0000-0000-0000EFCF0000}"/>
    <cellStyle name="Total (line) 8 35 2 3" xfId="52737" xr:uid="{00000000-0005-0000-0000-0000F0CF0000}"/>
    <cellStyle name="Total (line) 8 35 2 4" xfId="52738" xr:uid="{00000000-0005-0000-0000-0000F1CF0000}"/>
    <cellStyle name="Total (line) 8 35 3" xfId="52739" xr:uid="{00000000-0005-0000-0000-0000F2CF0000}"/>
    <cellStyle name="Total (line) 8 35 4" xfId="52740" xr:uid="{00000000-0005-0000-0000-0000F3CF0000}"/>
    <cellStyle name="Total (line) 8 35 5" xfId="52741" xr:uid="{00000000-0005-0000-0000-0000F4CF0000}"/>
    <cellStyle name="Total (line) 8 36" xfId="7360" xr:uid="{00000000-0005-0000-0000-0000F5CF0000}"/>
    <cellStyle name="Total (line) 8 36 2" xfId="52742" xr:uid="{00000000-0005-0000-0000-0000F6CF0000}"/>
    <cellStyle name="Total (line) 8 36 2 2" xfId="52743" xr:uid="{00000000-0005-0000-0000-0000F7CF0000}"/>
    <cellStyle name="Total (line) 8 36 2 3" xfId="52744" xr:uid="{00000000-0005-0000-0000-0000F8CF0000}"/>
    <cellStyle name="Total (line) 8 36 2 4" xfId="52745" xr:uid="{00000000-0005-0000-0000-0000F9CF0000}"/>
    <cellStyle name="Total (line) 8 36 3" xfId="52746" xr:uid="{00000000-0005-0000-0000-0000FACF0000}"/>
    <cellStyle name="Total (line) 8 36 4" xfId="52747" xr:uid="{00000000-0005-0000-0000-0000FBCF0000}"/>
    <cellStyle name="Total (line) 8 36 5" xfId="52748" xr:uid="{00000000-0005-0000-0000-0000FCCF0000}"/>
    <cellStyle name="Total (line) 8 37" xfId="7361" xr:uid="{00000000-0005-0000-0000-0000FDCF0000}"/>
    <cellStyle name="Total (line) 8 37 2" xfId="52749" xr:uid="{00000000-0005-0000-0000-0000FECF0000}"/>
    <cellStyle name="Total (line) 8 37 2 2" xfId="52750" xr:uid="{00000000-0005-0000-0000-0000FFCF0000}"/>
    <cellStyle name="Total (line) 8 37 2 3" xfId="52751" xr:uid="{00000000-0005-0000-0000-000000D00000}"/>
    <cellStyle name="Total (line) 8 37 2 4" xfId="52752" xr:uid="{00000000-0005-0000-0000-000001D00000}"/>
    <cellStyle name="Total (line) 8 37 3" xfId="52753" xr:uid="{00000000-0005-0000-0000-000002D00000}"/>
    <cellStyle name="Total (line) 8 37 4" xfId="52754" xr:uid="{00000000-0005-0000-0000-000003D00000}"/>
    <cellStyle name="Total (line) 8 37 5" xfId="52755" xr:uid="{00000000-0005-0000-0000-000004D00000}"/>
    <cellStyle name="Total (line) 8 38" xfId="7362" xr:uid="{00000000-0005-0000-0000-000005D00000}"/>
    <cellStyle name="Total (line) 8 38 2" xfId="52756" xr:uid="{00000000-0005-0000-0000-000006D00000}"/>
    <cellStyle name="Total (line) 8 38 2 2" xfId="52757" xr:uid="{00000000-0005-0000-0000-000007D00000}"/>
    <cellStyle name="Total (line) 8 38 2 3" xfId="52758" xr:uid="{00000000-0005-0000-0000-000008D00000}"/>
    <cellStyle name="Total (line) 8 38 2 4" xfId="52759" xr:uid="{00000000-0005-0000-0000-000009D00000}"/>
    <cellStyle name="Total (line) 8 38 3" xfId="52760" xr:uid="{00000000-0005-0000-0000-00000AD00000}"/>
    <cellStyle name="Total (line) 8 38 4" xfId="52761" xr:uid="{00000000-0005-0000-0000-00000BD00000}"/>
    <cellStyle name="Total (line) 8 38 5" xfId="52762" xr:uid="{00000000-0005-0000-0000-00000CD00000}"/>
    <cellStyle name="Total (line) 8 39" xfId="7363" xr:uid="{00000000-0005-0000-0000-00000DD00000}"/>
    <cellStyle name="Total (line) 8 39 2" xfId="52763" xr:uid="{00000000-0005-0000-0000-00000ED00000}"/>
    <cellStyle name="Total (line) 8 39 2 2" xfId="52764" xr:uid="{00000000-0005-0000-0000-00000FD00000}"/>
    <cellStyle name="Total (line) 8 39 2 3" xfId="52765" xr:uid="{00000000-0005-0000-0000-000010D00000}"/>
    <cellStyle name="Total (line) 8 39 2 4" xfId="52766" xr:uid="{00000000-0005-0000-0000-000011D00000}"/>
    <cellStyle name="Total (line) 8 39 3" xfId="52767" xr:uid="{00000000-0005-0000-0000-000012D00000}"/>
    <cellStyle name="Total (line) 8 39 4" xfId="52768" xr:uid="{00000000-0005-0000-0000-000013D00000}"/>
    <cellStyle name="Total (line) 8 39 5" xfId="52769" xr:uid="{00000000-0005-0000-0000-000014D00000}"/>
    <cellStyle name="Total (line) 8 4" xfId="7364" xr:uid="{00000000-0005-0000-0000-000015D00000}"/>
    <cellStyle name="Total (line) 8 4 2" xfId="52770" xr:uid="{00000000-0005-0000-0000-000016D00000}"/>
    <cellStyle name="Total (line) 8 4 2 2" xfId="52771" xr:uid="{00000000-0005-0000-0000-000017D00000}"/>
    <cellStyle name="Total (line) 8 4 2 3" xfId="52772" xr:uid="{00000000-0005-0000-0000-000018D00000}"/>
    <cellStyle name="Total (line) 8 4 2 4" xfId="52773" xr:uid="{00000000-0005-0000-0000-000019D00000}"/>
    <cellStyle name="Total (line) 8 4 3" xfId="52774" xr:uid="{00000000-0005-0000-0000-00001AD00000}"/>
    <cellStyle name="Total (line) 8 4 4" xfId="52775" xr:uid="{00000000-0005-0000-0000-00001BD00000}"/>
    <cellStyle name="Total (line) 8 4 5" xfId="52776" xr:uid="{00000000-0005-0000-0000-00001CD00000}"/>
    <cellStyle name="Total (line) 8 40" xfId="7365" xr:uid="{00000000-0005-0000-0000-00001DD00000}"/>
    <cellStyle name="Total (line) 8 40 2" xfId="52777" xr:uid="{00000000-0005-0000-0000-00001ED00000}"/>
    <cellStyle name="Total (line) 8 40 2 2" xfId="52778" xr:uid="{00000000-0005-0000-0000-00001FD00000}"/>
    <cellStyle name="Total (line) 8 40 2 3" xfId="52779" xr:uid="{00000000-0005-0000-0000-000020D00000}"/>
    <cellStyle name="Total (line) 8 40 2 4" xfId="52780" xr:uid="{00000000-0005-0000-0000-000021D00000}"/>
    <cellStyle name="Total (line) 8 40 3" xfId="52781" xr:uid="{00000000-0005-0000-0000-000022D00000}"/>
    <cellStyle name="Total (line) 8 40 4" xfId="52782" xr:uid="{00000000-0005-0000-0000-000023D00000}"/>
    <cellStyle name="Total (line) 8 40 5" xfId="52783" xr:uid="{00000000-0005-0000-0000-000024D00000}"/>
    <cellStyle name="Total (line) 8 41" xfId="7366" xr:uid="{00000000-0005-0000-0000-000025D00000}"/>
    <cellStyle name="Total (line) 8 41 2" xfId="52784" xr:uid="{00000000-0005-0000-0000-000026D00000}"/>
    <cellStyle name="Total (line) 8 41 2 2" xfId="52785" xr:uid="{00000000-0005-0000-0000-000027D00000}"/>
    <cellStyle name="Total (line) 8 41 2 3" xfId="52786" xr:uid="{00000000-0005-0000-0000-000028D00000}"/>
    <cellStyle name="Total (line) 8 41 2 4" xfId="52787" xr:uid="{00000000-0005-0000-0000-000029D00000}"/>
    <cellStyle name="Total (line) 8 41 3" xfId="52788" xr:uid="{00000000-0005-0000-0000-00002AD00000}"/>
    <cellStyle name="Total (line) 8 41 4" xfId="52789" xr:uid="{00000000-0005-0000-0000-00002BD00000}"/>
    <cellStyle name="Total (line) 8 41 5" xfId="52790" xr:uid="{00000000-0005-0000-0000-00002CD00000}"/>
    <cellStyle name="Total (line) 8 42" xfId="7367" xr:uid="{00000000-0005-0000-0000-00002DD00000}"/>
    <cellStyle name="Total (line) 8 42 2" xfId="52791" xr:uid="{00000000-0005-0000-0000-00002ED00000}"/>
    <cellStyle name="Total (line) 8 42 2 2" xfId="52792" xr:uid="{00000000-0005-0000-0000-00002FD00000}"/>
    <cellStyle name="Total (line) 8 42 2 3" xfId="52793" xr:uid="{00000000-0005-0000-0000-000030D00000}"/>
    <cellStyle name="Total (line) 8 42 2 4" xfId="52794" xr:uid="{00000000-0005-0000-0000-000031D00000}"/>
    <cellStyle name="Total (line) 8 42 3" xfId="52795" xr:uid="{00000000-0005-0000-0000-000032D00000}"/>
    <cellStyle name="Total (line) 8 42 4" xfId="52796" xr:uid="{00000000-0005-0000-0000-000033D00000}"/>
    <cellStyle name="Total (line) 8 42 5" xfId="52797" xr:uid="{00000000-0005-0000-0000-000034D00000}"/>
    <cellStyle name="Total (line) 8 43" xfId="7368" xr:uid="{00000000-0005-0000-0000-000035D00000}"/>
    <cellStyle name="Total (line) 8 43 2" xfId="52798" xr:uid="{00000000-0005-0000-0000-000036D00000}"/>
    <cellStyle name="Total (line) 8 43 2 2" xfId="52799" xr:uid="{00000000-0005-0000-0000-000037D00000}"/>
    <cellStyle name="Total (line) 8 43 2 3" xfId="52800" xr:uid="{00000000-0005-0000-0000-000038D00000}"/>
    <cellStyle name="Total (line) 8 43 2 4" xfId="52801" xr:uid="{00000000-0005-0000-0000-000039D00000}"/>
    <cellStyle name="Total (line) 8 43 3" xfId="52802" xr:uid="{00000000-0005-0000-0000-00003AD00000}"/>
    <cellStyle name="Total (line) 8 43 4" xfId="52803" xr:uid="{00000000-0005-0000-0000-00003BD00000}"/>
    <cellStyle name="Total (line) 8 43 5" xfId="52804" xr:uid="{00000000-0005-0000-0000-00003CD00000}"/>
    <cellStyle name="Total (line) 8 44" xfId="7369" xr:uid="{00000000-0005-0000-0000-00003DD00000}"/>
    <cellStyle name="Total (line) 8 44 2" xfId="52805" xr:uid="{00000000-0005-0000-0000-00003ED00000}"/>
    <cellStyle name="Total (line) 8 44 2 2" xfId="52806" xr:uid="{00000000-0005-0000-0000-00003FD00000}"/>
    <cellStyle name="Total (line) 8 44 2 3" xfId="52807" xr:uid="{00000000-0005-0000-0000-000040D00000}"/>
    <cellStyle name="Total (line) 8 44 2 4" xfId="52808" xr:uid="{00000000-0005-0000-0000-000041D00000}"/>
    <cellStyle name="Total (line) 8 44 3" xfId="52809" xr:uid="{00000000-0005-0000-0000-000042D00000}"/>
    <cellStyle name="Total (line) 8 44 4" xfId="52810" xr:uid="{00000000-0005-0000-0000-000043D00000}"/>
    <cellStyle name="Total (line) 8 44 5" xfId="52811" xr:uid="{00000000-0005-0000-0000-000044D00000}"/>
    <cellStyle name="Total (line) 8 45" xfId="52812" xr:uid="{00000000-0005-0000-0000-000045D00000}"/>
    <cellStyle name="Total (line) 8 45 2" xfId="52813" xr:uid="{00000000-0005-0000-0000-000046D00000}"/>
    <cellStyle name="Total (line) 8 45 3" xfId="52814" xr:uid="{00000000-0005-0000-0000-000047D00000}"/>
    <cellStyle name="Total (line) 8 45 4" xfId="52815" xr:uid="{00000000-0005-0000-0000-000048D00000}"/>
    <cellStyle name="Total (line) 8 46" xfId="52816" xr:uid="{00000000-0005-0000-0000-000049D00000}"/>
    <cellStyle name="Total (line) 8 46 2" xfId="52817" xr:uid="{00000000-0005-0000-0000-00004AD00000}"/>
    <cellStyle name="Total (line) 8 46 3" xfId="52818" xr:uid="{00000000-0005-0000-0000-00004BD00000}"/>
    <cellStyle name="Total (line) 8 46 4" xfId="52819" xr:uid="{00000000-0005-0000-0000-00004CD00000}"/>
    <cellStyle name="Total (line) 8 47" xfId="52820" xr:uid="{00000000-0005-0000-0000-00004DD00000}"/>
    <cellStyle name="Total (line) 8 48" xfId="52821" xr:uid="{00000000-0005-0000-0000-00004ED00000}"/>
    <cellStyle name="Total (line) 8 49" xfId="52822" xr:uid="{00000000-0005-0000-0000-00004FD00000}"/>
    <cellStyle name="Total (line) 8 5" xfId="7370" xr:uid="{00000000-0005-0000-0000-000050D00000}"/>
    <cellStyle name="Total (line) 8 5 2" xfId="52823" xr:uid="{00000000-0005-0000-0000-000051D00000}"/>
    <cellStyle name="Total (line) 8 5 2 2" xfId="52824" xr:uid="{00000000-0005-0000-0000-000052D00000}"/>
    <cellStyle name="Total (line) 8 5 2 3" xfId="52825" xr:uid="{00000000-0005-0000-0000-000053D00000}"/>
    <cellStyle name="Total (line) 8 5 2 4" xfId="52826" xr:uid="{00000000-0005-0000-0000-000054D00000}"/>
    <cellStyle name="Total (line) 8 5 3" xfId="52827" xr:uid="{00000000-0005-0000-0000-000055D00000}"/>
    <cellStyle name="Total (line) 8 5 4" xfId="52828" xr:uid="{00000000-0005-0000-0000-000056D00000}"/>
    <cellStyle name="Total (line) 8 5 5" xfId="52829" xr:uid="{00000000-0005-0000-0000-000057D00000}"/>
    <cellStyle name="Total (line) 8 6" xfId="7371" xr:uid="{00000000-0005-0000-0000-000058D00000}"/>
    <cellStyle name="Total (line) 8 6 2" xfId="52830" xr:uid="{00000000-0005-0000-0000-000059D00000}"/>
    <cellStyle name="Total (line) 8 6 2 2" xfId="52831" xr:uid="{00000000-0005-0000-0000-00005AD00000}"/>
    <cellStyle name="Total (line) 8 6 2 3" xfId="52832" xr:uid="{00000000-0005-0000-0000-00005BD00000}"/>
    <cellStyle name="Total (line) 8 6 2 4" xfId="52833" xr:uid="{00000000-0005-0000-0000-00005CD00000}"/>
    <cellStyle name="Total (line) 8 6 3" xfId="52834" xr:uid="{00000000-0005-0000-0000-00005DD00000}"/>
    <cellStyle name="Total (line) 8 6 4" xfId="52835" xr:uid="{00000000-0005-0000-0000-00005ED00000}"/>
    <cellStyle name="Total (line) 8 6 5" xfId="52836" xr:uid="{00000000-0005-0000-0000-00005FD00000}"/>
    <cellStyle name="Total (line) 8 7" xfId="7372" xr:uid="{00000000-0005-0000-0000-000060D00000}"/>
    <cellStyle name="Total (line) 8 7 2" xfId="52837" xr:uid="{00000000-0005-0000-0000-000061D00000}"/>
    <cellStyle name="Total (line) 8 7 2 2" xfId="52838" xr:uid="{00000000-0005-0000-0000-000062D00000}"/>
    <cellStyle name="Total (line) 8 7 2 3" xfId="52839" xr:uid="{00000000-0005-0000-0000-000063D00000}"/>
    <cellStyle name="Total (line) 8 7 2 4" xfId="52840" xr:uid="{00000000-0005-0000-0000-000064D00000}"/>
    <cellStyle name="Total (line) 8 7 3" xfId="52841" xr:uid="{00000000-0005-0000-0000-000065D00000}"/>
    <cellStyle name="Total (line) 8 7 4" xfId="52842" xr:uid="{00000000-0005-0000-0000-000066D00000}"/>
    <cellStyle name="Total (line) 8 7 5" xfId="52843" xr:uid="{00000000-0005-0000-0000-000067D00000}"/>
    <cellStyle name="Total (line) 8 8" xfId="7373" xr:uid="{00000000-0005-0000-0000-000068D00000}"/>
    <cellStyle name="Total (line) 8 8 2" xfId="52844" xr:uid="{00000000-0005-0000-0000-000069D00000}"/>
    <cellStyle name="Total (line) 8 8 2 2" xfId="52845" xr:uid="{00000000-0005-0000-0000-00006AD00000}"/>
    <cellStyle name="Total (line) 8 8 2 3" xfId="52846" xr:uid="{00000000-0005-0000-0000-00006BD00000}"/>
    <cellStyle name="Total (line) 8 8 2 4" xfId="52847" xr:uid="{00000000-0005-0000-0000-00006CD00000}"/>
    <cellStyle name="Total (line) 8 8 3" xfId="52848" xr:uid="{00000000-0005-0000-0000-00006DD00000}"/>
    <cellStyle name="Total (line) 8 8 4" xfId="52849" xr:uid="{00000000-0005-0000-0000-00006ED00000}"/>
    <cellStyle name="Total (line) 8 8 5" xfId="52850" xr:uid="{00000000-0005-0000-0000-00006FD00000}"/>
    <cellStyle name="Total (line) 8 9" xfId="7374" xr:uid="{00000000-0005-0000-0000-000070D00000}"/>
    <cellStyle name="Total (line) 8 9 2" xfId="52851" xr:uid="{00000000-0005-0000-0000-000071D00000}"/>
    <cellStyle name="Total (line) 8 9 2 2" xfId="52852" xr:uid="{00000000-0005-0000-0000-000072D00000}"/>
    <cellStyle name="Total (line) 8 9 2 3" xfId="52853" xr:uid="{00000000-0005-0000-0000-000073D00000}"/>
    <cellStyle name="Total (line) 8 9 2 4" xfId="52854" xr:uid="{00000000-0005-0000-0000-000074D00000}"/>
    <cellStyle name="Total (line) 8 9 3" xfId="52855" xr:uid="{00000000-0005-0000-0000-000075D00000}"/>
    <cellStyle name="Total (line) 8 9 4" xfId="52856" xr:uid="{00000000-0005-0000-0000-000076D00000}"/>
    <cellStyle name="Total (line) 8 9 5" xfId="52857" xr:uid="{00000000-0005-0000-0000-000077D00000}"/>
    <cellStyle name="Total (line) 9" xfId="7375" xr:uid="{00000000-0005-0000-0000-000078D00000}"/>
    <cellStyle name="Total (line) 9 2" xfId="52858" xr:uid="{00000000-0005-0000-0000-000079D00000}"/>
    <cellStyle name="Total (line) 9 2 2" xfId="52859" xr:uid="{00000000-0005-0000-0000-00007AD00000}"/>
    <cellStyle name="Total (line) 9 2 3" xfId="52860" xr:uid="{00000000-0005-0000-0000-00007BD00000}"/>
    <cellStyle name="Total (line) 9 2 4" xfId="52861" xr:uid="{00000000-0005-0000-0000-00007CD00000}"/>
    <cellStyle name="Total (line) 9 3" xfId="52862" xr:uid="{00000000-0005-0000-0000-00007DD00000}"/>
    <cellStyle name="Total (line) 9 4" xfId="52863" xr:uid="{00000000-0005-0000-0000-00007ED00000}"/>
    <cellStyle name="Total (line) 9 5" xfId="52864" xr:uid="{00000000-0005-0000-0000-00007FD00000}"/>
    <cellStyle name="Total 2" xfId="53378" xr:uid="{00000000-0005-0000-0000-000080D00000}"/>
    <cellStyle name="Total 3" xfId="53379" xr:uid="{00000000-0005-0000-0000-000081D00000}"/>
    <cellStyle name="Totals" xfId="7376" xr:uid="{00000000-0005-0000-0000-000082D00000}"/>
    <cellStyle name="Under Construction Flag" xfId="7377" xr:uid="{00000000-0005-0000-0000-000083D00000}"/>
    <cellStyle name="UserInstructions" xfId="7378" xr:uid="{00000000-0005-0000-0000-000084D00000}"/>
    <cellStyle name="Very Large" xfId="7379" xr:uid="{00000000-0005-0000-0000-000085D00000}"/>
    <cellStyle name="Währung [0]_Compiling Utility Macros" xfId="7380" xr:uid="{00000000-0005-0000-0000-000086D00000}"/>
    <cellStyle name="Währung_Compiling Utility Macros" xfId="7381" xr:uid="{00000000-0005-0000-0000-000087D00000}"/>
    <cellStyle name="Warning Text" xfId="14" builtinId="11" customBuiltin="1"/>
    <cellStyle name="Warning Text 2" xfId="53380" xr:uid="{00000000-0005-0000-0000-000089D00000}"/>
    <cellStyle name="Warning Text 2 2" xfId="53381" xr:uid="{00000000-0005-0000-0000-00008AD00000}"/>
    <cellStyle name="Warning Text 2 3" xfId="53382" xr:uid="{00000000-0005-0000-0000-00008BD00000}"/>
    <cellStyle name="Warning Text 2 4" xfId="53383" xr:uid="{00000000-0005-0000-0000-00008CD00000}"/>
    <cellStyle name="WingDings" xfId="7382" xr:uid="{00000000-0005-0000-0000-00008DD00000}"/>
    <cellStyle name="WIP" xfId="7383" xr:uid="{00000000-0005-0000-0000-00008ED00000}"/>
    <cellStyle name="Wrap" xfId="7384" xr:uid="{00000000-0005-0000-0000-00008FD00000}"/>
    <cellStyle name="Wrap Bold" xfId="7385" xr:uid="{00000000-0005-0000-0000-000090D00000}"/>
    <cellStyle name="Wrap Title" xfId="7386" xr:uid="{00000000-0005-0000-0000-000091D00000}"/>
    <cellStyle name="Wrap_NTS99-~11" xfId="7387" xr:uid="{00000000-0005-0000-0000-000092D00000}"/>
  </cellStyles>
  <dxfs count="1">
    <dxf>
      <font>
        <b/>
        <i val="0"/>
        <strike val="0"/>
        <color rgb="FFFF0000"/>
      </font>
    </dxf>
  </dxfs>
  <tableStyles count="0" defaultTableStyle="TableStyleMedium2" defaultPivotStyle="PivotStyleLight16"/>
  <colors>
    <mruColors>
      <color rgb="FFD64229"/>
      <color rgb="FF1D66A4"/>
      <color rgb="FF1A63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783773</xdr:colOff>
      <xdr:row>211</xdr:row>
      <xdr:rowOff>102326</xdr:rowOff>
    </xdr:from>
    <xdr:to>
      <xdr:col>3</xdr:col>
      <xdr:colOff>997720</xdr:colOff>
      <xdr:row>222</xdr:row>
      <xdr:rowOff>96350</xdr:rowOff>
    </xdr:to>
    <xdr:pic>
      <xdr:nvPicPr>
        <xdr:cNvPr id="2" name="Picture 1">
          <a:extLst>
            <a:ext uri="{FF2B5EF4-FFF2-40B4-BE49-F238E27FC236}">
              <a16:creationId xmlns:a16="http://schemas.microsoft.com/office/drawing/2014/main" id="{E47DBA5B-57F0-3242-0898-EA0C2BCED64F}"/>
            </a:ext>
          </a:extLst>
        </xdr:cNvPr>
        <xdr:cNvPicPr>
          <a:picLocks noChangeAspect="1"/>
        </xdr:cNvPicPr>
      </xdr:nvPicPr>
      <xdr:blipFill>
        <a:blip xmlns:r="http://schemas.openxmlformats.org/officeDocument/2006/relationships" r:embed="rId1"/>
        <a:stretch>
          <a:fillRect/>
        </a:stretch>
      </xdr:blipFill>
      <xdr:spPr>
        <a:xfrm>
          <a:off x="6099630" y="46112612"/>
          <a:ext cx="2588756" cy="1985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194731</xdr:colOff>
      <xdr:row>34</xdr:row>
      <xdr:rowOff>80433</xdr:rowOff>
    </xdr:from>
    <xdr:to>
      <xdr:col>4</xdr:col>
      <xdr:colOff>427988</xdr:colOff>
      <xdr:row>50</xdr:row>
      <xdr:rowOff>38946</xdr:rowOff>
    </xdr:to>
    <xdr:pic>
      <xdr:nvPicPr>
        <xdr:cNvPr id="2" name="Picture 1">
          <a:extLst>
            <a:ext uri="{FF2B5EF4-FFF2-40B4-BE49-F238E27FC236}">
              <a16:creationId xmlns:a16="http://schemas.microsoft.com/office/drawing/2014/main" id="{A32F06B8-51DA-47C0-8A76-052ED7F18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9081" y="6055783"/>
          <a:ext cx="4563957" cy="2904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63500</xdr:colOff>
      <xdr:row>12</xdr:row>
      <xdr:rowOff>111638</xdr:rowOff>
    </xdr:from>
    <xdr:to>
      <xdr:col>9</xdr:col>
      <xdr:colOff>65088</xdr:colOff>
      <xdr:row>26</xdr:row>
      <xdr:rowOff>46038</xdr:rowOff>
    </xdr:to>
    <xdr:pic>
      <xdr:nvPicPr>
        <xdr:cNvPr id="2" name="Picture 1">
          <a:extLst>
            <a:ext uri="{FF2B5EF4-FFF2-40B4-BE49-F238E27FC236}">
              <a16:creationId xmlns:a16="http://schemas.microsoft.com/office/drawing/2014/main" id="{1F63DB58-B950-D1C9-3BB3-4C0AD351C013}"/>
            </a:ext>
          </a:extLst>
        </xdr:cNvPr>
        <xdr:cNvPicPr>
          <a:picLocks noChangeAspect="1"/>
        </xdr:cNvPicPr>
      </xdr:nvPicPr>
      <xdr:blipFill>
        <a:blip xmlns:r="http://schemas.openxmlformats.org/officeDocument/2006/relationships" r:embed="rId1"/>
        <a:stretch>
          <a:fillRect/>
        </a:stretch>
      </xdr:blipFill>
      <xdr:spPr>
        <a:xfrm>
          <a:off x="13446125" y="2302388"/>
          <a:ext cx="2747963" cy="2490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msys-my.sharepoint.com/sites/ORDCRailCrossingCommunityIndexProposal/Shared%20Documents/CRISI%20Grant%202022/Other%20project%20examples/ORDC_BCA%20Summar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msys-my.sharepoint.com/personal/rwingate_camsys_com/Documents/Documents/CAE%20574%20Econ%20Decision%20Analysis/CAE%20574%20-%20Fall%202022/Understanding%20continuous%20payments%20and%20interest.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Task%20Order%20-%20CREATE%20P2%20Rail%20BCA/WORKING%20DRAFTS/EWA2BCACalculations%20(1).xlsx" TargetMode="External"/><Relationship Id="rId2" Type="http://schemas.openxmlformats.org/officeDocument/2006/relationships/externalLinkPath" Target="https://camsys.sharepoint.com/sites/240102ILDOTGrantSupport/Shared%20Documents/Task%20Order%20-%20CREATE%20P2%20Rail%20BCA/WORKING%20DRAFTS/EWA2BCACalculations%20(1).xlsx" TargetMode="External"/><Relationship Id="rId1" Type="http://schemas.openxmlformats.org/officeDocument/2006/relationships/externalLinkPath" Target="/sites/240102ILDOTGrantSupport/Shared%20Documents/Task%20Order%20-%20CREATE%20P2%20Rail%20BCA/WORKING%20DRAFTS/EWA2BCACalculation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 Summary"/>
      <sheetName val="Inputs"/>
      <sheetName val="Runs"/>
      <sheetName val="Sheet2"/>
      <sheetName val="No Build"/>
      <sheetName val="Build"/>
      <sheetName val="FRA-Crossing List"/>
      <sheetName val="Output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oject"/>
      <sheetName val="a"/>
      <sheetName val="Cost"/>
      <sheetName val="Ben1a"/>
      <sheetName val="Ben1b"/>
      <sheetName val="Ben2a"/>
      <sheetName val="Ben2b"/>
      <sheetName val="Ben3"/>
      <sheetName val="Ben5"/>
      <sheetName val="Ben6"/>
      <sheetName val="Ben7"/>
      <sheetName val="Ben8"/>
      <sheetName val="Appendix"/>
      <sheetName val="Summary"/>
      <sheetName val="Crossing Data-Time"/>
      <sheetName val="Crossing Data-Inst"/>
      <sheetName val="Crashes and Crime"/>
      <sheetName val="Diversion - old"/>
      <sheetName val="Truck Diversion"/>
      <sheetName val="Rail Diversion"/>
      <sheetName val="Maintenance Cost"/>
    </sheetNames>
    <sheetDataSet>
      <sheetData sheetId="0">
        <row r="1">
          <cell r="A1" t="str">
            <v>CREATE 75th</v>
          </cell>
        </row>
        <row r="16">
          <cell r="J16">
            <v>-16</v>
          </cell>
          <cell r="K16">
            <v>-15</v>
          </cell>
          <cell r="L16">
            <v>-14</v>
          </cell>
          <cell r="M16">
            <v>-13</v>
          </cell>
          <cell r="N16">
            <v>-12</v>
          </cell>
          <cell r="O16">
            <v>-11</v>
          </cell>
          <cell r="P16">
            <v>-10</v>
          </cell>
          <cell r="Q16">
            <v>-9</v>
          </cell>
          <cell r="R16">
            <v>-8</v>
          </cell>
          <cell r="S16">
            <v>-7</v>
          </cell>
          <cell r="T16">
            <v>-6</v>
          </cell>
          <cell r="U16">
            <v>-5</v>
          </cell>
          <cell r="V16">
            <v>-4</v>
          </cell>
          <cell r="W16">
            <v>-3</v>
          </cell>
          <cell r="X16">
            <v>-2</v>
          </cell>
          <cell r="Y16">
            <v>-1</v>
          </cell>
          <cell r="Z16">
            <v>0</v>
          </cell>
          <cell r="AA16">
            <v>1</v>
          </cell>
          <cell r="AB16">
            <v>2</v>
          </cell>
          <cell r="AC16">
            <v>3</v>
          </cell>
          <cell r="AD16">
            <v>4</v>
          </cell>
          <cell r="AE16">
            <v>5</v>
          </cell>
          <cell r="AF16">
            <v>6</v>
          </cell>
          <cell r="AG16">
            <v>7</v>
          </cell>
          <cell r="AH16">
            <v>8</v>
          </cell>
          <cell r="AI16">
            <v>9</v>
          </cell>
          <cell r="AJ16">
            <v>10</v>
          </cell>
          <cell r="AK16">
            <v>11</v>
          </cell>
          <cell r="AL16">
            <v>12</v>
          </cell>
          <cell r="AM16">
            <v>13</v>
          </cell>
          <cell r="AN16">
            <v>14</v>
          </cell>
          <cell r="AO16">
            <v>15</v>
          </cell>
          <cell r="AP16">
            <v>16</v>
          </cell>
          <cell r="AQ16">
            <v>17</v>
          </cell>
          <cell r="AR16">
            <v>18</v>
          </cell>
          <cell r="AS16">
            <v>19</v>
          </cell>
          <cell r="AT16">
            <v>20</v>
          </cell>
          <cell r="AU16">
            <v>21</v>
          </cell>
          <cell r="AV16">
            <v>22</v>
          </cell>
          <cell r="AW16">
            <v>23</v>
          </cell>
          <cell r="AX16">
            <v>24</v>
          </cell>
          <cell r="AY16">
            <v>25</v>
          </cell>
          <cell r="AZ16">
            <v>26</v>
          </cell>
          <cell r="BA16">
            <v>27</v>
          </cell>
          <cell r="BB16">
            <v>28</v>
          </cell>
          <cell r="BC16">
            <v>29</v>
          </cell>
          <cell r="BD16">
            <v>30</v>
          </cell>
          <cell r="BE16">
            <v>31</v>
          </cell>
          <cell r="BF16">
            <v>32</v>
          </cell>
          <cell r="BG16">
            <v>33</v>
          </cell>
          <cell r="BH16">
            <v>34</v>
          </cell>
          <cell r="BI16">
            <v>35</v>
          </cell>
          <cell r="BJ16">
            <v>36</v>
          </cell>
          <cell r="BK16">
            <v>37</v>
          </cell>
          <cell r="BL16">
            <v>38</v>
          </cell>
          <cell r="BM16">
            <v>39</v>
          </cell>
          <cell r="BN16">
            <v>40</v>
          </cell>
          <cell r="BO16">
            <v>41</v>
          </cell>
          <cell r="BP16">
            <v>42</v>
          </cell>
          <cell r="BQ16">
            <v>43</v>
          </cell>
        </row>
        <row r="698">
          <cell r="B698">
            <v>274</v>
          </cell>
        </row>
        <row r="702">
          <cell r="B702">
            <v>844</v>
          </cell>
        </row>
        <row r="706">
          <cell r="B706">
            <v>1019</v>
          </cell>
        </row>
        <row r="709">
          <cell r="B709">
            <v>325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persons/person.xml><?xml version="1.0" encoding="utf-8"?>
<personList xmlns="http://schemas.microsoft.com/office/spreadsheetml/2018/threadedcomments" xmlns:x="http://schemas.openxmlformats.org/spreadsheetml/2006/main">
  <person displayName="Lucy Chen" id="{6B11CC09-398E-4B7B-82CC-6A846E4DA4F3}" userId="S::lichen@hntb.com::eda9224d-4797-4903-9bb7-bf4d9ad88efd" providerId="AD"/>
  <person displayName="Mae Lewis-Workman" id="{CC6177E6-8608-436B-BA56-7A39B0EC3AF0}" userId="S::mlewis-workman@camsys.com::2ebfb2aa-85e5-4682-b891-436e99a89648" providerId="AD"/>
</personList>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7" dT="2025-12-04T21:35:48.90" personId="{CC6177E6-8608-436B-BA56-7A39B0EC3AF0}" id="{AFEB0829-E545-4C8C-8989-D89460315660}">
    <text>Total annual UTP / Average weekday UTP</text>
  </threadedComment>
  <threadedComment ref="B37" dT="2025-12-04T21:35:54.09" personId="{CC6177E6-8608-436B-BA56-7A39B0EC3AF0}" id="{3607B683-44FA-46DA-899D-7A31CF58C770}" parentId="{AFEB0829-E545-4C8C-8989-D89460315660}">
    <text>This tells you how many weekday-equivalents occur in a year, considering all days and variations.</text>
  </threadedComment>
</ThreadedComments>
</file>

<file path=xl/threadedComments/threadedComment2.xml><?xml version="1.0" encoding="utf-8"?>
<ThreadedComments xmlns="http://schemas.microsoft.com/office/spreadsheetml/2018/threadedcomments" xmlns:x="http://schemas.openxmlformats.org/spreadsheetml/2006/main">
  <threadedComment ref="B27" dT="2023-08-04T20:44:36.75" personId="{6B11CC09-398E-4B7B-82CC-6A846E4DA4F3}" id="{7156F297-EA19-4105-9BEF-F761B67648D0}">
    <text>reduce this value to be conservative?</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24B9654-84D9-41A0-9DE4-F07C15BF4CDE}">
  <we:reference id="WA200000176" version="6.0.0.2" store="Omex" storeType="OMEX"/>
  <we:alternateReferences>
    <we:reference id="WA200000176" version="6.0.0.2" store="WA200000176"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gettingaroundillinois.com/Traffic%20Counts/index.html" TargetMode="External"/><Relationship Id="rId13" Type="http://schemas.microsoft.com/office/2017/10/relationships/threadedComment" Target="../threadedComments/threadedComment1.xml"/><Relationship Id="rId3" Type="http://schemas.openxmlformats.org/officeDocument/2006/relationships/hyperlink" Target="https://www.cmfclearinghouse.org/detail.php?facid=11026" TargetMode="External"/><Relationship Id="rId7" Type="http://schemas.openxmlformats.org/officeDocument/2006/relationships/hyperlink" Target="https://www.gettingaroundillinois.com/Traffic%20Counts/index.html" TargetMode="External"/><Relationship Id="rId12" Type="http://schemas.openxmlformats.org/officeDocument/2006/relationships/comments" Target="../comments1.xml"/><Relationship Id="rId2" Type="http://schemas.openxmlformats.org/officeDocument/2006/relationships/hyperlink" Target="https://urbanlabs.uchicago.edu/projects/crime-lights-study" TargetMode="External"/><Relationship Id="rId1" Type="http://schemas.openxmlformats.org/officeDocument/2006/relationships/hyperlink" Target="https://data.cityofchicago.org/Transportation/Traffic-Crashes-Crashes/85ca-t3if/explore/" TargetMode="External"/><Relationship Id="rId6" Type="http://schemas.openxmlformats.org/officeDocument/2006/relationships/hyperlink" Target="https://www.transit.dot.gov/sites/fta.dot.gov/files/transit_agency_profile_doc/2024/50118.pdf" TargetMode="External"/><Relationship Id="rId11" Type="http://schemas.openxmlformats.org/officeDocument/2006/relationships/vmlDrawing" Target="../drawings/vmlDrawing1.vml"/><Relationship Id="rId5" Type="http://schemas.openxmlformats.org/officeDocument/2006/relationships/hyperlink" Target="https://www.fema.gov/sites/default/files/documents/fema-standard-economic-values-methodology-report-v13-2024.pdf.pdf" TargetMode="External"/><Relationship Id="rId10" Type="http://schemas.openxmlformats.org/officeDocument/2006/relationships/drawing" Target="../drawings/drawing1.xml"/><Relationship Id="rId4" Type="http://schemas.openxmlformats.org/officeDocument/2006/relationships/hyperlink" Target="https://metrarail.com/sites/default/files/assets/planning/ridership/2018_train_by_train_details_report_final.pdf" TargetMode="External"/><Relationship Id="rId9"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hyperlink" Target="https://data.cityofchicago.org/Public-Safety/Crimes-2001-to-Present-Map/ahwe-kpsy/" TargetMode="External"/><Relationship Id="rId1" Type="http://schemas.openxmlformats.org/officeDocument/2006/relationships/hyperlink" Target="https://data.cityofchicago.org/Transportation/Traffic-Crashes-Crashes/85ca-t3if/" TargetMode="External"/><Relationship Id="rId4" Type="http://schemas.openxmlformats.org/officeDocument/2006/relationships/comments" Target="../comments3.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gettingaroundillinois.com/Traffic%20Counts/index.html" TargetMode="External"/></Relationships>
</file>

<file path=xl/worksheets/_rels/sheet2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8" Type="http://schemas.openxmlformats.org/officeDocument/2006/relationships/hyperlink" Target="https://crashstats.nhtsa.dot.gov/Api/Public/ViewPublication/813762" TargetMode="External"/><Relationship Id="rId13" Type="http://schemas.openxmlformats.org/officeDocument/2006/relationships/hyperlink" Target="https://www.cbo.gov/about/products/budget-economic-data" TargetMode="External"/><Relationship Id="rId18" Type="http://schemas.openxmlformats.org/officeDocument/2006/relationships/hyperlink" Target="https://crashstats.nhtsa.dot.gov/Api/Public/ViewPublication/813762" TargetMode="External"/><Relationship Id="rId26" Type="http://schemas.openxmlformats.org/officeDocument/2006/relationships/hyperlink" Target="http://www.cbo.gov/sites/default/files/114th-congress-2015-2016/workingpaper/50049-Freight_Transport_Working_Paper-2.pdf" TargetMode="External"/><Relationship Id="rId3" Type="http://schemas.openxmlformats.org/officeDocument/2006/relationships/hyperlink" Target="https://www.cbo.gov/about/products/budget-economic-data" TargetMode="External"/><Relationship Id="rId21" Type="http://schemas.openxmlformats.org/officeDocument/2006/relationships/hyperlink" Target="http://www.cbo.gov/sites/default/files/114th-congress-2015-2016/workingpaper/50049-Freight_Transport_Working_Paper-2.pdf" TargetMode="External"/><Relationship Id="rId7" Type="http://schemas.openxmlformats.org/officeDocument/2006/relationships/hyperlink" Target="https://crashstats.nhtsa.dot.gov/Api/Public/ViewPublication/813762" TargetMode="External"/><Relationship Id="rId12" Type="http://schemas.openxmlformats.org/officeDocument/2006/relationships/hyperlink" Target="https://crashstats.nhtsa.dot.gov/Api/Public/ViewPublication/813763" TargetMode="External"/><Relationship Id="rId17" Type="http://schemas.openxmlformats.org/officeDocument/2006/relationships/hyperlink" Target="https://crashstats.nhtsa.dot.gov/Api/Public/ViewPublication/813723.pdf" TargetMode="External"/><Relationship Id="rId25" Type="http://schemas.openxmlformats.org/officeDocument/2006/relationships/hyperlink" Target="http://www.cbo.gov/sites/default/files/114th-congress-2015-2016/workingpaper/50049-Freight_Transport_Working_Paper-2.pdf" TargetMode="External"/><Relationship Id="rId2" Type="http://schemas.openxmlformats.org/officeDocument/2006/relationships/hyperlink" Target="https://www.cbo.gov/about/products/budget-economic-data" TargetMode="External"/><Relationship Id="rId16" Type="http://schemas.openxmlformats.org/officeDocument/2006/relationships/hyperlink" Target="http://www.fhwa.dot.gov/reports/tswstudy/tswfinal.htm" TargetMode="External"/><Relationship Id="rId20" Type="http://schemas.openxmlformats.org/officeDocument/2006/relationships/hyperlink" Target="https://www.transportation.gov/sites/dot.gov/files/2025-12/Benefit%20Cost%20Analysis%20Guidance%202026%20Update%20%28Final%29.pdf" TargetMode="External"/><Relationship Id="rId1" Type="http://schemas.openxmlformats.org/officeDocument/2006/relationships/hyperlink" Target="https://www.cbo.gov/about/products/budget-economic-data" TargetMode="External"/><Relationship Id="rId6" Type="http://schemas.openxmlformats.org/officeDocument/2006/relationships/hyperlink" Target="https://crashstats.nhtsa.dot.gov/Api/Public/ViewPublication/813723.pdf" TargetMode="External"/><Relationship Id="rId11" Type="http://schemas.openxmlformats.org/officeDocument/2006/relationships/hyperlink" Target="http://www.cbo.gov/sites/default/files/114th-congress-2015-2016/workingpaper/50049-Freight_Transport_Working_Paper-2.pdf" TargetMode="External"/><Relationship Id="rId24" Type="http://schemas.openxmlformats.org/officeDocument/2006/relationships/hyperlink" Target="http://www.cbo.gov/sites/default/files/114th-congress-2015-2016/workingpaper/50049-Freight_Transport_Working_Paper-2.pdf" TargetMode="External"/><Relationship Id="rId5" Type="http://schemas.openxmlformats.org/officeDocument/2006/relationships/hyperlink" Target="https://crashstats.nhtsa.dot.gov/Api/Public/ViewPublication/813717.pdf" TargetMode="External"/><Relationship Id="rId15" Type="http://schemas.openxmlformats.org/officeDocument/2006/relationships/hyperlink" Target="https://www.cbo.gov/about/products/budget-economic-data" TargetMode="External"/><Relationship Id="rId23" Type="http://schemas.openxmlformats.org/officeDocument/2006/relationships/hyperlink" Target="https://crashstats.nhtsa.dot.gov/Api/Public/ViewPublication/813763" TargetMode="External"/><Relationship Id="rId28" Type="http://schemas.openxmlformats.org/officeDocument/2006/relationships/printerSettings" Target="../printerSettings/printerSettings3.bin"/><Relationship Id="rId10" Type="http://schemas.openxmlformats.org/officeDocument/2006/relationships/hyperlink" Target="http://www.cbo.gov/sites/default/files/114th-congress-2015-2016/workingpaper/50049-Freight_Transport_Working_Paper-2.pdf" TargetMode="External"/><Relationship Id="rId19" Type="http://schemas.openxmlformats.org/officeDocument/2006/relationships/hyperlink" Target="https://crashstats.nhtsa.dot.gov/Api/Public/ViewPublication/813762" TargetMode="External"/><Relationship Id="rId4" Type="http://schemas.openxmlformats.org/officeDocument/2006/relationships/hyperlink" Target="http://www.fhwa.dot.gov/reports/tswstudy/tswfinal.htm" TargetMode="External"/><Relationship Id="rId9" Type="http://schemas.openxmlformats.org/officeDocument/2006/relationships/hyperlink" Target="https://www.transportation.gov/sites/dot.gov/files/2025-12/Benefit%20Cost%20Analysis%20Guidance%202026%20Update%20%28Final%29.pdf" TargetMode="External"/><Relationship Id="rId14" Type="http://schemas.openxmlformats.org/officeDocument/2006/relationships/hyperlink" Target="https://www.cbo.gov/about/products/budget-economic-data" TargetMode="External"/><Relationship Id="rId22" Type="http://schemas.openxmlformats.org/officeDocument/2006/relationships/hyperlink" Target="http://www.cbo.gov/sites/default/files/114th-congress-2015-2016/workingpaper/50049-Freight_Transport_Working_Paper-2.pdf" TargetMode="External"/><Relationship Id="rId27" Type="http://schemas.openxmlformats.org/officeDocument/2006/relationships/hyperlink" Target="http://www.cbo.gov/sites/default/files/114th-congress-2015-2016/workingpaper/50049-Freight_Transport_Working_Paper-2.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hyperlink" Target="https://www.transportation.gov/sites/dot.gov/files/docs/mission/office-policy/transportation-policy/14091/benefit-cost-analysis-guidance-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C00000"/>
    <pageSetUpPr fitToPage="1"/>
  </sheetPr>
  <dimension ref="A1:M39"/>
  <sheetViews>
    <sheetView tabSelected="1" zoomScale="110" zoomScaleNormal="110" workbookViewId="0">
      <selection activeCell="C3" sqref="C3"/>
    </sheetView>
  </sheetViews>
  <sheetFormatPr defaultRowHeight="14.5"/>
  <cols>
    <col min="2" max="2" width="72.54296875" customWidth="1"/>
    <col min="3" max="3" width="23" customWidth="1"/>
    <col min="4" max="4" width="26" customWidth="1"/>
    <col min="5" max="6" width="19" customWidth="1"/>
    <col min="7" max="7" width="8" customWidth="1"/>
    <col min="8" max="9" width="15" customWidth="1"/>
    <col min="10" max="10" width="14" bestFit="1" customWidth="1"/>
  </cols>
  <sheetData>
    <row r="1" spans="1:7" ht="21">
      <c r="B1" s="90" t="s">
        <v>821</v>
      </c>
      <c r="C1" s="208"/>
      <c r="D1" s="40"/>
    </row>
    <row r="2" spans="1:7" ht="15.5">
      <c r="B2" s="39" t="s">
        <v>585</v>
      </c>
      <c r="C2" s="41">
        <v>46196</v>
      </c>
    </row>
    <row r="4" spans="1:7" ht="23.5">
      <c r="B4" s="134"/>
    </row>
    <row r="5" spans="1:7" ht="15.5">
      <c r="B5" s="70" t="s">
        <v>489</v>
      </c>
      <c r="C5" s="138" t="s">
        <v>586</v>
      </c>
      <c r="D5" s="215" t="s">
        <v>587</v>
      </c>
    </row>
    <row r="6" spans="1:7">
      <c r="A6" s="28" t="str">
        <f>Project!E6</f>
        <v>1a</v>
      </c>
      <c r="B6" s="325" t="str">
        <f>Project!B6&amp;" resulting from "&amp;Project!C6</f>
        <v>Avoided Truck Diversion resulting from Network Saturation</v>
      </c>
      <c r="C6" s="138">
        <f>Ben1a!B35</f>
        <v>74951575.337709382</v>
      </c>
      <c r="D6" s="212">
        <f t="shared" ref="D6:D11" si="0">IFERROR(C6/1000000,"")</f>
        <v>74.951575337709386</v>
      </c>
    </row>
    <row r="7" spans="1:7">
      <c r="A7" s="28" t="str">
        <f>Project!E7</f>
        <v>1b</v>
      </c>
      <c r="B7" s="325" t="str">
        <f>Project!B7&amp;" resulting from "&amp;Project!C7</f>
        <v>Avoided Rail Diversion resulting from Network Saturation</v>
      </c>
      <c r="C7" s="138">
        <f>Ben1b!B40</f>
        <v>305933434.7054531</v>
      </c>
      <c r="D7" s="212">
        <f t="shared" si="0"/>
        <v>305.93343470545312</v>
      </c>
    </row>
    <row r="8" spans="1:7">
      <c r="A8" s="28" t="str">
        <f>Project!E8</f>
        <v>2a</v>
      </c>
      <c r="B8" s="325" t="str">
        <f>Project!B8&amp;" resulting from "&amp;Project!C8</f>
        <v>Metra Passenger Travel Time Savings resulting from Service Improvements</v>
      </c>
      <c r="C8" s="138">
        <f>Ben2a!B57</f>
        <v>91331986.676503822</v>
      </c>
      <c r="D8" s="212">
        <f t="shared" si="0"/>
        <v>91.331986676503817</v>
      </c>
    </row>
    <row r="9" spans="1:7">
      <c r="A9" s="28" t="str">
        <f>Project!E9</f>
        <v>2b</v>
      </c>
      <c r="B9" s="325" t="str">
        <f>Project!B9&amp;" resulting from "&amp;Project!C9</f>
        <v>Reduced Auto Use resulting from Service Improvements</v>
      </c>
      <c r="C9" s="138">
        <f>Ben2b!B53</f>
        <v>81444582.610855564</v>
      </c>
      <c r="D9" s="212">
        <f t="shared" si="0"/>
        <v>81.444582610855562</v>
      </c>
    </row>
    <row r="10" spans="1:7">
      <c r="A10" s="28" t="str">
        <f>Project!E10</f>
        <v>2c</v>
      </c>
      <c r="B10" s="325" t="str">
        <f>Project!B10&amp;" resulting from "&amp;Project!C10</f>
        <v>Metra O&amp;M Cost Savings resulting from Service Improvements</v>
      </c>
      <c r="C10" s="138">
        <f>Ben2c!B39</f>
        <v>-28319481.794599336</v>
      </c>
      <c r="D10" s="212">
        <f t="shared" si="0"/>
        <v>-28.319481794599337</v>
      </c>
    </row>
    <row r="11" spans="1:7">
      <c r="A11" s="28">
        <f>Project!E11</f>
        <v>3</v>
      </c>
      <c r="B11" s="325" t="str">
        <f>Project!B11&amp;" resulting from "&amp;Project!C11</f>
        <v>Avoided Delay resulting from Typical Operations</v>
      </c>
      <c r="C11" s="138">
        <f>'Ben3'!B71</f>
        <v>4333449.0321480576</v>
      </c>
      <c r="D11" s="212">
        <f t="shared" si="0"/>
        <v>4.3334490321480574</v>
      </c>
    </row>
    <row r="12" spans="1:7">
      <c r="A12" s="28">
        <f>Project!E12</f>
        <v>4</v>
      </c>
      <c r="B12" s="325" t="str">
        <f>Project!B12&amp;" resulting from "&amp;Project!C12</f>
        <v xml:space="preserve">Metra O&amp;M Cost Savings resulting from Bridge Replacement Savings </v>
      </c>
      <c r="C12" s="138">
        <f>'Ben4'!B29</f>
        <v>248089912.31623301</v>
      </c>
      <c r="D12" s="212">
        <f t="shared" ref="D12" si="1">IFERROR(C12/1000000,"")</f>
        <v>248.08991231623301</v>
      </c>
      <c r="E12" s="32"/>
      <c r="F12" s="335"/>
      <c r="G12" s="265"/>
    </row>
    <row r="13" spans="1:7">
      <c r="A13" s="28" t="str">
        <f>Project!E13</f>
        <v>5a</v>
      </c>
      <c r="B13" s="325" t="str">
        <f>Project!B13&amp;" resulting from "&amp;Project!C13</f>
        <v>Reduced Auto Use resulting from Service Improvements</v>
      </c>
      <c r="C13" s="138">
        <f>Ben5a!B37</f>
        <v>3500219.5648184936</v>
      </c>
      <c r="D13" s="212">
        <f t="shared" ref="D13:D17" si="2">IFERROR(C13/1000000,"")</f>
        <v>3.5002195648184937</v>
      </c>
    </row>
    <row r="14" spans="1:7">
      <c r="A14" s="28" t="str">
        <f>Project!E14</f>
        <v>5b</v>
      </c>
      <c r="B14" s="325" t="str">
        <f>Project!B14&amp;" resulting from "&amp;Project!C14</f>
        <v>Avoided Truck Diversion resulting from Network Saturation</v>
      </c>
      <c r="C14" s="138">
        <f>Ben5b!B33</f>
        <v>1012193.7792898624</v>
      </c>
      <c r="D14" s="212">
        <f t="shared" si="2"/>
        <v>1.0121937792898623</v>
      </c>
    </row>
    <row r="15" spans="1:7">
      <c r="A15" s="28" t="str">
        <f>Project!E15</f>
        <v>5c</v>
      </c>
      <c r="B15" s="325" t="str">
        <f>Project!B15&amp;" resulting from "&amp;Project!C15</f>
        <v>Reduced Risk at a Highway-Rail Crossing resulting from Rail Traffic Reroute</v>
      </c>
      <c r="C15" s="138">
        <f>Ben5c!B28</f>
        <v>40729.482949953992</v>
      </c>
      <c r="D15" s="212">
        <f>IFERROR(C15/1000000,"")</f>
        <v>4.0729482949953995E-2</v>
      </c>
    </row>
    <row r="16" spans="1:7">
      <c r="A16" s="28" t="str">
        <f>Project!E16</f>
        <v>5d</v>
      </c>
      <c r="B16" s="325" t="str">
        <f>Project!B16&amp;" resulting from "&amp;Project!C16</f>
        <v>Reduced Crashes resulting from Lighting and Sidewalk Improvements</v>
      </c>
      <c r="C16" s="138">
        <f>Ben5d!B71</f>
        <v>1582598.1317487587</v>
      </c>
      <c r="D16" s="212">
        <f t="shared" si="2"/>
        <v>1.5825981317487587</v>
      </c>
    </row>
    <row r="17" spans="1:13">
      <c r="A17" s="28" t="str">
        <f>Project!E17</f>
        <v>5e</v>
      </c>
      <c r="B17" s="325" t="str">
        <f>Project!B17&amp;" resulting from "&amp;Project!C17</f>
        <v>Reduced Crime resulting from Lighting and Sidewalk Improvements</v>
      </c>
      <c r="C17" s="138">
        <f>Ben5e!B65</f>
        <v>54117.772158985317</v>
      </c>
      <c r="D17" s="212">
        <f t="shared" si="2"/>
        <v>5.4117772158985319E-2</v>
      </c>
    </row>
    <row r="18" spans="1:13" ht="15.5">
      <c r="B18" s="92" t="s">
        <v>588</v>
      </c>
      <c r="C18" s="138">
        <f>Cost!C36</f>
        <v>19223064.541867871</v>
      </c>
      <c r="D18" s="212">
        <f t="shared" ref="D18" si="3">IFERROR(C18/1000000,"")</f>
        <v>19.223064541867871</v>
      </c>
      <c r="L18" s="111"/>
      <c r="M18" s="111"/>
    </row>
    <row r="19" spans="1:13" ht="15.5">
      <c r="B19" s="151" t="s">
        <v>589</v>
      </c>
      <c r="C19" s="141">
        <f>SUM(C6:C17,C18)</f>
        <v>803178382.15713751</v>
      </c>
      <c r="D19" s="141">
        <f>SUM(D6:D17,D18)</f>
        <v>803.17838215713766</v>
      </c>
      <c r="L19" s="111"/>
      <c r="M19" s="111"/>
    </row>
    <row r="20" spans="1:13" ht="15.5">
      <c r="B20" s="68" t="s">
        <v>483</v>
      </c>
      <c r="C20" s="139">
        <f>Cost!C25</f>
        <v>253114529.77979645</v>
      </c>
      <c r="D20" s="213">
        <f>(C20/1000000)</f>
        <v>253.11452977979644</v>
      </c>
      <c r="L20" s="111"/>
      <c r="M20" s="111"/>
    </row>
    <row r="21" spans="1:13" ht="15.75" customHeight="1">
      <c r="B21" s="91" t="s">
        <v>590</v>
      </c>
      <c r="C21" s="140">
        <f>C19/C20</f>
        <v>3.1731816536011719</v>
      </c>
      <c r="D21" s="140">
        <f>C21</f>
        <v>3.1731816536011719</v>
      </c>
      <c r="L21" s="111"/>
      <c r="M21" s="111"/>
    </row>
    <row r="22" spans="1:13">
      <c r="B22" s="91" t="s">
        <v>584</v>
      </c>
      <c r="C22" s="141">
        <f>C19-C20</f>
        <v>550063852.37734103</v>
      </c>
      <c r="D22" s="214">
        <f t="shared" ref="D22" si="4">C22/1000000</f>
        <v>550.06385237734105</v>
      </c>
      <c r="L22" s="111"/>
      <c r="M22" s="111"/>
    </row>
    <row r="23" spans="1:13">
      <c r="L23" s="111"/>
      <c r="M23" s="111"/>
    </row>
    <row r="24" spans="1:13">
      <c r="B24" s="32"/>
      <c r="L24" s="111"/>
      <c r="M24" s="111"/>
    </row>
    <row r="26" spans="1:13">
      <c r="D26" s="272"/>
    </row>
    <row r="28" spans="1:13">
      <c r="D28" s="148"/>
    </row>
    <row r="29" spans="1:13">
      <c r="D29" s="148"/>
    </row>
    <row r="30" spans="1:13">
      <c r="D30" s="148"/>
    </row>
    <row r="31" spans="1:13">
      <c r="D31" s="148"/>
    </row>
    <row r="32" spans="1:13">
      <c r="D32" s="148"/>
    </row>
    <row r="33" spans="4:4">
      <c r="D33" s="148"/>
    </row>
    <row r="34" spans="4:4">
      <c r="D34" s="148"/>
    </row>
    <row r="35" spans="4:4">
      <c r="D35" s="148"/>
    </row>
    <row r="36" spans="4:4">
      <c r="D36" s="148"/>
    </row>
    <row r="37" spans="4:4">
      <c r="D37" s="148"/>
    </row>
    <row r="38" spans="4:4">
      <c r="D38" s="44"/>
    </row>
    <row r="39" spans="4:4">
      <c r="D39" s="148"/>
    </row>
  </sheetData>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DD62E-D42F-4B61-B7EE-3A131FA022F7}">
  <sheetPr codeName="Sheet4"/>
  <dimension ref="A1:BT87"/>
  <sheetViews>
    <sheetView zoomScale="70" zoomScaleNormal="70" workbookViewId="0">
      <pane xSplit="9" ySplit="8" topLeftCell="BA14" activePane="bottomRight" state="frozenSplit"/>
      <selection pane="topRight" activeCell="I1" sqref="I1"/>
      <selection pane="bottomLeft" activeCell="A9" sqref="A9"/>
      <selection pane="bottomRight" activeCell="BD30" sqref="BD30"/>
    </sheetView>
  </sheetViews>
  <sheetFormatPr defaultColWidth="9" defaultRowHeight="14.5"/>
  <cols>
    <col min="1" max="1" width="60" customWidth="1"/>
    <col min="2" max="2" width="31" customWidth="1"/>
    <col min="3" max="7" width="5" customWidth="1"/>
    <col min="8" max="8" width="3" customWidth="1"/>
    <col min="9" max="9" width="18.453125" bestFit="1" customWidth="1"/>
    <col min="10" max="10" width="5.54296875" bestFit="1" customWidth="1"/>
    <col min="11"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",Project!E11,":  ",Project!A11,":  ",Project!B11," resulting from ",Project!C11,IF(ISBLANK(Project!D11),"",CONCATENATE(" associated with ",Project!D11)))</f>
        <v>Benefit 3:  Network Efficiency:  Avoided Delay resulting from Typical Operations</v>
      </c>
    </row>
    <row r="4" spans="1:72">
      <c r="A4" s="12">
        <v>1</v>
      </c>
      <c r="B4" s="13" t="s">
        <v>472</v>
      </c>
    </row>
    <row r="7" spans="1:72">
      <c r="J7" s="14">
        <f>Project!L19</f>
        <v>-16</v>
      </c>
      <c r="K7" s="14">
        <f>Project!M19</f>
        <v>-15</v>
      </c>
      <c r="L7" s="14">
        <f>Project!N19</f>
        <v>-14</v>
      </c>
      <c r="M7" s="14">
        <f>Project!O19</f>
        <v>-13</v>
      </c>
      <c r="N7" s="14">
        <f>Project!P19</f>
        <v>-12</v>
      </c>
      <c r="O7" s="14">
        <f>Project!Q19</f>
        <v>-11</v>
      </c>
      <c r="P7" s="14">
        <f>Project!R19</f>
        <v>-10</v>
      </c>
      <c r="Q7" s="14">
        <f>Project!S19</f>
        <v>-9</v>
      </c>
      <c r="R7" s="14">
        <f>Project!T19</f>
        <v>-8</v>
      </c>
      <c r="S7" s="14">
        <f>Project!U19</f>
        <v>-7</v>
      </c>
      <c r="T7" s="14">
        <f>Project!V19</f>
        <v>-6</v>
      </c>
      <c r="U7" s="14">
        <f>Project!W19</f>
        <v>-5</v>
      </c>
      <c r="V7" s="14">
        <f>Project!X19</f>
        <v>-4</v>
      </c>
      <c r="W7" s="14">
        <f>Project!Y19</f>
        <v>-3</v>
      </c>
      <c r="X7" s="14">
        <f>Project!Z19</f>
        <v>-2</v>
      </c>
      <c r="Y7" s="14">
        <f>Project!AA19</f>
        <v>-1</v>
      </c>
      <c r="Z7" s="14">
        <f>Project!AB19</f>
        <v>0</v>
      </c>
      <c r="AA7" s="14">
        <f>Project!AC19</f>
        <v>1</v>
      </c>
      <c r="AB7" s="14">
        <f>Project!AD19</f>
        <v>2</v>
      </c>
      <c r="AC7" s="14">
        <f>Project!AE19</f>
        <v>3</v>
      </c>
      <c r="AD7" s="14">
        <f>Project!AF19</f>
        <v>4</v>
      </c>
      <c r="AE7" s="14">
        <f>Project!AG19</f>
        <v>5</v>
      </c>
      <c r="AF7" s="14">
        <f>Project!AH19</f>
        <v>6</v>
      </c>
      <c r="AG7" s="14">
        <f>Project!AI19</f>
        <v>7</v>
      </c>
      <c r="AH7" s="14">
        <f>Project!AJ19</f>
        <v>8</v>
      </c>
      <c r="AI7" s="14">
        <f>Project!AK19</f>
        <v>9</v>
      </c>
      <c r="AJ7" s="14">
        <f>Project!AL19</f>
        <v>10</v>
      </c>
      <c r="AK7" s="14">
        <f>Project!AM19</f>
        <v>11</v>
      </c>
      <c r="AL7" s="14">
        <f>Project!AN19</f>
        <v>12</v>
      </c>
      <c r="AM7" s="14">
        <f>Project!AO19</f>
        <v>13</v>
      </c>
      <c r="AN7" s="14">
        <f>Project!AP19</f>
        <v>14</v>
      </c>
      <c r="AO7" s="14">
        <f>Project!AQ19</f>
        <v>15</v>
      </c>
      <c r="AP7" s="14">
        <f>Project!AR19</f>
        <v>16</v>
      </c>
      <c r="AQ7" s="14">
        <f>Project!AS19</f>
        <v>17</v>
      </c>
      <c r="AR7" s="14">
        <f>Project!AT19</f>
        <v>18</v>
      </c>
      <c r="AS7" s="14">
        <f>Project!AU19</f>
        <v>19</v>
      </c>
      <c r="AT7" s="14">
        <f>Project!AV19</f>
        <v>20</v>
      </c>
      <c r="AU7" s="14">
        <f>Project!AW19</f>
        <v>21</v>
      </c>
      <c r="AV7" s="14">
        <f>Project!AX19</f>
        <v>22</v>
      </c>
      <c r="AW7" s="14">
        <f>Project!AY19</f>
        <v>23</v>
      </c>
      <c r="AX7" s="14">
        <f>Project!AZ19</f>
        <v>24</v>
      </c>
      <c r="AY7" s="14">
        <f>Project!BA19</f>
        <v>25</v>
      </c>
      <c r="AZ7" s="14">
        <f>Project!BB19</f>
        <v>26</v>
      </c>
      <c r="BA7" s="14">
        <f>Project!BC19</f>
        <v>27</v>
      </c>
      <c r="BB7" s="14">
        <f>Project!BD19</f>
        <v>28</v>
      </c>
      <c r="BC7" s="14">
        <f>Project!BE19</f>
        <v>29</v>
      </c>
      <c r="BD7" s="14">
        <f>Project!BF19</f>
        <v>30</v>
      </c>
      <c r="BE7" s="14">
        <f>Project!BG19</f>
        <v>31</v>
      </c>
      <c r="BF7" s="14">
        <f>Project!BH19</f>
        <v>32</v>
      </c>
      <c r="BG7" s="14">
        <f>Project!BI19</f>
        <v>33</v>
      </c>
      <c r="BH7" s="14">
        <f>Project!BJ19</f>
        <v>34</v>
      </c>
      <c r="BI7" s="14">
        <f>Project!BK19</f>
        <v>35</v>
      </c>
      <c r="BJ7" s="14">
        <f>Project!BL19</f>
        <v>36</v>
      </c>
      <c r="BK7" s="14">
        <f>Project!BM19</f>
        <v>37</v>
      </c>
      <c r="BL7" s="14">
        <f>Project!BN19</f>
        <v>38</v>
      </c>
      <c r="BM7" s="14">
        <f>Project!BO19</f>
        <v>39</v>
      </c>
      <c r="BN7" s="14">
        <f>Project!BP19</f>
        <v>40</v>
      </c>
      <c r="BO7" s="14">
        <f>Project!BQ19</f>
        <v>41</v>
      </c>
      <c r="BP7" s="14">
        <f>Project!BR19</f>
        <v>42</v>
      </c>
      <c r="BQ7" s="14">
        <f>Project!BS19</f>
        <v>43</v>
      </c>
      <c r="BR7" s="14"/>
    </row>
    <row r="8" spans="1:72">
      <c r="J8" s="16">
        <f>Project!L20</f>
        <v>2008</v>
      </c>
      <c r="K8" s="16">
        <f>Project!M20</f>
        <v>2009</v>
      </c>
      <c r="L8" s="16">
        <f>Project!N20</f>
        <v>2010</v>
      </c>
      <c r="M8" s="16">
        <f>Project!O20</f>
        <v>2011</v>
      </c>
      <c r="N8" s="16">
        <f>Project!P20</f>
        <v>2012</v>
      </c>
      <c r="O8" s="16">
        <f>Project!Q20</f>
        <v>2013</v>
      </c>
      <c r="P8" s="16">
        <f>Project!R20</f>
        <v>2014</v>
      </c>
      <c r="Q8" s="16">
        <f>Project!S20</f>
        <v>2015</v>
      </c>
      <c r="R8" s="16">
        <f>Project!T20</f>
        <v>2016</v>
      </c>
      <c r="S8" s="16">
        <f>Project!U20</f>
        <v>2017</v>
      </c>
      <c r="T8" s="16">
        <f>Project!V20</f>
        <v>2018</v>
      </c>
      <c r="U8" s="16">
        <f>Project!W20</f>
        <v>2019</v>
      </c>
      <c r="V8" s="16">
        <f>Project!X20</f>
        <v>2020</v>
      </c>
      <c r="W8" s="16">
        <f>Project!Y20</f>
        <v>2021</v>
      </c>
      <c r="X8" s="16">
        <f>Project!Z20</f>
        <v>2022</v>
      </c>
      <c r="Y8" s="16">
        <f>Project!AA20</f>
        <v>2023</v>
      </c>
      <c r="Z8" s="16">
        <f>Project!AB20</f>
        <v>2024</v>
      </c>
      <c r="AA8" s="16">
        <f>Project!AC20</f>
        <v>2025</v>
      </c>
      <c r="AB8" s="16">
        <f>Project!AD20</f>
        <v>2026</v>
      </c>
      <c r="AC8" s="16">
        <f>Project!AE20</f>
        <v>2027</v>
      </c>
      <c r="AD8" s="16">
        <f>Project!AF20</f>
        <v>2028</v>
      </c>
      <c r="AE8" s="16">
        <f>Project!AG20</f>
        <v>2029</v>
      </c>
      <c r="AF8" s="16">
        <f>Project!AH20</f>
        <v>2030</v>
      </c>
      <c r="AG8" s="16">
        <f>Project!AI20</f>
        <v>2031</v>
      </c>
      <c r="AH8" s="16">
        <f>Project!AJ20</f>
        <v>2032</v>
      </c>
      <c r="AI8" s="16">
        <f>Project!AK20</f>
        <v>2033</v>
      </c>
      <c r="AJ8" s="16">
        <f>Project!AL20</f>
        <v>2034</v>
      </c>
      <c r="AK8" s="16">
        <f>Project!AM20</f>
        <v>2035</v>
      </c>
      <c r="AL8" s="16">
        <f>Project!AN20</f>
        <v>2036</v>
      </c>
      <c r="AM8" s="16">
        <f>Project!AO20</f>
        <v>2037</v>
      </c>
      <c r="AN8" s="16">
        <f>Project!AP20</f>
        <v>2038</v>
      </c>
      <c r="AO8" s="16">
        <f>Project!AQ20</f>
        <v>2039</v>
      </c>
      <c r="AP8" s="16">
        <f>Project!AR20</f>
        <v>2040</v>
      </c>
      <c r="AQ8" s="16">
        <f>Project!AS20</f>
        <v>2041</v>
      </c>
      <c r="AR8" s="16">
        <f>Project!AT20</f>
        <v>2042</v>
      </c>
      <c r="AS8" s="16">
        <f>Project!AU20</f>
        <v>2043</v>
      </c>
      <c r="AT8" s="16">
        <f>Project!AV20</f>
        <v>2044</v>
      </c>
      <c r="AU8" s="16">
        <f>Project!AW20</f>
        <v>2045</v>
      </c>
      <c r="AV8" s="16">
        <f>Project!AX20</f>
        <v>2046</v>
      </c>
      <c r="AW8" s="16">
        <f>Project!AY20</f>
        <v>2047</v>
      </c>
      <c r="AX8" s="16">
        <f>Project!AZ20</f>
        <v>2048</v>
      </c>
      <c r="AY8" s="16">
        <f>Project!BA20</f>
        <v>2049</v>
      </c>
      <c r="AZ8" s="16">
        <f>Project!BB20</f>
        <v>2050</v>
      </c>
      <c r="BA8" s="16">
        <f>Project!BC20</f>
        <v>2051</v>
      </c>
      <c r="BB8" s="16">
        <f>Project!BD20</f>
        <v>2052</v>
      </c>
      <c r="BC8" s="16">
        <f>Project!BE20</f>
        <v>2053</v>
      </c>
      <c r="BD8" s="16">
        <f>Project!BF20</f>
        <v>2054</v>
      </c>
      <c r="BE8" s="16">
        <f>Project!BG20</f>
        <v>2055</v>
      </c>
      <c r="BF8" s="16">
        <f>Project!BH20</f>
        <v>2056</v>
      </c>
      <c r="BG8" s="16">
        <f>Project!BI20</f>
        <v>2057</v>
      </c>
      <c r="BH8" s="16">
        <f>Project!BJ20</f>
        <v>2058</v>
      </c>
      <c r="BI8" s="16">
        <f>Project!BK20</f>
        <v>2059</v>
      </c>
      <c r="BJ8" s="16">
        <f>Project!BL20</f>
        <v>2060</v>
      </c>
      <c r="BK8" s="16">
        <f>Project!BM20</f>
        <v>2061</v>
      </c>
      <c r="BL8" s="16">
        <f>Project!BN20</f>
        <v>2062</v>
      </c>
      <c r="BM8" s="16">
        <f>Project!BO20</f>
        <v>2063</v>
      </c>
      <c r="BN8" s="16">
        <f>Project!BP20</f>
        <v>2064</v>
      </c>
      <c r="BO8" s="16">
        <f>Project!BQ20</f>
        <v>2065</v>
      </c>
      <c r="BP8" s="16">
        <f>Project!BR20</f>
        <v>2066</v>
      </c>
      <c r="BQ8" s="16">
        <f>Project!BS20</f>
        <v>2067</v>
      </c>
      <c r="BR8" s="16"/>
      <c r="BT8" s="3" t="s">
        <v>473</v>
      </c>
    </row>
    <row r="9" spans="1:72">
      <c r="I9" s="21" t="s">
        <v>30</v>
      </c>
      <c r="J9" s="26"/>
      <c r="K9" s="26"/>
      <c r="L9" s="26"/>
      <c r="M9" s="26"/>
      <c r="N9" s="26"/>
      <c r="O9" s="26"/>
      <c r="P9" s="26"/>
      <c r="Q9" s="26"/>
      <c r="R9" s="26"/>
      <c r="S9" s="26"/>
      <c r="T9" s="26"/>
      <c r="U9" s="26"/>
      <c r="V9" s="26"/>
      <c r="W9" s="26"/>
      <c r="X9" s="26"/>
      <c r="Y9" s="26"/>
      <c r="Z9" s="14" t="str">
        <f>CONCATENATE(Parameters!$C$26,"$")</f>
        <v>2024$</v>
      </c>
      <c r="AA9" s="14" t="str">
        <f>CONCATENATE(Parameters!$C$26,"$")</f>
        <v>2024$</v>
      </c>
      <c r="AB9" s="14" t="str">
        <f>CONCATENATE(Parameters!$C$26,"$")</f>
        <v>2024$</v>
      </c>
      <c r="AC9" s="14" t="str">
        <f>CONCATENATE(Parameters!$C$26,"$")</f>
        <v>2024$</v>
      </c>
      <c r="AD9" s="14" t="str">
        <f>CONCATENATE(Parameters!$C$26,"$")</f>
        <v>2024$</v>
      </c>
      <c r="AE9" s="14" t="str">
        <f>CONCATENATE(Parameters!$C$26,"$")</f>
        <v>2024$</v>
      </c>
      <c r="AF9" s="14" t="str">
        <f>CONCATENATE(Parameters!$C$26,"$")</f>
        <v>2024$</v>
      </c>
      <c r="AG9" s="14" t="str">
        <f>CONCATENATE(Parameters!$C$26,"$")</f>
        <v>2024$</v>
      </c>
      <c r="AH9" s="14" t="str">
        <f>CONCATENATE(Parameters!$C$26,"$")</f>
        <v>2024$</v>
      </c>
      <c r="AI9" s="14" t="str">
        <f>CONCATENATE(Parameters!$C$26,"$")</f>
        <v>2024$</v>
      </c>
      <c r="AJ9" s="14" t="str">
        <f>CONCATENATE(Parameters!$C$26,"$")</f>
        <v>2024$</v>
      </c>
      <c r="AK9" s="14" t="str">
        <f>CONCATENATE(Parameters!$C$26,"$")</f>
        <v>2024$</v>
      </c>
      <c r="AL9" s="14" t="str">
        <f>CONCATENATE(Parameters!$C$26,"$")</f>
        <v>2024$</v>
      </c>
      <c r="AM9" s="14" t="str">
        <f>CONCATENATE(Parameters!$C$26,"$")</f>
        <v>2024$</v>
      </c>
      <c r="AN9" s="14" t="str">
        <f>CONCATENATE(Parameters!$C$26,"$")</f>
        <v>2024$</v>
      </c>
      <c r="AO9" s="14" t="str">
        <f>CONCATENATE(Parameters!$C$26,"$")</f>
        <v>2024$</v>
      </c>
      <c r="AP9" s="14" t="str">
        <f>CONCATENATE(Parameters!$C$26,"$")</f>
        <v>2024$</v>
      </c>
      <c r="AQ9" s="14" t="str">
        <f>CONCATENATE(Parameters!$C$26,"$")</f>
        <v>2024$</v>
      </c>
      <c r="AR9" s="14" t="str">
        <f>CONCATENATE(Parameters!$C$26,"$")</f>
        <v>2024$</v>
      </c>
      <c r="AS9" s="14" t="str">
        <f>CONCATENATE(Parameters!$C$26,"$")</f>
        <v>2024$</v>
      </c>
      <c r="AT9" s="14" t="str">
        <f>CONCATENATE(Parameters!$C$26,"$")</f>
        <v>2024$</v>
      </c>
      <c r="AU9" s="14" t="str">
        <f>CONCATENATE(Parameters!$C$26,"$")</f>
        <v>2024$</v>
      </c>
      <c r="AV9" s="14" t="str">
        <f>CONCATENATE(Parameters!$C$26,"$")</f>
        <v>2024$</v>
      </c>
      <c r="AW9" s="14" t="str">
        <f>CONCATENATE(Parameters!$C$26,"$")</f>
        <v>2024$</v>
      </c>
      <c r="AX9" s="14" t="str">
        <f>CONCATENATE(Parameters!$C$26,"$")</f>
        <v>2024$</v>
      </c>
      <c r="AY9" s="14" t="str">
        <f>CONCATENATE(Parameters!$C$26,"$")</f>
        <v>2024$</v>
      </c>
      <c r="AZ9" s="14" t="str">
        <f>CONCATENATE(Parameters!$C$26,"$")</f>
        <v>2024$</v>
      </c>
      <c r="BA9" s="14" t="str">
        <f>CONCATENATE(Parameters!$C$26,"$")</f>
        <v>2024$</v>
      </c>
      <c r="BB9" s="14" t="str">
        <f>CONCATENATE(Parameters!$C$26,"$")</f>
        <v>2024$</v>
      </c>
      <c r="BC9" s="14" t="str">
        <f>CONCATENATE(Parameters!$C$26,"$")</f>
        <v>2024$</v>
      </c>
      <c r="BD9" s="14" t="str">
        <f>CONCATENATE(Parameters!$C$26,"$")</f>
        <v>2024$</v>
      </c>
      <c r="BE9" s="14" t="str">
        <f>CONCATENATE(Parameters!$C$26,"$")</f>
        <v>2024$</v>
      </c>
      <c r="BF9" s="14" t="str">
        <f>CONCATENATE(Parameters!$C$26,"$")</f>
        <v>2024$</v>
      </c>
      <c r="BG9" s="14" t="str">
        <f>CONCATENATE(Parameters!$C$26,"$")</f>
        <v>2024$</v>
      </c>
      <c r="BH9" s="14" t="str">
        <f>CONCATENATE(Parameters!$C$26,"$")</f>
        <v>2024$</v>
      </c>
      <c r="BI9" s="14" t="str">
        <f>CONCATENATE(Parameters!$C$26,"$")</f>
        <v>2024$</v>
      </c>
      <c r="BJ9" s="14" t="str">
        <f>CONCATENATE(Parameters!$C$26,"$")</f>
        <v>2024$</v>
      </c>
      <c r="BK9" s="14" t="str">
        <f>CONCATENATE(Parameters!$C$26,"$")</f>
        <v>2024$</v>
      </c>
      <c r="BL9" s="14" t="str">
        <f>CONCATENATE(Parameters!$C$26,"$")</f>
        <v>2024$</v>
      </c>
      <c r="BM9" s="14" t="str">
        <f>CONCATENATE(Parameters!$C$26,"$")</f>
        <v>2024$</v>
      </c>
      <c r="BN9" s="14" t="str">
        <f>CONCATENATE(Parameters!$C$26,"$")</f>
        <v>2024$</v>
      </c>
      <c r="BO9" s="14" t="str">
        <f>CONCATENATE(Parameters!$C$26,"$")</f>
        <v>2024$</v>
      </c>
      <c r="BP9" s="14" t="str">
        <f>CONCATENATE(Parameters!$C$26,"$")</f>
        <v>2024$</v>
      </c>
      <c r="BQ9" s="14" t="str">
        <f>CONCATENATE(Parameters!$C$26,"$")</f>
        <v>2024$</v>
      </c>
    </row>
    <row r="10" spans="1:72" ht="18.5">
      <c r="A10" s="50" t="s">
        <v>16</v>
      </c>
      <c r="B10" s="50"/>
      <c r="C10" s="50"/>
      <c r="D10" s="50"/>
      <c r="E10" s="50"/>
      <c r="F10" s="6"/>
      <c r="G10" s="6"/>
      <c r="I10" s="2"/>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row>
    <row r="11" spans="1:72" ht="15.5">
      <c r="A11" s="116"/>
      <c r="B11" s="4"/>
      <c r="C11" s="4"/>
      <c r="D11" s="4"/>
      <c r="E11" s="4"/>
      <c r="F11" s="4"/>
      <c r="I11" s="35"/>
      <c r="J11" s="26"/>
      <c r="K11" s="26"/>
      <c r="L11" s="26"/>
      <c r="M11" s="26"/>
      <c r="N11" s="26"/>
      <c r="O11" s="26"/>
      <c r="P11" s="26"/>
      <c r="Q11" s="26"/>
      <c r="R11" s="26"/>
      <c r="S11" s="26"/>
      <c r="T11" s="26"/>
      <c r="U11" s="26"/>
      <c r="V11" s="26"/>
      <c r="W11" s="26"/>
      <c r="X11" s="26"/>
      <c r="Y11" s="26"/>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3"/>
    </row>
    <row r="12" spans="1:72" ht="15.5">
      <c r="A12" s="116"/>
      <c r="B12" s="4"/>
      <c r="C12" s="4"/>
      <c r="D12" s="4"/>
      <c r="E12" s="4"/>
      <c r="F12" s="4"/>
      <c r="I12" s="35"/>
      <c r="J12" s="26"/>
      <c r="K12" s="26"/>
      <c r="L12" s="26"/>
      <c r="M12" s="26"/>
      <c r="N12" s="26"/>
      <c r="O12" s="26"/>
      <c r="P12" s="26"/>
      <c r="Q12" s="26"/>
      <c r="R12" s="26"/>
      <c r="S12" s="26"/>
      <c r="T12" s="26"/>
      <c r="U12" s="26"/>
      <c r="V12" s="26"/>
      <c r="W12" s="26"/>
      <c r="X12" s="26"/>
      <c r="Y12" s="26"/>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3"/>
    </row>
    <row r="13" spans="1:72">
      <c r="A13" s="17" t="s">
        <v>516</v>
      </c>
      <c r="BT13" s="104"/>
    </row>
    <row r="14" spans="1:72">
      <c r="A14" s="107" t="s">
        <v>517</v>
      </c>
      <c r="B14" s="136" t="s">
        <v>210</v>
      </c>
      <c r="I14" s="211" t="s">
        <v>144</v>
      </c>
      <c r="Z14" s="147">
        <f>Project!AB134</f>
        <v>1693.1542177675299</v>
      </c>
      <c r="AA14" s="147">
        <f>Project!AC134</f>
        <v>1698.2379414263273</v>
      </c>
      <c r="AB14" s="147">
        <f>Project!AD134</f>
        <v>1704.3440963124474</v>
      </c>
      <c r="AC14" s="147">
        <f>Project!AE134</f>
        <v>1711.4296164570258</v>
      </c>
      <c r="AD14" s="147">
        <f>Project!AF134</f>
        <v>1719.4541666666667</v>
      </c>
      <c r="AE14" s="147">
        <f>Project!AG134</f>
        <v>1739.0058668673551</v>
      </c>
      <c r="AF14" s="147">
        <f>Project!AH134</f>
        <v>1758.9985495202523</v>
      </c>
      <c r="AG14" s="147">
        <f>Project!AI134</f>
        <v>1779.4485480032672</v>
      </c>
      <c r="AH14" s="147">
        <f>Project!AJ134</f>
        <v>1800.3728947184613</v>
      </c>
      <c r="AI14" s="147">
        <f>Project!AK134</f>
        <v>1821.7893518518517</v>
      </c>
      <c r="AJ14" s="147">
        <f>Project!AL134</f>
        <v>1813.315747548113</v>
      </c>
      <c r="AK14" s="147">
        <f>Project!AM134</f>
        <v>1804.8988880179973</v>
      </c>
      <c r="AL14" s="147">
        <f>Project!AN134</f>
        <v>1796.538225589685</v>
      </c>
      <c r="AM14" s="147">
        <f>Project!AO134</f>
        <v>1788.2332190038514</v>
      </c>
      <c r="AN14" s="147">
        <f>Project!AP134</f>
        <v>1779.9833333333331</v>
      </c>
      <c r="AO14" s="147">
        <f>Project!AQ134</f>
        <v>1794.5832080283883</v>
      </c>
      <c r="AP14" s="147">
        <f>Project!AR134</f>
        <v>1809.3136326404094</v>
      </c>
      <c r="AQ14" s="147">
        <f>Project!AS134</f>
        <v>1824.1759179866635</v>
      </c>
      <c r="AR14" s="147">
        <f>Project!AT134</f>
        <v>1839.1713897942936</v>
      </c>
      <c r="AS14" s="147">
        <f>Project!AU134</f>
        <v>1854.3013888888888</v>
      </c>
      <c r="AT14" s="147">
        <f>Project!AV134</f>
        <v>1860.0472283880749</v>
      </c>
      <c r="AU14" s="147">
        <f>Project!AW134</f>
        <v>1866.115311041407</v>
      </c>
      <c r="AV14" s="147">
        <f>Project!AX134</f>
        <v>1872.5175182798043</v>
      </c>
      <c r="AW14" s="147">
        <f>Project!AY134</f>
        <v>1879.2661765703892</v>
      </c>
      <c r="AX14" s="147">
        <f>Project!AZ134</f>
        <v>1886.3740740740743</v>
      </c>
      <c r="AY14" s="147">
        <f>Project!BA134</f>
        <v>1886.3740740740743</v>
      </c>
      <c r="AZ14" s="147">
        <f>Project!BB134</f>
        <v>1886.3740740740743</v>
      </c>
      <c r="BA14" s="147">
        <f>Project!BC134</f>
        <v>1886.3740740740743</v>
      </c>
      <c r="BB14" s="147">
        <f>Project!BD134</f>
        <v>1886.3740740740743</v>
      </c>
      <c r="BC14" s="147">
        <f>Project!BE134</f>
        <v>1886.3740740740743</v>
      </c>
      <c r="BD14" s="147">
        <f>Project!BF134</f>
        <v>1886.3740740740743</v>
      </c>
      <c r="BE14" s="147">
        <f>Project!BG134</f>
        <v>1886.3740740740743</v>
      </c>
      <c r="BF14" s="147">
        <f>Project!BH134</f>
        <v>1886.3740740740743</v>
      </c>
      <c r="BG14" s="147">
        <f>Project!BI134</f>
        <v>1886.3740740740743</v>
      </c>
      <c r="BH14" s="147">
        <f>Project!BJ134</f>
        <v>1886.3740740740743</v>
      </c>
      <c r="BI14" s="147">
        <f>Project!BK134</f>
        <v>1886.3740740740743</v>
      </c>
      <c r="BJ14" s="147">
        <f>Project!BL134</f>
        <v>1886.3740740740743</v>
      </c>
      <c r="BK14" s="147">
        <f>Project!BM134</f>
        <v>1886.3740740740743</v>
      </c>
      <c r="BL14" s="147">
        <f>Project!BN134</f>
        <v>1886.3740740740743</v>
      </c>
      <c r="BM14" s="147">
        <f>Project!BO134</f>
        <v>1886.3740740740743</v>
      </c>
      <c r="BN14" s="147">
        <f>Project!BP134</f>
        <v>1886.3740740740743</v>
      </c>
      <c r="BO14" s="147">
        <f>Project!BQ134</f>
        <v>1886.3740740740743</v>
      </c>
      <c r="BP14" s="147">
        <f>Project!BR134</f>
        <v>1886.3740740740743</v>
      </c>
      <c r="BQ14" s="147">
        <f>Project!BS134</f>
        <v>1886.3740740740743</v>
      </c>
      <c r="BT14" s="104"/>
    </row>
    <row r="15" spans="1:72">
      <c r="A15" s="276" t="s">
        <v>37</v>
      </c>
      <c r="B15" s="136" t="s">
        <v>210</v>
      </c>
      <c r="I15" s="211" t="s">
        <v>144</v>
      </c>
      <c r="Z15" s="147">
        <f>Project!AB135</f>
        <v>1462.9702173652447</v>
      </c>
      <c r="AA15" s="147">
        <f>Project!AC135</f>
        <v>1481.5161142688207</v>
      </c>
      <c r="AB15" s="147">
        <f>Project!AD135</f>
        <v>1500.2971152694424</v>
      </c>
      <c r="AC15" s="147">
        <f>Project!AE135</f>
        <v>1519.3162007533767</v>
      </c>
      <c r="AD15" s="147">
        <f>Project!AF135</f>
        <v>1538.5763888888889</v>
      </c>
      <c r="AE15" s="147">
        <f>Project!AG135</f>
        <v>1550.1223500925753</v>
      </c>
      <c r="AF15" s="147">
        <f>Project!AH135</f>
        <v>1561.7549558210835</v>
      </c>
      <c r="AG15" s="147">
        <f>Project!AI135</f>
        <v>1573.4748562821826</v>
      </c>
      <c r="AH15" s="147">
        <f>Project!AJ135</f>
        <v>1585.2827065630063</v>
      </c>
      <c r="AI15" s="147">
        <f>Project!AK135</f>
        <v>1597.1791666666666</v>
      </c>
      <c r="AJ15" s="147">
        <f>Project!AL135</f>
        <v>1591.5977004268707</v>
      </c>
      <c r="AK15" s="147">
        <f>Project!AM135</f>
        <v>1586.0357390529259</v>
      </c>
      <c r="AL15" s="147">
        <f>Project!AN135</f>
        <v>1580.4932143835688</v>
      </c>
      <c r="AM15" s="147">
        <f>Project!AO135</f>
        <v>1574.97005849573</v>
      </c>
      <c r="AN15" s="147">
        <f>Project!AP135</f>
        <v>1569.4662037037035</v>
      </c>
      <c r="AO15" s="147">
        <f>Project!AQ135</f>
        <v>1580.9236210873858</v>
      </c>
      <c r="AP15" s="147">
        <f>Project!AR135</f>
        <v>1592.4646799109369</v>
      </c>
      <c r="AQ15" s="147">
        <f>Project!AS135</f>
        <v>1604.0899907736077</v>
      </c>
      <c r="AR15" s="147">
        <f>Project!AT135</f>
        <v>1615.8001687321448</v>
      </c>
      <c r="AS15" s="147">
        <f>Project!AU135</f>
        <v>1627.5958333333333</v>
      </c>
      <c r="AT15" s="147">
        <f>Project!AV135</f>
        <v>1624.855883058013</v>
      </c>
      <c r="AU15" s="147">
        <f>Project!AW135</f>
        <v>1622.1205453083317</v>
      </c>
      <c r="AV15" s="147">
        <f>Project!AX135</f>
        <v>1619.3898123194065</v>
      </c>
      <c r="AW15" s="147">
        <f>Project!AY135</f>
        <v>1616.6636763394265</v>
      </c>
      <c r="AX15" s="147">
        <f>Project!AZ135</f>
        <v>1613.9421296296298</v>
      </c>
      <c r="AY15" s="147">
        <f>Project!BA135</f>
        <v>1613.9421296296298</v>
      </c>
      <c r="AZ15" s="147">
        <f>Project!BB135</f>
        <v>1613.9421296296298</v>
      </c>
      <c r="BA15" s="147">
        <f>Project!BC135</f>
        <v>1613.9421296296298</v>
      </c>
      <c r="BB15" s="147">
        <f>Project!BD135</f>
        <v>1613.9421296296298</v>
      </c>
      <c r="BC15" s="147">
        <f>Project!BE135</f>
        <v>1613.9421296296298</v>
      </c>
      <c r="BD15" s="147">
        <f>Project!BF135</f>
        <v>1613.9421296296298</v>
      </c>
      <c r="BE15" s="147">
        <f>Project!BG135</f>
        <v>1613.9421296296298</v>
      </c>
      <c r="BF15" s="147">
        <f>Project!BH135</f>
        <v>1613.9421296296298</v>
      </c>
      <c r="BG15" s="147">
        <f>Project!BI135</f>
        <v>1613.9421296296298</v>
      </c>
      <c r="BH15" s="147">
        <f>Project!BJ135</f>
        <v>1613.9421296296298</v>
      </c>
      <c r="BI15" s="147">
        <f>Project!BK135</f>
        <v>1613.9421296296298</v>
      </c>
      <c r="BJ15" s="147">
        <f>Project!BL135</f>
        <v>1613.9421296296298</v>
      </c>
      <c r="BK15" s="147">
        <f>Project!BM135</f>
        <v>1613.9421296296298</v>
      </c>
      <c r="BL15" s="147">
        <f>Project!BN135</f>
        <v>1613.9421296296298</v>
      </c>
      <c r="BM15" s="147">
        <f>Project!BO135</f>
        <v>1613.9421296296298</v>
      </c>
      <c r="BN15" s="147">
        <f>Project!BP135</f>
        <v>1613.9421296296298</v>
      </c>
      <c r="BO15" s="147">
        <f>Project!BQ135</f>
        <v>1613.9421296296298</v>
      </c>
      <c r="BP15" s="147">
        <f>Project!BR135</f>
        <v>1613.9421296296298</v>
      </c>
      <c r="BQ15" s="147">
        <f>Project!BS135</f>
        <v>1613.9421296296298</v>
      </c>
      <c r="BT15" s="104"/>
    </row>
    <row r="16" spans="1:72">
      <c r="A16" s="276" t="s">
        <v>167</v>
      </c>
      <c r="B16" s="136" t="s">
        <v>210</v>
      </c>
      <c r="I16" s="211" t="s">
        <v>144</v>
      </c>
      <c r="Z16" s="147">
        <f>Project!AB136</f>
        <v>230.18400040228525</v>
      </c>
      <c r="AA16" s="147">
        <f>Project!AC136</f>
        <v>216.7218271575066</v>
      </c>
      <c r="AB16" s="147">
        <f>Project!AD136</f>
        <v>204.04698104300502</v>
      </c>
      <c r="AC16" s="147">
        <f>Project!AE136</f>
        <v>192.11341570364911</v>
      </c>
      <c r="AD16" s="147">
        <f>Project!AF136</f>
        <v>180.87777777777777</v>
      </c>
      <c r="AE16" s="147">
        <f>Project!AG136</f>
        <v>188.88351677477988</v>
      </c>
      <c r="AF16" s="147">
        <f>Project!AH136</f>
        <v>197.24359369916883</v>
      </c>
      <c r="AG16" s="147">
        <f>Project!AI136</f>
        <v>205.97369172108449</v>
      </c>
      <c r="AH16" s="147">
        <f>Project!AJ136</f>
        <v>215.090188155455</v>
      </c>
      <c r="AI16" s="147">
        <f>Project!AK136</f>
        <v>224.61018518518517</v>
      </c>
      <c r="AJ16" s="147">
        <f>Project!AL136</f>
        <v>221.71804712124236</v>
      </c>
      <c r="AK16" s="147">
        <f>Project!AM136</f>
        <v>218.86314896507139</v>
      </c>
      <c r="AL16" s="147">
        <f>Project!AN136</f>
        <v>216.0450112061163</v>
      </c>
      <c r="AM16" s="147">
        <f>Project!AO136</f>
        <v>213.26316050812144</v>
      </c>
      <c r="AN16" s="147">
        <f>Project!AP136</f>
        <v>210.51712962962961</v>
      </c>
      <c r="AO16" s="147">
        <f>Project!AQ136</f>
        <v>213.65958694100249</v>
      </c>
      <c r="AP16" s="147">
        <f>Project!AR136</f>
        <v>216.84895272947259</v>
      </c>
      <c r="AQ16" s="147">
        <f>Project!AS136</f>
        <v>220.08592721305575</v>
      </c>
      <c r="AR16" s="147">
        <f>Project!AT136</f>
        <v>223.37122106214883</v>
      </c>
      <c r="AS16" s="147">
        <f>Project!AU136</f>
        <v>226.70555555555555</v>
      </c>
      <c r="AT16" s="147">
        <f>Project!AV136</f>
        <v>235.19134533006198</v>
      </c>
      <c r="AU16" s="147">
        <f>Project!AW136</f>
        <v>243.99476573307533</v>
      </c>
      <c r="AV16" s="147">
        <f>Project!AX136</f>
        <v>253.12770596039778</v>
      </c>
      <c r="AW16" s="147">
        <f>Project!AY136</f>
        <v>262.60250023096273</v>
      </c>
      <c r="AX16" s="147">
        <f>Project!AZ136</f>
        <v>272.43194444444447</v>
      </c>
      <c r="AY16" s="147">
        <f>Project!BA136</f>
        <v>272.43194444444447</v>
      </c>
      <c r="AZ16" s="147">
        <f>Project!BB136</f>
        <v>272.43194444444447</v>
      </c>
      <c r="BA16" s="147">
        <f>Project!BC136</f>
        <v>272.43194444444447</v>
      </c>
      <c r="BB16" s="147">
        <f>Project!BD136</f>
        <v>272.43194444444447</v>
      </c>
      <c r="BC16" s="147">
        <f>Project!BE136</f>
        <v>272.43194444444447</v>
      </c>
      <c r="BD16" s="147">
        <f>Project!BF136</f>
        <v>272.43194444444447</v>
      </c>
      <c r="BE16" s="147">
        <f>Project!BG136</f>
        <v>272.43194444444447</v>
      </c>
      <c r="BF16" s="147">
        <f>Project!BH136</f>
        <v>272.43194444444447</v>
      </c>
      <c r="BG16" s="147">
        <f>Project!BI136</f>
        <v>272.43194444444447</v>
      </c>
      <c r="BH16" s="147">
        <f>Project!BJ136</f>
        <v>272.43194444444447</v>
      </c>
      <c r="BI16" s="147">
        <f>Project!BK136</f>
        <v>272.43194444444447</v>
      </c>
      <c r="BJ16" s="147">
        <f>Project!BL136</f>
        <v>272.43194444444447</v>
      </c>
      <c r="BK16" s="147">
        <f>Project!BM136</f>
        <v>272.43194444444447</v>
      </c>
      <c r="BL16" s="147">
        <f>Project!BN136</f>
        <v>272.43194444444447</v>
      </c>
      <c r="BM16" s="147">
        <f>Project!BO136</f>
        <v>272.43194444444447</v>
      </c>
      <c r="BN16" s="147">
        <f>Project!BP136</f>
        <v>272.43194444444447</v>
      </c>
      <c r="BO16" s="147">
        <f>Project!BQ136</f>
        <v>272.43194444444447</v>
      </c>
      <c r="BP16" s="147">
        <f>Project!BR136</f>
        <v>272.43194444444447</v>
      </c>
      <c r="BQ16" s="147">
        <f>Project!BS136</f>
        <v>272.43194444444447</v>
      </c>
      <c r="BT16" s="104"/>
    </row>
    <row r="17" spans="1:72">
      <c r="A17" s="107" t="s">
        <v>145</v>
      </c>
      <c r="B17" s="136" t="s">
        <v>210</v>
      </c>
      <c r="I17" s="211" t="s">
        <v>144</v>
      </c>
      <c r="Z17" s="147">
        <f>Project!AB137</f>
        <v>28228.85465819811</v>
      </c>
      <c r="AA17" s="147">
        <f>Project!AC137</f>
        <v>30014.711619385678</v>
      </c>
      <c r="AB17" s="147">
        <f>Project!AD137</f>
        <v>31913.548193966661</v>
      </c>
      <c r="AC17" s="147">
        <f>Project!AE137</f>
        <v>33932.511870972899</v>
      </c>
      <c r="AD17" s="147">
        <f>Project!AF137</f>
        <v>36079.202314814815</v>
      </c>
      <c r="AE17" s="147">
        <f>Project!AG137</f>
        <v>37068.20576535687</v>
      </c>
      <c r="AF17" s="147">
        <f>Project!AH137</f>
        <v>38084.319788262728</v>
      </c>
      <c r="AG17" s="147">
        <f>Project!AI137</f>
        <v>39128.287538810051</v>
      </c>
      <c r="AH17" s="147">
        <f>Project!AJ137</f>
        <v>40200.872543656311</v>
      </c>
      <c r="AI17" s="147">
        <f>Project!AK137</f>
        <v>41302.859259259261</v>
      </c>
      <c r="AJ17" s="147">
        <f>Project!AL137</f>
        <v>42608.274428370387</v>
      </c>
      <c r="AK17" s="147">
        <f>Project!AM137</f>
        <v>43954.948454478523</v>
      </c>
      <c r="AL17" s="147">
        <f>Project!AN137</f>
        <v>45344.185362020471</v>
      </c>
      <c r="AM17" s="147">
        <f>Project!AO137</f>
        <v>46777.330390334675</v>
      </c>
      <c r="AN17" s="147">
        <f>Project!AP137</f>
        <v>48255.771296296291</v>
      </c>
      <c r="AO17" s="147">
        <f>Project!AQ137</f>
        <v>50444.302519379686</v>
      </c>
      <c r="AP17" s="147">
        <f>Project!AR137</f>
        <v>52732.089619754966</v>
      </c>
      <c r="AQ17" s="147">
        <f>Project!AS137</f>
        <v>55123.634122953554</v>
      </c>
      <c r="AR17" s="147">
        <f>Project!AT137</f>
        <v>57623.641711002783</v>
      </c>
      <c r="AS17" s="147">
        <f>Project!AU137</f>
        <v>60237.031481481485</v>
      </c>
      <c r="AT17" s="147">
        <f>Project!AV137</f>
        <v>63320.682380028971</v>
      </c>
      <c r="AU17" s="147">
        <f>Project!AW137</f>
        <v>66562.191370687724</v>
      </c>
      <c r="AV17" s="147">
        <f>Project!AX137</f>
        <v>69969.639516478434</v>
      </c>
      <c r="AW17" s="147">
        <f>Project!AY137</f>
        <v>73551.521565768402</v>
      </c>
      <c r="AX17" s="147">
        <f>Project!AZ137</f>
        <v>77316.767129629632</v>
      </c>
      <c r="AY17" s="147">
        <f>Project!BA137</f>
        <v>77316.767129629632</v>
      </c>
      <c r="AZ17" s="147">
        <f>Project!BB137</f>
        <v>77316.767129629632</v>
      </c>
      <c r="BA17" s="147">
        <f>Project!BC137</f>
        <v>77316.767129629632</v>
      </c>
      <c r="BB17" s="147">
        <f>Project!BD137</f>
        <v>77316.767129629632</v>
      </c>
      <c r="BC17" s="147">
        <f>Project!BE137</f>
        <v>77316.767129629632</v>
      </c>
      <c r="BD17" s="147">
        <f>Project!BF137</f>
        <v>77316.767129629632</v>
      </c>
      <c r="BE17" s="147">
        <f>Project!BG137</f>
        <v>77316.767129629632</v>
      </c>
      <c r="BF17" s="147">
        <f>Project!BH137</f>
        <v>77316.767129629632</v>
      </c>
      <c r="BG17" s="147">
        <f>Project!BI137</f>
        <v>77316.767129629632</v>
      </c>
      <c r="BH17" s="147">
        <f>Project!BJ137</f>
        <v>77316.767129629632</v>
      </c>
      <c r="BI17" s="147">
        <f>Project!BK137</f>
        <v>77316.767129629632</v>
      </c>
      <c r="BJ17" s="147">
        <f>Project!BL137</f>
        <v>77316.767129629632</v>
      </c>
      <c r="BK17" s="147">
        <f>Project!BM137</f>
        <v>77316.767129629632</v>
      </c>
      <c r="BL17" s="147">
        <f>Project!BN137</f>
        <v>77316.767129629632</v>
      </c>
      <c r="BM17" s="147">
        <f>Project!BO137</f>
        <v>77316.767129629632</v>
      </c>
      <c r="BN17" s="147">
        <f>Project!BP137</f>
        <v>77316.767129629632</v>
      </c>
      <c r="BO17" s="147">
        <f>Project!BQ137</f>
        <v>77316.767129629632</v>
      </c>
      <c r="BP17" s="147">
        <f>Project!BR137</f>
        <v>77316.767129629632</v>
      </c>
      <c r="BQ17" s="147">
        <f>Project!BS137</f>
        <v>77316.767129629632</v>
      </c>
      <c r="BT17" s="104"/>
    </row>
    <row r="18" spans="1:72">
      <c r="A18" s="107"/>
      <c r="B18" s="136"/>
      <c r="I18" s="211"/>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7"/>
      <c r="BM18" s="147"/>
      <c r="BN18" s="147"/>
      <c r="BO18" s="147"/>
      <c r="BP18" s="147"/>
      <c r="BQ18" s="147"/>
      <c r="BT18" s="104"/>
    </row>
    <row r="19" spans="1:72">
      <c r="A19" s="17" t="s">
        <v>518</v>
      </c>
      <c r="B19" s="136"/>
      <c r="I19" s="46"/>
      <c r="BT19" s="104"/>
    </row>
    <row r="20" spans="1:72">
      <c r="A20" s="107" t="s">
        <v>517</v>
      </c>
      <c r="B20" s="136" t="s">
        <v>210</v>
      </c>
      <c r="I20" s="211" t="s">
        <v>144</v>
      </c>
      <c r="Z20" s="147">
        <f>Project!AB162</f>
        <v>1675.8429905598505</v>
      </c>
      <c r="AA20" s="147">
        <f>Project!AC162</f>
        <v>1680.696399076264</v>
      </c>
      <c r="AB20" s="147">
        <f>Project!AD162</f>
        <v>1686.3939090893889</v>
      </c>
      <c r="AC20" s="147">
        <f>Project!AE162</f>
        <v>1692.9022920674058</v>
      </c>
      <c r="AD20" s="147">
        <f>Project!AF162</f>
        <v>1700.1902777777777</v>
      </c>
      <c r="AE20" s="147">
        <f>Project!AG162</f>
        <v>1725.4610890110637</v>
      </c>
      <c r="AF20" s="147">
        <f>Project!AH162</f>
        <v>1751.4671977102078</v>
      </c>
      <c r="AG20" s="147">
        <f>Project!AI162</f>
        <v>1778.2438961125567</v>
      </c>
      <c r="AH20" s="147">
        <f>Project!AJ162</f>
        <v>1805.8284446873479</v>
      </c>
      <c r="AI20" s="147">
        <f>Project!AK162</f>
        <v>1834.2601851851853</v>
      </c>
      <c r="AJ20" s="147">
        <f>Project!AL162</f>
        <v>1805.5729651790409</v>
      </c>
      <c r="AK20" s="147">
        <f>Project!AM162</f>
        <v>1777.4952760300594</v>
      </c>
      <c r="AL20" s="147">
        <f>Project!AN162</f>
        <v>1750.0091647856011</v>
      </c>
      <c r="AM20" s="147">
        <f>Project!AO162</f>
        <v>1723.0973217518281</v>
      </c>
      <c r="AN20" s="147">
        <f>Project!AP162</f>
        <v>1696.7430555555557</v>
      </c>
      <c r="AO20" s="147">
        <f>Project!AQ162</f>
        <v>1717.8823792403196</v>
      </c>
      <c r="AP20" s="147">
        <f>Project!AR162</f>
        <v>1739.2904130380632</v>
      </c>
      <c r="AQ20" s="147">
        <f>Project!AS162</f>
        <v>1760.970614383921</v>
      </c>
      <c r="AR20" s="147">
        <f>Project!AT162</f>
        <v>1782.9264855191229</v>
      </c>
      <c r="AS20" s="147">
        <f>Project!AU162</f>
        <v>1805.161574074074</v>
      </c>
      <c r="AT20" s="147">
        <f>Project!AV162</f>
        <v>1895.3167152147228</v>
      </c>
      <c r="AU20" s="147">
        <f>Project!AW162</f>
        <v>1990.0162732156955</v>
      </c>
      <c r="AV20" s="147">
        <f>Project!AX162</f>
        <v>2089.4918914632772</v>
      </c>
      <c r="AW20" s="147">
        <f>Project!AY162</f>
        <v>2193.9871780662143</v>
      </c>
      <c r="AX20" s="147">
        <f>Project!AZ162</f>
        <v>2303.7583333333332</v>
      </c>
      <c r="AY20" s="147">
        <f>Project!BA162</f>
        <v>2303.7583333333332</v>
      </c>
      <c r="AZ20" s="147">
        <f>Project!BB162</f>
        <v>2303.7583333333332</v>
      </c>
      <c r="BA20" s="147">
        <f>Project!BC162</f>
        <v>2303.7583333333332</v>
      </c>
      <c r="BB20" s="147">
        <f>Project!BD162</f>
        <v>2303.7583333333332</v>
      </c>
      <c r="BC20" s="147">
        <f>Project!BE162</f>
        <v>2303.7583333333332</v>
      </c>
      <c r="BD20" s="147">
        <f>Project!BF162</f>
        <v>2303.7583333333332</v>
      </c>
      <c r="BE20" s="147">
        <f>Project!BG162</f>
        <v>2303.7583333333332</v>
      </c>
      <c r="BF20" s="147">
        <f>Project!BH162</f>
        <v>2303.7583333333332</v>
      </c>
      <c r="BG20" s="147">
        <f>Project!BI162</f>
        <v>2303.7583333333332</v>
      </c>
      <c r="BH20" s="147">
        <f>Project!BJ162</f>
        <v>2303.7583333333332</v>
      </c>
      <c r="BI20" s="147">
        <f>Project!BK162</f>
        <v>2303.7583333333332</v>
      </c>
      <c r="BJ20" s="147">
        <f>Project!BL162</f>
        <v>2303.7583333333332</v>
      </c>
      <c r="BK20" s="147">
        <f>Project!BM162</f>
        <v>2303.7583333333332</v>
      </c>
      <c r="BL20" s="147">
        <f>Project!BN162</f>
        <v>2303.7583333333332</v>
      </c>
      <c r="BM20" s="147">
        <f>Project!BO162</f>
        <v>2303.7583333333332</v>
      </c>
      <c r="BN20" s="147">
        <f>Project!BP162</f>
        <v>2303.7583333333332</v>
      </c>
      <c r="BO20" s="147">
        <f>Project!BQ162</f>
        <v>2303.7583333333332</v>
      </c>
      <c r="BP20" s="147">
        <f>Project!BR162</f>
        <v>2303.7583333333332</v>
      </c>
      <c r="BQ20" s="147">
        <f>Project!BS162</f>
        <v>2303.7583333333332</v>
      </c>
      <c r="BT20" s="104"/>
    </row>
    <row r="21" spans="1:72">
      <c r="A21" s="276" t="s">
        <v>37</v>
      </c>
      <c r="B21" s="136" t="s">
        <v>210</v>
      </c>
      <c r="I21" s="211" t="s">
        <v>144</v>
      </c>
      <c r="Z21" s="147">
        <f>Project!AB163</f>
        <v>1456.8281361870445</v>
      </c>
      <c r="AA21" s="147">
        <f>Project!AC163</f>
        <v>1473.6184126157361</v>
      </c>
      <c r="AB21" s="147">
        <f>Project!AD163</f>
        <v>1490.6022008084783</v>
      </c>
      <c r="AC21" s="147">
        <f>Project!AE163</f>
        <v>1507.7817310324726</v>
      </c>
      <c r="AD21" s="147">
        <f>Project!AF163</f>
        <v>1525.1592592592592</v>
      </c>
      <c r="AE21" s="147">
        <f>Project!AG163</f>
        <v>1540.3135267262892</v>
      </c>
      <c r="AF21" s="147">
        <f>Project!AH163</f>
        <v>1555.618369827351</v>
      </c>
      <c r="AG21" s="147">
        <f>Project!AI163</f>
        <v>1571.075284710088</v>
      </c>
      <c r="AH21" s="147">
        <f>Project!AJ163</f>
        <v>1586.6857823881473</v>
      </c>
      <c r="AI21" s="147">
        <f>Project!AK163</f>
        <v>1602.4513888888889</v>
      </c>
      <c r="AJ21" s="147">
        <f>Project!AL163</f>
        <v>1583.0973651570673</v>
      </c>
      <c r="AK21" s="147">
        <f>Project!AM163</f>
        <v>1563.9770946842896</v>
      </c>
      <c r="AL21" s="147">
        <f>Project!AN163</f>
        <v>1545.0877542547287</v>
      </c>
      <c r="AM21" s="147">
        <f>Project!AO163</f>
        <v>1526.4265547506818</v>
      </c>
      <c r="AN21" s="147">
        <f>Project!AP163</f>
        <v>1507.9907407407409</v>
      </c>
      <c r="AO21" s="147">
        <f>Project!AQ163</f>
        <v>1527.7249373868335</v>
      </c>
      <c r="AP21" s="147">
        <f>Project!AR163</f>
        <v>1547.7173839722295</v>
      </c>
      <c r="AQ21" s="147">
        <f>Project!AS163</f>
        <v>1567.9714600634932</v>
      </c>
      <c r="AR21" s="147">
        <f>Project!AT163</f>
        <v>1588.4905894536078</v>
      </c>
      <c r="AS21" s="147">
        <f>Project!AU163</f>
        <v>1609.2782407407408</v>
      </c>
      <c r="AT21" s="147">
        <f>Project!AV163</f>
        <v>1686.9486136890882</v>
      </c>
      <c r="AU21" s="147">
        <f>Project!AW163</f>
        <v>1768.3676776227551</v>
      </c>
      <c r="AV21" s="147">
        <f>Project!AX163</f>
        <v>1853.7163597546541</v>
      </c>
      <c r="AW21" s="147">
        <f>Project!AY163</f>
        <v>1943.1843195875815</v>
      </c>
      <c r="AX21" s="147">
        <f>Project!AZ163</f>
        <v>2036.9703703703703</v>
      </c>
      <c r="AY21" s="147">
        <f>Project!BA163</f>
        <v>2036.9703703703703</v>
      </c>
      <c r="AZ21" s="147">
        <f>Project!BB163</f>
        <v>2036.9703703703703</v>
      </c>
      <c r="BA21" s="147">
        <f>Project!BC163</f>
        <v>2036.9703703703703</v>
      </c>
      <c r="BB21" s="147">
        <f>Project!BD163</f>
        <v>2036.9703703703703</v>
      </c>
      <c r="BC21" s="147">
        <f>Project!BE163</f>
        <v>2036.9703703703703</v>
      </c>
      <c r="BD21" s="147">
        <f>Project!BF163</f>
        <v>2036.9703703703703</v>
      </c>
      <c r="BE21" s="147">
        <f>Project!BG163</f>
        <v>2036.9703703703703</v>
      </c>
      <c r="BF21" s="147">
        <f>Project!BH163</f>
        <v>2036.9703703703703</v>
      </c>
      <c r="BG21" s="147">
        <f>Project!BI163</f>
        <v>2036.9703703703703</v>
      </c>
      <c r="BH21" s="147">
        <f>Project!BJ163</f>
        <v>2036.9703703703703</v>
      </c>
      <c r="BI21" s="147">
        <f>Project!BK163</f>
        <v>2036.9703703703703</v>
      </c>
      <c r="BJ21" s="147">
        <f>Project!BL163</f>
        <v>2036.9703703703703</v>
      </c>
      <c r="BK21" s="147">
        <f>Project!BM163</f>
        <v>2036.9703703703703</v>
      </c>
      <c r="BL21" s="147">
        <f>Project!BN163</f>
        <v>2036.9703703703703</v>
      </c>
      <c r="BM21" s="147">
        <f>Project!BO163</f>
        <v>2036.9703703703703</v>
      </c>
      <c r="BN21" s="147">
        <f>Project!BP163</f>
        <v>2036.9703703703703</v>
      </c>
      <c r="BO21" s="147">
        <f>Project!BQ163</f>
        <v>2036.9703703703703</v>
      </c>
      <c r="BP21" s="147">
        <f>Project!BR163</f>
        <v>2036.9703703703703</v>
      </c>
      <c r="BQ21" s="147">
        <f>Project!BS163</f>
        <v>2036.9703703703703</v>
      </c>
      <c r="BT21" s="104"/>
    </row>
    <row r="22" spans="1:72">
      <c r="A22" s="276" t="s">
        <v>167</v>
      </c>
      <c r="B22" s="136" t="s">
        <v>210</v>
      </c>
      <c r="I22" s="211" t="s">
        <v>144</v>
      </c>
      <c r="Z22" s="147">
        <f>Project!AB164</f>
        <v>219.01485437280598</v>
      </c>
      <c r="AA22" s="147">
        <f>Project!AC164</f>
        <v>207.07798646052788</v>
      </c>
      <c r="AB22" s="147">
        <f>Project!AD164</f>
        <v>195.79170828091068</v>
      </c>
      <c r="AC22" s="147">
        <f>Project!AE164</f>
        <v>185.12056103493327</v>
      </c>
      <c r="AD22" s="147">
        <f>Project!AF164</f>
        <v>175.03101851851852</v>
      </c>
      <c r="AE22" s="147">
        <f>Project!AG164</f>
        <v>185.14756228477447</v>
      </c>
      <c r="AF22" s="147">
        <f>Project!AH164</f>
        <v>195.84882788285671</v>
      </c>
      <c r="AG22" s="147">
        <f>Project!AI164</f>
        <v>207.16861140246883</v>
      </c>
      <c r="AH22" s="147">
        <f>Project!AJ164</f>
        <v>219.14266229920057</v>
      </c>
      <c r="AI22" s="147">
        <f>Project!AK164</f>
        <v>231.80879629629629</v>
      </c>
      <c r="AJ22" s="147">
        <f>Project!AL164</f>
        <v>222.47560002197366</v>
      </c>
      <c r="AK22" s="147">
        <f>Project!AM164</f>
        <v>213.51818134576985</v>
      </c>
      <c r="AL22" s="147">
        <f>Project!AN164</f>
        <v>204.92141053087252</v>
      </c>
      <c r="AM22" s="147">
        <f>Project!AO164</f>
        <v>196.67076700114623</v>
      </c>
      <c r="AN22" s="147">
        <f>Project!AP164</f>
        <v>188.75231481481484</v>
      </c>
      <c r="AO22" s="147">
        <f>Project!AQ164</f>
        <v>190.15744185348598</v>
      </c>
      <c r="AP22" s="147">
        <f>Project!AR164</f>
        <v>191.57302906583362</v>
      </c>
      <c r="AQ22" s="147">
        <f>Project!AS164</f>
        <v>192.99915432042789</v>
      </c>
      <c r="AR22" s="147">
        <f>Project!AT164</f>
        <v>194.43589606551515</v>
      </c>
      <c r="AS22" s="147">
        <f>Project!AU164</f>
        <v>195.88333333333333</v>
      </c>
      <c r="AT22" s="147">
        <f>Project!AV164</f>
        <v>208.3681015256345</v>
      </c>
      <c r="AU22" s="147">
        <f>Project!AW164</f>
        <v>221.64859559294032</v>
      </c>
      <c r="AV22" s="147">
        <f>Project!AX164</f>
        <v>235.77553170862299</v>
      </c>
      <c r="AW22" s="147">
        <f>Project!AY164</f>
        <v>250.80285847863257</v>
      </c>
      <c r="AX22" s="147">
        <f>Project!AZ164</f>
        <v>266.78796296296298</v>
      </c>
      <c r="AY22" s="147">
        <f>Project!BA164</f>
        <v>266.78796296296298</v>
      </c>
      <c r="AZ22" s="147">
        <f>Project!BB164</f>
        <v>266.78796296296298</v>
      </c>
      <c r="BA22" s="147">
        <f>Project!BC164</f>
        <v>266.78796296296298</v>
      </c>
      <c r="BB22" s="147">
        <f>Project!BD164</f>
        <v>266.78796296296298</v>
      </c>
      <c r="BC22" s="147">
        <f>Project!BE164</f>
        <v>266.78796296296298</v>
      </c>
      <c r="BD22" s="147">
        <f>Project!BF164</f>
        <v>266.78796296296298</v>
      </c>
      <c r="BE22" s="147">
        <f>Project!BG164</f>
        <v>266.78796296296298</v>
      </c>
      <c r="BF22" s="147">
        <f>Project!BH164</f>
        <v>266.78796296296298</v>
      </c>
      <c r="BG22" s="147">
        <f>Project!BI164</f>
        <v>266.78796296296298</v>
      </c>
      <c r="BH22" s="147">
        <f>Project!BJ164</f>
        <v>266.78796296296298</v>
      </c>
      <c r="BI22" s="147">
        <f>Project!BK164</f>
        <v>266.78796296296298</v>
      </c>
      <c r="BJ22" s="147">
        <f>Project!BL164</f>
        <v>266.78796296296298</v>
      </c>
      <c r="BK22" s="147">
        <f>Project!BM164</f>
        <v>266.78796296296298</v>
      </c>
      <c r="BL22" s="147">
        <f>Project!BN164</f>
        <v>266.78796296296298</v>
      </c>
      <c r="BM22" s="147">
        <f>Project!BO164</f>
        <v>266.78796296296298</v>
      </c>
      <c r="BN22" s="147">
        <f>Project!BP164</f>
        <v>266.78796296296298</v>
      </c>
      <c r="BO22" s="147">
        <f>Project!BQ164</f>
        <v>266.78796296296298</v>
      </c>
      <c r="BP22" s="147">
        <f>Project!BR164</f>
        <v>266.78796296296298</v>
      </c>
      <c r="BQ22" s="147">
        <f>Project!BS164</f>
        <v>266.78796296296298</v>
      </c>
      <c r="BT22" s="104"/>
    </row>
    <row r="23" spans="1:72">
      <c r="A23" s="107" t="s">
        <v>145</v>
      </c>
      <c r="B23" s="136" t="s">
        <v>210</v>
      </c>
      <c r="I23" s="211" t="s">
        <v>144</v>
      </c>
      <c r="Z23" s="147">
        <f>Project!AB165</f>
        <v>27948.38110354661</v>
      </c>
      <c r="AA23" s="147">
        <f>Project!AC165</f>
        <v>29820.354550169879</v>
      </c>
      <c r="AB23" s="147">
        <f>Project!AD165</f>
        <v>31817.712167413956</v>
      </c>
      <c r="AC23" s="147">
        <f>Project!AE165</f>
        <v>33948.852146113575</v>
      </c>
      <c r="AD23" s="147">
        <f>Project!AF165</f>
        <v>36222.735185185185</v>
      </c>
      <c r="AE23" s="147">
        <f>Project!AG165</f>
        <v>37203.727752784696</v>
      </c>
      <c r="AF23" s="147">
        <f>Project!AH165</f>
        <v>38211.28779003457</v>
      </c>
      <c r="AG23" s="147">
        <f>Project!AI165</f>
        <v>39246.13480334793</v>
      </c>
      <c r="AH23" s="147">
        <f>Project!AJ165</f>
        <v>40309.007784978516</v>
      </c>
      <c r="AI23" s="147">
        <f>Project!AK165</f>
        <v>41400.66574074074</v>
      </c>
      <c r="AJ23" s="147">
        <f>Project!AL165</f>
        <v>42732.3622524491</v>
      </c>
      <c r="AK23" s="147">
        <f>Project!AM165</f>
        <v>44106.894200920768</v>
      </c>
      <c r="AL23" s="147">
        <f>Project!AN165</f>
        <v>45525.639433605647</v>
      </c>
      <c r="AM23" s="147">
        <f>Project!AO165</f>
        <v>46990.02011788448</v>
      </c>
      <c r="AN23" s="147">
        <f>Project!AP165</f>
        <v>48501.504166666666</v>
      </c>
      <c r="AO23" s="147">
        <f>Project!AQ165</f>
        <v>50514.38342667096</v>
      </c>
      <c r="AP23" s="147">
        <f>Project!AR165</f>
        <v>52610.799949796674</v>
      </c>
      <c r="AQ23" s="147">
        <f>Project!AS165</f>
        <v>54794.220647581169</v>
      </c>
      <c r="AR23" s="147">
        <f>Project!AT165</f>
        <v>57068.256313168145</v>
      </c>
      <c r="AS23" s="147">
        <f>Project!AU165</f>
        <v>59436.667592592596</v>
      </c>
      <c r="AT23" s="147">
        <f>Project!AV165</f>
        <v>62133.425589853425</v>
      </c>
      <c r="AU23" s="147">
        <f>Project!AW165</f>
        <v>64952.540778227987</v>
      </c>
      <c r="AV23" s="147">
        <f>Project!AX165</f>
        <v>67899.564743076349</v>
      </c>
      <c r="AW23" s="147">
        <f>Project!AY165</f>
        <v>70980.300956057457</v>
      </c>
      <c r="AX23" s="147">
        <f>Project!AZ165</f>
        <v>74200.816203703711</v>
      </c>
      <c r="AY23" s="147">
        <f>Project!BA165</f>
        <v>74200.816203703711</v>
      </c>
      <c r="AZ23" s="147">
        <f>Project!BB165</f>
        <v>74200.816203703711</v>
      </c>
      <c r="BA23" s="147">
        <f>Project!BC165</f>
        <v>74200.816203703711</v>
      </c>
      <c r="BB23" s="147">
        <f>Project!BD165</f>
        <v>74200.816203703711</v>
      </c>
      <c r="BC23" s="147">
        <f>Project!BE165</f>
        <v>74200.816203703711</v>
      </c>
      <c r="BD23" s="147">
        <f>Project!BF165</f>
        <v>74200.816203703711</v>
      </c>
      <c r="BE23" s="147">
        <f>Project!BG165</f>
        <v>74200.816203703711</v>
      </c>
      <c r="BF23" s="147">
        <f>Project!BH165</f>
        <v>74200.816203703711</v>
      </c>
      <c r="BG23" s="147">
        <f>Project!BI165</f>
        <v>74200.816203703711</v>
      </c>
      <c r="BH23" s="147">
        <f>Project!BJ165</f>
        <v>74200.816203703711</v>
      </c>
      <c r="BI23" s="147">
        <f>Project!BK165</f>
        <v>74200.816203703711</v>
      </c>
      <c r="BJ23" s="147">
        <f>Project!BL165</f>
        <v>74200.816203703711</v>
      </c>
      <c r="BK23" s="147">
        <f>Project!BM165</f>
        <v>74200.816203703711</v>
      </c>
      <c r="BL23" s="147">
        <f>Project!BN165</f>
        <v>74200.816203703711</v>
      </c>
      <c r="BM23" s="147">
        <f>Project!BO165</f>
        <v>74200.816203703711</v>
      </c>
      <c r="BN23" s="147">
        <f>Project!BP165</f>
        <v>74200.816203703711</v>
      </c>
      <c r="BO23" s="147">
        <f>Project!BQ165</f>
        <v>74200.816203703711</v>
      </c>
      <c r="BP23" s="147">
        <f>Project!BR165</f>
        <v>74200.816203703711</v>
      </c>
      <c r="BQ23" s="147">
        <f>Project!BS165</f>
        <v>74200.816203703711</v>
      </c>
      <c r="BT23" s="104"/>
    </row>
    <row r="24" spans="1:72">
      <c r="A24" s="107"/>
      <c r="B24" s="136"/>
      <c r="I24" s="211"/>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c r="BI24" s="147"/>
      <c r="BJ24" s="147"/>
      <c r="BK24" s="147"/>
      <c r="BL24" s="147"/>
      <c r="BM24" s="147"/>
      <c r="BN24" s="147"/>
      <c r="BO24" s="147"/>
      <c r="BP24" s="147"/>
      <c r="BQ24" s="147"/>
      <c r="BT24" s="104"/>
    </row>
    <row r="25" spans="1:72">
      <c r="A25" s="17" t="s">
        <v>16</v>
      </c>
      <c r="B25" s="136"/>
      <c r="I25" s="46"/>
      <c r="BT25" s="104"/>
    </row>
    <row r="26" spans="1:72">
      <c r="A26" s="107" t="s">
        <v>517</v>
      </c>
      <c r="B26" s="136" t="s">
        <v>210</v>
      </c>
      <c r="I26" s="211" t="s">
        <v>144</v>
      </c>
      <c r="Z26" s="147">
        <f>Z14-Z20</f>
        <v>17.311227207679394</v>
      </c>
      <c r="AA26" s="147">
        <f t="shared" ref="AA26:AW28" si="0">AA14-AA20</f>
        <v>17.54154235006331</v>
      </c>
      <c r="AB26" s="147">
        <f t="shared" si="0"/>
        <v>17.950187223058492</v>
      </c>
      <c r="AC26" s="147">
        <f t="shared" si="0"/>
        <v>18.527324389619935</v>
      </c>
      <c r="AD26" s="147">
        <f t="shared" si="0"/>
        <v>19.263888888888914</v>
      </c>
      <c r="AE26" s="147">
        <f t="shared" si="0"/>
        <v>13.544777856291375</v>
      </c>
      <c r="AF26" s="147">
        <f t="shared" si="0"/>
        <v>7.5313518100444981</v>
      </c>
      <c r="AG26" s="147">
        <f t="shared" si="0"/>
        <v>1.2046518907104655</v>
      </c>
      <c r="AH26" s="147">
        <f t="shared" si="0"/>
        <v>-5.4555499688865439</v>
      </c>
      <c r="AI26" s="147">
        <f t="shared" si="0"/>
        <v>-12.47083333333353</v>
      </c>
      <c r="AJ26" s="147">
        <f t="shared" si="0"/>
        <v>7.7427823690720743</v>
      </c>
      <c r="AK26" s="147">
        <f t="shared" si="0"/>
        <v>27.403611987937893</v>
      </c>
      <c r="AL26" s="147">
        <f t="shared" si="0"/>
        <v>46.529060804083883</v>
      </c>
      <c r="AM26" s="147">
        <f t="shared" si="0"/>
        <v>65.135897252023369</v>
      </c>
      <c r="AN26" s="147">
        <f t="shared" si="0"/>
        <v>83.240277777777465</v>
      </c>
      <c r="AO26" s="147">
        <f t="shared" si="0"/>
        <v>76.700828788068748</v>
      </c>
      <c r="AP26" s="147">
        <f t="shared" si="0"/>
        <v>70.023219602346217</v>
      </c>
      <c r="AQ26" s="147">
        <f t="shared" si="0"/>
        <v>63.205303602742561</v>
      </c>
      <c r="AR26" s="147">
        <f t="shared" si="0"/>
        <v>56.244904275170711</v>
      </c>
      <c r="AS26" s="147">
        <f t="shared" si="0"/>
        <v>49.139814814814827</v>
      </c>
      <c r="AT26" s="147">
        <f t="shared" si="0"/>
        <v>-35.269486826647835</v>
      </c>
      <c r="AU26" s="147">
        <f t="shared" si="0"/>
        <v>-123.90096217428845</v>
      </c>
      <c r="AV26" s="147">
        <f t="shared" si="0"/>
        <v>-216.97437318347284</v>
      </c>
      <c r="AW26" s="147">
        <f t="shared" si="0"/>
        <v>-314.72100149582502</v>
      </c>
      <c r="AX26" s="147">
        <f t="shared" ref="AX26:BQ26" si="1">AX14-AX20</f>
        <v>-417.3842592592589</v>
      </c>
      <c r="AY26" s="147">
        <f t="shared" si="1"/>
        <v>-417.3842592592589</v>
      </c>
      <c r="AZ26" s="147">
        <f t="shared" si="1"/>
        <v>-417.3842592592589</v>
      </c>
      <c r="BA26" s="147">
        <f t="shared" si="1"/>
        <v>-417.3842592592589</v>
      </c>
      <c r="BB26" s="147">
        <f t="shared" si="1"/>
        <v>-417.3842592592589</v>
      </c>
      <c r="BC26" s="147">
        <f t="shared" si="1"/>
        <v>-417.3842592592589</v>
      </c>
      <c r="BD26" s="147">
        <f t="shared" si="1"/>
        <v>-417.3842592592589</v>
      </c>
      <c r="BE26" s="147">
        <f t="shared" si="1"/>
        <v>-417.3842592592589</v>
      </c>
      <c r="BF26" s="147">
        <f t="shared" si="1"/>
        <v>-417.3842592592589</v>
      </c>
      <c r="BG26" s="147">
        <f t="shared" si="1"/>
        <v>-417.3842592592589</v>
      </c>
      <c r="BH26" s="147">
        <f t="shared" si="1"/>
        <v>-417.3842592592589</v>
      </c>
      <c r="BI26" s="147">
        <f t="shared" si="1"/>
        <v>-417.3842592592589</v>
      </c>
      <c r="BJ26" s="147">
        <f t="shared" si="1"/>
        <v>-417.3842592592589</v>
      </c>
      <c r="BK26" s="147">
        <f t="shared" si="1"/>
        <v>-417.3842592592589</v>
      </c>
      <c r="BL26" s="147">
        <f t="shared" si="1"/>
        <v>-417.3842592592589</v>
      </c>
      <c r="BM26" s="147">
        <f t="shared" si="1"/>
        <v>-417.3842592592589</v>
      </c>
      <c r="BN26" s="147">
        <f t="shared" si="1"/>
        <v>-417.3842592592589</v>
      </c>
      <c r="BO26" s="147">
        <f t="shared" si="1"/>
        <v>-417.3842592592589</v>
      </c>
      <c r="BP26" s="147">
        <f t="shared" si="1"/>
        <v>-417.3842592592589</v>
      </c>
      <c r="BQ26" s="147">
        <f t="shared" si="1"/>
        <v>-417.3842592592589</v>
      </c>
      <c r="BT26" s="104"/>
    </row>
    <row r="27" spans="1:72">
      <c r="A27" s="276" t="s">
        <v>37</v>
      </c>
      <c r="B27" s="136" t="s">
        <v>210</v>
      </c>
      <c r="I27" s="211" t="s">
        <v>144</v>
      </c>
      <c r="Z27" s="147">
        <f t="shared" ref="Z27:AO28" si="2">Z15-Z21</f>
        <v>6.1420811782002147</v>
      </c>
      <c r="AA27" s="147">
        <f t="shared" si="2"/>
        <v>7.8977016530845958</v>
      </c>
      <c r="AB27" s="147">
        <f t="shared" si="2"/>
        <v>9.694914460964128</v>
      </c>
      <c r="AC27" s="147">
        <f t="shared" si="2"/>
        <v>11.534469720904099</v>
      </c>
      <c r="AD27" s="147">
        <f t="shared" si="2"/>
        <v>13.417129629629699</v>
      </c>
      <c r="AE27" s="147">
        <f t="shared" si="2"/>
        <v>9.8088233662861057</v>
      </c>
      <c r="AF27" s="147">
        <f t="shared" si="2"/>
        <v>6.136585993732524</v>
      </c>
      <c r="AG27" s="147">
        <f t="shared" si="2"/>
        <v>2.3995715720946009</v>
      </c>
      <c r="AH27" s="147">
        <f t="shared" si="2"/>
        <v>-1.4030758251410589</v>
      </c>
      <c r="AI27" s="147">
        <f t="shared" si="2"/>
        <v>-5.2722222222223536</v>
      </c>
      <c r="AJ27" s="147">
        <f t="shared" si="2"/>
        <v>8.5003352698033723</v>
      </c>
      <c r="AK27" s="147">
        <f t="shared" si="2"/>
        <v>22.058644368636351</v>
      </c>
      <c r="AL27" s="147">
        <f t="shared" si="2"/>
        <v>35.405460128840105</v>
      </c>
      <c r="AM27" s="147">
        <f t="shared" si="2"/>
        <v>48.543503745048156</v>
      </c>
      <c r="AN27" s="147">
        <f t="shared" si="2"/>
        <v>61.475462962962638</v>
      </c>
      <c r="AO27" s="147">
        <f t="shared" si="2"/>
        <v>53.198683700552237</v>
      </c>
      <c r="AP27" s="147">
        <f t="shared" si="0"/>
        <v>44.747295938707339</v>
      </c>
      <c r="AQ27" s="147">
        <f t="shared" si="0"/>
        <v>36.118530710114555</v>
      </c>
      <c r="AR27" s="147">
        <f t="shared" si="0"/>
        <v>27.309579278537058</v>
      </c>
      <c r="AS27" s="147">
        <f t="shared" si="0"/>
        <v>18.317592592592518</v>
      </c>
      <c r="AT27" s="147">
        <f t="shared" si="0"/>
        <v>-62.092730631075256</v>
      </c>
      <c r="AU27" s="147">
        <f t="shared" si="0"/>
        <v>-146.24713231442342</v>
      </c>
      <c r="AV27" s="147">
        <f t="shared" si="0"/>
        <v>-234.32654743524768</v>
      </c>
      <c r="AW27" s="147">
        <f t="shared" si="0"/>
        <v>-326.52064324815501</v>
      </c>
      <c r="AX27" s="147">
        <f t="shared" ref="AX27:BQ27" si="3">AX15-AX21</f>
        <v>-423.02824074074056</v>
      </c>
      <c r="AY27" s="147">
        <f t="shared" si="3"/>
        <v>-423.02824074074056</v>
      </c>
      <c r="AZ27" s="147">
        <f t="shared" si="3"/>
        <v>-423.02824074074056</v>
      </c>
      <c r="BA27" s="147">
        <f t="shared" si="3"/>
        <v>-423.02824074074056</v>
      </c>
      <c r="BB27" s="147">
        <f t="shared" si="3"/>
        <v>-423.02824074074056</v>
      </c>
      <c r="BC27" s="147">
        <f t="shared" si="3"/>
        <v>-423.02824074074056</v>
      </c>
      <c r="BD27" s="147">
        <f t="shared" si="3"/>
        <v>-423.02824074074056</v>
      </c>
      <c r="BE27" s="147">
        <f t="shared" si="3"/>
        <v>-423.02824074074056</v>
      </c>
      <c r="BF27" s="147">
        <f t="shared" si="3"/>
        <v>-423.02824074074056</v>
      </c>
      <c r="BG27" s="147">
        <f t="shared" si="3"/>
        <v>-423.02824074074056</v>
      </c>
      <c r="BH27" s="147">
        <f t="shared" si="3"/>
        <v>-423.02824074074056</v>
      </c>
      <c r="BI27" s="147">
        <f t="shared" si="3"/>
        <v>-423.02824074074056</v>
      </c>
      <c r="BJ27" s="147">
        <f t="shared" si="3"/>
        <v>-423.02824074074056</v>
      </c>
      <c r="BK27" s="147">
        <f t="shared" si="3"/>
        <v>-423.02824074074056</v>
      </c>
      <c r="BL27" s="147">
        <f t="shared" si="3"/>
        <v>-423.02824074074056</v>
      </c>
      <c r="BM27" s="147">
        <f t="shared" si="3"/>
        <v>-423.02824074074056</v>
      </c>
      <c r="BN27" s="147">
        <f t="shared" si="3"/>
        <v>-423.02824074074056</v>
      </c>
      <c r="BO27" s="147">
        <f t="shared" si="3"/>
        <v>-423.02824074074056</v>
      </c>
      <c r="BP27" s="147">
        <f t="shared" si="3"/>
        <v>-423.02824074074056</v>
      </c>
      <c r="BQ27" s="147">
        <f t="shared" si="3"/>
        <v>-423.02824074074056</v>
      </c>
      <c r="BT27" s="104"/>
    </row>
    <row r="28" spans="1:72">
      <c r="A28" s="276" t="s">
        <v>167</v>
      </c>
      <c r="B28" s="136" t="s">
        <v>210</v>
      </c>
      <c r="I28" s="211" t="s">
        <v>144</v>
      </c>
      <c r="Z28" s="147">
        <f t="shared" si="2"/>
        <v>11.169146029479265</v>
      </c>
      <c r="AA28" s="147">
        <f t="shared" si="0"/>
        <v>9.6438406969787138</v>
      </c>
      <c r="AB28" s="147">
        <f t="shared" si="0"/>
        <v>8.2552727620943358</v>
      </c>
      <c r="AC28" s="147">
        <f t="shared" si="0"/>
        <v>6.9928546687158359</v>
      </c>
      <c r="AD28" s="147">
        <f t="shared" si="0"/>
        <v>5.8467592592592439</v>
      </c>
      <c r="AE28" s="147">
        <f t="shared" si="0"/>
        <v>3.7359544900054118</v>
      </c>
      <c r="AF28" s="147">
        <f t="shared" si="0"/>
        <v>1.3947658163121162</v>
      </c>
      <c r="AG28" s="147">
        <f t="shared" si="0"/>
        <v>-1.1949196813843344</v>
      </c>
      <c r="AH28" s="147">
        <f t="shared" si="0"/>
        <v>-4.0524741437455702</v>
      </c>
      <c r="AI28" s="147">
        <f t="shared" si="0"/>
        <v>-7.19861111111112</v>
      </c>
      <c r="AJ28" s="147">
        <f t="shared" si="0"/>
        <v>-0.757552900731298</v>
      </c>
      <c r="AK28" s="147">
        <f t="shared" si="0"/>
        <v>5.3449676193015421</v>
      </c>
      <c r="AL28" s="147">
        <f t="shared" si="0"/>
        <v>11.123600675243779</v>
      </c>
      <c r="AM28" s="147">
        <f t="shared" si="0"/>
        <v>16.592393506975213</v>
      </c>
      <c r="AN28" s="147">
        <f t="shared" si="0"/>
        <v>21.76481481481477</v>
      </c>
      <c r="AO28" s="147">
        <f t="shared" si="0"/>
        <v>23.50214508751651</v>
      </c>
      <c r="AP28" s="147">
        <f t="shared" si="0"/>
        <v>25.275923663638963</v>
      </c>
      <c r="AQ28" s="147">
        <f t="shared" si="0"/>
        <v>27.086772892627863</v>
      </c>
      <c r="AR28" s="147">
        <f t="shared" si="0"/>
        <v>28.935324996633682</v>
      </c>
      <c r="AS28" s="147">
        <f t="shared" si="0"/>
        <v>30.822222222222223</v>
      </c>
      <c r="AT28" s="147">
        <f t="shared" si="0"/>
        <v>26.823243804427477</v>
      </c>
      <c r="AU28" s="147">
        <f t="shared" si="0"/>
        <v>22.346170140135001</v>
      </c>
      <c r="AV28" s="147">
        <f t="shared" si="0"/>
        <v>17.352174251774784</v>
      </c>
      <c r="AW28" s="147">
        <f t="shared" si="0"/>
        <v>11.79964175233016</v>
      </c>
      <c r="AX28" s="147">
        <f t="shared" ref="AX28:BQ28" si="4">AX16-AX22</f>
        <v>5.6439814814814895</v>
      </c>
      <c r="AY28" s="147">
        <f t="shared" si="4"/>
        <v>5.6439814814814895</v>
      </c>
      <c r="AZ28" s="147">
        <f t="shared" si="4"/>
        <v>5.6439814814814895</v>
      </c>
      <c r="BA28" s="147">
        <f t="shared" si="4"/>
        <v>5.6439814814814895</v>
      </c>
      <c r="BB28" s="147">
        <f t="shared" si="4"/>
        <v>5.6439814814814895</v>
      </c>
      <c r="BC28" s="147">
        <f t="shared" si="4"/>
        <v>5.6439814814814895</v>
      </c>
      <c r="BD28" s="147">
        <f t="shared" si="4"/>
        <v>5.6439814814814895</v>
      </c>
      <c r="BE28" s="147">
        <f t="shared" si="4"/>
        <v>5.6439814814814895</v>
      </c>
      <c r="BF28" s="147">
        <f t="shared" si="4"/>
        <v>5.6439814814814895</v>
      </c>
      <c r="BG28" s="147">
        <f t="shared" si="4"/>
        <v>5.6439814814814895</v>
      </c>
      <c r="BH28" s="147">
        <f t="shared" si="4"/>
        <v>5.6439814814814895</v>
      </c>
      <c r="BI28" s="147">
        <f t="shared" si="4"/>
        <v>5.6439814814814895</v>
      </c>
      <c r="BJ28" s="147">
        <f t="shared" si="4"/>
        <v>5.6439814814814895</v>
      </c>
      <c r="BK28" s="147">
        <f t="shared" si="4"/>
        <v>5.6439814814814895</v>
      </c>
      <c r="BL28" s="147">
        <f t="shared" si="4"/>
        <v>5.6439814814814895</v>
      </c>
      <c r="BM28" s="147">
        <f t="shared" si="4"/>
        <v>5.6439814814814895</v>
      </c>
      <c r="BN28" s="147">
        <f t="shared" si="4"/>
        <v>5.6439814814814895</v>
      </c>
      <c r="BO28" s="147">
        <f t="shared" si="4"/>
        <v>5.6439814814814895</v>
      </c>
      <c r="BP28" s="147">
        <f t="shared" si="4"/>
        <v>5.6439814814814895</v>
      </c>
      <c r="BQ28" s="147">
        <f t="shared" si="4"/>
        <v>5.6439814814814895</v>
      </c>
      <c r="BT28" s="104"/>
    </row>
    <row r="29" spans="1:72">
      <c r="A29" s="107" t="s">
        <v>145</v>
      </c>
      <c r="B29" s="136" t="s">
        <v>210</v>
      </c>
      <c r="I29" s="211" t="s">
        <v>144</v>
      </c>
      <c r="Z29" s="147">
        <f t="shared" ref="Z29:BQ29" si="5">Z17-Z23</f>
        <v>280.47355465150031</v>
      </c>
      <c r="AA29" s="147">
        <f t="shared" si="5"/>
        <v>194.35706921579913</v>
      </c>
      <c r="AB29" s="147">
        <f t="shared" si="5"/>
        <v>95.836026552704425</v>
      </c>
      <c r="AC29" s="147">
        <f t="shared" si="5"/>
        <v>-16.340275140675658</v>
      </c>
      <c r="AD29" s="147">
        <f t="shared" si="5"/>
        <v>-143.5328703703708</v>
      </c>
      <c r="AE29" s="147">
        <f t="shared" si="5"/>
        <v>-135.52198742782639</v>
      </c>
      <c r="AF29" s="147">
        <f t="shared" si="5"/>
        <v>-126.96800177184195</v>
      </c>
      <c r="AG29" s="147">
        <f t="shared" si="5"/>
        <v>-117.8472645378788</v>
      </c>
      <c r="AH29" s="147">
        <f t="shared" si="5"/>
        <v>-108.13524132220482</v>
      </c>
      <c r="AI29" s="147">
        <f t="shared" si="5"/>
        <v>-97.806481481478841</v>
      </c>
      <c r="AJ29" s="147">
        <f t="shared" si="5"/>
        <v>-124.08782407871331</v>
      </c>
      <c r="AK29" s="147">
        <f t="shared" si="5"/>
        <v>-151.94574644224485</v>
      </c>
      <c r="AL29" s="147">
        <f t="shared" si="5"/>
        <v>-181.45407158517628</v>
      </c>
      <c r="AM29" s="147">
        <f t="shared" si="5"/>
        <v>-212.68972754980496</v>
      </c>
      <c r="AN29" s="147">
        <f t="shared" si="5"/>
        <v>-245.73287037037517</v>
      </c>
      <c r="AO29" s="147">
        <f t="shared" si="5"/>
        <v>-70.080907291274343</v>
      </c>
      <c r="AP29" s="147">
        <f t="shared" si="5"/>
        <v>121.28966995829251</v>
      </c>
      <c r="AQ29" s="147">
        <f t="shared" si="5"/>
        <v>329.41347537238471</v>
      </c>
      <c r="AR29" s="147">
        <f t="shared" si="5"/>
        <v>555.38539783463784</v>
      </c>
      <c r="AS29" s="147">
        <f t="shared" si="5"/>
        <v>800.36388888888905</v>
      </c>
      <c r="AT29" s="147">
        <f t="shared" si="5"/>
        <v>1187.2567901755465</v>
      </c>
      <c r="AU29" s="147">
        <f t="shared" si="5"/>
        <v>1609.6505924597368</v>
      </c>
      <c r="AV29" s="147">
        <f t="shared" si="5"/>
        <v>2070.0747734020842</v>
      </c>
      <c r="AW29" s="147">
        <f t="shared" si="5"/>
        <v>2571.2206097109447</v>
      </c>
      <c r="AX29" s="147">
        <f t="shared" si="5"/>
        <v>3115.9509259259212</v>
      </c>
      <c r="AY29" s="147">
        <f t="shared" si="5"/>
        <v>3115.9509259259212</v>
      </c>
      <c r="AZ29" s="147">
        <f t="shared" si="5"/>
        <v>3115.9509259259212</v>
      </c>
      <c r="BA29" s="147">
        <f t="shared" si="5"/>
        <v>3115.9509259259212</v>
      </c>
      <c r="BB29" s="147">
        <f t="shared" si="5"/>
        <v>3115.9509259259212</v>
      </c>
      <c r="BC29" s="147">
        <f t="shared" si="5"/>
        <v>3115.9509259259212</v>
      </c>
      <c r="BD29" s="147">
        <f t="shared" si="5"/>
        <v>3115.9509259259212</v>
      </c>
      <c r="BE29" s="147">
        <f t="shared" si="5"/>
        <v>3115.9509259259212</v>
      </c>
      <c r="BF29" s="147">
        <f t="shared" si="5"/>
        <v>3115.9509259259212</v>
      </c>
      <c r="BG29" s="147">
        <f t="shared" si="5"/>
        <v>3115.9509259259212</v>
      </c>
      <c r="BH29" s="147">
        <f t="shared" si="5"/>
        <v>3115.9509259259212</v>
      </c>
      <c r="BI29" s="147">
        <f t="shared" si="5"/>
        <v>3115.9509259259212</v>
      </c>
      <c r="BJ29" s="147">
        <f t="shared" si="5"/>
        <v>3115.9509259259212</v>
      </c>
      <c r="BK29" s="147">
        <f t="shared" si="5"/>
        <v>3115.9509259259212</v>
      </c>
      <c r="BL29" s="147">
        <f t="shared" si="5"/>
        <v>3115.9509259259212</v>
      </c>
      <c r="BM29" s="147">
        <f t="shared" si="5"/>
        <v>3115.9509259259212</v>
      </c>
      <c r="BN29" s="147">
        <f t="shared" si="5"/>
        <v>3115.9509259259212</v>
      </c>
      <c r="BO29" s="147">
        <f t="shared" si="5"/>
        <v>3115.9509259259212</v>
      </c>
      <c r="BP29" s="147">
        <f t="shared" si="5"/>
        <v>3115.9509259259212</v>
      </c>
      <c r="BQ29" s="147">
        <f t="shared" si="5"/>
        <v>3115.9509259259212</v>
      </c>
      <c r="BT29" s="104"/>
    </row>
    <row r="30" spans="1:72">
      <c r="A30" s="107"/>
      <c r="B30" s="136"/>
      <c r="I30" s="211"/>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c r="BI30" s="147"/>
      <c r="BJ30" s="147"/>
      <c r="BK30" s="147"/>
      <c r="BL30" s="147"/>
      <c r="BM30" s="147"/>
      <c r="BN30" s="147"/>
      <c r="BO30" s="147"/>
      <c r="BP30" s="147"/>
      <c r="BQ30" s="147"/>
      <c r="BT30" s="104"/>
    </row>
    <row r="31" spans="1:72">
      <c r="A31" s="109" t="s">
        <v>959</v>
      </c>
      <c r="B31" s="135">
        <f>SUM(AI26:BL29)/30</f>
        <v>1402.0883922878479</v>
      </c>
      <c r="I31" s="21"/>
      <c r="BT31" s="104"/>
    </row>
    <row r="32" spans="1:72">
      <c r="A32" s="18"/>
      <c r="B32" s="136"/>
      <c r="I32" s="108"/>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T32" s="104"/>
    </row>
    <row r="33" spans="1:72" ht="18.5">
      <c r="A33" s="54" t="s">
        <v>525</v>
      </c>
      <c r="B33" s="6"/>
      <c r="C33" s="6"/>
      <c r="D33" s="6"/>
      <c r="E33" s="6"/>
      <c r="F33" s="6"/>
      <c r="G33" s="80"/>
      <c r="BD33" s="8"/>
    </row>
    <row r="34" spans="1:72">
      <c r="A34" s="17"/>
      <c r="B34" s="136"/>
      <c r="I34" s="21"/>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147"/>
      <c r="BN34" s="147"/>
      <c r="BO34" s="147"/>
      <c r="BP34" s="147"/>
      <c r="BQ34" s="147"/>
      <c r="BT34" s="104"/>
    </row>
    <row r="35" spans="1:72">
      <c r="A35" s="107" t="s">
        <v>824</v>
      </c>
      <c r="B35" s="136"/>
      <c r="I35" s="21"/>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c r="BI35" s="147"/>
      <c r="BJ35" s="147"/>
      <c r="BK35" s="147"/>
      <c r="BL35" s="147"/>
      <c r="BM35" s="147"/>
      <c r="BN35" s="147"/>
      <c r="BO35" s="147"/>
      <c r="BP35" s="147"/>
      <c r="BQ35" s="147"/>
      <c r="BT35" s="104"/>
    </row>
    <row r="36" spans="1:72">
      <c r="A36" s="278" t="s">
        <v>310</v>
      </c>
      <c r="B36" s="296">
        <f>Parameters!C94</f>
        <v>109</v>
      </c>
      <c r="I36" s="108" t="str">
        <f>CONCATENATE(Parameters!$C$26,"$/train-hour")</f>
        <v>2024$/train-hour</v>
      </c>
      <c r="Z36" s="194">
        <f>$B36*Z$27</f>
        <v>669.4868484238234</v>
      </c>
      <c r="AA36" s="194">
        <f t="shared" ref="AA36:BQ36" si="6">$B36*AA$27</f>
        <v>860.84948018622094</v>
      </c>
      <c r="AB36" s="194">
        <f t="shared" si="6"/>
        <v>1056.74567624509</v>
      </c>
      <c r="AC36" s="194">
        <f t="shared" si="6"/>
        <v>1257.2571995785468</v>
      </c>
      <c r="AD36" s="194">
        <f t="shared" si="6"/>
        <v>1462.4671296296372</v>
      </c>
      <c r="AE36" s="194">
        <f t="shared" si="6"/>
        <v>1069.1617469251855</v>
      </c>
      <c r="AF36" s="194">
        <f t="shared" si="6"/>
        <v>668.88787331684512</v>
      </c>
      <c r="AG36" s="194">
        <f t="shared" si="6"/>
        <v>261.5533013583115</v>
      </c>
      <c r="AH36" s="194">
        <f t="shared" si="6"/>
        <v>-152.93526494037542</v>
      </c>
      <c r="AI36" s="194">
        <f t="shared" si="6"/>
        <v>-574.67222222223654</v>
      </c>
      <c r="AJ36" s="194">
        <f t="shared" si="6"/>
        <v>926.53654440856758</v>
      </c>
      <c r="AK36" s="194">
        <f t="shared" si="6"/>
        <v>2404.392236181362</v>
      </c>
      <c r="AL36" s="194">
        <f t="shared" si="6"/>
        <v>3859.1951540435712</v>
      </c>
      <c r="AM36" s="194">
        <f t="shared" si="6"/>
        <v>5291.2419082102488</v>
      </c>
      <c r="AN36" s="194">
        <f t="shared" si="6"/>
        <v>6700.8254629629273</v>
      </c>
      <c r="AO36" s="194">
        <f t="shared" si="6"/>
        <v>5798.6565233601941</v>
      </c>
      <c r="AP36" s="194">
        <f t="shared" si="6"/>
        <v>4877.4552573190995</v>
      </c>
      <c r="AQ36" s="194">
        <f t="shared" si="6"/>
        <v>3936.9198474024865</v>
      </c>
      <c r="AR36" s="194">
        <f t="shared" si="6"/>
        <v>2976.7441413605393</v>
      </c>
      <c r="AS36" s="194">
        <f t="shared" si="6"/>
        <v>1996.6175925925845</v>
      </c>
      <c r="AT36" s="194">
        <f t="shared" si="6"/>
        <v>-6768.1076387872026</v>
      </c>
      <c r="AU36" s="194">
        <f t="shared" si="6"/>
        <v>-15940.937422272153</v>
      </c>
      <c r="AV36" s="194">
        <f t="shared" si="6"/>
        <v>-25541.593670441998</v>
      </c>
      <c r="AW36" s="194">
        <f t="shared" si="6"/>
        <v>-35590.750114048897</v>
      </c>
      <c r="AX36" s="194">
        <f t="shared" si="6"/>
        <v>-46110.078240740724</v>
      </c>
      <c r="AY36" s="194">
        <f>$B36*AY$27</f>
        <v>-46110.078240740724</v>
      </c>
      <c r="AZ36" s="194">
        <f t="shared" si="6"/>
        <v>-46110.078240740724</v>
      </c>
      <c r="BA36" s="194">
        <f t="shared" si="6"/>
        <v>-46110.078240740724</v>
      </c>
      <c r="BB36" s="194">
        <f t="shared" si="6"/>
        <v>-46110.078240740724</v>
      </c>
      <c r="BC36" s="194">
        <f t="shared" si="6"/>
        <v>-46110.078240740724</v>
      </c>
      <c r="BD36" s="194">
        <f t="shared" si="6"/>
        <v>-46110.078240740724</v>
      </c>
      <c r="BE36" s="194">
        <f t="shared" si="6"/>
        <v>-46110.078240740724</v>
      </c>
      <c r="BF36" s="194">
        <f t="shared" si="6"/>
        <v>-46110.078240740724</v>
      </c>
      <c r="BG36" s="194">
        <f t="shared" si="6"/>
        <v>-46110.078240740724</v>
      </c>
      <c r="BH36" s="194">
        <f t="shared" si="6"/>
        <v>-46110.078240740724</v>
      </c>
      <c r="BI36" s="194">
        <f t="shared" si="6"/>
        <v>-46110.078240740724</v>
      </c>
      <c r="BJ36" s="194">
        <f t="shared" si="6"/>
        <v>-46110.078240740724</v>
      </c>
      <c r="BK36" s="194">
        <f t="shared" si="6"/>
        <v>-46110.078240740724</v>
      </c>
      <c r="BL36" s="194">
        <f t="shared" si="6"/>
        <v>-46110.078240740724</v>
      </c>
      <c r="BM36" s="194">
        <f t="shared" si="6"/>
        <v>-46110.078240740724</v>
      </c>
      <c r="BN36" s="194">
        <f t="shared" si="6"/>
        <v>-46110.078240740724</v>
      </c>
      <c r="BO36" s="194">
        <f t="shared" si="6"/>
        <v>-46110.078240740724</v>
      </c>
      <c r="BP36" s="194">
        <f t="shared" si="6"/>
        <v>-46110.078240740724</v>
      </c>
      <c r="BQ36" s="194">
        <f t="shared" si="6"/>
        <v>-46110.078240740724</v>
      </c>
      <c r="BT36" s="104"/>
    </row>
    <row r="37" spans="1:72">
      <c r="A37" s="278" t="s">
        <v>167</v>
      </c>
      <c r="B37" s="296">
        <f>Parameters!C94</f>
        <v>109</v>
      </c>
      <c r="I37" s="108" t="str">
        <f>CONCATENATE(Parameters!$C$26,"$/train-hour")</f>
        <v>2024$/train-hour</v>
      </c>
      <c r="Z37" s="194">
        <f>$B37*Z$28</f>
        <v>1217.4369172132399</v>
      </c>
      <c r="AA37" s="194">
        <f t="shared" ref="AA37:BQ37" si="7">$B37*AA$28</f>
        <v>1051.1786359706798</v>
      </c>
      <c r="AB37" s="194">
        <f t="shared" si="7"/>
        <v>899.82473106828263</v>
      </c>
      <c r="AC37" s="194">
        <f t="shared" si="7"/>
        <v>762.22115889002612</v>
      </c>
      <c r="AD37" s="194">
        <f t="shared" si="7"/>
        <v>637.29675925925756</v>
      </c>
      <c r="AE37" s="194">
        <f t="shared" si="7"/>
        <v>407.21903941058986</v>
      </c>
      <c r="AF37" s="194">
        <f t="shared" si="7"/>
        <v>152.02947397802066</v>
      </c>
      <c r="AG37" s="194">
        <f t="shared" si="7"/>
        <v>-130.24624527089244</v>
      </c>
      <c r="AH37" s="194">
        <f t="shared" si="7"/>
        <v>-441.71968166826719</v>
      </c>
      <c r="AI37" s="194">
        <f t="shared" si="7"/>
        <v>-784.64861111111213</v>
      </c>
      <c r="AJ37" s="194">
        <f t="shared" si="7"/>
        <v>-82.573266179711482</v>
      </c>
      <c r="AK37" s="194">
        <f t="shared" si="7"/>
        <v>582.60147050386809</v>
      </c>
      <c r="AL37" s="194">
        <f t="shared" si="7"/>
        <v>1212.4724736015719</v>
      </c>
      <c r="AM37" s="194">
        <f t="shared" si="7"/>
        <v>1808.5708922602983</v>
      </c>
      <c r="AN37" s="194">
        <f t="shared" si="7"/>
        <v>2372.36481481481</v>
      </c>
      <c r="AO37" s="194">
        <f t="shared" si="7"/>
        <v>2561.7338145392996</v>
      </c>
      <c r="AP37" s="194">
        <f t="shared" si="7"/>
        <v>2755.0756793366468</v>
      </c>
      <c r="AQ37" s="194">
        <f t="shared" si="7"/>
        <v>2952.4582452964369</v>
      </c>
      <c r="AR37" s="194">
        <f t="shared" si="7"/>
        <v>3153.9504246330712</v>
      </c>
      <c r="AS37" s="194">
        <f t="shared" si="7"/>
        <v>3359.6222222222223</v>
      </c>
      <c r="AT37" s="194">
        <f t="shared" si="7"/>
        <v>2923.7335746825952</v>
      </c>
      <c r="AU37" s="194">
        <f t="shared" si="7"/>
        <v>2435.732545274715</v>
      </c>
      <c r="AV37" s="194">
        <f t="shared" si="7"/>
        <v>1891.3869934434515</v>
      </c>
      <c r="AW37" s="194">
        <f t="shared" si="7"/>
        <v>1286.1609510039875</v>
      </c>
      <c r="AX37" s="194">
        <f t="shared" si="7"/>
        <v>615.1939814814823</v>
      </c>
      <c r="AY37" s="194">
        <f t="shared" si="7"/>
        <v>615.1939814814823</v>
      </c>
      <c r="AZ37" s="194">
        <f t="shared" si="7"/>
        <v>615.1939814814823</v>
      </c>
      <c r="BA37" s="194">
        <f t="shared" si="7"/>
        <v>615.1939814814823</v>
      </c>
      <c r="BB37" s="194">
        <f t="shared" si="7"/>
        <v>615.1939814814823</v>
      </c>
      <c r="BC37" s="194">
        <f t="shared" si="7"/>
        <v>615.1939814814823</v>
      </c>
      <c r="BD37" s="194">
        <f t="shared" si="7"/>
        <v>615.1939814814823</v>
      </c>
      <c r="BE37" s="194">
        <f t="shared" si="7"/>
        <v>615.1939814814823</v>
      </c>
      <c r="BF37" s="194">
        <f t="shared" si="7"/>
        <v>615.1939814814823</v>
      </c>
      <c r="BG37" s="194">
        <f t="shared" si="7"/>
        <v>615.1939814814823</v>
      </c>
      <c r="BH37" s="194">
        <f t="shared" si="7"/>
        <v>615.1939814814823</v>
      </c>
      <c r="BI37" s="194">
        <f t="shared" si="7"/>
        <v>615.1939814814823</v>
      </c>
      <c r="BJ37" s="194">
        <f t="shared" si="7"/>
        <v>615.1939814814823</v>
      </c>
      <c r="BK37" s="194">
        <f t="shared" si="7"/>
        <v>615.1939814814823</v>
      </c>
      <c r="BL37" s="194">
        <f t="shared" si="7"/>
        <v>615.1939814814823</v>
      </c>
      <c r="BM37" s="194">
        <f t="shared" si="7"/>
        <v>615.1939814814823</v>
      </c>
      <c r="BN37" s="194">
        <f t="shared" si="7"/>
        <v>615.1939814814823</v>
      </c>
      <c r="BO37" s="194">
        <f t="shared" si="7"/>
        <v>615.1939814814823</v>
      </c>
      <c r="BP37" s="194">
        <f t="shared" si="7"/>
        <v>615.1939814814823</v>
      </c>
      <c r="BQ37" s="194">
        <f t="shared" si="7"/>
        <v>615.1939814814823</v>
      </c>
      <c r="BT37" s="104"/>
    </row>
    <row r="38" spans="1:72">
      <c r="A38" s="107" t="s">
        <v>823</v>
      </c>
      <c r="B38" s="22">
        <f>Parameters!$C$93</f>
        <v>799</v>
      </c>
      <c r="I38" s="108" t="str">
        <f>CONCATENATE(Parameters!$C$26,"$/train-hour")</f>
        <v>2024$/train-hour</v>
      </c>
      <c r="Z38" s="194">
        <f>$B38*Z$29</f>
        <v>224098.37016654876</v>
      </c>
      <c r="AA38" s="194">
        <f t="shared" ref="AA38:BQ38" si="8">$B38*AA$29</f>
        <v>155291.29830342351</v>
      </c>
      <c r="AB38" s="194">
        <f t="shared" si="8"/>
        <v>76572.985215610839</v>
      </c>
      <c r="AC38" s="194">
        <f t="shared" si="8"/>
        <v>-13055.879837399851</v>
      </c>
      <c r="AD38" s="194">
        <f t="shared" si="8"/>
        <v>-114682.76342592627</v>
      </c>
      <c r="AE38" s="194">
        <f t="shared" si="8"/>
        <v>-108282.06795483328</v>
      </c>
      <c r="AF38" s="194">
        <f t="shared" si="8"/>
        <v>-101447.43341570173</v>
      </c>
      <c r="AG38" s="194">
        <f t="shared" si="8"/>
        <v>-94159.964365765161</v>
      </c>
      <c r="AH38" s="194">
        <f t="shared" si="8"/>
        <v>-86400.057816441651</v>
      </c>
      <c r="AI38" s="194">
        <f t="shared" si="8"/>
        <v>-78147.378703701601</v>
      </c>
      <c r="AJ38" s="194">
        <f t="shared" si="8"/>
        <v>-99146.171438891935</v>
      </c>
      <c r="AK38" s="194">
        <f t="shared" si="8"/>
        <v>-121404.65140735364</v>
      </c>
      <c r="AL38" s="194">
        <f t="shared" si="8"/>
        <v>-144981.80319655585</v>
      </c>
      <c r="AM38" s="194">
        <f t="shared" si="8"/>
        <v>-169939.09231229417</v>
      </c>
      <c r="AN38" s="194">
        <f t="shared" si="8"/>
        <v>-196340.56342592975</v>
      </c>
      <c r="AO38" s="194">
        <f t="shared" si="8"/>
        <v>-55994.6449257282</v>
      </c>
      <c r="AP38" s="194">
        <f t="shared" si="8"/>
        <v>96910.446296675713</v>
      </c>
      <c r="AQ38" s="194">
        <f t="shared" si="8"/>
        <v>263201.3668225354</v>
      </c>
      <c r="AR38" s="194">
        <f t="shared" si="8"/>
        <v>443752.93286987563</v>
      </c>
      <c r="AS38" s="194">
        <f t="shared" si="8"/>
        <v>639490.74722222239</v>
      </c>
      <c r="AT38" s="194">
        <f t="shared" si="8"/>
        <v>948618.17535026162</v>
      </c>
      <c r="AU38" s="194">
        <f t="shared" si="8"/>
        <v>1286110.8233753296</v>
      </c>
      <c r="AV38" s="194">
        <f t="shared" si="8"/>
        <v>1653989.7439482652</v>
      </c>
      <c r="AW38" s="194">
        <f t="shared" si="8"/>
        <v>2054405.2671590447</v>
      </c>
      <c r="AX38" s="194">
        <f t="shared" si="8"/>
        <v>2489644.7898148112</v>
      </c>
      <c r="AY38" s="194">
        <f t="shared" si="8"/>
        <v>2489644.7898148112</v>
      </c>
      <c r="AZ38" s="194">
        <f t="shared" si="8"/>
        <v>2489644.7898148112</v>
      </c>
      <c r="BA38" s="194">
        <f t="shared" si="8"/>
        <v>2489644.7898148112</v>
      </c>
      <c r="BB38" s="194">
        <f t="shared" si="8"/>
        <v>2489644.7898148112</v>
      </c>
      <c r="BC38" s="194">
        <f t="shared" si="8"/>
        <v>2489644.7898148112</v>
      </c>
      <c r="BD38" s="194">
        <f t="shared" si="8"/>
        <v>2489644.7898148112</v>
      </c>
      <c r="BE38" s="194">
        <f t="shared" si="8"/>
        <v>2489644.7898148112</v>
      </c>
      <c r="BF38" s="194">
        <f t="shared" si="8"/>
        <v>2489644.7898148112</v>
      </c>
      <c r="BG38" s="194">
        <f t="shared" si="8"/>
        <v>2489644.7898148112</v>
      </c>
      <c r="BH38" s="194">
        <f t="shared" si="8"/>
        <v>2489644.7898148112</v>
      </c>
      <c r="BI38" s="194">
        <f t="shared" si="8"/>
        <v>2489644.7898148112</v>
      </c>
      <c r="BJ38" s="194">
        <f t="shared" si="8"/>
        <v>2489644.7898148112</v>
      </c>
      <c r="BK38" s="194">
        <f t="shared" si="8"/>
        <v>2489644.7898148112</v>
      </c>
      <c r="BL38" s="194">
        <f t="shared" si="8"/>
        <v>2489644.7898148112</v>
      </c>
      <c r="BM38" s="194">
        <f t="shared" si="8"/>
        <v>2489644.7898148112</v>
      </c>
      <c r="BN38" s="194">
        <f t="shared" si="8"/>
        <v>2489644.7898148112</v>
      </c>
      <c r="BO38" s="194">
        <f t="shared" si="8"/>
        <v>2489644.7898148112</v>
      </c>
      <c r="BP38" s="194">
        <f t="shared" si="8"/>
        <v>2489644.7898148112</v>
      </c>
      <c r="BQ38" s="194">
        <f t="shared" si="8"/>
        <v>2489644.7898148112</v>
      </c>
      <c r="BT38" s="104"/>
    </row>
    <row r="39" spans="1:72">
      <c r="A39" s="107"/>
      <c r="B39" s="22"/>
      <c r="I39" s="108"/>
      <c r="Z39" s="194"/>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c r="BI39" s="147"/>
      <c r="BJ39" s="147"/>
      <c r="BK39" s="147"/>
      <c r="BL39" s="147"/>
      <c r="BM39" s="147"/>
      <c r="BN39" s="147"/>
      <c r="BO39" s="147"/>
      <c r="BP39" s="147"/>
      <c r="BQ39" s="147"/>
      <c r="BT39" s="104"/>
    </row>
    <row r="40" spans="1:72">
      <c r="A40" s="17" t="s">
        <v>527</v>
      </c>
      <c r="B40" s="136"/>
      <c r="I40" s="108" t="str">
        <f>CONCATENATE(Parameters!$C$26,"$/year")</f>
        <v>2024$/year</v>
      </c>
      <c r="Z40" s="194">
        <f>SUM(Z36:Z38)</f>
        <v>225985.29393218583</v>
      </c>
      <c r="AA40" s="194">
        <f t="shared" ref="AA40:BQ40" si="9">SUM(AA36:AA38)</f>
        <v>157203.32641958041</v>
      </c>
      <c r="AB40" s="194">
        <f t="shared" si="9"/>
        <v>78529.555622924207</v>
      </c>
      <c r="AC40" s="194">
        <f t="shared" si="9"/>
        <v>-11036.401478931279</v>
      </c>
      <c r="AD40" s="194">
        <f t="shared" si="9"/>
        <v>-112582.99953703738</v>
      </c>
      <c r="AE40" s="194">
        <f t="shared" si="9"/>
        <v>-106805.6871684975</v>
      </c>
      <c r="AF40" s="194">
        <f t="shared" si="9"/>
        <v>-100626.51606840687</v>
      </c>
      <c r="AG40" s="194">
        <f t="shared" si="9"/>
        <v>-94028.657309677743</v>
      </c>
      <c r="AH40" s="194">
        <f t="shared" si="9"/>
        <v>-86994.712763050295</v>
      </c>
      <c r="AI40" s="194">
        <f t="shared" si="9"/>
        <v>-79506.699537034947</v>
      </c>
      <c r="AJ40" s="194">
        <f t="shared" si="9"/>
        <v>-98302.208160663082</v>
      </c>
      <c r="AK40" s="194">
        <f t="shared" si="9"/>
        <v>-118417.65770066841</v>
      </c>
      <c r="AL40" s="194">
        <f t="shared" si="9"/>
        <v>-139910.13556891071</v>
      </c>
      <c r="AM40" s="194">
        <f t="shared" si="9"/>
        <v>-162839.27951182364</v>
      </c>
      <c r="AN40" s="194">
        <f t="shared" si="9"/>
        <v>-187267.37314815202</v>
      </c>
      <c r="AO40" s="194">
        <f t="shared" si="9"/>
        <v>-47634.254587828706</v>
      </c>
      <c r="AP40" s="194">
        <f t="shared" si="9"/>
        <v>104542.97723333146</v>
      </c>
      <c r="AQ40" s="194">
        <f t="shared" si="9"/>
        <v>270090.74491523433</v>
      </c>
      <c r="AR40" s="194">
        <f t="shared" si="9"/>
        <v>449883.62743586925</v>
      </c>
      <c r="AS40" s="194">
        <f t="shared" si="9"/>
        <v>644846.98703703715</v>
      </c>
      <c r="AT40" s="194">
        <f t="shared" si="9"/>
        <v>944773.80128615699</v>
      </c>
      <c r="AU40" s="194">
        <f t="shared" si="9"/>
        <v>1272605.6184983321</v>
      </c>
      <c r="AV40" s="194">
        <f t="shared" si="9"/>
        <v>1630339.5372712666</v>
      </c>
      <c r="AW40" s="194">
        <f t="shared" si="9"/>
        <v>2020100.6779959998</v>
      </c>
      <c r="AX40" s="194">
        <f t="shared" si="9"/>
        <v>2444149.9055555519</v>
      </c>
      <c r="AY40" s="194">
        <f t="shared" si="9"/>
        <v>2444149.9055555519</v>
      </c>
      <c r="AZ40" s="194">
        <f t="shared" si="9"/>
        <v>2444149.9055555519</v>
      </c>
      <c r="BA40" s="194">
        <f t="shared" si="9"/>
        <v>2444149.9055555519</v>
      </c>
      <c r="BB40" s="194">
        <f t="shared" si="9"/>
        <v>2444149.9055555519</v>
      </c>
      <c r="BC40" s="194">
        <f t="shared" si="9"/>
        <v>2444149.9055555519</v>
      </c>
      <c r="BD40" s="194">
        <f t="shared" si="9"/>
        <v>2444149.9055555519</v>
      </c>
      <c r="BE40" s="194">
        <f t="shared" si="9"/>
        <v>2444149.9055555519</v>
      </c>
      <c r="BF40" s="194">
        <f t="shared" si="9"/>
        <v>2444149.9055555519</v>
      </c>
      <c r="BG40" s="194">
        <f t="shared" si="9"/>
        <v>2444149.9055555519</v>
      </c>
      <c r="BH40" s="194">
        <f t="shared" si="9"/>
        <v>2444149.9055555519</v>
      </c>
      <c r="BI40" s="194">
        <f t="shared" si="9"/>
        <v>2444149.9055555519</v>
      </c>
      <c r="BJ40" s="194">
        <f t="shared" si="9"/>
        <v>2444149.9055555519</v>
      </c>
      <c r="BK40" s="194">
        <f t="shared" si="9"/>
        <v>2444149.9055555519</v>
      </c>
      <c r="BL40" s="194">
        <f t="shared" si="9"/>
        <v>2444149.9055555519</v>
      </c>
      <c r="BM40" s="194">
        <f t="shared" si="9"/>
        <v>2444149.9055555519</v>
      </c>
      <c r="BN40" s="194">
        <f t="shared" si="9"/>
        <v>2444149.9055555519</v>
      </c>
      <c r="BO40" s="194">
        <f t="shared" si="9"/>
        <v>2444149.9055555519</v>
      </c>
      <c r="BP40" s="194">
        <f t="shared" si="9"/>
        <v>2444149.9055555519</v>
      </c>
      <c r="BQ40" s="194">
        <f t="shared" si="9"/>
        <v>2444149.9055555519</v>
      </c>
      <c r="BT40" s="104"/>
    </row>
    <row r="41" spans="1:72">
      <c r="A41" s="17"/>
      <c r="B41" s="136"/>
      <c r="I41" s="21"/>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c r="BI41" s="147"/>
      <c r="BJ41" s="147"/>
      <c r="BK41" s="147"/>
      <c r="BL41" s="147"/>
      <c r="BM41" s="147"/>
      <c r="BN41" s="147"/>
      <c r="BO41" s="147"/>
      <c r="BP41" s="147"/>
      <c r="BQ41" s="147"/>
      <c r="BT41" s="104"/>
    </row>
    <row r="42" spans="1:72" ht="18.5">
      <c r="A42" s="54" t="s">
        <v>528</v>
      </c>
      <c r="B42" s="6"/>
      <c r="C42" s="6"/>
      <c r="D42" s="6"/>
      <c r="E42" s="6"/>
      <c r="F42" s="6"/>
      <c r="G42" s="80"/>
      <c r="BD42" s="8"/>
    </row>
    <row r="43" spans="1:72">
      <c r="A43" s="107"/>
      <c r="B43" s="136"/>
      <c r="I43" s="108"/>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T43" s="104"/>
    </row>
    <row r="44" spans="1:72">
      <c r="A44" s="107" t="s">
        <v>529</v>
      </c>
      <c r="B44" s="136"/>
      <c r="I44" s="108"/>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T44" s="104"/>
    </row>
    <row r="45" spans="1:72">
      <c r="A45" s="109" t="s">
        <v>310</v>
      </c>
      <c r="B45" s="15">
        <f>Parameters!C78</f>
        <v>281</v>
      </c>
      <c r="I45" s="108" t="str">
        <f>CONCATENATE(Parameters!$C$26,"$/train-hour")</f>
        <v>2024$/train-hour</v>
      </c>
      <c r="Z45" s="194">
        <f>$B45*Z$27</f>
        <v>1725.9248110742603</v>
      </c>
      <c r="AA45" s="194">
        <f t="shared" ref="AA45:BQ45" si="10">$B45*AA$27</f>
        <v>2219.2541645167712</v>
      </c>
      <c r="AB45" s="194">
        <f t="shared" si="10"/>
        <v>2724.2709635309202</v>
      </c>
      <c r="AC45" s="194">
        <f t="shared" si="10"/>
        <v>3241.1859915740515</v>
      </c>
      <c r="AD45" s="194">
        <f t="shared" si="10"/>
        <v>3770.2134259259456</v>
      </c>
      <c r="AE45" s="194">
        <f t="shared" si="10"/>
        <v>2756.2793659263957</v>
      </c>
      <c r="AF45" s="194">
        <f t="shared" si="10"/>
        <v>1724.3806642388392</v>
      </c>
      <c r="AG45" s="194">
        <f t="shared" si="10"/>
        <v>674.27961175858286</v>
      </c>
      <c r="AH45" s="194">
        <f t="shared" si="10"/>
        <v>-394.26430686463755</v>
      </c>
      <c r="AI45" s="194">
        <f t="shared" si="10"/>
        <v>-1481.4944444444814</v>
      </c>
      <c r="AJ45" s="194">
        <f t="shared" si="10"/>
        <v>2388.5942108147474</v>
      </c>
      <c r="AK45" s="194">
        <f t="shared" si="10"/>
        <v>6198.4790675868144</v>
      </c>
      <c r="AL45" s="194">
        <f t="shared" si="10"/>
        <v>9948.9342962040701</v>
      </c>
      <c r="AM45" s="194">
        <f t="shared" si="10"/>
        <v>13640.724552358532</v>
      </c>
      <c r="AN45" s="194">
        <f t="shared" si="10"/>
        <v>17274.605092592501</v>
      </c>
      <c r="AO45" s="194">
        <f t="shared" si="10"/>
        <v>14948.830119855178</v>
      </c>
      <c r="AP45" s="194">
        <f t="shared" si="10"/>
        <v>12573.990158776762</v>
      </c>
      <c r="AQ45" s="194">
        <f t="shared" si="10"/>
        <v>10149.307129542191</v>
      </c>
      <c r="AR45" s="194">
        <f t="shared" si="10"/>
        <v>7673.9917772689132</v>
      </c>
      <c r="AS45" s="194">
        <f t="shared" si="10"/>
        <v>5147.2435185184977</v>
      </c>
      <c r="AT45" s="194">
        <f t="shared" si="10"/>
        <v>-17448.057307332147</v>
      </c>
      <c r="AU45" s="194">
        <f t="shared" si="10"/>
        <v>-41095.444180352984</v>
      </c>
      <c r="AV45" s="194">
        <f t="shared" si="10"/>
        <v>-65845.759829304603</v>
      </c>
      <c r="AW45" s="194">
        <f t="shared" si="10"/>
        <v>-91752.300752731564</v>
      </c>
      <c r="AX45" s="194">
        <f t="shared" si="10"/>
        <v>-118870.93564814809</v>
      </c>
      <c r="AY45" s="194">
        <f t="shared" si="10"/>
        <v>-118870.93564814809</v>
      </c>
      <c r="AZ45" s="194">
        <f t="shared" si="10"/>
        <v>-118870.93564814809</v>
      </c>
      <c r="BA45" s="194">
        <f t="shared" si="10"/>
        <v>-118870.93564814809</v>
      </c>
      <c r="BB45" s="194">
        <f t="shared" si="10"/>
        <v>-118870.93564814809</v>
      </c>
      <c r="BC45" s="194">
        <f t="shared" si="10"/>
        <v>-118870.93564814809</v>
      </c>
      <c r="BD45" s="194">
        <f t="shared" si="10"/>
        <v>-118870.93564814809</v>
      </c>
      <c r="BE45" s="194">
        <f t="shared" si="10"/>
        <v>-118870.93564814809</v>
      </c>
      <c r="BF45" s="194">
        <f t="shared" si="10"/>
        <v>-118870.93564814809</v>
      </c>
      <c r="BG45" s="194">
        <f t="shared" si="10"/>
        <v>-118870.93564814809</v>
      </c>
      <c r="BH45" s="194">
        <f t="shared" si="10"/>
        <v>-118870.93564814809</v>
      </c>
      <c r="BI45" s="194">
        <f t="shared" si="10"/>
        <v>-118870.93564814809</v>
      </c>
      <c r="BJ45" s="194">
        <f t="shared" si="10"/>
        <v>-118870.93564814809</v>
      </c>
      <c r="BK45" s="194">
        <f t="shared" si="10"/>
        <v>-118870.93564814809</v>
      </c>
      <c r="BL45" s="194">
        <f t="shared" si="10"/>
        <v>-118870.93564814809</v>
      </c>
      <c r="BM45" s="194">
        <f t="shared" si="10"/>
        <v>-118870.93564814809</v>
      </c>
      <c r="BN45" s="194">
        <f t="shared" si="10"/>
        <v>-118870.93564814809</v>
      </c>
      <c r="BO45" s="194">
        <f t="shared" si="10"/>
        <v>-118870.93564814809</v>
      </c>
      <c r="BP45" s="194">
        <f t="shared" si="10"/>
        <v>-118870.93564814809</v>
      </c>
      <c r="BQ45" s="194">
        <f t="shared" si="10"/>
        <v>-118870.93564814809</v>
      </c>
      <c r="BT45" s="104"/>
    </row>
    <row r="46" spans="1:72">
      <c r="A46" s="109" t="s">
        <v>311</v>
      </c>
      <c r="B46" s="15">
        <f>Parameters!C79</f>
        <v>723</v>
      </c>
      <c r="I46" s="108" t="str">
        <f>CONCATENATE(Parameters!$C$26,"$/train-hour")</f>
        <v>2024$/train-hour</v>
      </c>
      <c r="Z46" s="194">
        <f>$B46*Z$28</f>
        <v>8075.2925793135082</v>
      </c>
      <c r="AA46" s="194">
        <f t="shared" ref="AA46:BQ46" si="11">$B46*AA$28</f>
        <v>6972.4968239156096</v>
      </c>
      <c r="AB46" s="194">
        <f t="shared" si="11"/>
        <v>5968.5622069942046</v>
      </c>
      <c r="AC46" s="194">
        <f t="shared" si="11"/>
        <v>5055.8339254815492</v>
      </c>
      <c r="AD46" s="194">
        <f t="shared" si="11"/>
        <v>4227.2069444444332</v>
      </c>
      <c r="AE46" s="194">
        <f t="shared" si="11"/>
        <v>2701.0950962739125</v>
      </c>
      <c r="AF46" s="194">
        <f t="shared" si="11"/>
        <v>1008.41568519366</v>
      </c>
      <c r="AG46" s="194">
        <f t="shared" si="11"/>
        <v>-863.92692964087371</v>
      </c>
      <c r="AH46" s="194">
        <f t="shared" si="11"/>
        <v>-2929.9388059280473</v>
      </c>
      <c r="AI46" s="194">
        <f t="shared" si="11"/>
        <v>-5204.5958333333401</v>
      </c>
      <c r="AJ46" s="194">
        <f t="shared" si="11"/>
        <v>-547.71074722872845</v>
      </c>
      <c r="AK46" s="194">
        <f t="shared" si="11"/>
        <v>3864.4115887550151</v>
      </c>
      <c r="AL46" s="194">
        <f t="shared" si="11"/>
        <v>8042.3632882012516</v>
      </c>
      <c r="AM46" s="194">
        <f t="shared" si="11"/>
        <v>11996.300505543079</v>
      </c>
      <c r="AN46" s="194">
        <f t="shared" si="11"/>
        <v>15735.961111111079</v>
      </c>
      <c r="AO46" s="194">
        <f t="shared" si="11"/>
        <v>16992.050898274436</v>
      </c>
      <c r="AP46" s="194">
        <f t="shared" si="11"/>
        <v>18274.49280881097</v>
      </c>
      <c r="AQ46" s="194">
        <f t="shared" si="11"/>
        <v>19583.736801369945</v>
      </c>
      <c r="AR46" s="194">
        <f t="shared" si="11"/>
        <v>20920.239972566153</v>
      </c>
      <c r="AS46" s="194">
        <f t="shared" si="11"/>
        <v>22284.466666666667</v>
      </c>
      <c r="AT46" s="194">
        <f t="shared" si="11"/>
        <v>19393.205270601065</v>
      </c>
      <c r="AU46" s="194">
        <f t="shared" si="11"/>
        <v>16156.281011317606</v>
      </c>
      <c r="AV46" s="194">
        <f t="shared" si="11"/>
        <v>12545.621984033169</v>
      </c>
      <c r="AW46" s="194">
        <f t="shared" si="11"/>
        <v>8531.1409869347062</v>
      </c>
      <c r="AX46" s="194">
        <f t="shared" si="11"/>
        <v>4080.598611111117</v>
      </c>
      <c r="AY46" s="194">
        <f t="shared" si="11"/>
        <v>4080.598611111117</v>
      </c>
      <c r="AZ46" s="194">
        <f t="shared" si="11"/>
        <v>4080.598611111117</v>
      </c>
      <c r="BA46" s="194">
        <f t="shared" si="11"/>
        <v>4080.598611111117</v>
      </c>
      <c r="BB46" s="194">
        <f t="shared" si="11"/>
        <v>4080.598611111117</v>
      </c>
      <c r="BC46" s="194">
        <f t="shared" si="11"/>
        <v>4080.598611111117</v>
      </c>
      <c r="BD46" s="194">
        <f t="shared" si="11"/>
        <v>4080.598611111117</v>
      </c>
      <c r="BE46" s="194">
        <f t="shared" si="11"/>
        <v>4080.598611111117</v>
      </c>
      <c r="BF46" s="194">
        <f t="shared" si="11"/>
        <v>4080.598611111117</v>
      </c>
      <c r="BG46" s="194">
        <f t="shared" si="11"/>
        <v>4080.598611111117</v>
      </c>
      <c r="BH46" s="194">
        <f t="shared" si="11"/>
        <v>4080.598611111117</v>
      </c>
      <c r="BI46" s="194">
        <f t="shared" si="11"/>
        <v>4080.598611111117</v>
      </c>
      <c r="BJ46" s="194">
        <f t="shared" si="11"/>
        <v>4080.598611111117</v>
      </c>
      <c r="BK46" s="194">
        <f t="shared" si="11"/>
        <v>4080.598611111117</v>
      </c>
      <c r="BL46" s="194">
        <f t="shared" si="11"/>
        <v>4080.598611111117</v>
      </c>
      <c r="BM46" s="194">
        <f t="shared" si="11"/>
        <v>4080.598611111117</v>
      </c>
      <c r="BN46" s="194">
        <f t="shared" si="11"/>
        <v>4080.598611111117</v>
      </c>
      <c r="BO46" s="194">
        <f t="shared" si="11"/>
        <v>4080.598611111117</v>
      </c>
      <c r="BP46" s="194">
        <f t="shared" si="11"/>
        <v>4080.598611111117</v>
      </c>
      <c r="BQ46" s="194">
        <f t="shared" si="11"/>
        <v>4080.598611111117</v>
      </c>
      <c r="BT46" s="104"/>
    </row>
    <row r="47" spans="1:72">
      <c r="A47" s="109" t="s">
        <v>145</v>
      </c>
      <c r="B47" s="22">
        <f>Parameters!$C$77</f>
        <v>259</v>
      </c>
      <c r="F47" s="27"/>
      <c r="G47" s="27"/>
      <c r="I47" s="295" t="str">
        <f>Parameters!$C$26&amp;"$/train-hour"</f>
        <v>2024$/train-hour</v>
      </c>
      <c r="Z47" s="194">
        <f>$B47*Z$29</f>
        <v>72642.65065473858</v>
      </c>
      <c r="AA47" s="194">
        <f t="shared" ref="AA47:BQ47" si="12">$B47*AA$29</f>
        <v>50338.480926891978</v>
      </c>
      <c r="AB47" s="194">
        <f t="shared" si="12"/>
        <v>24821.530877150446</v>
      </c>
      <c r="AC47" s="194">
        <f t="shared" si="12"/>
        <v>-4232.1312614349954</v>
      </c>
      <c r="AD47" s="194">
        <f t="shared" si="12"/>
        <v>-37175.013425926038</v>
      </c>
      <c r="AE47" s="194">
        <f t="shared" si="12"/>
        <v>-35100.194743807035</v>
      </c>
      <c r="AF47" s="194">
        <f t="shared" si="12"/>
        <v>-32884.712458907066</v>
      </c>
      <c r="AG47" s="194">
        <f t="shared" si="12"/>
        <v>-30522.441515310609</v>
      </c>
      <c r="AH47" s="194">
        <f t="shared" si="12"/>
        <v>-28007.027502451048</v>
      </c>
      <c r="AI47" s="194">
        <f t="shared" si="12"/>
        <v>-25331.87870370302</v>
      </c>
      <c r="AJ47" s="194">
        <f t="shared" si="12"/>
        <v>-32138.746436386748</v>
      </c>
      <c r="AK47" s="194">
        <f t="shared" si="12"/>
        <v>-39353.948328541417</v>
      </c>
      <c r="AL47" s="194">
        <f t="shared" si="12"/>
        <v>-46996.604540560656</v>
      </c>
      <c r="AM47" s="194">
        <f t="shared" si="12"/>
        <v>-55086.639435399484</v>
      </c>
      <c r="AN47" s="194">
        <f t="shared" si="12"/>
        <v>-63644.813425927168</v>
      </c>
      <c r="AO47" s="194">
        <f t="shared" si="12"/>
        <v>-18150.954988440055</v>
      </c>
      <c r="AP47" s="194">
        <f t="shared" si="12"/>
        <v>31414.024519197759</v>
      </c>
      <c r="AQ47" s="194">
        <f t="shared" si="12"/>
        <v>85318.090121447633</v>
      </c>
      <c r="AR47" s="194">
        <f t="shared" si="12"/>
        <v>143844.81803917119</v>
      </c>
      <c r="AS47" s="194">
        <f t="shared" si="12"/>
        <v>207294.24722222227</v>
      </c>
      <c r="AT47" s="194">
        <f t="shared" si="12"/>
        <v>307499.50865546655</v>
      </c>
      <c r="AU47" s="194">
        <f t="shared" si="12"/>
        <v>416899.50344707182</v>
      </c>
      <c r="AV47" s="194">
        <f t="shared" si="12"/>
        <v>536149.36631113978</v>
      </c>
      <c r="AW47" s="194">
        <f t="shared" si="12"/>
        <v>665946.13791513466</v>
      </c>
      <c r="AX47" s="194">
        <f t="shared" si="12"/>
        <v>807031.28981481353</v>
      </c>
      <c r="AY47" s="194">
        <f t="shared" si="12"/>
        <v>807031.28981481353</v>
      </c>
      <c r="AZ47" s="194">
        <f t="shared" si="12"/>
        <v>807031.28981481353</v>
      </c>
      <c r="BA47" s="194">
        <f t="shared" si="12"/>
        <v>807031.28981481353</v>
      </c>
      <c r="BB47" s="194">
        <f t="shared" si="12"/>
        <v>807031.28981481353</v>
      </c>
      <c r="BC47" s="194">
        <f t="shared" si="12"/>
        <v>807031.28981481353</v>
      </c>
      <c r="BD47" s="194">
        <f t="shared" si="12"/>
        <v>807031.28981481353</v>
      </c>
      <c r="BE47" s="194">
        <f t="shared" si="12"/>
        <v>807031.28981481353</v>
      </c>
      <c r="BF47" s="194">
        <f t="shared" si="12"/>
        <v>807031.28981481353</v>
      </c>
      <c r="BG47" s="194">
        <f t="shared" si="12"/>
        <v>807031.28981481353</v>
      </c>
      <c r="BH47" s="194">
        <f t="shared" si="12"/>
        <v>807031.28981481353</v>
      </c>
      <c r="BI47" s="194">
        <f t="shared" si="12"/>
        <v>807031.28981481353</v>
      </c>
      <c r="BJ47" s="194">
        <f t="shared" si="12"/>
        <v>807031.28981481353</v>
      </c>
      <c r="BK47" s="194">
        <f t="shared" si="12"/>
        <v>807031.28981481353</v>
      </c>
      <c r="BL47" s="194">
        <f t="shared" si="12"/>
        <v>807031.28981481353</v>
      </c>
      <c r="BM47" s="194">
        <f t="shared" si="12"/>
        <v>807031.28981481353</v>
      </c>
      <c r="BN47" s="194">
        <f t="shared" si="12"/>
        <v>807031.28981481353</v>
      </c>
      <c r="BO47" s="194">
        <f t="shared" si="12"/>
        <v>807031.28981481353</v>
      </c>
      <c r="BP47" s="194">
        <f t="shared" si="12"/>
        <v>807031.28981481353</v>
      </c>
      <c r="BQ47" s="194">
        <f t="shared" si="12"/>
        <v>807031.28981481353</v>
      </c>
      <c r="BR47" s="73"/>
      <c r="BS47" s="8"/>
      <c r="BT47" s="96"/>
    </row>
    <row r="48" spans="1:72">
      <c r="A48" s="107"/>
      <c r="B48" s="136"/>
      <c r="I48" s="108"/>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194"/>
      <c r="BI48" s="194"/>
      <c r="BJ48" s="194"/>
      <c r="BK48" s="194"/>
      <c r="BL48" s="194"/>
      <c r="BM48" s="194"/>
      <c r="BN48" s="194"/>
      <c r="BO48" s="194"/>
      <c r="BP48" s="194"/>
      <c r="BQ48" s="194"/>
      <c r="BT48" s="104"/>
    </row>
    <row r="49" spans="1:72">
      <c r="A49" s="107" t="s">
        <v>530</v>
      </c>
      <c r="B49" s="136"/>
      <c r="I49" s="108" t="str">
        <f>CONCATENATE(Parameters!$C$26,"$/year")</f>
        <v>2024$/year</v>
      </c>
      <c r="Z49" s="298">
        <f>SUM(Z45:Z47)</f>
        <v>82443.86804512635</v>
      </c>
      <c r="AA49" s="298">
        <f t="shared" ref="AA49:BQ49" si="13">SUM(AA45:AA47)</f>
        <v>59530.231915324359</v>
      </c>
      <c r="AB49" s="298">
        <f t="shared" si="13"/>
        <v>33514.364047675568</v>
      </c>
      <c r="AC49" s="298">
        <f t="shared" si="13"/>
        <v>4064.8886556206053</v>
      </c>
      <c r="AD49" s="298">
        <f t="shared" si="13"/>
        <v>-29177.593055555659</v>
      </c>
      <c r="AE49" s="298">
        <f t="shared" si="13"/>
        <v>-29642.820281606728</v>
      </c>
      <c r="AF49" s="298">
        <f t="shared" si="13"/>
        <v>-30151.916109474565</v>
      </c>
      <c r="AG49" s="298">
        <f t="shared" si="13"/>
        <v>-30712.088833192902</v>
      </c>
      <c r="AH49" s="298">
        <f t="shared" si="13"/>
        <v>-31331.230615243734</v>
      </c>
      <c r="AI49" s="298">
        <f t="shared" si="13"/>
        <v>-32017.968981480841</v>
      </c>
      <c r="AJ49" s="298">
        <f t="shared" si="13"/>
        <v>-30297.862972800729</v>
      </c>
      <c r="AK49" s="298">
        <f t="shared" si="13"/>
        <v>-29291.057672199589</v>
      </c>
      <c r="AL49" s="298">
        <f t="shared" si="13"/>
        <v>-29005.306956155335</v>
      </c>
      <c r="AM49" s="298">
        <f t="shared" si="13"/>
        <v>-29449.614377497874</v>
      </c>
      <c r="AN49" s="298">
        <f t="shared" si="13"/>
        <v>-30634.247222223588</v>
      </c>
      <c r="AO49" s="298">
        <f t="shared" si="13"/>
        <v>13789.926029689559</v>
      </c>
      <c r="AP49" s="298">
        <f t="shared" si="13"/>
        <v>62262.507486785493</v>
      </c>
      <c r="AQ49" s="298">
        <f t="shared" si="13"/>
        <v>115051.13405235976</v>
      </c>
      <c r="AR49" s="298">
        <f t="shared" si="13"/>
        <v>172439.04978900627</v>
      </c>
      <c r="AS49" s="298">
        <f t="shared" si="13"/>
        <v>234725.95740740743</v>
      </c>
      <c r="AT49" s="298">
        <f t="shared" si="13"/>
        <v>309444.65661873546</v>
      </c>
      <c r="AU49" s="298">
        <f t="shared" si="13"/>
        <v>391960.34027803643</v>
      </c>
      <c r="AV49" s="298">
        <f t="shared" si="13"/>
        <v>482849.22846586833</v>
      </c>
      <c r="AW49" s="298">
        <f t="shared" si="13"/>
        <v>582724.97814933781</v>
      </c>
      <c r="AX49" s="298">
        <f t="shared" si="13"/>
        <v>692240.95277777652</v>
      </c>
      <c r="AY49" s="298">
        <f t="shared" si="13"/>
        <v>692240.95277777652</v>
      </c>
      <c r="AZ49" s="298">
        <f t="shared" si="13"/>
        <v>692240.95277777652</v>
      </c>
      <c r="BA49" s="298">
        <f t="shared" si="13"/>
        <v>692240.95277777652</v>
      </c>
      <c r="BB49" s="298">
        <f t="shared" si="13"/>
        <v>692240.95277777652</v>
      </c>
      <c r="BC49" s="298">
        <f t="shared" si="13"/>
        <v>692240.95277777652</v>
      </c>
      <c r="BD49" s="298">
        <f t="shared" si="13"/>
        <v>692240.95277777652</v>
      </c>
      <c r="BE49" s="298">
        <f t="shared" si="13"/>
        <v>692240.95277777652</v>
      </c>
      <c r="BF49" s="298">
        <f t="shared" si="13"/>
        <v>692240.95277777652</v>
      </c>
      <c r="BG49" s="298">
        <f t="shared" si="13"/>
        <v>692240.95277777652</v>
      </c>
      <c r="BH49" s="298">
        <f t="shared" si="13"/>
        <v>692240.95277777652</v>
      </c>
      <c r="BI49" s="298">
        <f t="shared" si="13"/>
        <v>692240.95277777652</v>
      </c>
      <c r="BJ49" s="298">
        <f t="shared" si="13"/>
        <v>692240.95277777652</v>
      </c>
      <c r="BK49" s="298">
        <f t="shared" si="13"/>
        <v>692240.95277777652</v>
      </c>
      <c r="BL49" s="298">
        <f t="shared" si="13"/>
        <v>692240.95277777652</v>
      </c>
      <c r="BM49" s="298">
        <f t="shared" si="13"/>
        <v>692240.95277777652</v>
      </c>
      <c r="BN49" s="298">
        <f t="shared" si="13"/>
        <v>692240.95277777652</v>
      </c>
      <c r="BO49" s="298">
        <f t="shared" si="13"/>
        <v>692240.95277777652</v>
      </c>
      <c r="BP49" s="298">
        <f t="shared" si="13"/>
        <v>692240.95277777652</v>
      </c>
      <c r="BQ49" s="298">
        <f t="shared" si="13"/>
        <v>692240.95277777652</v>
      </c>
      <c r="BT49" s="104"/>
    </row>
    <row r="50" spans="1:72">
      <c r="A50" s="17"/>
      <c r="B50" s="136"/>
      <c r="I50" s="21"/>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c r="BI50" s="147"/>
      <c r="BJ50" s="147"/>
      <c r="BK50" s="147"/>
      <c r="BL50" s="147"/>
      <c r="BM50" s="147"/>
      <c r="BN50" s="147"/>
      <c r="BO50" s="147"/>
      <c r="BP50" s="147"/>
      <c r="BQ50" s="147"/>
      <c r="BT50" s="104"/>
    </row>
    <row r="51" spans="1:72" ht="18.5">
      <c r="A51" s="54" t="s">
        <v>825</v>
      </c>
      <c r="B51" s="6"/>
      <c r="C51" s="6"/>
      <c r="D51" s="6"/>
      <c r="E51" s="6"/>
      <c r="F51" s="6"/>
      <c r="G51" s="6"/>
      <c r="AC51" s="15"/>
      <c r="AD51" s="15"/>
      <c r="AE51" s="15"/>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73"/>
      <c r="BD51" s="273"/>
      <c r="BE51" s="273"/>
      <c r="BF51" s="273"/>
      <c r="BG51" s="273"/>
      <c r="BH51" s="273"/>
      <c r="BI51" s="273"/>
      <c r="BJ51" s="273"/>
      <c r="BK51" s="273"/>
      <c r="BL51" s="273"/>
      <c r="BM51" s="273"/>
      <c r="BN51" s="273"/>
      <c r="BO51" s="273"/>
      <c r="BP51" s="273"/>
      <c r="BQ51" s="273"/>
      <c r="BR51" s="273"/>
    </row>
    <row r="52" spans="1:72">
      <c r="A52" s="107"/>
      <c r="B52" s="22"/>
      <c r="F52" s="27"/>
      <c r="G52" s="27"/>
      <c r="I52" s="108"/>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8"/>
      <c r="BT52" s="96"/>
    </row>
    <row r="53" spans="1:72">
      <c r="A53" s="17" t="s">
        <v>520</v>
      </c>
      <c r="B53" s="28"/>
      <c r="D53" s="137"/>
      <c r="E53" s="137"/>
      <c r="F53" s="137"/>
      <c r="G53" s="27"/>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row>
    <row r="54" spans="1:72">
      <c r="A54" s="107" t="s">
        <v>143</v>
      </c>
      <c r="B54" s="444">
        <f>Project!$B$109</f>
        <v>224</v>
      </c>
      <c r="F54" s="27"/>
      <c r="G54" s="27"/>
      <c r="I54" s="108" t="s">
        <v>142</v>
      </c>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8"/>
      <c r="BT54" s="96"/>
    </row>
    <row r="55" spans="1:72">
      <c r="A55" s="109"/>
      <c r="B55" s="192"/>
      <c r="F55" s="27"/>
      <c r="G55" s="27"/>
      <c r="I55" s="108"/>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8"/>
      <c r="BT55" s="96"/>
    </row>
    <row r="56" spans="1:72">
      <c r="A56" s="17" t="s">
        <v>521</v>
      </c>
      <c r="B56" s="28"/>
      <c r="D56" s="137"/>
      <c r="E56" s="137"/>
      <c r="F56" s="137"/>
      <c r="G56" s="27"/>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row>
    <row r="57" spans="1:72">
      <c r="A57" s="107" t="s">
        <v>826</v>
      </c>
      <c r="B57" s="446">
        <f>Parameters!C54</f>
        <v>21.8</v>
      </c>
      <c r="D57" s="137"/>
      <c r="E57" s="137"/>
      <c r="F57" s="137"/>
      <c r="G57" s="27"/>
      <c r="I57" s="108" t="str">
        <f>CONCATENATE(Parameters!$C$26,"$/person-hour")</f>
        <v>2024$/person-hour</v>
      </c>
      <c r="Z57" s="22">
        <f t="shared" ref="Z57:BQ57" si="14">Z27*$B$54*$B$57</f>
        <v>29993.010809387288</v>
      </c>
      <c r="AA57" s="22">
        <f t="shared" si="14"/>
        <v>38566.056712342703</v>
      </c>
      <c r="AB57" s="22">
        <f t="shared" si="14"/>
        <v>47342.20629578003</v>
      </c>
      <c r="AC57" s="22">
        <f t="shared" si="14"/>
        <v>56325.122541118893</v>
      </c>
      <c r="AD57" s="22">
        <f t="shared" si="14"/>
        <v>65518.527407407746</v>
      </c>
      <c r="AE57" s="22">
        <f t="shared" si="14"/>
        <v>47898.446262248312</v>
      </c>
      <c r="AF57" s="22">
        <f t="shared" si="14"/>
        <v>29966.176724594661</v>
      </c>
      <c r="AG57" s="22">
        <f t="shared" si="14"/>
        <v>11717.587900852355</v>
      </c>
      <c r="AH57" s="22">
        <f t="shared" si="14"/>
        <v>-6851.4998693288189</v>
      </c>
      <c r="AI57" s="22">
        <f t="shared" si="14"/>
        <v>-25745.315555556197</v>
      </c>
      <c r="AJ57" s="22">
        <f t="shared" si="14"/>
        <v>41508.837189503829</v>
      </c>
      <c r="AK57" s="22">
        <f t="shared" si="14"/>
        <v>107716.77218092504</v>
      </c>
      <c r="AL57" s="22">
        <f t="shared" si="14"/>
        <v>172891.94290115201</v>
      </c>
      <c r="AM57" s="22">
        <f t="shared" si="14"/>
        <v>237047.63748781916</v>
      </c>
      <c r="AN57" s="22">
        <f t="shared" si="14"/>
        <v>300196.98074073915</v>
      </c>
      <c r="AO57" s="22">
        <f t="shared" si="14"/>
        <v>259779.81224653669</v>
      </c>
      <c r="AP57" s="22">
        <f t="shared" si="14"/>
        <v>218509.99552789569</v>
      </c>
      <c r="AQ57" s="22">
        <f t="shared" si="14"/>
        <v>176374.00916363139</v>
      </c>
      <c r="AR57" s="22">
        <f t="shared" si="14"/>
        <v>133358.13753295215</v>
      </c>
      <c r="AS57" s="22">
        <f t="shared" si="14"/>
        <v>89448.468148147789</v>
      </c>
      <c r="AT57" s="22">
        <f t="shared" si="14"/>
        <v>-303211.22221766668</v>
      </c>
      <c r="AU57" s="22">
        <f t="shared" si="14"/>
        <v>-714153.99651779246</v>
      </c>
      <c r="AV57" s="22">
        <f t="shared" si="14"/>
        <v>-1144263.3964358014</v>
      </c>
      <c r="AW57" s="22">
        <f t="shared" si="14"/>
        <v>-1594465.6051093906</v>
      </c>
      <c r="AX57" s="22">
        <f t="shared" si="14"/>
        <v>-2065731.5051851845</v>
      </c>
      <c r="AY57" s="22">
        <f t="shared" si="14"/>
        <v>-2065731.5051851845</v>
      </c>
      <c r="AZ57" s="22">
        <f t="shared" si="14"/>
        <v>-2065731.5051851845</v>
      </c>
      <c r="BA57" s="22">
        <f t="shared" si="14"/>
        <v>-2065731.5051851845</v>
      </c>
      <c r="BB57" s="22">
        <f t="shared" si="14"/>
        <v>-2065731.5051851845</v>
      </c>
      <c r="BC57" s="22">
        <f t="shared" si="14"/>
        <v>-2065731.5051851845</v>
      </c>
      <c r="BD57" s="22">
        <f t="shared" si="14"/>
        <v>-2065731.5051851845</v>
      </c>
      <c r="BE57" s="22">
        <f t="shared" si="14"/>
        <v>-2065731.5051851845</v>
      </c>
      <c r="BF57" s="22">
        <f t="shared" si="14"/>
        <v>-2065731.5051851845</v>
      </c>
      <c r="BG57" s="22">
        <f t="shared" si="14"/>
        <v>-2065731.5051851845</v>
      </c>
      <c r="BH57" s="22">
        <f t="shared" si="14"/>
        <v>-2065731.5051851845</v>
      </c>
      <c r="BI57" s="22">
        <f t="shared" si="14"/>
        <v>-2065731.5051851845</v>
      </c>
      <c r="BJ57" s="22">
        <f t="shared" si="14"/>
        <v>-2065731.5051851845</v>
      </c>
      <c r="BK57" s="22">
        <f t="shared" si="14"/>
        <v>-2065731.5051851845</v>
      </c>
      <c r="BL57" s="22">
        <f t="shared" si="14"/>
        <v>-2065731.5051851845</v>
      </c>
      <c r="BM57" s="22">
        <f t="shared" si="14"/>
        <v>-2065731.5051851845</v>
      </c>
      <c r="BN57" s="22">
        <f t="shared" si="14"/>
        <v>-2065731.5051851845</v>
      </c>
      <c r="BO57" s="22">
        <f t="shared" si="14"/>
        <v>-2065731.5051851845</v>
      </c>
      <c r="BP57" s="22">
        <f t="shared" si="14"/>
        <v>-2065731.5051851845</v>
      </c>
      <c r="BQ57" s="22">
        <f t="shared" si="14"/>
        <v>-2065731.5051851845</v>
      </c>
      <c r="BR57" s="73"/>
    </row>
    <row r="58" spans="1:72">
      <c r="A58" s="107" t="s">
        <v>522</v>
      </c>
      <c r="B58" s="445">
        <f>Parameters!C60</f>
        <v>28.2</v>
      </c>
      <c r="F58" s="27"/>
      <c r="G58" s="27"/>
      <c r="I58" s="108" t="str">
        <f>CONCATENATE(Parameters!$C$26,"$/person-hour")</f>
        <v>2024$/person-hour</v>
      </c>
      <c r="Z58" s="22">
        <f t="shared" ref="Z58:BQ58" si="15">Z28*$B$54*$B$58</f>
        <v>70553.261639014614</v>
      </c>
      <c r="AA58" s="22">
        <f t="shared" si="15"/>
        <v>60918.212914675139</v>
      </c>
      <c r="AB58" s="22">
        <f t="shared" si="15"/>
        <v>52146.906983597502</v>
      </c>
      <c r="AC58" s="22">
        <f t="shared" si="15"/>
        <v>44172.464371344191</v>
      </c>
      <c r="AD58" s="22">
        <f t="shared" si="15"/>
        <v>36932.808888888794</v>
      </c>
      <c r="AE58" s="22">
        <f t="shared" si="15"/>
        <v>23599.277322466183</v>
      </c>
      <c r="AF58" s="22">
        <f t="shared" si="15"/>
        <v>8810.4567084803748</v>
      </c>
      <c r="AG58" s="22">
        <f t="shared" si="15"/>
        <v>-7548.0686433685632</v>
      </c>
      <c r="AH58" s="22">
        <f t="shared" si="15"/>
        <v>-25598.668671212017</v>
      </c>
      <c r="AI58" s="22">
        <f t="shared" si="15"/>
        <v>-45472.186666666719</v>
      </c>
      <c r="AJ58" s="22">
        <f t="shared" si="15"/>
        <v>-4785.3101633394626</v>
      </c>
      <c r="AK58" s="22">
        <f t="shared" si="15"/>
        <v>33763.09145760398</v>
      </c>
      <c r="AL58" s="22">
        <f t="shared" si="15"/>
        <v>70265.560745379902</v>
      </c>
      <c r="AM58" s="22">
        <f t="shared" si="15"/>
        <v>104810.83130486103</v>
      </c>
      <c r="AN58" s="22">
        <f t="shared" si="15"/>
        <v>137483.98222222194</v>
      </c>
      <c r="AO58" s="22">
        <f t="shared" si="15"/>
        <v>148458.35008882429</v>
      </c>
      <c r="AP58" s="22">
        <f t="shared" si="15"/>
        <v>159662.95459847461</v>
      </c>
      <c r="AQ58" s="22">
        <f t="shared" si="15"/>
        <v>171101.72700815168</v>
      </c>
      <c r="AR58" s="22">
        <f t="shared" si="15"/>
        <v>182778.66093873564</v>
      </c>
      <c r="AS58" s="22">
        <f t="shared" si="15"/>
        <v>194697.81333333332</v>
      </c>
      <c r="AT58" s="22">
        <f t="shared" si="15"/>
        <v>169437.06646380748</v>
      </c>
      <c r="AU58" s="22">
        <f t="shared" si="15"/>
        <v>141156.28754120477</v>
      </c>
      <c r="AV58" s="22">
        <f t="shared" si="15"/>
        <v>109610.21431361095</v>
      </c>
      <c r="AW58" s="22">
        <f t="shared" si="15"/>
        <v>74535.97702111915</v>
      </c>
      <c r="AX58" s="22">
        <f t="shared" si="15"/>
        <v>35651.90222222227</v>
      </c>
      <c r="AY58" s="22">
        <f t="shared" si="15"/>
        <v>35651.90222222227</v>
      </c>
      <c r="AZ58" s="22">
        <f t="shared" si="15"/>
        <v>35651.90222222227</v>
      </c>
      <c r="BA58" s="22">
        <f t="shared" si="15"/>
        <v>35651.90222222227</v>
      </c>
      <c r="BB58" s="22">
        <f t="shared" si="15"/>
        <v>35651.90222222227</v>
      </c>
      <c r="BC58" s="22">
        <f t="shared" si="15"/>
        <v>35651.90222222227</v>
      </c>
      <c r="BD58" s="22">
        <f t="shared" si="15"/>
        <v>35651.90222222227</v>
      </c>
      <c r="BE58" s="22">
        <f t="shared" si="15"/>
        <v>35651.90222222227</v>
      </c>
      <c r="BF58" s="22">
        <f t="shared" si="15"/>
        <v>35651.90222222227</v>
      </c>
      <c r="BG58" s="22">
        <f t="shared" si="15"/>
        <v>35651.90222222227</v>
      </c>
      <c r="BH58" s="22">
        <f t="shared" si="15"/>
        <v>35651.90222222227</v>
      </c>
      <c r="BI58" s="22">
        <f t="shared" si="15"/>
        <v>35651.90222222227</v>
      </c>
      <c r="BJ58" s="22">
        <f t="shared" si="15"/>
        <v>35651.90222222227</v>
      </c>
      <c r="BK58" s="22">
        <f t="shared" si="15"/>
        <v>35651.90222222227</v>
      </c>
      <c r="BL58" s="22">
        <f t="shared" si="15"/>
        <v>35651.90222222227</v>
      </c>
      <c r="BM58" s="22">
        <f t="shared" si="15"/>
        <v>35651.90222222227</v>
      </c>
      <c r="BN58" s="22">
        <f t="shared" si="15"/>
        <v>35651.90222222227</v>
      </c>
      <c r="BO58" s="22">
        <f t="shared" si="15"/>
        <v>35651.90222222227</v>
      </c>
      <c r="BP58" s="22">
        <f t="shared" si="15"/>
        <v>35651.90222222227</v>
      </c>
      <c r="BQ58" s="22">
        <f t="shared" si="15"/>
        <v>35651.90222222227</v>
      </c>
      <c r="BR58" s="73"/>
      <c r="BS58" s="8"/>
      <c r="BT58" s="96"/>
    </row>
    <row r="59" spans="1:72">
      <c r="A59" s="107"/>
      <c r="B59" s="22"/>
      <c r="F59" s="27"/>
      <c r="G59" s="27"/>
      <c r="I59" s="108"/>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8"/>
      <c r="BT59" s="96"/>
    </row>
    <row r="60" spans="1:72" s="3" customFormat="1" ht="18.5">
      <c r="A60" s="54" t="s">
        <v>524</v>
      </c>
      <c r="B60" s="6"/>
      <c r="C60" s="6"/>
      <c r="D60" s="6"/>
      <c r="E60" s="6"/>
      <c r="F60" s="6"/>
      <c r="G60" s="6"/>
      <c r="I60"/>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8"/>
      <c r="BT60" s="96"/>
    </row>
    <row r="61" spans="1:72" ht="15" customHeight="1">
      <c r="A61" s="107"/>
      <c r="B61" s="106"/>
      <c r="F61" s="125"/>
      <c r="G61" s="125"/>
      <c r="I61" s="124"/>
    </row>
    <row r="62" spans="1:72" ht="15" customHeight="1">
      <c r="A62" s="107" t="s">
        <v>37</v>
      </c>
      <c r="B62" s="106"/>
      <c r="F62" s="125"/>
      <c r="G62" s="125"/>
      <c r="I62" s="108" t="str">
        <f>CONCATENATE(Parameters!$C$26,"$/year")</f>
        <v>2024$/year</v>
      </c>
      <c r="Z62" s="15">
        <f>SUM(Z36,Z45,Z57)</f>
        <v>32388.422468885372</v>
      </c>
      <c r="AA62" s="15">
        <f t="shared" ref="AA62:BQ63" si="16">SUM(AA36,AA45,AA57)</f>
        <v>41646.160357045694</v>
      </c>
      <c r="AB62" s="15">
        <f t="shared" si="16"/>
        <v>51123.222935556041</v>
      </c>
      <c r="AC62" s="15">
        <f t="shared" si="16"/>
        <v>60823.565732271491</v>
      </c>
      <c r="AD62" s="15">
        <f t="shared" si="16"/>
        <v>70751.207962963323</v>
      </c>
      <c r="AE62" s="15">
        <f t="shared" si="16"/>
        <v>51723.88737509989</v>
      </c>
      <c r="AF62" s="15">
        <f t="shared" si="16"/>
        <v>32359.445262150344</v>
      </c>
      <c r="AG62" s="15">
        <f t="shared" si="16"/>
        <v>12653.420813969249</v>
      </c>
      <c r="AH62" s="15">
        <f t="shared" si="16"/>
        <v>-7398.6994411338319</v>
      </c>
      <c r="AI62" s="15">
        <f t="shared" si="16"/>
        <v>-27801.482222222916</v>
      </c>
      <c r="AJ62" s="15">
        <f t="shared" si="16"/>
        <v>44823.967944727141</v>
      </c>
      <c r="AK62" s="15">
        <f t="shared" si="16"/>
        <v>116319.64348469321</v>
      </c>
      <c r="AL62" s="15">
        <f t="shared" si="16"/>
        <v>186700.07235139966</v>
      </c>
      <c r="AM62" s="15">
        <f t="shared" si="16"/>
        <v>255979.60394838793</v>
      </c>
      <c r="AN62" s="15">
        <f t="shared" si="16"/>
        <v>324172.41129629459</v>
      </c>
      <c r="AO62" s="15">
        <f t="shared" si="16"/>
        <v>280527.29888975207</v>
      </c>
      <c r="AP62" s="15">
        <f t="shared" si="16"/>
        <v>235961.44094399156</v>
      </c>
      <c r="AQ62" s="15">
        <f t="shared" si="16"/>
        <v>190460.23614057607</v>
      </c>
      <c r="AR62" s="15">
        <f t="shared" si="16"/>
        <v>144008.8734515816</v>
      </c>
      <c r="AS62" s="15">
        <f t="shared" si="16"/>
        <v>96592.32925925887</v>
      </c>
      <c r="AT62" s="15">
        <f t="shared" si="16"/>
        <v>-327427.38716378604</v>
      </c>
      <c r="AU62" s="15">
        <f t="shared" si="16"/>
        <v>-771190.37812041759</v>
      </c>
      <c r="AV62" s="15">
        <f t="shared" si="16"/>
        <v>-1235650.7499355481</v>
      </c>
      <c r="AW62" s="15">
        <f t="shared" si="16"/>
        <v>-1721808.6559761711</v>
      </c>
      <c r="AX62" s="15">
        <f t="shared" si="16"/>
        <v>-2230712.5190740735</v>
      </c>
      <c r="AY62" s="15">
        <f t="shared" si="16"/>
        <v>-2230712.5190740735</v>
      </c>
      <c r="AZ62" s="15">
        <f t="shared" si="16"/>
        <v>-2230712.5190740735</v>
      </c>
      <c r="BA62" s="15">
        <f t="shared" si="16"/>
        <v>-2230712.5190740735</v>
      </c>
      <c r="BB62" s="15">
        <f t="shared" si="16"/>
        <v>-2230712.5190740735</v>
      </c>
      <c r="BC62" s="15">
        <f t="shared" si="16"/>
        <v>-2230712.5190740735</v>
      </c>
      <c r="BD62" s="15">
        <f t="shared" si="16"/>
        <v>-2230712.5190740735</v>
      </c>
      <c r="BE62" s="15">
        <f t="shared" si="16"/>
        <v>-2230712.5190740735</v>
      </c>
      <c r="BF62" s="15">
        <f t="shared" si="16"/>
        <v>-2230712.5190740735</v>
      </c>
      <c r="BG62" s="15">
        <f t="shared" si="16"/>
        <v>-2230712.5190740735</v>
      </c>
      <c r="BH62" s="15">
        <f t="shared" si="16"/>
        <v>-2230712.5190740735</v>
      </c>
      <c r="BI62" s="15">
        <f t="shared" si="16"/>
        <v>-2230712.5190740735</v>
      </c>
      <c r="BJ62" s="15">
        <f t="shared" si="16"/>
        <v>-2230712.5190740735</v>
      </c>
      <c r="BK62" s="15">
        <f t="shared" si="16"/>
        <v>-2230712.5190740735</v>
      </c>
      <c r="BL62" s="15">
        <f t="shared" si="16"/>
        <v>-2230712.5190740735</v>
      </c>
      <c r="BM62" s="15">
        <f t="shared" si="16"/>
        <v>-2230712.5190740735</v>
      </c>
      <c r="BN62" s="15">
        <f t="shared" si="16"/>
        <v>-2230712.5190740735</v>
      </c>
      <c r="BO62" s="15">
        <f t="shared" si="16"/>
        <v>-2230712.5190740735</v>
      </c>
      <c r="BP62" s="15">
        <f t="shared" si="16"/>
        <v>-2230712.5190740735</v>
      </c>
      <c r="BQ62" s="15">
        <f t="shared" si="16"/>
        <v>-2230712.5190740735</v>
      </c>
    </row>
    <row r="63" spans="1:72">
      <c r="A63" s="107" t="s">
        <v>167</v>
      </c>
      <c r="I63" s="108" t="str">
        <f>CONCATENATE(Parameters!$C$26,"$/year")</f>
        <v>2024$/year</v>
      </c>
      <c r="Z63" s="15">
        <f>SUM(Z37,Z46,Z58)</f>
        <v>79845.991135541364</v>
      </c>
      <c r="AA63" s="15">
        <f t="shared" si="16"/>
        <v>68941.888374561429</v>
      </c>
      <c r="AB63" s="15">
        <f t="shared" si="16"/>
        <v>59015.293921659992</v>
      </c>
      <c r="AC63" s="15">
        <f t="shared" si="16"/>
        <v>49990.519455715767</v>
      </c>
      <c r="AD63" s="15">
        <f t="shared" si="16"/>
        <v>41797.312592592483</v>
      </c>
      <c r="AE63" s="15">
        <f t="shared" si="16"/>
        <v>26707.591458150688</v>
      </c>
      <c r="AF63" s="15">
        <f t="shared" si="16"/>
        <v>9970.9018676520554</v>
      </c>
      <c r="AG63" s="15">
        <f t="shared" si="16"/>
        <v>-8542.2418182803303</v>
      </c>
      <c r="AH63" s="15">
        <f>SUM(AH37,AH46,AH58)</f>
        <v>-28970.32715880833</v>
      </c>
      <c r="AI63" s="15">
        <f t="shared" si="16"/>
        <v>-51461.431111111175</v>
      </c>
      <c r="AJ63" s="15">
        <f t="shared" si="16"/>
        <v>-5415.5941767479026</v>
      </c>
      <c r="AK63" s="15">
        <f t="shared" si="16"/>
        <v>38210.104516862863</v>
      </c>
      <c r="AL63" s="15">
        <f t="shared" si="16"/>
        <v>79520.396507182726</v>
      </c>
      <c r="AM63" s="15">
        <f t="shared" si="16"/>
        <v>118615.70270266441</v>
      </c>
      <c r="AN63" s="15">
        <f t="shared" si="16"/>
        <v>155592.30814814783</v>
      </c>
      <c r="AO63" s="15">
        <f t="shared" si="16"/>
        <v>168012.13480163802</v>
      </c>
      <c r="AP63" s="15">
        <f t="shared" si="16"/>
        <v>180692.52308662221</v>
      </c>
      <c r="AQ63" s="15">
        <f t="shared" si="16"/>
        <v>193637.92205481807</v>
      </c>
      <c r="AR63" s="15">
        <f t="shared" si="16"/>
        <v>206852.85133593486</v>
      </c>
      <c r="AS63" s="15">
        <f t="shared" si="16"/>
        <v>220341.90222222221</v>
      </c>
      <c r="AT63" s="15">
        <f t="shared" si="16"/>
        <v>191754.00530909115</v>
      </c>
      <c r="AU63" s="15">
        <f t="shared" si="16"/>
        <v>159748.30109779708</v>
      </c>
      <c r="AV63" s="15">
        <f t="shared" si="16"/>
        <v>124047.22329108758</v>
      </c>
      <c r="AW63" s="15">
        <f t="shared" si="16"/>
        <v>84353.278959057847</v>
      </c>
      <c r="AX63" s="15">
        <f t="shared" si="16"/>
        <v>40347.694814814866</v>
      </c>
      <c r="AY63" s="15">
        <f t="shared" si="16"/>
        <v>40347.694814814866</v>
      </c>
      <c r="AZ63" s="15">
        <f t="shared" si="16"/>
        <v>40347.694814814866</v>
      </c>
      <c r="BA63" s="15">
        <f t="shared" si="16"/>
        <v>40347.694814814866</v>
      </c>
      <c r="BB63" s="15">
        <f t="shared" si="16"/>
        <v>40347.694814814866</v>
      </c>
      <c r="BC63" s="15">
        <f t="shared" si="16"/>
        <v>40347.694814814866</v>
      </c>
      <c r="BD63" s="15">
        <f t="shared" si="16"/>
        <v>40347.694814814866</v>
      </c>
      <c r="BE63" s="15">
        <f t="shared" si="16"/>
        <v>40347.694814814866</v>
      </c>
      <c r="BF63" s="15">
        <f t="shared" si="16"/>
        <v>40347.694814814866</v>
      </c>
      <c r="BG63" s="15">
        <f t="shared" si="16"/>
        <v>40347.694814814866</v>
      </c>
      <c r="BH63" s="15">
        <f t="shared" si="16"/>
        <v>40347.694814814866</v>
      </c>
      <c r="BI63" s="15">
        <f t="shared" si="16"/>
        <v>40347.694814814866</v>
      </c>
      <c r="BJ63" s="15">
        <f t="shared" si="16"/>
        <v>40347.694814814866</v>
      </c>
      <c r="BK63" s="15">
        <f t="shared" si="16"/>
        <v>40347.694814814866</v>
      </c>
      <c r="BL63" s="15">
        <f t="shared" si="16"/>
        <v>40347.694814814866</v>
      </c>
      <c r="BM63" s="15">
        <f t="shared" si="16"/>
        <v>40347.694814814866</v>
      </c>
      <c r="BN63" s="15">
        <f t="shared" si="16"/>
        <v>40347.694814814866</v>
      </c>
      <c r="BO63" s="15">
        <f t="shared" si="16"/>
        <v>40347.694814814866</v>
      </c>
      <c r="BP63" s="15">
        <f t="shared" si="16"/>
        <v>40347.694814814866</v>
      </c>
      <c r="BQ63" s="15">
        <f t="shared" si="16"/>
        <v>40347.694814814866</v>
      </c>
      <c r="BR63" s="15"/>
    </row>
    <row r="64" spans="1:72">
      <c r="A64" s="107" t="s">
        <v>145</v>
      </c>
      <c r="I64" s="108" t="str">
        <f>CONCATENATE(Parameters!$C$26,"$/year")</f>
        <v>2024$/year</v>
      </c>
      <c r="Z64" s="15">
        <f>SUM(Z38,Z47)</f>
        <v>296741.02082128735</v>
      </c>
      <c r="AA64" s="15">
        <f t="shared" ref="AA64:BQ64" si="17">SUM(AA38,AA47)</f>
        <v>205629.77923031547</v>
      </c>
      <c r="AB64" s="15">
        <f t="shared" si="17"/>
        <v>101394.51609276129</v>
      </c>
      <c r="AC64" s="15">
        <f t="shared" si="17"/>
        <v>-17288.011098834846</v>
      </c>
      <c r="AD64" s="15">
        <f t="shared" si="17"/>
        <v>-151857.77685185231</v>
      </c>
      <c r="AE64" s="15">
        <f t="shared" si="17"/>
        <v>-143382.26269864032</v>
      </c>
      <c r="AF64" s="15">
        <f t="shared" si="17"/>
        <v>-134332.1458746088</v>
      </c>
      <c r="AG64" s="15">
        <f t="shared" si="17"/>
        <v>-124682.40588107577</v>
      </c>
      <c r="AH64" s="15">
        <f t="shared" si="17"/>
        <v>-114407.0853188927</v>
      </c>
      <c r="AI64" s="15">
        <f t="shared" si="17"/>
        <v>-103479.25740740463</v>
      </c>
      <c r="AJ64" s="15">
        <f t="shared" si="17"/>
        <v>-131284.91787527868</v>
      </c>
      <c r="AK64" s="15">
        <f t="shared" si="17"/>
        <v>-160758.59973589506</v>
      </c>
      <c r="AL64" s="15">
        <f t="shared" si="17"/>
        <v>-191978.4077371165</v>
      </c>
      <c r="AM64" s="15">
        <f t="shared" si="17"/>
        <v>-225025.73174769367</v>
      </c>
      <c r="AN64" s="15">
        <f t="shared" si="17"/>
        <v>-259985.37685185691</v>
      </c>
      <c r="AO64" s="15">
        <f t="shared" si="17"/>
        <v>-74145.599914168255</v>
      </c>
      <c r="AP64" s="15">
        <f t="shared" si="17"/>
        <v>128324.47081587347</v>
      </c>
      <c r="AQ64" s="15">
        <f t="shared" si="17"/>
        <v>348519.45694398304</v>
      </c>
      <c r="AR64" s="15">
        <f t="shared" si="17"/>
        <v>587597.75090904685</v>
      </c>
      <c r="AS64" s="15">
        <f t="shared" si="17"/>
        <v>846784.99444444466</v>
      </c>
      <c r="AT64" s="15">
        <f t="shared" si="17"/>
        <v>1256117.6840057282</v>
      </c>
      <c r="AU64" s="15">
        <f t="shared" si="17"/>
        <v>1703010.3268224015</v>
      </c>
      <c r="AV64" s="15">
        <f t="shared" si="17"/>
        <v>2190139.1102594049</v>
      </c>
      <c r="AW64" s="15">
        <f t="shared" si="17"/>
        <v>2720351.4050741792</v>
      </c>
      <c r="AX64" s="15">
        <f t="shared" si="17"/>
        <v>3296676.0796296247</v>
      </c>
      <c r="AY64" s="15">
        <f t="shared" si="17"/>
        <v>3296676.0796296247</v>
      </c>
      <c r="AZ64" s="15">
        <f t="shared" si="17"/>
        <v>3296676.0796296247</v>
      </c>
      <c r="BA64" s="15">
        <f t="shared" si="17"/>
        <v>3296676.0796296247</v>
      </c>
      <c r="BB64" s="15">
        <f t="shared" si="17"/>
        <v>3296676.0796296247</v>
      </c>
      <c r="BC64" s="15">
        <f t="shared" si="17"/>
        <v>3296676.0796296247</v>
      </c>
      <c r="BD64" s="15">
        <f t="shared" si="17"/>
        <v>3296676.0796296247</v>
      </c>
      <c r="BE64" s="15">
        <f t="shared" si="17"/>
        <v>3296676.0796296247</v>
      </c>
      <c r="BF64" s="15">
        <f t="shared" si="17"/>
        <v>3296676.0796296247</v>
      </c>
      <c r="BG64" s="15">
        <f t="shared" si="17"/>
        <v>3296676.0796296247</v>
      </c>
      <c r="BH64" s="15">
        <f t="shared" si="17"/>
        <v>3296676.0796296247</v>
      </c>
      <c r="BI64" s="15">
        <f t="shared" si="17"/>
        <v>3296676.0796296247</v>
      </c>
      <c r="BJ64" s="15">
        <f t="shared" si="17"/>
        <v>3296676.0796296247</v>
      </c>
      <c r="BK64" s="15">
        <f t="shared" si="17"/>
        <v>3296676.0796296247</v>
      </c>
      <c r="BL64" s="15">
        <f t="shared" si="17"/>
        <v>3296676.0796296247</v>
      </c>
      <c r="BM64" s="15">
        <f t="shared" si="17"/>
        <v>3296676.0796296247</v>
      </c>
      <c r="BN64" s="15">
        <f t="shared" si="17"/>
        <v>3296676.0796296247</v>
      </c>
      <c r="BO64" s="15">
        <f t="shared" si="17"/>
        <v>3296676.0796296247</v>
      </c>
      <c r="BP64" s="15">
        <f t="shared" si="17"/>
        <v>3296676.0796296247</v>
      </c>
      <c r="BQ64" s="15">
        <f t="shared" si="17"/>
        <v>3296676.0796296247</v>
      </c>
      <c r="BR64" s="15"/>
    </row>
    <row r="65" spans="1:72">
      <c r="A65" s="107"/>
      <c r="B65" s="22"/>
      <c r="C65" s="27"/>
      <c r="D65" s="27"/>
      <c r="F65" s="27"/>
      <c r="G65" s="27"/>
      <c r="BS65" s="8"/>
    </row>
    <row r="66" spans="1:72" s="3" customFormat="1">
      <c r="A66" s="98" t="s">
        <v>515</v>
      </c>
      <c r="B66" s="21" t="s">
        <v>505</v>
      </c>
      <c r="H66" s="79"/>
      <c r="I66" s="108" t="str">
        <f>CONCATENATE(Parameters!$C$26,"$/year")</f>
        <v>2024$/year</v>
      </c>
      <c r="Z66" s="71">
        <f>IF(Z$8&gt;=Project!$B$27,IF(Z$8&lt;=Project!$B$28,SUM(Z62:Z64),0),0)</f>
        <v>0</v>
      </c>
      <c r="AA66" s="71">
        <f>IF(AA$8&gt;=Project!$B$27,IF(AA$8&lt;=Project!$B$28,SUM(AA62:AA64),0),0)</f>
        <v>0</v>
      </c>
      <c r="AB66" s="71">
        <f>IF(AB$8&gt;=Project!$B$27,IF(AB$8&lt;=Project!$B$28,SUM(AB62:AB64),0),0)</f>
        <v>0</v>
      </c>
      <c r="AC66" s="71">
        <f>IF(AC$8&gt;=Project!$B$27,IF(AC$8&lt;=Project!$B$28,SUM(AC62:AC64),0),0)</f>
        <v>0</v>
      </c>
      <c r="AD66" s="71">
        <f>IF(AD$8&gt;=Project!$B$27,IF(AD$8&lt;=Project!$B$28,SUM(AD62:AD64),0),0)</f>
        <v>0</v>
      </c>
      <c r="AE66" s="71">
        <f>IF(AE$8&gt;=Project!$B$27,IF(AE$8&lt;=Project!$B$28,SUM(AE62:AE64),0),0)</f>
        <v>0</v>
      </c>
      <c r="AF66" s="71">
        <f>IF(AF$8&gt;=Project!$B$27,IF(AF$8&lt;=Project!$B$28,SUM(AF62:AF64),0),0)</f>
        <v>0</v>
      </c>
      <c r="AG66" s="71">
        <f>IF(AG$8&gt;=Project!$B$27,IF(AG$8&lt;=Project!$B$28,SUM(AG62:AG64),0),0)</f>
        <v>0</v>
      </c>
      <c r="AH66" s="71">
        <f>IF(AH$8&gt;=Project!$B$27,IF(AH$8&lt;=Project!$B$28,SUM(AH62:AH64),0),0)</f>
        <v>0</v>
      </c>
      <c r="AI66" s="71">
        <f>IF(AI$8&gt;=Project!$B$27,IF(AI$8&lt;=Project!$B$28,SUM(AI62:AI64),0),0)</f>
        <v>-182742.17074073871</v>
      </c>
      <c r="AJ66" s="71">
        <f>IF(AJ$8&gt;=Project!$B$27,IF(AJ$8&lt;=Project!$B$28,SUM(AJ62:AJ64),0),0)</f>
        <v>-91876.544107299444</v>
      </c>
      <c r="AK66" s="71">
        <f>IF(AK$8&gt;=Project!$B$27,IF(AK$8&lt;=Project!$B$28,SUM(AK62:AK64),0),0)</f>
        <v>-6228.8517343389685</v>
      </c>
      <c r="AL66" s="71">
        <f>IF(AL$8&gt;=Project!$B$27,IF(AL$8&lt;=Project!$B$28,SUM(AL62:AL64),0),0)</f>
        <v>74242.061121465871</v>
      </c>
      <c r="AM66" s="71">
        <f>IF(AM$8&gt;=Project!$B$27,IF(AM$8&lt;=Project!$B$28,SUM(AM62:AM64),0),0)</f>
        <v>149569.57490335865</v>
      </c>
      <c r="AN66" s="71">
        <f>IF(AN$8&gt;=Project!$B$27,IF(AN$8&lt;=Project!$B$28,SUM(AN62:AN64),0),0)</f>
        <v>219779.34259258551</v>
      </c>
      <c r="AO66" s="71">
        <f>IF(AO$8&gt;=Project!$B$27,IF(AO$8&lt;=Project!$B$28,SUM(AO62:AO64),0),0)</f>
        <v>374393.83377722185</v>
      </c>
      <c r="AP66" s="71">
        <f>IF(AP$8&gt;=Project!$B$27,IF(AP$8&lt;=Project!$B$28,SUM(AP62:AP64),0),0)</f>
        <v>544978.43484648725</v>
      </c>
      <c r="AQ66" s="71">
        <f>IF(AQ$8&gt;=Project!$B$27,IF(AQ$8&lt;=Project!$B$28,SUM(AQ62:AQ64),0),0)</f>
        <v>732617.61513937719</v>
      </c>
      <c r="AR66" s="71">
        <f>IF(AR$8&gt;=Project!$B$27,IF(AR$8&lt;=Project!$B$28,SUM(AR62:AR64),0),0)</f>
        <v>938459.47569656326</v>
      </c>
      <c r="AS66" s="71">
        <f>IF(AS$8&gt;=Project!$B$27,IF(AS$8&lt;=Project!$B$28,SUM(AS62:AS64),0),0)</f>
        <v>1163719.2259259257</v>
      </c>
      <c r="AT66" s="71">
        <f>IF(AT$8&gt;=Project!$B$27,IF(AT$8&lt;=Project!$B$28,SUM(AT62:AT64),0),0)</f>
        <v>1120444.3021510334</v>
      </c>
      <c r="AU66" s="71">
        <f>IF(AU$8&gt;=Project!$B$27,IF(AU$8&lt;=Project!$B$28,SUM(AU62:AU64),0),0)</f>
        <v>1091568.249799781</v>
      </c>
      <c r="AV66" s="71">
        <f>IF(AV$8&gt;=Project!$B$27,IF(AV$8&lt;=Project!$B$28,SUM(AV62:AV64),0),0)</f>
        <v>1078535.5836149445</v>
      </c>
      <c r="AW66" s="71">
        <f>IF(AW$8&gt;=Project!$B$27,IF(AW$8&lt;=Project!$B$28,SUM(AW62:AW64),0),0)</f>
        <v>1082896.0280570658</v>
      </c>
      <c r="AX66" s="71">
        <f>IF(AX$8&gt;=Project!$B$27,IF(AX$8&lt;=Project!$B$28,SUM(AX62:AX64),0),0)</f>
        <v>1106311.2553703659</v>
      </c>
      <c r="AY66" s="71">
        <f>IF(AY$8&gt;=Project!$B$27,IF(AY$8&lt;=Project!$B$28,SUM(AY62:AY64),0),0)</f>
        <v>1106311.2553703659</v>
      </c>
      <c r="AZ66" s="71">
        <f>IF(AZ$8&gt;=Project!$B$27,IF(AZ$8&lt;=Project!$B$28,SUM(AZ62:AZ64),0),0)</f>
        <v>1106311.2553703659</v>
      </c>
      <c r="BA66" s="71">
        <f>IF(BA$8&gt;=Project!$B$27,IF(BA$8&lt;=Project!$B$28,SUM(BA62:BA64),0),0)</f>
        <v>1106311.2553703659</v>
      </c>
      <c r="BB66" s="71">
        <f>IF(BB$8&gt;=Project!$B$27,IF(BB$8&lt;=Project!$B$28,SUM(BB62:BB64),0),0)</f>
        <v>1106311.2553703659</v>
      </c>
      <c r="BC66" s="71">
        <f>IF(BC$8&gt;=Project!$B$27,IF(BC$8&lt;=Project!$B$28,SUM(BC62:BC64),0),0)</f>
        <v>1106311.2553703659</v>
      </c>
      <c r="BD66" s="71">
        <f>IF(BD$8&gt;=Project!$B$27,IF(BD$8&lt;=Project!$B$28,SUM(BD62:BD64),0),0)</f>
        <v>1106311.2553703659</v>
      </c>
      <c r="BE66" s="71">
        <f>IF(BE$8&gt;=Project!$B$27,IF(BE$8&lt;=Project!$B$28,SUM(BE62:BE64),0),0)</f>
        <v>1106311.2553703659</v>
      </c>
      <c r="BF66" s="71">
        <f>IF(BF$8&gt;=Project!$B$27,IF(BF$8&lt;=Project!$B$28,SUM(BF62:BF64),0),0)</f>
        <v>1106311.2553703659</v>
      </c>
      <c r="BG66" s="71">
        <f>IF(BG$8&gt;=Project!$B$27,IF(BG$8&lt;=Project!$B$28,SUM(BG62:BG64),0),0)</f>
        <v>1106311.2553703659</v>
      </c>
      <c r="BH66" s="71">
        <f>IF(BH$8&gt;=Project!$B$27,IF(BH$8&lt;=Project!$B$28,SUM(BH62:BH64),0),0)</f>
        <v>1106311.2553703659</v>
      </c>
      <c r="BI66" s="71">
        <f>IF(BI$8&gt;=Project!$B$27,IF(BI$8&lt;=Project!$B$28,SUM(BI62:BI64),0),0)</f>
        <v>1106311.2553703659</v>
      </c>
      <c r="BJ66" s="71">
        <f>IF(BJ$8&gt;=Project!$B$27,IF(BJ$8&lt;=Project!$B$28,SUM(BJ62:BJ64),0),0)</f>
        <v>1106311.2553703659</v>
      </c>
      <c r="BK66" s="71">
        <f>IF(BK$8&gt;=Project!$B$27,IF(BK$8&lt;=Project!$B$28,SUM(BK62:BK64),0),0)</f>
        <v>1106311.2553703659</v>
      </c>
      <c r="BL66" s="71">
        <f>IF(BL$8&gt;=Project!$B$27,IF(BL$8&lt;=Project!$B$28,SUM(BL62:BL64),0),0)</f>
        <v>1106311.2553703659</v>
      </c>
      <c r="BM66" s="71">
        <f>IF(BM$8&gt;=Project!$B$27,IF(BM$8&lt;=Project!$B$28,SUM(BM62:BM64),0),0)</f>
        <v>0</v>
      </c>
      <c r="BN66" s="71">
        <f>IF(BN$8&gt;=Project!$B$27,IF(BN$8&lt;=Project!$B$28,SUM(BN62:BN64),0),0)</f>
        <v>0</v>
      </c>
      <c r="BO66" s="71">
        <f>IF(BO$8&gt;=Project!$B$27,IF(BO$8&lt;=Project!$B$28,SUM(BO62:BO64),0),0)</f>
        <v>0</v>
      </c>
      <c r="BP66" s="71">
        <f>IF(BP$8&gt;=Project!$B$27,IF(BP$8&lt;=Project!$B$28,SUM(BP62:BP64),0),0)</f>
        <v>0</v>
      </c>
      <c r="BQ66" s="71">
        <f>IF(BQ$8&gt;=Project!$B$27,IF(BQ$8&lt;=Project!$B$28,SUM(BQ62:BQ64),0),0)</f>
        <v>0</v>
      </c>
    </row>
    <row r="68" spans="1:72" ht="18.5">
      <c r="A68" s="55" t="s">
        <v>526</v>
      </c>
      <c r="B68" s="49"/>
      <c r="C68" s="49"/>
      <c r="D68" s="49"/>
      <c r="E68" s="49"/>
      <c r="F68" s="49"/>
      <c r="G68" s="49"/>
      <c r="BT68" s="8"/>
    </row>
    <row r="69" spans="1:72">
      <c r="A69" t="s">
        <v>263</v>
      </c>
      <c r="BT69" s="8"/>
    </row>
    <row r="70" spans="1:72">
      <c r="A70" s="199">
        <v>7.0000000000000007E-2</v>
      </c>
      <c r="Z70" s="34">
        <f>Parameters!Z30</f>
        <v>1</v>
      </c>
      <c r="AA70" s="34">
        <f>Parameters!AA30</f>
        <v>0.93457943925233644</v>
      </c>
      <c r="AB70" s="34">
        <f>Parameters!AB30</f>
        <v>0.87343872827321156</v>
      </c>
      <c r="AC70" s="34">
        <f>Parameters!AC30</f>
        <v>0.81629787689085187</v>
      </c>
      <c r="AD70" s="34">
        <f>Parameters!AD30</f>
        <v>0.7628952120475252</v>
      </c>
      <c r="AE70" s="34">
        <f>Parameters!AE30</f>
        <v>0.71298617948366838</v>
      </c>
      <c r="AF70" s="34">
        <f>Parameters!AF30</f>
        <v>0.66634222381651254</v>
      </c>
      <c r="AG70" s="34">
        <f>Parameters!AG30</f>
        <v>0.62274974188459109</v>
      </c>
      <c r="AH70" s="34">
        <f>Parameters!AH30</f>
        <v>0.5820091045650384</v>
      </c>
      <c r="AI70" s="34">
        <f>Parameters!AI30</f>
        <v>0.54393374258414806</v>
      </c>
      <c r="AJ70" s="34">
        <f>Parameters!AJ30</f>
        <v>0.5083492921347178</v>
      </c>
      <c r="AK70" s="34">
        <f>Parameters!AK30</f>
        <v>0.47509279638758667</v>
      </c>
      <c r="AL70" s="34">
        <f>Parameters!AL30</f>
        <v>0.44401195924073528</v>
      </c>
      <c r="AM70" s="34">
        <f>Parameters!AM30</f>
        <v>0.41496444788853759</v>
      </c>
      <c r="AN70" s="34">
        <f>Parameters!AN30</f>
        <v>0.3878172410173249</v>
      </c>
      <c r="AO70" s="34">
        <f>Parameters!AO30</f>
        <v>0.36244601964235967</v>
      </c>
      <c r="AP70" s="34">
        <f>Parameters!AP30</f>
        <v>0.33873459779659787</v>
      </c>
      <c r="AQ70" s="34">
        <f>Parameters!AQ30</f>
        <v>0.31657439046411018</v>
      </c>
      <c r="AR70" s="34">
        <f>Parameters!AR30</f>
        <v>0.29586391632159825</v>
      </c>
      <c r="AS70" s="34">
        <f>Parameters!AS30</f>
        <v>0.27650833301083949</v>
      </c>
      <c r="AT70" s="34">
        <f>Parameters!AT30</f>
        <v>0.2584190028138687</v>
      </c>
      <c r="AU70" s="34">
        <f>Parameters!AU30</f>
        <v>0.24151308674193336</v>
      </c>
      <c r="AV70" s="34">
        <f>Parameters!AV30</f>
        <v>0.22571316517937698</v>
      </c>
      <c r="AW70" s="34">
        <f>Parameters!AW30</f>
        <v>0.21094688334521211</v>
      </c>
      <c r="AX70" s="34">
        <f>Parameters!AX30</f>
        <v>0.19714661994879637</v>
      </c>
      <c r="AY70" s="34">
        <f>Parameters!AY30</f>
        <v>0.18424917752223957</v>
      </c>
      <c r="AZ70" s="34">
        <f>Parameters!AZ30</f>
        <v>0.17219549301143888</v>
      </c>
      <c r="BA70" s="34">
        <f>Parameters!BA30</f>
        <v>0.16093036730041013</v>
      </c>
      <c r="BB70" s="34">
        <f>Parameters!BB30</f>
        <v>0.15040221243028987</v>
      </c>
      <c r="BC70" s="34">
        <f>Parameters!BC30</f>
        <v>0.1405628153554111</v>
      </c>
      <c r="BD70" s="34">
        <f>Parameters!BD30</f>
        <v>0.13136711715458982</v>
      </c>
      <c r="BE70" s="34">
        <f>Parameters!BE30</f>
        <v>0.1227730066865325</v>
      </c>
      <c r="BF70" s="34">
        <f>Parameters!BF30</f>
        <v>0.11474112774442291</v>
      </c>
      <c r="BG70" s="34">
        <f>Parameters!BG30</f>
        <v>0.10723469882656347</v>
      </c>
      <c r="BH70" s="34">
        <f>Parameters!BH30</f>
        <v>0.10021934469772288</v>
      </c>
      <c r="BI70" s="34">
        <f>Parameters!BI30</f>
        <v>9.366293896983445E-2</v>
      </c>
      <c r="BJ70" s="34">
        <f>Parameters!BJ30</f>
        <v>8.7535456981153698E-2</v>
      </c>
      <c r="BK70" s="34">
        <f>Parameters!BK30</f>
        <v>8.1808838300143641E-2</v>
      </c>
      <c r="BL70" s="34">
        <f>Parameters!BL30</f>
        <v>7.6456858224433308E-2</v>
      </c>
      <c r="BM70" s="34">
        <f>Parameters!BM30</f>
        <v>7.1455007686386268E-2</v>
      </c>
      <c r="BN70" s="34">
        <f>Parameters!BN30</f>
        <v>6.6780381015314264E-2</v>
      </c>
      <c r="BO70" s="34">
        <f>Parameters!BO30</f>
        <v>6.2411571042349782E-2</v>
      </c>
      <c r="BP70" s="34">
        <f>Parameters!BP30</f>
        <v>5.8328571067616623E-2</v>
      </c>
      <c r="BQ70" s="34">
        <f>Parameters!BQ30</f>
        <v>5.4512683240763193E-2</v>
      </c>
      <c r="BT70" s="8"/>
    </row>
    <row r="71" spans="1:72" s="76" customFormat="1">
      <c r="A71" s="82" t="s">
        <v>489</v>
      </c>
      <c r="B71" s="69">
        <f>SUM(AC71:BQ71)</f>
        <v>4333449.0321480576</v>
      </c>
      <c r="I71" s="74"/>
      <c r="Z71" s="83">
        <f t="shared" ref="Z71:BQ71" si="18">Z66*Z70</f>
        <v>0</v>
      </c>
      <c r="AA71" s="83">
        <f t="shared" si="18"/>
        <v>0</v>
      </c>
      <c r="AB71" s="83">
        <f t="shared" si="18"/>
        <v>0</v>
      </c>
      <c r="AC71" s="83">
        <f t="shared" si="18"/>
        <v>0</v>
      </c>
      <c r="AD71" s="83">
        <f t="shared" si="18"/>
        <v>0</v>
      </c>
      <c r="AE71" s="83">
        <f t="shared" si="18"/>
        <v>0</v>
      </c>
      <c r="AF71" s="83">
        <f t="shared" si="18"/>
        <v>0</v>
      </c>
      <c r="AG71" s="83">
        <f t="shared" si="18"/>
        <v>0</v>
      </c>
      <c r="AH71" s="83">
        <f t="shared" si="18"/>
        <v>0</v>
      </c>
      <c r="AI71" s="83">
        <f t="shared" si="18"/>
        <v>-99399.632858961399</v>
      </c>
      <c r="AJ71" s="83">
        <f t="shared" si="18"/>
        <v>-46705.376160729851</v>
      </c>
      <c r="AK71" s="83">
        <f t="shared" si="18"/>
        <v>-2959.2825887507697</v>
      </c>
      <c r="AL71" s="83">
        <f t="shared" si="18"/>
        <v>32964.363016612479</v>
      </c>
      <c r="AM71" s="83">
        <f t="shared" si="18"/>
        <v>62066.056070695486</v>
      </c>
      <c r="AN71" s="83">
        <f t="shared" si="18"/>
        <v>85234.218276857951</v>
      </c>
      <c r="AO71" s="83">
        <f t="shared" si="18"/>
        <v>135697.55483119728</v>
      </c>
      <c r="AP71" s="83">
        <f t="shared" si="18"/>
        <v>184603.05093554428</v>
      </c>
      <c r="AQ71" s="83">
        <f t="shared" si="18"/>
        <v>231927.97495601838</v>
      </c>
      <c r="AR71" s="83">
        <f t="shared" si="18"/>
        <v>277656.29578869895</v>
      </c>
      <c r="AS71" s="83">
        <f t="shared" si="18"/>
        <v>321778.06325344223</v>
      </c>
      <c r="AT71" s="83">
        <f t="shared" si="18"/>
        <v>289544.09927035106</v>
      </c>
      <c r="AU71" s="83">
        <f t="shared" si="18"/>
        <v>263628.01739863493</v>
      </c>
      <c r="AV71" s="83">
        <f t="shared" si="18"/>
        <v>243439.68033631571</v>
      </c>
      <c r="AW71" s="83">
        <f t="shared" si="18"/>
        <v>228433.54210554739</v>
      </c>
      <c r="AX71" s="83">
        <f t="shared" si="18"/>
        <v>218105.52460757733</v>
      </c>
      <c r="AY71" s="83">
        <f t="shared" si="18"/>
        <v>203836.93888558628</v>
      </c>
      <c r="AZ71" s="83">
        <f t="shared" si="18"/>
        <v>190501.81204260403</v>
      </c>
      <c r="BA71" s="83">
        <f t="shared" si="18"/>
        <v>178039.07667533081</v>
      </c>
      <c r="BB71" s="83">
        <f t="shared" si="18"/>
        <v>166391.66044423444</v>
      </c>
      <c r="BC71" s="83">
        <f t="shared" si="18"/>
        <v>155506.22471423779</v>
      </c>
      <c r="BD71" s="83">
        <f t="shared" si="18"/>
        <v>145332.92029368019</v>
      </c>
      <c r="BE71" s="83">
        <f t="shared" si="18"/>
        <v>135825.1591529721</v>
      </c>
      <c r="BF71" s="83">
        <f t="shared" si="18"/>
        <v>126939.40107754403</v>
      </c>
      <c r="BG71" s="83">
        <f t="shared" si="18"/>
        <v>118634.95427807854</v>
      </c>
      <c r="BH71" s="83">
        <f t="shared" si="18"/>
        <v>110873.78904493323</v>
      </c>
      <c r="BI71" s="83">
        <f t="shared" si="18"/>
        <v>103620.36359339552</v>
      </c>
      <c r="BJ71" s="83">
        <f t="shared" si="18"/>
        <v>96841.461302238808</v>
      </c>
      <c r="BK71" s="83">
        <f t="shared" si="18"/>
        <v>90506.038600223183</v>
      </c>
      <c r="BL71" s="83">
        <f t="shared" si="18"/>
        <v>84585.082803946905</v>
      </c>
      <c r="BM71" s="83">
        <f t="shared" si="18"/>
        <v>0</v>
      </c>
      <c r="BN71" s="83">
        <f t="shared" si="18"/>
        <v>0</v>
      </c>
      <c r="BO71" s="83">
        <f t="shared" si="18"/>
        <v>0</v>
      </c>
      <c r="BP71" s="83">
        <f t="shared" si="18"/>
        <v>0</v>
      </c>
      <c r="BQ71" s="83">
        <f t="shared" si="18"/>
        <v>0</v>
      </c>
    </row>
    <row r="77" spans="1:72">
      <c r="AI77" s="32"/>
    </row>
    <row r="87" spans="36:36">
      <c r="AJ87" s="32" t="e">
        <f>SUM(#REF!)</f>
        <v>#REF!</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F333B-7E20-42BF-9F4F-926B69000057}">
  <sheetPr codeName="Sheet11"/>
  <dimension ref="A1:BT33"/>
  <sheetViews>
    <sheetView zoomScale="70" zoomScaleNormal="70" workbookViewId="0">
      <selection activeCell="A3" sqref="A3"/>
    </sheetView>
  </sheetViews>
  <sheetFormatPr defaultColWidth="9" defaultRowHeight="14.5"/>
  <cols>
    <col min="1" max="1" width="60" customWidth="1"/>
    <col min="2" max="2" width="33" customWidth="1"/>
    <col min="3" max="3" width="14.54296875" customWidth="1"/>
    <col min="4" max="7" width="2" customWidth="1"/>
    <col min="8" max="8" width="3" customWidth="1"/>
    <col min="9" max="9" width="18.453125" bestFit="1" customWidth="1"/>
    <col min="10" max="10" width="5.54296875" bestFit="1" customWidth="1"/>
    <col min="11" max="11" width="26" customWidth="1"/>
    <col min="12"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",Project!E12,":  ",Project!A12,":  ",Project!B12," resulting from ",Project!C12,IF(ISBLANK(Project!D12),"",CONCATENATE(" associated with ",Project!D12)))</f>
        <v xml:space="preserve">Benefit 4:  Maintenance:  Metra O&amp;M Cost Savings resulting from Bridge Replacement Savings </v>
      </c>
    </row>
    <row r="4" spans="1:72">
      <c r="A4" s="12">
        <v>1</v>
      </c>
      <c r="B4" s="13" t="s">
        <v>472</v>
      </c>
    </row>
    <row r="5" spans="1:72">
      <c r="J5" s="14">
        <f>Project!L19</f>
        <v>-16</v>
      </c>
      <c r="K5" s="14">
        <f>Project!M19</f>
        <v>-15</v>
      </c>
      <c r="L5" s="14">
        <f>Project!N19</f>
        <v>-14</v>
      </c>
      <c r="M5" s="14">
        <f>Project!O19</f>
        <v>-13</v>
      </c>
      <c r="N5" s="14">
        <f>Project!P19</f>
        <v>-12</v>
      </c>
      <c r="O5" s="14">
        <f>Project!Q19</f>
        <v>-11</v>
      </c>
      <c r="P5" s="14">
        <f>Project!R19</f>
        <v>-10</v>
      </c>
      <c r="Q5" s="14">
        <f>Project!S19</f>
        <v>-9</v>
      </c>
      <c r="R5" s="14">
        <f>Project!T19</f>
        <v>-8</v>
      </c>
      <c r="S5" s="14">
        <f>Project!U19</f>
        <v>-7</v>
      </c>
      <c r="T5" s="14">
        <f>Project!V19</f>
        <v>-6</v>
      </c>
      <c r="U5" s="14">
        <f>Project!W19</f>
        <v>-5</v>
      </c>
      <c r="V5" s="14">
        <f>Project!X19</f>
        <v>-4</v>
      </c>
      <c r="W5" s="14">
        <f>Project!Y19</f>
        <v>-3</v>
      </c>
      <c r="X5" s="14">
        <f>Project!Z19</f>
        <v>-2</v>
      </c>
      <c r="Y5" s="14">
        <f>Project!AA19</f>
        <v>-1</v>
      </c>
      <c r="Z5" s="14">
        <f>Project!AB19</f>
        <v>0</v>
      </c>
      <c r="AA5" s="14">
        <f>Project!AC19</f>
        <v>1</v>
      </c>
      <c r="AB5" s="14">
        <f>Project!AD19</f>
        <v>2</v>
      </c>
      <c r="AC5" s="14">
        <f>Project!AE19</f>
        <v>3</v>
      </c>
      <c r="AD5" s="14">
        <f>Project!AF19</f>
        <v>4</v>
      </c>
      <c r="AE5" s="14">
        <f>Project!AG19</f>
        <v>5</v>
      </c>
      <c r="AF5" s="14">
        <f>Project!AH19</f>
        <v>6</v>
      </c>
      <c r="AG5" s="14">
        <f>Project!AI19</f>
        <v>7</v>
      </c>
      <c r="AH5" s="14">
        <f>Project!AJ19</f>
        <v>8</v>
      </c>
      <c r="AI5" s="14">
        <f>Project!AK19</f>
        <v>9</v>
      </c>
      <c r="AJ5" s="14">
        <f>Project!AL19</f>
        <v>10</v>
      </c>
      <c r="AK5" s="14">
        <f>Project!AM19</f>
        <v>11</v>
      </c>
      <c r="AL5" s="14">
        <f>Project!AN19</f>
        <v>12</v>
      </c>
      <c r="AM5" s="14">
        <f>Project!AO19</f>
        <v>13</v>
      </c>
      <c r="AN5" s="14">
        <f>Project!AP19</f>
        <v>14</v>
      </c>
      <c r="AO5" s="14">
        <f>Project!AQ19</f>
        <v>15</v>
      </c>
      <c r="AP5" s="14">
        <f>Project!AR19</f>
        <v>16</v>
      </c>
      <c r="AQ5" s="14">
        <f>Project!AS19</f>
        <v>17</v>
      </c>
      <c r="AR5" s="14">
        <f>Project!AT19</f>
        <v>18</v>
      </c>
      <c r="AS5" s="14">
        <f>Project!AU19</f>
        <v>19</v>
      </c>
      <c r="AT5" s="14">
        <f>Project!AV19</f>
        <v>20</v>
      </c>
      <c r="AU5" s="14">
        <f>Project!AW19</f>
        <v>21</v>
      </c>
      <c r="AV5" s="14">
        <f>Project!AX19</f>
        <v>22</v>
      </c>
      <c r="AW5" s="14">
        <f>Project!AY19</f>
        <v>23</v>
      </c>
      <c r="AX5" s="14">
        <f>Project!AZ19</f>
        <v>24</v>
      </c>
      <c r="AY5" s="14">
        <f>Project!BA19</f>
        <v>25</v>
      </c>
      <c r="AZ5" s="14">
        <f>Project!BB19</f>
        <v>26</v>
      </c>
      <c r="BA5" s="14">
        <f>Project!BC19</f>
        <v>27</v>
      </c>
      <c r="BB5" s="14">
        <f>Project!BD19</f>
        <v>28</v>
      </c>
      <c r="BC5" s="14">
        <f>Project!BE19</f>
        <v>29</v>
      </c>
      <c r="BD5" s="14">
        <f>Project!BF19</f>
        <v>30</v>
      </c>
      <c r="BE5" s="14">
        <f>Project!BG19</f>
        <v>31</v>
      </c>
      <c r="BF5" s="14">
        <f>Project!BH19</f>
        <v>32</v>
      </c>
      <c r="BG5" s="14">
        <f>Project!BI19</f>
        <v>33</v>
      </c>
      <c r="BH5" s="14">
        <f>Project!BJ19</f>
        <v>34</v>
      </c>
      <c r="BI5" s="14">
        <f>Project!BK19</f>
        <v>35</v>
      </c>
      <c r="BJ5" s="14">
        <f>Project!BL19</f>
        <v>36</v>
      </c>
      <c r="BK5" s="14">
        <f>Project!BM19</f>
        <v>37</v>
      </c>
      <c r="BL5" s="14">
        <f>Project!BN19</f>
        <v>38</v>
      </c>
      <c r="BM5" s="14">
        <f>Project!BO19</f>
        <v>39</v>
      </c>
      <c r="BN5" s="14">
        <f>Project!BP19</f>
        <v>40</v>
      </c>
      <c r="BO5" s="14">
        <f>Project!BQ19</f>
        <v>41</v>
      </c>
      <c r="BP5" s="14">
        <f>Project!BR19</f>
        <v>42</v>
      </c>
      <c r="BQ5" s="14">
        <f>Project!BS19</f>
        <v>43</v>
      </c>
      <c r="BR5" s="14"/>
    </row>
    <row r="6" spans="1:72">
      <c r="J6" s="16">
        <f>Project!L20</f>
        <v>2008</v>
      </c>
      <c r="K6" s="16">
        <f>Project!M20</f>
        <v>2009</v>
      </c>
      <c r="L6" s="16">
        <f>Project!N20</f>
        <v>2010</v>
      </c>
      <c r="M6" s="16">
        <f>Project!O20</f>
        <v>2011</v>
      </c>
      <c r="N6" s="16">
        <f>Project!P20</f>
        <v>2012</v>
      </c>
      <c r="O6" s="16">
        <f>Project!Q20</f>
        <v>2013</v>
      </c>
      <c r="P6" s="16">
        <f>Project!R20</f>
        <v>2014</v>
      </c>
      <c r="Q6" s="16">
        <f>Project!S20</f>
        <v>2015</v>
      </c>
      <c r="R6" s="16">
        <f>Project!T20</f>
        <v>2016</v>
      </c>
      <c r="S6" s="16">
        <f>Project!U20</f>
        <v>2017</v>
      </c>
      <c r="T6" s="16">
        <f>Project!V20</f>
        <v>2018</v>
      </c>
      <c r="U6" s="16">
        <f>Project!W20</f>
        <v>2019</v>
      </c>
      <c r="V6" s="16">
        <f>Project!X20</f>
        <v>2020</v>
      </c>
      <c r="W6" s="16">
        <f>Project!Y20</f>
        <v>2021</v>
      </c>
      <c r="X6" s="16">
        <f>Project!Z20</f>
        <v>2022</v>
      </c>
      <c r="Y6" s="16">
        <f>Project!AA20</f>
        <v>2023</v>
      </c>
      <c r="Z6" s="16">
        <f>Project!AB20</f>
        <v>2024</v>
      </c>
      <c r="AA6" s="16">
        <f>Project!AC20</f>
        <v>2025</v>
      </c>
      <c r="AB6" s="16">
        <f>Project!AD20</f>
        <v>2026</v>
      </c>
      <c r="AC6" s="16">
        <f>Project!AE20</f>
        <v>2027</v>
      </c>
      <c r="AD6" s="16">
        <f>Project!AF20</f>
        <v>2028</v>
      </c>
      <c r="AE6" s="16">
        <f>Project!AG20</f>
        <v>2029</v>
      </c>
      <c r="AF6" s="16">
        <f>Project!AH20</f>
        <v>2030</v>
      </c>
      <c r="AG6" s="16">
        <f>Project!AI20</f>
        <v>2031</v>
      </c>
      <c r="AH6" s="16">
        <f>Project!AJ20</f>
        <v>2032</v>
      </c>
      <c r="AI6" s="16">
        <f>Project!AK20</f>
        <v>2033</v>
      </c>
      <c r="AJ6" s="16">
        <f>Project!AL20</f>
        <v>2034</v>
      </c>
      <c r="AK6" s="16">
        <f>Project!AM20</f>
        <v>2035</v>
      </c>
      <c r="AL6" s="16">
        <f>Project!AN20</f>
        <v>2036</v>
      </c>
      <c r="AM6" s="16">
        <f>Project!AO20</f>
        <v>2037</v>
      </c>
      <c r="AN6" s="16">
        <f>Project!AP20</f>
        <v>2038</v>
      </c>
      <c r="AO6" s="16">
        <f>Project!AQ20</f>
        <v>2039</v>
      </c>
      <c r="AP6" s="16">
        <f>Project!AR20</f>
        <v>2040</v>
      </c>
      <c r="AQ6" s="16">
        <f>Project!AS20</f>
        <v>2041</v>
      </c>
      <c r="AR6" s="16">
        <f>Project!AT20</f>
        <v>2042</v>
      </c>
      <c r="AS6" s="16">
        <f>Project!AU20</f>
        <v>2043</v>
      </c>
      <c r="AT6" s="16">
        <f>Project!AV20</f>
        <v>2044</v>
      </c>
      <c r="AU6" s="16">
        <f>Project!AW20</f>
        <v>2045</v>
      </c>
      <c r="AV6" s="16">
        <f>Project!AX20</f>
        <v>2046</v>
      </c>
      <c r="AW6" s="16">
        <f>Project!AY20</f>
        <v>2047</v>
      </c>
      <c r="AX6" s="16">
        <f>Project!AZ20</f>
        <v>2048</v>
      </c>
      <c r="AY6" s="16">
        <f>Project!BA20</f>
        <v>2049</v>
      </c>
      <c r="AZ6" s="16">
        <f>Project!BB20</f>
        <v>2050</v>
      </c>
      <c r="BA6" s="16">
        <f>Project!BC20</f>
        <v>2051</v>
      </c>
      <c r="BB6" s="16">
        <f>Project!BD20</f>
        <v>2052</v>
      </c>
      <c r="BC6" s="16">
        <f>Project!BE20</f>
        <v>2053</v>
      </c>
      <c r="BD6" s="16">
        <f>Project!BF20</f>
        <v>2054</v>
      </c>
      <c r="BE6" s="16">
        <f>Project!BG20</f>
        <v>2055</v>
      </c>
      <c r="BF6" s="16">
        <f>Project!BH20</f>
        <v>2056</v>
      </c>
      <c r="BG6" s="16">
        <f>Project!BI20</f>
        <v>2057</v>
      </c>
      <c r="BH6" s="16">
        <f>Project!BJ20</f>
        <v>2058</v>
      </c>
      <c r="BI6" s="16">
        <f>Project!BK20</f>
        <v>2059</v>
      </c>
      <c r="BJ6" s="16">
        <f>Project!BL20</f>
        <v>2060</v>
      </c>
      <c r="BK6" s="16">
        <f>Project!BM20</f>
        <v>2061</v>
      </c>
      <c r="BL6" s="16">
        <f>Project!BN20</f>
        <v>2062</v>
      </c>
      <c r="BM6" s="16">
        <f>Project!BO20</f>
        <v>2063</v>
      </c>
      <c r="BN6" s="16">
        <f>Project!BP20</f>
        <v>2064</v>
      </c>
      <c r="BO6" s="16">
        <f>Project!BQ20</f>
        <v>2065</v>
      </c>
      <c r="BP6" s="16">
        <f>Project!BR20</f>
        <v>2066</v>
      </c>
      <c r="BQ6" s="16">
        <f>Project!BS20</f>
        <v>2067</v>
      </c>
      <c r="BR6" s="16"/>
      <c r="BT6" s="3" t="s">
        <v>473</v>
      </c>
    </row>
    <row r="7" spans="1:72">
      <c r="I7" s="21" t="s">
        <v>30</v>
      </c>
      <c r="J7" s="26"/>
      <c r="K7" s="26"/>
      <c r="L7" s="26"/>
      <c r="M7" s="26"/>
      <c r="N7" s="26"/>
      <c r="O7" s="26"/>
      <c r="P7" s="26"/>
      <c r="Q7" s="26"/>
      <c r="R7" s="26"/>
      <c r="S7" s="26"/>
      <c r="T7" s="26"/>
      <c r="U7" s="26"/>
      <c r="V7" s="26"/>
      <c r="W7" s="26"/>
      <c r="X7" s="26"/>
      <c r="Y7" s="26"/>
      <c r="Z7" s="14" t="str">
        <f>CONCATENATE(Parameters!$C$26,"$")</f>
        <v>2024$</v>
      </c>
      <c r="AA7" s="14" t="str">
        <f>CONCATENATE(Parameters!$C$26,"$")</f>
        <v>2024$</v>
      </c>
      <c r="AB7" s="14" t="str">
        <f>CONCATENATE(Parameters!$C$26,"$")</f>
        <v>2024$</v>
      </c>
      <c r="AC7" s="14" t="str">
        <f>CONCATENATE(Parameters!$C$26,"$")</f>
        <v>2024$</v>
      </c>
      <c r="AD7" s="14" t="str">
        <f>CONCATENATE(Parameters!$C$26,"$")</f>
        <v>2024$</v>
      </c>
      <c r="AE7" s="14" t="str">
        <f>CONCATENATE(Parameters!$C$26,"$")</f>
        <v>2024$</v>
      </c>
      <c r="AF7" s="14" t="str">
        <f>CONCATENATE(Parameters!$C$26,"$")</f>
        <v>2024$</v>
      </c>
      <c r="AG7" s="14" t="str">
        <f>CONCATENATE(Parameters!$C$26,"$")</f>
        <v>2024$</v>
      </c>
      <c r="AH7" s="14" t="str">
        <f>CONCATENATE(Parameters!$C$26,"$")</f>
        <v>2024$</v>
      </c>
      <c r="AI7" s="14" t="str">
        <f>CONCATENATE(Parameters!$C$26,"$")</f>
        <v>2024$</v>
      </c>
      <c r="AJ7" s="14" t="str">
        <f>CONCATENATE(Parameters!$C$26,"$")</f>
        <v>2024$</v>
      </c>
      <c r="AK7" s="14" t="str">
        <f>CONCATENATE(Parameters!$C$26,"$")</f>
        <v>2024$</v>
      </c>
      <c r="AL7" s="14" t="str">
        <f>CONCATENATE(Parameters!$C$26,"$")</f>
        <v>2024$</v>
      </c>
      <c r="AM7" s="14" t="str">
        <f>CONCATENATE(Parameters!$C$26,"$")</f>
        <v>2024$</v>
      </c>
      <c r="AN7" s="14" t="str">
        <f>CONCATENATE(Parameters!$C$26,"$")</f>
        <v>2024$</v>
      </c>
      <c r="AO7" s="14" t="str">
        <f>CONCATENATE(Parameters!$C$26,"$")</f>
        <v>2024$</v>
      </c>
      <c r="AP7" s="14" t="str">
        <f>CONCATENATE(Parameters!$C$26,"$")</f>
        <v>2024$</v>
      </c>
      <c r="AQ7" s="14" t="str">
        <f>CONCATENATE(Parameters!$C$26,"$")</f>
        <v>2024$</v>
      </c>
      <c r="AR7" s="14" t="str">
        <f>CONCATENATE(Parameters!$C$26,"$")</f>
        <v>2024$</v>
      </c>
      <c r="AS7" s="14" t="str">
        <f>CONCATENATE(Parameters!$C$26,"$")</f>
        <v>2024$</v>
      </c>
      <c r="AT7" s="14" t="str">
        <f>CONCATENATE(Parameters!$C$26,"$")</f>
        <v>2024$</v>
      </c>
      <c r="AU7" s="14" t="str">
        <f>CONCATENATE(Parameters!$C$26,"$")</f>
        <v>2024$</v>
      </c>
      <c r="AV7" s="14" t="str">
        <f>CONCATENATE(Parameters!$C$26,"$")</f>
        <v>2024$</v>
      </c>
      <c r="AW7" s="14" t="str">
        <f>CONCATENATE(Parameters!$C$26,"$")</f>
        <v>2024$</v>
      </c>
      <c r="AX7" s="14" t="str">
        <f>CONCATENATE(Parameters!$C$26,"$")</f>
        <v>2024$</v>
      </c>
      <c r="AY7" s="14" t="str">
        <f>CONCATENATE(Parameters!$C$26,"$")</f>
        <v>2024$</v>
      </c>
      <c r="AZ7" s="14" t="str">
        <f>CONCATENATE(Parameters!$C$26,"$")</f>
        <v>2024$</v>
      </c>
      <c r="BA7" s="14" t="str">
        <f>CONCATENATE(Parameters!$C$26,"$")</f>
        <v>2024$</v>
      </c>
      <c r="BB7" s="14" t="str">
        <f>CONCATENATE(Parameters!$C$26,"$")</f>
        <v>2024$</v>
      </c>
      <c r="BC7" s="14" t="str">
        <f>CONCATENATE(Parameters!$C$26,"$")</f>
        <v>2024$</v>
      </c>
      <c r="BD7" s="14" t="str">
        <f>CONCATENATE(Parameters!$C$26,"$")</f>
        <v>2024$</v>
      </c>
      <c r="BE7" s="14" t="str">
        <f>CONCATENATE(Parameters!$C$26,"$")</f>
        <v>2024$</v>
      </c>
      <c r="BF7" s="14" t="str">
        <f>CONCATENATE(Parameters!$C$26,"$")</f>
        <v>2024$</v>
      </c>
      <c r="BG7" s="14" t="str">
        <f>CONCATENATE(Parameters!$C$26,"$")</f>
        <v>2024$</v>
      </c>
      <c r="BH7" s="14" t="str">
        <f>CONCATENATE(Parameters!$C$26,"$")</f>
        <v>2024$</v>
      </c>
      <c r="BI7" s="14" t="str">
        <f>CONCATENATE(Parameters!$C$26,"$")</f>
        <v>2024$</v>
      </c>
      <c r="BJ7" s="14" t="str">
        <f>CONCATENATE(Parameters!$C$26,"$")</f>
        <v>2024$</v>
      </c>
      <c r="BK7" s="14" t="str">
        <f>CONCATENATE(Parameters!$C$26,"$")</f>
        <v>2024$</v>
      </c>
      <c r="BL7" s="14" t="str">
        <f>CONCATENATE(Parameters!$C$26,"$")</f>
        <v>2024$</v>
      </c>
      <c r="BM7" s="14" t="str">
        <f>CONCATENATE(Parameters!$C$26,"$")</f>
        <v>2024$</v>
      </c>
      <c r="BN7" s="14" t="str">
        <f>CONCATENATE(Parameters!$C$26,"$")</f>
        <v>2024$</v>
      </c>
      <c r="BO7" s="14" t="str">
        <f>CONCATENATE(Parameters!$C$26,"$")</f>
        <v>2024$</v>
      </c>
      <c r="BP7" s="14" t="str">
        <f>CONCATENATE(Parameters!$C$26,"$")</f>
        <v>2024$</v>
      </c>
      <c r="BQ7" s="14" t="str">
        <f>CONCATENATE(Parameters!$C$26,"$")</f>
        <v>2024$</v>
      </c>
    </row>
    <row r="8" spans="1:72" ht="18.5">
      <c r="A8" s="54" t="s">
        <v>513</v>
      </c>
      <c r="B8" s="6"/>
      <c r="C8" s="6"/>
      <c r="D8" s="6"/>
      <c r="E8" s="6"/>
      <c r="F8" s="6"/>
      <c r="G8" s="80"/>
      <c r="I8" s="21"/>
      <c r="BS8" s="8"/>
    </row>
    <row r="9" spans="1:72">
      <c r="A9" t="s">
        <v>485</v>
      </c>
      <c r="B9" s="232">
        <f>Project!B27</f>
        <v>2033</v>
      </c>
      <c r="E9" s="3"/>
      <c r="F9" s="3"/>
      <c r="G9" s="3"/>
      <c r="I9" s="35"/>
      <c r="BT9" s="104"/>
    </row>
    <row r="10" spans="1:72">
      <c r="A10" t="s">
        <v>744</v>
      </c>
      <c r="B10" s="232">
        <f>Project!B28</f>
        <v>2062</v>
      </c>
      <c r="C10" s="46"/>
      <c r="E10" s="3"/>
      <c r="F10" s="3"/>
      <c r="G10" s="3"/>
      <c r="I10" s="21"/>
      <c r="BS10" s="8"/>
    </row>
    <row r="11" spans="1:72">
      <c r="B11" s="232"/>
      <c r="C11" s="46"/>
      <c r="E11" s="3"/>
      <c r="F11" s="3"/>
      <c r="G11" s="3"/>
      <c r="I11" s="21"/>
      <c r="BS11" s="8"/>
    </row>
    <row r="12" spans="1:72">
      <c r="A12" s="7"/>
      <c r="B12" s="528" t="str">
        <f>Project!B96</f>
        <v>Single Track</v>
      </c>
      <c r="C12" s="47"/>
      <c r="E12" s="3"/>
      <c r="F12" s="3"/>
      <c r="G12" s="3"/>
      <c r="I12" s="21"/>
      <c r="BS12" s="8"/>
    </row>
    <row r="13" spans="1:72">
      <c r="A13" s="7" t="str">
        <f>Project!A97</f>
        <v xml:space="preserve">Bridges to be replaced in first 10 years </v>
      </c>
      <c r="B13" s="349">
        <f>Project!B97</f>
        <v>19</v>
      </c>
      <c r="C13" s="47"/>
      <c r="E13" s="3"/>
      <c r="F13" s="3"/>
      <c r="G13" s="3"/>
      <c r="I13" s="21"/>
      <c r="BS13" s="8"/>
    </row>
    <row r="14" spans="1:72">
      <c r="A14" s="7" t="str">
        <f>Project!A98</f>
        <v xml:space="preserve">Bridges to be replaced in last 20 years </v>
      </c>
      <c r="B14" s="349">
        <f>Project!B98</f>
        <v>25</v>
      </c>
      <c r="C14" s="47"/>
      <c r="E14" s="3"/>
      <c r="F14" s="3"/>
      <c r="G14" s="3"/>
      <c r="I14" s="21"/>
      <c r="BS14" s="8"/>
    </row>
    <row r="15" spans="1:72">
      <c r="A15" s="7" t="str">
        <f>Project!A99</f>
        <v>Bridges to be rehabbed in the First 10</v>
      </c>
      <c r="B15" s="349">
        <f>Project!B99</f>
        <v>25</v>
      </c>
      <c r="C15" s="47"/>
      <c r="E15" s="3"/>
      <c r="F15" s="3"/>
      <c r="G15" s="3"/>
      <c r="I15" s="21"/>
      <c r="BS15" s="8"/>
    </row>
    <row r="16" spans="1:72">
      <c r="B16" s="44"/>
      <c r="C16" s="46"/>
      <c r="E16" s="3"/>
      <c r="F16" s="3"/>
      <c r="G16" s="3"/>
      <c r="I16" s="21"/>
      <c r="BS16" s="8"/>
    </row>
    <row r="17" spans="1:72">
      <c r="A17" s="7"/>
      <c r="B17" s="529" t="str">
        <f>Parameters!B328</f>
        <v>$ / Br</v>
      </c>
      <c r="D17" s="3"/>
      <c r="E17" s="3"/>
      <c r="F17" s="3"/>
      <c r="G17" s="3"/>
      <c r="BS17" s="8"/>
    </row>
    <row r="18" spans="1:72">
      <c r="A18" s="7" t="str">
        <f>Parameters!A329</f>
        <v>Single Track Bridge Replacement</v>
      </c>
      <c r="B18" s="530">
        <f>Parameters!B332</f>
        <v>14323995.127892815</v>
      </c>
      <c r="D18" s="3"/>
      <c r="E18" s="3"/>
      <c r="F18" s="3"/>
      <c r="G18" s="3"/>
      <c r="I18" s="108" t="str">
        <f>CONCATENATE(Parameters!$C$26,"$/bridge")</f>
        <v>2024$/bridge</v>
      </c>
      <c r="BS18" s="8"/>
    </row>
    <row r="19" spans="1:72">
      <c r="A19" s="7" t="str">
        <f>Parameters!A330</f>
        <v>Rehabilitation average cost</v>
      </c>
      <c r="B19" s="530">
        <f>Parameters!B333</f>
        <v>7161997.5639464073</v>
      </c>
      <c r="D19" s="3"/>
      <c r="E19" s="3"/>
      <c r="F19" s="3"/>
      <c r="G19" s="3"/>
      <c r="I19" s="108" t="str">
        <f>CONCATENATE(Parameters!$C$26,"$/bridge")</f>
        <v>2024$/bridge</v>
      </c>
      <c r="BS19" s="8"/>
    </row>
    <row r="20" spans="1:72">
      <c r="D20" s="3"/>
      <c r="E20" s="3"/>
      <c r="F20" s="3"/>
      <c r="G20" s="3"/>
      <c r="BS20" s="8"/>
    </row>
    <row r="21" spans="1:72">
      <c r="D21" s="3"/>
      <c r="E21" s="3"/>
      <c r="F21" s="3"/>
      <c r="G21" s="3"/>
      <c r="BS21" s="8"/>
    </row>
    <row r="22" spans="1:72">
      <c r="A22" s="18" t="s">
        <v>787</v>
      </c>
      <c r="B22" s="536">
        <f>(B18*B13+B15*B19)/10</f>
        <v>45120584.652862363</v>
      </c>
      <c r="D22" s="3"/>
      <c r="E22" s="3"/>
      <c r="F22" s="3"/>
      <c r="G22" s="3"/>
      <c r="I22" s="108" t="str">
        <f>CONCATENATE(Parameters!$C$26,"$/year")</f>
        <v>2024$/year</v>
      </c>
      <c r="K22" s="337"/>
      <c r="X22" s="15"/>
      <c r="Y22" s="15"/>
      <c r="Z22" s="15">
        <f t="shared" ref="Z22:BQ22" si="0" xml:space="preserve"> IF(Z5&lt;20,$B$22,$B$23)</f>
        <v>45120584.652862363</v>
      </c>
      <c r="AA22" s="15">
        <f t="shared" si="0"/>
        <v>45120584.652862363</v>
      </c>
      <c r="AB22" s="15">
        <f t="shared" si="0"/>
        <v>45120584.652862363</v>
      </c>
      <c r="AC22" s="15">
        <f t="shared" si="0"/>
        <v>45120584.652862363</v>
      </c>
      <c r="AD22" s="15">
        <f t="shared" si="0"/>
        <v>45120584.652862363</v>
      </c>
      <c r="AE22" s="15">
        <f t="shared" si="0"/>
        <v>45120584.652862363</v>
      </c>
      <c r="AF22" s="15">
        <f t="shared" si="0"/>
        <v>45120584.652862363</v>
      </c>
      <c r="AG22" s="15">
        <f t="shared" si="0"/>
        <v>45120584.652862363</v>
      </c>
      <c r="AH22" s="15">
        <f t="shared" si="0"/>
        <v>45120584.652862363</v>
      </c>
      <c r="AI22" s="15">
        <f t="shared" si="0"/>
        <v>45120584.652862363</v>
      </c>
      <c r="AJ22" s="15">
        <f t="shared" si="0"/>
        <v>45120584.652862363</v>
      </c>
      <c r="AK22" s="15">
        <f t="shared" si="0"/>
        <v>45120584.652862363</v>
      </c>
      <c r="AL22" s="15">
        <f t="shared" si="0"/>
        <v>45120584.652862363</v>
      </c>
      <c r="AM22" s="15">
        <f t="shared" si="0"/>
        <v>45120584.652862363</v>
      </c>
      <c r="AN22" s="15">
        <f t="shared" si="0"/>
        <v>45120584.652862363</v>
      </c>
      <c r="AO22" s="15">
        <f t="shared" si="0"/>
        <v>45120584.652862363</v>
      </c>
      <c r="AP22" s="15">
        <f t="shared" si="0"/>
        <v>45120584.652862363</v>
      </c>
      <c r="AQ22" s="15">
        <f t="shared" si="0"/>
        <v>45120584.652862363</v>
      </c>
      <c r="AR22" s="15">
        <f t="shared" si="0"/>
        <v>45120584.652862363</v>
      </c>
      <c r="AS22" s="15">
        <f t="shared" si="0"/>
        <v>45120584.652862363</v>
      </c>
      <c r="AT22" s="15">
        <f t="shared" si="0"/>
        <v>17904993.909866016</v>
      </c>
      <c r="AU22" s="15">
        <f t="shared" si="0"/>
        <v>17904993.909866016</v>
      </c>
      <c r="AV22" s="15">
        <f t="shared" si="0"/>
        <v>17904993.909866016</v>
      </c>
      <c r="AW22" s="15">
        <f t="shared" si="0"/>
        <v>17904993.909866016</v>
      </c>
      <c r="AX22" s="15">
        <f t="shared" si="0"/>
        <v>17904993.909866016</v>
      </c>
      <c r="AY22" s="15">
        <f t="shared" si="0"/>
        <v>17904993.909866016</v>
      </c>
      <c r="AZ22" s="15">
        <f t="shared" si="0"/>
        <v>17904993.909866016</v>
      </c>
      <c r="BA22" s="15">
        <f t="shared" si="0"/>
        <v>17904993.909866016</v>
      </c>
      <c r="BB22" s="15">
        <f t="shared" si="0"/>
        <v>17904993.909866016</v>
      </c>
      <c r="BC22" s="15">
        <f t="shared" si="0"/>
        <v>17904993.909866016</v>
      </c>
      <c r="BD22" s="15">
        <f t="shared" si="0"/>
        <v>17904993.909866016</v>
      </c>
      <c r="BE22" s="15">
        <f t="shared" si="0"/>
        <v>17904993.909866016</v>
      </c>
      <c r="BF22" s="15">
        <f t="shared" si="0"/>
        <v>17904993.909866016</v>
      </c>
      <c r="BG22" s="15">
        <f t="shared" si="0"/>
        <v>17904993.909866016</v>
      </c>
      <c r="BH22" s="15">
        <f t="shared" si="0"/>
        <v>17904993.909866016</v>
      </c>
      <c r="BI22" s="15">
        <f t="shared" si="0"/>
        <v>17904993.909866016</v>
      </c>
      <c r="BJ22" s="15">
        <f t="shared" si="0"/>
        <v>17904993.909866016</v>
      </c>
      <c r="BK22" s="15">
        <f t="shared" si="0"/>
        <v>17904993.909866016</v>
      </c>
      <c r="BL22" s="15">
        <f t="shared" si="0"/>
        <v>17904993.909866016</v>
      </c>
      <c r="BM22" s="15">
        <f t="shared" si="0"/>
        <v>17904993.909866016</v>
      </c>
      <c r="BN22" s="15">
        <f t="shared" si="0"/>
        <v>17904993.909866016</v>
      </c>
      <c r="BO22" s="15">
        <f t="shared" si="0"/>
        <v>17904993.909866016</v>
      </c>
      <c r="BP22" s="15">
        <f t="shared" si="0"/>
        <v>17904993.909866016</v>
      </c>
      <c r="BQ22" s="15">
        <f t="shared" si="0"/>
        <v>17904993.909866016</v>
      </c>
      <c r="BS22" s="8"/>
    </row>
    <row r="23" spans="1:72">
      <c r="A23" s="18" t="s">
        <v>788</v>
      </c>
      <c r="B23" s="536">
        <f>(B18*B14)/20</f>
        <v>17904993.909866016</v>
      </c>
      <c r="D23" s="3"/>
      <c r="E23" s="3"/>
      <c r="F23" s="3"/>
      <c r="G23" s="3"/>
      <c r="I23" s="108" t="str">
        <f>CONCATENATE(Parameters!$C$26,"$/year")</f>
        <v>2024$/year</v>
      </c>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S23" s="8"/>
    </row>
    <row r="24" spans="1:72">
      <c r="A24" s="175" t="s">
        <v>515</v>
      </c>
      <c r="B24" s="21" t="s">
        <v>505</v>
      </c>
      <c r="C24" s="27"/>
      <c r="D24" s="27"/>
      <c r="F24" s="27"/>
      <c r="G24" s="27"/>
      <c r="Z24" s="71">
        <f>IF(Z$6&gt;=Project!$B$27,IF(Z$6&lt;=Project!$B$28,Z22,0),0)</f>
        <v>0</v>
      </c>
      <c r="AA24" s="71">
        <f>IF(AA$6&gt;=Project!$B$27,IF(AA$6&lt;=Project!$B$28,AA22,0),0)</f>
        <v>0</v>
      </c>
      <c r="AB24" s="71">
        <f>IF(AB$6&gt;=Project!$B$27,IF(AB$6&lt;=Project!$B$28,AB22,0),0)</f>
        <v>0</v>
      </c>
      <c r="AC24" s="71">
        <f>IF(AC$6&gt;=Project!$B$27,IF(AC$6&lt;=Project!$B$28,AC22,0),0)</f>
        <v>0</v>
      </c>
      <c r="AD24" s="71">
        <f>IF(AD$6&gt;=Project!$B$27,IF(AD$6&lt;=Project!$B$28,AD22,0),0)</f>
        <v>0</v>
      </c>
      <c r="AE24" s="71">
        <f>IF(AE$6&gt;=Project!$B$27,IF(AE$6&lt;=Project!$B$28,AE22,0),0)</f>
        <v>0</v>
      </c>
      <c r="AF24" s="71">
        <f>IF(AF$6&gt;=Project!$B$27,IF(AF$6&lt;=Project!$B$28,AF22,0),0)</f>
        <v>0</v>
      </c>
      <c r="AG24" s="71">
        <f>IF(AG$6&gt;=Project!$B$27,IF(AG$6&lt;=Project!$B$28,AG22,0),0)</f>
        <v>0</v>
      </c>
      <c r="AH24" s="71">
        <f>IF(AH$6&gt;=Project!$B$27,IF(AH$6&lt;=Project!$B$28,AH22,0),0)</f>
        <v>0</v>
      </c>
      <c r="AI24" s="71">
        <f>IF(AI$6&gt;=Project!$B$27,IF(AI$6&lt;=Project!$B$28,AI22,0),0)</f>
        <v>45120584.652862363</v>
      </c>
      <c r="AJ24" s="71">
        <f>IF(AJ$6&gt;=Project!$B$27,IF(AJ$6&lt;=Project!$B$28,AJ22,0),0)</f>
        <v>45120584.652862363</v>
      </c>
      <c r="AK24" s="71">
        <f>IF(AK$6&gt;=Project!$B$27,IF(AK$6&lt;=Project!$B$28,AK22,0),0)</f>
        <v>45120584.652862363</v>
      </c>
      <c r="AL24" s="71">
        <f>IF(AL$6&gt;=Project!$B$27,IF(AL$6&lt;=Project!$B$28,AL22,0),0)</f>
        <v>45120584.652862363</v>
      </c>
      <c r="AM24" s="71">
        <f>IF(AM$6&gt;=Project!$B$27,IF(AM$6&lt;=Project!$B$28,AM22,0),0)</f>
        <v>45120584.652862363</v>
      </c>
      <c r="AN24" s="71">
        <f>IF(AN$6&gt;=Project!$B$27,IF(AN$6&lt;=Project!$B$28,AN22,0),0)</f>
        <v>45120584.652862363</v>
      </c>
      <c r="AO24" s="71">
        <f>IF(AO$6&gt;=Project!$B$27,IF(AO$6&lt;=Project!$B$28,AO22,0),0)</f>
        <v>45120584.652862363</v>
      </c>
      <c r="AP24" s="71">
        <f>IF(AP$6&gt;=Project!$B$27,IF(AP$6&lt;=Project!$B$28,AP22,0),0)</f>
        <v>45120584.652862363</v>
      </c>
      <c r="AQ24" s="71">
        <f>IF(AQ$6&gt;=Project!$B$27,IF(AQ$6&lt;=Project!$B$28,AQ22,0),0)</f>
        <v>45120584.652862363</v>
      </c>
      <c r="AR24" s="71">
        <f>IF(AR$6&gt;=Project!$B$27,IF(AR$6&lt;=Project!$B$28,AR22,0),0)</f>
        <v>45120584.652862363</v>
      </c>
      <c r="AS24" s="71">
        <f>IF(AS$6&gt;=Project!$B$27,IF(AS$6&lt;=Project!$B$28,AS22,0),0)</f>
        <v>45120584.652862363</v>
      </c>
      <c r="AT24" s="71">
        <f>IF(AT$6&gt;=Project!$B$27,IF(AT$6&lt;=Project!$B$28,AT22,0),0)</f>
        <v>17904993.909866016</v>
      </c>
      <c r="AU24" s="71">
        <f>IF(AU$6&gt;=Project!$B$27,IF(AU$6&lt;=Project!$B$28,AU22,0),0)</f>
        <v>17904993.909866016</v>
      </c>
      <c r="AV24" s="71">
        <f>IF(AV$6&gt;=Project!$B$27,IF(AV$6&lt;=Project!$B$28,AV22,0),0)</f>
        <v>17904993.909866016</v>
      </c>
      <c r="AW24" s="71">
        <f>IF(AW$6&gt;=Project!$B$27,IF(AW$6&lt;=Project!$B$28,AW22,0),0)</f>
        <v>17904993.909866016</v>
      </c>
      <c r="AX24" s="71">
        <f>IF(AX$6&gt;=Project!$B$27,IF(AX$6&lt;=Project!$B$28,AX22,0),0)</f>
        <v>17904993.909866016</v>
      </c>
      <c r="AY24" s="71">
        <f>IF(AY$6&gt;=Project!$B$27,IF(AY$6&lt;=Project!$B$28,AY22,0),0)</f>
        <v>17904993.909866016</v>
      </c>
      <c r="AZ24" s="71">
        <f>IF(AZ$6&gt;=Project!$B$27,IF(AZ$6&lt;=Project!$B$28,AZ22,0),0)</f>
        <v>17904993.909866016</v>
      </c>
      <c r="BA24" s="71">
        <f>IF(BA$6&gt;=Project!$B$27,IF(BA$6&lt;=Project!$B$28,BA22,0),0)</f>
        <v>17904993.909866016</v>
      </c>
      <c r="BB24" s="71">
        <f>IF(BB$6&gt;=Project!$B$27,IF(BB$6&lt;=Project!$B$28,BB22,0),0)</f>
        <v>17904993.909866016</v>
      </c>
      <c r="BC24" s="71">
        <f>IF(BC$6&gt;=Project!$B$27,IF(BC$6&lt;=Project!$B$28,BC22,0),0)</f>
        <v>17904993.909866016</v>
      </c>
      <c r="BD24" s="71">
        <f>IF(BD$6&gt;=Project!$B$27,IF(BD$6&lt;=Project!$B$28,BD22,0),0)</f>
        <v>17904993.909866016</v>
      </c>
      <c r="BE24" s="71">
        <f>IF(BE$6&gt;=Project!$B$27,IF(BE$6&lt;=Project!$B$28,BE22,0),0)</f>
        <v>17904993.909866016</v>
      </c>
      <c r="BF24" s="71">
        <f>IF(BF$6&gt;=Project!$B$27,IF(BF$6&lt;=Project!$B$28,BF22,0),0)</f>
        <v>17904993.909866016</v>
      </c>
      <c r="BG24" s="71">
        <f>IF(BG$6&gt;=Project!$B$27,IF(BG$6&lt;=Project!$B$28,BG22,0),0)</f>
        <v>17904993.909866016</v>
      </c>
      <c r="BH24" s="71">
        <f>IF(BH$6&gt;=Project!$B$27,IF(BH$6&lt;=Project!$B$28,BH22,0),0)</f>
        <v>17904993.909866016</v>
      </c>
      <c r="BI24" s="71">
        <f>IF(BI$6&gt;=Project!$B$27,IF(BI$6&lt;=Project!$B$28,BI22,0),0)</f>
        <v>17904993.909866016</v>
      </c>
      <c r="BJ24" s="71">
        <f>IF(BJ$6&gt;=Project!$B$27,IF(BJ$6&lt;=Project!$B$28,BJ22,0),0)</f>
        <v>17904993.909866016</v>
      </c>
      <c r="BK24" s="71">
        <f>IF(BK$6&gt;=Project!$B$27,IF(BK$6&lt;=Project!$B$28,BK22,0),0)</f>
        <v>17904993.909866016</v>
      </c>
      <c r="BL24" s="71">
        <f>IF(BL$6&gt;=Project!$B$27,IF(BL$6&lt;=Project!$B$28,BL22,0),0)</f>
        <v>17904993.909866016</v>
      </c>
      <c r="BM24" s="71">
        <f>IF(BM$6&gt;=Project!$B$27,IF(BM$6&lt;=Project!$B$28,BM22,0),0)</f>
        <v>0</v>
      </c>
      <c r="BN24" s="71">
        <f>IF(BN$6&gt;=Project!$B$27,IF(BN$6&lt;=Project!$B$28,BN22,0),0)</f>
        <v>0</v>
      </c>
      <c r="BO24" s="71">
        <f>IF(BO$6&gt;=Project!$B$27,IF(BO$6&lt;=Project!$B$28,BO22,0),0)</f>
        <v>0</v>
      </c>
      <c r="BP24" s="71">
        <f>IF(BP$6&gt;=Project!$B$27,IF(BP$6&lt;=Project!$B$28,BP22,0),0)</f>
        <v>0</v>
      </c>
      <c r="BQ24" s="71">
        <f>IF(BQ$6&gt;=Project!$B$27,IF(BQ$6&lt;=Project!$B$28,BQ22,0),0)</f>
        <v>0</v>
      </c>
      <c r="BS24" s="8"/>
    </row>
    <row r="25" spans="1:72">
      <c r="A25" s="107"/>
      <c r="B25" s="22"/>
      <c r="C25" s="27"/>
      <c r="D25" s="27"/>
      <c r="F25" s="27"/>
      <c r="G25" s="27"/>
      <c r="BS25" s="8"/>
    </row>
    <row r="26" spans="1:72" ht="18.5">
      <c r="A26" s="55" t="s">
        <v>506</v>
      </c>
      <c r="B26" s="49"/>
      <c r="C26" s="49"/>
      <c r="D26" s="49"/>
      <c r="E26" s="49"/>
      <c r="F26" s="49"/>
      <c r="G26" s="49"/>
      <c r="BT26" s="8"/>
    </row>
    <row r="27" spans="1:72">
      <c r="A27" t="s">
        <v>263</v>
      </c>
      <c r="BT27" s="8"/>
    </row>
    <row r="28" spans="1:72">
      <c r="A28" s="199">
        <v>7.0000000000000007E-2</v>
      </c>
      <c r="Z28" s="34">
        <f>Parameters!Z30</f>
        <v>1</v>
      </c>
      <c r="AA28" s="34">
        <f>Parameters!AA30</f>
        <v>0.93457943925233644</v>
      </c>
      <c r="AB28" s="34">
        <f>Parameters!AB30</f>
        <v>0.87343872827321156</v>
      </c>
      <c r="AC28" s="34">
        <f>Parameters!AC30</f>
        <v>0.81629787689085187</v>
      </c>
      <c r="AD28" s="34">
        <f>Parameters!AD30</f>
        <v>0.7628952120475252</v>
      </c>
      <c r="AE28" s="34">
        <f>Parameters!AE30</f>
        <v>0.71298617948366838</v>
      </c>
      <c r="AF28" s="34">
        <f>Parameters!AF30</f>
        <v>0.66634222381651254</v>
      </c>
      <c r="AG28" s="34">
        <f>Parameters!AG30</f>
        <v>0.62274974188459109</v>
      </c>
      <c r="AH28" s="34">
        <f>Parameters!AH30</f>
        <v>0.5820091045650384</v>
      </c>
      <c r="AI28" s="34">
        <f>Parameters!AI30</f>
        <v>0.54393374258414806</v>
      </c>
      <c r="AJ28" s="34">
        <f>Parameters!AJ30</f>
        <v>0.5083492921347178</v>
      </c>
      <c r="AK28" s="34">
        <f>Parameters!AK30</f>
        <v>0.47509279638758667</v>
      </c>
      <c r="AL28" s="34">
        <f>Parameters!AL30</f>
        <v>0.44401195924073528</v>
      </c>
      <c r="AM28" s="34">
        <f>Parameters!AM30</f>
        <v>0.41496444788853759</v>
      </c>
      <c r="AN28" s="34">
        <f>Parameters!AN30</f>
        <v>0.3878172410173249</v>
      </c>
      <c r="AO28" s="34">
        <f>Parameters!AO30</f>
        <v>0.36244601964235967</v>
      </c>
      <c r="AP28" s="34">
        <f>Parameters!AP30</f>
        <v>0.33873459779659787</v>
      </c>
      <c r="AQ28" s="34">
        <f>Parameters!AQ30</f>
        <v>0.31657439046411018</v>
      </c>
      <c r="AR28" s="34">
        <f>Parameters!AR30</f>
        <v>0.29586391632159825</v>
      </c>
      <c r="AS28" s="34">
        <f>Parameters!AS30</f>
        <v>0.27650833301083949</v>
      </c>
      <c r="AT28" s="34">
        <f>Parameters!AT30</f>
        <v>0.2584190028138687</v>
      </c>
      <c r="AU28" s="34">
        <f>Parameters!AU30</f>
        <v>0.24151308674193336</v>
      </c>
      <c r="AV28" s="34">
        <f>Parameters!AV30</f>
        <v>0.22571316517937698</v>
      </c>
      <c r="AW28" s="34">
        <f>Parameters!AW30</f>
        <v>0.21094688334521211</v>
      </c>
      <c r="AX28" s="34">
        <f>Parameters!AX30</f>
        <v>0.19714661994879637</v>
      </c>
      <c r="AY28" s="34">
        <f>Parameters!AY30</f>
        <v>0.18424917752223957</v>
      </c>
      <c r="AZ28" s="34">
        <f>Parameters!AZ30</f>
        <v>0.17219549301143888</v>
      </c>
      <c r="BA28" s="34">
        <f>Parameters!BA30</f>
        <v>0.16093036730041013</v>
      </c>
      <c r="BB28" s="34">
        <f>Parameters!BB30</f>
        <v>0.15040221243028987</v>
      </c>
      <c r="BC28" s="34">
        <f>Parameters!BC30</f>
        <v>0.1405628153554111</v>
      </c>
      <c r="BD28" s="34">
        <f>Parameters!BD30</f>
        <v>0.13136711715458982</v>
      </c>
      <c r="BE28" s="34">
        <f>Parameters!BE30</f>
        <v>0.1227730066865325</v>
      </c>
      <c r="BF28" s="34">
        <f>Parameters!BF30</f>
        <v>0.11474112774442291</v>
      </c>
      <c r="BG28" s="34">
        <f>Parameters!BG30</f>
        <v>0.10723469882656347</v>
      </c>
      <c r="BH28" s="34">
        <f>Parameters!BH30</f>
        <v>0.10021934469772288</v>
      </c>
      <c r="BI28" s="34">
        <f>Parameters!BI30</f>
        <v>9.366293896983445E-2</v>
      </c>
      <c r="BJ28" s="34">
        <f>Parameters!BJ30</f>
        <v>8.7535456981153698E-2</v>
      </c>
      <c r="BK28" s="34">
        <f>Parameters!BK30</f>
        <v>8.1808838300143641E-2</v>
      </c>
      <c r="BL28" s="34">
        <f>Parameters!BL30</f>
        <v>7.6456858224433308E-2</v>
      </c>
      <c r="BM28" s="34">
        <f>Parameters!BM30</f>
        <v>7.1455007686386268E-2</v>
      </c>
      <c r="BN28" s="34">
        <f>Parameters!BN30</f>
        <v>6.6780381015314264E-2</v>
      </c>
      <c r="BO28" s="34">
        <f>Parameters!BO30</f>
        <v>6.2411571042349782E-2</v>
      </c>
      <c r="BP28" s="34">
        <f>Parameters!BP30</f>
        <v>5.8328571067616623E-2</v>
      </c>
      <c r="BQ28" s="34">
        <f>Parameters!BQ30</f>
        <v>5.4512683240763193E-2</v>
      </c>
      <c r="BT28" s="8"/>
    </row>
    <row r="29" spans="1:72" s="76" customFormat="1">
      <c r="A29" s="82" t="s">
        <v>489</v>
      </c>
      <c r="B29" s="69">
        <f>SUM(AC29:BQ29)*'Sensitivity Analysis'!C4</f>
        <v>248089912.31623301</v>
      </c>
      <c r="I29" s="74"/>
      <c r="Z29" s="83">
        <f>Z24*Z28</f>
        <v>0</v>
      </c>
      <c r="AA29" s="83">
        <f t="shared" ref="AA29:BQ29" si="1">AA24*AA28</f>
        <v>0</v>
      </c>
      <c r="AB29" s="83">
        <f t="shared" si="1"/>
        <v>0</v>
      </c>
      <c r="AC29" s="83">
        <f t="shared" si="1"/>
        <v>0</v>
      </c>
      <c r="AD29" s="83">
        <f t="shared" si="1"/>
        <v>0</v>
      </c>
      <c r="AE29" s="83">
        <f t="shared" si="1"/>
        <v>0</v>
      </c>
      <c r="AF29" s="83">
        <f t="shared" si="1"/>
        <v>0</v>
      </c>
      <c r="AG29" s="83">
        <f t="shared" si="1"/>
        <v>0</v>
      </c>
      <c r="AH29" s="83">
        <f t="shared" si="1"/>
        <v>0</v>
      </c>
      <c r="AI29" s="83">
        <f t="shared" si="1"/>
        <v>24542608.477816299</v>
      </c>
      <c r="AJ29" s="83">
        <f t="shared" si="1"/>
        <v>22937017.268987194</v>
      </c>
      <c r="AK29" s="83">
        <f t="shared" si="1"/>
        <v>21436464.737371206</v>
      </c>
      <c r="AL29" s="83">
        <f t="shared" si="1"/>
        <v>20034079.193804868</v>
      </c>
      <c r="AM29" s="83">
        <f t="shared" si="1"/>
        <v>18723438.498883054</v>
      </c>
      <c r="AN29" s="83">
        <f t="shared" si="1"/>
        <v>17498540.653161734</v>
      </c>
      <c r="AO29" s="83">
        <f t="shared" si="1"/>
        <v>16353776.311366104</v>
      </c>
      <c r="AP29" s="83">
        <f t="shared" si="1"/>
        <v>15283903.094734678</v>
      </c>
      <c r="AQ29" s="83">
        <f t="shared" si="1"/>
        <v>14284021.583864186</v>
      </c>
      <c r="AR29" s="83">
        <f t="shared" si="1"/>
        <v>13349552.882116061</v>
      </c>
      <c r="AS29" s="83">
        <f t="shared" si="1"/>
        <v>12476217.646837439</v>
      </c>
      <c r="AT29" s="83">
        <f t="shared" si="1"/>
        <v>4626990.6715759682</v>
      </c>
      <c r="AU29" s="83">
        <f t="shared" si="1"/>
        <v>4324290.3472672598</v>
      </c>
      <c r="AV29" s="83">
        <f t="shared" si="1"/>
        <v>4041392.8479133272</v>
      </c>
      <c r="AW29" s="83">
        <f t="shared" si="1"/>
        <v>3777002.6616012398</v>
      </c>
      <c r="AX29" s="83">
        <f t="shared" si="1"/>
        <v>3529909.0295338691</v>
      </c>
      <c r="AY29" s="83">
        <f t="shared" si="1"/>
        <v>3298980.4014335219</v>
      </c>
      <c r="AZ29" s="83">
        <f t="shared" si="1"/>
        <v>3083159.2536761896</v>
      </c>
      <c r="BA29" s="83">
        <f t="shared" si="1"/>
        <v>2881457.2464263444</v>
      </c>
      <c r="BB29" s="83">
        <f t="shared" si="1"/>
        <v>2692950.6975947148</v>
      </c>
      <c r="BC29" s="83">
        <f t="shared" si="1"/>
        <v>2516776.3528922573</v>
      </c>
      <c r="BD29" s="83">
        <f t="shared" si="1"/>
        <v>2352127.432609586</v>
      </c>
      <c r="BE29" s="83">
        <f t="shared" si="1"/>
        <v>2198249.9370183041</v>
      </c>
      <c r="BF29" s="83">
        <f t="shared" si="1"/>
        <v>2054439.1934750509</v>
      </c>
      <c r="BG29" s="83">
        <f t="shared" si="1"/>
        <v>1920036.6294159354</v>
      </c>
      <c r="BH29" s="83">
        <f t="shared" si="1"/>
        <v>1794426.7564634911</v>
      </c>
      <c r="BI29" s="83">
        <f t="shared" si="1"/>
        <v>1677034.3518350383</v>
      </c>
      <c r="BJ29" s="83">
        <f t="shared" si="1"/>
        <v>1567321.8241448957</v>
      </c>
      <c r="BK29" s="83">
        <f t="shared" si="1"/>
        <v>1464786.7515372855</v>
      </c>
      <c r="BL29" s="83">
        <f t="shared" si="1"/>
        <v>1368959.5808759679</v>
      </c>
      <c r="BM29" s="83">
        <f t="shared" si="1"/>
        <v>0</v>
      </c>
      <c r="BN29" s="83">
        <f t="shared" si="1"/>
        <v>0</v>
      </c>
      <c r="BO29" s="83">
        <f t="shared" si="1"/>
        <v>0</v>
      </c>
      <c r="BP29" s="83">
        <f t="shared" si="1"/>
        <v>0</v>
      </c>
      <c r="BQ29" s="83">
        <f t="shared" si="1"/>
        <v>0</v>
      </c>
    </row>
    <row r="33" spans="2:2">
      <c r="B33" s="46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8465F-AD97-45B2-88B0-EC882E268BE7}">
  <dimension ref="A1:BQ45"/>
  <sheetViews>
    <sheetView workbookViewId="0">
      <selection activeCell="AF32" sqref="AF32"/>
    </sheetView>
  </sheetViews>
  <sheetFormatPr defaultColWidth="9" defaultRowHeight="14.5"/>
  <cols>
    <col min="1" max="1" width="51" customWidth="1"/>
    <col min="2" max="2" width="31" customWidth="1"/>
    <col min="3" max="3" width="7" customWidth="1"/>
    <col min="4" max="4" width="17" customWidth="1"/>
    <col min="5" max="5" width="3" customWidth="1"/>
    <col min="6" max="6" width="21.453125" customWidth="1"/>
    <col min="7" max="7" width="5.54296875" bestFit="1" customWidth="1"/>
    <col min="8" max="22" width="5" customWidth="1"/>
    <col min="23" max="23" width="14" customWidth="1"/>
    <col min="24" max="28" width="15.54296875" customWidth="1"/>
    <col min="29" max="29" width="14" customWidth="1"/>
    <col min="30" max="66" width="15.54296875" customWidth="1"/>
    <col min="67" max="68" width="3" customWidth="1"/>
  </cols>
  <sheetData>
    <row r="1" spans="1:69" ht="21">
      <c r="A1" s="89" t="str">
        <f>Project!$A$1</f>
        <v>CREATE 75th</v>
      </c>
    </row>
    <row r="2" spans="1:69" ht="18.5">
      <c r="A2" s="53" t="str">
        <f>CONCATENATE("Benefit ",Project!E13,":  ",Project!A13,":  ",Project!B13," resulting from ",Project!C13,IF(ISBLANK(Project!D13),"",CONCATENATE(" associated with ",Project!D13)))</f>
        <v>Benefit 5a:  Safety:  Reduced Auto Use resulting from Service Improvements</v>
      </c>
    </row>
    <row r="4" spans="1:69">
      <c r="A4" s="12">
        <v>1</v>
      </c>
      <c r="B4" s="13" t="s">
        <v>472</v>
      </c>
    </row>
    <row r="6" spans="1:69">
      <c r="G6" s="14">
        <f>Project!L19</f>
        <v>-16</v>
      </c>
      <c r="H6" s="14">
        <f>Project!M19</f>
        <v>-15</v>
      </c>
      <c r="I6" s="14">
        <f>Project!N19</f>
        <v>-14</v>
      </c>
      <c r="J6" s="14">
        <f>Project!O19</f>
        <v>-13</v>
      </c>
      <c r="K6" s="14">
        <f>Project!P19</f>
        <v>-12</v>
      </c>
      <c r="L6" s="14">
        <f>Project!Q19</f>
        <v>-11</v>
      </c>
      <c r="M6" s="14">
        <f>Project!R19</f>
        <v>-10</v>
      </c>
      <c r="N6" s="14">
        <f>Project!S19</f>
        <v>-9</v>
      </c>
      <c r="O6" s="14">
        <f>Project!T19</f>
        <v>-8</v>
      </c>
      <c r="P6" s="14">
        <f>Project!U19</f>
        <v>-7</v>
      </c>
      <c r="Q6" s="14">
        <f>Project!V19</f>
        <v>-6</v>
      </c>
      <c r="R6" s="14">
        <f>Project!W19</f>
        <v>-5</v>
      </c>
      <c r="S6" s="14">
        <f>Project!X19</f>
        <v>-4</v>
      </c>
      <c r="T6" s="14">
        <f>Project!Y19</f>
        <v>-3</v>
      </c>
      <c r="U6" s="14">
        <f>Project!Z19</f>
        <v>-2</v>
      </c>
      <c r="V6" s="14">
        <f>Project!AA19</f>
        <v>-1</v>
      </c>
      <c r="W6" s="14">
        <f>Project!AB19</f>
        <v>0</v>
      </c>
      <c r="X6" s="14">
        <f>Project!AC19</f>
        <v>1</v>
      </c>
      <c r="Y6" s="14">
        <f>Project!AD19</f>
        <v>2</v>
      </c>
      <c r="Z6" s="14">
        <f>Project!AE19</f>
        <v>3</v>
      </c>
      <c r="AA6" s="14">
        <f>Project!AF19</f>
        <v>4</v>
      </c>
      <c r="AB6" s="14">
        <f>Project!AG19</f>
        <v>5</v>
      </c>
      <c r="AC6" s="14">
        <f>Project!AH19</f>
        <v>6</v>
      </c>
      <c r="AD6" s="14">
        <f>Project!AI19</f>
        <v>7</v>
      </c>
      <c r="AE6" s="14">
        <f>Project!AJ19</f>
        <v>8</v>
      </c>
      <c r="AF6" s="14">
        <f>Project!AK19</f>
        <v>9</v>
      </c>
      <c r="AG6" s="14">
        <f>Project!AL19</f>
        <v>10</v>
      </c>
      <c r="AH6" s="14">
        <f>Project!AM19</f>
        <v>11</v>
      </c>
      <c r="AI6" s="14">
        <f>Project!AN19</f>
        <v>12</v>
      </c>
      <c r="AJ6" s="14">
        <f>Project!AO19</f>
        <v>13</v>
      </c>
      <c r="AK6" s="14">
        <f>Project!AP19</f>
        <v>14</v>
      </c>
      <c r="AL6" s="14">
        <f>Project!AQ19</f>
        <v>15</v>
      </c>
      <c r="AM6" s="14">
        <f>Project!AR19</f>
        <v>16</v>
      </c>
      <c r="AN6" s="14">
        <f>Project!AS19</f>
        <v>17</v>
      </c>
      <c r="AO6" s="14">
        <f>Project!AT19</f>
        <v>18</v>
      </c>
      <c r="AP6" s="14">
        <f>Project!AU19</f>
        <v>19</v>
      </c>
      <c r="AQ6" s="14">
        <f>Project!AV19</f>
        <v>20</v>
      </c>
      <c r="AR6" s="14">
        <f>Project!AW19</f>
        <v>21</v>
      </c>
      <c r="AS6" s="14">
        <f>Project!AX19</f>
        <v>22</v>
      </c>
      <c r="AT6" s="14">
        <f>Project!AY19</f>
        <v>23</v>
      </c>
      <c r="AU6" s="14">
        <f>Project!AZ19</f>
        <v>24</v>
      </c>
      <c r="AV6" s="14">
        <f>Project!BA19</f>
        <v>25</v>
      </c>
      <c r="AW6" s="14">
        <f>Project!BB19</f>
        <v>26</v>
      </c>
      <c r="AX6" s="14">
        <f>Project!BC19</f>
        <v>27</v>
      </c>
      <c r="AY6" s="14">
        <f>Project!BD19</f>
        <v>28</v>
      </c>
      <c r="AZ6" s="14">
        <f>Project!BE19</f>
        <v>29</v>
      </c>
      <c r="BA6" s="14">
        <f>Project!BF19</f>
        <v>30</v>
      </c>
      <c r="BB6" s="14">
        <f>Project!BG19</f>
        <v>31</v>
      </c>
      <c r="BC6" s="14">
        <f>Project!BH19</f>
        <v>32</v>
      </c>
      <c r="BD6" s="14">
        <f>Project!BI19</f>
        <v>33</v>
      </c>
      <c r="BE6" s="14">
        <f>Project!BJ19</f>
        <v>34</v>
      </c>
      <c r="BF6" s="14">
        <f>Project!BK19</f>
        <v>35</v>
      </c>
      <c r="BG6" s="14">
        <f>Project!BL19</f>
        <v>36</v>
      </c>
      <c r="BH6" s="14">
        <f>Project!BM19</f>
        <v>37</v>
      </c>
      <c r="BI6" s="14">
        <f>Project!BN19</f>
        <v>38</v>
      </c>
      <c r="BJ6" s="14">
        <f>Project!BO19</f>
        <v>39</v>
      </c>
      <c r="BK6" s="14">
        <f>Project!BP19</f>
        <v>40</v>
      </c>
      <c r="BL6" s="14">
        <f>Project!BQ19</f>
        <v>41</v>
      </c>
      <c r="BM6" s="14">
        <f>Project!BR19</f>
        <v>42</v>
      </c>
      <c r="BN6" s="14">
        <f>Project!BS19</f>
        <v>43</v>
      </c>
      <c r="BO6" s="14"/>
    </row>
    <row r="7" spans="1:69">
      <c r="G7" s="16">
        <f>Project!L20</f>
        <v>2008</v>
      </c>
      <c r="H7" s="16">
        <f>Project!M20</f>
        <v>2009</v>
      </c>
      <c r="I7" s="16">
        <f>Project!N20</f>
        <v>2010</v>
      </c>
      <c r="J7" s="16">
        <f>Project!O20</f>
        <v>2011</v>
      </c>
      <c r="K7" s="16">
        <f>Project!P20</f>
        <v>2012</v>
      </c>
      <c r="L7" s="16">
        <f>Project!Q20</f>
        <v>2013</v>
      </c>
      <c r="M7" s="16">
        <f>Project!R20</f>
        <v>2014</v>
      </c>
      <c r="N7" s="16">
        <f>Project!S20</f>
        <v>2015</v>
      </c>
      <c r="O7" s="16">
        <f>Project!T20</f>
        <v>2016</v>
      </c>
      <c r="P7" s="16">
        <f>Project!U20</f>
        <v>2017</v>
      </c>
      <c r="Q7" s="16">
        <f>Project!V20</f>
        <v>2018</v>
      </c>
      <c r="R7" s="16">
        <f>Project!W20</f>
        <v>2019</v>
      </c>
      <c r="S7" s="16">
        <f>Project!X20</f>
        <v>2020</v>
      </c>
      <c r="T7" s="16">
        <f>Project!Y20</f>
        <v>2021</v>
      </c>
      <c r="U7" s="16">
        <f>Project!Z20</f>
        <v>2022</v>
      </c>
      <c r="V7" s="16">
        <f>Project!AA20</f>
        <v>2023</v>
      </c>
      <c r="W7" s="16">
        <f>Project!AB20</f>
        <v>2024</v>
      </c>
      <c r="X7" s="16">
        <f>Project!AC20</f>
        <v>2025</v>
      </c>
      <c r="Y7" s="16">
        <f>Project!AD20</f>
        <v>2026</v>
      </c>
      <c r="Z7" s="16">
        <f>Project!AE20</f>
        <v>2027</v>
      </c>
      <c r="AA7" s="16">
        <f>Project!AF20</f>
        <v>2028</v>
      </c>
      <c r="AB7" s="16">
        <f>Project!AG20</f>
        <v>2029</v>
      </c>
      <c r="AC7" s="16">
        <f>Project!AH20</f>
        <v>2030</v>
      </c>
      <c r="AD7" s="16">
        <f>Project!AI20</f>
        <v>2031</v>
      </c>
      <c r="AE7" s="16">
        <f>Project!AJ20</f>
        <v>2032</v>
      </c>
      <c r="AF7" s="16">
        <f>Project!AK20</f>
        <v>2033</v>
      </c>
      <c r="AG7" s="16">
        <f>Project!AL20</f>
        <v>2034</v>
      </c>
      <c r="AH7" s="16">
        <f>Project!AM20</f>
        <v>2035</v>
      </c>
      <c r="AI7" s="16">
        <f>Project!AN20</f>
        <v>2036</v>
      </c>
      <c r="AJ7" s="16">
        <f>Project!AO20</f>
        <v>2037</v>
      </c>
      <c r="AK7" s="16">
        <f>Project!AP20</f>
        <v>2038</v>
      </c>
      <c r="AL7" s="16">
        <f>Project!AQ20</f>
        <v>2039</v>
      </c>
      <c r="AM7" s="16">
        <f>Project!AR20</f>
        <v>2040</v>
      </c>
      <c r="AN7" s="16">
        <f>Project!AS20</f>
        <v>2041</v>
      </c>
      <c r="AO7" s="16">
        <f>Project!AT20</f>
        <v>2042</v>
      </c>
      <c r="AP7" s="16">
        <f>Project!AU20</f>
        <v>2043</v>
      </c>
      <c r="AQ7" s="16">
        <f>Project!AV20</f>
        <v>2044</v>
      </c>
      <c r="AR7" s="16">
        <f>Project!AW20</f>
        <v>2045</v>
      </c>
      <c r="AS7" s="16">
        <f>Project!AX20</f>
        <v>2046</v>
      </c>
      <c r="AT7" s="16">
        <f>Project!AY20</f>
        <v>2047</v>
      </c>
      <c r="AU7" s="16">
        <f>Project!AZ20</f>
        <v>2048</v>
      </c>
      <c r="AV7" s="16">
        <f>Project!BA20</f>
        <v>2049</v>
      </c>
      <c r="AW7" s="16">
        <f>Project!BB20</f>
        <v>2050</v>
      </c>
      <c r="AX7" s="16">
        <f>Project!BC20</f>
        <v>2051</v>
      </c>
      <c r="AY7" s="16">
        <f>Project!BD20</f>
        <v>2052</v>
      </c>
      <c r="AZ7" s="16">
        <f>Project!BE20</f>
        <v>2053</v>
      </c>
      <c r="BA7" s="16">
        <f>Project!BF20</f>
        <v>2054</v>
      </c>
      <c r="BB7" s="16">
        <f>Project!BG20</f>
        <v>2055</v>
      </c>
      <c r="BC7" s="16">
        <f>Project!BH20</f>
        <v>2056</v>
      </c>
      <c r="BD7" s="16">
        <f>Project!BI20</f>
        <v>2057</v>
      </c>
      <c r="BE7" s="16">
        <f>Project!BJ20</f>
        <v>2058</v>
      </c>
      <c r="BF7" s="16">
        <f>Project!BK20</f>
        <v>2059</v>
      </c>
      <c r="BG7" s="16">
        <f>Project!BL20</f>
        <v>2060</v>
      </c>
      <c r="BH7" s="16">
        <f>Project!BM20</f>
        <v>2061</v>
      </c>
      <c r="BI7" s="16">
        <f>Project!BN20</f>
        <v>2062</v>
      </c>
      <c r="BJ7" s="16">
        <f>Project!BO20</f>
        <v>2063</v>
      </c>
      <c r="BK7" s="16">
        <f>Project!BP20</f>
        <v>2064</v>
      </c>
      <c r="BL7" s="16">
        <f>Project!BQ20</f>
        <v>2065</v>
      </c>
      <c r="BM7" s="16">
        <f>Project!BR20</f>
        <v>2066</v>
      </c>
      <c r="BN7" s="16">
        <f>Project!BS20</f>
        <v>2067</v>
      </c>
      <c r="BO7" s="16"/>
      <c r="BQ7" s="3" t="s">
        <v>473</v>
      </c>
    </row>
    <row r="8" spans="1:69">
      <c r="F8" s="21" t="s">
        <v>30</v>
      </c>
      <c r="G8" s="26"/>
      <c r="H8" s="26"/>
      <c r="I8" s="26"/>
      <c r="J8" s="26"/>
      <c r="K8" s="26"/>
      <c r="L8" s="26"/>
      <c r="M8" s="26"/>
      <c r="N8" s="26"/>
      <c r="O8" s="26"/>
      <c r="P8" s="26"/>
      <c r="Q8" s="26"/>
      <c r="R8" s="26"/>
      <c r="S8" s="26"/>
      <c r="T8" s="26"/>
      <c r="U8" s="26"/>
      <c r="V8" s="26"/>
      <c r="W8" s="14" t="str">
        <f>CONCATENATE(Parameters!$C$26,"$")</f>
        <v>2024$</v>
      </c>
      <c r="X8" s="14" t="str">
        <f>CONCATENATE(Parameters!$C$26,"$")</f>
        <v>2024$</v>
      </c>
      <c r="Y8" s="14" t="str">
        <f>CONCATENATE(Parameters!$C$26,"$")</f>
        <v>2024$</v>
      </c>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row>
    <row r="9" spans="1:69" ht="18.5">
      <c r="A9" s="50" t="s">
        <v>531</v>
      </c>
      <c r="B9" s="50"/>
      <c r="C9" s="6"/>
      <c r="D9" s="6"/>
      <c r="F9" s="2"/>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row>
    <row r="10" spans="1:69" ht="15.5">
      <c r="A10" s="116"/>
      <c r="B10" s="4"/>
      <c r="C10" s="4"/>
      <c r="F10" s="35"/>
      <c r="G10" s="26"/>
      <c r="H10" s="26"/>
      <c r="I10" s="26"/>
      <c r="J10" s="26"/>
      <c r="K10" s="26"/>
      <c r="L10" s="26"/>
      <c r="M10" s="26"/>
      <c r="N10" s="26"/>
      <c r="O10" s="26"/>
      <c r="P10" s="26"/>
      <c r="Q10" s="26"/>
      <c r="R10" s="26"/>
      <c r="S10" s="26"/>
      <c r="T10" s="26"/>
      <c r="U10" s="26"/>
      <c r="V10" s="26"/>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4"/>
      <c r="BP10" s="3"/>
    </row>
    <row r="11" spans="1:69" ht="15.5">
      <c r="A11" s="309" t="s">
        <v>532</v>
      </c>
      <c r="C11" s="4"/>
      <c r="F11" s="35" t="s">
        <v>50</v>
      </c>
      <c r="G11" s="26"/>
      <c r="H11" s="26"/>
      <c r="I11" s="26"/>
      <c r="J11" s="26"/>
      <c r="K11" s="26"/>
      <c r="L11" s="26"/>
      <c r="M11" s="26"/>
      <c r="N11" s="26"/>
      <c r="O11" s="26"/>
      <c r="P11" s="26"/>
      <c r="Q11" s="26"/>
      <c r="R11" s="26"/>
      <c r="S11" s="26"/>
      <c r="T11" s="26"/>
      <c r="U11" s="26"/>
      <c r="V11" s="26"/>
      <c r="W11" s="117">
        <f>-Project!AB46</f>
        <v>127635.05638454955</v>
      </c>
      <c r="X11" s="117">
        <f>-Project!AC46</f>
        <v>128025.60093030325</v>
      </c>
      <c r="Y11" s="117">
        <f>-Project!AD46</f>
        <v>128417.34048506571</v>
      </c>
      <c r="Z11" s="117">
        <f>-Project!AE46</f>
        <v>128810.27870538921</v>
      </c>
      <c r="AA11" s="117">
        <f>-Project!AF46</f>
        <v>129204.41925901445</v>
      </c>
      <c r="AB11" s="117">
        <f>-Project!AG46</f>
        <v>129599.76582490503</v>
      </c>
      <c r="AC11" s="117">
        <f>-Project!AH46</f>
        <v>129996.32209328143</v>
      </c>
      <c r="AD11" s="117">
        <f>-Project!AI46</f>
        <v>130394.09176565582</v>
      </c>
      <c r="AE11" s="117">
        <f>-Project!AJ46</f>
        <v>130793.07855486636</v>
      </c>
      <c r="AF11" s="117">
        <f>-Project!AK46</f>
        <v>131193.28618511205</v>
      </c>
      <c r="AG11" s="117">
        <f>-Project!AL46</f>
        <v>131594.71839198726</v>
      </c>
      <c r="AH11" s="117">
        <f>-Project!AM46</f>
        <v>131997.37892251692</v>
      </c>
      <c r="AI11" s="117">
        <f>-Project!AN46</f>
        <v>132401.27153519107</v>
      </c>
      <c r="AJ11" s="117">
        <f>-Project!AO46</f>
        <v>132806.40000000034</v>
      </c>
      <c r="AK11" s="117">
        <f>-Project!AP46</f>
        <v>133212.76809847099</v>
      </c>
      <c r="AL11" s="117">
        <f>-Project!AQ46</f>
        <v>133620.37962370005</v>
      </c>
      <c r="AM11" s="117">
        <f>-Project!AR46</f>
        <v>134029.23838039103</v>
      </c>
      <c r="AN11" s="117">
        <f>-Project!AS46</f>
        <v>134439.34818488921</v>
      </c>
      <c r="AO11" s="117">
        <f>-Project!AT46</f>
        <v>134850.71286521727</v>
      </c>
      <c r="AP11" s="117">
        <f>-Project!AU46</f>
        <v>135263.33626111122</v>
      </c>
      <c r="AQ11" s="117">
        <f>-Project!AV46</f>
        <v>135677.22222405588</v>
      </c>
      <c r="AR11" s="117">
        <f>-Project!AW46</f>
        <v>136092.37461732133</v>
      </c>
      <c r="AS11" s="117">
        <f>-Project!AX46</f>
        <v>136508.79731599844</v>
      </c>
      <c r="AT11" s="117">
        <f>-Project!AY46</f>
        <v>136926.49420703543</v>
      </c>
      <c r="AU11" s="117">
        <f>-Project!AZ46</f>
        <v>137345.46918927395</v>
      </c>
      <c r="AV11" s="117">
        <f>-Project!BA46</f>
        <v>137765.72617348557</v>
      </c>
      <c r="AW11" s="117">
        <f>-Project!BB46</f>
        <v>138187.26908240819</v>
      </c>
      <c r="AX11" s="117">
        <f>-Project!BC46</f>
        <v>138610.10185078281</v>
      </c>
      <c r="AY11" s="117">
        <f>-Project!BD46</f>
        <v>139034.22842539006</v>
      </c>
      <c r="AZ11" s="117">
        <f>-Project!BE46</f>
        <v>139459.65276508723</v>
      </c>
      <c r="BA11" s="117">
        <f>-Project!BF46</f>
        <v>139886.37884084505</v>
      </c>
      <c r="BB11" s="117">
        <f>-Project!BG46</f>
        <v>140314.41063578482</v>
      </c>
      <c r="BC11" s="117">
        <f>-Project!BH46</f>
        <v>140743.75214521575</v>
      </c>
      <c r="BD11" s="117">
        <f>-Project!BI46</f>
        <v>141174.40737667205</v>
      </c>
      <c r="BE11" s="117">
        <f>-Project!BJ46</f>
        <v>141606.38034995025</v>
      </c>
      <c r="BF11" s="117">
        <f>-Project!BK46</f>
        <v>142039.67509714703</v>
      </c>
      <c r="BG11" s="117">
        <f>-Project!BL46</f>
        <v>142474.29566269665</v>
      </c>
      <c r="BH11" s="117">
        <f>-Project!BM46</f>
        <v>142910.2461034088</v>
      </c>
      <c r="BI11" s="117">
        <f>-Project!BN46</f>
        <v>143347.53048850628</v>
      </c>
      <c r="BJ11" s="117">
        <f>-Project!BO46</f>
        <v>143786.15289966326</v>
      </c>
      <c r="BK11" s="117">
        <f>-Project!BP46</f>
        <v>144226.11743104307</v>
      </c>
      <c r="BL11" s="117">
        <f>-Project!BQ46</f>
        <v>144667.42818933676</v>
      </c>
      <c r="BM11" s="117">
        <f>-Project!BR46</f>
        <v>145110.08929380108</v>
      </c>
      <c r="BN11" s="117">
        <f>-Project!BS46</f>
        <v>145554.10487629732</v>
      </c>
      <c r="BO11" s="4"/>
      <c r="BP11" s="3"/>
    </row>
    <row r="12" spans="1:69" ht="15.5">
      <c r="A12" s="309" t="s">
        <v>106</v>
      </c>
      <c r="B12" s="452">
        <f>SUM(W12:BO12)</f>
        <v>6001733.0976928249</v>
      </c>
      <c r="C12" s="4"/>
      <c r="F12" s="35" t="s">
        <v>50</v>
      </c>
      <c r="G12" s="26"/>
      <c r="H12" s="26"/>
      <c r="I12" s="26"/>
      <c r="J12" s="26"/>
      <c r="K12" s="26"/>
      <c r="L12" s="26"/>
      <c r="M12" s="26"/>
      <c r="N12" s="26"/>
      <c r="O12" s="26"/>
      <c r="P12" s="26"/>
      <c r="Q12" s="26"/>
      <c r="R12" s="26"/>
      <c r="S12" s="26"/>
      <c r="T12" s="26"/>
      <c r="U12" s="26"/>
      <c r="V12" s="26"/>
      <c r="W12" s="117">
        <f t="shared" ref="W12:BN12" si="0">SUM(W11:W11)</f>
        <v>127635.05638454955</v>
      </c>
      <c r="X12" s="117">
        <f t="shared" si="0"/>
        <v>128025.60093030325</v>
      </c>
      <c r="Y12" s="117">
        <f t="shared" si="0"/>
        <v>128417.34048506571</v>
      </c>
      <c r="Z12" s="117">
        <f t="shared" si="0"/>
        <v>128810.27870538921</v>
      </c>
      <c r="AA12" s="117">
        <f t="shared" si="0"/>
        <v>129204.41925901445</v>
      </c>
      <c r="AB12" s="117">
        <f t="shared" si="0"/>
        <v>129599.76582490503</v>
      </c>
      <c r="AC12" s="117">
        <f t="shared" si="0"/>
        <v>129996.32209328143</v>
      </c>
      <c r="AD12" s="117">
        <f t="shared" si="0"/>
        <v>130394.09176565582</v>
      </c>
      <c r="AE12" s="117">
        <f t="shared" si="0"/>
        <v>130793.07855486636</v>
      </c>
      <c r="AF12" s="117">
        <f t="shared" si="0"/>
        <v>131193.28618511205</v>
      </c>
      <c r="AG12" s="117">
        <f t="shared" si="0"/>
        <v>131594.71839198726</v>
      </c>
      <c r="AH12" s="117">
        <f t="shared" si="0"/>
        <v>131997.37892251692</v>
      </c>
      <c r="AI12" s="117">
        <f t="shared" si="0"/>
        <v>132401.27153519107</v>
      </c>
      <c r="AJ12" s="117">
        <f t="shared" si="0"/>
        <v>132806.40000000034</v>
      </c>
      <c r="AK12" s="117">
        <f t="shared" si="0"/>
        <v>133212.76809847099</v>
      </c>
      <c r="AL12" s="117">
        <f t="shared" si="0"/>
        <v>133620.37962370005</v>
      </c>
      <c r="AM12" s="117">
        <f t="shared" si="0"/>
        <v>134029.23838039103</v>
      </c>
      <c r="AN12" s="117">
        <f t="shared" si="0"/>
        <v>134439.34818488921</v>
      </c>
      <c r="AO12" s="117">
        <f t="shared" si="0"/>
        <v>134850.71286521727</v>
      </c>
      <c r="AP12" s="117">
        <f t="shared" si="0"/>
        <v>135263.33626111122</v>
      </c>
      <c r="AQ12" s="117">
        <f t="shared" si="0"/>
        <v>135677.22222405588</v>
      </c>
      <c r="AR12" s="117">
        <f t="shared" si="0"/>
        <v>136092.37461732133</v>
      </c>
      <c r="AS12" s="117">
        <f t="shared" si="0"/>
        <v>136508.79731599844</v>
      </c>
      <c r="AT12" s="117">
        <f t="shared" si="0"/>
        <v>136926.49420703543</v>
      </c>
      <c r="AU12" s="117">
        <f t="shared" si="0"/>
        <v>137345.46918927395</v>
      </c>
      <c r="AV12" s="117">
        <f t="shared" si="0"/>
        <v>137765.72617348557</v>
      </c>
      <c r="AW12" s="117">
        <f t="shared" si="0"/>
        <v>138187.26908240819</v>
      </c>
      <c r="AX12" s="117">
        <f t="shared" si="0"/>
        <v>138610.10185078281</v>
      </c>
      <c r="AY12" s="117">
        <f t="shared" si="0"/>
        <v>139034.22842539006</v>
      </c>
      <c r="AZ12" s="117">
        <f t="shared" si="0"/>
        <v>139459.65276508723</v>
      </c>
      <c r="BA12" s="117">
        <f t="shared" si="0"/>
        <v>139886.37884084505</v>
      </c>
      <c r="BB12" s="117">
        <f t="shared" si="0"/>
        <v>140314.41063578482</v>
      </c>
      <c r="BC12" s="117">
        <f t="shared" si="0"/>
        <v>140743.75214521575</v>
      </c>
      <c r="BD12" s="117">
        <f t="shared" si="0"/>
        <v>141174.40737667205</v>
      </c>
      <c r="BE12" s="117">
        <f t="shared" si="0"/>
        <v>141606.38034995025</v>
      </c>
      <c r="BF12" s="117">
        <f t="shared" si="0"/>
        <v>142039.67509714703</v>
      </c>
      <c r="BG12" s="117">
        <f t="shared" si="0"/>
        <v>142474.29566269665</v>
      </c>
      <c r="BH12" s="117">
        <f t="shared" si="0"/>
        <v>142910.2461034088</v>
      </c>
      <c r="BI12" s="117">
        <f t="shared" si="0"/>
        <v>143347.53048850628</v>
      </c>
      <c r="BJ12" s="117">
        <f t="shared" si="0"/>
        <v>143786.15289966326</v>
      </c>
      <c r="BK12" s="117">
        <f t="shared" si="0"/>
        <v>144226.11743104307</v>
      </c>
      <c r="BL12" s="117">
        <f t="shared" si="0"/>
        <v>144667.42818933676</v>
      </c>
      <c r="BM12" s="117">
        <f t="shared" si="0"/>
        <v>145110.08929380108</v>
      </c>
      <c r="BN12" s="117">
        <f t="shared" si="0"/>
        <v>145554.10487629732</v>
      </c>
      <c r="BO12" s="4"/>
      <c r="BP12" s="3"/>
    </row>
    <row r="13" spans="1:69" s="3" customFormat="1">
      <c r="A13" s="195"/>
      <c r="B13" s="311"/>
      <c r="F13" s="21"/>
      <c r="W13" s="311"/>
      <c r="X13" s="311"/>
      <c r="Y13" s="311"/>
      <c r="Z13" s="311"/>
      <c r="AA13" s="311"/>
      <c r="AB13" s="311"/>
      <c r="AC13" s="311"/>
      <c r="AD13" s="311"/>
      <c r="AE13" s="311"/>
      <c r="AF13" s="311"/>
      <c r="AG13" s="311"/>
      <c r="AH13" s="311"/>
      <c r="AI13" s="311"/>
      <c r="AJ13" s="311"/>
      <c r="AK13" s="311"/>
      <c r="AL13" s="311"/>
      <c r="AM13" s="311"/>
      <c r="AN13" s="311"/>
      <c r="AO13" s="311"/>
      <c r="AP13" s="311"/>
      <c r="AQ13" s="311"/>
      <c r="AR13" s="311"/>
      <c r="AS13" s="311"/>
      <c r="AT13" s="311"/>
      <c r="AU13" s="311"/>
      <c r="AV13" s="311"/>
      <c r="AW13" s="311"/>
      <c r="AX13" s="311"/>
      <c r="AY13" s="311"/>
      <c r="AZ13" s="311"/>
      <c r="BA13" s="311"/>
      <c r="BB13" s="311"/>
      <c r="BC13" s="311"/>
      <c r="BD13" s="311"/>
      <c r="BE13" s="311"/>
      <c r="BF13" s="311"/>
      <c r="BG13" s="311"/>
      <c r="BH13" s="311"/>
      <c r="BI13" s="311"/>
      <c r="BJ13" s="311"/>
      <c r="BK13" s="311"/>
      <c r="BL13" s="311"/>
      <c r="BM13" s="311"/>
      <c r="BN13" s="311"/>
      <c r="BP13" s="186"/>
      <c r="BQ13" s="105"/>
    </row>
    <row r="14" spans="1:69" ht="18.5">
      <c r="A14" s="54" t="s">
        <v>533</v>
      </c>
      <c r="B14" s="6"/>
      <c r="C14" s="6"/>
      <c r="D14" s="80"/>
    </row>
    <row r="15" spans="1:69">
      <c r="A15" s="315"/>
      <c r="B15" s="4"/>
    </row>
    <row r="16" spans="1:69">
      <c r="A16" s="110" t="s">
        <v>534</v>
      </c>
      <c r="B16" s="74"/>
      <c r="C16" s="27"/>
      <c r="D16" s="27"/>
      <c r="F16" s="21"/>
      <c r="W16" s="74"/>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P16" s="8"/>
    </row>
    <row r="17" spans="1:69">
      <c r="A17" s="278" t="s">
        <v>535</v>
      </c>
      <c r="B17" s="316">
        <f>Parameters!C68</f>
        <v>1.52</v>
      </c>
      <c r="C17" s="27"/>
      <c r="D17" s="27"/>
      <c r="F17" s="21" t="s">
        <v>300</v>
      </c>
      <c r="W17" s="74"/>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P17" s="8"/>
    </row>
    <row r="18" spans="1:69">
      <c r="A18" s="278"/>
      <c r="B18" s="74"/>
      <c r="C18" s="27"/>
      <c r="D18" s="27"/>
      <c r="W18" s="74"/>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P18" s="8"/>
    </row>
    <row r="19" spans="1:69">
      <c r="A19" s="110" t="s">
        <v>536</v>
      </c>
      <c r="B19" s="74"/>
      <c r="C19" s="27"/>
      <c r="D19" s="27"/>
      <c r="F19" s="21" t="s">
        <v>537</v>
      </c>
      <c r="W19" s="106">
        <f>W12/$B$17</f>
        <v>83970.431831940485</v>
      </c>
      <c r="X19" s="106">
        <f t="shared" ref="X19:BN19" si="1">X12/$B$17</f>
        <v>84227.369033094248</v>
      </c>
      <c r="Y19" s="106">
        <f t="shared" si="1"/>
        <v>84485.092424385337</v>
      </c>
      <c r="Z19" s="106">
        <f t="shared" si="1"/>
        <v>84743.604411440276</v>
      </c>
      <c r="AA19" s="106">
        <f t="shared" si="1"/>
        <v>85002.907407246355</v>
      </c>
      <c r="AB19" s="106">
        <f t="shared" si="1"/>
        <v>85263.003832174363</v>
      </c>
      <c r="AC19" s="106">
        <f t="shared" si="1"/>
        <v>85523.896114000934</v>
      </c>
      <c r="AD19" s="106">
        <f t="shared" si="1"/>
        <v>85785.586687931456</v>
      </c>
      <c r="AE19" s="106">
        <f t="shared" si="1"/>
        <v>86048.077996622596</v>
      </c>
      <c r="AF19" s="106">
        <f t="shared" si="1"/>
        <v>86311.372490205293</v>
      </c>
      <c r="AG19" s="106">
        <f t="shared" si="1"/>
        <v>86575.472626307412</v>
      </c>
      <c r="AH19" s="106">
        <f t="shared" si="1"/>
        <v>86840.380870076915</v>
      </c>
      <c r="AI19" s="106">
        <f t="shared" si="1"/>
        <v>87106.099694204648</v>
      </c>
      <c r="AJ19" s="106">
        <f t="shared" si="1"/>
        <v>87372.631578947592</v>
      </c>
      <c r="AK19" s="106">
        <f t="shared" si="1"/>
        <v>87639.979012151962</v>
      </c>
      <c r="AL19" s="106">
        <f t="shared" si="1"/>
        <v>87908.144489276354</v>
      </c>
      <c r="AM19" s="106">
        <f t="shared" si="1"/>
        <v>88177.130513415148</v>
      </c>
      <c r="AN19" s="106">
        <f t="shared" si="1"/>
        <v>88446.939595321848</v>
      </c>
      <c r="AO19" s="106">
        <f>AO12/$B$17</f>
        <v>88717.574253432409</v>
      </c>
      <c r="AP19" s="106">
        <f t="shared" si="1"/>
        <v>88989.037013888956</v>
      </c>
      <c r="AQ19" s="106">
        <f t="shared" si="1"/>
        <v>89261.330410563081</v>
      </c>
      <c r="AR19" s="106">
        <f t="shared" si="1"/>
        <v>89534.456985079814</v>
      </c>
      <c r="AS19" s="106">
        <f t="shared" si="1"/>
        <v>89808.419286841076</v>
      </c>
      <c r="AT19" s="106">
        <f t="shared" si="1"/>
        <v>90083.219873049631</v>
      </c>
      <c r="AU19" s="106">
        <f t="shared" si="1"/>
        <v>90358.861308732856</v>
      </c>
      <c r="AV19" s="106">
        <f t="shared" si="1"/>
        <v>90635.346166766816</v>
      </c>
      <c r="AW19" s="106">
        <f t="shared" si="1"/>
        <v>90912.677027900121</v>
      </c>
      <c r="AX19" s="106">
        <f t="shared" si="1"/>
        <v>91190.856480778166</v>
      </c>
      <c r="AY19" s="106">
        <f t="shared" si="1"/>
        <v>91469.887121967142</v>
      </c>
      <c r="AZ19" s="106">
        <f t="shared" si="1"/>
        <v>91749.771555978441</v>
      </c>
      <c r="BA19" s="106">
        <f t="shared" si="1"/>
        <v>92030.512395292797</v>
      </c>
      <c r="BB19" s="106">
        <f t="shared" si="1"/>
        <v>92312.112260384747</v>
      </c>
      <c r="BC19" s="106">
        <f t="shared" si="1"/>
        <v>92594.57377974721</v>
      </c>
      <c r="BD19" s="106">
        <f t="shared" si="1"/>
        <v>92877.899589915818</v>
      </c>
      <c r="BE19" s="106">
        <f t="shared" si="1"/>
        <v>93162.09233549358</v>
      </c>
      <c r="BF19" s="106">
        <f t="shared" si="1"/>
        <v>93447.154669175681</v>
      </c>
      <c r="BG19" s="106">
        <f t="shared" si="1"/>
        <v>93733.089251774116</v>
      </c>
      <c r="BH19" s="106">
        <f t="shared" si="1"/>
        <v>94019.898752242632</v>
      </c>
      <c r="BI19" s="106">
        <f t="shared" si="1"/>
        <v>94307.585847701499</v>
      </c>
      <c r="BJ19" s="106">
        <f t="shared" si="1"/>
        <v>94596.153223462665</v>
      </c>
      <c r="BK19" s="106">
        <f t="shared" si="1"/>
        <v>94885.603573054643</v>
      </c>
      <c r="BL19" s="106">
        <f t="shared" si="1"/>
        <v>95175.93959824786</v>
      </c>
      <c r="BM19" s="106">
        <f t="shared" si="1"/>
        <v>95467.164009079657</v>
      </c>
      <c r="BN19" s="106">
        <f t="shared" si="1"/>
        <v>95759.279523879813</v>
      </c>
      <c r="BP19" s="8"/>
    </row>
    <row r="20" spans="1:69">
      <c r="A20" s="278"/>
      <c r="B20" s="74"/>
      <c r="C20" s="27"/>
      <c r="D20" s="27"/>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P20" s="8"/>
    </row>
    <row r="21" spans="1:69">
      <c r="A21" s="110" t="s">
        <v>43</v>
      </c>
      <c r="B21" s="117">
        <f>Project!$B$37</f>
        <v>286.77741415562843</v>
      </c>
      <c r="F21" s="21" t="s">
        <v>44</v>
      </c>
      <c r="BQ21" s="104"/>
    </row>
    <row r="22" spans="1:69">
      <c r="A22" s="110"/>
      <c r="B22" s="117"/>
      <c r="F22" s="21"/>
      <c r="BQ22" s="104"/>
    </row>
    <row r="23" spans="1:69">
      <c r="A23" s="109" t="s">
        <v>736</v>
      </c>
      <c r="B23" s="359">
        <v>2</v>
      </c>
      <c r="F23" s="21"/>
      <c r="BQ23" s="104"/>
    </row>
    <row r="24" spans="1:69" ht="18.5">
      <c r="A24" s="54" t="s">
        <v>822</v>
      </c>
      <c r="B24" s="6"/>
      <c r="C24" s="6"/>
      <c r="D24" s="80"/>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P24" s="8"/>
    </row>
    <row r="25" spans="1:69">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P25" s="8"/>
    </row>
    <row r="26" spans="1:69" s="3" customFormat="1">
      <c r="A26" s="119" t="s">
        <v>543</v>
      </c>
      <c r="B26" s="284">
        <f>Parameters!C253</f>
        <v>1.9E-2</v>
      </c>
      <c r="C26" s="18"/>
      <c r="F26" s="295" t="str">
        <f>Parameters!$C$25&amp;"$/VMT"</f>
        <v>2024$/VMT</v>
      </c>
      <c r="W26" s="154">
        <f>Parameters!Z253</f>
        <v>1.9E-2</v>
      </c>
      <c r="X26" s="154">
        <f>Parameters!AA253</f>
        <v>1.9E-2</v>
      </c>
      <c r="Y26" s="154">
        <f>Parameters!AB253</f>
        <v>1.9E-2</v>
      </c>
      <c r="Z26" s="154">
        <f>Parameters!AC253</f>
        <v>1.9E-2</v>
      </c>
      <c r="AA26" s="154">
        <f>Parameters!AD253</f>
        <v>1.9E-2</v>
      </c>
      <c r="AB26" s="154">
        <f>Parameters!AE253</f>
        <v>1.9E-2</v>
      </c>
      <c r="AC26" s="154">
        <f>Parameters!AF253</f>
        <v>1.9E-2</v>
      </c>
      <c r="AD26" s="154">
        <f>Parameters!AG253</f>
        <v>1.9E-2</v>
      </c>
      <c r="AE26" s="154">
        <f>Parameters!AH253</f>
        <v>1.9E-2</v>
      </c>
      <c r="AF26" s="154">
        <f>Parameters!AI253</f>
        <v>1.9E-2</v>
      </c>
      <c r="AG26" s="154">
        <f>Parameters!AJ253</f>
        <v>1.9E-2</v>
      </c>
      <c r="AH26" s="154">
        <f>Parameters!AK253</f>
        <v>1.9E-2</v>
      </c>
      <c r="AI26" s="154">
        <f>Parameters!AL253</f>
        <v>1.9E-2</v>
      </c>
      <c r="AJ26" s="154">
        <f>Parameters!AM253</f>
        <v>1.9E-2</v>
      </c>
      <c r="AK26" s="154">
        <f>Parameters!AN253</f>
        <v>1.9E-2</v>
      </c>
      <c r="AL26" s="154">
        <f>Parameters!AO253</f>
        <v>1.9E-2</v>
      </c>
      <c r="AM26" s="154">
        <f>Parameters!AP253</f>
        <v>1.9E-2</v>
      </c>
      <c r="AN26" s="154">
        <f>Parameters!AQ253</f>
        <v>1.9E-2</v>
      </c>
      <c r="AO26" s="154">
        <f>Parameters!AR253</f>
        <v>1.9E-2</v>
      </c>
      <c r="AP26" s="154">
        <f>Parameters!AS253</f>
        <v>1.9E-2</v>
      </c>
      <c r="AQ26" s="154">
        <f>Parameters!AT253</f>
        <v>1.9E-2</v>
      </c>
      <c r="AR26" s="154">
        <f>Parameters!AU253</f>
        <v>1.9E-2</v>
      </c>
      <c r="AS26" s="154">
        <f>Parameters!AV253</f>
        <v>1.9E-2</v>
      </c>
      <c r="AT26" s="154">
        <f>Parameters!AW253</f>
        <v>1.9E-2</v>
      </c>
      <c r="AU26" s="154">
        <f>Parameters!AX253</f>
        <v>1.9E-2</v>
      </c>
      <c r="AV26" s="154">
        <f>Parameters!AY253</f>
        <v>1.9E-2</v>
      </c>
      <c r="AW26" s="154">
        <f>Parameters!AZ253</f>
        <v>1.9E-2</v>
      </c>
      <c r="AX26" s="154">
        <f>Parameters!BA253</f>
        <v>1.9E-2</v>
      </c>
      <c r="AY26" s="154">
        <f>Parameters!BB253</f>
        <v>1.9E-2</v>
      </c>
      <c r="AZ26" s="154">
        <f>Parameters!BC253</f>
        <v>1.9E-2</v>
      </c>
      <c r="BA26" s="154">
        <f>Parameters!BD253</f>
        <v>1.9E-2</v>
      </c>
      <c r="BB26" s="154">
        <f>Parameters!BE253</f>
        <v>1.9E-2</v>
      </c>
      <c r="BC26" s="154">
        <f>Parameters!BF253</f>
        <v>1.9E-2</v>
      </c>
      <c r="BD26" s="154">
        <f>Parameters!BG253</f>
        <v>1.9E-2</v>
      </c>
      <c r="BE26" s="154">
        <f>Parameters!BH253</f>
        <v>1.9E-2</v>
      </c>
      <c r="BF26" s="154">
        <f>Parameters!BI253</f>
        <v>1.9E-2</v>
      </c>
      <c r="BG26" s="154">
        <f>Parameters!BJ253</f>
        <v>1.9E-2</v>
      </c>
      <c r="BH26" s="154">
        <f>Parameters!BK253</f>
        <v>1.9E-2</v>
      </c>
      <c r="BI26" s="154">
        <f>Parameters!BL253</f>
        <v>1.9E-2</v>
      </c>
      <c r="BJ26" s="154">
        <f>Parameters!BM253</f>
        <v>1.9E-2</v>
      </c>
      <c r="BK26" s="154">
        <f>Parameters!BN253</f>
        <v>1.9E-2</v>
      </c>
      <c r="BL26" s="154">
        <f>Parameters!BO253</f>
        <v>1.9E-2</v>
      </c>
      <c r="BM26" s="154">
        <f>Parameters!BP253</f>
        <v>1.9E-2</v>
      </c>
      <c r="BN26" s="154">
        <f>Parameters!BQ253</f>
        <v>1.9E-2</v>
      </c>
    </row>
    <row r="27" spans="1:69">
      <c r="G27" s="26"/>
      <c r="H27" s="26"/>
      <c r="I27" s="26"/>
      <c r="J27" s="26"/>
      <c r="K27" s="26"/>
      <c r="L27" s="26"/>
      <c r="M27" s="26"/>
      <c r="N27" s="26"/>
      <c r="O27" s="26"/>
      <c r="P27" s="26"/>
      <c r="Q27" s="26"/>
      <c r="R27" s="26"/>
      <c r="S27" s="26"/>
      <c r="T27" s="26"/>
      <c r="U27" s="26"/>
      <c r="V27" s="26"/>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row>
    <row r="28" spans="1:69" ht="18.5">
      <c r="A28" s="54" t="s">
        <v>544</v>
      </c>
      <c r="B28" s="6"/>
      <c r="C28" s="6"/>
      <c r="D28" s="6"/>
      <c r="BP28" s="8"/>
    </row>
    <row r="29" spans="1:69">
      <c r="A29" s="119"/>
      <c r="F29" s="108"/>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P29" s="8"/>
    </row>
    <row r="30" spans="1:69">
      <c r="A30" s="119" t="s">
        <v>543</v>
      </c>
      <c r="F30" s="108" t="str">
        <f>CONCATENATE(Parameters!$C$25,"$/year")</f>
        <v>2024$/year</v>
      </c>
      <c r="W30" s="15">
        <f t="shared" ref="W30:BN30" si="2">W$19*W26*$B$21</f>
        <v>457535.64281961188</v>
      </c>
      <c r="X30" s="15">
        <f t="shared" si="2"/>
        <v>458935.63475640985</v>
      </c>
      <c r="Y30" s="15">
        <f t="shared" si="2"/>
        <v>460339.9104631255</v>
      </c>
      <c r="Z30" s="15">
        <f t="shared" si="2"/>
        <v>461748.48304746661</v>
      </c>
      <c r="AA30" s="15">
        <f t="shared" si="2"/>
        <v>463161.36565724801</v>
      </c>
      <c r="AB30" s="15">
        <f t="shared" si="2"/>
        <v>464578.57148051559</v>
      </c>
      <c r="AC30" s="15">
        <f t="shared" si="2"/>
        <v>466000.11374566791</v>
      </c>
      <c r="AD30" s="15">
        <f t="shared" si="2"/>
        <v>467426.00572158123</v>
      </c>
      <c r="AE30" s="15">
        <f t="shared" si="2"/>
        <v>468856.2607177319</v>
      </c>
      <c r="AF30" s="15">
        <f t="shared" si="2"/>
        <v>470290.89208432205</v>
      </c>
      <c r="AG30" s="15">
        <f t="shared" si="2"/>
        <v>471729.91321240284</v>
      </c>
      <c r="AH30" s="15">
        <f t="shared" si="2"/>
        <v>473173.33753400063</v>
      </c>
      <c r="AI30" s="15">
        <f t="shared" si="2"/>
        <v>474621.1785222413</v>
      </c>
      <c r="AJ30" s="15">
        <f t="shared" si="2"/>
        <v>476073.44969147688</v>
      </c>
      <c r="AK30" s="15">
        <f t="shared" si="2"/>
        <v>477530.16459741123</v>
      </c>
      <c r="AL30" s="15">
        <f t="shared" si="2"/>
        <v>478991.33683722652</v>
      </c>
      <c r="AM30" s="15">
        <f t="shared" si="2"/>
        <v>480456.98004971055</v>
      </c>
      <c r="AN30" s="15">
        <f t="shared" si="2"/>
        <v>481927.10791538382</v>
      </c>
      <c r="AO30" s="15">
        <f t="shared" si="2"/>
        <v>483401.7341566268</v>
      </c>
      <c r="AP30" s="15">
        <f t="shared" si="2"/>
        <v>484880.87253780907</v>
      </c>
      <c r="AQ30" s="15">
        <f t="shared" si="2"/>
        <v>486364.53686541633</v>
      </c>
      <c r="AR30" s="15">
        <f t="shared" si="2"/>
        <v>487852.74098818109</v>
      </c>
      <c r="AS30" s="15">
        <f t="shared" si="2"/>
        <v>489345.49879721028</v>
      </c>
      <c r="AT30" s="15">
        <f t="shared" si="2"/>
        <v>490842.82422611571</v>
      </c>
      <c r="AU30" s="15">
        <f t="shared" si="2"/>
        <v>492344.73125114397</v>
      </c>
      <c r="AV30" s="15">
        <f t="shared" si="2"/>
        <v>493851.23389130714</v>
      </c>
      <c r="AW30" s="15">
        <f t="shared" si="2"/>
        <v>495362.34620851302</v>
      </c>
      <c r="AX30" s="15">
        <f t="shared" si="2"/>
        <v>496878.08230769727</v>
      </c>
      <c r="AY30" s="15">
        <f t="shared" si="2"/>
        <v>498398.45633695408</v>
      </c>
      <c r="AZ30" s="15">
        <f t="shared" si="2"/>
        <v>499923.48248766939</v>
      </c>
      <c r="BA30" s="15">
        <f t="shared" si="2"/>
        <v>501453.17499465198</v>
      </c>
      <c r="BB30" s="15">
        <f t="shared" si="2"/>
        <v>502987.54813626717</v>
      </c>
      <c r="BC30" s="15">
        <f t="shared" si="2"/>
        <v>504526.61623457068</v>
      </c>
      <c r="BD30" s="15">
        <f t="shared" si="2"/>
        <v>506070.39365544106</v>
      </c>
      <c r="BE30" s="15">
        <f t="shared" si="2"/>
        <v>507618.89480871405</v>
      </c>
      <c r="BF30" s="15">
        <f t="shared" si="2"/>
        <v>509172.13414831797</v>
      </c>
      <c r="BG30" s="15">
        <f t="shared" si="2"/>
        <v>510730.1261724077</v>
      </c>
      <c r="BH30" s="15">
        <f t="shared" si="2"/>
        <v>512292.88542350061</v>
      </c>
      <c r="BI30" s="15">
        <f t="shared" si="2"/>
        <v>513860.42648861173</v>
      </c>
      <c r="BJ30" s="15">
        <f t="shared" si="2"/>
        <v>515432.76399939053</v>
      </c>
      <c r="BK30" s="15">
        <f t="shared" si="2"/>
        <v>517009.91263225669</v>
      </c>
      <c r="BL30" s="15">
        <f t="shared" si="2"/>
        <v>518591.88710853824</v>
      </c>
      <c r="BM30" s="15">
        <f t="shared" si="2"/>
        <v>520178.7021946077</v>
      </c>
      <c r="BN30" s="15">
        <f t="shared" si="2"/>
        <v>521770.37270202115</v>
      </c>
      <c r="BP30" s="8"/>
    </row>
    <row r="31" spans="1:69">
      <c r="A31" s="322"/>
      <c r="F31" s="108"/>
      <c r="W31" s="71"/>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P31" s="8"/>
    </row>
    <row r="32" spans="1:69">
      <c r="A32" s="98" t="s">
        <v>545</v>
      </c>
      <c r="B32" s="21" t="s">
        <v>505</v>
      </c>
      <c r="C32" s="27"/>
      <c r="D32" s="27"/>
      <c r="F32" s="108" t="str">
        <f>CONCATENATE(Parameters!$C$25,"$/year")</f>
        <v>2024$/year</v>
      </c>
      <c r="W32" s="71">
        <f>IF(W$7&gt;=Project!$B$27,IF(W$7&lt;=Project!$B$28,SUM(W29:W30),0),0)</f>
        <v>0</v>
      </c>
      <c r="X32" s="71">
        <f>IF(X$7&gt;=Project!$B$27,IF(X$7&lt;=Project!$B$28,SUM(X29:X30),0),0)</f>
        <v>0</v>
      </c>
      <c r="Y32" s="71">
        <f>IF(Y$7&gt;=Project!$B$27,IF(Y$7&lt;=Project!$B$28,SUM(Y29:Y30),0),0)</f>
        <v>0</v>
      </c>
      <c r="Z32" s="71">
        <f>IF(Z$7&gt;=Project!$B$27,IF(Z$7&lt;=Project!$B$28,SUM(Z29:Z30),0),0)</f>
        <v>0</v>
      </c>
      <c r="AA32" s="71">
        <f>IF(AA$7&gt;=Project!$B$27,IF(AA$7&lt;=Project!$B$28,SUM(AA29:AA30),0),0)</f>
        <v>0</v>
      </c>
      <c r="AB32" s="71">
        <f>IF(AB$7&gt;=Project!$B$27,IF(AB$7&lt;=Project!$B$28,SUM(AB29:AB30),0),0)</f>
        <v>0</v>
      </c>
      <c r="AC32" s="71">
        <f>IF(AC$7&gt;=Project!$B$27,IF(AC$7&lt;=Project!$B$28,SUM(AC29:AC30),0),0)</f>
        <v>0</v>
      </c>
      <c r="AD32" s="71">
        <f>IF(AD$7&gt;=Project!$B$27,IF(AD$7&lt;=Project!$B$28,SUM(AD29:AD30),0),0)</f>
        <v>0</v>
      </c>
      <c r="AE32" s="71">
        <f>IF(AE$7&gt;=Project!$B$27,IF(AE$7&lt;=Project!$B$28,SUM(AE29:AE30),0),0)</f>
        <v>0</v>
      </c>
      <c r="AF32" s="71">
        <f>IF(AF$7&gt;=Project!$B$27,IF(AF$7&lt;=Project!$B$28,SUM(AF29:AF30),0),0)</f>
        <v>470290.89208432205</v>
      </c>
      <c r="AG32" s="71">
        <f>IF(AG$7&gt;=Project!$B$27,IF(AG$7&lt;=Project!$B$28,SUM(AG29:AG30),0),0)</f>
        <v>471729.91321240284</v>
      </c>
      <c r="AH32" s="71">
        <f>IF(AH$7&gt;=Project!$B$27,IF(AH$7&lt;=Project!$B$28,SUM(AH29:AH30),0),0)</f>
        <v>473173.33753400063</v>
      </c>
      <c r="AI32" s="71">
        <f>IF(AI$7&gt;=Project!$B$27,IF(AI$7&lt;=Project!$B$28,SUM(AI29:AI30),0),0)</f>
        <v>474621.1785222413</v>
      </c>
      <c r="AJ32" s="71">
        <f>IF(AJ$7&gt;=Project!$B$27,IF(AJ$7&lt;=Project!$B$28,SUM(AJ29:AJ30),0),0)</f>
        <v>476073.44969147688</v>
      </c>
      <c r="AK32" s="71">
        <f>IF(AK$7&gt;=Project!$B$27,IF(AK$7&lt;=Project!$B$28,SUM(AK29:AK30),0),0)</f>
        <v>477530.16459741123</v>
      </c>
      <c r="AL32" s="71">
        <f>IF(AL$7&gt;=Project!$B$27,IF(AL$7&lt;=Project!$B$28,SUM(AL29:AL30),0),0)</f>
        <v>478991.33683722652</v>
      </c>
      <c r="AM32" s="71">
        <f>IF(AM$7&gt;=Project!$B$27,IF(AM$7&lt;=Project!$B$28,SUM(AM29:AM30),0),0)</f>
        <v>480456.98004971055</v>
      </c>
      <c r="AN32" s="71">
        <f>IF(AN$7&gt;=Project!$B$27,IF(AN$7&lt;=Project!$B$28,SUM(AN29:AN30),0),0)</f>
        <v>481927.10791538382</v>
      </c>
      <c r="AO32" s="71">
        <f>IF(AO$7&gt;=Project!$B$27,IF(AO$7&lt;=Project!$B$28,SUM(AO29:AO30),0),0)</f>
        <v>483401.7341566268</v>
      </c>
      <c r="AP32" s="71">
        <f>IF(AP$7&gt;=Project!$B$27,IF(AP$7&lt;=Project!$B$28,SUM(AP29:AP30),0),0)</f>
        <v>484880.87253780907</v>
      </c>
      <c r="AQ32" s="71">
        <f>IF(AQ$7&gt;=Project!$B$27,IF(AQ$7&lt;=Project!$B$28,SUM(AQ29:AQ30),0),0)</f>
        <v>486364.53686541633</v>
      </c>
      <c r="AR32" s="71">
        <f>IF(AR$7&gt;=Project!$B$27,IF(AR$7&lt;=Project!$B$28,SUM(AR29:AR30),0),0)</f>
        <v>487852.74098818109</v>
      </c>
      <c r="AS32" s="71">
        <f>IF(AS$7&gt;=Project!$B$27,IF(AS$7&lt;=Project!$B$28,SUM(AS29:AS30),0),0)</f>
        <v>489345.49879721028</v>
      </c>
      <c r="AT32" s="71">
        <f>IF(AT$7&gt;=Project!$B$27,IF(AT$7&lt;=Project!$B$28,SUM(AT29:AT30),0),0)</f>
        <v>490842.82422611571</v>
      </c>
      <c r="AU32" s="71">
        <f>IF(AU$7&gt;=Project!$B$27,IF(AU$7&lt;=Project!$B$28,SUM(AU29:AU30),0),0)</f>
        <v>492344.73125114397</v>
      </c>
      <c r="AV32" s="71">
        <f>IF(AV$7&gt;=Project!$B$27,IF(AV$7&lt;=Project!$B$28,SUM(AV29:AV30),0),0)</f>
        <v>493851.23389130714</v>
      </c>
      <c r="AW32" s="71">
        <f>IF(AW$7&gt;=Project!$B$27,IF(AW$7&lt;=Project!$B$28,SUM(AW29:AW30),0),0)</f>
        <v>495362.34620851302</v>
      </c>
      <c r="AX32" s="71">
        <f>IF(AX$7&gt;=Project!$B$27,IF(AX$7&lt;=Project!$B$28,SUM(AX29:AX30),0),0)</f>
        <v>496878.08230769727</v>
      </c>
      <c r="AY32" s="71">
        <f>IF(AY$7&gt;=Project!$B$27,IF(AY$7&lt;=Project!$B$28,SUM(AY29:AY30),0),0)</f>
        <v>498398.45633695408</v>
      </c>
      <c r="AZ32" s="71">
        <f>IF(AZ$7&gt;=Project!$B$27,IF(AZ$7&lt;=Project!$B$28,SUM(AZ29:AZ30),0),0)</f>
        <v>499923.48248766939</v>
      </c>
      <c r="BA32" s="71">
        <f>IF(BA$7&gt;=Project!$B$27,IF(BA$7&lt;=Project!$B$28,SUM(BA29:BA30),0),0)</f>
        <v>501453.17499465198</v>
      </c>
      <c r="BB32" s="71">
        <f>IF(BB$7&gt;=Project!$B$27,IF(BB$7&lt;=Project!$B$28,SUM(BB29:BB30),0),0)</f>
        <v>502987.54813626717</v>
      </c>
      <c r="BC32" s="71">
        <f>IF(BC$7&gt;=Project!$B$27,IF(BC$7&lt;=Project!$B$28,SUM(BC29:BC30),0),0)</f>
        <v>504526.61623457068</v>
      </c>
      <c r="BD32" s="71">
        <f>IF(BD$7&gt;=Project!$B$27,IF(BD$7&lt;=Project!$B$28,SUM(BD29:BD30),0),0)</f>
        <v>506070.39365544106</v>
      </c>
      <c r="BE32" s="71">
        <f>IF(BE$7&gt;=Project!$B$27,IF(BE$7&lt;=Project!$B$28,SUM(BE29:BE30),0),0)</f>
        <v>507618.89480871405</v>
      </c>
      <c r="BF32" s="71">
        <f>IF(BF$7&gt;=Project!$B$27,IF(BF$7&lt;=Project!$B$28,SUM(BF29:BF30),0),0)</f>
        <v>509172.13414831797</v>
      </c>
      <c r="BG32" s="71">
        <f>IF(BG$7&gt;=Project!$B$27,IF(BG$7&lt;=Project!$B$28,SUM(BG29:BG30),0),0)</f>
        <v>510730.1261724077</v>
      </c>
      <c r="BH32" s="71">
        <f>IF(BH$7&gt;=Project!$B$27,IF(BH$7&lt;=Project!$B$28,SUM(BH29:BH30),0),0)</f>
        <v>512292.88542350061</v>
      </c>
      <c r="BI32" s="71">
        <f>IF(BI$7&gt;=Project!$B$27,IF(BI$7&lt;=Project!$B$28,SUM(BI29:BI30),0),0)</f>
        <v>513860.42648861173</v>
      </c>
      <c r="BJ32" s="71">
        <f>IF(BJ$7&gt;=Project!$B$27,IF(BJ$7&lt;=Project!$B$28,SUM(BJ29:BJ30),0),0)</f>
        <v>0</v>
      </c>
      <c r="BK32" s="71">
        <f>IF(BK$7&gt;=Project!$B$27,IF(BK$7&lt;=Project!$B$28,SUM(BK29:BK30),0),0)</f>
        <v>0</v>
      </c>
      <c r="BL32" s="71">
        <f>IF(BL$7&gt;=Project!$B$27,IF(BL$7&lt;=Project!$B$28,SUM(BL29:BL30),0),0)</f>
        <v>0</v>
      </c>
      <c r="BM32" s="71">
        <f>IF(BM$7&gt;=Project!$B$27,IF(BM$7&lt;=Project!$B$28,SUM(BM29:BM30),0),0)</f>
        <v>0</v>
      </c>
      <c r="BN32" s="71">
        <f>IF(BN$7&gt;=Project!$B$27,IF(BN$7&lt;=Project!$B$28,SUM(BN29:BN30),0),0)</f>
        <v>0</v>
      </c>
      <c r="BP32" s="8"/>
    </row>
    <row r="33" spans="1:69">
      <c r="BQ33" s="8"/>
    </row>
    <row r="34" spans="1:69" ht="18.5">
      <c r="A34" s="55" t="s">
        <v>506</v>
      </c>
      <c r="B34" s="49"/>
      <c r="C34" s="49"/>
      <c r="D34" s="49"/>
      <c r="BQ34" s="8"/>
    </row>
    <row r="35" spans="1:69" ht="18.5">
      <c r="A35" s="56" t="s">
        <v>489</v>
      </c>
      <c r="W35" s="32">
        <f>W32</f>
        <v>0</v>
      </c>
      <c r="X35" s="32">
        <f t="shared" ref="X35:BN35" si="3">X32</f>
        <v>0</v>
      </c>
      <c r="Y35" s="32">
        <f t="shared" si="3"/>
        <v>0</v>
      </c>
      <c r="Z35" s="32">
        <f t="shared" si="3"/>
        <v>0</v>
      </c>
      <c r="AA35" s="32">
        <f t="shared" si="3"/>
        <v>0</v>
      </c>
      <c r="AB35" s="32">
        <f t="shared" si="3"/>
        <v>0</v>
      </c>
      <c r="AC35" s="32">
        <f t="shared" si="3"/>
        <v>0</v>
      </c>
      <c r="AD35" s="32">
        <f t="shared" si="3"/>
        <v>0</v>
      </c>
      <c r="AE35" s="32">
        <f t="shared" si="3"/>
        <v>0</v>
      </c>
      <c r="AF35" s="32">
        <f t="shared" si="3"/>
        <v>470290.89208432205</v>
      </c>
      <c r="AG35" s="32">
        <f t="shared" si="3"/>
        <v>471729.91321240284</v>
      </c>
      <c r="AH35" s="32">
        <f t="shared" si="3"/>
        <v>473173.33753400063</v>
      </c>
      <c r="AI35" s="32">
        <f t="shared" si="3"/>
        <v>474621.1785222413</v>
      </c>
      <c r="AJ35" s="32">
        <f t="shared" si="3"/>
        <v>476073.44969147688</v>
      </c>
      <c r="AK35" s="32">
        <f t="shared" si="3"/>
        <v>477530.16459741123</v>
      </c>
      <c r="AL35" s="32">
        <f t="shared" si="3"/>
        <v>478991.33683722652</v>
      </c>
      <c r="AM35" s="32">
        <f t="shared" si="3"/>
        <v>480456.98004971055</v>
      </c>
      <c r="AN35" s="32">
        <f t="shared" si="3"/>
        <v>481927.10791538382</v>
      </c>
      <c r="AO35" s="32">
        <f t="shared" si="3"/>
        <v>483401.7341566268</v>
      </c>
      <c r="AP35" s="32">
        <f t="shared" si="3"/>
        <v>484880.87253780907</v>
      </c>
      <c r="AQ35" s="32">
        <f t="shared" si="3"/>
        <v>486364.53686541633</v>
      </c>
      <c r="AR35" s="32">
        <f t="shared" si="3"/>
        <v>487852.74098818109</v>
      </c>
      <c r="AS35" s="32">
        <f t="shared" si="3"/>
        <v>489345.49879721028</v>
      </c>
      <c r="AT35" s="32">
        <f t="shared" si="3"/>
        <v>490842.82422611571</v>
      </c>
      <c r="AU35" s="32">
        <f t="shared" si="3"/>
        <v>492344.73125114397</v>
      </c>
      <c r="AV35" s="32">
        <f t="shared" si="3"/>
        <v>493851.23389130714</v>
      </c>
      <c r="AW35" s="32">
        <f t="shared" si="3"/>
        <v>495362.34620851302</v>
      </c>
      <c r="AX35" s="32">
        <f t="shared" si="3"/>
        <v>496878.08230769727</v>
      </c>
      <c r="AY35" s="32">
        <f t="shared" si="3"/>
        <v>498398.45633695408</v>
      </c>
      <c r="AZ35" s="32">
        <f t="shared" si="3"/>
        <v>499923.48248766939</v>
      </c>
      <c r="BA35" s="32">
        <f t="shared" si="3"/>
        <v>501453.17499465198</v>
      </c>
      <c r="BB35" s="32">
        <f t="shared" si="3"/>
        <v>502987.54813626717</v>
      </c>
      <c r="BC35" s="32">
        <f t="shared" si="3"/>
        <v>504526.61623457068</v>
      </c>
      <c r="BD35" s="32">
        <f t="shared" si="3"/>
        <v>506070.39365544106</v>
      </c>
      <c r="BE35" s="32">
        <f t="shared" si="3"/>
        <v>507618.89480871405</v>
      </c>
      <c r="BF35" s="32">
        <f t="shared" si="3"/>
        <v>509172.13414831797</v>
      </c>
      <c r="BG35" s="32">
        <f t="shared" si="3"/>
        <v>510730.1261724077</v>
      </c>
      <c r="BH35" s="32">
        <f t="shared" si="3"/>
        <v>512292.88542350061</v>
      </c>
      <c r="BI35" s="32">
        <f t="shared" si="3"/>
        <v>513860.42648861173</v>
      </c>
      <c r="BJ35" s="32">
        <f t="shared" si="3"/>
        <v>0</v>
      </c>
      <c r="BK35" s="32">
        <f t="shared" si="3"/>
        <v>0</v>
      </c>
      <c r="BL35" s="32">
        <f t="shared" si="3"/>
        <v>0</v>
      </c>
      <c r="BM35" s="32">
        <f t="shared" si="3"/>
        <v>0</v>
      </c>
      <c r="BN35" s="32">
        <f t="shared" si="3"/>
        <v>0</v>
      </c>
      <c r="BQ35" s="8"/>
    </row>
    <row r="36" spans="1:69">
      <c r="A36" t="s">
        <v>263</v>
      </c>
      <c r="W36" s="34">
        <f>Parameters!Z30</f>
        <v>1</v>
      </c>
      <c r="X36" s="34">
        <f>Parameters!AA30</f>
        <v>0.93457943925233644</v>
      </c>
      <c r="Y36" s="34">
        <f>Parameters!AB30</f>
        <v>0.87343872827321156</v>
      </c>
      <c r="Z36" s="34">
        <f>Parameters!AC30</f>
        <v>0.81629787689085187</v>
      </c>
      <c r="AA36" s="34">
        <f>Parameters!AD30</f>
        <v>0.7628952120475252</v>
      </c>
      <c r="AB36" s="34">
        <f>Parameters!AE30</f>
        <v>0.71298617948366838</v>
      </c>
      <c r="AC36" s="34">
        <f>Parameters!AF30</f>
        <v>0.66634222381651254</v>
      </c>
      <c r="AD36" s="34">
        <f>Parameters!AG30</f>
        <v>0.62274974188459109</v>
      </c>
      <c r="AE36" s="34">
        <f>Parameters!AH30</f>
        <v>0.5820091045650384</v>
      </c>
      <c r="AF36" s="34">
        <f>Parameters!AI30</f>
        <v>0.54393374258414806</v>
      </c>
      <c r="AG36" s="34">
        <f>Parameters!AJ30</f>
        <v>0.5083492921347178</v>
      </c>
      <c r="AH36" s="34">
        <f>Parameters!AK30</f>
        <v>0.47509279638758667</v>
      </c>
      <c r="AI36" s="34">
        <f>Parameters!AL30</f>
        <v>0.44401195924073528</v>
      </c>
      <c r="AJ36" s="34">
        <f>Parameters!AM30</f>
        <v>0.41496444788853759</v>
      </c>
      <c r="AK36" s="34">
        <f>Parameters!AN30</f>
        <v>0.3878172410173249</v>
      </c>
      <c r="AL36" s="34">
        <f>Parameters!AO30</f>
        <v>0.36244601964235967</v>
      </c>
      <c r="AM36" s="34">
        <f>Parameters!AP30</f>
        <v>0.33873459779659787</v>
      </c>
      <c r="AN36" s="34">
        <f>Parameters!AQ30</f>
        <v>0.31657439046411018</v>
      </c>
      <c r="AO36" s="34">
        <f>Parameters!AR30</f>
        <v>0.29586391632159825</v>
      </c>
      <c r="AP36" s="34">
        <f>Parameters!AS30</f>
        <v>0.27650833301083949</v>
      </c>
      <c r="AQ36" s="34">
        <f>Parameters!AT30</f>
        <v>0.2584190028138687</v>
      </c>
      <c r="AR36" s="34">
        <f>Parameters!AU30</f>
        <v>0.24151308674193336</v>
      </c>
      <c r="AS36" s="34">
        <f>Parameters!AV30</f>
        <v>0.22571316517937698</v>
      </c>
      <c r="AT36" s="34">
        <f>Parameters!AW30</f>
        <v>0.21094688334521211</v>
      </c>
      <c r="AU36" s="34">
        <f>Parameters!AX30</f>
        <v>0.19714661994879637</v>
      </c>
      <c r="AV36" s="34">
        <f>Parameters!AY30</f>
        <v>0.18424917752223957</v>
      </c>
      <c r="AW36" s="34">
        <f>Parameters!AZ30</f>
        <v>0.17219549301143888</v>
      </c>
      <c r="AX36" s="34">
        <f>Parameters!BA30</f>
        <v>0.16093036730041013</v>
      </c>
      <c r="AY36" s="34">
        <f>Parameters!BB30</f>
        <v>0.15040221243028987</v>
      </c>
      <c r="AZ36" s="34">
        <f>Parameters!BC30</f>
        <v>0.1405628153554111</v>
      </c>
      <c r="BA36" s="34">
        <f>Parameters!BD30</f>
        <v>0.13136711715458982</v>
      </c>
      <c r="BB36" s="34">
        <f>Parameters!BE30</f>
        <v>0.1227730066865325</v>
      </c>
      <c r="BC36" s="34">
        <f>Parameters!BF30</f>
        <v>0.11474112774442291</v>
      </c>
      <c r="BD36" s="34">
        <f>Parameters!BG30</f>
        <v>0.10723469882656347</v>
      </c>
      <c r="BE36" s="34">
        <f>Parameters!BH30</f>
        <v>0.10021934469772288</v>
      </c>
      <c r="BF36" s="34">
        <f>Parameters!BI30</f>
        <v>9.366293896983445E-2</v>
      </c>
      <c r="BG36" s="34">
        <f>Parameters!BJ30</f>
        <v>8.7535456981153698E-2</v>
      </c>
      <c r="BH36" s="34">
        <f>Parameters!BK30</f>
        <v>8.1808838300143641E-2</v>
      </c>
      <c r="BI36" s="34">
        <f>Parameters!BL30</f>
        <v>7.6456858224433308E-2</v>
      </c>
      <c r="BJ36" s="34">
        <f>Parameters!BM30</f>
        <v>7.1455007686386268E-2</v>
      </c>
      <c r="BK36" s="34">
        <f>Parameters!BN30</f>
        <v>6.6780381015314264E-2</v>
      </c>
      <c r="BL36" s="34">
        <f>Parameters!BO30</f>
        <v>6.2411571042349782E-2</v>
      </c>
      <c r="BM36" s="34">
        <f>Parameters!BP30</f>
        <v>5.8328571067616623E-2</v>
      </c>
      <c r="BN36" s="34">
        <f>Parameters!BQ30</f>
        <v>5.4512683240763193E-2</v>
      </c>
      <c r="BQ36" s="8"/>
    </row>
    <row r="37" spans="1:69" s="76" customFormat="1">
      <c r="A37" s="82" t="s">
        <v>738</v>
      </c>
      <c r="B37" s="71">
        <f>SUM(Z37:BN37)</f>
        <v>3500219.5648184936</v>
      </c>
      <c r="F37" s="74"/>
      <c r="W37" s="83">
        <f>W36*W35</f>
        <v>0</v>
      </c>
      <c r="X37" s="83">
        <f t="shared" ref="X37:BN37" si="4">X36*X35</f>
        <v>0</v>
      </c>
      <c r="Y37" s="83">
        <f t="shared" si="4"/>
        <v>0</v>
      </c>
      <c r="Z37" s="83">
        <f t="shared" si="4"/>
        <v>0</v>
      </c>
      <c r="AA37" s="83">
        <f t="shared" si="4"/>
        <v>0</v>
      </c>
      <c r="AB37" s="83">
        <f t="shared" si="4"/>
        <v>0</v>
      </c>
      <c r="AC37" s="83">
        <f t="shared" si="4"/>
        <v>0</v>
      </c>
      <c r="AD37" s="83">
        <f t="shared" si="4"/>
        <v>0</v>
      </c>
      <c r="AE37" s="83">
        <f t="shared" si="4"/>
        <v>0</v>
      </c>
      <c r="AF37" s="83">
        <f t="shared" si="4"/>
        <v>255807.08503466297</v>
      </c>
      <c r="AG37" s="83">
        <f t="shared" si="4"/>
        <v>239803.56746029685</v>
      </c>
      <c r="AH37" s="83">
        <f t="shared" si="4"/>
        <v>224801.24410507578</v>
      </c>
      <c r="AI37" s="83">
        <f t="shared" si="4"/>
        <v>210737.47937280714</v>
      </c>
      <c r="AJ37" s="83">
        <f t="shared" si="4"/>
        <v>197553.55620561517</v>
      </c>
      <c r="AK37" s="83">
        <f t="shared" si="4"/>
        <v>185194.43093671705</v>
      </c>
      <c r="AL37" s="83">
        <f t="shared" si="4"/>
        <v>173608.50347982554</v>
      </c>
      <c r="AM37" s="83">
        <f t="shared" si="4"/>
        <v>162747.40189570675</v>
      </c>
      <c r="AN37" s="83">
        <f t="shared" si="4"/>
        <v>152565.78043644407</v>
      </c>
      <c r="AO37" s="83">
        <f t="shared" si="4"/>
        <v>143021.13022423172</v>
      </c>
      <c r="AP37" s="83">
        <f t="shared" si="4"/>
        <v>134073.60177427094</v>
      </c>
      <c r="AQ37" s="83">
        <f t="shared" si="4"/>
        <v>125685.83862078997</v>
      </c>
      <c r="AR37" s="83">
        <f t="shared" si="4"/>
        <v>117822.82135156853</v>
      </c>
      <c r="AS37" s="83">
        <f t="shared" si="4"/>
        <v>110451.72139979934</v>
      </c>
      <c r="AT37" s="83">
        <f t="shared" si="4"/>
        <v>103541.76398286088</v>
      </c>
      <c r="AU37" s="83">
        <f t="shared" si="4"/>
        <v>97064.099615761574</v>
      </c>
      <c r="AV37" s="83">
        <f t="shared" si="4"/>
        <v>90991.683662816504</v>
      </c>
      <c r="AW37" s="83">
        <f t="shared" si="4"/>
        <v>85299.163424677972</v>
      </c>
      <c r="AX37" s="83">
        <f t="shared" si="4"/>
        <v>79962.772289301138</v>
      </c>
      <c r="AY37" s="83">
        <f t="shared" si="4"/>
        <v>74960.23050491912</v>
      </c>
      <c r="AZ37" s="83">
        <f t="shared" si="4"/>
        <v>70270.652160748359</v>
      </c>
      <c r="BA37" s="83">
        <f t="shared" si="4"/>
        <v>65874.457987063477</v>
      </c>
      <c r="BB37" s="83">
        <f t="shared" si="4"/>
        <v>61753.293610576518</v>
      </c>
      <c r="BC37" s="83">
        <f t="shared" si="4"/>
        <v>57889.952923832308</v>
      </c>
      <c r="BD37" s="83">
        <f t="shared" si="4"/>
        <v>54268.306248681642</v>
      </c>
      <c r="BE37" s="83">
        <f t="shared" si="4"/>
        <v>50873.232993911646</v>
      </c>
      <c r="BF37" s="83">
        <f t="shared" si="4"/>
        <v>47690.558525874265</v>
      </c>
      <c r="BG37" s="83">
        <f t="shared" si="4"/>
        <v>44706.994988543993</v>
      </c>
      <c r="BH37" s="83">
        <f t="shared" si="4"/>
        <v>41910.085825925176</v>
      </c>
      <c r="BI37" s="83">
        <f t="shared" si="4"/>
        <v>39288.15377518662</v>
      </c>
      <c r="BJ37" s="83">
        <f t="shared" si="4"/>
        <v>0</v>
      </c>
      <c r="BK37" s="83">
        <f t="shared" si="4"/>
        <v>0</v>
      </c>
      <c r="BL37" s="83">
        <f t="shared" si="4"/>
        <v>0</v>
      </c>
      <c r="BM37" s="83">
        <f t="shared" si="4"/>
        <v>0</v>
      </c>
      <c r="BN37" s="83">
        <f t="shared" si="4"/>
        <v>0</v>
      </c>
    </row>
    <row r="38" spans="1:69" ht="15.5">
      <c r="A38" s="72"/>
    </row>
    <row r="39" spans="1:69">
      <c r="A39" s="1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row>
    <row r="40" spans="1:69">
      <c r="A40" s="18"/>
      <c r="AF40" s="148"/>
    </row>
    <row r="41" spans="1:69">
      <c r="A41" s="18"/>
    </row>
    <row r="42" spans="1:69" ht="15.5">
      <c r="A42" s="72"/>
      <c r="W42" s="148"/>
      <c r="X42" s="148"/>
      <c r="Y42" s="148"/>
      <c r="Z42" s="148"/>
      <c r="AA42" s="148"/>
      <c r="AB42" s="148"/>
      <c r="AC42" s="148"/>
    </row>
    <row r="43" spans="1:69">
      <c r="A43" s="18"/>
    </row>
    <row r="44" spans="1:69">
      <c r="A44" s="18"/>
    </row>
    <row r="45" spans="1:69">
      <c r="A45" s="1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79B78-E3B0-407C-A7D6-C8A08EA0C399}">
  <dimension ref="A1:CL40"/>
  <sheetViews>
    <sheetView topLeftCell="A11" workbookViewId="0">
      <selection activeCell="A3" sqref="A3"/>
    </sheetView>
  </sheetViews>
  <sheetFormatPr defaultColWidth="9" defaultRowHeight="14.5"/>
  <cols>
    <col min="1" max="1" width="47" customWidth="1"/>
    <col min="2" max="2" width="31" customWidth="1"/>
    <col min="3" max="3" width="10.54296875" bestFit="1" customWidth="1"/>
    <col min="4" max="7" width="5.453125" customWidth="1"/>
    <col min="8" max="8" width="3" customWidth="1"/>
    <col min="9" max="9" width="18.453125" bestFit="1" customWidth="1"/>
    <col min="10" max="10" width="5.54296875" bestFit="1" customWidth="1"/>
    <col min="11"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",Project!E14,":  ",Project!A14,":  ",Project!B14," resulting from ",Project!C14,IF(ISBLANK(Project!D14),"",CONCATENATE(" associated with ",Project!D14)))</f>
        <v>Benefit 5b:  Safety:  Avoided Truck Diversion resulting from Network Saturation</v>
      </c>
    </row>
    <row r="4" spans="1:72">
      <c r="A4" s="12">
        <v>1</v>
      </c>
      <c r="B4" s="13" t="s">
        <v>472</v>
      </c>
    </row>
    <row r="6" spans="1:72">
      <c r="J6" s="14">
        <f>[3]Project!J16</f>
        <v>-16</v>
      </c>
      <c r="K6" s="14">
        <f>[3]Project!K16</f>
        <v>-15</v>
      </c>
      <c r="L6" s="14">
        <f>[3]Project!L16</f>
        <v>-14</v>
      </c>
      <c r="M6" s="14">
        <f>[3]Project!M16</f>
        <v>-13</v>
      </c>
      <c r="N6" s="14">
        <f>[3]Project!N16</f>
        <v>-12</v>
      </c>
      <c r="O6" s="14">
        <f>[3]Project!O16</f>
        <v>-11</v>
      </c>
      <c r="P6" s="14">
        <f>[3]Project!P16</f>
        <v>-10</v>
      </c>
      <c r="Q6" s="14">
        <f>[3]Project!Q16</f>
        <v>-9</v>
      </c>
      <c r="R6" s="14">
        <f>[3]Project!R16</f>
        <v>-8</v>
      </c>
      <c r="S6" s="14">
        <f>[3]Project!S16</f>
        <v>-7</v>
      </c>
      <c r="T6" s="14">
        <f>[3]Project!T16</f>
        <v>-6</v>
      </c>
      <c r="U6" s="14">
        <f>[3]Project!U16</f>
        <v>-5</v>
      </c>
      <c r="V6" s="14">
        <f>[3]Project!V16</f>
        <v>-4</v>
      </c>
      <c r="W6" s="14">
        <f>[3]Project!W16</f>
        <v>-3</v>
      </c>
      <c r="X6" s="14">
        <f>[3]Project!X16</f>
        <v>-2</v>
      </c>
      <c r="Y6" s="14">
        <f>[3]Project!Y16</f>
        <v>-1</v>
      </c>
      <c r="Z6" s="14">
        <f>[3]Project!Z16</f>
        <v>0</v>
      </c>
      <c r="AA6" s="14">
        <f>[3]Project!AA16</f>
        <v>1</v>
      </c>
      <c r="AB6" s="14">
        <f>[3]Project!AB16</f>
        <v>2</v>
      </c>
      <c r="AC6" s="14">
        <f>[3]Project!AC16</f>
        <v>3</v>
      </c>
      <c r="AD6" s="14">
        <f>[3]Project!AD16</f>
        <v>4</v>
      </c>
      <c r="AE6" s="14">
        <f>[3]Project!AE16</f>
        <v>5</v>
      </c>
      <c r="AF6" s="14">
        <f>[3]Project!AF16</f>
        <v>6</v>
      </c>
      <c r="AG6" s="14">
        <f>[3]Project!AG16</f>
        <v>7</v>
      </c>
      <c r="AH6" s="14">
        <f>[3]Project!AH16</f>
        <v>8</v>
      </c>
      <c r="AI6" s="14">
        <f>[3]Project!AI16</f>
        <v>9</v>
      </c>
      <c r="AJ6" s="14">
        <f>[3]Project!AJ16</f>
        <v>10</v>
      </c>
      <c r="AK6" s="14">
        <f>[3]Project!AK16</f>
        <v>11</v>
      </c>
      <c r="AL6" s="14">
        <f>[3]Project!AL16</f>
        <v>12</v>
      </c>
      <c r="AM6" s="14">
        <f>[3]Project!AM16</f>
        <v>13</v>
      </c>
      <c r="AN6" s="14">
        <f>[3]Project!AN16</f>
        <v>14</v>
      </c>
      <c r="AO6" s="14">
        <f>[3]Project!AO16</f>
        <v>15</v>
      </c>
      <c r="AP6" s="14">
        <f>[3]Project!AP16</f>
        <v>16</v>
      </c>
      <c r="AQ6" s="14">
        <f>[3]Project!AQ16</f>
        <v>17</v>
      </c>
      <c r="AR6" s="14">
        <f>[3]Project!AR16</f>
        <v>18</v>
      </c>
      <c r="AS6" s="14">
        <f>[3]Project!AS16</f>
        <v>19</v>
      </c>
      <c r="AT6" s="14">
        <f>[3]Project!AT16</f>
        <v>20</v>
      </c>
      <c r="AU6" s="14">
        <f>[3]Project!AU16</f>
        <v>21</v>
      </c>
      <c r="AV6" s="14">
        <f>[3]Project!AV16</f>
        <v>22</v>
      </c>
      <c r="AW6" s="14">
        <f>[3]Project!AW16</f>
        <v>23</v>
      </c>
      <c r="AX6" s="14">
        <f>[3]Project!AX16</f>
        <v>24</v>
      </c>
      <c r="AY6" s="14">
        <f>[3]Project!AY16</f>
        <v>25</v>
      </c>
      <c r="AZ6" s="14">
        <f>[3]Project!AZ16</f>
        <v>26</v>
      </c>
      <c r="BA6" s="14">
        <f>[3]Project!BA16</f>
        <v>27</v>
      </c>
      <c r="BB6" s="14">
        <f>[3]Project!BB16</f>
        <v>28</v>
      </c>
      <c r="BC6" s="14">
        <f>[3]Project!BC16</f>
        <v>29</v>
      </c>
      <c r="BD6" s="14">
        <f>[3]Project!BD16</f>
        <v>30</v>
      </c>
      <c r="BE6" s="14">
        <f>[3]Project!BE16</f>
        <v>31</v>
      </c>
      <c r="BF6" s="14">
        <f>[3]Project!BF16</f>
        <v>32</v>
      </c>
      <c r="BG6" s="14">
        <f>[3]Project!BG16</f>
        <v>33</v>
      </c>
      <c r="BH6" s="14">
        <f>[3]Project!BH16</f>
        <v>34</v>
      </c>
      <c r="BI6" s="14">
        <f>[3]Project!BI16</f>
        <v>35</v>
      </c>
      <c r="BJ6" s="14">
        <f>[3]Project!BJ16</f>
        <v>36</v>
      </c>
      <c r="BK6" s="14">
        <f>[3]Project!BK16</f>
        <v>37</v>
      </c>
      <c r="BL6" s="14">
        <f>[3]Project!BL16</f>
        <v>38</v>
      </c>
      <c r="BM6" s="14">
        <f>[3]Project!BM16</f>
        <v>39</v>
      </c>
      <c r="BN6" s="14">
        <f>[3]Project!BN16</f>
        <v>40</v>
      </c>
      <c r="BO6" s="14">
        <f>[3]Project!BO16</f>
        <v>41</v>
      </c>
      <c r="BP6" s="14">
        <f>[3]Project!BP16</f>
        <v>42</v>
      </c>
      <c r="BQ6" s="14">
        <f>[3]Project!BQ16</f>
        <v>43</v>
      </c>
      <c r="BR6" s="14"/>
    </row>
    <row r="7" spans="1:72">
      <c r="J7" s="16">
        <f>Project!L20</f>
        <v>2008</v>
      </c>
      <c r="K7" s="16">
        <f>Project!M20</f>
        <v>2009</v>
      </c>
      <c r="L7" s="16">
        <f>Project!N20</f>
        <v>2010</v>
      </c>
      <c r="M7" s="16">
        <f>Project!O20</f>
        <v>2011</v>
      </c>
      <c r="N7" s="16">
        <f>Project!P20</f>
        <v>2012</v>
      </c>
      <c r="O7" s="16">
        <f>Project!Q20</f>
        <v>2013</v>
      </c>
      <c r="P7" s="16">
        <f>Project!R20</f>
        <v>2014</v>
      </c>
      <c r="Q7" s="16">
        <f>Project!S20</f>
        <v>2015</v>
      </c>
      <c r="R7" s="16">
        <f>Project!T20</f>
        <v>2016</v>
      </c>
      <c r="S7" s="16">
        <f>Project!U20</f>
        <v>2017</v>
      </c>
      <c r="T7" s="16">
        <f>Project!V20</f>
        <v>2018</v>
      </c>
      <c r="U7" s="16">
        <f>Project!W20</f>
        <v>2019</v>
      </c>
      <c r="V7" s="16">
        <f>Project!X20</f>
        <v>2020</v>
      </c>
      <c r="W7" s="16">
        <f>Project!Y20</f>
        <v>2021</v>
      </c>
      <c r="X7" s="16">
        <f>Project!Z20</f>
        <v>2022</v>
      </c>
      <c r="Y7" s="16">
        <f>Project!AA20</f>
        <v>2023</v>
      </c>
      <c r="Z7" s="16">
        <f>Project!AB20</f>
        <v>2024</v>
      </c>
      <c r="AA7" s="16">
        <f>Project!AC20</f>
        <v>2025</v>
      </c>
      <c r="AB7" s="16">
        <f>Project!AD20</f>
        <v>2026</v>
      </c>
      <c r="AC7" s="16">
        <f>Project!AE20</f>
        <v>2027</v>
      </c>
      <c r="AD7" s="16">
        <f>Project!AF20</f>
        <v>2028</v>
      </c>
      <c r="AE7" s="16">
        <f>Project!AG20</f>
        <v>2029</v>
      </c>
      <c r="AF7" s="16">
        <f>Project!AH20</f>
        <v>2030</v>
      </c>
      <c r="AG7" s="16">
        <f>Project!AI20</f>
        <v>2031</v>
      </c>
      <c r="AH7" s="16">
        <f>Project!AJ20</f>
        <v>2032</v>
      </c>
      <c r="AI7" s="16">
        <f>Project!AK20</f>
        <v>2033</v>
      </c>
      <c r="AJ7" s="16">
        <f>Project!AL20</f>
        <v>2034</v>
      </c>
      <c r="AK7" s="16">
        <f>Project!AM20</f>
        <v>2035</v>
      </c>
      <c r="AL7" s="16">
        <f>Project!AN20</f>
        <v>2036</v>
      </c>
      <c r="AM7" s="16">
        <f>Project!AO20</f>
        <v>2037</v>
      </c>
      <c r="AN7" s="16">
        <f>Project!AP20</f>
        <v>2038</v>
      </c>
      <c r="AO7" s="16">
        <f>Project!AQ20</f>
        <v>2039</v>
      </c>
      <c r="AP7" s="16">
        <f>Project!AR20</f>
        <v>2040</v>
      </c>
      <c r="AQ7" s="16">
        <f>Project!AS20</f>
        <v>2041</v>
      </c>
      <c r="AR7" s="16">
        <f>Project!AT20</f>
        <v>2042</v>
      </c>
      <c r="AS7" s="16">
        <f>Project!AU20</f>
        <v>2043</v>
      </c>
      <c r="AT7" s="16">
        <f>Project!AV20</f>
        <v>2044</v>
      </c>
      <c r="AU7" s="16">
        <f>Project!AW20</f>
        <v>2045</v>
      </c>
      <c r="AV7" s="16">
        <f>Project!AX20</f>
        <v>2046</v>
      </c>
      <c r="AW7" s="16">
        <f>Project!AY20</f>
        <v>2047</v>
      </c>
      <c r="AX7" s="16">
        <f>Project!AZ20</f>
        <v>2048</v>
      </c>
      <c r="AY7" s="16">
        <f>Project!BA20</f>
        <v>2049</v>
      </c>
      <c r="AZ7" s="16">
        <f>Project!BB20</f>
        <v>2050</v>
      </c>
      <c r="BA7" s="16">
        <f>Project!BC20</f>
        <v>2051</v>
      </c>
      <c r="BB7" s="16">
        <f>Project!BD20</f>
        <v>2052</v>
      </c>
      <c r="BC7" s="16">
        <f>Project!BE20</f>
        <v>2053</v>
      </c>
      <c r="BD7" s="16">
        <f>Project!BF20</f>
        <v>2054</v>
      </c>
      <c r="BE7" s="16">
        <f>Project!BG20</f>
        <v>2055</v>
      </c>
      <c r="BF7" s="16">
        <f>Project!BH20</f>
        <v>2056</v>
      </c>
      <c r="BG7" s="16">
        <f>Project!BI20</f>
        <v>2057</v>
      </c>
      <c r="BH7" s="16">
        <f>Project!BJ20</f>
        <v>2058</v>
      </c>
      <c r="BI7" s="16">
        <f>Project!BK20</f>
        <v>2059</v>
      </c>
      <c r="BJ7" s="16">
        <f>Project!BL20</f>
        <v>2060</v>
      </c>
      <c r="BK7" s="16">
        <f>Project!BM20</f>
        <v>2061</v>
      </c>
      <c r="BL7" s="16">
        <f>Project!BN20</f>
        <v>2062</v>
      </c>
      <c r="BM7" s="16">
        <f>Project!BO20</f>
        <v>2063</v>
      </c>
      <c r="BN7" s="16">
        <f>Project!BP20</f>
        <v>2064</v>
      </c>
      <c r="BO7" s="16">
        <f>Project!BQ20</f>
        <v>2065</v>
      </c>
      <c r="BP7" s="16">
        <f>Project!BR20</f>
        <v>2066</v>
      </c>
      <c r="BQ7" s="16">
        <f>Project!BS20</f>
        <v>2067</v>
      </c>
      <c r="BR7" s="16"/>
      <c r="BT7" s="3" t="s">
        <v>473</v>
      </c>
    </row>
    <row r="8" spans="1:72">
      <c r="I8" s="21" t="s">
        <v>30</v>
      </c>
      <c r="J8" s="26"/>
      <c r="K8" s="26"/>
      <c r="L8" s="26"/>
      <c r="M8" s="26"/>
      <c r="N8" s="26"/>
      <c r="O8" s="26"/>
      <c r="P8" s="26"/>
      <c r="Q8" s="26"/>
      <c r="R8" s="26"/>
      <c r="S8" s="26"/>
      <c r="T8" s="26"/>
      <c r="U8" s="26"/>
      <c r="V8" s="26"/>
      <c r="W8" s="26"/>
      <c r="X8" s="26"/>
      <c r="Y8" s="26"/>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c r="BO8" s="14" t="str">
        <f>CONCATENATE(Parameters!$C$26,"$")</f>
        <v>2024$</v>
      </c>
      <c r="BP8" s="14" t="str">
        <f>CONCATENATE(Parameters!$C$26,"$")</f>
        <v>2024$</v>
      </c>
      <c r="BQ8" s="14" t="str">
        <f>CONCATENATE(Parameters!$C$26,"$")</f>
        <v>2024$</v>
      </c>
    </row>
    <row r="9" spans="1:72" ht="18.5">
      <c r="A9" s="50" t="s">
        <v>546</v>
      </c>
      <c r="B9" s="50"/>
      <c r="C9" s="50"/>
      <c r="D9" s="50"/>
      <c r="E9" s="50"/>
      <c r="F9" s="6"/>
      <c r="G9" s="6"/>
      <c r="I9" s="2"/>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row>
    <row r="10" spans="1:72" ht="15.5">
      <c r="A10" s="116"/>
      <c r="B10" s="4"/>
      <c r="C10" s="4"/>
      <c r="D10" s="4"/>
      <c r="E10" s="4"/>
      <c r="F10" s="4"/>
      <c r="I10" s="35"/>
      <c r="J10" s="26"/>
      <c r="K10" s="26"/>
      <c r="L10" s="26"/>
      <c r="M10" s="26"/>
      <c r="N10" s="26"/>
      <c r="O10" s="26"/>
      <c r="P10" s="26"/>
      <c r="Q10" s="26"/>
      <c r="R10" s="26"/>
      <c r="S10" s="26"/>
      <c r="T10" s="26"/>
      <c r="U10" s="26"/>
      <c r="V10" s="26"/>
      <c r="W10" s="26"/>
      <c r="X10" s="26"/>
      <c r="Y10" s="26"/>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3"/>
    </row>
    <row r="11" spans="1:72">
      <c r="A11" s="17" t="s">
        <v>547</v>
      </c>
      <c r="B11" s="4"/>
      <c r="C11" s="4"/>
      <c r="D11" s="4"/>
      <c r="E11" s="4"/>
      <c r="F11" s="4"/>
      <c r="I11" s="35" t="s">
        <v>548</v>
      </c>
      <c r="J11" s="26"/>
      <c r="K11" s="26"/>
      <c r="L11" s="26"/>
      <c r="M11" s="26"/>
      <c r="N11" s="26"/>
      <c r="O11" s="26"/>
      <c r="P11" s="26"/>
      <c r="Q11" s="26"/>
      <c r="R11" s="26"/>
      <c r="S11" s="26"/>
      <c r="T11" s="26"/>
      <c r="U11" s="26"/>
      <c r="V11" s="26"/>
      <c r="W11" s="26"/>
      <c r="X11" s="26"/>
      <c r="Y11" s="26"/>
      <c r="Z11" s="430">
        <v>1</v>
      </c>
      <c r="AA11" s="430">
        <v>1</v>
      </c>
      <c r="AB11" s="430">
        <v>1</v>
      </c>
      <c r="AC11" s="430">
        <v>1</v>
      </c>
      <c r="AD11" s="430">
        <v>1</v>
      </c>
      <c r="AE11" s="430">
        <v>1</v>
      </c>
      <c r="AF11" s="430">
        <v>1</v>
      </c>
      <c r="AG11" s="430">
        <v>1</v>
      </c>
      <c r="AH11" s="430">
        <v>1</v>
      </c>
      <c r="AI11" s="430">
        <v>1</v>
      </c>
      <c r="AJ11" s="430">
        <v>1</v>
      </c>
      <c r="AK11" s="430">
        <v>1</v>
      </c>
      <c r="AL11" s="430">
        <v>1</v>
      </c>
      <c r="AM11" s="430">
        <v>1</v>
      </c>
      <c r="AN11" s="430">
        <v>1</v>
      </c>
      <c r="AO11" s="430">
        <v>1</v>
      </c>
      <c r="AP11" s="430">
        <v>1</v>
      </c>
      <c r="AQ11" s="430">
        <v>1</v>
      </c>
      <c r="AR11" s="430">
        <v>1</v>
      </c>
      <c r="AS11" s="430">
        <v>1</v>
      </c>
      <c r="AT11" s="430">
        <v>1</v>
      </c>
      <c r="AU11" s="430">
        <v>1</v>
      </c>
      <c r="AV11" s="430">
        <v>1</v>
      </c>
      <c r="AW11" s="430">
        <v>1</v>
      </c>
      <c r="AX11" s="430">
        <v>1</v>
      </c>
      <c r="AY11" s="430">
        <v>1</v>
      </c>
      <c r="AZ11" s="430">
        <v>1</v>
      </c>
      <c r="BA11" s="430">
        <v>1</v>
      </c>
      <c r="BB11" s="430">
        <v>1</v>
      </c>
      <c r="BC11" s="430">
        <v>1</v>
      </c>
      <c r="BD11" s="430">
        <v>1</v>
      </c>
      <c r="BE11" s="430">
        <v>1</v>
      </c>
      <c r="BF11" s="430">
        <v>1</v>
      </c>
      <c r="BG11" s="430">
        <v>1</v>
      </c>
      <c r="BH11" s="430">
        <v>1</v>
      </c>
      <c r="BI11" s="430">
        <v>1</v>
      </c>
      <c r="BJ11" s="430">
        <v>1</v>
      </c>
      <c r="BK11" s="430">
        <v>1</v>
      </c>
      <c r="BL11" s="430">
        <v>1</v>
      </c>
      <c r="BM11" s="430">
        <v>1</v>
      </c>
      <c r="BN11" s="430">
        <v>1</v>
      </c>
      <c r="BO11" s="430">
        <v>1</v>
      </c>
      <c r="BP11" s="430">
        <v>1</v>
      </c>
      <c r="BQ11" s="430">
        <v>1</v>
      </c>
      <c r="BR11" s="117"/>
      <c r="BS11" s="3"/>
    </row>
    <row r="12" spans="1:72" ht="15.5">
      <c r="A12" s="116"/>
      <c r="B12" s="4"/>
      <c r="C12" s="4"/>
      <c r="D12" s="4"/>
      <c r="E12" s="4"/>
      <c r="F12" s="4"/>
      <c r="I12" s="35"/>
      <c r="J12" s="26"/>
      <c r="K12" s="26"/>
      <c r="L12" s="26"/>
      <c r="M12" s="26"/>
      <c r="N12" s="26"/>
      <c r="O12" s="26"/>
      <c r="P12" s="26"/>
      <c r="Q12" s="26"/>
      <c r="R12" s="26"/>
      <c r="S12" s="26"/>
      <c r="T12" s="26"/>
      <c r="U12" s="26"/>
      <c r="V12" s="26"/>
      <c r="W12" s="26"/>
      <c r="X12" s="26"/>
      <c r="Y12" s="26"/>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3"/>
    </row>
    <row r="13" spans="1:72">
      <c r="A13" s="17" t="s">
        <v>549</v>
      </c>
      <c r="B13" s="136"/>
      <c r="I13" s="211" t="s">
        <v>550</v>
      </c>
      <c r="Z13" s="147">
        <f>Project!AB237*Z11</f>
        <v>0</v>
      </c>
      <c r="AA13" s="147">
        <f>Project!AC237*AA11</f>
        <v>0</v>
      </c>
      <c r="AB13" s="147">
        <f>Project!AD237*AB11</f>
        <v>0</v>
      </c>
      <c r="AC13" s="147">
        <f>Project!AE237*AC11</f>
        <v>0</v>
      </c>
      <c r="AD13" s="147">
        <f>Project!AF237*AD11</f>
        <v>0</v>
      </c>
      <c r="AE13" s="147">
        <f>Project!AG237*AE11</f>
        <v>0</v>
      </c>
      <c r="AF13" s="147">
        <f>Project!AH237*AF11</f>
        <v>0</v>
      </c>
      <c r="AG13" s="147">
        <f>Project!AI237*AG11</f>
        <v>0</v>
      </c>
      <c r="AH13" s="147">
        <f>Project!AJ237*AH11</f>
        <v>0</v>
      </c>
      <c r="AI13" s="147">
        <f>Project!AK237*AI11</f>
        <v>0</v>
      </c>
      <c r="AJ13" s="147">
        <f>Project!AL237*AJ11</f>
        <v>0</v>
      </c>
      <c r="AK13" s="147">
        <f>Project!AM237*AK11</f>
        <v>0</v>
      </c>
      <c r="AL13" s="147">
        <f>Project!AN237*AL11</f>
        <v>0</v>
      </c>
      <c r="AM13" s="147">
        <f>Project!AO237*AM11</f>
        <v>0</v>
      </c>
      <c r="AN13" s="147">
        <f>Project!AP237*AN11</f>
        <v>0</v>
      </c>
      <c r="AO13" s="147">
        <f>Project!AQ237*AO11</f>
        <v>0</v>
      </c>
      <c r="AP13" s="147">
        <f>Project!AR237*AP11</f>
        <v>0</v>
      </c>
      <c r="AQ13" s="147">
        <f>Project!AS237*AQ11</f>
        <v>0</v>
      </c>
      <c r="AR13" s="147">
        <f>Project!AT237*AR11</f>
        <v>0</v>
      </c>
      <c r="AS13" s="147">
        <f>Project!AU237*AS11</f>
        <v>0</v>
      </c>
      <c r="AT13" s="147">
        <f>Project!AV237*AT11</f>
        <v>0</v>
      </c>
      <c r="AU13" s="147">
        <f>Project!AW237*AU11</f>
        <v>0</v>
      </c>
      <c r="AV13" s="147">
        <f>Project!AX237*AV11</f>
        <v>0</v>
      </c>
      <c r="AW13" s="147">
        <f>Project!AY237*AW11</f>
        <v>0</v>
      </c>
      <c r="AX13" s="147">
        <f>Project!AZ237*AX11</f>
        <v>4029011.6456920505</v>
      </c>
      <c r="AY13" s="147">
        <f>Project!BA237*AY11</f>
        <v>8178826.5513030589</v>
      </c>
      <c r="AZ13" s="147">
        <f>Project!BB237*AZ11</f>
        <v>12453095.389097244</v>
      </c>
      <c r="BA13" s="147">
        <f>Project!BC237*BA11</f>
        <v>16855581.228892833</v>
      </c>
      <c r="BB13" s="147">
        <f>Project!BD237*BB11</f>
        <v>21390163.041350305</v>
      </c>
      <c r="BC13" s="147">
        <f>Project!BE237*BC11</f>
        <v>26060839.311546654</v>
      </c>
      <c r="BD13" s="147">
        <f>Project!BF237*BD11</f>
        <v>30871731.76633352</v>
      </c>
      <c r="BE13" s="147">
        <f>Project!BG237*BE11</f>
        <v>35827089.219088286</v>
      </c>
      <c r="BF13" s="147">
        <f>Project!BH237*BF11</f>
        <v>40931291.535582781</v>
      </c>
      <c r="BG13" s="147">
        <f>Project!BI237*BG11</f>
        <v>46188853.72481364</v>
      </c>
      <c r="BH13" s="147">
        <f>Project!BJ237*BH11</f>
        <v>51604430.158759266</v>
      </c>
      <c r="BI13" s="147">
        <f>Project!BK237*BI11</f>
        <v>57182818.925157279</v>
      </c>
      <c r="BJ13" s="147">
        <f>Project!BL237*BJ11</f>
        <v>62928966.317524076</v>
      </c>
      <c r="BK13" s="147">
        <f>Project!BM237*BK11</f>
        <v>68847971.466776401</v>
      </c>
      <c r="BL13" s="147">
        <f>Project!BN237*BL11</f>
        <v>74945091.118950456</v>
      </c>
      <c r="BM13" s="147">
        <v>0</v>
      </c>
      <c r="BN13" s="147">
        <v>0</v>
      </c>
      <c r="BO13" s="147">
        <v>0</v>
      </c>
      <c r="BP13" s="147">
        <v>0</v>
      </c>
      <c r="BQ13" s="147">
        <v>0</v>
      </c>
      <c r="BR13" s="147">
        <v>0</v>
      </c>
      <c r="BT13" s="104"/>
    </row>
    <row r="14" spans="1:72">
      <c r="A14" s="109" t="s">
        <v>106</v>
      </c>
      <c r="B14" s="203">
        <f>SUM(Z13:BQ13)</f>
        <v>558295761.40086782</v>
      </c>
      <c r="I14" s="21"/>
      <c r="BT14" s="104"/>
    </row>
    <row r="15" spans="1:72">
      <c r="A15" s="109"/>
      <c r="B15" s="135"/>
      <c r="I15" s="21"/>
      <c r="BT15" s="104"/>
    </row>
    <row r="16" spans="1:72" ht="18.5">
      <c r="A16" s="54" t="s">
        <v>551</v>
      </c>
      <c r="B16" s="6"/>
      <c r="C16" s="6"/>
      <c r="D16" s="6"/>
      <c r="E16" s="6"/>
      <c r="F16" s="6"/>
      <c r="G16" s="6"/>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row>
    <row r="17" spans="1:90">
      <c r="A17" s="109"/>
      <c r="B17" s="135"/>
      <c r="I17" s="21"/>
      <c r="BT17" s="104"/>
    </row>
    <row r="18" spans="1:90">
      <c r="A18" s="109" t="s">
        <v>24</v>
      </c>
      <c r="B18" s="154">
        <f>Parameters!C256</f>
        <v>1.7000000000000001E-2</v>
      </c>
      <c r="I18" s="108" t="str">
        <f>CONCATENATE(Parameters!$C$26,"$/VMT")</f>
        <v>2024$/VMT</v>
      </c>
      <c r="BT18" s="104"/>
    </row>
    <row r="19" spans="1:90">
      <c r="A19" s="109"/>
      <c r="B19" s="135"/>
      <c r="I19" s="21"/>
      <c r="BT19" s="104"/>
    </row>
    <row r="20" spans="1:90">
      <c r="A20" s="109" t="s">
        <v>24</v>
      </c>
      <c r="B20" s="135"/>
      <c r="I20" s="108" t="str">
        <f>CONCATENATE(Parameters!$C$26,"$/year")</f>
        <v>2024$/year</v>
      </c>
      <c r="Z20" s="15">
        <f>Z$13*$B18</f>
        <v>0</v>
      </c>
      <c r="AA20" s="15">
        <f t="shared" ref="AA20:BQ20" si="0">AA$13*$B18</f>
        <v>0</v>
      </c>
      <c r="AB20" s="15">
        <f t="shared" si="0"/>
        <v>0</v>
      </c>
      <c r="AC20" s="15">
        <f t="shared" si="0"/>
        <v>0</v>
      </c>
      <c r="AD20" s="15">
        <f t="shared" si="0"/>
        <v>0</v>
      </c>
      <c r="AE20" s="15">
        <f t="shared" si="0"/>
        <v>0</v>
      </c>
      <c r="AF20" s="15">
        <f t="shared" si="0"/>
        <v>0</v>
      </c>
      <c r="AG20" s="15">
        <f t="shared" si="0"/>
        <v>0</v>
      </c>
      <c r="AH20" s="15">
        <f t="shared" si="0"/>
        <v>0</v>
      </c>
      <c r="AI20" s="15">
        <f t="shared" si="0"/>
        <v>0</v>
      </c>
      <c r="AJ20" s="15">
        <f t="shared" si="0"/>
        <v>0</v>
      </c>
      <c r="AK20" s="15">
        <f t="shared" si="0"/>
        <v>0</v>
      </c>
      <c r="AL20" s="15">
        <f t="shared" si="0"/>
        <v>0</v>
      </c>
      <c r="AM20" s="15">
        <f t="shared" si="0"/>
        <v>0</v>
      </c>
      <c r="AN20" s="15">
        <f t="shared" si="0"/>
        <v>0</v>
      </c>
      <c r="AO20" s="15">
        <f t="shared" si="0"/>
        <v>0</v>
      </c>
      <c r="AP20" s="15">
        <f t="shared" si="0"/>
        <v>0</v>
      </c>
      <c r="AQ20" s="15">
        <f t="shared" si="0"/>
        <v>0</v>
      </c>
      <c r="AR20" s="15">
        <f t="shared" si="0"/>
        <v>0</v>
      </c>
      <c r="AS20" s="15">
        <f t="shared" si="0"/>
        <v>0</v>
      </c>
      <c r="AT20" s="15">
        <f t="shared" si="0"/>
        <v>0</v>
      </c>
      <c r="AU20" s="15">
        <f t="shared" si="0"/>
        <v>0</v>
      </c>
      <c r="AV20" s="15">
        <f t="shared" si="0"/>
        <v>0</v>
      </c>
      <c r="AW20" s="15">
        <f t="shared" si="0"/>
        <v>0</v>
      </c>
      <c r="AX20" s="15">
        <f>AX$13*$B18</f>
        <v>68493.197976764859</v>
      </c>
      <c r="AY20" s="15">
        <f t="shared" si="0"/>
        <v>139040.051372152</v>
      </c>
      <c r="AZ20" s="15">
        <f t="shared" si="0"/>
        <v>211702.62161465315</v>
      </c>
      <c r="BA20" s="15">
        <f t="shared" si="0"/>
        <v>286544.88089117815</v>
      </c>
      <c r="BB20" s="15">
        <f t="shared" si="0"/>
        <v>363632.77170295519</v>
      </c>
      <c r="BC20" s="15">
        <f t="shared" si="0"/>
        <v>443034.26829629316</v>
      </c>
      <c r="BD20" s="15">
        <f t="shared" si="0"/>
        <v>524819.44002766989</v>
      </c>
      <c r="BE20" s="15">
        <f t="shared" si="0"/>
        <v>609060.51672450092</v>
      </c>
      <c r="BF20" s="15">
        <f t="shared" si="0"/>
        <v>695831.95610490732</v>
      </c>
      <c r="BG20" s="15">
        <f t="shared" si="0"/>
        <v>785210.51332183194</v>
      </c>
      <c r="BH20" s="15">
        <f t="shared" si="0"/>
        <v>877275.31269890757</v>
      </c>
      <c r="BI20" s="15">
        <f t="shared" si="0"/>
        <v>972107.92172767385</v>
      </c>
      <c r="BJ20" s="15">
        <f t="shared" si="0"/>
        <v>1069792.4273979093</v>
      </c>
      <c r="BK20" s="15">
        <f t="shared" si="0"/>
        <v>1170415.5149351989</v>
      </c>
      <c r="BL20" s="15">
        <f>BL$13*$B18</f>
        <v>1274066.5490221579</v>
      </c>
      <c r="BM20" s="15">
        <f t="shared" si="0"/>
        <v>0</v>
      </c>
      <c r="BN20" s="15">
        <f t="shared" si="0"/>
        <v>0</v>
      </c>
      <c r="BO20" s="15">
        <f t="shared" si="0"/>
        <v>0</v>
      </c>
      <c r="BP20" s="15">
        <f t="shared" si="0"/>
        <v>0</v>
      </c>
      <c r="BQ20" s="15">
        <f t="shared" si="0"/>
        <v>0</v>
      </c>
      <c r="BT20" s="104"/>
    </row>
    <row r="21" spans="1:90">
      <c r="A21" s="195" t="s">
        <v>106</v>
      </c>
      <c r="B21" s="135"/>
      <c r="I21" s="108" t="str">
        <f>CONCATENATE(Parameters!$C$26,"$/year")</f>
        <v>2024$/year</v>
      </c>
      <c r="Z21" s="71">
        <f t="shared" ref="Z21:BQ21" si="1">SUM(Z20:Z20)</f>
        <v>0</v>
      </c>
      <c r="AA21" s="71">
        <f t="shared" si="1"/>
        <v>0</v>
      </c>
      <c r="AB21" s="71">
        <f t="shared" si="1"/>
        <v>0</v>
      </c>
      <c r="AC21" s="71">
        <f t="shared" si="1"/>
        <v>0</v>
      </c>
      <c r="AD21" s="71">
        <f t="shared" si="1"/>
        <v>0</v>
      </c>
      <c r="AE21" s="71">
        <f t="shared" si="1"/>
        <v>0</v>
      </c>
      <c r="AF21" s="71">
        <f t="shared" si="1"/>
        <v>0</v>
      </c>
      <c r="AG21" s="71">
        <f t="shared" si="1"/>
        <v>0</v>
      </c>
      <c r="AH21" s="71">
        <f t="shared" si="1"/>
        <v>0</v>
      </c>
      <c r="AI21" s="71">
        <f t="shared" si="1"/>
        <v>0</v>
      </c>
      <c r="AJ21" s="71">
        <f t="shared" si="1"/>
        <v>0</v>
      </c>
      <c r="AK21" s="71">
        <f t="shared" si="1"/>
        <v>0</v>
      </c>
      <c r="AL21" s="71">
        <f t="shared" si="1"/>
        <v>0</v>
      </c>
      <c r="AM21" s="71">
        <f t="shared" si="1"/>
        <v>0</v>
      </c>
      <c r="AN21" s="71">
        <f t="shared" si="1"/>
        <v>0</v>
      </c>
      <c r="AO21" s="71">
        <f t="shared" si="1"/>
        <v>0</v>
      </c>
      <c r="AP21" s="71">
        <f t="shared" si="1"/>
        <v>0</v>
      </c>
      <c r="AQ21" s="71">
        <f t="shared" si="1"/>
        <v>0</v>
      </c>
      <c r="AR21" s="71">
        <f t="shared" si="1"/>
        <v>0</v>
      </c>
      <c r="AS21" s="71">
        <f t="shared" si="1"/>
        <v>0</v>
      </c>
      <c r="AT21" s="71">
        <f t="shared" si="1"/>
        <v>0</v>
      </c>
      <c r="AU21" s="71">
        <f t="shared" si="1"/>
        <v>0</v>
      </c>
      <c r="AV21" s="71">
        <f t="shared" si="1"/>
        <v>0</v>
      </c>
      <c r="AW21" s="71">
        <f t="shared" si="1"/>
        <v>0</v>
      </c>
      <c r="AX21" s="71">
        <f t="shared" si="1"/>
        <v>68493.197976764859</v>
      </c>
      <c r="AY21" s="71">
        <f t="shared" si="1"/>
        <v>139040.051372152</v>
      </c>
      <c r="AZ21" s="71">
        <f t="shared" si="1"/>
        <v>211702.62161465315</v>
      </c>
      <c r="BA21" s="71">
        <f t="shared" si="1"/>
        <v>286544.88089117815</v>
      </c>
      <c r="BB21" s="71">
        <f t="shared" si="1"/>
        <v>363632.77170295519</v>
      </c>
      <c r="BC21" s="71">
        <f t="shared" si="1"/>
        <v>443034.26829629316</v>
      </c>
      <c r="BD21" s="71">
        <f t="shared" si="1"/>
        <v>524819.44002766989</v>
      </c>
      <c r="BE21" s="71">
        <f t="shared" si="1"/>
        <v>609060.51672450092</v>
      </c>
      <c r="BF21" s="71">
        <f t="shared" si="1"/>
        <v>695831.95610490732</v>
      </c>
      <c r="BG21" s="71">
        <f t="shared" si="1"/>
        <v>785210.51332183194</v>
      </c>
      <c r="BH21" s="71">
        <f t="shared" si="1"/>
        <v>877275.31269890757</v>
      </c>
      <c r="BI21" s="71">
        <f t="shared" si="1"/>
        <v>972107.92172767385</v>
      </c>
      <c r="BJ21" s="71">
        <f t="shared" si="1"/>
        <v>1069792.4273979093</v>
      </c>
      <c r="BK21" s="71">
        <f t="shared" si="1"/>
        <v>1170415.5149351989</v>
      </c>
      <c r="BL21" s="71">
        <f t="shared" si="1"/>
        <v>1274066.5490221579</v>
      </c>
      <c r="BM21" s="71">
        <f t="shared" si="1"/>
        <v>0</v>
      </c>
      <c r="BN21" s="71">
        <f t="shared" si="1"/>
        <v>0</v>
      </c>
      <c r="BO21" s="71">
        <f t="shared" si="1"/>
        <v>0</v>
      </c>
      <c r="BP21" s="71">
        <f t="shared" si="1"/>
        <v>0</v>
      </c>
      <c r="BQ21" s="71">
        <f t="shared" si="1"/>
        <v>0</v>
      </c>
      <c r="BT21" s="104"/>
    </row>
    <row r="22" spans="1:90">
      <c r="A22" s="109"/>
      <c r="B22" s="135"/>
      <c r="I22" s="21"/>
      <c r="BT22" s="104"/>
    </row>
    <row r="23" spans="1:90" ht="18.5">
      <c r="A23" s="54" t="s">
        <v>524</v>
      </c>
      <c r="B23" s="6"/>
      <c r="C23" s="6"/>
      <c r="D23" s="6"/>
      <c r="E23" s="6"/>
      <c r="F23" s="6"/>
      <c r="G23" s="6"/>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row>
    <row r="24" spans="1:90">
      <c r="B24" s="28"/>
      <c r="D24" s="137"/>
      <c r="E24" s="137"/>
      <c r="F24" s="137"/>
      <c r="G24" s="27"/>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row>
    <row r="25" spans="1:90">
      <c r="A25" s="17" t="s">
        <v>552</v>
      </c>
      <c r="B25" s="28"/>
      <c r="D25" s="137"/>
      <c r="E25" s="137"/>
      <c r="F25" s="137"/>
      <c r="G25" s="27"/>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row>
    <row r="26" spans="1:90">
      <c r="A26" s="107" t="s">
        <v>24</v>
      </c>
      <c r="I26" s="108" t="str">
        <f>CONCATENATE(Parameters!$C$26,"$/year")</f>
        <v>2024$/year</v>
      </c>
      <c r="Z26" s="15">
        <f t="shared" ref="Z26:BQ26" si="2">Z20</f>
        <v>0</v>
      </c>
      <c r="AA26" s="15">
        <f t="shared" si="2"/>
        <v>0</v>
      </c>
      <c r="AB26" s="15">
        <f t="shared" si="2"/>
        <v>0</v>
      </c>
      <c r="AC26" s="15">
        <f t="shared" si="2"/>
        <v>0</v>
      </c>
      <c r="AD26" s="15">
        <f t="shared" si="2"/>
        <v>0</v>
      </c>
      <c r="AE26" s="15">
        <f t="shared" si="2"/>
        <v>0</v>
      </c>
      <c r="AF26" s="15">
        <f t="shared" si="2"/>
        <v>0</v>
      </c>
      <c r="AG26" s="15">
        <f t="shared" si="2"/>
        <v>0</v>
      </c>
      <c r="AH26" s="15">
        <f t="shared" si="2"/>
        <v>0</v>
      </c>
      <c r="AI26" s="15">
        <f t="shared" si="2"/>
        <v>0</v>
      </c>
      <c r="AJ26" s="15">
        <f t="shared" si="2"/>
        <v>0</v>
      </c>
      <c r="AK26" s="15">
        <f t="shared" si="2"/>
        <v>0</v>
      </c>
      <c r="AL26" s="15">
        <f t="shared" si="2"/>
        <v>0</v>
      </c>
      <c r="AM26" s="15">
        <f t="shared" si="2"/>
        <v>0</v>
      </c>
      <c r="AN26" s="15">
        <f t="shared" si="2"/>
        <v>0</v>
      </c>
      <c r="AO26" s="15">
        <f t="shared" si="2"/>
        <v>0</v>
      </c>
      <c r="AP26" s="15">
        <f t="shared" si="2"/>
        <v>0</v>
      </c>
      <c r="AQ26" s="15">
        <f t="shared" si="2"/>
        <v>0</v>
      </c>
      <c r="AR26" s="15">
        <f t="shared" si="2"/>
        <v>0</v>
      </c>
      <c r="AS26" s="15">
        <f t="shared" si="2"/>
        <v>0</v>
      </c>
      <c r="AT26" s="15">
        <f t="shared" si="2"/>
        <v>0</v>
      </c>
      <c r="AU26" s="15">
        <f t="shared" si="2"/>
        <v>0</v>
      </c>
      <c r="AV26" s="15">
        <f t="shared" si="2"/>
        <v>0</v>
      </c>
      <c r="AW26" s="15">
        <f t="shared" si="2"/>
        <v>0</v>
      </c>
      <c r="AX26" s="15">
        <f t="shared" si="2"/>
        <v>68493.197976764859</v>
      </c>
      <c r="AY26" s="15">
        <f t="shared" si="2"/>
        <v>139040.051372152</v>
      </c>
      <c r="AZ26" s="15">
        <f t="shared" si="2"/>
        <v>211702.62161465315</v>
      </c>
      <c r="BA26" s="15">
        <f t="shared" si="2"/>
        <v>286544.88089117815</v>
      </c>
      <c r="BB26" s="15">
        <f t="shared" si="2"/>
        <v>363632.77170295519</v>
      </c>
      <c r="BC26" s="15">
        <f t="shared" si="2"/>
        <v>443034.26829629316</v>
      </c>
      <c r="BD26" s="15">
        <f t="shared" si="2"/>
        <v>524819.44002766989</v>
      </c>
      <c r="BE26" s="15">
        <f t="shared" si="2"/>
        <v>609060.51672450092</v>
      </c>
      <c r="BF26" s="15">
        <f t="shared" si="2"/>
        <v>695831.95610490732</v>
      </c>
      <c r="BG26" s="15">
        <f t="shared" si="2"/>
        <v>785210.51332183194</v>
      </c>
      <c r="BH26" s="15">
        <f t="shared" si="2"/>
        <v>877275.31269890757</v>
      </c>
      <c r="BI26" s="15">
        <f t="shared" si="2"/>
        <v>972107.92172767385</v>
      </c>
      <c r="BJ26" s="15">
        <f t="shared" si="2"/>
        <v>1069792.4273979093</v>
      </c>
      <c r="BK26" s="15">
        <f t="shared" si="2"/>
        <v>1170415.5149351989</v>
      </c>
      <c r="BL26" s="15">
        <f t="shared" si="2"/>
        <v>1274066.5490221579</v>
      </c>
      <c r="BM26" s="15">
        <f t="shared" si="2"/>
        <v>0</v>
      </c>
      <c r="BN26" s="15">
        <f t="shared" si="2"/>
        <v>0</v>
      </c>
      <c r="BO26" s="15">
        <f t="shared" si="2"/>
        <v>0</v>
      </c>
      <c r="BP26" s="15">
        <f t="shared" si="2"/>
        <v>0</v>
      </c>
      <c r="BQ26" s="15">
        <f t="shared" si="2"/>
        <v>0</v>
      </c>
      <c r="BR26" s="15"/>
    </row>
    <row r="27" spans="1:90">
      <c r="A27" s="197" t="s">
        <v>106</v>
      </c>
      <c r="I27" s="108" t="str">
        <f>CONCATENATE(Parameters!$C$26,"$/year")</f>
        <v>2024$/year</v>
      </c>
      <c r="Z27" s="71">
        <f t="shared" ref="Z27:BQ27" si="3">SUM(Z26:Z26)</f>
        <v>0</v>
      </c>
      <c r="AA27" s="71">
        <f t="shared" si="3"/>
        <v>0</v>
      </c>
      <c r="AB27" s="71">
        <f t="shared" si="3"/>
        <v>0</v>
      </c>
      <c r="AC27" s="71">
        <f t="shared" si="3"/>
        <v>0</v>
      </c>
      <c r="AD27" s="71">
        <f t="shared" si="3"/>
        <v>0</v>
      </c>
      <c r="AE27" s="71">
        <f t="shared" si="3"/>
        <v>0</v>
      </c>
      <c r="AF27" s="71">
        <f t="shared" si="3"/>
        <v>0</v>
      </c>
      <c r="AG27" s="71">
        <f t="shared" si="3"/>
        <v>0</v>
      </c>
      <c r="AH27" s="71">
        <f t="shared" si="3"/>
        <v>0</v>
      </c>
      <c r="AI27" s="71">
        <f t="shared" si="3"/>
        <v>0</v>
      </c>
      <c r="AJ27" s="71">
        <f t="shared" si="3"/>
        <v>0</v>
      </c>
      <c r="AK27" s="71">
        <f t="shared" si="3"/>
        <v>0</v>
      </c>
      <c r="AL27" s="71">
        <f t="shared" si="3"/>
        <v>0</v>
      </c>
      <c r="AM27" s="71">
        <f t="shared" si="3"/>
        <v>0</v>
      </c>
      <c r="AN27" s="71">
        <f t="shared" si="3"/>
        <v>0</v>
      </c>
      <c r="AO27" s="71">
        <f t="shared" si="3"/>
        <v>0</v>
      </c>
      <c r="AP27" s="71">
        <f t="shared" si="3"/>
        <v>0</v>
      </c>
      <c r="AQ27" s="71">
        <f t="shared" si="3"/>
        <v>0</v>
      </c>
      <c r="AR27" s="71">
        <f t="shared" si="3"/>
        <v>0</v>
      </c>
      <c r="AS27" s="71">
        <f t="shared" si="3"/>
        <v>0</v>
      </c>
      <c r="AT27" s="71">
        <f t="shared" si="3"/>
        <v>0</v>
      </c>
      <c r="AU27" s="71">
        <f t="shared" si="3"/>
        <v>0</v>
      </c>
      <c r="AV27" s="71">
        <f t="shared" si="3"/>
        <v>0</v>
      </c>
      <c r="AW27" s="71">
        <f t="shared" si="3"/>
        <v>0</v>
      </c>
      <c r="AX27" s="71">
        <f t="shared" si="3"/>
        <v>68493.197976764859</v>
      </c>
      <c r="AY27" s="71">
        <f t="shared" si="3"/>
        <v>139040.051372152</v>
      </c>
      <c r="AZ27" s="71">
        <f t="shared" si="3"/>
        <v>211702.62161465315</v>
      </c>
      <c r="BA27" s="71">
        <f t="shared" si="3"/>
        <v>286544.88089117815</v>
      </c>
      <c r="BB27" s="71">
        <f t="shared" si="3"/>
        <v>363632.77170295519</v>
      </c>
      <c r="BC27" s="71">
        <f t="shared" si="3"/>
        <v>443034.26829629316</v>
      </c>
      <c r="BD27" s="71">
        <f t="shared" si="3"/>
        <v>524819.44002766989</v>
      </c>
      <c r="BE27" s="71">
        <f t="shared" si="3"/>
        <v>609060.51672450092</v>
      </c>
      <c r="BF27" s="71">
        <f t="shared" si="3"/>
        <v>695831.95610490732</v>
      </c>
      <c r="BG27" s="71">
        <f t="shared" si="3"/>
        <v>785210.51332183194</v>
      </c>
      <c r="BH27" s="71">
        <f t="shared" si="3"/>
        <v>877275.31269890757</v>
      </c>
      <c r="BI27" s="71">
        <f t="shared" si="3"/>
        <v>972107.92172767385</v>
      </c>
      <c r="BJ27" s="71">
        <f t="shared" si="3"/>
        <v>1069792.4273979093</v>
      </c>
      <c r="BK27" s="71">
        <f t="shared" si="3"/>
        <v>1170415.5149351989</v>
      </c>
      <c r="BL27" s="71">
        <f t="shared" si="3"/>
        <v>1274066.5490221579</v>
      </c>
      <c r="BM27" s="71">
        <f t="shared" si="3"/>
        <v>0</v>
      </c>
      <c r="BN27" s="71">
        <f t="shared" si="3"/>
        <v>0</v>
      </c>
      <c r="BO27" s="71">
        <f t="shared" si="3"/>
        <v>0</v>
      </c>
      <c r="BP27" s="71">
        <f t="shared" si="3"/>
        <v>0</v>
      </c>
      <c r="BQ27" s="71">
        <f t="shared" si="3"/>
        <v>0</v>
      </c>
      <c r="BR27" s="15"/>
    </row>
    <row r="28" spans="1:90" s="3" customFormat="1">
      <c r="H28" s="79"/>
      <c r="I28" s="108"/>
    </row>
    <row r="29" spans="1:90">
      <c r="A29" s="98" t="s">
        <v>504</v>
      </c>
      <c r="B29" s="21" t="s">
        <v>505</v>
      </c>
      <c r="C29" s="108"/>
      <c r="D29" s="137"/>
      <c r="E29" s="137"/>
      <c r="F29" s="137"/>
      <c r="G29" s="27"/>
      <c r="I29" s="108" t="str">
        <f>CONCATENATE(Parameters!$C$26,"$/year")</f>
        <v>2024$/year</v>
      </c>
      <c r="Z29" s="71">
        <f>IF(Z$7&gt;=Project!$B$27,IF(Z$7&lt;Project!$B$28,Z27,0),0)</f>
        <v>0</v>
      </c>
      <c r="AA29" s="71">
        <f>IF(AA$7&gt;=Project!$B$27,IF(AA$7&lt;Project!$B$28,AA27,0),0)</f>
        <v>0</v>
      </c>
      <c r="AB29" s="71">
        <f>IF(AB$7&gt;=Project!$B$27,IF(AB$7&lt;Project!$B$28,AB27,0),0)</f>
        <v>0</v>
      </c>
      <c r="AC29" s="71">
        <f>IF(AC$7&gt;=Project!$B$27,IF(AC$7&lt;Project!$B$28,AC27,0),0)</f>
        <v>0</v>
      </c>
      <c r="AD29" s="71">
        <f>IF(AD$7&gt;=Project!$B$27,IF(AD$7&lt;Project!$B$28,AD27,0),0)</f>
        <v>0</v>
      </c>
      <c r="AE29" s="71">
        <f>IF(AE$7&gt;=Project!$B$27,IF(AE$7&lt;Project!$B$28,AE27,0),0)</f>
        <v>0</v>
      </c>
      <c r="AF29" s="71">
        <f>IF(AF$7&gt;=Project!$B$27,IF(AF$7&lt;Project!$B$28,AF27,0),0)</f>
        <v>0</v>
      </c>
      <c r="AG29" s="71">
        <f>IF(AG$7&gt;=Project!$B$27,IF(AG$7&lt;Project!$B$28,AG27,0),0)</f>
        <v>0</v>
      </c>
      <c r="AH29" s="71">
        <f>IF(AH$7&gt;=Project!$B$27,IF(AH$7&lt;Project!$B$28,AH27,0),0)</f>
        <v>0</v>
      </c>
      <c r="AI29" s="71">
        <f>IF(AI$7&gt;=Project!$B$27,IF(AI$7&lt;Project!$B$28,AI27,0),0)</f>
        <v>0</v>
      </c>
      <c r="AJ29" s="71">
        <f>IF(AJ$7&gt;=Project!$B$27,IF(AJ$7&lt;Project!$B$28,AJ27,0),0)</f>
        <v>0</v>
      </c>
      <c r="AK29" s="71">
        <f>IF(AK$7&gt;=Project!$B$27,IF(AK$7&lt;Project!$B$28,AK27,0),0)</f>
        <v>0</v>
      </c>
      <c r="AL29" s="71">
        <f>IF(AL$7&gt;=Project!$B$27,IF(AL$7&lt;Project!$B$28,AL27,0),0)</f>
        <v>0</v>
      </c>
      <c r="AM29" s="71">
        <f>IF(AM$7&gt;=Project!$B$27,IF(AM$7&lt;Project!$B$28,AM27,0),0)</f>
        <v>0</v>
      </c>
      <c r="AN29" s="71">
        <f>IF(AN$7&gt;=Project!$B$27,IF(AN$7&lt;Project!$B$28,AN27,0),0)</f>
        <v>0</v>
      </c>
      <c r="AO29" s="71">
        <f>IF(AO$7&gt;=Project!$B$27,IF(AO$7&lt;Project!$B$28,AO27,0),0)</f>
        <v>0</v>
      </c>
      <c r="AP29" s="71">
        <f>IF(AP$7&gt;=Project!$B$27,IF(AP$7&lt;Project!$B$28,AP27,0),0)</f>
        <v>0</v>
      </c>
      <c r="AQ29" s="71">
        <f>IF(AQ$7&gt;=Project!$B$27,IF(AQ$7&lt;Project!$B$28,AQ27,0),0)</f>
        <v>0</v>
      </c>
      <c r="AR29" s="71">
        <f>IF(AR$7&gt;=Project!$B$27,IF(AR$7&lt;Project!$B$28,AR27,0),0)</f>
        <v>0</v>
      </c>
      <c r="AS29" s="71">
        <f>IF(AS$7&gt;=Project!$B$27,IF(AS$7&lt;Project!$B$28,AS27,0),0)</f>
        <v>0</v>
      </c>
      <c r="AT29" s="71">
        <f>IF(AT$7&gt;=Project!$B$27,IF(AT$7&lt;Project!$B$28,AT27,0),0)</f>
        <v>0</v>
      </c>
      <c r="AU29" s="71">
        <f>IF(AU$7&gt;=Project!$B$27,IF(AU$7&lt;Project!$B$28,AU27,0),0)</f>
        <v>0</v>
      </c>
      <c r="AV29" s="71">
        <f>IF(AV$7&gt;=Project!$B$27,IF(AV$7&lt;Project!$B$28,AV27,0),0)</f>
        <v>0</v>
      </c>
      <c r="AW29" s="71">
        <f>IF(AW$7&gt;=Project!$B$27,IF(AW$7&lt;Project!$B$28,AW27,0),0)</f>
        <v>0</v>
      </c>
      <c r="AX29" s="71">
        <f>IF(AX$7&gt;=Project!$B$27,IF(AX$7&lt;Project!$B$28,AX27,0),0)</f>
        <v>68493.197976764859</v>
      </c>
      <c r="AY29" s="71">
        <f>IF(AY$7&gt;=Project!$B$27,IF(AY$7&lt;Project!$B$28,AY27,0),0)</f>
        <v>139040.051372152</v>
      </c>
      <c r="AZ29" s="71">
        <f>IF(AZ$7&gt;=Project!$B$27,IF(AZ$7&lt;Project!$B$28,AZ27,0),0)</f>
        <v>211702.62161465315</v>
      </c>
      <c r="BA29" s="71">
        <f>IF(BA$7&gt;=Project!$B$27,IF(BA$7&lt;Project!$B$28,BA27,0),0)</f>
        <v>286544.88089117815</v>
      </c>
      <c r="BB29" s="71">
        <f>IF(BB$7&gt;=Project!$B$27,IF(BB$7&lt;Project!$B$28,BB27,0),0)</f>
        <v>363632.77170295519</v>
      </c>
      <c r="BC29" s="71">
        <f>IF(BC$7&gt;=Project!$B$27,IF(BC$7&lt;Project!$B$28,BC27,0),0)</f>
        <v>443034.26829629316</v>
      </c>
      <c r="BD29" s="71">
        <f>IF(BD$7&gt;=Project!$B$27,IF(BD$7&lt;Project!$B$28,BD27,0),0)</f>
        <v>524819.44002766989</v>
      </c>
      <c r="BE29" s="71">
        <f>IF(BE$7&gt;=Project!$B$27,IF(BE$7&lt;Project!$B$28,BE27,0),0)</f>
        <v>609060.51672450092</v>
      </c>
      <c r="BF29" s="71">
        <f>IF(BF$7&gt;=Project!$B$27,IF(BF$7&lt;Project!$B$28,BF27,0),0)</f>
        <v>695831.95610490732</v>
      </c>
      <c r="BG29" s="71">
        <f>IF(BG$7&gt;=Project!$B$27,IF(BG$7&lt;Project!$B$28,BG27,0),0)</f>
        <v>785210.51332183194</v>
      </c>
      <c r="BH29" s="71">
        <f>IF(BH$7&gt;=Project!$B$27,IF(BH$7&lt;Project!$B$28,BH27,0),0)</f>
        <v>877275.31269890757</v>
      </c>
      <c r="BI29" s="71">
        <f>IF(BI$7&gt;=Project!$B$27,IF(BI$7&lt;Project!$B$28,BI27,0),0)</f>
        <v>972107.92172767385</v>
      </c>
      <c r="BJ29" s="71">
        <f>IF(BJ$7&gt;=Project!$B$27,IF(BJ$7&lt;Project!$B$28,BJ27,0),0)</f>
        <v>1069792.4273979093</v>
      </c>
      <c r="BK29" s="71">
        <f>IF(BK$7&gt;=Project!$B$27,IF(BK$7&lt;Project!$B$28,BK27,0),0)</f>
        <v>1170415.5149351989</v>
      </c>
      <c r="BL29" s="71">
        <f>IF(BL$7&gt;=Project!$B$27,IF(BL$7&lt;=Project!$B$28,BL27,0),0)</f>
        <v>1274066.5490221579</v>
      </c>
      <c r="BM29" s="71">
        <f>IF(BM$7&gt;=Project!$B$27,IF(BM$7&lt;=Project!$B$28,BM27,0),0)</f>
        <v>0</v>
      </c>
      <c r="BN29" s="71">
        <f>IF(BN$7&gt;=Project!$B$27,IF(BN$7&lt;=Project!$B$28,BN27,0),0)</f>
        <v>0</v>
      </c>
      <c r="BO29" s="71">
        <f>IF(BO$7&gt;=Project!$B$27,IF(BO$7&lt;=Project!$B$28,BO27,0),0)</f>
        <v>0</v>
      </c>
      <c r="BP29" s="71">
        <f>IF(BP$7&gt;=Project!$B$27,IF(BP$7&lt;=Project!$B$28,BP27,0),0)</f>
        <v>0</v>
      </c>
      <c r="BQ29" s="71">
        <f>IF(BQ$7&gt;=Project!$B$27,IF(BQ$7&lt;=Project!$B$28,BQ27,0),0)</f>
        <v>0</v>
      </c>
      <c r="BR29" s="73"/>
    </row>
    <row r="30" spans="1:90">
      <c r="BT30" s="8"/>
    </row>
    <row r="31" spans="1:90" ht="18.5">
      <c r="A31" s="55" t="s">
        <v>553</v>
      </c>
      <c r="B31" s="49"/>
      <c r="C31" s="49"/>
      <c r="D31" s="49"/>
      <c r="E31" s="49"/>
      <c r="F31" s="49"/>
      <c r="G31" s="49"/>
      <c r="BT31" s="8"/>
    </row>
    <row r="32" spans="1:90">
      <c r="A32" s="107" t="s">
        <v>263</v>
      </c>
      <c r="C32" s="27"/>
      <c r="D32" s="27"/>
      <c r="F32" s="27"/>
      <c r="G32" s="27"/>
      <c r="Z32" s="330">
        <f>Parameters!Z30</f>
        <v>1</v>
      </c>
      <c r="AA32" s="330">
        <f>Parameters!AA30</f>
        <v>0.93457943925233644</v>
      </c>
      <c r="AB32" s="330">
        <f>Parameters!AB30</f>
        <v>0.87343872827321156</v>
      </c>
      <c r="AC32" s="330">
        <f>Parameters!AC30</f>
        <v>0.81629787689085187</v>
      </c>
      <c r="AD32" s="330">
        <f>Parameters!AD30</f>
        <v>0.7628952120475252</v>
      </c>
      <c r="AE32" s="330">
        <f>Parameters!AE30</f>
        <v>0.71298617948366838</v>
      </c>
      <c r="AF32" s="330">
        <f>Parameters!AF30</f>
        <v>0.66634222381651254</v>
      </c>
      <c r="AG32" s="330">
        <f>Parameters!AG30</f>
        <v>0.62274974188459109</v>
      </c>
      <c r="AH32" s="330">
        <f>Parameters!AH30</f>
        <v>0.5820091045650384</v>
      </c>
      <c r="AI32" s="330">
        <f>Parameters!AI30</f>
        <v>0.54393374258414806</v>
      </c>
      <c r="AJ32" s="330">
        <f>Parameters!AJ30</f>
        <v>0.5083492921347178</v>
      </c>
      <c r="AK32" s="330">
        <f>Parameters!AK30</f>
        <v>0.47509279638758667</v>
      </c>
      <c r="AL32" s="330">
        <f>Parameters!AL30</f>
        <v>0.44401195924073528</v>
      </c>
      <c r="AM32" s="330">
        <f>Parameters!AM30</f>
        <v>0.41496444788853759</v>
      </c>
      <c r="AN32" s="330">
        <f>Parameters!AN30</f>
        <v>0.3878172410173249</v>
      </c>
      <c r="AO32" s="330">
        <f>Parameters!AO30</f>
        <v>0.36244601964235967</v>
      </c>
      <c r="AP32" s="330">
        <f>Parameters!AP30</f>
        <v>0.33873459779659787</v>
      </c>
      <c r="AQ32" s="330">
        <f>Parameters!AQ30</f>
        <v>0.31657439046411018</v>
      </c>
      <c r="AR32" s="330">
        <f>Parameters!AR30</f>
        <v>0.29586391632159825</v>
      </c>
      <c r="AS32" s="330">
        <f>Parameters!AS30</f>
        <v>0.27650833301083949</v>
      </c>
      <c r="AT32" s="330">
        <f>Parameters!AT30</f>
        <v>0.2584190028138687</v>
      </c>
      <c r="AU32" s="330">
        <f>Parameters!AU30</f>
        <v>0.24151308674193336</v>
      </c>
      <c r="AV32" s="330">
        <f>Parameters!AV30</f>
        <v>0.22571316517937698</v>
      </c>
      <c r="AW32" s="330">
        <f>Parameters!AW30</f>
        <v>0.21094688334521211</v>
      </c>
      <c r="AX32" s="330">
        <f>Parameters!AX30</f>
        <v>0.19714661994879637</v>
      </c>
      <c r="AY32" s="330">
        <f>Parameters!AY30</f>
        <v>0.18424917752223957</v>
      </c>
      <c r="AZ32" s="330">
        <f>Parameters!AZ30</f>
        <v>0.17219549301143888</v>
      </c>
      <c r="BA32" s="330">
        <f>Parameters!BA30</f>
        <v>0.16093036730041013</v>
      </c>
      <c r="BB32" s="330">
        <f>Parameters!BB30</f>
        <v>0.15040221243028987</v>
      </c>
      <c r="BC32" s="330">
        <f>Parameters!BC30</f>
        <v>0.1405628153554111</v>
      </c>
      <c r="BD32" s="330">
        <f>Parameters!BD30</f>
        <v>0.13136711715458982</v>
      </c>
      <c r="BE32" s="330">
        <f>Parameters!BE30</f>
        <v>0.1227730066865325</v>
      </c>
      <c r="BF32" s="330">
        <f>Parameters!BF30</f>
        <v>0.11474112774442291</v>
      </c>
      <c r="BG32" s="330">
        <f>Parameters!BG30</f>
        <v>0.10723469882656347</v>
      </c>
      <c r="BH32" s="330">
        <f>Parameters!BH30</f>
        <v>0.10021934469772288</v>
      </c>
      <c r="BI32" s="330">
        <f>Parameters!BI30</f>
        <v>9.366293896983445E-2</v>
      </c>
      <c r="BJ32" s="330">
        <f>Parameters!BJ30</f>
        <v>8.7535456981153698E-2</v>
      </c>
      <c r="BK32" s="330">
        <f>Parameters!BK30</f>
        <v>8.1808838300143641E-2</v>
      </c>
      <c r="BL32" s="330">
        <f>Parameters!BL30</f>
        <v>7.6456858224433308E-2</v>
      </c>
      <c r="BM32" s="330">
        <f>Parameters!BM30</f>
        <v>7.1455007686386268E-2</v>
      </c>
      <c r="BN32" s="330">
        <f>Parameters!BN30</f>
        <v>6.6780381015314264E-2</v>
      </c>
      <c r="BO32" s="330">
        <f>Parameters!BO30</f>
        <v>6.2411571042349782E-2</v>
      </c>
      <c r="BP32" s="330">
        <f>Parameters!BP30</f>
        <v>5.8328571067616623E-2</v>
      </c>
      <c r="BQ32" s="330">
        <f>Parameters!BQ30</f>
        <v>5.4512683240763193E-2</v>
      </c>
      <c r="CL32" s="8"/>
    </row>
    <row r="33" spans="1:69" s="76" customFormat="1">
      <c r="A33" s="82" t="s">
        <v>489</v>
      </c>
      <c r="B33" s="69">
        <f>SUM(AC33:BQ33)</f>
        <v>1012193.7792898624</v>
      </c>
      <c r="I33" s="74"/>
      <c r="Z33" s="83">
        <f>Z29*Z32</f>
        <v>0</v>
      </c>
      <c r="AA33" s="83">
        <f t="shared" ref="AA33:BQ33" si="4">AA29*AA32</f>
        <v>0</v>
      </c>
      <c r="AB33" s="83">
        <f t="shared" si="4"/>
        <v>0</v>
      </c>
      <c r="AC33" s="83">
        <f t="shared" si="4"/>
        <v>0</v>
      </c>
      <c r="AD33" s="83">
        <f t="shared" si="4"/>
        <v>0</v>
      </c>
      <c r="AE33" s="83">
        <f t="shared" si="4"/>
        <v>0</v>
      </c>
      <c r="AF33" s="83">
        <f t="shared" si="4"/>
        <v>0</v>
      </c>
      <c r="AG33" s="83">
        <f t="shared" si="4"/>
        <v>0</v>
      </c>
      <c r="AH33" s="83">
        <f t="shared" si="4"/>
        <v>0</v>
      </c>
      <c r="AI33" s="83">
        <f t="shared" si="4"/>
        <v>0</v>
      </c>
      <c r="AJ33" s="83">
        <f t="shared" si="4"/>
        <v>0</v>
      </c>
      <c r="AK33" s="83">
        <f t="shared" si="4"/>
        <v>0</v>
      </c>
      <c r="AL33" s="83">
        <f t="shared" si="4"/>
        <v>0</v>
      </c>
      <c r="AM33" s="83">
        <f t="shared" si="4"/>
        <v>0</v>
      </c>
      <c r="AN33" s="83">
        <f t="shared" si="4"/>
        <v>0</v>
      </c>
      <c r="AO33" s="83">
        <f t="shared" si="4"/>
        <v>0</v>
      </c>
      <c r="AP33" s="83">
        <f t="shared" si="4"/>
        <v>0</v>
      </c>
      <c r="AQ33" s="83">
        <f t="shared" si="4"/>
        <v>0</v>
      </c>
      <c r="AR33" s="83">
        <f t="shared" si="4"/>
        <v>0</v>
      </c>
      <c r="AS33" s="83">
        <f t="shared" si="4"/>
        <v>0</v>
      </c>
      <c r="AT33" s="83">
        <f t="shared" si="4"/>
        <v>0</v>
      </c>
      <c r="AU33" s="83">
        <f t="shared" si="4"/>
        <v>0</v>
      </c>
      <c r="AV33" s="83">
        <f t="shared" si="4"/>
        <v>0</v>
      </c>
      <c r="AW33" s="83">
        <f t="shared" si="4"/>
        <v>0</v>
      </c>
      <c r="AX33" s="83">
        <f t="shared" si="4"/>
        <v>13503.20247060293</v>
      </c>
      <c r="AY33" s="83">
        <f t="shared" si="4"/>
        <v>25618.015107968942</v>
      </c>
      <c r="AZ33" s="83">
        <f t="shared" si="4"/>
        <v>36454.237300749293</v>
      </c>
      <c r="BA33" s="83">
        <f t="shared" si="4"/>
        <v>46113.77292986957</v>
      </c>
      <c r="BB33" s="83">
        <f t="shared" si="4"/>
        <v>54691.173376282961</v>
      </c>
      <c r="BC33" s="83">
        <f t="shared" si="4"/>
        <v>62274.144050651514</v>
      </c>
      <c r="BD33" s="83">
        <f t="shared" si="4"/>
        <v>68944.016863121142</v>
      </c>
      <c r="BE33" s="83">
        <f t="shared" si="4"/>
        <v>74776.190892320097</v>
      </c>
      <c r="BF33" s="83">
        <f t="shared" si="4"/>
        <v>79840.54336408485</v>
      </c>
      <c r="BG33" s="83">
        <f t="shared" si="4"/>
        <v>84201.812911517947</v>
      </c>
      <c r="BH33" s="83">
        <f t="shared" si="4"/>
        <v>87919.956958174444</v>
      </c>
      <c r="BI33" s="83">
        <f t="shared" si="4"/>
        <v>91050.484944871714</v>
      </c>
      <c r="BJ33" s="83">
        <f t="shared" si="4"/>
        <v>93644.769007253679</v>
      </c>
      <c r="BK33" s="83">
        <f t="shared" si="4"/>
        <v>95750.333605313048</v>
      </c>
      <c r="BL33" s="83">
        <f>BL29*BL32</f>
        <v>97411.125507080142</v>
      </c>
      <c r="BM33" s="83">
        <f t="shared" si="4"/>
        <v>0</v>
      </c>
      <c r="BN33" s="83">
        <f t="shared" si="4"/>
        <v>0</v>
      </c>
      <c r="BO33" s="83">
        <f t="shared" si="4"/>
        <v>0</v>
      </c>
      <c r="BP33" s="83">
        <f t="shared" si="4"/>
        <v>0</v>
      </c>
      <c r="BQ33" s="83">
        <f t="shared" si="4"/>
        <v>0</v>
      </c>
    </row>
    <row r="34" spans="1:69" ht="15.5">
      <c r="A34" s="72"/>
    </row>
    <row r="35" spans="1:69">
      <c r="A35" s="18"/>
    </row>
    <row r="36" spans="1:69">
      <c r="A36" s="28"/>
      <c r="B36" s="69"/>
      <c r="AX36" s="148"/>
      <c r="AY36" s="148"/>
      <c r="AZ36" s="148"/>
      <c r="BA36" s="148"/>
      <c r="BB36" s="148"/>
      <c r="BC36" s="148"/>
      <c r="BD36" s="148"/>
      <c r="BE36" s="148"/>
      <c r="BF36" s="148"/>
      <c r="BG36" s="148"/>
      <c r="BH36" s="148"/>
      <c r="BI36" s="148"/>
      <c r="BJ36" s="148"/>
      <c r="BK36" s="148"/>
      <c r="BL36" s="148"/>
    </row>
    <row r="37" spans="1:69">
      <c r="A37" s="28"/>
      <c r="B37" s="69"/>
      <c r="AX37" s="148"/>
    </row>
    <row r="38" spans="1:69" ht="15.5">
      <c r="A38" s="153"/>
      <c r="B38" s="69"/>
      <c r="AU38" s="32"/>
    </row>
    <row r="39" spans="1:69">
      <c r="A39" s="18"/>
    </row>
    <row r="40" spans="1:69">
      <c r="A40" s="1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91E67-242A-47D3-A07D-70F980636EBD}">
  <dimension ref="A1:BT28"/>
  <sheetViews>
    <sheetView zoomScale="90" zoomScaleNormal="90" workbookViewId="0">
      <selection activeCell="A2" sqref="A2"/>
    </sheetView>
  </sheetViews>
  <sheetFormatPr defaultColWidth="9" defaultRowHeight="14.5"/>
  <cols>
    <col min="1" max="1" width="60" customWidth="1"/>
    <col min="2" max="2" width="31" customWidth="1"/>
    <col min="3" max="7" width="3.54296875" customWidth="1"/>
    <col min="8" max="8" width="3" customWidth="1"/>
    <col min="9" max="9" width="18.453125" bestFit="1" customWidth="1"/>
    <col min="10" max="10" width="5.54296875" bestFit="1" customWidth="1"/>
    <col min="11"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",Project!E15,":  ",Project!A15,":  ",Project!B15," resulting from ",Project!C15,IF(ISBLANK(Project!D15),"",CONCATENATE(" associated with ",Project!D15)))</f>
        <v>Benefit 5c:  Safety:  Reduced Risk at a Highway-Rail Crossing resulting from Rail Traffic Reroute</v>
      </c>
    </row>
    <row r="4" spans="1:72">
      <c r="A4" s="12">
        <v>1</v>
      </c>
      <c r="B4" s="13" t="s">
        <v>472</v>
      </c>
    </row>
    <row r="6" spans="1:72">
      <c r="J6" s="14">
        <f>Project!L19</f>
        <v>-16</v>
      </c>
      <c r="K6" s="14">
        <f>Project!M19</f>
        <v>-15</v>
      </c>
      <c r="L6" s="14">
        <f>Project!N19</f>
        <v>-14</v>
      </c>
      <c r="M6" s="14">
        <f>Project!O19</f>
        <v>-13</v>
      </c>
      <c r="N6" s="14">
        <f>Project!P19</f>
        <v>-12</v>
      </c>
      <c r="O6" s="14">
        <f>Project!Q19</f>
        <v>-11</v>
      </c>
      <c r="P6" s="14">
        <f>Project!R19</f>
        <v>-10</v>
      </c>
      <c r="Q6" s="14">
        <f>Project!S19</f>
        <v>-9</v>
      </c>
      <c r="R6" s="14">
        <f>Project!T19</f>
        <v>-8</v>
      </c>
      <c r="S6" s="14">
        <f>Project!U19</f>
        <v>-7</v>
      </c>
      <c r="T6" s="14">
        <f>Project!V19</f>
        <v>-6</v>
      </c>
      <c r="U6" s="14">
        <f>Project!W19</f>
        <v>-5</v>
      </c>
      <c r="V6" s="14">
        <f>Project!X19</f>
        <v>-4</v>
      </c>
      <c r="W6" s="14">
        <f>Project!Y19</f>
        <v>-3</v>
      </c>
      <c r="X6" s="14">
        <f>Project!Z19</f>
        <v>-2</v>
      </c>
      <c r="Y6" s="14">
        <f>Project!AA19</f>
        <v>-1</v>
      </c>
      <c r="Z6" s="14">
        <f>Project!AB19</f>
        <v>0</v>
      </c>
      <c r="AA6" s="14">
        <f>Project!AC19</f>
        <v>1</v>
      </c>
      <c r="AB6" s="14">
        <f>Project!AD19</f>
        <v>2</v>
      </c>
      <c r="AC6" s="14">
        <f>Project!AE19</f>
        <v>3</v>
      </c>
      <c r="AD6" s="14">
        <f>Project!AF19</f>
        <v>4</v>
      </c>
      <c r="AE6" s="14">
        <f>Project!AG19</f>
        <v>5</v>
      </c>
      <c r="AF6" s="14">
        <f>Project!AH19</f>
        <v>6</v>
      </c>
      <c r="AG6" s="14">
        <f>Project!AI19</f>
        <v>7</v>
      </c>
      <c r="AH6" s="14">
        <f>Project!AJ19</f>
        <v>8</v>
      </c>
      <c r="AI6" s="14">
        <f>Project!AK19</f>
        <v>9</v>
      </c>
      <c r="AJ6" s="14">
        <f>Project!AL19</f>
        <v>10</v>
      </c>
      <c r="AK6" s="14">
        <f>Project!AM19</f>
        <v>11</v>
      </c>
      <c r="AL6" s="14">
        <f>Project!AN19</f>
        <v>12</v>
      </c>
      <c r="AM6" s="14">
        <f>Project!AO19</f>
        <v>13</v>
      </c>
      <c r="AN6" s="14">
        <f>Project!AP19</f>
        <v>14</v>
      </c>
      <c r="AO6" s="14">
        <f>Project!AQ19</f>
        <v>15</v>
      </c>
      <c r="AP6" s="14">
        <f>Project!AR19</f>
        <v>16</v>
      </c>
      <c r="AQ6" s="14">
        <f>Project!AS19</f>
        <v>17</v>
      </c>
      <c r="AR6" s="14">
        <f>Project!AT19</f>
        <v>18</v>
      </c>
      <c r="AS6" s="14">
        <f>Project!AU19</f>
        <v>19</v>
      </c>
      <c r="AT6" s="14">
        <f>Project!AV19</f>
        <v>20</v>
      </c>
      <c r="AU6" s="14">
        <f>Project!AW19</f>
        <v>21</v>
      </c>
      <c r="AV6" s="14">
        <f>Project!AX19</f>
        <v>22</v>
      </c>
      <c r="AW6" s="14">
        <f>Project!AY19</f>
        <v>23</v>
      </c>
      <c r="AX6" s="14">
        <f>Project!AZ19</f>
        <v>24</v>
      </c>
      <c r="AY6" s="14">
        <f>Project!BA19</f>
        <v>25</v>
      </c>
      <c r="AZ6" s="14">
        <f>Project!BB19</f>
        <v>26</v>
      </c>
      <c r="BA6" s="14">
        <f>Project!BC19</f>
        <v>27</v>
      </c>
      <c r="BB6" s="14">
        <f>Project!BD19</f>
        <v>28</v>
      </c>
      <c r="BC6" s="14">
        <f>Project!BE19</f>
        <v>29</v>
      </c>
      <c r="BD6" s="14">
        <f>Project!BF19</f>
        <v>30</v>
      </c>
      <c r="BE6" s="14">
        <f>Project!BG19</f>
        <v>31</v>
      </c>
      <c r="BF6" s="14">
        <f>Project!BH19</f>
        <v>32</v>
      </c>
      <c r="BG6" s="14">
        <f>Project!BI19</f>
        <v>33</v>
      </c>
      <c r="BH6" s="14">
        <f>Project!BJ19</f>
        <v>34</v>
      </c>
      <c r="BI6" s="14">
        <f>Project!BK19</f>
        <v>35</v>
      </c>
      <c r="BJ6" s="14">
        <f>Project!BL19</f>
        <v>36</v>
      </c>
      <c r="BK6" s="14">
        <f>Project!BM19</f>
        <v>37</v>
      </c>
      <c r="BL6" s="14">
        <f>Project!BN19</f>
        <v>38</v>
      </c>
      <c r="BM6" s="14">
        <f>Project!BO19</f>
        <v>39</v>
      </c>
      <c r="BN6" s="14">
        <f>Project!BP19</f>
        <v>40</v>
      </c>
      <c r="BO6" s="14">
        <f>Project!BQ19</f>
        <v>41</v>
      </c>
      <c r="BP6" s="14">
        <f>Project!BR19</f>
        <v>42</v>
      </c>
      <c r="BQ6" s="14">
        <f>Project!BS19</f>
        <v>43</v>
      </c>
      <c r="BR6" s="14"/>
    </row>
    <row r="7" spans="1:72">
      <c r="J7" s="16">
        <f>Project!L20</f>
        <v>2008</v>
      </c>
      <c r="K7" s="16">
        <f>Project!M20</f>
        <v>2009</v>
      </c>
      <c r="L7" s="16">
        <f>Project!N20</f>
        <v>2010</v>
      </c>
      <c r="M7" s="16">
        <f>Project!O20</f>
        <v>2011</v>
      </c>
      <c r="N7" s="16">
        <f>Project!P20</f>
        <v>2012</v>
      </c>
      <c r="O7" s="16">
        <f>Project!Q20</f>
        <v>2013</v>
      </c>
      <c r="P7" s="16">
        <f>Project!R20</f>
        <v>2014</v>
      </c>
      <c r="Q7" s="16">
        <f>Project!S20</f>
        <v>2015</v>
      </c>
      <c r="R7" s="16">
        <f>Project!T20</f>
        <v>2016</v>
      </c>
      <c r="S7" s="16">
        <f>Project!U20</f>
        <v>2017</v>
      </c>
      <c r="T7" s="16">
        <f>Project!V20</f>
        <v>2018</v>
      </c>
      <c r="U7" s="16">
        <f>Project!W20</f>
        <v>2019</v>
      </c>
      <c r="V7" s="16">
        <f>Project!X20</f>
        <v>2020</v>
      </c>
      <c r="W7" s="16">
        <f>Project!Y20</f>
        <v>2021</v>
      </c>
      <c r="X7" s="16">
        <f>Project!Z20</f>
        <v>2022</v>
      </c>
      <c r="Y7" s="16">
        <f>Project!AA20</f>
        <v>2023</v>
      </c>
      <c r="Z7" s="16">
        <f>Project!AB20</f>
        <v>2024</v>
      </c>
      <c r="AA7" s="16">
        <f>Project!AC20</f>
        <v>2025</v>
      </c>
      <c r="AB7" s="16">
        <f>Project!AD20</f>
        <v>2026</v>
      </c>
      <c r="AC7" s="16">
        <f>Project!AE20</f>
        <v>2027</v>
      </c>
      <c r="AD7" s="16">
        <f>Project!AF20</f>
        <v>2028</v>
      </c>
      <c r="AE7" s="16">
        <f>Project!AG20</f>
        <v>2029</v>
      </c>
      <c r="AF7" s="16">
        <f>Project!AH20</f>
        <v>2030</v>
      </c>
      <c r="AG7" s="16">
        <f>Project!AI20</f>
        <v>2031</v>
      </c>
      <c r="AH7" s="16">
        <f>Project!AJ20</f>
        <v>2032</v>
      </c>
      <c r="AI7" s="16">
        <f>Project!AK20</f>
        <v>2033</v>
      </c>
      <c r="AJ7" s="16">
        <f>Project!AL20</f>
        <v>2034</v>
      </c>
      <c r="AK7" s="16">
        <f>Project!AM20</f>
        <v>2035</v>
      </c>
      <c r="AL7" s="16">
        <f>Project!AN20</f>
        <v>2036</v>
      </c>
      <c r="AM7" s="16">
        <f>Project!AO20</f>
        <v>2037</v>
      </c>
      <c r="AN7" s="16">
        <f>Project!AP20</f>
        <v>2038</v>
      </c>
      <c r="AO7" s="16">
        <f>Project!AQ20</f>
        <v>2039</v>
      </c>
      <c r="AP7" s="16">
        <f>Project!AR20</f>
        <v>2040</v>
      </c>
      <c r="AQ7" s="16">
        <f>Project!AS20</f>
        <v>2041</v>
      </c>
      <c r="AR7" s="16">
        <f>Project!AT20</f>
        <v>2042</v>
      </c>
      <c r="AS7" s="16">
        <f>Project!AU20</f>
        <v>2043</v>
      </c>
      <c r="AT7" s="16">
        <f>Project!AV20</f>
        <v>2044</v>
      </c>
      <c r="AU7" s="16">
        <f>Project!AW20</f>
        <v>2045</v>
      </c>
      <c r="AV7" s="16">
        <f>Project!AX20</f>
        <v>2046</v>
      </c>
      <c r="AW7" s="16">
        <f>Project!AY20</f>
        <v>2047</v>
      </c>
      <c r="AX7" s="16">
        <f>Project!AZ20</f>
        <v>2048</v>
      </c>
      <c r="AY7" s="16">
        <f>Project!BA20</f>
        <v>2049</v>
      </c>
      <c r="AZ7" s="16">
        <f>Project!BB20</f>
        <v>2050</v>
      </c>
      <c r="BA7" s="16">
        <f>Project!BC20</f>
        <v>2051</v>
      </c>
      <c r="BB7" s="16">
        <f>Project!BD20</f>
        <v>2052</v>
      </c>
      <c r="BC7" s="16">
        <f>Project!BE20</f>
        <v>2053</v>
      </c>
      <c r="BD7" s="16">
        <f>Project!BF20</f>
        <v>2054</v>
      </c>
      <c r="BE7" s="16">
        <f>Project!BG20</f>
        <v>2055</v>
      </c>
      <c r="BF7" s="16">
        <f>Project!BH20</f>
        <v>2056</v>
      </c>
      <c r="BG7" s="16">
        <f>Project!BI20</f>
        <v>2057</v>
      </c>
      <c r="BH7" s="16">
        <f>Project!BJ20</f>
        <v>2058</v>
      </c>
      <c r="BI7" s="16">
        <f>Project!BK20</f>
        <v>2059</v>
      </c>
      <c r="BJ7" s="16">
        <f>Project!BL20</f>
        <v>2060</v>
      </c>
      <c r="BK7" s="16">
        <f>Project!BM20</f>
        <v>2061</v>
      </c>
      <c r="BL7" s="16">
        <f>Project!BN20</f>
        <v>2062</v>
      </c>
      <c r="BM7" s="16">
        <f>Project!BO20</f>
        <v>2063</v>
      </c>
      <c r="BN7" s="16">
        <f>Project!BP20</f>
        <v>2064</v>
      </c>
      <c r="BO7" s="16">
        <f>Project!BQ20</f>
        <v>2065</v>
      </c>
      <c r="BP7" s="16">
        <f>Project!BR20</f>
        <v>2066</v>
      </c>
      <c r="BQ7" s="16">
        <f>Project!BS20</f>
        <v>2067</v>
      </c>
      <c r="BR7" s="16"/>
      <c r="BT7" s="3" t="s">
        <v>473</v>
      </c>
    </row>
    <row r="8" spans="1:72">
      <c r="I8" s="21" t="s">
        <v>30</v>
      </c>
      <c r="J8" s="26"/>
      <c r="K8" s="26"/>
      <c r="L8" s="26"/>
      <c r="M8" s="26"/>
      <c r="N8" s="26"/>
      <c r="O8" s="26"/>
      <c r="P8" s="26"/>
      <c r="Q8" s="26"/>
      <c r="R8" s="26"/>
      <c r="S8" s="26"/>
      <c r="T8" s="26"/>
      <c r="U8" s="26"/>
      <c r="V8" s="26"/>
      <c r="W8" s="26"/>
      <c r="X8" s="26"/>
      <c r="Y8" s="26"/>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c r="BO8" s="14" t="str">
        <f>CONCATENATE(Parameters!$C$26,"$")</f>
        <v>2024$</v>
      </c>
      <c r="BP8" s="14" t="str">
        <f>CONCATENATE(Parameters!$C$26,"$")</f>
        <v>2024$</v>
      </c>
      <c r="BQ8" s="14" t="str">
        <f>CONCATENATE(Parameters!$C$26,"$")</f>
        <v>2024$</v>
      </c>
    </row>
    <row r="9" spans="1:72" ht="18.5">
      <c r="A9" s="50" t="s">
        <v>849</v>
      </c>
      <c r="B9" s="50"/>
      <c r="C9" s="50"/>
      <c r="D9" s="50"/>
      <c r="E9" s="50"/>
      <c r="F9" s="6"/>
      <c r="G9" s="6"/>
      <c r="I9" s="2"/>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row>
    <row r="10" spans="1:72" ht="15.5">
      <c r="A10" s="116"/>
      <c r="B10" s="4"/>
      <c r="C10" s="4"/>
      <c r="D10" s="4"/>
      <c r="E10" s="4"/>
      <c r="F10" s="4"/>
      <c r="I10" s="35"/>
      <c r="J10" s="26"/>
      <c r="K10" s="26"/>
      <c r="L10" s="26"/>
      <c r="M10" s="26"/>
      <c r="N10" s="26"/>
      <c r="O10" s="26"/>
      <c r="P10" s="26"/>
      <c r="Q10" s="26"/>
      <c r="R10" s="26"/>
      <c r="S10" s="26"/>
      <c r="T10" s="26"/>
      <c r="U10" s="26"/>
      <c r="V10" s="26"/>
      <c r="W10" s="26"/>
      <c r="X10" s="26"/>
      <c r="Y10" s="26"/>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3"/>
    </row>
    <row r="11" spans="1:72">
      <c r="A11" s="119"/>
      <c r="B11" s="4" t="s">
        <v>850</v>
      </c>
      <c r="C11" s="4"/>
      <c r="D11" s="4"/>
      <c r="E11" s="4"/>
      <c r="F11" s="4"/>
      <c r="I11" s="21"/>
      <c r="J11" s="26"/>
      <c r="K11" s="26"/>
      <c r="L11" s="26"/>
      <c r="M11" s="26"/>
      <c r="N11" s="26"/>
      <c r="O11" s="26"/>
      <c r="P11" s="26"/>
      <c r="Q11" s="26"/>
      <c r="R11" s="26"/>
      <c r="S11" s="26"/>
      <c r="T11" s="26"/>
      <c r="U11" s="26"/>
      <c r="V11" s="26"/>
      <c r="W11" s="26"/>
      <c r="X11" s="26"/>
      <c r="Y11" s="26"/>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117"/>
      <c r="BS11" s="3"/>
    </row>
    <row r="12" spans="1:72">
      <c r="A12" s="278" t="str">
        <f>Project!A280</f>
        <v>Fatal</v>
      </c>
      <c r="B12" s="278">
        <f>Project!E280</f>
        <v>3.4932694999999995E-4</v>
      </c>
      <c r="C12" s="4"/>
      <c r="D12" s="4"/>
      <c r="E12" s="4"/>
      <c r="F12" s="4"/>
      <c r="I12" t="s">
        <v>852</v>
      </c>
      <c r="J12" s="26"/>
      <c r="K12" s="26"/>
      <c r="L12" s="26"/>
      <c r="M12" s="26"/>
      <c r="N12" s="26"/>
      <c r="O12" s="26"/>
      <c r="P12" s="26"/>
      <c r="Q12" s="26"/>
      <c r="R12" s="26"/>
      <c r="S12" s="26"/>
      <c r="T12" s="26"/>
      <c r="U12" s="26"/>
      <c r="V12" s="26"/>
      <c r="W12" s="26"/>
      <c r="X12" s="26"/>
      <c r="Y12" s="26"/>
      <c r="Z12" s="553">
        <f>$B$12</f>
        <v>3.4932694999999995E-4</v>
      </c>
      <c r="AA12" s="553">
        <f t="shared" ref="AA12:BQ12" si="0">$B$12</f>
        <v>3.4932694999999995E-4</v>
      </c>
      <c r="AB12" s="553">
        <f t="shared" si="0"/>
        <v>3.4932694999999995E-4</v>
      </c>
      <c r="AC12" s="553">
        <f t="shared" si="0"/>
        <v>3.4932694999999995E-4</v>
      </c>
      <c r="AD12" s="553">
        <f t="shared" si="0"/>
        <v>3.4932694999999995E-4</v>
      </c>
      <c r="AE12" s="553">
        <f t="shared" si="0"/>
        <v>3.4932694999999995E-4</v>
      </c>
      <c r="AF12" s="553">
        <f t="shared" si="0"/>
        <v>3.4932694999999995E-4</v>
      </c>
      <c r="AG12" s="553">
        <f t="shared" si="0"/>
        <v>3.4932694999999995E-4</v>
      </c>
      <c r="AH12" s="553">
        <f t="shared" si="0"/>
        <v>3.4932694999999995E-4</v>
      </c>
      <c r="AI12" s="553">
        <f t="shared" si="0"/>
        <v>3.4932694999999995E-4</v>
      </c>
      <c r="AJ12" s="553">
        <f t="shared" si="0"/>
        <v>3.4932694999999995E-4</v>
      </c>
      <c r="AK12" s="553">
        <f t="shared" si="0"/>
        <v>3.4932694999999995E-4</v>
      </c>
      <c r="AL12" s="553">
        <f t="shared" si="0"/>
        <v>3.4932694999999995E-4</v>
      </c>
      <c r="AM12" s="553">
        <f t="shared" si="0"/>
        <v>3.4932694999999995E-4</v>
      </c>
      <c r="AN12" s="553">
        <f t="shared" si="0"/>
        <v>3.4932694999999995E-4</v>
      </c>
      <c r="AO12" s="553">
        <f t="shared" si="0"/>
        <v>3.4932694999999995E-4</v>
      </c>
      <c r="AP12" s="553">
        <f t="shared" si="0"/>
        <v>3.4932694999999995E-4</v>
      </c>
      <c r="AQ12" s="553">
        <f t="shared" si="0"/>
        <v>3.4932694999999995E-4</v>
      </c>
      <c r="AR12" s="553">
        <f t="shared" si="0"/>
        <v>3.4932694999999995E-4</v>
      </c>
      <c r="AS12" s="553">
        <f t="shared" si="0"/>
        <v>3.4932694999999995E-4</v>
      </c>
      <c r="AT12" s="553">
        <f t="shared" si="0"/>
        <v>3.4932694999999995E-4</v>
      </c>
      <c r="AU12" s="553">
        <f t="shared" si="0"/>
        <v>3.4932694999999995E-4</v>
      </c>
      <c r="AV12" s="553">
        <f t="shared" si="0"/>
        <v>3.4932694999999995E-4</v>
      </c>
      <c r="AW12" s="553">
        <f t="shared" si="0"/>
        <v>3.4932694999999995E-4</v>
      </c>
      <c r="AX12" s="553">
        <f t="shared" si="0"/>
        <v>3.4932694999999995E-4</v>
      </c>
      <c r="AY12" s="553">
        <f t="shared" si="0"/>
        <v>3.4932694999999995E-4</v>
      </c>
      <c r="AZ12" s="553">
        <f t="shared" si="0"/>
        <v>3.4932694999999995E-4</v>
      </c>
      <c r="BA12" s="553">
        <f t="shared" si="0"/>
        <v>3.4932694999999995E-4</v>
      </c>
      <c r="BB12" s="553">
        <f t="shared" si="0"/>
        <v>3.4932694999999995E-4</v>
      </c>
      <c r="BC12" s="553">
        <f t="shared" si="0"/>
        <v>3.4932694999999995E-4</v>
      </c>
      <c r="BD12" s="553">
        <f t="shared" si="0"/>
        <v>3.4932694999999995E-4</v>
      </c>
      <c r="BE12" s="553">
        <f t="shared" si="0"/>
        <v>3.4932694999999995E-4</v>
      </c>
      <c r="BF12" s="553">
        <f t="shared" si="0"/>
        <v>3.4932694999999995E-4</v>
      </c>
      <c r="BG12" s="553">
        <f t="shared" si="0"/>
        <v>3.4932694999999995E-4</v>
      </c>
      <c r="BH12" s="553">
        <f t="shared" si="0"/>
        <v>3.4932694999999995E-4</v>
      </c>
      <c r="BI12" s="553">
        <f t="shared" si="0"/>
        <v>3.4932694999999995E-4</v>
      </c>
      <c r="BJ12" s="553">
        <f t="shared" si="0"/>
        <v>3.4932694999999995E-4</v>
      </c>
      <c r="BK12" s="553">
        <f t="shared" si="0"/>
        <v>3.4932694999999995E-4</v>
      </c>
      <c r="BL12" s="553">
        <f t="shared" si="0"/>
        <v>3.4932694999999995E-4</v>
      </c>
      <c r="BM12" s="553">
        <f t="shared" si="0"/>
        <v>3.4932694999999995E-4</v>
      </c>
      <c r="BN12" s="553">
        <f t="shared" si="0"/>
        <v>3.4932694999999995E-4</v>
      </c>
      <c r="BO12" s="553">
        <f t="shared" si="0"/>
        <v>3.4932694999999995E-4</v>
      </c>
      <c r="BP12" s="553">
        <f t="shared" si="0"/>
        <v>3.4932694999999995E-4</v>
      </c>
      <c r="BQ12" s="553">
        <f t="shared" si="0"/>
        <v>3.4932694999999995E-4</v>
      </c>
      <c r="BR12" s="117"/>
      <c r="BS12" s="3"/>
      <c r="BT12" t="s">
        <v>853</v>
      </c>
    </row>
    <row r="13" spans="1:72">
      <c r="A13" s="278" t="str">
        <f>Project!A281</f>
        <v>Injury</v>
      </c>
      <c r="B13" s="278">
        <f>Project!E281</f>
        <v>7.5059937000000005E-4</v>
      </c>
      <c r="C13" s="4"/>
      <c r="D13" s="4"/>
      <c r="E13" s="4"/>
      <c r="F13" s="4"/>
      <c r="I13" t="s">
        <v>852</v>
      </c>
      <c r="J13" s="26"/>
      <c r="K13" s="26"/>
      <c r="L13" s="26"/>
      <c r="M13" s="26"/>
      <c r="N13" s="26"/>
      <c r="O13" s="26"/>
      <c r="P13" s="26"/>
      <c r="Q13" s="26"/>
      <c r="R13" s="26"/>
      <c r="S13" s="26"/>
      <c r="T13" s="26"/>
      <c r="U13" s="26"/>
      <c r="V13" s="26"/>
      <c r="W13" s="26"/>
      <c r="X13" s="26"/>
      <c r="Y13" s="26"/>
      <c r="Z13" s="553">
        <f>$B$13</f>
        <v>7.5059937000000005E-4</v>
      </c>
      <c r="AA13" s="553">
        <f t="shared" ref="AA13:BQ13" si="1">$B$13</f>
        <v>7.5059937000000005E-4</v>
      </c>
      <c r="AB13" s="553">
        <f t="shared" si="1"/>
        <v>7.5059937000000005E-4</v>
      </c>
      <c r="AC13" s="553">
        <f t="shared" si="1"/>
        <v>7.5059937000000005E-4</v>
      </c>
      <c r="AD13" s="553">
        <f t="shared" si="1"/>
        <v>7.5059937000000005E-4</v>
      </c>
      <c r="AE13" s="553">
        <f t="shared" si="1"/>
        <v>7.5059937000000005E-4</v>
      </c>
      <c r="AF13" s="553">
        <f t="shared" si="1"/>
        <v>7.5059937000000005E-4</v>
      </c>
      <c r="AG13" s="553">
        <f t="shared" si="1"/>
        <v>7.5059937000000005E-4</v>
      </c>
      <c r="AH13" s="553">
        <f t="shared" si="1"/>
        <v>7.5059937000000005E-4</v>
      </c>
      <c r="AI13" s="553">
        <f t="shared" si="1"/>
        <v>7.5059937000000005E-4</v>
      </c>
      <c r="AJ13" s="553">
        <f t="shared" si="1"/>
        <v>7.5059937000000005E-4</v>
      </c>
      <c r="AK13" s="553">
        <f t="shared" si="1"/>
        <v>7.5059937000000005E-4</v>
      </c>
      <c r="AL13" s="553">
        <f t="shared" si="1"/>
        <v>7.5059937000000005E-4</v>
      </c>
      <c r="AM13" s="553">
        <f t="shared" si="1"/>
        <v>7.5059937000000005E-4</v>
      </c>
      <c r="AN13" s="553">
        <f t="shared" si="1"/>
        <v>7.5059937000000005E-4</v>
      </c>
      <c r="AO13" s="553">
        <f t="shared" si="1"/>
        <v>7.5059937000000005E-4</v>
      </c>
      <c r="AP13" s="553">
        <f t="shared" si="1"/>
        <v>7.5059937000000005E-4</v>
      </c>
      <c r="AQ13" s="553">
        <f t="shared" si="1"/>
        <v>7.5059937000000005E-4</v>
      </c>
      <c r="AR13" s="553">
        <f t="shared" si="1"/>
        <v>7.5059937000000005E-4</v>
      </c>
      <c r="AS13" s="553">
        <f t="shared" si="1"/>
        <v>7.5059937000000005E-4</v>
      </c>
      <c r="AT13" s="553">
        <f t="shared" si="1"/>
        <v>7.5059937000000005E-4</v>
      </c>
      <c r="AU13" s="553">
        <f t="shared" si="1"/>
        <v>7.5059937000000005E-4</v>
      </c>
      <c r="AV13" s="553">
        <f t="shared" si="1"/>
        <v>7.5059937000000005E-4</v>
      </c>
      <c r="AW13" s="553">
        <f t="shared" si="1"/>
        <v>7.5059937000000005E-4</v>
      </c>
      <c r="AX13" s="553">
        <f t="shared" si="1"/>
        <v>7.5059937000000005E-4</v>
      </c>
      <c r="AY13" s="553">
        <f t="shared" si="1"/>
        <v>7.5059937000000005E-4</v>
      </c>
      <c r="AZ13" s="553">
        <f t="shared" si="1"/>
        <v>7.5059937000000005E-4</v>
      </c>
      <c r="BA13" s="553">
        <f t="shared" si="1"/>
        <v>7.5059937000000005E-4</v>
      </c>
      <c r="BB13" s="553">
        <f t="shared" si="1"/>
        <v>7.5059937000000005E-4</v>
      </c>
      <c r="BC13" s="553">
        <f t="shared" si="1"/>
        <v>7.5059937000000005E-4</v>
      </c>
      <c r="BD13" s="553">
        <f t="shared" si="1"/>
        <v>7.5059937000000005E-4</v>
      </c>
      <c r="BE13" s="553">
        <f t="shared" si="1"/>
        <v>7.5059937000000005E-4</v>
      </c>
      <c r="BF13" s="553">
        <f t="shared" si="1"/>
        <v>7.5059937000000005E-4</v>
      </c>
      <c r="BG13" s="553">
        <f t="shared" si="1"/>
        <v>7.5059937000000005E-4</v>
      </c>
      <c r="BH13" s="553">
        <f t="shared" si="1"/>
        <v>7.5059937000000005E-4</v>
      </c>
      <c r="BI13" s="553">
        <f t="shared" si="1"/>
        <v>7.5059937000000005E-4</v>
      </c>
      <c r="BJ13" s="553">
        <f t="shared" si="1"/>
        <v>7.5059937000000005E-4</v>
      </c>
      <c r="BK13" s="553">
        <f t="shared" si="1"/>
        <v>7.5059937000000005E-4</v>
      </c>
      <c r="BL13" s="553">
        <f t="shared" si="1"/>
        <v>7.5059937000000005E-4</v>
      </c>
      <c r="BM13" s="553">
        <f t="shared" si="1"/>
        <v>7.5059937000000005E-4</v>
      </c>
      <c r="BN13" s="553">
        <f t="shared" si="1"/>
        <v>7.5059937000000005E-4</v>
      </c>
      <c r="BO13" s="553">
        <f t="shared" si="1"/>
        <v>7.5059937000000005E-4</v>
      </c>
      <c r="BP13" s="553">
        <f t="shared" si="1"/>
        <v>7.5059937000000005E-4</v>
      </c>
      <c r="BQ13" s="553">
        <f t="shared" si="1"/>
        <v>7.5059937000000005E-4</v>
      </c>
      <c r="BR13" s="117"/>
      <c r="BS13" s="3"/>
      <c r="BT13" t="s">
        <v>853</v>
      </c>
    </row>
    <row r="14" spans="1:72">
      <c r="A14" s="278" t="str">
        <f>Project!A282</f>
        <v>PDO</v>
      </c>
      <c r="B14" s="278">
        <f>Project!E282</f>
        <v>1.4872424999999999E-3</v>
      </c>
      <c r="C14" s="4"/>
      <c r="D14" s="4"/>
      <c r="E14" s="4"/>
      <c r="F14" s="4"/>
      <c r="I14" t="s">
        <v>852</v>
      </c>
      <c r="J14" s="26"/>
      <c r="K14" s="26"/>
      <c r="L14" s="26"/>
      <c r="M14" s="26"/>
      <c r="N14" s="26"/>
      <c r="O14" s="26"/>
      <c r="P14" s="26"/>
      <c r="Q14" s="26"/>
      <c r="R14" s="26"/>
      <c r="S14" s="26"/>
      <c r="T14" s="26"/>
      <c r="U14" s="26"/>
      <c r="V14" s="26"/>
      <c r="W14" s="26"/>
      <c r="X14" s="26"/>
      <c r="Y14" s="26"/>
      <c r="Z14" s="553">
        <f>$B$14</f>
        <v>1.4872424999999999E-3</v>
      </c>
      <c r="AA14" s="553">
        <f t="shared" ref="AA14:BQ14" si="2">$B$14</f>
        <v>1.4872424999999999E-3</v>
      </c>
      <c r="AB14" s="553">
        <f t="shared" si="2"/>
        <v>1.4872424999999999E-3</v>
      </c>
      <c r="AC14" s="553">
        <f t="shared" si="2"/>
        <v>1.4872424999999999E-3</v>
      </c>
      <c r="AD14" s="553">
        <f t="shared" si="2"/>
        <v>1.4872424999999999E-3</v>
      </c>
      <c r="AE14" s="553">
        <f t="shared" si="2"/>
        <v>1.4872424999999999E-3</v>
      </c>
      <c r="AF14" s="553">
        <f t="shared" si="2"/>
        <v>1.4872424999999999E-3</v>
      </c>
      <c r="AG14" s="553">
        <f t="shared" si="2"/>
        <v>1.4872424999999999E-3</v>
      </c>
      <c r="AH14" s="553">
        <f t="shared" si="2"/>
        <v>1.4872424999999999E-3</v>
      </c>
      <c r="AI14" s="553">
        <f t="shared" si="2"/>
        <v>1.4872424999999999E-3</v>
      </c>
      <c r="AJ14" s="553">
        <f t="shared" si="2"/>
        <v>1.4872424999999999E-3</v>
      </c>
      <c r="AK14" s="553">
        <f t="shared" si="2"/>
        <v>1.4872424999999999E-3</v>
      </c>
      <c r="AL14" s="553">
        <f t="shared" si="2"/>
        <v>1.4872424999999999E-3</v>
      </c>
      <c r="AM14" s="553">
        <f t="shared" si="2"/>
        <v>1.4872424999999999E-3</v>
      </c>
      <c r="AN14" s="553">
        <f t="shared" si="2"/>
        <v>1.4872424999999999E-3</v>
      </c>
      <c r="AO14" s="553">
        <f t="shared" si="2"/>
        <v>1.4872424999999999E-3</v>
      </c>
      <c r="AP14" s="553">
        <f t="shared" si="2"/>
        <v>1.4872424999999999E-3</v>
      </c>
      <c r="AQ14" s="553">
        <f t="shared" si="2"/>
        <v>1.4872424999999999E-3</v>
      </c>
      <c r="AR14" s="553">
        <f t="shared" si="2"/>
        <v>1.4872424999999999E-3</v>
      </c>
      <c r="AS14" s="553">
        <f t="shared" si="2"/>
        <v>1.4872424999999999E-3</v>
      </c>
      <c r="AT14" s="553">
        <f t="shared" si="2"/>
        <v>1.4872424999999999E-3</v>
      </c>
      <c r="AU14" s="553">
        <f t="shared" si="2"/>
        <v>1.4872424999999999E-3</v>
      </c>
      <c r="AV14" s="553">
        <f t="shared" si="2"/>
        <v>1.4872424999999999E-3</v>
      </c>
      <c r="AW14" s="553">
        <f t="shared" si="2"/>
        <v>1.4872424999999999E-3</v>
      </c>
      <c r="AX14" s="553">
        <f t="shared" si="2"/>
        <v>1.4872424999999999E-3</v>
      </c>
      <c r="AY14" s="553">
        <f t="shared" si="2"/>
        <v>1.4872424999999999E-3</v>
      </c>
      <c r="AZ14" s="553">
        <f t="shared" si="2"/>
        <v>1.4872424999999999E-3</v>
      </c>
      <c r="BA14" s="553">
        <f t="shared" si="2"/>
        <v>1.4872424999999999E-3</v>
      </c>
      <c r="BB14" s="553">
        <f t="shared" si="2"/>
        <v>1.4872424999999999E-3</v>
      </c>
      <c r="BC14" s="553">
        <f t="shared" si="2"/>
        <v>1.4872424999999999E-3</v>
      </c>
      <c r="BD14" s="553">
        <f t="shared" si="2"/>
        <v>1.4872424999999999E-3</v>
      </c>
      <c r="BE14" s="553">
        <f t="shared" si="2"/>
        <v>1.4872424999999999E-3</v>
      </c>
      <c r="BF14" s="553">
        <f t="shared" si="2"/>
        <v>1.4872424999999999E-3</v>
      </c>
      <c r="BG14" s="553">
        <f t="shared" si="2"/>
        <v>1.4872424999999999E-3</v>
      </c>
      <c r="BH14" s="553">
        <f t="shared" si="2"/>
        <v>1.4872424999999999E-3</v>
      </c>
      <c r="BI14" s="553">
        <f t="shared" si="2"/>
        <v>1.4872424999999999E-3</v>
      </c>
      <c r="BJ14" s="553">
        <f t="shared" si="2"/>
        <v>1.4872424999999999E-3</v>
      </c>
      <c r="BK14" s="553">
        <f t="shared" si="2"/>
        <v>1.4872424999999999E-3</v>
      </c>
      <c r="BL14" s="553">
        <f t="shared" si="2"/>
        <v>1.4872424999999999E-3</v>
      </c>
      <c r="BM14" s="553">
        <f t="shared" si="2"/>
        <v>1.4872424999999999E-3</v>
      </c>
      <c r="BN14" s="553">
        <f t="shared" si="2"/>
        <v>1.4872424999999999E-3</v>
      </c>
      <c r="BO14" s="553">
        <f t="shared" si="2"/>
        <v>1.4872424999999999E-3</v>
      </c>
      <c r="BP14" s="553">
        <f t="shared" si="2"/>
        <v>1.4872424999999999E-3</v>
      </c>
      <c r="BQ14" s="553">
        <f t="shared" si="2"/>
        <v>1.4872424999999999E-3</v>
      </c>
      <c r="BR14" s="117"/>
      <c r="BS14" s="3"/>
      <c r="BT14" t="s">
        <v>853</v>
      </c>
    </row>
    <row r="15" spans="1:72">
      <c r="A15" s="278" t="str">
        <f>Project!A283</f>
        <v>Total</v>
      </c>
      <c r="B15" s="278">
        <f>Project!E283</f>
        <v>2.58716875E-3</v>
      </c>
      <c r="C15" s="4"/>
      <c r="D15" s="4"/>
      <c r="E15" s="4"/>
      <c r="F15" s="4"/>
      <c r="I15" t="s">
        <v>852</v>
      </c>
      <c r="J15" s="26"/>
      <c r="K15" s="26"/>
      <c r="L15" s="26"/>
      <c r="M15" s="26"/>
      <c r="N15" s="26"/>
      <c r="O15" s="26"/>
      <c r="P15" s="26"/>
      <c r="Q15" s="26"/>
      <c r="R15" s="26"/>
      <c r="S15" s="26"/>
      <c r="T15" s="26"/>
      <c r="U15" s="26"/>
      <c r="V15" s="26"/>
      <c r="W15" s="26"/>
      <c r="X15" s="26"/>
      <c r="Y15" s="26"/>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3"/>
    </row>
    <row r="16" spans="1:72">
      <c r="A16" s="278"/>
      <c r="B16" s="278"/>
      <c r="C16" s="4"/>
      <c r="D16" s="4"/>
      <c r="E16" s="4"/>
      <c r="F16" s="4"/>
      <c r="I16" s="35"/>
      <c r="J16" s="26"/>
      <c r="K16" s="26"/>
      <c r="L16" s="26"/>
      <c r="M16" s="26"/>
      <c r="N16" s="26"/>
      <c r="O16" s="26"/>
      <c r="P16" s="26"/>
      <c r="Q16" s="26"/>
      <c r="R16" s="26"/>
      <c r="S16" s="26"/>
      <c r="T16" s="26"/>
      <c r="U16" s="26"/>
      <c r="V16" s="26"/>
      <c r="W16" s="26"/>
      <c r="X16" s="26"/>
      <c r="Y16" s="26"/>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3"/>
    </row>
    <row r="17" spans="1:72" ht="18.5">
      <c r="A17" s="50" t="s">
        <v>848</v>
      </c>
      <c r="B17" s="6"/>
      <c r="C17" s="6"/>
      <c r="D17" s="6"/>
      <c r="E17" s="6"/>
      <c r="F17" s="19"/>
      <c r="G17" s="19"/>
      <c r="H17" s="3"/>
      <c r="I17" s="35"/>
      <c r="J17" s="26"/>
      <c r="K17" s="26"/>
      <c r="L17" s="26"/>
      <c r="M17" s="26"/>
      <c r="N17" s="26"/>
      <c r="O17" s="26"/>
      <c r="P17" s="26"/>
      <c r="Q17" s="26"/>
      <c r="R17" s="26"/>
      <c r="S17" s="26"/>
      <c r="T17" s="26"/>
      <c r="U17" s="26"/>
      <c r="V17" s="26"/>
      <c r="W17" s="26"/>
      <c r="X17" s="26"/>
      <c r="Y17" s="26"/>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3"/>
    </row>
    <row r="18" spans="1:72" ht="15.5">
      <c r="A18" s="72"/>
      <c r="B18" s="72"/>
      <c r="C18" s="72"/>
      <c r="D18" s="72"/>
      <c r="E18" s="72"/>
      <c r="F18" s="72"/>
      <c r="G18" s="72"/>
      <c r="I18" s="35"/>
      <c r="J18" s="26"/>
      <c r="K18" s="26"/>
      <c r="L18" s="26"/>
      <c r="M18" s="26"/>
      <c r="N18" s="26"/>
      <c r="O18" s="26"/>
      <c r="P18" s="26"/>
      <c r="Q18" s="26"/>
      <c r="R18" s="26"/>
      <c r="S18" s="26"/>
      <c r="T18" s="26"/>
      <c r="U18" s="26"/>
      <c r="V18" s="26"/>
      <c r="W18" s="26"/>
      <c r="X18" s="26"/>
      <c r="Y18" s="26"/>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3"/>
    </row>
    <row r="19" spans="1:72" ht="15.5">
      <c r="A19" s="175" t="str">
        <f>Parameters!B119</f>
        <v>Fatal Crash</v>
      </c>
      <c r="B19" s="552">
        <f>Parameters!C119</f>
        <v>15366900</v>
      </c>
      <c r="C19" s="72"/>
      <c r="D19" s="72"/>
      <c r="E19" s="72"/>
      <c r="F19" s="72"/>
      <c r="G19" s="72"/>
      <c r="I19" s="35" t="s">
        <v>851</v>
      </c>
      <c r="J19" s="26"/>
      <c r="K19" s="26"/>
      <c r="L19" s="26"/>
      <c r="M19" s="26"/>
      <c r="N19" s="26"/>
      <c r="O19" s="26"/>
      <c r="P19" s="26"/>
      <c r="Q19" s="26"/>
      <c r="R19" s="26"/>
      <c r="S19" s="26"/>
      <c r="T19" s="26"/>
      <c r="U19" s="26"/>
      <c r="V19" s="26"/>
      <c r="W19" s="26"/>
      <c r="X19" s="26"/>
      <c r="Y19" s="26"/>
      <c r="Z19" s="117">
        <f>Z12*$B$19</f>
        <v>5368.0723079549989</v>
      </c>
      <c r="AA19" s="117">
        <f t="shared" ref="AA19:BQ19" si="3">AA12*$B$19</f>
        <v>5368.0723079549989</v>
      </c>
      <c r="AB19" s="117">
        <f t="shared" si="3"/>
        <v>5368.0723079549989</v>
      </c>
      <c r="AC19" s="117">
        <f t="shared" si="3"/>
        <v>5368.0723079549989</v>
      </c>
      <c r="AD19" s="117">
        <f t="shared" si="3"/>
        <v>5368.0723079549989</v>
      </c>
      <c r="AE19" s="117">
        <f t="shared" si="3"/>
        <v>5368.0723079549989</v>
      </c>
      <c r="AF19" s="117">
        <f t="shared" si="3"/>
        <v>5368.0723079549989</v>
      </c>
      <c r="AG19" s="117">
        <f t="shared" si="3"/>
        <v>5368.0723079549989</v>
      </c>
      <c r="AH19" s="117">
        <f t="shared" si="3"/>
        <v>5368.0723079549989</v>
      </c>
      <c r="AI19" s="117">
        <f t="shared" si="3"/>
        <v>5368.0723079549989</v>
      </c>
      <c r="AJ19" s="117">
        <f t="shared" si="3"/>
        <v>5368.0723079549989</v>
      </c>
      <c r="AK19" s="117">
        <f t="shared" si="3"/>
        <v>5368.0723079549989</v>
      </c>
      <c r="AL19" s="117">
        <f t="shared" si="3"/>
        <v>5368.0723079549989</v>
      </c>
      <c r="AM19" s="117">
        <f t="shared" si="3"/>
        <v>5368.0723079549989</v>
      </c>
      <c r="AN19" s="117">
        <f t="shared" si="3"/>
        <v>5368.0723079549989</v>
      </c>
      <c r="AO19" s="117">
        <f t="shared" si="3"/>
        <v>5368.0723079549989</v>
      </c>
      <c r="AP19" s="117">
        <f t="shared" si="3"/>
        <v>5368.0723079549989</v>
      </c>
      <c r="AQ19" s="117">
        <f t="shared" si="3"/>
        <v>5368.0723079549989</v>
      </c>
      <c r="AR19" s="117">
        <f t="shared" si="3"/>
        <v>5368.0723079549989</v>
      </c>
      <c r="AS19" s="117">
        <f t="shared" si="3"/>
        <v>5368.0723079549989</v>
      </c>
      <c r="AT19" s="117">
        <f t="shared" si="3"/>
        <v>5368.0723079549989</v>
      </c>
      <c r="AU19" s="117">
        <f t="shared" si="3"/>
        <v>5368.0723079549989</v>
      </c>
      <c r="AV19" s="117">
        <f t="shared" si="3"/>
        <v>5368.0723079549989</v>
      </c>
      <c r="AW19" s="117">
        <f t="shared" si="3"/>
        <v>5368.0723079549989</v>
      </c>
      <c r="AX19" s="117">
        <f t="shared" si="3"/>
        <v>5368.0723079549989</v>
      </c>
      <c r="AY19" s="117">
        <f t="shared" si="3"/>
        <v>5368.0723079549989</v>
      </c>
      <c r="AZ19" s="117">
        <f t="shared" si="3"/>
        <v>5368.0723079549989</v>
      </c>
      <c r="BA19" s="117">
        <f t="shared" si="3"/>
        <v>5368.0723079549989</v>
      </c>
      <c r="BB19" s="117">
        <f t="shared" si="3"/>
        <v>5368.0723079549989</v>
      </c>
      <c r="BC19" s="117">
        <f t="shared" si="3"/>
        <v>5368.0723079549989</v>
      </c>
      <c r="BD19" s="117">
        <f t="shared" si="3"/>
        <v>5368.0723079549989</v>
      </c>
      <c r="BE19" s="117">
        <f t="shared" si="3"/>
        <v>5368.0723079549989</v>
      </c>
      <c r="BF19" s="117">
        <f t="shared" si="3"/>
        <v>5368.0723079549989</v>
      </c>
      <c r="BG19" s="117">
        <f t="shared" si="3"/>
        <v>5368.0723079549989</v>
      </c>
      <c r="BH19" s="117">
        <f t="shared" si="3"/>
        <v>5368.0723079549989</v>
      </c>
      <c r="BI19" s="117">
        <f t="shared" si="3"/>
        <v>5368.0723079549989</v>
      </c>
      <c r="BJ19" s="117">
        <f t="shared" si="3"/>
        <v>5368.0723079549989</v>
      </c>
      <c r="BK19" s="117">
        <f t="shared" si="3"/>
        <v>5368.0723079549989</v>
      </c>
      <c r="BL19" s="117">
        <f t="shared" si="3"/>
        <v>5368.0723079549989</v>
      </c>
      <c r="BM19" s="117">
        <f t="shared" si="3"/>
        <v>5368.0723079549989</v>
      </c>
      <c r="BN19" s="117">
        <f t="shared" si="3"/>
        <v>5368.0723079549989</v>
      </c>
      <c r="BO19" s="117">
        <f t="shared" si="3"/>
        <v>5368.0723079549989</v>
      </c>
      <c r="BP19" s="117">
        <f t="shared" si="3"/>
        <v>5368.0723079549989</v>
      </c>
      <c r="BQ19" s="117">
        <f t="shared" si="3"/>
        <v>5368.0723079549989</v>
      </c>
      <c r="BR19" s="117"/>
      <c r="BS19" s="3"/>
    </row>
    <row r="20" spans="1:72">
      <c r="A20" s="175" t="str">
        <f>Parameters!B118</f>
        <v>Injury Crash</v>
      </c>
      <c r="B20" s="552">
        <f>Parameters!C118</f>
        <v>342400</v>
      </c>
      <c r="I20" s="35" t="s">
        <v>851</v>
      </c>
      <c r="J20" s="26"/>
      <c r="K20" s="26"/>
      <c r="L20" s="26"/>
      <c r="M20" s="26"/>
      <c r="N20" s="26"/>
      <c r="O20" s="26"/>
      <c r="P20" s="26"/>
      <c r="Q20" s="26"/>
      <c r="R20" s="26"/>
      <c r="S20" s="26"/>
      <c r="T20" s="26"/>
      <c r="U20" s="26"/>
      <c r="V20" s="26"/>
      <c r="W20" s="26"/>
      <c r="X20" s="26"/>
      <c r="Y20" s="26"/>
      <c r="Z20" s="117">
        <f>Z13*$B$20</f>
        <v>257.00522428800002</v>
      </c>
      <c r="AA20" s="117">
        <f t="shared" ref="AA20:BQ20" si="4">AA13*$B$20</f>
        <v>257.00522428800002</v>
      </c>
      <c r="AB20" s="117">
        <f t="shared" si="4"/>
        <v>257.00522428800002</v>
      </c>
      <c r="AC20" s="117">
        <f t="shared" si="4"/>
        <v>257.00522428800002</v>
      </c>
      <c r="AD20" s="117">
        <f t="shared" si="4"/>
        <v>257.00522428800002</v>
      </c>
      <c r="AE20" s="117">
        <f t="shared" si="4"/>
        <v>257.00522428800002</v>
      </c>
      <c r="AF20" s="117">
        <f t="shared" si="4"/>
        <v>257.00522428800002</v>
      </c>
      <c r="AG20" s="117">
        <f t="shared" si="4"/>
        <v>257.00522428800002</v>
      </c>
      <c r="AH20" s="117">
        <f t="shared" si="4"/>
        <v>257.00522428800002</v>
      </c>
      <c r="AI20" s="117">
        <f t="shared" si="4"/>
        <v>257.00522428800002</v>
      </c>
      <c r="AJ20" s="117">
        <f t="shared" si="4"/>
        <v>257.00522428800002</v>
      </c>
      <c r="AK20" s="117">
        <f t="shared" si="4"/>
        <v>257.00522428800002</v>
      </c>
      <c r="AL20" s="117">
        <f t="shared" si="4"/>
        <v>257.00522428800002</v>
      </c>
      <c r="AM20" s="117">
        <f t="shared" si="4"/>
        <v>257.00522428800002</v>
      </c>
      <c r="AN20" s="117">
        <f t="shared" si="4"/>
        <v>257.00522428800002</v>
      </c>
      <c r="AO20" s="117">
        <f t="shared" si="4"/>
        <v>257.00522428800002</v>
      </c>
      <c r="AP20" s="117">
        <f t="shared" si="4"/>
        <v>257.00522428800002</v>
      </c>
      <c r="AQ20" s="117">
        <f t="shared" si="4"/>
        <v>257.00522428800002</v>
      </c>
      <c r="AR20" s="117">
        <f t="shared" si="4"/>
        <v>257.00522428800002</v>
      </c>
      <c r="AS20" s="117">
        <f t="shared" si="4"/>
        <v>257.00522428800002</v>
      </c>
      <c r="AT20" s="117">
        <f t="shared" si="4"/>
        <v>257.00522428800002</v>
      </c>
      <c r="AU20" s="117">
        <f t="shared" si="4"/>
        <v>257.00522428800002</v>
      </c>
      <c r="AV20" s="117">
        <f t="shared" si="4"/>
        <v>257.00522428800002</v>
      </c>
      <c r="AW20" s="117">
        <f t="shared" si="4"/>
        <v>257.00522428800002</v>
      </c>
      <c r="AX20" s="117">
        <f t="shared" si="4"/>
        <v>257.00522428800002</v>
      </c>
      <c r="AY20" s="117">
        <f t="shared" si="4"/>
        <v>257.00522428800002</v>
      </c>
      <c r="AZ20" s="117">
        <f t="shared" si="4"/>
        <v>257.00522428800002</v>
      </c>
      <c r="BA20" s="117">
        <f t="shared" si="4"/>
        <v>257.00522428800002</v>
      </c>
      <c r="BB20" s="117">
        <f t="shared" si="4"/>
        <v>257.00522428800002</v>
      </c>
      <c r="BC20" s="117">
        <f t="shared" si="4"/>
        <v>257.00522428800002</v>
      </c>
      <c r="BD20" s="117">
        <f t="shared" si="4"/>
        <v>257.00522428800002</v>
      </c>
      <c r="BE20" s="117">
        <f t="shared" si="4"/>
        <v>257.00522428800002</v>
      </c>
      <c r="BF20" s="117">
        <f t="shared" si="4"/>
        <v>257.00522428800002</v>
      </c>
      <c r="BG20" s="117">
        <f t="shared" si="4"/>
        <v>257.00522428800002</v>
      </c>
      <c r="BH20" s="117">
        <f t="shared" si="4"/>
        <v>257.00522428800002</v>
      </c>
      <c r="BI20" s="117">
        <f t="shared" si="4"/>
        <v>257.00522428800002</v>
      </c>
      <c r="BJ20" s="117">
        <f t="shared" si="4"/>
        <v>257.00522428800002</v>
      </c>
      <c r="BK20" s="117">
        <f t="shared" si="4"/>
        <v>257.00522428800002</v>
      </c>
      <c r="BL20" s="117">
        <f t="shared" si="4"/>
        <v>257.00522428800002</v>
      </c>
      <c r="BM20" s="117">
        <f t="shared" si="4"/>
        <v>257.00522428800002</v>
      </c>
      <c r="BN20" s="117">
        <f t="shared" si="4"/>
        <v>257.00522428800002</v>
      </c>
      <c r="BO20" s="117">
        <f t="shared" si="4"/>
        <v>257.00522428800002</v>
      </c>
      <c r="BP20" s="117">
        <f t="shared" si="4"/>
        <v>257.00522428800002</v>
      </c>
      <c r="BQ20" s="117">
        <f t="shared" si="4"/>
        <v>257.00522428800002</v>
      </c>
      <c r="BR20" s="117"/>
      <c r="BS20" s="3"/>
    </row>
    <row r="21" spans="1:72">
      <c r="A21" s="175" t="str">
        <f>Parameters!B117</f>
        <v>Property Damage Only</v>
      </c>
      <c r="B21" s="552">
        <f>Parameters!C117</f>
        <v>9700</v>
      </c>
      <c r="C21" s="27"/>
      <c r="D21" s="27"/>
      <c r="F21" s="27"/>
      <c r="G21" s="27"/>
      <c r="I21" s="35" t="s">
        <v>851</v>
      </c>
      <c r="Z21" s="117">
        <f>Z14*$B$21</f>
        <v>14.426252249999999</v>
      </c>
      <c r="AA21" s="117">
        <f t="shared" ref="AA21:BQ21" si="5">AA14*$B$21</f>
        <v>14.426252249999999</v>
      </c>
      <c r="AB21" s="117">
        <f t="shared" si="5"/>
        <v>14.426252249999999</v>
      </c>
      <c r="AC21" s="117">
        <f t="shared" si="5"/>
        <v>14.426252249999999</v>
      </c>
      <c r="AD21" s="117">
        <f t="shared" si="5"/>
        <v>14.426252249999999</v>
      </c>
      <c r="AE21" s="117">
        <f t="shared" si="5"/>
        <v>14.426252249999999</v>
      </c>
      <c r="AF21" s="117">
        <f t="shared" si="5"/>
        <v>14.426252249999999</v>
      </c>
      <c r="AG21" s="117">
        <f t="shared" si="5"/>
        <v>14.426252249999999</v>
      </c>
      <c r="AH21" s="117">
        <f t="shared" si="5"/>
        <v>14.426252249999999</v>
      </c>
      <c r="AI21" s="117">
        <f t="shared" si="5"/>
        <v>14.426252249999999</v>
      </c>
      <c r="AJ21" s="117">
        <f t="shared" si="5"/>
        <v>14.426252249999999</v>
      </c>
      <c r="AK21" s="117">
        <f t="shared" si="5"/>
        <v>14.426252249999999</v>
      </c>
      <c r="AL21" s="117">
        <f t="shared" si="5"/>
        <v>14.426252249999999</v>
      </c>
      <c r="AM21" s="117">
        <f t="shared" si="5"/>
        <v>14.426252249999999</v>
      </c>
      <c r="AN21" s="117">
        <f t="shared" si="5"/>
        <v>14.426252249999999</v>
      </c>
      <c r="AO21" s="117">
        <f t="shared" si="5"/>
        <v>14.426252249999999</v>
      </c>
      <c r="AP21" s="117">
        <f t="shared" si="5"/>
        <v>14.426252249999999</v>
      </c>
      <c r="AQ21" s="117">
        <f t="shared" si="5"/>
        <v>14.426252249999999</v>
      </c>
      <c r="AR21" s="117">
        <f t="shared" si="5"/>
        <v>14.426252249999999</v>
      </c>
      <c r="AS21" s="117">
        <f t="shared" si="5"/>
        <v>14.426252249999999</v>
      </c>
      <c r="AT21" s="117">
        <f t="shared" si="5"/>
        <v>14.426252249999999</v>
      </c>
      <c r="AU21" s="117">
        <f t="shared" si="5"/>
        <v>14.426252249999999</v>
      </c>
      <c r="AV21" s="117">
        <f t="shared" si="5"/>
        <v>14.426252249999999</v>
      </c>
      <c r="AW21" s="117">
        <f t="shared" si="5"/>
        <v>14.426252249999999</v>
      </c>
      <c r="AX21" s="117">
        <f t="shared" si="5"/>
        <v>14.426252249999999</v>
      </c>
      <c r="AY21" s="117">
        <f t="shared" si="5"/>
        <v>14.426252249999999</v>
      </c>
      <c r="AZ21" s="117">
        <f t="shared" si="5"/>
        <v>14.426252249999999</v>
      </c>
      <c r="BA21" s="117">
        <f t="shared" si="5"/>
        <v>14.426252249999999</v>
      </c>
      <c r="BB21" s="117">
        <f t="shared" si="5"/>
        <v>14.426252249999999</v>
      </c>
      <c r="BC21" s="117">
        <f t="shared" si="5"/>
        <v>14.426252249999999</v>
      </c>
      <c r="BD21" s="117">
        <f t="shared" si="5"/>
        <v>14.426252249999999</v>
      </c>
      <c r="BE21" s="117">
        <f t="shared" si="5"/>
        <v>14.426252249999999</v>
      </c>
      <c r="BF21" s="117">
        <f t="shared" si="5"/>
        <v>14.426252249999999</v>
      </c>
      <c r="BG21" s="117">
        <f t="shared" si="5"/>
        <v>14.426252249999999</v>
      </c>
      <c r="BH21" s="117">
        <f t="shared" si="5"/>
        <v>14.426252249999999</v>
      </c>
      <c r="BI21" s="117">
        <f t="shared" si="5"/>
        <v>14.426252249999999</v>
      </c>
      <c r="BJ21" s="117">
        <f t="shared" si="5"/>
        <v>14.426252249999999</v>
      </c>
      <c r="BK21" s="117">
        <f t="shared" si="5"/>
        <v>14.426252249999999</v>
      </c>
      <c r="BL21" s="117">
        <f t="shared" si="5"/>
        <v>14.426252249999999</v>
      </c>
      <c r="BM21" s="117">
        <f t="shared" si="5"/>
        <v>14.426252249999999</v>
      </c>
      <c r="BN21" s="117">
        <f t="shared" si="5"/>
        <v>14.426252249999999</v>
      </c>
      <c r="BO21" s="117">
        <f t="shared" si="5"/>
        <v>14.426252249999999</v>
      </c>
      <c r="BP21" s="117">
        <f t="shared" si="5"/>
        <v>14.426252249999999</v>
      </c>
      <c r="BQ21" s="117">
        <f t="shared" si="5"/>
        <v>14.426252249999999</v>
      </c>
      <c r="BS21" s="8"/>
    </row>
    <row r="22" spans="1:72" s="3" customFormat="1">
      <c r="A22" s="197"/>
      <c r="I22" s="108"/>
      <c r="Z22" s="319"/>
      <c r="AA22" s="319"/>
      <c r="AB22" s="319"/>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Q22" s="319"/>
    </row>
    <row r="23" spans="1:72" s="3" customFormat="1">
      <c r="A23" s="197" t="s">
        <v>504</v>
      </c>
      <c r="B23" s="21" t="s">
        <v>505</v>
      </c>
      <c r="H23" s="79"/>
      <c r="I23" s="108" t="str">
        <f>CONCATENATE(Parameters!$C$26,"$/year")</f>
        <v>2024$/year</v>
      </c>
      <c r="Z23" s="71">
        <f>IF(Z$7&gt;=Project!$B$27,IF(Z$7&lt;=Project!$B$28,SUM(Z19:Z21),0),0)</f>
        <v>0</v>
      </c>
      <c r="AA23" s="71">
        <f>IF(AA$7&gt;=Project!$B$27,IF(AA$7&lt;=Project!$B$28,SUM(AA19:AA21),0),0)</f>
        <v>0</v>
      </c>
      <c r="AB23" s="71">
        <f>IF(AB$7&gt;=Project!$B$27,IF(AB$7&lt;=Project!$B$28,SUM(AB19:AB21),0),0)</f>
        <v>0</v>
      </c>
      <c r="AC23" s="71">
        <f>IF(AC$7&gt;=Project!$B$27,IF(AC$7&lt;=Project!$B$28,SUM(AC19:AC21),0),0)</f>
        <v>0</v>
      </c>
      <c r="AD23" s="71">
        <f>IF(AD$7&gt;=Project!$B$27,IF(AD$7&lt;=Project!$B$28,SUM(AD19:AD21),0),0)</f>
        <v>0</v>
      </c>
      <c r="AE23" s="71">
        <f>IF(AE$7&gt;=Project!$B$27,IF(AE$7&lt;=Project!$B$28,SUM(AE19:AE21),0),0)</f>
        <v>0</v>
      </c>
      <c r="AF23" s="71">
        <f>IF(AF$7&gt;=Project!$B$27,IF(AF$7&lt;=Project!$B$28,SUM(AF19:AF21),0),0)</f>
        <v>0</v>
      </c>
      <c r="AG23" s="71">
        <f>IF(AG$7&gt;=Project!$B$27,IF(AG$7&lt;=Project!$B$28,SUM(AG19:AG21),0),0)</f>
        <v>0</v>
      </c>
      <c r="AH23" s="71">
        <f>IF(AH$7&gt;=Project!$B$27,IF(AH$7&lt;=Project!$B$28,SUM(AH19:AH21),0),0)</f>
        <v>0</v>
      </c>
      <c r="AI23" s="71">
        <f>IF(AI$7&gt;=Project!$B$27,IF(AI$7&lt;=Project!$B$28,SUM(AI19:AI21),0),0)</f>
        <v>5639.5037844929993</v>
      </c>
      <c r="AJ23" s="71">
        <f>IF(AJ$7&gt;=Project!$B$27,IF(AJ$7&lt;=Project!$B$28,SUM(AJ19:AJ21),0),0)</f>
        <v>5639.5037844929993</v>
      </c>
      <c r="AK23" s="71">
        <f>IF(AK$7&gt;=Project!$B$27,IF(AK$7&lt;=Project!$B$28,SUM(AK19:AK21),0),0)</f>
        <v>5639.5037844929993</v>
      </c>
      <c r="AL23" s="71">
        <f>IF(AL$7&gt;=Project!$B$27,IF(AL$7&lt;=Project!$B$28,SUM(AL19:AL21),0),0)</f>
        <v>5639.5037844929993</v>
      </c>
      <c r="AM23" s="71">
        <f>IF(AM$7&gt;=Project!$B$27,IF(AM$7&lt;=Project!$B$28,SUM(AM19:AM21),0),0)</f>
        <v>5639.5037844929993</v>
      </c>
      <c r="AN23" s="71">
        <f>IF(AN$7&gt;=Project!$B$27,IF(AN$7&lt;=Project!$B$28,SUM(AN19:AN21),0),0)</f>
        <v>5639.5037844929993</v>
      </c>
      <c r="AO23" s="71">
        <f>IF(AO$7&gt;=Project!$B$27,IF(AO$7&lt;=Project!$B$28,SUM(AO19:AO21),0),0)</f>
        <v>5639.5037844929993</v>
      </c>
      <c r="AP23" s="71">
        <f>IF(AP$7&gt;=Project!$B$27,IF(AP$7&lt;=Project!$B$28,SUM(AP19:AP21),0),0)</f>
        <v>5639.5037844929993</v>
      </c>
      <c r="AQ23" s="71">
        <f>IF(AQ$7&gt;=Project!$B$27,IF(AQ$7&lt;=Project!$B$28,SUM(AQ19:AQ21),0),0)</f>
        <v>5639.5037844929993</v>
      </c>
      <c r="AR23" s="71">
        <f>IF(AR$7&gt;=Project!$B$27,IF(AR$7&lt;=Project!$B$28,SUM(AR19:AR21),0),0)</f>
        <v>5639.5037844929993</v>
      </c>
      <c r="AS23" s="71">
        <f>IF(AS$7&gt;=Project!$B$27,IF(AS$7&lt;=Project!$B$28,SUM(AS19:AS21),0),0)</f>
        <v>5639.5037844929993</v>
      </c>
      <c r="AT23" s="71">
        <f>IF(AT$7&gt;=Project!$B$27,IF(AT$7&lt;=Project!$B$28,SUM(AT19:AT21),0),0)</f>
        <v>5639.5037844929993</v>
      </c>
      <c r="AU23" s="71">
        <f>IF(AU$7&gt;=Project!$B$27,IF(AU$7&lt;=Project!$B$28,SUM(AU19:AU21),0),0)</f>
        <v>5639.5037844929993</v>
      </c>
      <c r="AV23" s="71">
        <f>IF(AV$7&gt;=Project!$B$27,IF(AV$7&lt;=Project!$B$28,SUM(AV19:AV21),0),0)</f>
        <v>5639.5037844929993</v>
      </c>
      <c r="AW23" s="71">
        <f>IF(AW$7&gt;=Project!$B$27,IF(AW$7&lt;=Project!$B$28,SUM(AW19:AW21),0),0)</f>
        <v>5639.5037844929993</v>
      </c>
      <c r="AX23" s="71">
        <f>IF(AX$7&gt;=Project!$B$27,IF(AX$7&lt;=Project!$B$28,SUM(AX19:AX21),0),0)</f>
        <v>5639.5037844929993</v>
      </c>
      <c r="AY23" s="71">
        <f>IF(AY$7&gt;=Project!$B$27,IF(AY$7&lt;=Project!$B$28,SUM(AY19:AY21),0),0)</f>
        <v>5639.5037844929993</v>
      </c>
      <c r="AZ23" s="71">
        <f>IF(AZ$7&gt;=Project!$B$27,IF(AZ$7&lt;=Project!$B$28,SUM(AZ19:AZ21),0),0)</f>
        <v>5639.5037844929993</v>
      </c>
      <c r="BA23" s="71">
        <f>IF(BA$7&gt;=Project!$B$27,IF(BA$7&lt;=Project!$B$28,SUM(BA19:BA21),0),0)</f>
        <v>5639.5037844929993</v>
      </c>
      <c r="BB23" s="71">
        <f>IF(BB$7&gt;=Project!$B$27,IF(BB$7&lt;=Project!$B$28,SUM(BB19:BB21),0),0)</f>
        <v>5639.5037844929993</v>
      </c>
      <c r="BC23" s="71">
        <f>IF(BC$7&gt;=Project!$B$27,IF(BC$7&lt;=Project!$B$28,SUM(BC19:BC21),0),0)</f>
        <v>5639.5037844929993</v>
      </c>
      <c r="BD23" s="71">
        <f>IF(BD$7&gt;=Project!$B$27,IF(BD$7&lt;=Project!$B$28,SUM(BD19:BD21),0),0)</f>
        <v>5639.5037844929993</v>
      </c>
      <c r="BE23" s="71">
        <f>IF(BE$7&gt;=Project!$B$27,IF(BE$7&lt;=Project!$B$28,SUM(BE19:BE21),0),0)</f>
        <v>5639.5037844929993</v>
      </c>
      <c r="BF23" s="71">
        <f>IF(BF$7&gt;=Project!$B$27,IF(BF$7&lt;=Project!$B$28,SUM(BF19:BF21),0),0)</f>
        <v>5639.5037844929993</v>
      </c>
      <c r="BG23" s="71">
        <f>IF(BG$7&gt;=Project!$B$27,IF(BG$7&lt;=Project!$B$28,SUM(BG19:BG21),0),0)</f>
        <v>5639.5037844929993</v>
      </c>
      <c r="BH23" s="71">
        <f>IF(BH$7&gt;=Project!$B$27,IF(BH$7&lt;=Project!$B$28,SUM(BH19:BH21),0),0)</f>
        <v>5639.5037844929993</v>
      </c>
      <c r="BI23" s="71">
        <f>IF(BI$7&gt;=Project!$B$27,IF(BI$7&lt;=Project!$B$28,SUM(BI19:BI21),0),0)</f>
        <v>5639.5037844929993</v>
      </c>
      <c r="BJ23" s="71">
        <f>IF(BJ$7&gt;=Project!$B$27,IF(BJ$7&lt;=Project!$B$28,SUM(BJ19:BJ21),0),0)</f>
        <v>5639.5037844929993</v>
      </c>
      <c r="BK23" s="71">
        <f>IF(BK$7&gt;=Project!$B$27,IF(BK$7&lt;=Project!$B$28,SUM(BK19:BK21),0),0)</f>
        <v>5639.5037844929993</v>
      </c>
      <c r="BL23" s="71">
        <f>IF(BL$7&gt;=Project!$B$27,IF(BL$7&lt;=Project!$B$28,SUM(BL19:BL21),0),0)</f>
        <v>5639.5037844929993</v>
      </c>
      <c r="BM23" s="71">
        <f>IF(BM$7&gt;=Project!$B$27,IF(BM$7&lt;=Project!$B$28,SUM(BM19:BM21),0),0)</f>
        <v>0</v>
      </c>
      <c r="BN23" s="71">
        <f>IF(BN$7&gt;=Project!$B$27,IF(BN$7&lt;=Project!$B$28,SUM(BN19:BN21),0),0)</f>
        <v>0</v>
      </c>
      <c r="BO23" s="71">
        <f>IF(BO$7&gt;=Project!$B$27,IF(BO$7&lt;=Project!$B$28,SUM(BO19:BO21),0),0)</f>
        <v>0</v>
      </c>
      <c r="BP23" s="71">
        <f>IF(BP$7&gt;=Project!$B$27,IF(BP$7&lt;=Project!$B$28,SUM(BP19:BP21),0),0)</f>
        <v>0</v>
      </c>
      <c r="BQ23" s="71">
        <f>IF(BQ$7&gt;=Project!$B$27,IF(BQ$7&lt;=Project!$B$28,SUM(BQ19:BQ21),0),0)</f>
        <v>0</v>
      </c>
    </row>
    <row r="24" spans="1:72">
      <c r="A24" s="107"/>
      <c r="B24" s="22"/>
      <c r="C24" s="27"/>
      <c r="D24" s="27"/>
      <c r="F24" s="27"/>
      <c r="G24" s="27"/>
      <c r="BS24" s="8"/>
    </row>
    <row r="25" spans="1:72" ht="18.5">
      <c r="A25" s="55" t="s">
        <v>506</v>
      </c>
      <c r="B25" s="49"/>
      <c r="C25" s="49"/>
      <c r="D25" s="49"/>
      <c r="E25" s="49"/>
      <c r="F25" s="49"/>
      <c r="G25" s="49"/>
      <c r="BT25" s="8"/>
    </row>
    <row r="26" spans="1:72">
      <c r="A26" t="s">
        <v>263</v>
      </c>
      <c r="BT26" s="8"/>
    </row>
    <row r="27" spans="1:72">
      <c r="A27" s="199">
        <v>7.0000000000000007E-2</v>
      </c>
      <c r="Z27" s="34">
        <f>Parameters!Z30</f>
        <v>1</v>
      </c>
      <c r="AA27" s="34">
        <f>Parameters!AA30</f>
        <v>0.93457943925233644</v>
      </c>
      <c r="AB27" s="34">
        <f>Parameters!AB30</f>
        <v>0.87343872827321156</v>
      </c>
      <c r="AC27" s="34">
        <f>Parameters!AC30</f>
        <v>0.81629787689085187</v>
      </c>
      <c r="AD27" s="34">
        <f>Parameters!AD30</f>
        <v>0.7628952120475252</v>
      </c>
      <c r="AE27" s="34">
        <f>Parameters!AE30</f>
        <v>0.71298617948366838</v>
      </c>
      <c r="AF27" s="34">
        <f>Parameters!AF30</f>
        <v>0.66634222381651254</v>
      </c>
      <c r="AG27" s="34">
        <f>Parameters!AG30</f>
        <v>0.62274974188459109</v>
      </c>
      <c r="AH27" s="34">
        <f>Parameters!AH30</f>
        <v>0.5820091045650384</v>
      </c>
      <c r="AI27" s="34">
        <f>Parameters!AI30</f>
        <v>0.54393374258414806</v>
      </c>
      <c r="AJ27" s="34">
        <f>Parameters!AJ30</f>
        <v>0.5083492921347178</v>
      </c>
      <c r="AK27" s="34">
        <f>Parameters!AK30</f>
        <v>0.47509279638758667</v>
      </c>
      <c r="AL27" s="34">
        <f>Parameters!AL30</f>
        <v>0.44401195924073528</v>
      </c>
      <c r="AM27" s="34">
        <f>Parameters!AM30</f>
        <v>0.41496444788853759</v>
      </c>
      <c r="AN27" s="34">
        <f>Parameters!AN30</f>
        <v>0.3878172410173249</v>
      </c>
      <c r="AO27" s="34">
        <f>Parameters!AO30</f>
        <v>0.36244601964235967</v>
      </c>
      <c r="AP27" s="34">
        <f>Parameters!AP30</f>
        <v>0.33873459779659787</v>
      </c>
      <c r="AQ27" s="34">
        <f>Parameters!AQ30</f>
        <v>0.31657439046411018</v>
      </c>
      <c r="AR27" s="34">
        <f>Parameters!AR30</f>
        <v>0.29586391632159825</v>
      </c>
      <c r="AS27" s="34">
        <f>Parameters!AS30</f>
        <v>0.27650833301083949</v>
      </c>
      <c r="AT27" s="34">
        <f>Parameters!AT30</f>
        <v>0.2584190028138687</v>
      </c>
      <c r="AU27" s="34">
        <f>Parameters!AU30</f>
        <v>0.24151308674193336</v>
      </c>
      <c r="AV27" s="34">
        <f>Parameters!AV30</f>
        <v>0.22571316517937698</v>
      </c>
      <c r="AW27" s="34">
        <f>Parameters!AW30</f>
        <v>0.21094688334521211</v>
      </c>
      <c r="AX27" s="34">
        <f>Parameters!AX30</f>
        <v>0.19714661994879637</v>
      </c>
      <c r="AY27" s="34">
        <f>Parameters!AY30</f>
        <v>0.18424917752223957</v>
      </c>
      <c r="AZ27" s="34">
        <f>Parameters!AZ30</f>
        <v>0.17219549301143888</v>
      </c>
      <c r="BA27" s="34">
        <f>Parameters!BA30</f>
        <v>0.16093036730041013</v>
      </c>
      <c r="BB27" s="34">
        <f>Parameters!BB30</f>
        <v>0.15040221243028987</v>
      </c>
      <c r="BC27" s="34">
        <f>Parameters!BC30</f>
        <v>0.1405628153554111</v>
      </c>
      <c r="BD27" s="34">
        <f>Parameters!BD30</f>
        <v>0.13136711715458982</v>
      </c>
      <c r="BE27" s="34">
        <f>Parameters!BE30</f>
        <v>0.1227730066865325</v>
      </c>
      <c r="BF27" s="34">
        <f>Parameters!BF30</f>
        <v>0.11474112774442291</v>
      </c>
      <c r="BG27" s="34">
        <f>Parameters!BG30</f>
        <v>0.10723469882656347</v>
      </c>
      <c r="BH27" s="34">
        <f>Parameters!BH30</f>
        <v>0.10021934469772288</v>
      </c>
      <c r="BI27" s="34">
        <f>Parameters!BI30</f>
        <v>9.366293896983445E-2</v>
      </c>
      <c r="BJ27" s="34">
        <f>Parameters!BJ30</f>
        <v>8.7535456981153698E-2</v>
      </c>
      <c r="BK27" s="34">
        <f>Parameters!BK30</f>
        <v>8.1808838300143641E-2</v>
      </c>
      <c r="BL27" s="34">
        <f>Parameters!BL30</f>
        <v>7.6456858224433308E-2</v>
      </c>
      <c r="BM27" s="34">
        <f>Parameters!BM30</f>
        <v>7.1455007686386268E-2</v>
      </c>
      <c r="BN27" s="34">
        <f>Parameters!BN30</f>
        <v>6.6780381015314264E-2</v>
      </c>
      <c r="BO27" s="34">
        <f>Parameters!BO30</f>
        <v>6.2411571042349782E-2</v>
      </c>
      <c r="BP27" s="34">
        <f>Parameters!BP30</f>
        <v>5.8328571067616623E-2</v>
      </c>
      <c r="BQ27" s="34">
        <f>Parameters!BQ30</f>
        <v>5.4512683240763193E-2</v>
      </c>
      <c r="BT27" s="8"/>
    </row>
    <row r="28" spans="1:72" s="76" customFormat="1">
      <c r="A28" s="82" t="s">
        <v>489</v>
      </c>
      <c r="B28" s="69">
        <f>SUM(AC28:BQ28)</f>
        <v>40729.482949953992</v>
      </c>
      <c r="I28" s="74"/>
      <c r="Z28" s="83">
        <f>Z23*Z27</f>
        <v>0</v>
      </c>
      <c r="AA28" s="83">
        <f t="shared" ref="AA28:BQ28" si="6">AA23*AA27</f>
        <v>0</v>
      </c>
      <c r="AB28" s="83">
        <f t="shared" si="6"/>
        <v>0</v>
      </c>
      <c r="AC28" s="83">
        <f t="shared" si="6"/>
        <v>0</v>
      </c>
      <c r="AD28" s="83">
        <f t="shared" si="6"/>
        <v>0</v>
      </c>
      <c r="AE28" s="83">
        <f t="shared" si="6"/>
        <v>0</v>
      </c>
      <c r="AF28" s="83">
        <f t="shared" si="6"/>
        <v>0</v>
      </c>
      <c r="AG28" s="83">
        <f t="shared" si="6"/>
        <v>0</v>
      </c>
      <c r="AH28" s="83">
        <f t="shared" si="6"/>
        <v>0</v>
      </c>
      <c r="AI28" s="83">
        <f t="shared" si="6"/>
        <v>3067.5163998167441</v>
      </c>
      <c r="AJ28" s="83">
        <f t="shared" si="6"/>
        <v>2866.8377568380783</v>
      </c>
      <c r="AK28" s="83">
        <f t="shared" si="6"/>
        <v>2679.2876232131571</v>
      </c>
      <c r="AL28" s="83">
        <f t="shared" si="6"/>
        <v>2504.0071244982778</v>
      </c>
      <c r="AM28" s="83">
        <f t="shared" si="6"/>
        <v>2340.1935742974556</v>
      </c>
      <c r="AN28" s="83">
        <f t="shared" si="6"/>
        <v>2187.0967984088375</v>
      </c>
      <c r="AO28" s="83">
        <f t="shared" si="6"/>
        <v>2044.0156994475115</v>
      </c>
      <c r="AP28" s="83">
        <f t="shared" si="6"/>
        <v>1910.2950462126278</v>
      </c>
      <c r="AQ28" s="83">
        <f t="shared" si="6"/>
        <v>1785.3224730959139</v>
      </c>
      <c r="AR28" s="83">
        <f t="shared" si="6"/>
        <v>1668.5256757905734</v>
      </c>
      <c r="AS28" s="83">
        <f t="shared" si="6"/>
        <v>1559.3697904584799</v>
      </c>
      <c r="AT28" s="83">
        <f t="shared" si="6"/>
        <v>1457.3549443537197</v>
      </c>
      <c r="AU28" s="83">
        <f t="shared" si="6"/>
        <v>1362.0139666857192</v>
      </c>
      <c r="AV28" s="83">
        <f t="shared" si="6"/>
        <v>1272.91024923899</v>
      </c>
      <c r="AW28" s="83">
        <f t="shared" si="6"/>
        <v>1189.6357469523271</v>
      </c>
      <c r="AX28" s="83">
        <f t="shared" si="6"/>
        <v>1111.8091093012401</v>
      </c>
      <c r="AY28" s="83">
        <f t="shared" si="6"/>
        <v>1039.0739339263926</v>
      </c>
      <c r="AZ28" s="83">
        <f t="shared" si="6"/>
        <v>971.09713451064738</v>
      </c>
      <c r="BA28" s="83">
        <f t="shared" si="6"/>
        <v>907.56741543051135</v>
      </c>
      <c r="BB28" s="83">
        <f t="shared" si="6"/>
        <v>848.19384619673974</v>
      </c>
      <c r="BC28" s="83">
        <f t="shared" si="6"/>
        <v>792.70452915583155</v>
      </c>
      <c r="BD28" s="83">
        <f t="shared" si="6"/>
        <v>740.84535435124451</v>
      </c>
      <c r="BE28" s="83">
        <f t="shared" si="6"/>
        <v>692.37883584228439</v>
      </c>
      <c r="BF28" s="83">
        <f t="shared" si="6"/>
        <v>647.0830241516677</v>
      </c>
      <c r="BG28" s="83">
        <f t="shared" si="6"/>
        <v>604.75048986137165</v>
      </c>
      <c r="BH28" s="83">
        <f t="shared" si="6"/>
        <v>565.18737370221663</v>
      </c>
      <c r="BI28" s="83">
        <f t="shared" si="6"/>
        <v>528.21249878711819</v>
      </c>
      <c r="BJ28" s="83">
        <f t="shared" si="6"/>
        <v>493.65654092254044</v>
      </c>
      <c r="BK28" s="83">
        <f t="shared" si="6"/>
        <v>461.36125319863589</v>
      </c>
      <c r="BL28" s="83">
        <f t="shared" si="6"/>
        <v>431.17874130713636</v>
      </c>
      <c r="BM28" s="83">
        <f>BM23*BM27</f>
        <v>0</v>
      </c>
      <c r="BN28" s="83">
        <f t="shared" si="6"/>
        <v>0</v>
      </c>
      <c r="BO28" s="83">
        <f t="shared" si="6"/>
        <v>0</v>
      </c>
      <c r="BP28" s="83">
        <f t="shared" si="6"/>
        <v>0</v>
      </c>
      <c r="BQ28" s="83">
        <f t="shared" si="6"/>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EBE4C-0A3D-47D8-85C4-1FDCBDF56588}">
  <sheetPr codeName="Sheet16"/>
  <dimension ref="A1:BT79"/>
  <sheetViews>
    <sheetView zoomScale="70" zoomScaleNormal="70" workbookViewId="0">
      <pane xSplit="9" ySplit="7" topLeftCell="J22" activePane="bottomRight" state="frozenSplit"/>
      <selection activeCell="A7" sqref="A7:XFD7"/>
      <selection pane="topRight" activeCell="A7" sqref="A7:XFD7"/>
      <selection pane="bottomLeft" activeCell="A7" sqref="A7:XFD7"/>
      <selection pane="bottomRight" activeCell="B40" sqref="B40"/>
    </sheetView>
  </sheetViews>
  <sheetFormatPr defaultColWidth="9" defaultRowHeight="14.5"/>
  <cols>
    <col min="1" max="1" width="60" customWidth="1"/>
    <col min="2" max="2" width="31" customWidth="1"/>
    <col min="3" max="3" width="12" bestFit="1" customWidth="1"/>
    <col min="4" max="4" width="16" bestFit="1" customWidth="1"/>
    <col min="5" max="5" width="14.453125" customWidth="1"/>
    <col min="6" max="6" width="16" bestFit="1" customWidth="1"/>
    <col min="7" max="7" width="10.54296875" customWidth="1"/>
    <col min="8" max="8" width="3" customWidth="1"/>
    <col min="9" max="9" width="18.453125" bestFit="1" customWidth="1"/>
    <col min="10" max="10" width="5.54296875" bestFit="1" customWidth="1"/>
    <col min="11"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",Project!E16,":  ",Project!A16,":  ",Project!B16," resulting from ",Project!C16,IF(ISBLANK(Project!D16),"",CONCATENATE(" associated with ",Project!D14)))</f>
        <v>Benefit 5d:  Safety:  Reduced Crashes resulting from Lighting and Sidewalk Improvements</v>
      </c>
    </row>
    <row r="4" spans="1:72">
      <c r="A4" s="12">
        <v>1</v>
      </c>
      <c r="B4" s="13" t="s">
        <v>472</v>
      </c>
    </row>
    <row r="6" spans="1:72">
      <c r="J6" s="14">
        <f>Project!L19</f>
        <v>-16</v>
      </c>
      <c r="K6" s="14">
        <f>Project!M19</f>
        <v>-15</v>
      </c>
      <c r="L6" s="14">
        <f>Project!N19</f>
        <v>-14</v>
      </c>
      <c r="M6" s="14">
        <f>Project!O19</f>
        <v>-13</v>
      </c>
      <c r="N6" s="14">
        <f>Project!P19</f>
        <v>-12</v>
      </c>
      <c r="O6" s="14">
        <f>Project!Q19</f>
        <v>-11</v>
      </c>
      <c r="P6" s="14">
        <f>Project!R19</f>
        <v>-10</v>
      </c>
      <c r="Q6" s="14">
        <f>Project!S19</f>
        <v>-9</v>
      </c>
      <c r="R6" s="14">
        <f>Project!T19</f>
        <v>-8</v>
      </c>
      <c r="S6" s="14">
        <f>Project!U19</f>
        <v>-7</v>
      </c>
      <c r="T6" s="14">
        <f>Project!V19</f>
        <v>-6</v>
      </c>
      <c r="U6" s="14">
        <f>Project!W19</f>
        <v>-5</v>
      </c>
      <c r="V6" s="14">
        <f>Project!X19</f>
        <v>-4</v>
      </c>
      <c r="W6" s="14">
        <f>Project!Y19</f>
        <v>-3</v>
      </c>
      <c r="X6" s="14">
        <f>Project!Z19</f>
        <v>-2</v>
      </c>
      <c r="Y6" s="14">
        <f>Project!AA19</f>
        <v>-1</v>
      </c>
      <c r="Z6" s="14">
        <f>Project!AB19</f>
        <v>0</v>
      </c>
      <c r="AA6" s="14">
        <f>Project!AC19</f>
        <v>1</v>
      </c>
      <c r="AB6" s="14">
        <f>Project!AD19</f>
        <v>2</v>
      </c>
      <c r="AC6" s="14">
        <f>Project!AE19</f>
        <v>3</v>
      </c>
      <c r="AD6" s="14">
        <f>Project!AF19</f>
        <v>4</v>
      </c>
      <c r="AE6" s="14">
        <f>Project!AG19</f>
        <v>5</v>
      </c>
      <c r="AF6" s="14">
        <f>Project!AH19</f>
        <v>6</v>
      </c>
      <c r="AG6" s="14">
        <f>Project!AI19</f>
        <v>7</v>
      </c>
      <c r="AH6" s="14">
        <f>Project!AJ19</f>
        <v>8</v>
      </c>
      <c r="AI6" s="14">
        <f>Project!AK19</f>
        <v>9</v>
      </c>
      <c r="AJ6" s="14">
        <f>Project!AL19</f>
        <v>10</v>
      </c>
      <c r="AK6" s="14">
        <f>Project!AM19</f>
        <v>11</v>
      </c>
      <c r="AL6" s="14">
        <f>Project!AN19</f>
        <v>12</v>
      </c>
      <c r="AM6" s="14">
        <f>Project!AO19</f>
        <v>13</v>
      </c>
      <c r="AN6" s="14">
        <f>Project!AP19</f>
        <v>14</v>
      </c>
      <c r="AO6" s="14">
        <f>Project!AQ19</f>
        <v>15</v>
      </c>
      <c r="AP6" s="14">
        <f>Project!AR19</f>
        <v>16</v>
      </c>
      <c r="AQ6" s="14">
        <f>Project!AS19</f>
        <v>17</v>
      </c>
      <c r="AR6" s="14">
        <f>Project!AT19</f>
        <v>18</v>
      </c>
      <c r="AS6" s="14">
        <f>Project!AU19</f>
        <v>19</v>
      </c>
      <c r="AT6" s="14">
        <f>Project!AV19</f>
        <v>20</v>
      </c>
      <c r="AU6" s="14">
        <f>Project!AW19</f>
        <v>21</v>
      </c>
      <c r="AV6" s="14">
        <f>Project!AX19</f>
        <v>22</v>
      </c>
      <c r="AW6" s="14">
        <f>Project!AY19</f>
        <v>23</v>
      </c>
      <c r="AX6" s="14">
        <f>Project!AZ19</f>
        <v>24</v>
      </c>
      <c r="AY6" s="14">
        <f>Project!BA19</f>
        <v>25</v>
      </c>
      <c r="AZ6" s="14">
        <f>Project!BB19</f>
        <v>26</v>
      </c>
      <c r="BA6" s="14">
        <f>Project!BC19</f>
        <v>27</v>
      </c>
      <c r="BB6" s="14">
        <f>Project!BD19</f>
        <v>28</v>
      </c>
      <c r="BC6" s="14">
        <f>Project!BE19</f>
        <v>29</v>
      </c>
      <c r="BD6" s="14">
        <f>Project!BF19</f>
        <v>30</v>
      </c>
      <c r="BE6" s="14">
        <f>Project!BG19</f>
        <v>31</v>
      </c>
      <c r="BF6" s="14">
        <f>Project!BH19</f>
        <v>32</v>
      </c>
      <c r="BG6" s="14">
        <f>Project!BI19</f>
        <v>33</v>
      </c>
      <c r="BH6" s="14">
        <f>Project!BJ19</f>
        <v>34</v>
      </c>
      <c r="BI6" s="14">
        <f>Project!BK19</f>
        <v>35</v>
      </c>
      <c r="BJ6" s="14">
        <f>Project!BL19</f>
        <v>36</v>
      </c>
      <c r="BK6" s="14">
        <f>Project!BM19</f>
        <v>37</v>
      </c>
      <c r="BL6" s="14">
        <f>Project!BN19</f>
        <v>38</v>
      </c>
      <c r="BM6" s="14">
        <f>Project!BO19</f>
        <v>39</v>
      </c>
      <c r="BN6" s="14">
        <f>Project!BP19</f>
        <v>40</v>
      </c>
      <c r="BO6" s="14">
        <f>Project!BQ19</f>
        <v>41</v>
      </c>
      <c r="BP6" s="14">
        <f>Project!BR19</f>
        <v>42</v>
      </c>
      <c r="BQ6" s="14">
        <f>Project!BS19</f>
        <v>43</v>
      </c>
      <c r="BR6" s="14"/>
    </row>
    <row r="7" spans="1:72">
      <c r="J7" s="16">
        <f>Project!L20</f>
        <v>2008</v>
      </c>
      <c r="K7" s="16">
        <f>Project!M20</f>
        <v>2009</v>
      </c>
      <c r="L7" s="16">
        <f>Project!N20</f>
        <v>2010</v>
      </c>
      <c r="M7" s="16">
        <f>Project!O20</f>
        <v>2011</v>
      </c>
      <c r="N7" s="16">
        <f>Project!P20</f>
        <v>2012</v>
      </c>
      <c r="O7" s="16">
        <f>Project!Q20</f>
        <v>2013</v>
      </c>
      <c r="P7" s="16">
        <f>Project!R20</f>
        <v>2014</v>
      </c>
      <c r="Q7" s="16">
        <f>Project!S20</f>
        <v>2015</v>
      </c>
      <c r="R7" s="16">
        <f>Project!T20</f>
        <v>2016</v>
      </c>
      <c r="S7" s="16">
        <f>Project!U20</f>
        <v>2017</v>
      </c>
      <c r="T7" s="16">
        <f>Project!V20</f>
        <v>2018</v>
      </c>
      <c r="U7" s="16">
        <f>Project!W20</f>
        <v>2019</v>
      </c>
      <c r="V7" s="16">
        <f>Project!X20</f>
        <v>2020</v>
      </c>
      <c r="W7" s="16">
        <f>Project!Y20</f>
        <v>2021</v>
      </c>
      <c r="X7" s="16">
        <f>Project!Z20</f>
        <v>2022</v>
      </c>
      <c r="Y7" s="16">
        <f>Project!AA20</f>
        <v>2023</v>
      </c>
      <c r="Z7" s="16">
        <f>Project!AB20</f>
        <v>2024</v>
      </c>
      <c r="AA7" s="16">
        <f>Project!AC20</f>
        <v>2025</v>
      </c>
      <c r="AB7" s="16">
        <f>Project!AD20</f>
        <v>2026</v>
      </c>
      <c r="AC7" s="16">
        <f>Project!AE20</f>
        <v>2027</v>
      </c>
      <c r="AD7" s="16">
        <f>Project!AF20</f>
        <v>2028</v>
      </c>
      <c r="AE7" s="16">
        <f>Project!AG20</f>
        <v>2029</v>
      </c>
      <c r="AF7" s="16">
        <f>Project!AH20</f>
        <v>2030</v>
      </c>
      <c r="AG7" s="16">
        <f>Project!AI20</f>
        <v>2031</v>
      </c>
      <c r="AH7" s="16">
        <f>Project!AJ20</f>
        <v>2032</v>
      </c>
      <c r="AI7" s="16">
        <f>Project!AK20</f>
        <v>2033</v>
      </c>
      <c r="AJ7" s="16">
        <f>Project!AL20</f>
        <v>2034</v>
      </c>
      <c r="AK7" s="16">
        <f>Project!AM20</f>
        <v>2035</v>
      </c>
      <c r="AL7" s="16">
        <f>Project!AN20</f>
        <v>2036</v>
      </c>
      <c r="AM7" s="16">
        <f>Project!AO20</f>
        <v>2037</v>
      </c>
      <c r="AN7" s="16">
        <f>Project!AP20</f>
        <v>2038</v>
      </c>
      <c r="AO7" s="16">
        <f>Project!AQ20</f>
        <v>2039</v>
      </c>
      <c r="AP7" s="16">
        <f>Project!AR20</f>
        <v>2040</v>
      </c>
      <c r="AQ7" s="16">
        <f>Project!AS20</f>
        <v>2041</v>
      </c>
      <c r="AR7" s="16">
        <f>Project!AT20</f>
        <v>2042</v>
      </c>
      <c r="AS7" s="16">
        <f>Project!AU20</f>
        <v>2043</v>
      </c>
      <c r="AT7" s="16">
        <f>Project!AV20</f>
        <v>2044</v>
      </c>
      <c r="AU7" s="16">
        <f>Project!AW20</f>
        <v>2045</v>
      </c>
      <c r="AV7" s="16">
        <f>Project!AX20</f>
        <v>2046</v>
      </c>
      <c r="AW7" s="16">
        <f>Project!AY20</f>
        <v>2047</v>
      </c>
      <c r="AX7" s="16">
        <f>Project!AZ20</f>
        <v>2048</v>
      </c>
      <c r="AY7" s="16">
        <f>Project!BA20</f>
        <v>2049</v>
      </c>
      <c r="AZ7" s="16">
        <f>Project!BB20</f>
        <v>2050</v>
      </c>
      <c r="BA7" s="16">
        <f>Project!BC20</f>
        <v>2051</v>
      </c>
      <c r="BB7" s="16">
        <f>Project!BD20</f>
        <v>2052</v>
      </c>
      <c r="BC7" s="16">
        <f>Project!BE20</f>
        <v>2053</v>
      </c>
      <c r="BD7" s="16">
        <f>Project!BF20</f>
        <v>2054</v>
      </c>
      <c r="BE7" s="16">
        <f>Project!BG20</f>
        <v>2055</v>
      </c>
      <c r="BF7" s="16">
        <f>Project!BH20</f>
        <v>2056</v>
      </c>
      <c r="BG7" s="16">
        <f>Project!BI20</f>
        <v>2057</v>
      </c>
      <c r="BH7" s="16">
        <f>Project!BJ20</f>
        <v>2058</v>
      </c>
      <c r="BI7" s="16">
        <f>Project!BK20</f>
        <v>2059</v>
      </c>
      <c r="BJ7" s="16">
        <f>Project!BL20</f>
        <v>2060</v>
      </c>
      <c r="BK7" s="16">
        <f>Project!BM20</f>
        <v>2061</v>
      </c>
      <c r="BL7" s="16">
        <f>Project!BN20</f>
        <v>2062</v>
      </c>
      <c r="BM7" s="16">
        <f>Project!BO20</f>
        <v>2063</v>
      </c>
      <c r="BN7" s="16">
        <f>Project!BP20</f>
        <v>2064</v>
      </c>
      <c r="BO7" s="16">
        <f>Project!BQ20</f>
        <v>2065</v>
      </c>
      <c r="BP7" s="16">
        <f>Project!BR20</f>
        <v>2066</v>
      </c>
      <c r="BQ7" s="16">
        <f>Project!BS20</f>
        <v>2067</v>
      </c>
      <c r="BR7" s="16"/>
      <c r="BT7" s="3" t="s">
        <v>473</v>
      </c>
    </row>
    <row r="8" spans="1:72">
      <c r="I8" s="21" t="s">
        <v>30</v>
      </c>
      <c r="J8" s="26"/>
      <c r="K8" s="26"/>
      <c r="L8" s="26"/>
      <c r="M8" s="26"/>
      <c r="N8" s="26"/>
      <c r="O8" s="26"/>
      <c r="P8" s="26"/>
      <c r="Q8" s="26"/>
      <c r="R8" s="26"/>
      <c r="S8" s="26"/>
      <c r="T8" s="26"/>
      <c r="U8" s="26"/>
      <c r="V8" s="26"/>
      <c r="W8" s="26"/>
      <c r="X8" s="26"/>
      <c r="Y8" s="26"/>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c r="BO8" s="14" t="str">
        <f>CONCATENATE(Parameters!$C$26,"$")</f>
        <v>2024$</v>
      </c>
      <c r="BP8" s="14" t="str">
        <f>CONCATENATE(Parameters!$C$26,"$")</f>
        <v>2024$</v>
      </c>
      <c r="BQ8" s="14" t="str">
        <f>CONCATENATE(Parameters!$C$26,"$")</f>
        <v>2024$</v>
      </c>
    </row>
    <row r="9" spans="1:72" ht="18.5">
      <c r="A9" s="50" t="s">
        <v>559</v>
      </c>
      <c r="B9" s="50"/>
      <c r="C9" s="50"/>
      <c r="D9" s="50"/>
      <c r="E9" s="50"/>
      <c r="F9" s="6"/>
      <c r="G9" s="6"/>
      <c r="I9" s="2"/>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row>
    <row r="10" spans="1:72" ht="15.5">
      <c r="A10" s="116"/>
      <c r="B10" s="4"/>
      <c r="C10" s="4"/>
      <c r="D10" s="4"/>
      <c r="E10" s="4"/>
      <c r="F10" s="4"/>
      <c r="I10" s="35"/>
      <c r="J10" s="26"/>
      <c r="K10" s="26"/>
      <c r="L10" s="26"/>
      <c r="M10" s="26"/>
      <c r="N10" s="26"/>
      <c r="O10" s="26"/>
      <c r="P10" s="26"/>
      <c r="Q10" s="26"/>
      <c r="R10" s="26"/>
      <c r="S10" s="26"/>
      <c r="T10" s="26"/>
      <c r="U10" s="26"/>
      <c r="V10" s="26"/>
      <c r="W10" s="26"/>
      <c r="X10" s="26"/>
      <c r="Y10" s="26"/>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3"/>
    </row>
    <row r="11" spans="1:72">
      <c r="A11" s="17" t="s">
        <v>178</v>
      </c>
      <c r="B11" s="136"/>
      <c r="BT11" s="104"/>
    </row>
    <row r="12" spans="1:72">
      <c r="A12" s="107" t="s">
        <v>181</v>
      </c>
      <c r="B12" s="607">
        <f>Project!D175</f>
        <v>0</v>
      </c>
      <c r="D12" s="73"/>
      <c r="I12" s="35" t="s">
        <v>428</v>
      </c>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T12" s="104"/>
    </row>
    <row r="13" spans="1:72">
      <c r="A13" s="107" t="s">
        <v>183</v>
      </c>
      <c r="B13" s="607">
        <f>Project!D176</f>
        <v>0</v>
      </c>
      <c r="D13" s="73"/>
      <c r="I13" s="35" t="s">
        <v>428</v>
      </c>
      <c r="BT13" s="104"/>
    </row>
    <row r="14" spans="1:72">
      <c r="A14" s="107" t="s">
        <v>184</v>
      </c>
      <c r="B14" s="607">
        <f>Project!D177</f>
        <v>0</v>
      </c>
      <c r="D14" s="73"/>
      <c r="I14" s="35" t="s">
        <v>428</v>
      </c>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c r="BP14" s="147"/>
      <c r="BQ14" s="147"/>
      <c r="BT14" s="104"/>
    </row>
    <row r="15" spans="1:72">
      <c r="A15" s="107" t="s">
        <v>185</v>
      </c>
      <c r="B15" s="607">
        <f>Project!D178</f>
        <v>0</v>
      </c>
      <c r="D15" s="73"/>
      <c r="I15" s="35" t="s">
        <v>428</v>
      </c>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c r="BI15" s="147"/>
      <c r="BJ15" s="147"/>
      <c r="BK15" s="147"/>
      <c r="BL15" s="147"/>
      <c r="BM15" s="147"/>
      <c r="BN15" s="147"/>
      <c r="BO15" s="147"/>
      <c r="BP15" s="147"/>
      <c r="BQ15" s="147"/>
      <c r="BT15" s="104"/>
    </row>
    <row r="16" spans="1:72">
      <c r="A16" s="107" t="s">
        <v>186</v>
      </c>
      <c r="B16" s="607">
        <f>Project!D179</f>
        <v>0</v>
      </c>
      <c r="D16" s="73"/>
      <c r="I16" s="35" t="s">
        <v>428</v>
      </c>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c r="BI16" s="147"/>
      <c r="BJ16" s="147"/>
      <c r="BK16" s="147"/>
      <c r="BL16" s="147"/>
      <c r="BM16" s="147"/>
      <c r="BN16" s="147"/>
      <c r="BO16" s="147"/>
      <c r="BP16" s="147"/>
      <c r="BQ16" s="147"/>
      <c r="BT16" s="104"/>
    </row>
    <row r="17" spans="1:72">
      <c r="A17" s="107" t="s">
        <v>187</v>
      </c>
      <c r="B17" s="607">
        <f>Project!D180</f>
        <v>0</v>
      </c>
      <c r="D17" s="73"/>
      <c r="I17" s="35" t="s">
        <v>428</v>
      </c>
      <c r="BT17" s="104"/>
    </row>
    <row r="18" spans="1:72">
      <c r="A18" s="107"/>
      <c r="B18" s="607"/>
      <c r="I18" s="35"/>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7"/>
      <c r="BM18" s="147"/>
      <c r="BN18" s="147"/>
      <c r="BO18" s="147"/>
      <c r="BP18" s="147"/>
      <c r="BQ18" s="147"/>
      <c r="BT18" s="104"/>
    </row>
    <row r="19" spans="1:72">
      <c r="A19" s="17" t="s">
        <v>177</v>
      </c>
      <c r="B19" s="607"/>
      <c r="I19" s="35"/>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47"/>
      <c r="BN19" s="147"/>
      <c r="BO19" s="147"/>
      <c r="BP19" s="147"/>
      <c r="BQ19" s="147"/>
      <c r="BT19" s="104"/>
    </row>
    <row r="20" spans="1:72">
      <c r="A20" s="107" t="s">
        <v>181</v>
      </c>
      <c r="B20" s="607">
        <f>Project!C175</f>
        <v>0</v>
      </c>
      <c r="I20" s="35" t="s">
        <v>428</v>
      </c>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T20" s="104"/>
    </row>
    <row r="21" spans="1:72">
      <c r="A21" s="107" t="s">
        <v>183</v>
      </c>
      <c r="B21" s="607">
        <f>Project!C176</f>
        <v>1</v>
      </c>
      <c r="I21" s="35" t="s">
        <v>428</v>
      </c>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T21" s="104"/>
    </row>
    <row r="22" spans="1:72">
      <c r="A22" s="107" t="s">
        <v>184</v>
      </c>
      <c r="B22" s="607">
        <f>Project!C177</f>
        <v>0.6</v>
      </c>
      <c r="I22" s="35" t="s">
        <v>428</v>
      </c>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47"/>
      <c r="BL22" s="147"/>
      <c r="BM22" s="147"/>
      <c r="BN22" s="147"/>
      <c r="BO22" s="147"/>
      <c r="BP22" s="147"/>
      <c r="BQ22" s="147"/>
      <c r="BT22" s="104"/>
    </row>
    <row r="23" spans="1:72">
      <c r="A23" s="107" t="s">
        <v>185</v>
      </c>
      <c r="B23" s="607">
        <f>Project!C178</f>
        <v>0</v>
      </c>
      <c r="I23" s="35" t="s">
        <v>428</v>
      </c>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c r="BI23" s="147"/>
      <c r="BJ23" s="147"/>
      <c r="BK23" s="147"/>
      <c r="BL23" s="147"/>
      <c r="BM23" s="147"/>
      <c r="BN23" s="147"/>
      <c r="BO23" s="147"/>
      <c r="BP23" s="147"/>
      <c r="BQ23" s="147"/>
      <c r="BT23" s="104"/>
    </row>
    <row r="24" spans="1:72">
      <c r="A24" s="107" t="s">
        <v>186</v>
      </c>
      <c r="B24" s="607">
        <f>Project!C179</f>
        <v>0.8</v>
      </c>
      <c r="I24" s="35" t="s">
        <v>428</v>
      </c>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c r="BI24" s="147"/>
      <c r="BJ24" s="147"/>
      <c r="BK24" s="147"/>
      <c r="BL24" s="147"/>
      <c r="BM24" s="147"/>
      <c r="BN24" s="147"/>
      <c r="BO24" s="147"/>
      <c r="BP24" s="147"/>
      <c r="BQ24" s="147"/>
      <c r="BT24" s="104"/>
    </row>
    <row r="25" spans="1:72">
      <c r="A25" s="107" t="s">
        <v>187</v>
      </c>
      <c r="B25" s="607">
        <f>Project!C180</f>
        <v>0</v>
      </c>
      <c r="I25" s="35" t="s">
        <v>428</v>
      </c>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T25" s="104"/>
    </row>
    <row r="26" spans="1:72">
      <c r="A26" s="107"/>
      <c r="B26" s="607"/>
      <c r="I26" s="35"/>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c r="BI26" s="147"/>
      <c r="BJ26" s="147"/>
      <c r="BK26" s="147"/>
      <c r="BL26" s="147"/>
      <c r="BM26" s="147"/>
      <c r="BN26" s="147"/>
      <c r="BO26" s="147"/>
      <c r="BP26" s="147"/>
      <c r="BQ26" s="147"/>
      <c r="BT26" s="104"/>
    </row>
    <row r="27" spans="1:72">
      <c r="A27" s="17" t="s">
        <v>169</v>
      </c>
      <c r="B27" s="607"/>
      <c r="I27" s="35"/>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47"/>
      <c r="BN27" s="147"/>
      <c r="BO27" s="147"/>
      <c r="BP27" s="147"/>
      <c r="BQ27" s="147"/>
      <c r="BT27" s="104"/>
    </row>
    <row r="28" spans="1:72">
      <c r="A28" s="107" t="s">
        <v>181</v>
      </c>
      <c r="B28" s="607">
        <f>Project!B175</f>
        <v>0</v>
      </c>
      <c r="I28" s="35" t="s">
        <v>424</v>
      </c>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c r="BI28" s="147"/>
      <c r="BJ28" s="147"/>
      <c r="BK28" s="147"/>
      <c r="BL28" s="147"/>
      <c r="BM28" s="147"/>
      <c r="BN28" s="147"/>
      <c r="BO28" s="147"/>
      <c r="BP28" s="147"/>
      <c r="BQ28" s="147"/>
      <c r="BT28" s="104"/>
    </row>
    <row r="29" spans="1:72">
      <c r="A29" s="107" t="s">
        <v>183</v>
      </c>
      <c r="B29" s="607">
        <f>Project!B176</f>
        <v>2</v>
      </c>
      <c r="I29" s="35" t="s">
        <v>424</v>
      </c>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c r="BM29" s="147"/>
      <c r="BN29" s="147"/>
      <c r="BO29" s="147"/>
      <c r="BP29" s="147"/>
      <c r="BQ29" s="147"/>
      <c r="BT29" s="104"/>
    </row>
    <row r="30" spans="1:72">
      <c r="A30" s="107" t="s">
        <v>184</v>
      </c>
      <c r="B30" s="607">
        <f>Project!B177</f>
        <v>0.4</v>
      </c>
      <c r="I30" s="35" t="s">
        <v>424</v>
      </c>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c r="BI30" s="147"/>
      <c r="BJ30" s="147"/>
      <c r="BK30" s="147"/>
      <c r="BL30" s="147"/>
      <c r="BM30" s="147"/>
      <c r="BN30" s="147"/>
      <c r="BO30" s="147"/>
      <c r="BP30" s="147"/>
      <c r="BQ30" s="147"/>
      <c r="BT30" s="104"/>
    </row>
    <row r="31" spans="1:72">
      <c r="A31" s="107" t="s">
        <v>185</v>
      </c>
      <c r="B31" s="607">
        <f>Project!B178</f>
        <v>1.4</v>
      </c>
      <c r="I31" s="35" t="s">
        <v>424</v>
      </c>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c r="BI31" s="147"/>
      <c r="BJ31" s="147"/>
      <c r="BK31" s="147"/>
      <c r="BL31" s="147"/>
      <c r="BM31" s="147"/>
      <c r="BN31" s="147"/>
      <c r="BO31" s="147"/>
      <c r="BP31" s="147"/>
      <c r="BQ31" s="147"/>
      <c r="BT31" s="104"/>
    </row>
    <row r="32" spans="1:72">
      <c r="A32" s="107" t="s">
        <v>186</v>
      </c>
      <c r="B32" s="607">
        <f>Project!B179</f>
        <v>5.6</v>
      </c>
      <c r="I32" s="35" t="s">
        <v>424</v>
      </c>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c r="BI32" s="147"/>
      <c r="BJ32" s="147"/>
      <c r="BK32" s="147"/>
      <c r="BL32" s="147"/>
      <c r="BM32" s="147"/>
      <c r="BN32" s="147"/>
      <c r="BO32" s="147"/>
      <c r="BP32" s="147"/>
      <c r="BQ32" s="147"/>
      <c r="BT32" s="104"/>
    </row>
    <row r="33" spans="1:72">
      <c r="A33" s="107" t="s">
        <v>187</v>
      </c>
      <c r="B33" s="607">
        <f>Project!B180</f>
        <v>1.4</v>
      </c>
      <c r="I33" s="35" t="s">
        <v>424</v>
      </c>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c r="BI33" s="147"/>
      <c r="BJ33" s="147"/>
      <c r="BK33" s="147"/>
      <c r="BL33" s="147"/>
      <c r="BM33" s="147"/>
      <c r="BN33" s="147"/>
      <c r="BO33" s="147"/>
      <c r="BP33" s="147"/>
      <c r="BQ33" s="147"/>
      <c r="BT33" s="104"/>
    </row>
    <row r="34" spans="1:72">
      <c r="A34" s="107"/>
      <c r="B34" s="136"/>
      <c r="I34" s="21"/>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147"/>
      <c r="BN34" s="147"/>
      <c r="BO34" s="147"/>
      <c r="BP34" s="147"/>
      <c r="BQ34" s="147"/>
      <c r="BT34" s="104"/>
    </row>
    <row r="35" spans="1:72" ht="18.5">
      <c r="A35" s="54" t="s">
        <v>560</v>
      </c>
      <c r="B35" s="6"/>
      <c r="C35" s="6"/>
      <c r="D35" s="6"/>
      <c r="E35" s="6"/>
      <c r="F35" s="6"/>
      <c r="G35" s="6"/>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row>
    <row r="36" spans="1:72">
      <c r="A36" s="107"/>
      <c r="B36" s="136"/>
      <c r="I36" s="21"/>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c r="BI36" s="147"/>
      <c r="BJ36" s="147"/>
      <c r="BK36" s="147"/>
      <c r="BL36" s="147"/>
      <c r="BM36" s="147"/>
      <c r="BN36" s="147"/>
      <c r="BO36" s="147"/>
      <c r="BP36" s="147"/>
      <c r="BQ36" s="147"/>
      <c r="BT36" s="104"/>
    </row>
    <row r="37" spans="1:72">
      <c r="A37" s="17" t="s">
        <v>561</v>
      </c>
      <c r="B37" s="147"/>
      <c r="I37" s="35"/>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c r="BI37" s="147"/>
      <c r="BJ37" s="147"/>
      <c r="BK37" s="147"/>
      <c r="BL37" s="147"/>
      <c r="BM37" s="147"/>
      <c r="BN37" s="147"/>
      <c r="BO37" s="147"/>
      <c r="BP37" s="147"/>
      <c r="BQ37" s="147"/>
      <c r="BT37" s="104"/>
    </row>
    <row r="38" spans="1:72">
      <c r="A38" s="107" t="s">
        <v>181</v>
      </c>
      <c r="B38" s="202">
        <f>Project!D183</f>
        <v>0.67900000000000005</v>
      </c>
      <c r="I38" s="35"/>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c r="BI38" s="147"/>
      <c r="BJ38" s="147"/>
      <c r="BK38" s="147"/>
      <c r="BL38" s="147"/>
      <c r="BM38" s="147"/>
      <c r="BN38" s="147"/>
      <c r="BO38" s="147"/>
      <c r="BP38" s="147"/>
      <c r="BQ38" s="147"/>
      <c r="BT38" s="104"/>
    </row>
    <row r="39" spans="1:72">
      <c r="A39" s="107" t="s">
        <v>183</v>
      </c>
      <c r="B39" s="202">
        <f>Project!D184</f>
        <v>0.67900000000000005</v>
      </c>
      <c r="I39" s="35"/>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c r="BI39" s="147"/>
      <c r="BJ39" s="147"/>
      <c r="BK39" s="147"/>
      <c r="BL39" s="147"/>
      <c r="BM39" s="147"/>
      <c r="BN39" s="147"/>
      <c r="BO39" s="147"/>
      <c r="BP39" s="147"/>
      <c r="BQ39" s="147"/>
      <c r="BT39" s="104"/>
    </row>
    <row r="40" spans="1:72">
      <c r="A40" s="107" t="s">
        <v>184</v>
      </c>
      <c r="B40" s="202">
        <f>Project!D185</f>
        <v>0.67900000000000005</v>
      </c>
      <c r="I40" s="35"/>
      <c r="Z40" s="147"/>
      <c r="AA40" s="147"/>
      <c r="AB40" s="147"/>
      <c r="AC40" s="147"/>
      <c r="AD40" s="147"/>
      <c r="AE40" s="147"/>
      <c r="AF40" s="147"/>
      <c r="AG40" s="147"/>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c r="BI40" s="147"/>
      <c r="BJ40" s="147"/>
      <c r="BK40" s="147"/>
      <c r="BL40" s="147"/>
      <c r="BM40" s="147"/>
      <c r="BN40" s="147"/>
      <c r="BO40" s="147"/>
      <c r="BP40" s="147"/>
      <c r="BQ40" s="147"/>
      <c r="BT40" s="104"/>
    </row>
    <row r="41" spans="1:72">
      <c r="A41" s="107" t="s">
        <v>185</v>
      </c>
      <c r="B41" s="202">
        <f>Project!D186</f>
        <v>0.67900000000000005</v>
      </c>
      <c r="I41" s="35"/>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c r="BI41" s="147"/>
      <c r="BJ41" s="147"/>
      <c r="BK41" s="147"/>
      <c r="BL41" s="147"/>
      <c r="BM41" s="147"/>
      <c r="BN41" s="147"/>
      <c r="BO41" s="147"/>
      <c r="BP41" s="147"/>
      <c r="BQ41" s="147"/>
      <c r="BT41" s="104"/>
    </row>
    <row r="42" spans="1:72">
      <c r="A42" s="107" t="s">
        <v>186</v>
      </c>
      <c r="B42" s="202">
        <f>Project!D187</f>
        <v>0.67900000000000005</v>
      </c>
      <c r="I42" s="35"/>
      <c r="Z42" s="147"/>
      <c r="AA42" s="147"/>
      <c r="AB42" s="147"/>
      <c r="AC42" s="147"/>
      <c r="AD42" s="147"/>
      <c r="AE42" s="147"/>
      <c r="AF42" s="147"/>
      <c r="AG42" s="147"/>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c r="BI42" s="147"/>
      <c r="BJ42" s="147"/>
      <c r="BK42" s="147"/>
      <c r="BL42" s="147"/>
      <c r="BM42" s="147"/>
      <c r="BN42" s="147"/>
      <c r="BO42" s="147"/>
      <c r="BP42" s="147"/>
      <c r="BQ42" s="147"/>
      <c r="BT42" s="104"/>
    </row>
    <row r="43" spans="1:72">
      <c r="A43" s="107" t="s">
        <v>187</v>
      </c>
      <c r="B43" s="202">
        <f>Project!D188</f>
        <v>0.67900000000000005</v>
      </c>
      <c r="I43" s="35"/>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c r="BI43" s="147"/>
      <c r="BJ43" s="147"/>
      <c r="BK43" s="147"/>
      <c r="BL43" s="147"/>
      <c r="BM43" s="147"/>
      <c r="BN43" s="147"/>
      <c r="BO43" s="147"/>
      <c r="BP43" s="147"/>
      <c r="BQ43" s="147"/>
      <c r="BT43" s="104"/>
    </row>
    <row r="44" spans="1:72">
      <c r="A44" s="107"/>
      <c r="B44" s="136"/>
      <c r="I44" s="21"/>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c r="BI44" s="147"/>
      <c r="BJ44" s="147"/>
      <c r="BK44" s="147"/>
      <c r="BL44" s="147"/>
      <c r="BM44" s="147"/>
      <c r="BN44" s="147"/>
      <c r="BO44" s="147"/>
      <c r="BP44" s="147"/>
      <c r="BQ44" s="147"/>
      <c r="BT44" s="104"/>
    </row>
    <row r="45" spans="1:72">
      <c r="A45" s="17" t="s">
        <v>562</v>
      </c>
      <c r="B45" s="136">
        <f>Parameters!C288</f>
        <v>1.8627449127690316</v>
      </c>
      <c r="I45" s="21"/>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c r="BK45" s="147"/>
      <c r="BL45" s="147"/>
      <c r="BM45" s="147"/>
      <c r="BN45" s="147"/>
      <c r="BO45" s="147"/>
      <c r="BP45" s="147"/>
      <c r="BQ45" s="147"/>
      <c r="BT45" s="104"/>
    </row>
    <row r="46" spans="1:72">
      <c r="A46" s="107"/>
      <c r="B46" s="136"/>
      <c r="I46" s="21"/>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c r="BI46" s="147"/>
      <c r="BJ46" s="147"/>
      <c r="BK46" s="147"/>
      <c r="BL46" s="147"/>
      <c r="BM46" s="147"/>
      <c r="BN46" s="147"/>
      <c r="BO46" s="147"/>
      <c r="BP46" s="147"/>
      <c r="BQ46" s="147"/>
      <c r="BT46" s="104"/>
    </row>
    <row r="47" spans="1:72">
      <c r="A47" s="17" t="s">
        <v>563</v>
      </c>
      <c r="B47" s="136"/>
      <c r="I47" s="21"/>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c r="BI47" s="147"/>
      <c r="BJ47" s="147"/>
      <c r="BK47" s="147"/>
      <c r="BL47" s="147"/>
      <c r="BM47" s="147"/>
      <c r="BN47" s="147"/>
      <c r="BO47" s="147"/>
      <c r="BP47" s="147"/>
      <c r="BQ47" s="147"/>
      <c r="BT47" s="104"/>
    </row>
    <row r="48" spans="1:72">
      <c r="A48" s="107" t="s">
        <v>178</v>
      </c>
      <c r="B48" s="136"/>
      <c r="I48" s="21" t="s">
        <v>428</v>
      </c>
      <c r="Z48" s="203" cm="1">
        <f t="array" ref="Z48">SUMPRODUCT($B$12:$B$17,1-$B$38:$B$43)</f>
        <v>0</v>
      </c>
      <c r="AA48" s="203" cm="1">
        <f t="array" ref="AA48">SUMPRODUCT($B$12:$B$17,1-$B$38:$B$43)</f>
        <v>0</v>
      </c>
      <c r="AB48" s="203" cm="1">
        <f t="array" ref="AB48">SUMPRODUCT($B$12:$B$17,1-$B$38:$B$43)</f>
        <v>0</v>
      </c>
      <c r="AC48" s="203" cm="1">
        <f t="array" ref="AC48">SUMPRODUCT($B$12:$B$17,1-$B$38:$B$43)</f>
        <v>0</v>
      </c>
      <c r="AD48" s="203" cm="1">
        <f t="array" ref="AD48">SUMPRODUCT($B$12:$B$17,1-$B$38:$B$43)</f>
        <v>0</v>
      </c>
      <c r="AE48" s="203" cm="1">
        <f t="array" ref="AE48">SUMPRODUCT($B$12:$B$17,1-$B$38:$B$43)</f>
        <v>0</v>
      </c>
      <c r="AF48" s="203" cm="1">
        <f t="array" ref="AF48">SUMPRODUCT($B$12:$B$17,1-$B$38:$B$43)</f>
        <v>0</v>
      </c>
      <c r="AG48" s="203" cm="1">
        <f t="array" ref="AG48">SUMPRODUCT($B$12:$B$17,1-$B$38:$B$43)</f>
        <v>0</v>
      </c>
      <c r="AH48" s="203" cm="1">
        <f t="array" ref="AH48">SUMPRODUCT($B$12:$B$17,1-$B$38:$B$43)</f>
        <v>0</v>
      </c>
      <c r="AI48" s="203" cm="1">
        <f t="array" ref="AI48">SUMPRODUCT($B$12:$B$17,1-$B$38:$B$43)</f>
        <v>0</v>
      </c>
      <c r="AJ48" s="203" cm="1">
        <f t="array" ref="AJ48">SUMPRODUCT($B$12:$B$17,1-$B$38:$B$43)</f>
        <v>0</v>
      </c>
      <c r="AK48" s="203" cm="1">
        <f t="array" ref="AK48">SUMPRODUCT($B$12:$B$17,1-$B$38:$B$43)</f>
        <v>0</v>
      </c>
      <c r="AL48" s="203" cm="1">
        <f t="array" ref="AL48">SUMPRODUCT($B$12:$B$17,1-$B$38:$B$43)</f>
        <v>0</v>
      </c>
      <c r="AM48" s="203" cm="1">
        <f t="array" ref="AM48">SUMPRODUCT($B$12:$B$17,1-$B$38:$B$43)</f>
        <v>0</v>
      </c>
      <c r="AN48" s="203" cm="1">
        <f t="array" ref="AN48">SUMPRODUCT($B$12:$B$17,1-$B$38:$B$43)</f>
        <v>0</v>
      </c>
      <c r="AO48" s="203" cm="1">
        <f t="array" ref="AO48">SUMPRODUCT($B$12:$B$17,1-$B$38:$B$43)</f>
        <v>0</v>
      </c>
      <c r="AP48" s="203" cm="1">
        <f t="array" ref="AP48">SUMPRODUCT($B$12:$B$17,1-$B$38:$B$43)</f>
        <v>0</v>
      </c>
      <c r="AQ48" s="203" cm="1">
        <f t="array" ref="AQ48">SUMPRODUCT($B$12:$B$17,1-$B$38:$B$43)</f>
        <v>0</v>
      </c>
      <c r="AR48" s="203" cm="1">
        <f t="array" ref="AR48">SUMPRODUCT($B$12:$B$17,1-$B$38:$B$43)</f>
        <v>0</v>
      </c>
      <c r="AS48" s="203" cm="1">
        <f t="array" ref="AS48">SUMPRODUCT($B$12:$B$17,1-$B$38:$B$43)</f>
        <v>0</v>
      </c>
      <c r="AT48" s="203" cm="1">
        <f t="array" ref="AT48">SUMPRODUCT($B$12:$B$17,1-$B$38:$B$43)</f>
        <v>0</v>
      </c>
      <c r="AU48" s="203" cm="1">
        <f t="array" ref="AU48">SUMPRODUCT($B$12:$B$17,1-$B$38:$B$43)</f>
        <v>0</v>
      </c>
      <c r="AV48" s="203" cm="1">
        <f t="array" ref="AV48">SUMPRODUCT($B$12:$B$17,1-$B$38:$B$43)</f>
        <v>0</v>
      </c>
      <c r="AW48" s="203" cm="1">
        <f t="array" ref="AW48">SUMPRODUCT($B$12:$B$17,1-$B$38:$B$43)</f>
        <v>0</v>
      </c>
      <c r="AX48" s="203" cm="1">
        <f t="array" ref="AX48">SUMPRODUCT($B$12:$B$17,1-$B$38:$B$43)</f>
        <v>0</v>
      </c>
      <c r="AY48" s="203" cm="1">
        <f t="array" ref="AY48">SUMPRODUCT($B$12:$B$17,1-$B$38:$B$43)</f>
        <v>0</v>
      </c>
      <c r="AZ48" s="203" cm="1">
        <f t="array" ref="AZ48">SUMPRODUCT($B$12:$B$17,1-$B$38:$B$43)</f>
        <v>0</v>
      </c>
      <c r="BA48" s="203" cm="1">
        <f t="array" ref="BA48">SUMPRODUCT($B$12:$B$17,1-$B$38:$B$43)</f>
        <v>0</v>
      </c>
      <c r="BB48" s="203" cm="1">
        <f t="array" ref="BB48">SUMPRODUCT($B$12:$B$17,1-$B$38:$B$43)</f>
        <v>0</v>
      </c>
      <c r="BC48" s="203" cm="1">
        <f t="array" ref="BC48">SUMPRODUCT($B$12:$B$17,1-$B$38:$B$43)</f>
        <v>0</v>
      </c>
      <c r="BD48" s="203" cm="1">
        <f t="array" ref="BD48">SUMPRODUCT($B$12:$B$17,1-$B$38:$B$43)</f>
        <v>0</v>
      </c>
      <c r="BE48" s="203" cm="1">
        <f t="array" ref="BE48">SUMPRODUCT($B$12:$B$17,1-$B$38:$B$43)</f>
        <v>0</v>
      </c>
      <c r="BF48" s="203" cm="1">
        <f t="array" ref="BF48">SUMPRODUCT($B$12:$B$17,1-$B$38:$B$43)</f>
        <v>0</v>
      </c>
      <c r="BG48" s="203" cm="1">
        <f t="array" ref="BG48">SUMPRODUCT($B$12:$B$17,1-$B$38:$B$43)</f>
        <v>0</v>
      </c>
      <c r="BH48" s="203" cm="1">
        <f t="array" ref="BH48">SUMPRODUCT($B$12:$B$17,1-$B$38:$B$43)</f>
        <v>0</v>
      </c>
      <c r="BI48" s="203" cm="1">
        <f t="array" ref="BI48">SUMPRODUCT($B$12:$B$17,1-$B$38:$B$43)</f>
        <v>0</v>
      </c>
      <c r="BJ48" s="203" cm="1">
        <f t="array" ref="BJ48">SUMPRODUCT($B$12:$B$17,1-$B$38:$B$43)</f>
        <v>0</v>
      </c>
      <c r="BK48" s="203" cm="1">
        <f t="array" ref="BK48">SUMPRODUCT($B$12:$B$17,1-$B$38:$B$43)</f>
        <v>0</v>
      </c>
      <c r="BL48" s="203" cm="1">
        <f t="array" ref="BL48">SUMPRODUCT($B$12:$B$17,1-$B$38:$B$43)</f>
        <v>0</v>
      </c>
      <c r="BM48" s="203" cm="1">
        <f t="array" ref="BM48">SUMPRODUCT($B$12:$B$17,1-$B$38:$B$43)</f>
        <v>0</v>
      </c>
      <c r="BN48" s="203" cm="1">
        <f t="array" ref="BN48">SUMPRODUCT($B$12:$B$17,1-$B$38:$B$43)</f>
        <v>0</v>
      </c>
      <c r="BO48" s="203" cm="1">
        <f t="array" ref="BO48">SUMPRODUCT($B$12:$B$17,1-$B$38:$B$43)</f>
        <v>0</v>
      </c>
      <c r="BP48" s="203" cm="1">
        <f t="array" ref="BP48">SUMPRODUCT($B$12:$B$17,1-$B$38:$B$43)</f>
        <v>0</v>
      </c>
      <c r="BQ48" s="203" cm="1">
        <f t="array" ref="BQ48">SUMPRODUCT($B$12:$B$17,1-$B$38:$B$43)</f>
        <v>0</v>
      </c>
      <c r="BT48" s="104"/>
    </row>
    <row r="49" spans="1:72">
      <c r="A49" s="107" t="s">
        <v>177</v>
      </c>
      <c r="B49" s="136"/>
      <c r="D49" s="274"/>
      <c r="I49" s="21" t="s">
        <v>428</v>
      </c>
      <c r="Z49" s="203" cm="1">
        <f t="array" ref="Z49">SUMPRODUCT($B$20:$B$25,1-$B$38:$B$43)</f>
        <v>0.77039999999999997</v>
      </c>
      <c r="AA49" s="203" cm="1">
        <f t="array" ref="AA49">SUMPRODUCT($B$20:$B$25,1-$B$38:$B$43)</f>
        <v>0.77039999999999997</v>
      </c>
      <c r="AB49" s="203" cm="1">
        <f t="array" ref="AB49">SUMPRODUCT($B$20:$B$25,1-$B$38:$B$43)</f>
        <v>0.77039999999999997</v>
      </c>
      <c r="AC49" s="203" cm="1">
        <f t="array" ref="AC49">SUMPRODUCT($B$20:$B$25,1-$B$38:$B$43)</f>
        <v>0.77039999999999997</v>
      </c>
      <c r="AD49" s="203" cm="1">
        <f t="array" ref="AD49">SUMPRODUCT($B$20:$B$25,1-$B$38:$B$43)</f>
        <v>0.77039999999999997</v>
      </c>
      <c r="AE49" s="203" cm="1">
        <f t="array" ref="AE49">SUMPRODUCT($B$20:$B$25,1-$B$38:$B$43)</f>
        <v>0.77039999999999997</v>
      </c>
      <c r="AF49" s="203" cm="1">
        <f t="array" ref="AF49">SUMPRODUCT($B$20:$B$25,1-$B$38:$B$43)</f>
        <v>0.77039999999999997</v>
      </c>
      <c r="AG49" s="203" cm="1">
        <f t="array" ref="AG49">SUMPRODUCT($B$20:$B$25,1-$B$38:$B$43)</f>
        <v>0.77039999999999997</v>
      </c>
      <c r="AH49" s="203" cm="1">
        <f t="array" ref="AH49">SUMPRODUCT($B$20:$B$25,1-$B$38:$B$43)</f>
        <v>0.77039999999999997</v>
      </c>
      <c r="AI49" s="203" cm="1">
        <f t="array" ref="AI49">SUMPRODUCT($B$20:$B$25,1-$B$38:$B$43)</f>
        <v>0.77039999999999997</v>
      </c>
      <c r="AJ49" s="203" cm="1">
        <f t="array" ref="AJ49">SUMPRODUCT($B$20:$B$25,1-$B$38:$B$43)</f>
        <v>0.77039999999999997</v>
      </c>
      <c r="AK49" s="203" cm="1">
        <f t="array" ref="AK49">SUMPRODUCT($B$20:$B$25,1-$B$38:$B$43)</f>
        <v>0.77039999999999997</v>
      </c>
      <c r="AL49" s="203" cm="1">
        <f t="array" ref="AL49">SUMPRODUCT($B$20:$B$25,1-$B$38:$B$43)</f>
        <v>0.77039999999999997</v>
      </c>
      <c r="AM49" s="203" cm="1">
        <f t="array" ref="AM49">SUMPRODUCT($B$20:$B$25,1-$B$38:$B$43)</f>
        <v>0.77039999999999997</v>
      </c>
      <c r="AN49" s="203" cm="1">
        <f t="array" ref="AN49">SUMPRODUCT($B$20:$B$25,1-$B$38:$B$43)</f>
        <v>0.77039999999999997</v>
      </c>
      <c r="AO49" s="203" cm="1">
        <f t="array" ref="AO49">SUMPRODUCT($B$20:$B$25,1-$B$38:$B$43)</f>
        <v>0.77039999999999997</v>
      </c>
      <c r="AP49" s="203" cm="1">
        <f t="array" ref="AP49">SUMPRODUCT($B$20:$B$25,1-$B$38:$B$43)</f>
        <v>0.77039999999999997</v>
      </c>
      <c r="AQ49" s="203" cm="1">
        <f t="array" ref="AQ49">SUMPRODUCT($B$20:$B$25,1-$B$38:$B$43)</f>
        <v>0.77039999999999997</v>
      </c>
      <c r="AR49" s="203" cm="1">
        <f t="array" ref="AR49">SUMPRODUCT($B$20:$B$25,1-$B$38:$B$43)</f>
        <v>0.77039999999999997</v>
      </c>
      <c r="AS49" s="203" cm="1">
        <f t="array" ref="AS49">SUMPRODUCT($B$20:$B$25,1-$B$38:$B$43)</f>
        <v>0.77039999999999997</v>
      </c>
      <c r="AT49" s="203" cm="1">
        <f t="array" ref="AT49">SUMPRODUCT($B$20:$B$25,1-$B$38:$B$43)</f>
        <v>0.77039999999999997</v>
      </c>
      <c r="AU49" s="203" cm="1">
        <f t="array" ref="AU49">SUMPRODUCT($B$20:$B$25,1-$B$38:$B$43)</f>
        <v>0.77039999999999997</v>
      </c>
      <c r="AV49" s="203" cm="1">
        <f t="array" ref="AV49">SUMPRODUCT($B$20:$B$25,1-$B$38:$B$43)</f>
        <v>0.77039999999999997</v>
      </c>
      <c r="AW49" s="203" cm="1">
        <f t="array" ref="AW49">SUMPRODUCT($B$20:$B$25,1-$B$38:$B$43)</f>
        <v>0.77039999999999997</v>
      </c>
      <c r="AX49" s="203" cm="1">
        <f t="array" ref="AX49">SUMPRODUCT($B$20:$B$25,1-$B$38:$B$43)</f>
        <v>0.77039999999999997</v>
      </c>
      <c r="AY49" s="203" cm="1">
        <f t="array" ref="AY49">SUMPRODUCT($B$20:$B$25,1-$B$38:$B$43)</f>
        <v>0.77039999999999997</v>
      </c>
      <c r="AZ49" s="203" cm="1">
        <f t="array" ref="AZ49">SUMPRODUCT($B$20:$B$25,1-$B$38:$B$43)</f>
        <v>0.77039999999999997</v>
      </c>
      <c r="BA49" s="203" cm="1">
        <f t="array" ref="BA49">SUMPRODUCT($B$20:$B$25,1-$B$38:$B$43)</f>
        <v>0.77039999999999997</v>
      </c>
      <c r="BB49" s="203" cm="1">
        <f t="array" ref="BB49">SUMPRODUCT($B$20:$B$25,1-$B$38:$B$43)</f>
        <v>0.77039999999999997</v>
      </c>
      <c r="BC49" s="203" cm="1">
        <f t="array" ref="BC49">SUMPRODUCT($B$20:$B$25,1-$B$38:$B$43)</f>
        <v>0.77039999999999997</v>
      </c>
      <c r="BD49" s="203" cm="1">
        <f t="array" ref="BD49">SUMPRODUCT($B$20:$B$25,1-$B$38:$B$43)</f>
        <v>0.77039999999999997</v>
      </c>
      <c r="BE49" s="203" cm="1">
        <f t="array" ref="BE49">SUMPRODUCT($B$20:$B$25,1-$B$38:$B$43)</f>
        <v>0.77039999999999997</v>
      </c>
      <c r="BF49" s="203" cm="1">
        <f t="array" ref="BF49">SUMPRODUCT($B$20:$B$25,1-$B$38:$B$43)</f>
        <v>0.77039999999999997</v>
      </c>
      <c r="BG49" s="203" cm="1">
        <f t="array" ref="BG49">SUMPRODUCT($B$20:$B$25,1-$B$38:$B$43)</f>
        <v>0.77039999999999997</v>
      </c>
      <c r="BH49" s="203" cm="1">
        <f t="array" ref="BH49">SUMPRODUCT($B$20:$B$25,1-$B$38:$B$43)</f>
        <v>0.77039999999999997</v>
      </c>
      <c r="BI49" s="203" cm="1">
        <f t="array" ref="BI49">SUMPRODUCT($B$20:$B$25,1-$B$38:$B$43)</f>
        <v>0.77039999999999997</v>
      </c>
      <c r="BJ49" s="203" cm="1">
        <f t="array" ref="BJ49">SUMPRODUCT($B$20:$B$25,1-$B$38:$B$43)</f>
        <v>0.77039999999999997</v>
      </c>
      <c r="BK49" s="203" cm="1">
        <f t="array" ref="BK49">SUMPRODUCT($B$20:$B$25,1-$B$38:$B$43)</f>
        <v>0.77039999999999997</v>
      </c>
      <c r="BL49" s="203" cm="1">
        <f t="array" ref="BL49">SUMPRODUCT($B$20:$B$25,1-$B$38:$B$43)</f>
        <v>0.77039999999999997</v>
      </c>
      <c r="BM49" s="203" cm="1">
        <f t="array" ref="BM49">SUMPRODUCT($B$20:$B$25,1-$B$38:$B$43)</f>
        <v>0.77039999999999997</v>
      </c>
      <c r="BN49" s="203" cm="1">
        <f t="array" ref="BN49">SUMPRODUCT($B$20:$B$25,1-$B$38:$B$43)</f>
        <v>0.77039999999999997</v>
      </c>
      <c r="BO49" s="203" cm="1">
        <f t="array" ref="BO49">SUMPRODUCT($B$20:$B$25,1-$B$38:$B$43)</f>
        <v>0.77039999999999997</v>
      </c>
      <c r="BP49" s="203" cm="1">
        <f t="array" ref="BP49">SUMPRODUCT($B$20:$B$25,1-$B$38:$B$43)</f>
        <v>0.77039999999999997</v>
      </c>
      <c r="BQ49" s="203" cm="1">
        <f t="array" ref="BQ49">SUMPRODUCT($B$20:$B$25,1-$B$38:$B$43)</f>
        <v>0.77039999999999997</v>
      </c>
      <c r="BT49" s="104"/>
    </row>
    <row r="50" spans="1:72">
      <c r="A50" s="107" t="s">
        <v>564</v>
      </c>
      <c r="B50" s="136"/>
      <c r="D50" s="274"/>
      <c r="I50" s="21" t="s">
        <v>431</v>
      </c>
      <c r="Z50" s="203" cm="1">
        <f t="array" ref="Z50">SUMPRODUCT($B$28:$B$33,1-$B$38:$B$43)*$B$45</f>
        <v>6.4577640635876774</v>
      </c>
      <c r="AA50" s="203" cm="1">
        <f t="array" ref="AA50">SUMPRODUCT($B$28:$B$33,1-$B$38:$B$43)*$B$45</f>
        <v>6.4577640635876774</v>
      </c>
      <c r="AB50" s="203" cm="1">
        <f t="array" ref="AB50">SUMPRODUCT($B$28:$B$33,1-$B$38:$B$43)*$B$45</f>
        <v>6.4577640635876774</v>
      </c>
      <c r="AC50" s="203" cm="1">
        <f t="array" ref="AC50">SUMPRODUCT($B$28:$B$33,1-$B$38:$B$43)*$B$45</f>
        <v>6.4577640635876774</v>
      </c>
      <c r="AD50" s="203" cm="1">
        <f t="array" ref="AD50">SUMPRODUCT($B$28:$B$33,1-$B$38:$B$43)*$B$45</f>
        <v>6.4577640635876774</v>
      </c>
      <c r="AE50" s="203" cm="1">
        <f t="array" ref="AE50">SUMPRODUCT($B$28:$B$33,1-$B$38:$B$43)*$B$45</f>
        <v>6.4577640635876774</v>
      </c>
      <c r="AF50" s="203" cm="1">
        <f t="array" ref="AF50">SUMPRODUCT($B$28:$B$33,1-$B$38:$B$43)*$B$45</f>
        <v>6.4577640635876774</v>
      </c>
      <c r="AG50" s="203" cm="1">
        <f t="array" ref="AG50">SUMPRODUCT($B$28:$B$33,1-$B$38:$B$43)*$B$45</f>
        <v>6.4577640635876774</v>
      </c>
      <c r="AH50" s="203" cm="1">
        <f t="array" ref="AH50">SUMPRODUCT($B$28:$B$33,1-$B$38:$B$43)*$B$45</f>
        <v>6.4577640635876774</v>
      </c>
      <c r="AI50" s="203" cm="1">
        <f t="array" ref="AI50">SUMPRODUCT($B$28:$B$33,1-$B$38:$B$43)*$B$45</f>
        <v>6.4577640635876774</v>
      </c>
      <c r="AJ50" s="203" cm="1">
        <f t="array" ref="AJ50">SUMPRODUCT($B$28:$B$33,1-$B$38:$B$43)*$B$45</f>
        <v>6.4577640635876774</v>
      </c>
      <c r="AK50" s="203" cm="1">
        <f t="array" ref="AK50">SUMPRODUCT($B$28:$B$33,1-$B$38:$B$43)*$B$45</f>
        <v>6.4577640635876774</v>
      </c>
      <c r="AL50" s="203" cm="1">
        <f t="array" ref="AL50">SUMPRODUCT($B$28:$B$33,1-$B$38:$B$43)*$B$45</f>
        <v>6.4577640635876774</v>
      </c>
      <c r="AM50" s="203" cm="1">
        <f t="array" ref="AM50">SUMPRODUCT($B$28:$B$33,1-$B$38:$B$43)*$B$45</f>
        <v>6.4577640635876774</v>
      </c>
      <c r="AN50" s="203" cm="1">
        <f t="array" ref="AN50">SUMPRODUCT($B$28:$B$33,1-$B$38:$B$43)*$B$45</f>
        <v>6.4577640635876774</v>
      </c>
      <c r="AO50" s="203" cm="1">
        <f t="array" ref="AO50">SUMPRODUCT($B$28:$B$33,1-$B$38:$B$43)*$B$45</f>
        <v>6.4577640635876774</v>
      </c>
      <c r="AP50" s="203" cm="1">
        <f t="array" ref="AP50">SUMPRODUCT($B$28:$B$33,1-$B$38:$B$43)*$B$45</f>
        <v>6.4577640635876774</v>
      </c>
      <c r="AQ50" s="203" cm="1">
        <f t="array" ref="AQ50">SUMPRODUCT($B$28:$B$33,1-$B$38:$B$43)*$B$45</f>
        <v>6.4577640635876774</v>
      </c>
      <c r="AR50" s="203" cm="1">
        <f t="array" ref="AR50">SUMPRODUCT($B$28:$B$33,1-$B$38:$B$43)*$B$45</f>
        <v>6.4577640635876774</v>
      </c>
      <c r="AS50" s="203" cm="1">
        <f t="array" ref="AS50">SUMPRODUCT($B$28:$B$33,1-$B$38:$B$43)*$B$45</f>
        <v>6.4577640635876774</v>
      </c>
      <c r="AT50" s="203" cm="1">
        <f t="array" ref="AT50">SUMPRODUCT($B$28:$B$33,1-$B$38:$B$43)*$B$45</f>
        <v>6.4577640635876774</v>
      </c>
      <c r="AU50" s="203" cm="1">
        <f t="array" ref="AU50">SUMPRODUCT($B$28:$B$33,1-$B$38:$B$43)*$B$45</f>
        <v>6.4577640635876774</v>
      </c>
      <c r="AV50" s="203" cm="1">
        <f t="array" ref="AV50">SUMPRODUCT($B$28:$B$33,1-$B$38:$B$43)*$B$45</f>
        <v>6.4577640635876774</v>
      </c>
      <c r="AW50" s="203" cm="1">
        <f t="array" ref="AW50">SUMPRODUCT($B$28:$B$33,1-$B$38:$B$43)*$B$45</f>
        <v>6.4577640635876774</v>
      </c>
      <c r="AX50" s="203" cm="1">
        <f t="array" ref="AX50">SUMPRODUCT($B$28:$B$33,1-$B$38:$B$43)*$B$45</f>
        <v>6.4577640635876774</v>
      </c>
      <c r="AY50" s="203" cm="1">
        <f t="array" ref="AY50">SUMPRODUCT($B$28:$B$33,1-$B$38:$B$43)*$B$45</f>
        <v>6.4577640635876774</v>
      </c>
      <c r="AZ50" s="203" cm="1">
        <f t="array" ref="AZ50">SUMPRODUCT($B$28:$B$33,1-$B$38:$B$43)*$B$45</f>
        <v>6.4577640635876774</v>
      </c>
      <c r="BA50" s="203" cm="1">
        <f t="array" ref="BA50">SUMPRODUCT($B$28:$B$33,1-$B$38:$B$43)*$B$45</f>
        <v>6.4577640635876774</v>
      </c>
      <c r="BB50" s="203" cm="1">
        <f t="array" ref="BB50">SUMPRODUCT($B$28:$B$33,1-$B$38:$B$43)*$B$45</f>
        <v>6.4577640635876774</v>
      </c>
      <c r="BC50" s="203" cm="1">
        <f t="array" ref="BC50">SUMPRODUCT($B$28:$B$33,1-$B$38:$B$43)*$B$45</f>
        <v>6.4577640635876774</v>
      </c>
      <c r="BD50" s="203" cm="1">
        <f t="array" ref="BD50">SUMPRODUCT($B$28:$B$33,1-$B$38:$B$43)*$B$45</f>
        <v>6.4577640635876774</v>
      </c>
      <c r="BE50" s="203" cm="1">
        <f t="array" ref="BE50">SUMPRODUCT($B$28:$B$33,1-$B$38:$B$43)*$B$45</f>
        <v>6.4577640635876774</v>
      </c>
      <c r="BF50" s="203" cm="1">
        <f t="array" ref="BF50">SUMPRODUCT($B$28:$B$33,1-$B$38:$B$43)*$B$45</f>
        <v>6.4577640635876774</v>
      </c>
      <c r="BG50" s="203" cm="1">
        <f t="array" ref="BG50">SUMPRODUCT($B$28:$B$33,1-$B$38:$B$43)*$B$45</f>
        <v>6.4577640635876774</v>
      </c>
      <c r="BH50" s="203" cm="1">
        <f t="array" ref="BH50">SUMPRODUCT($B$28:$B$33,1-$B$38:$B$43)*$B$45</f>
        <v>6.4577640635876774</v>
      </c>
      <c r="BI50" s="203" cm="1">
        <f t="array" ref="BI50">SUMPRODUCT($B$28:$B$33,1-$B$38:$B$43)*$B$45</f>
        <v>6.4577640635876774</v>
      </c>
      <c r="BJ50" s="203" cm="1">
        <f t="array" ref="BJ50">SUMPRODUCT($B$28:$B$33,1-$B$38:$B$43)*$B$45</f>
        <v>6.4577640635876774</v>
      </c>
      <c r="BK50" s="203" cm="1">
        <f t="array" ref="BK50">SUMPRODUCT($B$28:$B$33,1-$B$38:$B$43)*$B$45</f>
        <v>6.4577640635876774</v>
      </c>
      <c r="BL50" s="203" cm="1">
        <f t="array" ref="BL50">SUMPRODUCT($B$28:$B$33,1-$B$38:$B$43)*$B$45</f>
        <v>6.4577640635876774</v>
      </c>
      <c r="BM50" s="203" cm="1">
        <f t="array" ref="BM50">SUMPRODUCT($B$28:$B$33,1-$B$38:$B$43)*$B$45</f>
        <v>6.4577640635876774</v>
      </c>
      <c r="BN50" s="203" cm="1">
        <f t="array" ref="BN50">SUMPRODUCT($B$28:$B$33,1-$B$38:$B$43)*$B$45</f>
        <v>6.4577640635876774</v>
      </c>
      <c r="BO50" s="203" cm="1">
        <f t="array" ref="BO50">SUMPRODUCT($B$28:$B$33,1-$B$38:$B$43)*$B$45</f>
        <v>6.4577640635876774</v>
      </c>
      <c r="BP50" s="203" cm="1">
        <f t="array" ref="BP50">SUMPRODUCT($B$28:$B$33,1-$B$38:$B$43)*$B$45</f>
        <v>6.4577640635876774</v>
      </c>
      <c r="BQ50" s="203" cm="1">
        <f t="array" ref="BQ50">SUMPRODUCT($B$28:$B$33,1-$B$38:$B$43)*$B$45</f>
        <v>6.4577640635876774</v>
      </c>
      <c r="BT50" s="104"/>
    </row>
    <row r="51" spans="1:72">
      <c r="A51" s="109"/>
      <c r="B51" s="135"/>
      <c r="I51" s="21"/>
      <c r="BT51" s="104"/>
    </row>
    <row r="52" spans="1:72" ht="18.5">
      <c r="A52" s="54" t="s">
        <v>524</v>
      </c>
      <c r="B52" s="6"/>
      <c r="C52" s="6"/>
      <c r="D52" s="6"/>
      <c r="E52" s="6"/>
      <c r="F52" s="6"/>
      <c r="G52" s="6"/>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row>
    <row r="53" spans="1:72" s="3" customFormat="1" ht="15.5">
      <c r="A53" s="57" t="s">
        <v>519</v>
      </c>
      <c r="B53" s="51"/>
      <c r="C53" s="58"/>
      <c r="D53" s="121"/>
      <c r="E53" s="122"/>
      <c r="F53" s="122"/>
      <c r="G53" s="123"/>
      <c r="I53"/>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8"/>
      <c r="BT53" s="96"/>
    </row>
    <row r="54" spans="1:72">
      <c r="B54" s="28"/>
      <c r="D54" s="137"/>
      <c r="E54" s="137"/>
      <c r="F54" s="137"/>
      <c r="G54" s="27"/>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row>
    <row r="55" spans="1:72">
      <c r="A55" s="17" t="s">
        <v>565</v>
      </c>
      <c r="B55" s="28"/>
      <c r="D55" s="137"/>
      <c r="E55" s="137"/>
      <c r="F55" s="137"/>
      <c r="G55" s="27"/>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row>
    <row r="56" spans="1:72">
      <c r="A56" s="107" t="s">
        <v>178</v>
      </c>
      <c r="B56" s="15">
        <f>Parameters!C114</f>
        <v>13700000</v>
      </c>
      <c r="F56" s="27"/>
      <c r="G56" s="27"/>
      <c r="I56" s="108" t="str">
        <f>CONCATENATE(Parameters!$C$26,"$/person")</f>
        <v>2024$/person</v>
      </c>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8"/>
      <c r="BT56" s="96"/>
    </row>
    <row r="57" spans="1:72">
      <c r="A57" s="107" t="s">
        <v>177</v>
      </c>
      <c r="B57" s="15">
        <f>Parameters!C115</f>
        <v>238500</v>
      </c>
      <c r="F57" s="27"/>
      <c r="G57" s="27"/>
      <c r="I57" s="108" t="str">
        <f>CONCATENATE(Parameters!$C$26,"$/person")</f>
        <v>2024$/person</v>
      </c>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8"/>
      <c r="BT57" s="96"/>
    </row>
    <row r="58" spans="1:72">
      <c r="A58" s="107" t="s">
        <v>564</v>
      </c>
      <c r="B58" s="15">
        <f>Parameters!$C$122</f>
        <v>5480.2259887005648</v>
      </c>
      <c r="F58" s="27"/>
      <c r="G58" s="27"/>
      <c r="I58" s="108" t="str">
        <f>CONCATENATE(Parameters!$C$26,"$/vehicle")</f>
        <v>2024$/vehicle</v>
      </c>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8"/>
      <c r="BT58" s="96"/>
    </row>
    <row r="59" spans="1:72">
      <c r="B59" s="17"/>
      <c r="E59" s="27"/>
      <c r="F59" s="27"/>
      <c r="G59" s="27"/>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8"/>
    </row>
    <row r="60" spans="1:72" s="3" customFormat="1" ht="15.5">
      <c r="A60" s="57" t="s">
        <v>566</v>
      </c>
      <c r="B60" s="51"/>
      <c r="C60" s="58"/>
      <c r="D60" s="121"/>
      <c r="E60" s="122"/>
      <c r="F60" s="122"/>
      <c r="G60" s="123"/>
      <c r="I60"/>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8"/>
      <c r="BT60" s="96"/>
    </row>
    <row r="61" spans="1:72" ht="15" customHeight="1">
      <c r="A61" s="107"/>
      <c r="B61" s="106"/>
      <c r="F61" s="125"/>
      <c r="G61" s="125"/>
      <c r="I61" s="124"/>
    </row>
    <row r="62" spans="1:72">
      <c r="A62" s="107" t="s">
        <v>178</v>
      </c>
      <c r="I62" s="108" t="str">
        <f>CONCATENATE(Parameters!$C$26,"$/year")</f>
        <v>2024$/year</v>
      </c>
      <c r="Z62" s="15">
        <f>Z48*$B56</f>
        <v>0</v>
      </c>
      <c r="AA62" s="15">
        <f t="shared" ref="AA62:BQ64" si="0">AA48*$B56</f>
        <v>0</v>
      </c>
      <c r="AB62" s="15">
        <f t="shared" si="0"/>
        <v>0</v>
      </c>
      <c r="AC62" s="15">
        <f t="shared" si="0"/>
        <v>0</v>
      </c>
      <c r="AD62" s="15">
        <f t="shared" si="0"/>
        <v>0</v>
      </c>
      <c r="AE62" s="15">
        <f t="shared" si="0"/>
        <v>0</v>
      </c>
      <c r="AF62" s="15">
        <f t="shared" si="0"/>
        <v>0</v>
      </c>
      <c r="AG62" s="15">
        <f t="shared" si="0"/>
        <v>0</v>
      </c>
      <c r="AH62" s="15">
        <f t="shared" si="0"/>
        <v>0</v>
      </c>
      <c r="AI62" s="15">
        <f t="shared" si="0"/>
        <v>0</v>
      </c>
      <c r="AJ62" s="15">
        <f t="shared" si="0"/>
        <v>0</v>
      </c>
      <c r="AK62" s="15">
        <f t="shared" si="0"/>
        <v>0</v>
      </c>
      <c r="AL62" s="15">
        <f t="shared" si="0"/>
        <v>0</v>
      </c>
      <c r="AM62" s="15">
        <f t="shared" si="0"/>
        <v>0</v>
      </c>
      <c r="AN62" s="15">
        <f t="shared" si="0"/>
        <v>0</v>
      </c>
      <c r="AO62" s="15">
        <f t="shared" si="0"/>
        <v>0</v>
      </c>
      <c r="AP62" s="15">
        <f t="shared" si="0"/>
        <v>0</v>
      </c>
      <c r="AQ62" s="15">
        <f t="shared" si="0"/>
        <v>0</v>
      </c>
      <c r="AR62" s="15">
        <f t="shared" si="0"/>
        <v>0</v>
      </c>
      <c r="AS62" s="15">
        <f t="shared" si="0"/>
        <v>0</v>
      </c>
      <c r="AT62" s="15">
        <f t="shared" si="0"/>
        <v>0</v>
      </c>
      <c r="AU62" s="15">
        <f t="shared" si="0"/>
        <v>0</v>
      </c>
      <c r="AV62" s="15">
        <f t="shared" si="0"/>
        <v>0</v>
      </c>
      <c r="AW62" s="15">
        <f t="shared" si="0"/>
        <v>0</v>
      </c>
      <c r="AX62" s="15">
        <f t="shared" si="0"/>
        <v>0</v>
      </c>
      <c r="AY62" s="15">
        <f t="shared" si="0"/>
        <v>0</v>
      </c>
      <c r="AZ62" s="15">
        <f t="shared" si="0"/>
        <v>0</v>
      </c>
      <c r="BA62" s="15">
        <f t="shared" si="0"/>
        <v>0</v>
      </c>
      <c r="BB62" s="15">
        <f t="shared" si="0"/>
        <v>0</v>
      </c>
      <c r="BC62" s="15">
        <f t="shared" si="0"/>
        <v>0</v>
      </c>
      <c r="BD62" s="15">
        <f t="shared" si="0"/>
        <v>0</v>
      </c>
      <c r="BE62" s="15">
        <f t="shared" si="0"/>
        <v>0</v>
      </c>
      <c r="BF62" s="15">
        <f t="shared" si="0"/>
        <v>0</v>
      </c>
      <c r="BG62" s="15">
        <f t="shared" si="0"/>
        <v>0</v>
      </c>
      <c r="BH62" s="15">
        <f t="shared" si="0"/>
        <v>0</v>
      </c>
      <c r="BI62" s="15">
        <f t="shared" si="0"/>
        <v>0</v>
      </c>
      <c r="BJ62" s="15">
        <f t="shared" si="0"/>
        <v>0</v>
      </c>
      <c r="BK62" s="15">
        <f t="shared" si="0"/>
        <v>0</v>
      </c>
      <c r="BL62" s="15">
        <f t="shared" si="0"/>
        <v>0</v>
      </c>
      <c r="BM62" s="15">
        <f t="shared" si="0"/>
        <v>0</v>
      </c>
      <c r="BN62" s="15">
        <f t="shared" si="0"/>
        <v>0</v>
      </c>
      <c r="BO62" s="15">
        <f t="shared" si="0"/>
        <v>0</v>
      </c>
      <c r="BP62" s="15">
        <f t="shared" si="0"/>
        <v>0</v>
      </c>
      <c r="BQ62" s="15">
        <f t="shared" si="0"/>
        <v>0</v>
      </c>
      <c r="BR62" s="15"/>
    </row>
    <row r="63" spans="1:72">
      <c r="A63" s="107" t="s">
        <v>177</v>
      </c>
      <c r="I63" s="108" t="str">
        <f>CONCATENATE(Parameters!$C$26,"$/year")</f>
        <v>2024$/year</v>
      </c>
      <c r="Z63" s="15">
        <f t="shared" ref="Z63:AO64" si="1">Z49*$B57</f>
        <v>183740.4</v>
      </c>
      <c r="AA63" s="15">
        <f t="shared" si="1"/>
        <v>183740.4</v>
      </c>
      <c r="AB63" s="15">
        <f t="shared" si="1"/>
        <v>183740.4</v>
      </c>
      <c r="AC63" s="15">
        <f t="shared" si="1"/>
        <v>183740.4</v>
      </c>
      <c r="AD63" s="15">
        <f t="shared" si="1"/>
        <v>183740.4</v>
      </c>
      <c r="AE63" s="15">
        <f t="shared" si="1"/>
        <v>183740.4</v>
      </c>
      <c r="AF63" s="15">
        <f t="shared" si="1"/>
        <v>183740.4</v>
      </c>
      <c r="AG63" s="15">
        <f t="shared" si="1"/>
        <v>183740.4</v>
      </c>
      <c r="AH63" s="15">
        <f t="shared" si="1"/>
        <v>183740.4</v>
      </c>
      <c r="AI63" s="15">
        <f t="shared" si="1"/>
        <v>183740.4</v>
      </c>
      <c r="AJ63" s="15">
        <f t="shared" si="1"/>
        <v>183740.4</v>
      </c>
      <c r="AK63" s="15">
        <f t="shared" si="1"/>
        <v>183740.4</v>
      </c>
      <c r="AL63" s="15">
        <f t="shared" si="1"/>
        <v>183740.4</v>
      </c>
      <c r="AM63" s="15">
        <f t="shared" si="1"/>
        <v>183740.4</v>
      </c>
      <c r="AN63" s="15">
        <f t="shared" si="1"/>
        <v>183740.4</v>
      </c>
      <c r="AO63" s="15">
        <f t="shared" si="1"/>
        <v>183740.4</v>
      </c>
      <c r="AP63" s="15">
        <f t="shared" si="0"/>
        <v>183740.4</v>
      </c>
      <c r="AQ63" s="15">
        <f t="shared" si="0"/>
        <v>183740.4</v>
      </c>
      <c r="AR63" s="15">
        <f t="shared" si="0"/>
        <v>183740.4</v>
      </c>
      <c r="AS63" s="15">
        <f t="shared" si="0"/>
        <v>183740.4</v>
      </c>
      <c r="AT63" s="15">
        <f t="shared" si="0"/>
        <v>183740.4</v>
      </c>
      <c r="AU63" s="15">
        <f t="shared" si="0"/>
        <v>183740.4</v>
      </c>
      <c r="AV63" s="15">
        <f t="shared" si="0"/>
        <v>183740.4</v>
      </c>
      <c r="AW63" s="15">
        <f t="shared" si="0"/>
        <v>183740.4</v>
      </c>
      <c r="AX63" s="15">
        <f t="shared" si="0"/>
        <v>183740.4</v>
      </c>
      <c r="AY63" s="15">
        <f t="shared" si="0"/>
        <v>183740.4</v>
      </c>
      <c r="AZ63" s="15">
        <f t="shared" si="0"/>
        <v>183740.4</v>
      </c>
      <c r="BA63" s="15">
        <f t="shared" si="0"/>
        <v>183740.4</v>
      </c>
      <c r="BB63" s="15">
        <f t="shared" si="0"/>
        <v>183740.4</v>
      </c>
      <c r="BC63" s="15">
        <f t="shared" si="0"/>
        <v>183740.4</v>
      </c>
      <c r="BD63" s="15">
        <f t="shared" si="0"/>
        <v>183740.4</v>
      </c>
      <c r="BE63" s="15">
        <f t="shared" si="0"/>
        <v>183740.4</v>
      </c>
      <c r="BF63" s="15">
        <f t="shared" si="0"/>
        <v>183740.4</v>
      </c>
      <c r="BG63" s="15">
        <f t="shared" si="0"/>
        <v>183740.4</v>
      </c>
      <c r="BH63" s="15">
        <f t="shared" si="0"/>
        <v>183740.4</v>
      </c>
      <c r="BI63" s="15">
        <f t="shared" si="0"/>
        <v>183740.4</v>
      </c>
      <c r="BJ63" s="15">
        <f t="shared" si="0"/>
        <v>183740.4</v>
      </c>
      <c r="BK63" s="15">
        <f t="shared" si="0"/>
        <v>183740.4</v>
      </c>
      <c r="BL63" s="15">
        <f t="shared" si="0"/>
        <v>183740.4</v>
      </c>
      <c r="BM63" s="15">
        <f t="shared" si="0"/>
        <v>183740.4</v>
      </c>
      <c r="BN63" s="15">
        <f t="shared" si="0"/>
        <v>183740.4</v>
      </c>
      <c r="BO63" s="15">
        <f t="shared" si="0"/>
        <v>183740.4</v>
      </c>
      <c r="BP63" s="15">
        <f t="shared" si="0"/>
        <v>183740.4</v>
      </c>
      <c r="BQ63" s="15">
        <f t="shared" si="0"/>
        <v>183740.4</v>
      </c>
      <c r="BR63" s="15"/>
    </row>
    <row r="64" spans="1:72">
      <c r="A64" s="107" t="s">
        <v>564</v>
      </c>
      <c r="I64" s="108" t="str">
        <f>CONCATENATE(Parameters!$C$26,"$/year")</f>
        <v>2024$/year</v>
      </c>
      <c r="Z64" s="15">
        <f t="shared" si="1"/>
        <v>35390.006450169756</v>
      </c>
      <c r="AA64" s="15">
        <f t="shared" si="0"/>
        <v>35390.006450169756</v>
      </c>
      <c r="AB64" s="15">
        <f t="shared" si="0"/>
        <v>35390.006450169756</v>
      </c>
      <c r="AC64" s="15">
        <f t="shared" si="0"/>
        <v>35390.006450169756</v>
      </c>
      <c r="AD64" s="15">
        <f t="shared" si="0"/>
        <v>35390.006450169756</v>
      </c>
      <c r="AE64" s="15">
        <f t="shared" si="0"/>
        <v>35390.006450169756</v>
      </c>
      <c r="AF64" s="15">
        <f t="shared" si="0"/>
        <v>35390.006450169756</v>
      </c>
      <c r="AG64" s="15">
        <f t="shared" si="0"/>
        <v>35390.006450169756</v>
      </c>
      <c r="AH64" s="15">
        <f t="shared" si="0"/>
        <v>35390.006450169756</v>
      </c>
      <c r="AI64" s="15">
        <f t="shared" si="0"/>
        <v>35390.006450169756</v>
      </c>
      <c r="AJ64" s="15">
        <f t="shared" si="0"/>
        <v>35390.006450169756</v>
      </c>
      <c r="AK64" s="15">
        <f t="shared" si="0"/>
        <v>35390.006450169756</v>
      </c>
      <c r="AL64" s="15">
        <f t="shared" si="0"/>
        <v>35390.006450169756</v>
      </c>
      <c r="AM64" s="15">
        <f t="shared" si="0"/>
        <v>35390.006450169756</v>
      </c>
      <c r="AN64" s="15">
        <f t="shared" si="0"/>
        <v>35390.006450169756</v>
      </c>
      <c r="AO64" s="15">
        <f t="shared" si="0"/>
        <v>35390.006450169756</v>
      </c>
      <c r="AP64" s="15">
        <f t="shared" si="0"/>
        <v>35390.006450169756</v>
      </c>
      <c r="AQ64" s="15">
        <f t="shared" si="0"/>
        <v>35390.006450169756</v>
      </c>
      <c r="AR64" s="15">
        <f t="shared" si="0"/>
        <v>35390.006450169756</v>
      </c>
      <c r="AS64" s="15">
        <f t="shared" si="0"/>
        <v>35390.006450169756</v>
      </c>
      <c r="AT64" s="15">
        <f t="shared" si="0"/>
        <v>35390.006450169756</v>
      </c>
      <c r="AU64" s="15">
        <f t="shared" si="0"/>
        <v>35390.006450169756</v>
      </c>
      <c r="AV64" s="15">
        <f t="shared" si="0"/>
        <v>35390.006450169756</v>
      </c>
      <c r="AW64" s="15">
        <f t="shared" si="0"/>
        <v>35390.006450169756</v>
      </c>
      <c r="AX64" s="15">
        <f t="shared" si="0"/>
        <v>35390.006450169756</v>
      </c>
      <c r="AY64" s="15">
        <f t="shared" si="0"/>
        <v>35390.006450169756</v>
      </c>
      <c r="AZ64" s="15">
        <f t="shared" si="0"/>
        <v>35390.006450169756</v>
      </c>
      <c r="BA64" s="15">
        <f t="shared" si="0"/>
        <v>35390.006450169756</v>
      </c>
      <c r="BB64" s="15">
        <f t="shared" si="0"/>
        <v>35390.006450169756</v>
      </c>
      <c r="BC64" s="15">
        <f t="shared" si="0"/>
        <v>35390.006450169756</v>
      </c>
      <c r="BD64" s="15">
        <f t="shared" si="0"/>
        <v>35390.006450169756</v>
      </c>
      <c r="BE64" s="15">
        <f t="shared" si="0"/>
        <v>35390.006450169756</v>
      </c>
      <c r="BF64" s="15">
        <f t="shared" si="0"/>
        <v>35390.006450169756</v>
      </c>
      <c r="BG64" s="15">
        <f t="shared" si="0"/>
        <v>35390.006450169756</v>
      </c>
      <c r="BH64" s="15">
        <f t="shared" si="0"/>
        <v>35390.006450169756</v>
      </c>
      <c r="BI64" s="15">
        <f t="shared" si="0"/>
        <v>35390.006450169756</v>
      </c>
      <c r="BJ64" s="15">
        <f t="shared" si="0"/>
        <v>35390.006450169756</v>
      </c>
      <c r="BK64" s="15">
        <f t="shared" si="0"/>
        <v>35390.006450169756</v>
      </c>
      <c r="BL64" s="15">
        <f t="shared" si="0"/>
        <v>35390.006450169756</v>
      </c>
      <c r="BM64" s="15">
        <f t="shared" si="0"/>
        <v>35390.006450169756</v>
      </c>
      <c r="BN64" s="15">
        <f t="shared" si="0"/>
        <v>35390.006450169756</v>
      </c>
      <c r="BO64" s="15">
        <f t="shared" si="0"/>
        <v>35390.006450169756</v>
      </c>
      <c r="BP64" s="15">
        <f t="shared" si="0"/>
        <v>35390.006450169756</v>
      </c>
      <c r="BQ64" s="15">
        <f t="shared" si="0"/>
        <v>35390.006450169756</v>
      </c>
      <c r="BR64" s="15"/>
    </row>
    <row r="65" spans="1:72">
      <c r="A65" s="107"/>
      <c r="B65" s="22"/>
      <c r="C65" s="27"/>
      <c r="D65" s="27"/>
      <c r="F65" s="27"/>
      <c r="G65" s="27"/>
      <c r="BS65" s="8"/>
    </row>
    <row r="66" spans="1:72">
      <c r="A66" s="98" t="s">
        <v>567</v>
      </c>
      <c r="C66" s="27"/>
      <c r="D66" s="27"/>
      <c r="F66" s="27"/>
      <c r="G66" s="27"/>
      <c r="I66" s="108" t="str">
        <f>CONCATENATE(Parameters!$C$26,"$/year")</f>
        <v>2024$/year</v>
      </c>
      <c r="Z66" s="71">
        <f t="shared" ref="Z66:BQ66" si="2">SUM(Z62:Z64)</f>
        <v>219130.40645016974</v>
      </c>
      <c r="AA66" s="71">
        <f t="shared" si="2"/>
        <v>219130.40645016974</v>
      </c>
      <c r="AB66" s="71">
        <f t="shared" si="2"/>
        <v>219130.40645016974</v>
      </c>
      <c r="AC66" s="71">
        <f t="shared" si="2"/>
        <v>219130.40645016974</v>
      </c>
      <c r="AD66" s="71">
        <f t="shared" si="2"/>
        <v>219130.40645016974</v>
      </c>
      <c r="AE66" s="71">
        <f t="shared" si="2"/>
        <v>219130.40645016974</v>
      </c>
      <c r="AF66" s="71">
        <f t="shared" si="2"/>
        <v>219130.40645016974</v>
      </c>
      <c r="AG66" s="71">
        <f t="shared" si="2"/>
        <v>219130.40645016974</v>
      </c>
      <c r="AH66" s="71">
        <f t="shared" si="2"/>
        <v>219130.40645016974</v>
      </c>
      <c r="AI66" s="71">
        <f t="shared" si="2"/>
        <v>219130.40645016974</v>
      </c>
      <c r="AJ66" s="71">
        <f t="shared" si="2"/>
        <v>219130.40645016974</v>
      </c>
      <c r="AK66" s="71">
        <f t="shared" si="2"/>
        <v>219130.40645016974</v>
      </c>
      <c r="AL66" s="71">
        <f t="shared" si="2"/>
        <v>219130.40645016974</v>
      </c>
      <c r="AM66" s="71">
        <f t="shared" si="2"/>
        <v>219130.40645016974</v>
      </c>
      <c r="AN66" s="71">
        <f t="shared" si="2"/>
        <v>219130.40645016974</v>
      </c>
      <c r="AO66" s="71">
        <f t="shared" si="2"/>
        <v>219130.40645016974</v>
      </c>
      <c r="AP66" s="71">
        <f t="shared" si="2"/>
        <v>219130.40645016974</v>
      </c>
      <c r="AQ66" s="71">
        <f t="shared" si="2"/>
        <v>219130.40645016974</v>
      </c>
      <c r="AR66" s="71">
        <f t="shared" si="2"/>
        <v>219130.40645016974</v>
      </c>
      <c r="AS66" s="71">
        <f t="shared" si="2"/>
        <v>219130.40645016974</v>
      </c>
      <c r="AT66" s="71">
        <f t="shared" si="2"/>
        <v>219130.40645016974</v>
      </c>
      <c r="AU66" s="71">
        <f t="shared" si="2"/>
        <v>219130.40645016974</v>
      </c>
      <c r="AV66" s="71">
        <f t="shared" si="2"/>
        <v>219130.40645016974</v>
      </c>
      <c r="AW66" s="71">
        <f t="shared" si="2"/>
        <v>219130.40645016974</v>
      </c>
      <c r="AX66" s="71">
        <f t="shared" si="2"/>
        <v>219130.40645016974</v>
      </c>
      <c r="AY66" s="71">
        <f t="shared" si="2"/>
        <v>219130.40645016974</v>
      </c>
      <c r="AZ66" s="71">
        <f t="shared" si="2"/>
        <v>219130.40645016974</v>
      </c>
      <c r="BA66" s="71">
        <f t="shared" si="2"/>
        <v>219130.40645016974</v>
      </c>
      <c r="BB66" s="71">
        <f t="shared" si="2"/>
        <v>219130.40645016974</v>
      </c>
      <c r="BC66" s="71">
        <f t="shared" si="2"/>
        <v>219130.40645016974</v>
      </c>
      <c r="BD66" s="71">
        <f t="shared" si="2"/>
        <v>219130.40645016974</v>
      </c>
      <c r="BE66" s="71">
        <f t="shared" si="2"/>
        <v>219130.40645016974</v>
      </c>
      <c r="BF66" s="71">
        <f t="shared" si="2"/>
        <v>219130.40645016974</v>
      </c>
      <c r="BG66" s="71">
        <f t="shared" si="2"/>
        <v>219130.40645016974</v>
      </c>
      <c r="BH66" s="71">
        <f t="shared" si="2"/>
        <v>219130.40645016974</v>
      </c>
      <c r="BI66" s="71">
        <f t="shared" si="2"/>
        <v>219130.40645016974</v>
      </c>
      <c r="BJ66" s="71">
        <f t="shared" si="2"/>
        <v>219130.40645016974</v>
      </c>
      <c r="BK66" s="71">
        <f t="shared" si="2"/>
        <v>219130.40645016974</v>
      </c>
      <c r="BL66" s="71">
        <f t="shared" si="2"/>
        <v>219130.40645016974</v>
      </c>
      <c r="BM66" s="71">
        <f t="shared" si="2"/>
        <v>219130.40645016974</v>
      </c>
      <c r="BN66" s="71">
        <f t="shared" si="2"/>
        <v>219130.40645016974</v>
      </c>
      <c r="BO66" s="71">
        <f t="shared" si="2"/>
        <v>219130.40645016974</v>
      </c>
      <c r="BP66" s="71">
        <f t="shared" si="2"/>
        <v>219130.40645016974</v>
      </c>
      <c r="BQ66" s="71">
        <f t="shared" si="2"/>
        <v>219130.40645016974</v>
      </c>
      <c r="BS66" s="8"/>
    </row>
    <row r="67" spans="1:72" s="3" customFormat="1">
      <c r="A67" s="98" t="s">
        <v>504</v>
      </c>
      <c r="B67" s="21" t="s">
        <v>505</v>
      </c>
      <c r="H67" s="79"/>
      <c r="I67" s="108" t="str">
        <f>CONCATENATE(Parameters!$C$26,"$/year")</f>
        <v>2024$/year</v>
      </c>
      <c r="Z67" s="71">
        <f>IF(Z$7&gt;=Project!$B$27,IF(Z$7&lt;=Project!$B$28,Z66,0),0)</f>
        <v>0</v>
      </c>
      <c r="AA67" s="71">
        <f>IF(AA$7&gt;=Project!$B$27,IF(AA$7&lt;=Project!$B$28,AA66,0),0)</f>
        <v>0</v>
      </c>
      <c r="AB67" s="71">
        <f>IF(AB$7&gt;=Project!$B$27,IF(AB$7&lt;=Project!$B$28,AB66,0),0)</f>
        <v>0</v>
      </c>
      <c r="AC67" s="71">
        <f>IF(AC$7&gt;=Project!$B$27,IF(AC$7&lt;=Project!$B$28,AC66,0),0)</f>
        <v>0</v>
      </c>
      <c r="AD67" s="71">
        <f>IF(AD$7&gt;=Project!$B$27,IF(AD$7&lt;=Project!$B$28,AD66,0),0)</f>
        <v>0</v>
      </c>
      <c r="AE67" s="71">
        <f>IF(AE$7&gt;=Project!$B$27,IF(AE$7&lt;=Project!$B$28,AE66,0),0)</f>
        <v>0</v>
      </c>
      <c r="AF67" s="71">
        <f>IF(AF$7&gt;=Project!$B$27,IF(AF$7&lt;=Project!$B$28,AF66,0),0)</f>
        <v>0</v>
      </c>
      <c r="AG67" s="71">
        <f>IF(AG$7&gt;=Project!$B$27,IF(AG$7&lt;=Project!$B$28,AG66,0),0)</f>
        <v>0</v>
      </c>
      <c r="AH67" s="71">
        <f>IF(AH$7&gt;=Project!$B$27,IF(AH$7&lt;=Project!$B$28,AH66,0),0)</f>
        <v>0</v>
      </c>
      <c r="AI67" s="71">
        <f>IF(AI$7&gt;=Project!$B$27,IF(AI$7&lt;=Project!$B$28,AI66,0),0)</f>
        <v>219130.40645016974</v>
      </c>
      <c r="AJ67" s="71">
        <f>IF(AJ$7&gt;=Project!$B$27,IF(AJ$7&lt;=Project!$B$28,AJ66,0),0)</f>
        <v>219130.40645016974</v>
      </c>
      <c r="AK67" s="71">
        <f>IF(AK$7&gt;=Project!$B$27,IF(AK$7&lt;=Project!$B$28,AK66,0),0)</f>
        <v>219130.40645016974</v>
      </c>
      <c r="AL67" s="71">
        <f>IF(AL$7&gt;=Project!$B$27,IF(AL$7&lt;=Project!$B$28,AL66,0),0)</f>
        <v>219130.40645016974</v>
      </c>
      <c r="AM67" s="71">
        <f>IF(AM$7&gt;=Project!$B$27,IF(AM$7&lt;=Project!$B$28,AM66,0),0)</f>
        <v>219130.40645016974</v>
      </c>
      <c r="AN67" s="71">
        <f>IF(AN$7&gt;=Project!$B$27,IF(AN$7&lt;=Project!$B$28,AN66,0),0)</f>
        <v>219130.40645016974</v>
      </c>
      <c r="AO67" s="71">
        <f>IF(AO$7&gt;=Project!$B$27,IF(AO$7&lt;=Project!$B$28,AO66,0),0)</f>
        <v>219130.40645016974</v>
      </c>
      <c r="AP67" s="71">
        <f>IF(AP$7&gt;=Project!$B$27,IF(AP$7&lt;=Project!$B$28,AP66,0),0)</f>
        <v>219130.40645016974</v>
      </c>
      <c r="AQ67" s="71">
        <f>IF(AQ$7&gt;=Project!$B$27,IF(AQ$7&lt;=Project!$B$28,AQ66,0),0)</f>
        <v>219130.40645016974</v>
      </c>
      <c r="AR67" s="71">
        <f>IF(AR$7&gt;=Project!$B$27,IF(AR$7&lt;=Project!$B$28,AR66,0),0)</f>
        <v>219130.40645016974</v>
      </c>
      <c r="AS67" s="71">
        <f>IF(AS$7&gt;=Project!$B$27,IF(AS$7&lt;=Project!$B$28,AS66,0),0)</f>
        <v>219130.40645016974</v>
      </c>
      <c r="AT67" s="71">
        <f>IF(AT$7&gt;=Project!$B$27,IF(AT$7&lt;=Project!$B$28,AT66,0),0)</f>
        <v>219130.40645016974</v>
      </c>
      <c r="AU67" s="71">
        <f>IF(AU$7&gt;=Project!$B$27,IF(AU$7&lt;=Project!$B$28,AU66,0),0)</f>
        <v>219130.40645016974</v>
      </c>
      <c r="AV67" s="71">
        <f>IF(AV$7&gt;=Project!$B$27,IF(AV$7&lt;=Project!$B$28,AV66,0),0)</f>
        <v>219130.40645016974</v>
      </c>
      <c r="AW67" s="71">
        <f>IF(AW$7&gt;=Project!$B$27,IF(AW$7&lt;=Project!$B$28,AW66,0),0)</f>
        <v>219130.40645016974</v>
      </c>
      <c r="AX67" s="71">
        <f>IF(AX$7&gt;=Project!$B$27,IF(AX$7&lt;=Project!$B$28,AX66,0),0)</f>
        <v>219130.40645016974</v>
      </c>
      <c r="AY67" s="71">
        <f>IF(AY$7&gt;=Project!$B$27,IF(AY$7&lt;=Project!$B$28,AY66,0),0)</f>
        <v>219130.40645016974</v>
      </c>
      <c r="AZ67" s="71">
        <f>IF(AZ$7&gt;=Project!$B$27,IF(AZ$7&lt;=Project!$B$28,AZ66,0),0)</f>
        <v>219130.40645016974</v>
      </c>
      <c r="BA67" s="71">
        <f>IF(BA$7&gt;=Project!$B$27,IF(BA$7&lt;=Project!$B$28,BA66,0),0)</f>
        <v>219130.40645016974</v>
      </c>
      <c r="BB67" s="71">
        <f>IF(BB$7&gt;=Project!$B$27,IF(BB$7&lt;=Project!$B$28,BB66,0),0)</f>
        <v>219130.40645016974</v>
      </c>
      <c r="BC67" s="71">
        <f>IF(BC$7&gt;=Project!$B$27,IF(BC$7&lt;=Project!$B$28,BC66,0),0)</f>
        <v>219130.40645016974</v>
      </c>
      <c r="BD67" s="71">
        <f>IF(BD$7&gt;=Project!$B$27,IF(BD$7&lt;=Project!$B$28,BD66,0),0)</f>
        <v>219130.40645016974</v>
      </c>
      <c r="BE67" s="71">
        <f>IF(BE$7&gt;=Project!$B$27,IF(BE$7&lt;=Project!$B$28,BE66,0),0)</f>
        <v>219130.40645016974</v>
      </c>
      <c r="BF67" s="71">
        <f>IF(BF$7&gt;=Project!$B$27,IF(BF$7&lt;=Project!$B$28,BF66,0),0)</f>
        <v>219130.40645016974</v>
      </c>
      <c r="BG67" s="71">
        <f>IF(BG$7&gt;=Project!$B$27,IF(BG$7&lt;=Project!$B$28,BG66,0),0)</f>
        <v>219130.40645016974</v>
      </c>
      <c r="BH67" s="71">
        <f>IF(BH$7&gt;=Project!$B$27,IF(BH$7&lt;=Project!$B$28,BH66,0),0)</f>
        <v>219130.40645016974</v>
      </c>
      <c r="BI67" s="71">
        <f>IF(BI$7&gt;=Project!$B$27,IF(BI$7&lt;=Project!$B$28,BI66,0),0)</f>
        <v>219130.40645016974</v>
      </c>
      <c r="BJ67" s="71">
        <f>IF(BJ$7&gt;=Project!$B$27,IF(BJ$7&lt;=Project!$B$28,BJ66,0),0)</f>
        <v>219130.40645016974</v>
      </c>
      <c r="BK67" s="71">
        <f>IF(BK$7&gt;=Project!$B$27,IF(BK$7&lt;=Project!$B$28,BK66,0),0)</f>
        <v>219130.40645016974</v>
      </c>
      <c r="BL67" s="71">
        <f>IF(BL$7&gt;=Project!$B$27,IF(BL$7&lt;=Project!$B$28,BL66,0),0)</f>
        <v>219130.40645016974</v>
      </c>
      <c r="BM67" s="71">
        <f>IF(BM$7&gt;=Project!$B$27,IF(BM$7&lt;=Project!$B$28,BM66,0),0)</f>
        <v>0</v>
      </c>
      <c r="BN67" s="71">
        <f>IF(BN$7&gt;=Project!$B$27,IF(BN$7&lt;=Project!$B$28,BN66,0),0)</f>
        <v>0</v>
      </c>
      <c r="BO67" s="71">
        <f>IF(BO$7&gt;=Project!$B$27,IF(BO$7&lt;=Project!$B$28,BO66,0),0)</f>
        <v>0</v>
      </c>
      <c r="BP67" s="71">
        <f>IF(BP$7&gt;=Project!$B$27,IF(BP$7&lt;=Project!$B$28,BP66,0),0)</f>
        <v>0</v>
      </c>
      <c r="BQ67" s="71">
        <f>IF(BQ$7&gt;=Project!$B$27,IF(BQ$7&lt;=Project!$B$28,BQ66,0),0)</f>
        <v>0</v>
      </c>
    </row>
    <row r="68" spans="1:72">
      <c r="BT68" s="8"/>
    </row>
    <row r="69" spans="1:72" ht="18.5">
      <c r="A69" s="55" t="s">
        <v>506</v>
      </c>
      <c r="B69" s="49"/>
      <c r="C69" s="49"/>
      <c r="D69" s="49"/>
      <c r="E69" s="49"/>
      <c r="F69" s="49"/>
      <c r="G69" s="49"/>
      <c r="BT69" s="8"/>
    </row>
    <row r="70" spans="1:72">
      <c r="A70" t="s">
        <v>263</v>
      </c>
      <c r="Z70" s="34">
        <f>Parameters!Z$30</f>
        <v>1</v>
      </c>
      <c r="AA70" s="34">
        <f>Parameters!AA$30</f>
        <v>0.93457943925233644</v>
      </c>
      <c r="AB70" s="34">
        <f>Parameters!AB$30</f>
        <v>0.87343872827321156</v>
      </c>
      <c r="AC70" s="34">
        <f>Parameters!AC$30</f>
        <v>0.81629787689085187</v>
      </c>
      <c r="AD70" s="34">
        <f>Parameters!AD$30</f>
        <v>0.7628952120475252</v>
      </c>
      <c r="AE70" s="34">
        <f>Parameters!AE$30</f>
        <v>0.71298617948366838</v>
      </c>
      <c r="AF70" s="34">
        <f>Parameters!AF$30</f>
        <v>0.66634222381651254</v>
      </c>
      <c r="AG70" s="34">
        <f>Parameters!AG$30</f>
        <v>0.62274974188459109</v>
      </c>
      <c r="AH70" s="34">
        <f>Parameters!AH$30</f>
        <v>0.5820091045650384</v>
      </c>
      <c r="AI70" s="34">
        <f>Parameters!AI$30</f>
        <v>0.54393374258414806</v>
      </c>
      <c r="AJ70" s="34">
        <f>Parameters!AJ$30</f>
        <v>0.5083492921347178</v>
      </c>
      <c r="AK70" s="34">
        <f>Parameters!AK$30</f>
        <v>0.47509279638758667</v>
      </c>
      <c r="AL70" s="34">
        <f>Parameters!AL$30</f>
        <v>0.44401195924073528</v>
      </c>
      <c r="AM70" s="34">
        <f>Parameters!AM$30</f>
        <v>0.41496444788853759</v>
      </c>
      <c r="AN70" s="34">
        <f>Parameters!AN$30</f>
        <v>0.3878172410173249</v>
      </c>
      <c r="AO70" s="34">
        <f>Parameters!AO$30</f>
        <v>0.36244601964235967</v>
      </c>
      <c r="AP70" s="34">
        <f>Parameters!AP$30</f>
        <v>0.33873459779659787</v>
      </c>
      <c r="AQ70" s="34">
        <f>Parameters!AQ$30</f>
        <v>0.31657439046411018</v>
      </c>
      <c r="AR70" s="34">
        <f>Parameters!AR$30</f>
        <v>0.29586391632159825</v>
      </c>
      <c r="AS70" s="34">
        <f>Parameters!AS$30</f>
        <v>0.27650833301083949</v>
      </c>
      <c r="AT70" s="34">
        <f>Parameters!AT$30</f>
        <v>0.2584190028138687</v>
      </c>
      <c r="AU70" s="34">
        <f>Parameters!AU$30</f>
        <v>0.24151308674193336</v>
      </c>
      <c r="AV70" s="34">
        <f>Parameters!AV$30</f>
        <v>0.22571316517937698</v>
      </c>
      <c r="AW70" s="34">
        <f>Parameters!AW$30</f>
        <v>0.21094688334521211</v>
      </c>
      <c r="AX70" s="34">
        <f>Parameters!AX$30</f>
        <v>0.19714661994879637</v>
      </c>
      <c r="AY70" s="34">
        <f>Parameters!AY$30</f>
        <v>0.18424917752223957</v>
      </c>
      <c r="AZ70" s="34">
        <f>Parameters!AZ$30</f>
        <v>0.17219549301143888</v>
      </c>
      <c r="BA70" s="34">
        <f>Parameters!BA$30</f>
        <v>0.16093036730041013</v>
      </c>
      <c r="BB70" s="34">
        <f>Parameters!BB$30</f>
        <v>0.15040221243028987</v>
      </c>
      <c r="BC70" s="34">
        <f>Parameters!BC$30</f>
        <v>0.1405628153554111</v>
      </c>
      <c r="BD70" s="34">
        <f>Parameters!BD$30</f>
        <v>0.13136711715458982</v>
      </c>
      <c r="BE70" s="34">
        <f>Parameters!BE$30</f>
        <v>0.1227730066865325</v>
      </c>
      <c r="BF70" s="34">
        <f>Parameters!BF$30</f>
        <v>0.11474112774442291</v>
      </c>
      <c r="BG70" s="34">
        <f>Parameters!BG$30</f>
        <v>0.10723469882656347</v>
      </c>
      <c r="BH70" s="34">
        <f>Parameters!BH$30</f>
        <v>0.10021934469772288</v>
      </c>
      <c r="BI70" s="34">
        <f>Parameters!BI$30</f>
        <v>9.366293896983445E-2</v>
      </c>
      <c r="BJ70" s="34">
        <f>Parameters!BJ$30</f>
        <v>8.7535456981153698E-2</v>
      </c>
      <c r="BK70" s="34">
        <f>Parameters!BK$30</f>
        <v>8.1808838300143641E-2</v>
      </c>
      <c r="BL70" s="34">
        <f>Parameters!BL$30</f>
        <v>7.6456858224433308E-2</v>
      </c>
      <c r="BM70" s="34">
        <f>Parameters!BM$30</f>
        <v>7.1455007686386268E-2</v>
      </c>
      <c r="BN70" s="34">
        <f>Parameters!BN$30</f>
        <v>6.6780381015314264E-2</v>
      </c>
      <c r="BO70" s="34">
        <f>Parameters!BO$30</f>
        <v>6.2411571042349782E-2</v>
      </c>
      <c r="BP70" s="34">
        <f>Parameters!BP$30</f>
        <v>5.8328571067616623E-2</v>
      </c>
      <c r="BQ70" s="34">
        <f>Parameters!BQ$30</f>
        <v>5.4512683240763193E-2</v>
      </c>
      <c r="BT70" s="8"/>
    </row>
    <row r="71" spans="1:72" s="76" customFormat="1">
      <c r="A71" s="82" t="s">
        <v>489</v>
      </c>
      <c r="B71" s="69">
        <f>SUM(AC71:BQ71)</f>
        <v>1582598.1317487587</v>
      </c>
      <c r="I71" s="74"/>
      <c r="Z71" s="83">
        <f>Z70*Z67</f>
        <v>0</v>
      </c>
      <c r="AA71" s="83">
        <f t="shared" ref="AA71:BQ71" si="3">AA70*AA67</f>
        <v>0</v>
      </c>
      <c r="AB71" s="83">
        <f t="shared" si="3"/>
        <v>0</v>
      </c>
      <c r="AC71" s="83">
        <f t="shared" si="3"/>
        <v>0</v>
      </c>
      <c r="AD71" s="83">
        <f t="shared" si="3"/>
        <v>0</v>
      </c>
      <c r="AE71" s="83">
        <f t="shared" si="3"/>
        <v>0</v>
      </c>
      <c r="AF71" s="83">
        <f t="shared" si="3"/>
        <v>0</v>
      </c>
      <c r="AG71" s="83">
        <f t="shared" si="3"/>
        <v>0</v>
      </c>
      <c r="AH71" s="83">
        <f t="shared" si="3"/>
        <v>0</v>
      </c>
      <c r="AI71" s="83">
        <f t="shared" si="3"/>
        <v>119192.42209442637</v>
      </c>
      <c r="AJ71" s="83">
        <f t="shared" si="3"/>
        <v>111394.78700413679</v>
      </c>
      <c r="AK71" s="83">
        <f t="shared" si="3"/>
        <v>104107.2775739596</v>
      </c>
      <c r="AL71" s="83">
        <f t="shared" si="3"/>
        <v>97296.521097158518</v>
      </c>
      <c r="AM71" s="83">
        <f t="shared" si="3"/>
        <v>90931.328128185531</v>
      </c>
      <c r="AN71" s="83">
        <f t="shared" si="3"/>
        <v>84982.549652509842</v>
      </c>
      <c r="AO71" s="83">
        <f t="shared" si="3"/>
        <v>79422.943600476487</v>
      </c>
      <c r="AP71" s="83">
        <f t="shared" si="3"/>
        <v>74227.050093903264</v>
      </c>
      <c r="AQ71" s="83">
        <f t="shared" si="3"/>
        <v>69371.074854115199</v>
      </c>
      <c r="AR71" s="83">
        <f t="shared" si="3"/>
        <v>64832.780237490835</v>
      </c>
      <c r="AS71" s="83">
        <f t="shared" si="3"/>
        <v>60591.383399524144</v>
      </c>
      <c r="AT71" s="83">
        <f t="shared" si="3"/>
        <v>56627.461121050605</v>
      </c>
      <c r="AU71" s="83">
        <f t="shared" si="3"/>
        <v>52922.860860794957</v>
      </c>
      <c r="AV71" s="83">
        <f t="shared" si="3"/>
        <v>49460.617626911175</v>
      </c>
      <c r="AW71" s="83">
        <f t="shared" si="3"/>
        <v>46224.87628683287</v>
      </c>
      <c r="AX71" s="83">
        <f t="shared" si="3"/>
        <v>43200.818959656892</v>
      </c>
      <c r="AY71" s="83">
        <f t="shared" si="3"/>
        <v>40374.597158557837</v>
      </c>
      <c r="AZ71" s="83">
        <f t="shared" si="3"/>
        <v>37733.268372483966</v>
      </c>
      <c r="BA71" s="83">
        <f t="shared" si="3"/>
        <v>35264.73679671398</v>
      </c>
      <c r="BB71" s="83">
        <f t="shared" si="3"/>
        <v>32957.697940854188</v>
      </c>
      <c r="BC71" s="83">
        <f t="shared" si="3"/>
        <v>30801.586860611395</v>
      </c>
      <c r="BD71" s="83">
        <f t="shared" si="3"/>
        <v>28786.529776272335</v>
      </c>
      <c r="BE71" s="83">
        <f t="shared" si="3"/>
        <v>26903.298856329275</v>
      </c>
      <c r="BF71" s="83">
        <f t="shared" si="3"/>
        <v>25143.26995918624</v>
      </c>
      <c r="BG71" s="83">
        <f t="shared" si="3"/>
        <v>23498.383139426394</v>
      </c>
      <c r="BH71" s="83">
        <f t="shared" si="3"/>
        <v>21961.10573778168</v>
      </c>
      <c r="BI71" s="83">
        <f t="shared" si="3"/>
        <v>20524.397885777267</v>
      </c>
      <c r="BJ71" s="83">
        <f t="shared" si="3"/>
        <v>19181.68026708156</v>
      </c>
      <c r="BK71" s="83">
        <f t="shared" si="3"/>
        <v>17926.803987926691</v>
      </c>
      <c r="BL71" s="83">
        <f t="shared" si="3"/>
        <v>16754.022418623073</v>
      </c>
      <c r="BM71" s="83">
        <f t="shared" si="3"/>
        <v>0</v>
      </c>
      <c r="BN71" s="83">
        <f t="shared" si="3"/>
        <v>0</v>
      </c>
      <c r="BO71" s="83">
        <f t="shared" si="3"/>
        <v>0</v>
      </c>
      <c r="BP71" s="83">
        <f t="shared" si="3"/>
        <v>0</v>
      </c>
      <c r="BQ71" s="83">
        <f t="shared" si="3"/>
        <v>0</v>
      </c>
    </row>
    <row r="72" spans="1:72" ht="15.5">
      <c r="A72" s="72"/>
    </row>
    <row r="73" spans="1:72">
      <c r="A73" s="18"/>
    </row>
    <row r="74" spans="1:72">
      <c r="A74" s="28"/>
      <c r="B74" s="69"/>
    </row>
    <row r="75" spans="1:72">
      <c r="A75" s="28"/>
      <c r="B75" s="69"/>
    </row>
    <row r="76" spans="1:72" ht="15.5">
      <c r="A76" s="153"/>
      <c r="B76" s="69"/>
    </row>
    <row r="77" spans="1:72">
      <c r="A77" s="18"/>
    </row>
    <row r="78" spans="1:72">
      <c r="A78" s="18"/>
      <c r="BC78" t="s">
        <v>568</v>
      </c>
    </row>
    <row r="79" spans="1:72">
      <c r="A79" s="18"/>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E851E-68BA-4E8A-85B5-590921F57F27}">
  <sheetPr codeName="Sheet17"/>
  <dimension ref="A1:BT73"/>
  <sheetViews>
    <sheetView zoomScale="70" zoomScaleNormal="70" workbookViewId="0">
      <pane xSplit="9" ySplit="7" topLeftCell="AM8" activePane="bottomRight" state="frozenSplit"/>
      <selection activeCell="A7" sqref="A7:XFD7"/>
      <selection pane="topRight" activeCell="A7" sqref="A7:XFD7"/>
      <selection pane="bottomLeft" activeCell="A7" sqref="A7:XFD7"/>
      <selection pane="bottomRight" activeCell="B12" sqref="B12:H17"/>
    </sheetView>
  </sheetViews>
  <sheetFormatPr defaultColWidth="9" defaultRowHeight="14.5"/>
  <cols>
    <col min="1" max="1" width="60" customWidth="1"/>
    <col min="2" max="2" width="24" customWidth="1"/>
    <col min="3" max="3" width="12" bestFit="1" customWidth="1"/>
    <col min="4" max="4" width="16" bestFit="1" customWidth="1"/>
    <col min="5" max="5" width="14.453125" customWidth="1"/>
    <col min="6" max="6" width="16" bestFit="1" customWidth="1"/>
    <col min="7" max="7" width="10.54296875" customWidth="1"/>
    <col min="8" max="8" width="15" customWidth="1"/>
    <col min="9" max="9" width="18.453125" bestFit="1" customWidth="1"/>
    <col min="10" max="10" width="5.54296875" bestFit="1" customWidth="1"/>
    <col min="11"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",Project!E17,":  ",Project!A14,":  ",Project!B17," resulting from ",Project!C17,IF(ISBLANK(Project!D16),"",CONCATENATE(" associated with ",Project!D17)))</f>
        <v>Benefit 5e:  Safety:  Reduced Crime resulting from Lighting and Sidewalk Improvements</v>
      </c>
    </row>
    <row r="4" spans="1:72">
      <c r="A4" s="12">
        <v>1</v>
      </c>
      <c r="B4" s="13" t="s">
        <v>472</v>
      </c>
    </row>
    <row r="6" spans="1:72">
      <c r="J6" s="14">
        <f>Project!L19</f>
        <v>-16</v>
      </c>
      <c r="K6" s="14">
        <f>Project!M19</f>
        <v>-15</v>
      </c>
      <c r="L6" s="14">
        <f>Project!N19</f>
        <v>-14</v>
      </c>
      <c r="M6" s="14">
        <f>Project!O19</f>
        <v>-13</v>
      </c>
      <c r="N6" s="14">
        <f>Project!P19</f>
        <v>-12</v>
      </c>
      <c r="O6" s="14">
        <f>Project!Q19</f>
        <v>-11</v>
      </c>
      <c r="P6" s="14">
        <f>Project!R19</f>
        <v>-10</v>
      </c>
      <c r="Q6" s="14">
        <f>Project!S19</f>
        <v>-9</v>
      </c>
      <c r="R6" s="14">
        <f>Project!T19</f>
        <v>-8</v>
      </c>
      <c r="S6" s="14">
        <f>Project!U19</f>
        <v>-7</v>
      </c>
      <c r="T6" s="14">
        <f>Project!V19</f>
        <v>-6</v>
      </c>
      <c r="U6" s="14">
        <f>Project!W19</f>
        <v>-5</v>
      </c>
      <c r="V6" s="14">
        <f>Project!X19</f>
        <v>-4</v>
      </c>
      <c r="W6" s="14">
        <f>Project!Y19</f>
        <v>-3</v>
      </c>
      <c r="X6" s="14">
        <f>Project!Z19</f>
        <v>-2</v>
      </c>
      <c r="Y6" s="14">
        <f>Project!AA19</f>
        <v>-1</v>
      </c>
      <c r="Z6" s="14">
        <f>Project!AB19</f>
        <v>0</v>
      </c>
      <c r="AA6" s="14">
        <f>Project!AC19</f>
        <v>1</v>
      </c>
      <c r="AB6" s="14">
        <f>Project!AD19</f>
        <v>2</v>
      </c>
      <c r="AC6" s="14">
        <f>Project!AE19</f>
        <v>3</v>
      </c>
      <c r="AD6" s="14">
        <f>Project!AF19</f>
        <v>4</v>
      </c>
      <c r="AE6" s="14">
        <f>Project!AG19</f>
        <v>5</v>
      </c>
      <c r="AF6" s="14">
        <f>Project!AH19</f>
        <v>6</v>
      </c>
      <c r="AG6" s="14">
        <f>Project!AI19</f>
        <v>7</v>
      </c>
      <c r="AH6" s="14">
        <f>Project!AJ19</f>
        <v>8</v>
      </c>
      <c r="AI6" s="14">
        <f>Project!AK19</f>
        <v>9</v>
      </c>
      <c r="AJ6" s="14">
        <f>Project!AL19</f>
        <v>10</v>
      </c>
      <c r="AK6" s="14">
        <f>Project!AM19</f>
        <v>11</v>
      </c>
      <c r="AL6" s="14">
        <f>Project!AN19</f>
        <v>12</v>
      </c>
      <c r="AM6" s="14">
        <f>Project!AO19</f>
        <v>13</v>
      </c>
      <c r="AN6" s="14">
        <f>Project!AP19</f>
        <v>14</v>
      </c>
      <c r="AO6" s="14">
        <f>Project!AQ19</f>
        <v>15</v>
      </c>
      <c r="AP6" s="14">
        <f>Project!AR19</f>
        <v>16</v>
      </c>
      <c r="AQ6" s="14">
        <f>Project!AS19</f>
        <v>17</v>
      </c>
      <c r="AR6" s="14">
        <f>Project!AT19</f>
        <v>18</v>
      </c>
      <c r="AS6" s="14">
        <f>Project!AU19</f>
        <v>19</v>
      </c>
      <c r="AT6" s="14">
        <f>Project!AV19</f>
        <v>20</v>
      </c>
      <c r="AU6" s="14">
        <f>Project!AW19</f>
        <v>21</v>
      </c>
      <c r="AV6" s="14">
        <f>Project!AX19</f>
        <v>22</v>
      </c>
      <c r="AW6" s="14">
        <f>Project!AY19</f>
        <v>23</v>
      </c>
      <c r="AX6" s="14">
        <f>Project!AZ19</f>
        <v>24</v>
      </c>
      <c r="AY6" s="14">
        <f>Project!BA19</f>
        <v>25</v>
      </c>
      <c r="AZ6" s="14">
        <f>Project!BB19</f>
        <v>26</v>
      </c>
      <c r="BA6" s="14">
        <f>Project!BC19</f>
        <v>27</v>
      </c>
      <c r="BB6" s="14">
        <f>Project!BD19</f>
        <v>28</v>
      </c>
      <c r="BC6" s="14">
        <f>Project!BE19</f>
        <v>29</v>
      </c>
      <c r="BD6" s="14">
        <f>Project!BF19</f>
        <v>30</v>
      </c>
      <c r="BE6" s="14">
        <f>Project!BG19</f>
        <v>31</v>
      </c>
      <c r="BF6" s="14">
        <f>Project!BH19</f>
        <v>32</v>
      </c>
      <c r="BG6" s="14">
        <f>Project!BI19</f>
        <v>33</v>
      </c>
      <c r="BH6" s="14">
        <f>Project!BJ19</f>
        <v>34</v>
      </c>
      <c r="BI6" s="14">
        <f>Project!BK19</f>
        <v>35</v>
      </c>
      <c r="BJ6" s="14">
        <f>Project!BL19</f>
        <v>36</v>
      </c>
      <c r="BK6" s="14">
        <f>Project!BM19</f>
        <v>37</v>
      </c>
      <c r="BL6" s="14">
        <f>Project!BN19</f>
        <v>38</v>
      </c>
      <c r="BM6" s="14">
        <f>Project!BO19</f>
        <v>39</v>
      </c>
      <c r="BN6" s="14">
        <f>Project!BP19</f>
        <v>40</v>
      </c>
      <c r="BO6" s="14">
        <f>Project!BQ19</f>
        <v>41</v>
      </c>
      <c r="BP6" s="14">
        <f>Project!BR19</f>
        <v>42</v>
      </c>
      <c r="BQ6" s="14">
        <f>Project!BS19</f>
        <v>43</v>
      </c>
      <c r="BR6" s="14"/>
    </row>
    <row r="7" spans="1:72">
      <c r="J7" s="16">
        <f>Project!L20</f>
        <v>2008</v>
      </c>
      <c r="K7" s="16">
        <f>Project!M20</f>
        <v>2009</v>
      </c>
      <c r="L7" s="16">
        <f>Project!N20</f>
        <v>2010</v>
      </c>
      <c r="M7" s="16">
        <f>Project!O20</f>
        <v>2011</v>
      </c>
      <c r="N7" s="16">
        <f>Project!P20</f>
        <v>2012</v>
      </c>
      <c r="O7" s="16">
        <f>Project!Q20</f>
        <v>2013</v>
      </c>
      <c r="P7" s="16">
        <f>Project!R20</f>
        <v>2014</v>
      </c>
      <c r="Q7" s="16">
        <f>Project!S20</f>
        <v>2015</v>
      </c>
      <c r="R7" s="16">
        <f>Project!T20</f>
        <v>2016</v>
      </c>
      <c r="S7" s="16">
        <f>Project!U20</f>
        <v>2017</v>
      </c>
      <c r="T7" s="16">
        <f>Project!V20</f>
        <v>2018</v>
      </c>
      <c r="U7" s="16">
        <f>Project!W20</f>
        <v>2019</v>
      </c>
      <c r="V7" s="16">
        <f>Project!X20</f>
        <v>2020</v>
      </c>
      <c r="W7" s="16">
        <f>Project!Y20</f>
        <v>2021</v>
      </c>
      <c r="X7" s="16">
        <f>Project!Z20</f>
        <v>2022</v>
      </c>
      <c r="Y7" s="16">
        <f>Project!AA20</f>
        <v>2023</v>
      </c>
      <c r="Z7" s="16">
        <f>Project!AB20</f>
        <v>2024</v>
      </c>
      <c r="AA7" s="16">
        <f>Project!AC20</f>
        <v>2025</v>
      </c>
      <c r="AB7" s="16">
        <f>Project!AD20</f>
        <v>2026</v>
      </c>
      <c r="AC7" s="16">
        <f>Project!AE20</f>
        <v>2027</v>
      </c>
      <c r="AD7" s="16">
        <f>Project!AF20</f>
        <v>2028</v>
      </c>
      <c r="AE7" s="16">
        <f>Project!AG20</f>
        <v>2029</v>
      </c>
      <c r="AF7" s="16">
        <f>Project!AH20</f>
        <v>2030</v>
      </c>
      <c r="AG7" s="16">
        <f>Project!AI20</f>
        <v>2031</v>
      </c>
      <c r="AH7" s="16">
        <f>Project!AJ20</f>
        <v>2032</v>
      </c>
      <c r="AI7" s="16">
        <f>Project!AK20</f>
        <v>2033</v>
      </c>
      <c r="AJ7" s="16">
        <f>Project!AL20</f>
        <v>2034</v>
      </c>
      <c r="AK7" s="16">
        <f>Project!AM20</f>
        <v>2035</v>
      </c>
      <c r="AL7" s="16">
        <f>Project!AN20</f>
        <v>2036</v>
      </c>
      <c r="AM7" s="16">
        <f>Project!AO20</f>
        <v>2037</v>
      </c>
      <c r="AN7" s="16">
        <f>Project!AP20</f>
        <v>2038</v>
      </c>
      <c r="AO7" s="16">
        <f>Project!AQ20</f>
        <v>2039</v>
      </c>
      <c r="AP7" s="16">
        <f>Project!AR20</f>
        <v>2040</v>
      </c>
      <c r="AQ7" s="16">
        <f>Project!AS20</f>
        <v>2041</v>
      </c>
      <c r="AR7" s="16">
        <f>Project!AT20</f>
        <v>2042</v>
      </c>
      <c r="AS7" s="16">
        <f>Project!AU20</f>
        <v>2043</v>
      </c>
      <c r="AT7" s="16">
        <f>Project!AV20</f>
        <v>2044</v>
      </c>
      <c r="AU7" s="16">
        <f>Project!AW20</f>
        <v>2045</v>
      </c>
      <c r="AV7" s="16">
        <f>Project!AX20</f>
        <v>2046</v>
      </c>
      <c r="AW7" s="16">
        <f>Project!AY20</f>
        <v>2047</v>
      </c>
      <c r="AX7" s="16">
        <f>Project!AZ20</f>
        <v>2048</v>
      </c>
      <c r="AY7" s="16">
        <f>Project!BA20</f>
        <v>2049</v>
      </c>
      <c r="AZ7" s="16">
        <f>Project!BB20</f>
        <v>2050</v>
      </c>
      <c r="BA7" s="16">
        <f>Project!BC20</f>
        <v>2051</v>
      </c>
      <c r="BB7" s="16">
        <f>Project!BD20</f>
        <v>2052</v>
      </c>
      <c r="BC7" s="16">
        <f>Project!BE20</f>
        <v>2053</v>
      </c>
      <c r="BD7" s="16">
        <f>Project!BF20</f>
        <v>2054</v>
      </c>
      <c r="BE7" s="16">
        <f>Project!BG20</f>
        <v>2055</v>
      </c>
      <c r="BF7" s="16">
        <f>Project!BH20</f>
        <v>2056</v>
      </c>
      <c r="BG7" s="16">
        <f>Project!BI20</f>
        <v>2057</v>
      </c>
      <c r="BH7" s="16">
        <f>Project!BJ20</f>
        <v>2058</v>
      </c>
      <c r="BI7" s="16">
        <f>Project!BK20</f>
        <v>2059</v>
      </c>
      <c r="BJ7" s="16">
        <f>Project!BL20</f>
        <v>2060</v>
      </c>
      <c r="BK7" s="16">
        <f>Project!BM20</f>
        <v>2061</v>
      </c>
      <c r="BL7" s="16">
        <f>Project!BN20</f>
        <v>2062</v>
      </c>
      <c r="BM7" s="16">
        <f>Project!BO20</f>
        <v>2063</v>
      </c>
      <c r="BN7" s="16">
        <f>Project!BP20</f>
        <v>2064</v>
      </c>
      <c r="BO7" s="16">
        <f>Project!BQ20</f>
        <v>2065</v>
      </c>
      <c r="BP7" s="16">
        <f>Project!BR20</f>
        <v>2066</v>
      </c>
      <c r="BQ7" s="16">
        <f>Project!BS20</f>
        <v>2067</v>
      </c>
      <c r="BR7" s="16"/>
      <c r="BT7" s="3" t="s">
        <v>473</v>
      </c>
    </row>
    <row r="8" spans="1:72">
      <c r="I8" s="21" t="s">
        <v>30</v>
      </c>
      <c r="J8" s="26"/>
      <c r="K8" s="26"/>
      <c r="L8" s="26"/>
      <c r="M8" s="26"/>
      <c r="N8" s="26"/>
      <c r="O8" s="26"/>
      <c r="P8" s="26"/>
      <c r="Q8" s="26"/>
      <c r="R8" s="26"/>
      <c r="S8" s="26"/>
      <c r="T8" s="26"/>
      <c r="U8" s="26"/>
      <c r="V8" s="26"/>
      <c r="W8" s="26"/>
      <c r="X8" s="26"/>
      <c r="Y8" s="26"/>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c r="BO8" s="14" t="str">
        <f>CONCATENATE(Parameters!$C$26,"$")</f>
        <v>2024$</v>
      </c>
      <c r="BP8" s="14" t="str">
        <f>CONCATENATE(Parameters!$C$26,"$")</f>
        <v>2024$</v>
      </c>
      <c r="BQ8" s="14" t="str">
        <f>CONCATENATE(Parameters!$C$26,"$")</f>
        <v>2024$</v>
      </c>
    </row>
    <row r="9" spans="1:72" ht="18.5">
      <c r="A9" s="50" t="s">
        <v>569</v>
      </c>
      <c r="B9" s="50"/>
      <c r="C9" s="50"/>
      <c r="D9" s="50"/>
      <c r="E9" s="50"/>
      <c r="F9" s="6"/>
      <c r="G9" s="6"/>
      <c r="H9" s="6"/>
      <c r="I9" s="2"/>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row>
    <row r="10" spans="1:72" ht="15.5">
      <c r="A10" s="116"/>
      <c r="B10" s="4"/>
      <c r="C10" s="4"/>
      <c r="D10" s="4"/>
      <c r="E10" s="4"/>
      <c r="F10" s="4"/>
      <c r="I10" s="35"/>
      <c r="J10" s="26"/>
      <c r="K10" s="26"/>
      <c r="L10" s="26"/>
      <c r="M10" s="26"/>
      <c r="N10" s="26"/>
      <c r="O10" s="26"/>
      <c r="P10" s="26"/>
      <c r="Q10" s="26"/>
      <c r="R10" s="26"/>
      <c r="S10" s="26"/>
      <c r="T10" s="26"/>
      <c r="U10" s="26"/>
      <c r="V10" s="26"/>
      <c r="W10" s="26"/>
      <c r="X10" s="26"/>
      <c r="Y10" s="26"/>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3"/>
    </row>
    <row r="11" spans="1:72">
      <c r="A11" s="17" t="s">
        <v>570</v>
      </c>
      <c r="B11" s="4" t="s">
        <v>193</v>
      </c>
      <c r="C11" s="4" t="s">
        <v>194</v>
      </c>
      <c r="D11" s="4" t="s">
        <v>195</v>
      </c>
      <c r="E11" s="4" t="s">
        <v>196</v>
      </c>
      <c r="F11" s="4" t="s">
        <v>197</v>
      </c>
      <c r="G11" s="4" t="s">
        <v>198</v>
      </c>
      <c r="H11" s="4" t="s">
        <v>199</v>
      </c>
      <c r="BT11" s="104"/>
    </row>
    <row r="12" spans="1:72">
      <c r="A12" s="107" t="s">
        <v>181</v>
      </c>
      <c r="B12" s="607">
        <f>Project!B197</f>
        <v>0</v>
      </c>
      <c r="C12" s="607">
        <f>Project!C197</f>
        <v>0</v>
      </c>
      <c r="D12" s="607">
        <f>Project!D197</f>
        <v>0</v>
      </c>
      <c r="E12" s="607">
        <f>Project!E197</f>
        <v>0</v>
      </c>
      <c r="F12" s="607">
        <f>Project!F197</f>
        <v>0</v>
      </c>
      <c r="G12" s="607">
        <f>Project!G197</f>
        <v>0</v>
      </c>
      <c r="H12" s="607">
        <f>Project!H197</f>
        <v>0</v>
      </c>
      <c r="I12" s="35" t="s">
        <v>182</v>
      </c>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T12" s="104"/>
    </row>
    <row r="13" spans="1:72">
      <c r="A13" s="107" t="s">
        <v>183</v>
      </c>
      <c r="B13" s="607">
        <f>Project!B198</f>
        <v>0</v>
      </c>
      <c r="C13" s="607">
        <f>Project!C198</f>
        <v>0.2</v>
      </c>
      <c r="D13" s="607">
        <f>Project!D198</f>
        <v>0</v>
      </c>
      <c r="E13" s="607">
        <f>Project!E198</f>
        <v>0.4</v>
      </c>
      <c r="F13" s="607">
        <f>Project!F198</f>
        <v>0</v>
      </c>
      <c r="G13" s="607">
        <f>Project!G198</f>
        <v>0</v>
      </c>
      <c r="H13" s="607">
        <f>Project!H198</f>
        <v>0.4</v>
      </c>
      <c r="I13" s="35" t="s">
        <v>182</v>
      </c>
      <c r="BT13" s="104"/>
    </row>
    <row r="14" spans="1:72">
      <c r="A14" s="107" t="s">
        <v>184</v>
      </c>
      <c r="B14" s="607">
        <f>Project!B199</f>
        <v>0</v>
      </c>
      <c r="C14" s="607">
        <f>Project!C199</f>
        <v>0</v>
      </c>
      <c r="D14" s="607">
        <f>Project!D199</f>
        <v>0.2</v>
      </c>
      <c r="E14" s="607">
        <f>Project!E199</f>
        <v>0</v>
      </c>
      <c r="F14" s="607">
        <f>Project!F199</f>
        <v>0</v>
      </c>
      <c r="G14" s="607">
        <f>Project!G199</f>
        <v>0</v>
      </c>
      <c r="H14" s="607">
        <f>Project!H199</f>
        <v>0</v>
      </c>
      <c r="I14" s="35" t="s">
        <v>182</v>
      </c>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c r="BP14" s="147"/>
      <c r="BQ14" s="147"/>
      <c r="BT14" s="104"/>
    </row>
    <row r="15" spans="1:72">
      <c r="A15" s="107" t="s">
        <v>185</v>
      </c>
      <c r="B15" s="607">
        <f>Project!B200</f>
        <v>0</v>
      </c>
      <c r="C15" s="607">
        <f>Project!C200</f>
        <v>0.4</v>
      </c>
      <c r="D15" s="607">
        <f>Project!D200</f>
        <v>0.2</v>
      </c>
      <c r="E15" s="607">
        <f>Project!E200</f>
        <v>0.2</v>
      </c>
      <c r="F15" s="607">
        <f>Project!F200</f>
        <v>0</v>
      </c>
      <c r="G15" s="607">
        <f>Project!G200</f>
        <v>0</v>
      </c>
      <c r="H15" s="607">
        <f>Project!H200</f>
        <v>0.4</v>
      </c>
      <c r="I15" s="35" t="s">
        <v>182</v>
      </c>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c r="BI15" s="147"/>
      <c r="BJ15" s="147"/>
      <c r="BK15" s="147"/>
      <c r="BL15" s="147"/>
      <c r="BM15" s="147"/>
      <c r="BN15" s="147"/>
      <c r="BO15" s="147"/>
      <c r="BP15" s="147"/>
      <c r="BQ15" s="147"/>
      <c r="BT15" s="104"/>
    </row>
    <row r="16" spans="1:72">
      <c r="A16" s="107" t="s">
        <v>186</v>
      </c>
      <c r="B16" s="607">
        <f>Project!B201</f>
        <v>0</v>
      </c>
      <c r="C16" s="607">
        <f>Project!C201</f>
        <v>0.2</v>
      </c>
      <c r="D16" s="607">
        <f>Project!D201</f>
        <v>0</v>
      </c>
      <c r="E16" s="607">
        <f>Project!E201</f>
        <v>0.2</v>
      </c>
      <c r="F16" s="607">
        <f>Project!F201</f>
        <v>0</v>
      </c>
      <c r="G16" s="607">
        <f>Project!G201</f>
        <v>0</v>
      </c>
      <c r="H16" s="607">
        <f>Project!H201</f>
        <v>0</v>
      </c>
      <c r="I16" s="35" t="s">
        <v>182</v>
      </c>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c r="BI16" s="147"/>
      <c r="BJ16" s="147"/>
      <c r="BK16" s="147"/>
      <c r="BL16" s="147"/>
      <c r="BM16" s="147"/>
      <c r="BN16" s="147"/>
      <c r="BO16" s="147"/>
      <c r="BP16" s="147"/>
      <c r="BQ16" s="147"/>
      <c r="BT16" s="104"/>
    </row>
    <row r="17" spans="1:72">
      <c r="A17" s="107" t="s">
        <v>187</v>
      </c>
      <c r="B17" s="607">
        <f>Project!B202</f>
        <v>0</v>
      </c>
      <c r="C17" s="607">
        <f>Project!C202</f>
        <v>0</v>
      </c>
      <c r="D17" s="607">
        <f>Project!D202</f>
        <v>0</v>
      </c>
      <c r="E17" s="607">
        <f>Project!E202</f>
        <v>0</v>
      </c>
      <c r="F17" s="607">
        <f>Project!F202</f>
        <v>0</v>
      </c>
      <c r="G17" s="607">
        <f>Project!G202</f>
        <v>0</v>
      </c>
      <c r="H17" s="607">
        <f>Project!H202</f>
        <v>0</v>
      </c>
      <c r="I17" s="35" t="s">
        <v>182</v>
      </c>
      <c r="BT17" s="104"/>
    </row>
    <row r="18" spans="1:72">
      <c r="A18" s="107"/>
      <c r="B18" s="203">
        <f>SUM(B12:B17)</f>
        <v>0</v>
      </c>
      <c r="C18" s="203">
        <f t="shared" ref="C18:H18" si="0">SUM(C12:C17)</f>
        <v>0.8</v>
      </c>
      <c r="D18" s="203">
        <f t="shared" si="0"/>
        <v>0.4</v>
      </c>
      <c r="E18" s="203">
        <f t="shared" si="0"/>
        <v>0.8</v>
      </c>
      <c r="F18" s="203">
        <f t="shared" si="0"/>
        <v>0</v>
      </c>
      <c r="G18" s="203">
        <f t="shared" si="0"/>
        <v>0</v>
      </c>
      <c r="H18" s="203">
        <f t="shared" si="0"/>
        <v>0.8</v>
      </c>
      <c r="I18" s="35"/>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7"/>
      <c r="BM18" s="147"/>
      <c r="BN18" s="147"/>
      <c r="BO18" s="147"/>
      <c r="BP18" s="147"/>
      <c r="BQ18" s="147"/>
      <c r="BT18" s="104"/>
    </row>
    <row r="19" spans="1:72" ht="18.5">
      <c r="A19" s="54" t="s">
        <v>571</v>
      </c>
      <c r="B19" s="6"/>
      <c r="C19" s="6"/>
      <c r="D19" s="6"/>
      <c r="E19" s="6"/>
      <c r="F19" s="6"/>
      <c r="G19" s="6"/>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row>
    <row r="20" spans="1:72">
      <c r="A20" s="107"/>
      <c r="B20" s="136"/>
      <c r="I20" s="21"/>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T20" s="104"/>
    </row>
    <row r="21" spans="1:72">
      <c r="A21" s="17" t="s">
        <v>572</v>
      </c>
      <c r="B21" s="147"/>
      <c r="I21" s="35"/>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T21" s="104"/>
    </row>
    <row r="22" spans="1:72">
      <c r="A22" s="107" t="s">
        <v>181</v>
      </c>
      <c r="B22" s="206">
        <f>Project!D205</f>
        <v>0.04</v>
      </c>
      <c r="I22" s="35"/>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47"/>
      <c r="BL22" s="147"/>
      <c r="BM22" s="147"/>
      <c r="BN22" s="147"/>
      <c r="BO22" s="147"/>
      <c r="BP22" s="147"/>
      <c r="BQ22" s="147"/>
      <c r="BT22" s="104"/>
    </row>
    <row r="23" spans="1:72">
      <c r="A23" s="107" t="s">
        <v>183</v>
      </c>
      <c r="B23" s="206">
        <f>Project!D206</f>
        <v>0.04</v>
      </c>
      <c r="I23" s="35"/>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c r="BI23" s="147"/>
      <c r="BJ23" s="147"/>
      <c r="BK23" s="147"/>
      <c r="BL23" s="147"/>
      <c r="BM23" s="147"/>
      <c r="BN23" s="147"/>
      <c r="BO23" s="147"/>
      <c r="BP23" s="147"/>
      <c r="BQ23" s="147"/>
      <c r="BT23" s="104"/>
    </row>
    <row r="24" spans="1:72">
      <c r="A24" s="107" t="s">
        <v>184</v>
      </c>
      <c r="B24" s="206">
        <f>Project!D207</f>
        <v>0.04</v>
      </c>
      <c r="I24" s="35"/>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c r="BI24" s="147"/>
      <c r="BJ24" s="147"/>
      <c r="BK24" s="147"/>
      <c r="BL24" s="147"/>
      <c r="BM24" s="147"/>
      <c r="BN24" s="147"/>
      <c r="BO24" s="147"/>
      <c r="BP24" s="147"/>
      <c r="BQ24" s="147"/>
      <c r="BT24" s="104"/>
    </row>
    <row r="25" spans="1:72">
      <c r="A25" s="107" t="s">
        <v>185</v>
      </c>
      <c r="B25" s="206">
        <f>Project!D208</f>
        <v>0.04</v>
      </c>
      <c r="I25" s="35"/>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T25" s="104"/>
    </row>
    <row r="26" spans="1:72">
      <c r="A26" s="107" t="s">
        <v>186</v>
      </c>
      <c r="B26" s="206">
        <f>Project!D209</f>
        <v>0.04</v>
      </c>
      <c r="I26" s="35"/>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c r="BI26" s="147"/>
      <c r="BJ26" s="147"/>
      <c r="BK26" s="147"/>
      <c r="BL26" s="147"/>
      <c r="BM26" s="147"/>
      <c r="BN26" s="147"/>
      <c r="BO26" s="147"/>
      <c r="BP26" s="147"/>
      <c r="BQ26" s="147"/>
      <c r="BT26" s="104"/>
    </row>
    <row r="27" spans="1:72">
      <c r="A27" s="107" t="s">
        <v>187</v>
      </c>
      <c r="B27" s="206">
        <f>Project!D210</f>
        <v>0.04</v>
      </c>
      <c r="I27" s="35"/>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47"/>
      <c r="BN27" s="147"/>
      <c r="BO27" s="147"/>
      <c r="BP27" s="147"/>
      <c r="BQ27" s="147"/>
      <c r="BT27" s="104"/>
    </row>
    <row r="28" spans="1:72">
      <c r="A28" s="107"/>
      <c r="B28" s="136"/>
      <c r="I28" s="21"/>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c r="BI28" s="147"/>
      <c r="BJ28" s="147"/>
      <c r="BK28" s="147"/>
      <c r="BL28" s="147"/>
      <c r="BM28" s="147"/>
      <c r="BN28" s="147"/>
      <c r="BO28" s="147"/>
      <c r="BP28" s="147"/>
      <c r="BQ28" s="147"/>
      <c r="BT28" s="104"/>
    </row>
    <row r="29" spans="1:72">
      <c r="A29" s="17" t="s">
        <v>573</v>
      </c>
      <c r="B29" s="136"/>
      <c r="I29" s="21"/>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c r="BM29" s="147"/>
      <c r="BN29" s="147"/>
      <c r="BO29" s="147"/>
      <c r="BP29" s="147"/>
      <c r="BQ29" s="147"/>
      <c r="BT29" s="104"/>
    </row>
    <row r="30" spans="1:72">
      <c r="A30" s="107" t="s">
        <v>193</v>
      </c>
      <c r="B30" s="136"/>
      <c r="I30" s="35" t="s">
        <v>182</v>
      </c>
      <c r="Z30" s="203">
        <f t="shared" ref="Z30:BQ30" si="1">SUMPRODUCT($B$12:$B$17,$B$22:$B$27)</f>
        <v>0</v>
      </c>
      <c r="AA30" s="203">
        <f t="shared" si="1"/>
        <v>0</v>
      </c>
      <c r="AB30" s="203">
        <f t="shared" si="1"/>
        <v>0</v>
      </c>
      <c r="AC30" s="203">
        <f t="shared" si="1"/>
        <v>0</v>
      </c>
      <c r="AD30" s="203">
        <f t="shared" si="1"/>
        <v>0</v>
      </c>
      <c r="AE30" s="203">
        <f t="shared" si="1"/>
        <v>0</v>
      </c>
      <c r="AF30" s="203">
        <f t="shared" si="1"/>
        <v>0</v>
      </c>
      <c r="AG30" s="203">
        <f t="shared" si="1"/>
        <v>0</v>
      </c>
      <c r="AH30" s="203">
        <f t="shared" si="1"/>
        <v>0</v>
      </c>
      <c r="AI30" s="203">
        <f t="shared" si="1"/>
        <v>0</v>
      </c>
      <c r="AJ30" s="203">
        <f t="shared" si="1"/>
        <v>0</v>
      </c>
      <c r="AK30" s="203">
        <f t="shared" si="1"/>
        <v>0</v>
      </c>
      <c r="AL30" s="203">
        <f t="shared" si="1"/>
        <v>0</v>
      </c>
      <c r="AM30" s="203">
        <f t="shared" si="1"/>
        <v>0</v>
      </c>
      <c r="AN30" s="203">
        <f t="shared" si="1"/>
        <v>0</v>
      </c>
      <c r="AO30" s="203">
        <f t="shared" si="1"/>
        <v>0</v>
      </c>
      <c r="AP30" s="203">
        <f t="shared" si="1"/>
        <v>0</v>
      </c>
      <c r="AQ30" s="203">
        <f t="shared" si="1"/>
        <v>0</v>
      </c>
      <c r="AR30" s="203">
        <f t="shared" si="1"/>
        <v>0</v>
      </c>
      <c r="AS30" s="203">
        <f t="shared" si="1"/>
        <v>0</v>
      </c>
      <c r="AT30" s="203">
        <f t="shared" si="1"/>
        <v>0</v>
      </c>
      <c r="AU30" s="203">
        <f t="shared" si="1"/>
        <v>0</v>
      </c>
      <c r="AV30" s="203">
        <f t="shared" si="1"/>
        <v>0</v>
      </c>
      <c r="AW30" s="203">
        <f t="shared" si="1"/>
        <v>0</v>
      </c>
      <c r="AX30" s="203">
        <f t="shared" si="1"/>
        <v>0</v>
      </c>
      <c r="AY30" s="203">
        <f t="shared" si="1"/>
        <v>0</v>
      </c>
      <c r="AZ30" s="203">
        <f t="shared" si="1"/>
        <v>0</v>
      </c>
      <c r="BA30" s="203">
        <f t="shared" si="1"/>
        <v>0</v>
      </c>
      <c r="BB30" s="203">
        <f t="shared" si="1"/>
        <v>0</v>
      </c>
      <c r="BC30" s="203">
        <f t="shared" si="1"/>
        <v>0</v>
      </c>
      <c r="BD30" s="203">
        <f t="shared" si="1"/>
        <v>0</v>
      </c>
      <c r="BE30" s="203">
        <f t="shared" si="1"/>
        <v>0</v>
      </c>
      <c r="BF30" s="203">
        <f t="shared" si="1"/>
        <v>0</v>
      </c>
      <c r="BG30" s="203">
        <f t="shared" si="1"/>
        <v>0</v>
      </c>
      <c r="BH30" s="203">
        <f t="shared" si="1"/>
        <v>0</v>
      </c>
      <c r="BI30" s="203">
        <f t="shared" si="1"/>
        <v>0</v>
      </c>
      <c r="BJ30" s="203">
        <f t="shared" si="1"/>
        <v>0</v>
      </c>
      <c r="BK30" s="203">
        <f t="shared" si="1"/>
        <v>0</v>
      </c>
      <c r="BL30" s="203">
        <f t="shared" si="1"/>
        <v>0</v>
      </c>
      <c r="BM30" s="203">
        <f t="shared" si="1"/>
        <v>0</v>
      </c>
      <c r="BN30" s="203">
        <f t="shared" si="1"/>
        <v>0</v>
      </c>
      <c r="BO30" s="203">
        <f t="shared" si="1"/>
        <v>0</v>
      </c>
      <c r="BP30" s="203">
        <f t="shared" si="1"/>
        <v>0</v>
      </c>
      <c r="BQ30" s="203">
        <f t="shared" si="1"/>
        <v>0</v>
      </c>
      <c r="BT30" s="104"/>
    </row>
    <row r="31" spans="1:72">
      <c r="A31" s="107" t="s">
        <v>194</v>
      </c>
      <c r="B31" s="136"/>
      <c r="I31" s="35" t="s">
        <v>182</v>
      </c>
      <c r="Z31" s="203">
        <f t="shared" ref="Z31:BQ31" si="2">SUMPRODUCT($C$12:$C$17,$B$22:$B$27)</f>
        <v>3.2000000000000001E-2</v>
      </c>
      <c r="AA31" s="203">
        <f t="shared" si="2"/>
        <v>3.2000000000000001E-2</v>
      </c>
      <c r="AB31" s="203">
        <f t="shared" si="2"/>
        <v>3.2000000000000001E-2</v>
      </c>
      <c r="AC31" s="203">
        <f t="shared" si="2"/>
        <v>3.2000000000000001E-2</v>
      </c>
      <c r="AD31" s="203">
        <f t="shared" si="2"/>
        <v>3.2000000000000001E-2</v>
      </c>
      <c r="AE31" s="203">
        <f t="shared" si="2"/>
        <v>3.2000000000000001E-2</v>
      </c>
      <c r="AF31" s="203">
        <f t="shared" si="2"/>
        <v>3.2000000000000001E-2</v>
      </c>
      <c r="AG31" s="203">
        <f t="shared" si="2"/>
        <v>3.2000000000000001E-2</v>
      </c>
      <c r="AH31" s="203">
        <f t="shared" si="2"/>
        <v>3.2000000000000001E-2</v>
      </c>
      <c r="AI31" s="203">
        <f t="shared" si="2"/>
        <v>3.2000000000000001E-2</v>
      </c>
      <c r="AJ31" s="203">
        <f t="shared" si="2"/>
        <v>3.2000000000000001E-2</v>
      </c>
      <c r="AK31" s="203">
        <f t="shared" si="2"/>
        <v>3.2000000000000001E-2</v>
      </c>
      <c r="AL31" s="203">
        <f t="shared" si="2"/>
        <v>3.2000000000000001E-2</v>
      </c>
      <c r="AM31" s="203">
        <f t="shared" si="2"/>
        <v>3.2000000000000001E-2</v>
      </c>
      <c r="AN31" s="203">
        <f t="shared" si="2"/>
        <v>3.2000000000000001E-2</v>
      </c>
      <c r="AO31" s="203">
        <f t="shared" si="2"/>
        <v>3.2000000000000001E-2</v>
      </c>
      <c r="AP31" s="203">
        <f t="shared" si="2"/>
        <v>3.2000000000000001E-2</v>
      </c>
      <c r="AQ31" s="203">
        <f t="shared" si="2"/>
        <v>3.2000000000000001E-2</v>
      </c>
      <c r="AR31" s="203">
        <f t="shared" si="2"/>
        <v>3.2000000000000001E-2</v>
      </c>
      <c r="AS31" s="203">
        <f t="shared" si="2"/>
        <v>3.2000000000000001E-2</v>
      </c>
      <c r="AT31" s="203">
        <f t="shared" si="2"/>
        <v>3.2000000000000001E-2</v>
      </c>
      <c r="AU31" s="203">
        <f t="shared" si="2"/>
        <v>3.2000000000000001E-2</v>
      </c>
      <c r="AV31" s="203">
        <f t="shared" si="2"/>
        <v>3.2000000000000001E-2</v>
      </c>
      <c r="AW31" s="203">
        <f t="shared" si="2"/>
        <v>3.2000000000000001E-2</v>
      </c>
      <c r="AX31" s="203">
        <f t="shared" si="2"/>
        <v>3.2000000000000001E-2</v>
      </c>
      <c r="AY31" s="203">
        <f t="shared" si="2"/>
        <v>3.2000000000000001E-2</v>
      </c>
      <c r="AZ31" s="203">
        <f t="shared" si="2"/>
        <v>3.2000000000000001E-2</v>
      </c>
      <c r="BA31" s="203">
        <f t="shared" si="2"/>
        <v>3.2000000000000001E-2</v>
      </c>
      <c r="BB31" s="203">
        <f t="shared" si="2"/>
        <v>3.2000000000000001E-2</v>
      </c>
      <c r="BC31" s="203">
        <f t="shared" si="2"/>
        <v>3.2000000000000001E-2</v>
      </c>
      <c r="BD31" s="203">
        <f t="shared" si="2"/>
        <v>3.2000000000000001E-2</v>
      </c>
      <c r="BE31" s="203">
        <f t="shared" si="2"/>
        <v>3.2000000000000001E-2</v>
      </c>
      <c r="BF31" s="203">
        <f t="shared" si="2"/>
        <v>3.2000000000000001E-2</v>
      </c>
      <c r="BG31" s="203">
        <f t="shared" si="2"/>
        <v>3.2000000000000001E-2</v>
      </c>
      <c r="BH31" s="203">
        <f t="shared" si="2"/>
        <v>3.2000000000000001E-2</v>
      </c>
      <c r="BI31" s="203">
        <f t="shared" si="2"/>
        <v>3.2000000000000001E-2</v>
      </c>
      <c r="BJ31" s="203">
        <f t="shared" si="2"/>
        <v>3.2000000000000001E-2</v>
      </c>
      <c r="BK31" s="203">
        <f t="shared" si="2"/>
        <v>3.2000000000000001E-2</v>
      </c>
      <c r="BL31" s="203">
        <f t="shared" si="2"/>
        <v>3.2000000000000001E-2</v>
      </c>
      <c r="BM31" s="203">
        <f t="shared" si="2"/>
        <v>3.2000000000000001E-2</v>
      </c>
      <c r="BN31" s="203">
        <f t="shared" si="2"/>
        <v>3.2000000000000001E-2</v>
      </c>
      <c r="BO31" s="203">
        <f t="shared" si="2"/>
        <v>3.2000000000000001E-2</v>
      </c>
      <c r="BP31" s="203">
        <f t="shared" si="2"/>
        <v>3.2000000000000001E-2</v>
      </c>
      <c r="BQ31" s="203">
        <f t="shared" si="2"/>
        <v>3.2000000000000001E-2</v>
      </c>
      <c r="BT31" s="104"/>
    </row>
    <row r="32" spans="1:72">
      <c r="A32" s="107" t="s">
        <v>195</v>
      </c>
      <c r="B32" s="136"/>
      <c r="I32" s="35" t="s">
        <v>182</v>
      </c>
      <c r="Z32" s="203">
        <f t="shared" ref="Z32:BQ32" si="3">SUMPRODUCT($D$12:$D$17,$B$22:$B$27)</f>
        <v>1.6E-2</v>
      </c>
      <c r="AA32" s="203">
        <f t="shared" si="3"/>
        <v>1.6E-2</v>
      </c>
      <c r="AB32" s="203">
        <f t="shared" si="3"/>
        <v>1.6E-2</v>
      </c>
      <c r="AC32" s="203">
        <f t="shared" si="3"/>
        <v>1.6E-2</v>
      </c>
      <c r="AD32" s="203">
        <f t="shared" si="3"/>
        <v>1.6E-2</v>
      </c>
      <c r="AE32" s="203">
        <f t="shared" si="3"/>
        <v>1.6E-2</v>
      </c>
      <c r="AF32" s="203">
        <f t="shared" si="3"/>
        <v>1.6E-2</v>
      </c>
      <c r="AG32" s="203">
        <f t="shared" si="3"/>
        <v>1.6E-2</v>
      </c>
      <c r="AH32" s="203">
        <f t="shared" si="3"/>
        <v>1.6E-2</v>
      </c>
      <c r="AI32" s="203">
        <f t="shared" si="3"/>
        <v>1.6E-2</v>
      </c>
      <c r="AJ32" s="203">
        <f t="shared" si="3"/>
        <v>1.6E-2</v>
      </c>
      <c r="AK32" s="203">
        <f t="shared" si="3"/>
        <v>1.6E-2</v>
      </c>
      <c r="AL32" s="203">
        <f t="shared" si="3"/>
        <v>1.6E-2</v>
      </c>
      <c r="AM32" s="203">
        <f t="shared" si="3"/>
        <v>1.6E-2</v>
      </c>
      <c r="AN32" s="203">
        <f t="shared" si="3"/>
        <v>1.6E-2</v>
      </c>
      <c r="AO32" s="203">
        <f t="shared" si="3"/>
        <v>1.6E-2</v>
      </c>
      <c r="AP32" s="203">
        <f t="shared" si="3"/>
        <v>1.6E-2</v>
      </c>
      <c r="AQ32" s="203">
        <f t="shared" si="3"/>
        <v>1.6E-2</v>
      </c>
      <c r="AR32" s="203">
        <f t="shared" si="3"/>
        <v>1.6E-2</v>
      </c>
      <c r="AS32" s="203">
        <f t="shared" si="3"/>
        <v>1.6E-2</v>
      </c>
      <c r="AT32" s="203">
        <f t="shared" si="3"/>
        <v>1.6E-2</v>
      </c>
      <c r="AU32" s="203">
        <f t="shared" si="3"/>
        <v>1.6E-2</v>
      </c>
      <c r="AV32" s="203">
        <f t="shared" si="3"/>
        <v>1.6E-2</v>
      </c>
      <c r="AW32" s="203">
        <f t="shared" si="3"/>
        <v>1.6E-2</v>
      </c>
      <c r="AX32" s="203">
        <f t="shared" si="3"/>
        <v>1.6E-2</v>
      </c>
      <c r="AY32" s="203">
        <f t="shared" si="3"/>
        <v>1.6E-2</v>
      </c>
      <c r="AZ32" s="203">
        <f t="shared" si="3"/>
        <v>1.6E-2</v>
      </c>
      <c r="BA32" s="203">
        <f t="shared" si="3"/>
        <v>1.6E-2</v>
      </c>
      <c r="BB32" s="203">
        <f t="shared" si="3"/>
        <v>1.6E-2</v>
      </c>
      <c r="BC32" s="203">
        <f t="shared" si="3"/>
        <v>1.6E-2</v>
      </c>
      <c r="BD32" s="203">
        <f t="shared" si="3"/>
        <v>1.6E-2</v>
      </c>
      <c r="BE32" s="203">
        <f t="shared" si="3"/>
        <v>1.6E-2</v>
      </c>
      <c r="BF32" s="203">
        <f t="shared" si="3"/>
        <v>1.6E-2</v>
      </c>
      <c r="BG32" s="203">
        <f t="shared" si="3"/>
        <v>1.6E-2</v>
      </c>
      <c r="BH32" s="203">
        <f t="shared" si="3"/>
        <v>1.6E-2</v>
      </c>
      <c r="BI32" s="203">
        <f t="shared" si="3"/>
        <v>1.6E-2</v>
      </c>
      <c r="BJ32" s="203">
        <f t="shared" si="3"/>
        <v>1.6E-2</v>
      </c>
      <c r="BK32" s="203">
        <f t="shared" si="3"/>
        <v>1.6E-2</v>
      </c>
      <c r="BL32" s="203">
        <f t="shared" si="3"/>
        <v>1.6E-2</v>
      </c>
      <c r="BM32" s="203">
        <f t="shared" si="3"/>
        <v>1.6E-2</v>
      </c>
      <c r="BN32" s="203">
        <f t="shared" si="3"/>
        <v>1.6E-2</v>
      </c>
      <c r="BO32" s="203">
        <f t="shared" si="3"/>
        <v>1.6E-2</v>
      </c>
      <c r="BP32" s="203">
        <f t="shared" si="3"/>
        <v>1.6E-2</v>
      </c>
      <c r="BQ32" s="203">
        <f t="shared" si="3"/>
        <v>1.6E-2</v>
      </c>
      <c r="BT32" s="104"/>
    </row>
    <row r="33" spans="1:72">
      <c r="A33" s="107" t="s">
        <v>196</v>
      </c>
      <c r="B33" s="136"/>
      <c r="I33" s="35" t="s">
        <v>182</v>
      </c>
      <c r="Z33" s="203">
        <f t="shared" ref="Z33:BQ33" si="4">SUMPRODUCT($E$12:$E$17,$B$22:$B$27)</f>
        <v>3.2000000000000001E-2</v>
      </c>
      <c r="AA33" s="203">
        <f t="shared" si="4"/>
        <v>3.2000000000000001E-2</v>
      </c>
      <c r="AB33" s="203">
        <f t="shared" si="4"/>
        <v>3.2000000000000001E-2</v>
      </c>
      <c r="AC33" s="203">
        <f t="shared" si="4"/>
        <v>3.2000000000000001E-2</v>
      </c>
      <c r="AD33" s="203">
        <f t="shared" si="4"/>
        <v>3.2000000000000001E-2</v>
      </c>
      <c r="AE33" s="203">
        <f t="shared" si="4"/>
        <v>3.2000000000000001E-2</v>
      </c>
      <c r="AF33" s="203">
        <f t="shared" si="4"/>
        <v>3.2000000000000001E-2</v>
      </c>
      <c r="AG33" s="203">
        <f t="shared" si="4"/>
        <v>3.2000000000000001E-2</v>
      </c>
      <c r="AH33" s="203">
        <f t="shared" si="4"/>
        <v>3.2000000000000001E-2</v>
      </c>
      <c r="AI33" s="203">
        <f t="shared" si="4"/>
        <v>3.2000000000000001E-2</v>
      </c>
      <c r="AJ33" s="203">
        <f t="shared" si="4"/>
        <v>3.2000000000000001E-2</v>
      </c>
      <c r="AK33" s="203">
        <f t="shared" si="4"/>
        <v>3.2000000000000001E-2</v>
      </c>
      <c r="AL33" s="203">
        <f t="shared" si="4"/>
        <v>3.2000000000000001E-2</v>
      </c>
      <c r="AM33" s="203">
        <f t="shared" si="4"/>
        <v>3.2000000000000001E-2</v>
      </c>
      <c r="AN33" s="203">
        <f t="shared" si="4"/>
        <v>3.2000000000000001E-2</v>
      </c>
      <c r="AO33" s="203">
        <f t="shared" si="4"/>
        <v>3.2000000000000001E-2</v>
      </c>
      <c r="AP33" s="203">
        <f t="shared" si="4"/>
        <v>3.2000000000000001E-2</v>
      </c>
      <c r="AQ33" s="203">
        <f t="shared" si="4"/>
        <v>3.2000000000000001E-2</v>
      </c>
      <c r="AR33" s="203">
        <f t="shared" si="4"/>
        <v>3.2000000000000001E-2</v>
      </c>
      <c r="AS33" s="203">
        <f t="shared" si="4"/>
        <v>3.2000000000000001E-2</v>
      </c>
      <c r="AT33" s="203">
        <f t="shared" si="4"/>
        <v>3.2000000000000001E-2</v>
      </c>
      <c r="AU33" s="203">
        <f t="shared" si="4"/>
        <v>3.2000000000000001E-2</v>
      </c>
      <c r="AV33" s="203">
        <f t="shared" si="4"/>
        <v>3.2000000000000001E-2</v>
      </c>
      <c r="AW33" s="203">
        <f t="shared" si="4"/>
        <v>3.2000000000000001E-2</v>
      </c>
      <c r="AX33" s="203">
        <f t="shared" si="4"/>
        <v>3.2000000000000001E-2</v>
      </c>
      <c r="AY33" s="203">
        <f t="shared" si="4"/>
        <v>3.2000000000000001E-2</v>
      </c>
      <c r="AZ33" s="203">
        <f t="shared" si="4"/>
        <v>3.2000000000000001E-2</v>
      </c>
      <c r="BA33" s="203">
        <f t="shared" si="4"/>
        <v>3.2000000000000001E-2</v>
      </c>
      <c r="BB33" s="203">
        <f t="shared" si="4"/>
        <v>3.2000000000000001E-2</v>
      </c>
      <c r="BC33" s="203">
        <f t="shared" si="4"/>
        <v>3.2000000000000001E-2</v>
      </c>
      <c r="BD33" s="203">
        <f t="shared" si="4"/>
        <v>3.2000000000000001E-2</v>
      </c>
      <c r="BE33" s="203">
        <f t="shared" si="4"/>
        <v>3.2000000000000001E-2</v>
      </c>
      <c r="BF33" s="203">
        <f t="shared" si="4"/>
        <v>3.2000000000000001E-2</v>
      </c>
      <c r="BG33" s="203">
        <f t="shared" si="4"/>
        <v>3.2000000000000001E-2</v>
      </c>
      <c r="BH33" s="203">
        <f t="shared" si="4"/>
        <v>3.2000000000000001E-2</v>
      </c>
      <c r="BI33" s="203">
        <f t="shared" si="4"/>
        <v>3.2000000000000001E-2</v>
      </c>
      <c r="BJ33" s="203">
        <f t="shared" si="4"/>
        <v>3.2000000000000001E-2</v>
      </c>
      <c r="BK33" s="203">
        <f t="shared" si="4"/>
        <v>3.2000000000000001E-2</v>
      </c>
      <c r="BL33" s="203">
        <f t="shared" si="4"/>
        <v>3.2000000000000001E-2</v>
      </c>
      <c r="BM33" s="203">
        <f t="shared" si="4"/>
        <v>3.2000000000000001E-2</v>
      </c>
      <c r="BN33" s="203">
        <f t="shared" si="4"/>
        <v>3.2000000000000001E-2</v>
      </c>
      <c r="BO33" s="203">
        <f t="shared" si="4"/>
        <v>3.2000000000000001E-2</v>
      </c>
      <c r="BP33" s="203">
        <f t="shared" si="4"/>
        <v>3.2000000000000001E-2</v>
      </c>
      <c r="BQ33" s="203">
        <f t="shared" si="4"/>
        <v>3.2000000000000001E-2</v>
      </c>
      <c r="BT33" s="104"/>
    </row>
    <row r="34" spans="1:72">
      <c r="A34" s="107" t="s">
        <v>197</v>
      </c>
      <c r="B34" s="136"/>
      <c r="I34" s="35" t="s">
        <v>182</v>
      </c>
      <c r="Z34" s="203">
        <f t="shared" ref="Z34:BQ34" si="5">SUMPRODUCT($F$12:$F$17,$B$22:$B$27)</f>
        <v>0</v>
      </c>
      <c r="AA34" s="203">
        <f t="shared" si="5"/>
        <v>0</v>
      </c>
      <c r="AB34" s="203">
        <f t="shared" si="5"/>
        <v>0</v>
      </c>
      <c r="AC34" s="203">
        <f t="shared" si="5"/>
        <v>0</v>
      </c>
      <c r="AD34" s="203">
        <f t="shared" si="5"/>
        <v>0</v>
      </c>
      <c r="AE34" s="203">
        <f t="shared" si="5"/>
        <v>0</v>
      </c>
      <c r="AF34" s="203">
        <f t="shared" si="5"/>
        <v>0</v>
      </c>
      <c r="AG34" s="203">
        <f t="shared" si="5"/>
        <v>0</v>
      </c>
      <c r="AH34" s="203">
        <f t="shared" si="5"/>
        <v>0</v>
      </c>
      <c r="AI34" s="203">
        <f t="shared" si="5"/>
        <v>0</v>
      </c>
      <c r="AJ34" s="203">
        <f t="shared" si="5"/>
        <v>0</v>
      </c>
      <c r="AK34" s="203">
        <f t="shared" si="5"/>
        <v>0</v>
      </c>
      <c r="AL34" s="203">
        <f t="shared" si="5"/>
        <v>0</v>
      </c>
      <c r="AM34" s="203">
        <f t="shared" si="5"/>
        <v>0</v>
      </c>
      <c r="AN34" s="203">
        <f t="shared" si="5"/>
        <v>0</v>
      </c>
      <c r="AO34" s="203">
        <f t="shared" si="5"/>
        <v>0</v>
      </c>
      <c r="AP34" s="203">
        <f t="shared" si="5"/>
        <v>0</v>
      </c>
      <c r="AQ34" s="203">
        <f t="shared" si="5"/>
        <v>0</v>
      </c>
      <c r="AR34" s="203">
        <f t="shared" si="5"/>
        <v>0</v>
      </c>
      <c r="AS34" s="203">
        <f t="shared" si="5"/>
        <v>0</v>
      </c>
      <c r="AT34" s="203">
        <f t="shared" si="5"/>
        <v>0</v>
      </c>
      <c r="AU34" s="203">
        <f t="shared" si="5"/>
        <v>0</v>
      </c>
      <c r="AV34" s="203">
        <f t="shared" si="5"/>
        <v>0</v>
      </c>
      <c r="AW34" s="203">
        <f t="shared" si="5"/>
        <v>0</v>
      </c>
      <c r="AX34" s="203">
        <f t="shared" si="5"/>
        <v>0</v>
      </c>
      <c r="AY34" s="203">
        <f t="shared" si="5"/>
        <v>0</v>
      </c>
      <c r="AZ34" s="203">
        <f t="shared" si="5"/>
        <v>0</v>
      </c>
      <c r="BA34" s="203">
        <f t="shared" si="5"/>
        <v>0</v>
      </c>
      <c r="BB34" s="203">
        <f t="shared" si="5"/>
        <v>0</v>
      </c>
      <c r="BC34" s="203">
        <f t="shared" si="5"/>
        <v>0</v>
      </c>
      <c r="BD34" s="203">
        <f t="shared" si="5"/>
        <v>0</v>
      </c>
      <c r="BE34" s="203">
        <f t="shared" si="5"/>
        <v>0</v>
      </c>
      <c r="BF34" s="203">
        <f t="shared" si="5"/>
        <v>0</v>
      </c>
      <c r="BG34" s="203">
        <f t="shared" si="5"/>
        <v>0</v>
      </c>
      <c r="BH34" s="203">
        <f t="shared" si="5"/>
        <v>0</v>
      </c>
      <c r="BI34" s="203">
        <f t="shared" si="5"/>
        <v>0</v>
      </c>
      <c r="BJ34" s="203">
        <f t="shared" si="5"/>
        <v>0</v>
      </c>
      <c r="BK34" s="203">
        <f t="shared" si="5"/>
        <v>0</v>
      </c>
      <c r="BL34" s="203">
        <f t="shared" si="5"/>
        <v>0</v>
      </c>
      <c r="BM34" s="203">
        <f t="shared" si="5"/>
        <v>0</v>
      </c>
      <c r="BN34" s="203">
        <f t="shared" si="5"/>
        <v>0</v>
      </c>
      <c r="BO34" s="203">
        <f t="shared" si="5"/>
        <v>0</v>
      </c>
      <c r="BP34" s="203">
        <f t="shared" si="5"/>
        <v>0</v>
      </c>
      <c r="BQ34" s="203">
        <f t="shared" si="5"/>
        <v>0</v>
      </c>
      <c r="BT34" s="104"/>
    </row>
    <row r="35" spans="1:72">
      <c r="A35" s="107" t="s">
        <v>198</v>
      </c>
      <c r="B35" s="136"/>
      <c r="I35" s="35" t="s">
        <v>182</v>
      </c>
      <c r="Z35" s="203">
        <f t="shared" ref="Z35:BQ35" si="6">SUMPRODUCT($G$12:$G$17,$B$22:$B$27)</f>
        <v>0</v>
      </c>
      <c r="AA35" s="203">
        <f t="shared" si="6"/>
        <v>0</v>
      </c>
      <c r="AB35" s="203">
        <f t="shared" si="6"/>
        <v>0</v>
      </c>
      <c r="AC35" s="203">
        <f t="shared" si="6"/>
        <v>0</v>
      </c>
      <c r="AD35" s="203">
        <f t="shared" si="6"/>
        <v>0</v>
      </c>
      <c r="AE35" s="203">
        <f t="shared" si="6"/>
        <v>0</v>
      </c>
      <c r="AF35" s="203">
        <f t="shared" si="6"/>
        <v>0</v>
      </c>
      <c r="AG35" s="203">
        <f t="shared" si="6"/>
        <v>0</v>
      </c>
      <c r="AH35" s="203">
        <f t="shared" si="6"/>
        <v>0</v>
      </c>
      <c r="AI35" s="203">
        <f t="shared" si="6"/>
        <v>0</v>
      </c>
      <c r="AJ35" s="203">
        <f t="shared" si="6"/>
        <v>0</v>
      </c>
      <c r="AK35" s="203">
        <f t="shared" si="6"/>
        <v>0</v>
      </c>
      <c r="AL35" s="203">
        <f t="shared" si="6"/>
        <v>0</v>
      </c>
      <c r="AM35" s="203">
        <f t="shared" si="6"/>
        <v>0</v>
      </c>
      <c r="AN35" s="203">
        <f t="shared" si="6"/>
        <v>0</v>
      </c>
      <c r="AO35" s="203">
        <f t="shared" si="6"/>
        <v>0</v>
      </c>
      <c r="AP35" s="203">
        <f t="shared" si="6"/>
        <v>0</v>
      </c>
      <c r="AQ35" s="203">
        <f t="shared" si="6"/>
        <v>0</v>
      </c>
      <c r="AR35" s="203">
        <f t="shared" si="6"/>
        <v>0</v>
      </c>
      <c r="AS35" s="203">
        <f t="shared" si="6"/>
        <v>0</v>
      </c>
      <c r="AT35" s="203">
        <f t="shared" si="6"/>
        <v>0</v>
      </c>
      <c r="AU35" s="203">
        <f t="shared" si="6"/>
        <v>0</v>
      </c>
      <c r="AV35" s="203">
        <f t="shared" si="6"/>
        <v>0</v>
      </c>
      <c r="AW35" s="203">
        <f t="shared" si="6"/>
        <v>0</v>
      </c>
      <c r="AX35" s="203">
        <f t="shared" si="6"/>
        <v>0</v>
      </c>
      <c r="AY35" s="203">
        <f t="shared" si="6"/>
        <v>0</v>
      </c>
      <c r="AZ35" s="203">
        <f t="shared" si="6"/>
        <v>0</v>
      </c>
      <c r="BA35" s="203">
        <f t="shared" si="6"/>
        <v>0</v>
      </c>
      <c r="BB35" s="203">
        <f t="shared" si="6"/>
        <v>0</v>
      </c>
      <c r="BC35" s="203">
        <f t="shared" si="6"/>
        <v>0</v>
      </c>
      <c r="BD35" s="203">
        <f t="shared" si="6"/>
        <v>0</v>
      </c>
      <c r="BE35" s="203">
        <f t="shared" si="6"/>
        <v>0</v>
      </c>
      <c r="BF35" s="203">
        <f t="shared" si="6"/>
        <v>0</v>
      </c>
      <c r="BG35" s="203">
        <f t="shared" si="6"/>
        <v>0</v>
      </c>
      <c r="BH35" s="203">
        <f t="shared" si="6"/>
        <v>0</v>
      </c>
      <c r="BI35" s="203">
        <f t="shared" si="6"/>
        <v>0</v>
      </c>
      <c r="BJ35" s="203">
        <f t="shared" si="6"/>
        <v>0</v>
      </c>
      <c r="BK35" s="203">
        <f t="shared" si="6"/>
        <v>0</v>
      </c>
      <c r="BL35" s="203">
        <f t="shared" si="6"/>
        <v>0</v>
      </c>
      <c r="BM35" s="203">
        <f t="shared" si="6"/>
        <v>0</v>
      </c>
      <c r="BN35" s="203">
        <f t="shared" si="6"/>
        <v>0</v>
      </c>
      <c r="BO35" s="203">
        <f t="shared" si="6"/>
        <v>0</v>
      </c>
      <c r="BP35" s="203">
        <f t="shared" si="6"/>
        <v>0</v>
      </c>
      <c r="BQ35" s="203">
        <f t="shared" si="6"/>
        <v>0</v>
      </c>
      <c r="BT35" s="104"/>
    </row>
    <row r="36" spans="1:72">
      <c r="A36" s="107" t="s">
        <v>199</v>
      </c>
      <c r="B36" s="136"/>
      <c r="I36" s="35" t="s">
        <v>182</v>
      </c>
      <c r="Z36" s="203">
        <f t="shared" ref="Z36:BQ36" si="7">SUMPRODUCT($H$12:$H$17,$B$22:$B$27)</f>
        <v>3.2000000000000001E-2</v>
      </c>
      <c r="AA36" s="203">
        <f t="shared" si="7"/>
        <v>3.2000000000000001E-2</v>
      </c>
      <c r="AB36" s="203">
        <f t="shared" si="7"/>
        <v>3.2000000000000001E-2</v>
      </c>
      <c r="AC36" s="203">
        <f t="shared" si="7"/>
        <v>3.2000000000000001E-2</v>
      </c>
      <c r="AD36" s="203">
        <f t="shared" si="7"/>
        <v>3.2000000000000001E-2</v>
      </c>
      <c r="AE36" s="203">
        <f t="shared" si="7"/>
        <v>3.2000000000000001E-2</v>
      </c>
      <c r="AF36" s="203">
        <f t="shared" si="7"/>
        <v>3.2000000000000001E-2</v>
      </c>
      <c r="AG36" s="203">
        <f t="shared" si="7"/>
        <v>3.2000000000000001E-2</v>
      </c>
      <c r="AH36" s="203">
        <f t="shared" si="7"/>
        <v>3.2000000000000001E-2</v>
      </c>
      <c r="AI36" s="203">
        <f t="shared" si="7"/>
        <v>3.2000000000000001E-2</v>
      </c>
      <c r="AJ36" s="203">
        <f t="shared" si="7"/>
        <v>3.2000000000000001E-2</v>
      </c>
      <c r="AK36" s="203">
        <f t="shared" si="7"/>
        <v>3.2000000000000001E-2</v>
      </c>
      <c r="AL36" s="203">
        <f t="shared" si="7"/>
        <v>3.2000000000000001E-2</v>
      </c>
      <c r="AM36" s="203">
        <f t="shared" si="7"/>
        <v>3.2000000000000001E-2</v>
      </c>
      <c r="AN36" s="203">
        <f t="shared" si="7"/>
        <v>3.2000000000000001E-2</v>
      </c>
      <c r="AO36" s="203">
        <f t="shared" si="7"/>
        <v>3.2000000000000001E-2</v>
      </c>
      <c r="AP36" s="203">
        <f t="shared" si="7"/>
        <v>3.2000000000000001E-2</v>
      </c>
      <c r="AQ36" s="203">
        <f t="shared" si="7"/>
        <v>3.2000000000000001E-2</v>
      </c>
      <c r="AR36" s="203">
        <f t="shared" si="7"/>
        <v>3.2000000000000001E-2</v>
      </c>
      <c r="AS36" s="203">
        <f t="shared" si="7"/>
        <v>3.2000000000000001E-2</v>
      </c>
      <c r="AT36" s="203">
        <f t="shared" si="7"/>
        <v>3.2000000000000001E-2</v>
      </c>
      <c r="AU36" s="203">
        <f t="shared" si="7"/>
        <v>3.2000000000000001E-2</v>
      </c>
      <c r="AV36" s="203">
        <f t="shared" si="7"/>
        <v>3.2000000000000001E-2</v>
      </c>
      <c r="AW36" s="203">
        <f t="shared" si="7"/>
        <v>3.2000000000000001E-2</v>
      </c>
      <c r="AX36" s="203">
        <f t="shared" si="7"/>
        <v>3.2000000000000001E-2</v>
      </c>
      <c r="AY36" s="203">
        <f t="shared" si="7"/>
        <v>3.2000000000000001E-2</v>
      </c>
      <c r="AZ36" s="203">
        <f t="shared" si="7"/>
        <v>3.2000000000000001E-2</v>
      </c>
      <c r="BA36" s="203">
        <f t="shared" si="7"/>
        <v>3.2000000000000001E-2</v>
      </c>
      <c r="BB36" s="203">
        <f t="shared" si="7"/>
        <v>3.2000000000000001E-2</v>
      </c>
      <c r="BC36" s="203">
        <f t="shared" si="7"/>
        <v>3.2000000000000001E-2</v>
      </c>
      <c r="BD36" s="203">
        <f t="shared" si="7"/>
        <v>3.2000000000000001E-2</v>
      </c>
      <c r="BE36" s="203">
        <f t="shared" si="7"/>
        <v>3.2000000000000001E-2</v>
      </c>
      <c r="BF36" s="203">
        <f t="shared" si="7"/>
        <v>3.2000000000000001E-2</v>
      </c>
      <c r="BG36" s="203">
        <f t="shared" si="7"/>
        <v>3.2000000000000001E-2</v>
      </c>
      <c r="BH36" s="203">
        <f t="shared" si="7"/>
        <v>3.2000000000000001E-2</v>
      </c>
      <c r="BI36" s="203">
        <f t="shared" si="7"/>
        <v>3.2000000000000001E-2</v>
      </c>
      <c r="BJ36" s="203">
        <f t="shared" si="7"/>
        <v>3.2000000000000001E-2</v>
      </c>
      <c r="BK36" s="203">
        <f t="shared" si="7"/>
        <v>3.2000000000000001E-2</v>
      </c>
      <c r="BL36" s="203">
        <f t="shared" si="7"/>
        <v>3.2000000000000001E-2</v>
      </c>
      <c r="BM36" s="203">
        <f t="shared" si="7"/>
        <v>3.2000000000000001E-2</v>
      </c>
      <c r="BN36" s="203">
        <f t="shared" si="7"/>
        <v>3.2000000000000001E-2</v>
      </c>
      <c r="BO36" s="203">
        <f t="shared" si="7"/>
        <v>3.2000000000000001E-2</v>
      </c>
      <c r="BP36" s="203">
        <f t="shared" si="7"/>
        <v>3.2000000000000001E-2</v>
      </c>
      <c r="BQ36" s="203">
        <f t="shared" si="7"/>
        <v>3.2000000000000001E-2</v>
      </c>
      <c r="BT36" s="104"/>
    </row>
    <row r="37" spans="1:72">
      <c r="A37" s="109"/>
      <c r="B37" s="135"/>
      <c r="I37" s="21"/>
      <c r="BT37" s="104"/>
    </row>
    <row r="38" spans="1:72" ht="18.5">
      <c r="A38" s="54" t="s">
        <v>524</v>
      </c>
      <c r="B38" s="6"/>
      <c r="C38" s="6"/>
      <c r="D38" s="6"/>
      <c r="E38" s="6"/>
      <c r="F38" s="6"/>
      <c r="G38" s="6"/>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row>
    <row r="39" spans="1:72" s="3" customFormat="1" ht="15.5">
      <c r="A39" s="57" t="s">
        <v>519</v>
      </c>
      <c r="B39" s="51"/>
      <c r="C39" s="58"/>
      <c r="D39" s="121"/>
      <c r="E39" s="122"/>
      <c r="F39" s="122"/>
      <c r="G39" s="123"/>
      <c r="I39"/>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8"/>
      <c r="BT39" s="96"/>
    </row>
    <row r="40" spans="1:72">
      <c r="B40" s="28"/>
      <c r="D40" s="137"/>
      <c r="E40" s="137"/>
      <c r="F40" s="137"/>
      <c r="G40" s="27"/>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row>
    <row r="41" spans="1:72">
      <c r="A41" s="17" t="s">
        <v>574</v>
      </c>
      <c r="B41" s="28"/>
      <c r="D41" s="137"/>
      <c r="E41" s="137"/>
      <c r="F41" s="137"/>
      <c r="G41" s="27"/>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row>
    <row r="42" spans="1:72">
      <c r="A42" s="107" t="s">
        <v>193</v>
      </c>
      <c r="B42" s="15">
        <f>Project!B222</f>
        <v>9333</v>
      </c>
      <c r="F42" s="27"/>
      <c r="G42" s="27"/>
      <c r="I42" s="108" t="str">
        <f>CONCATENATE(Parameters!$C$26,"$/incident")</f>
        <v>2024$/incident</v>
      </c>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8"/>
      <c r="BT42" s="96"/>
    </row>
    <row r="43" spans="1:72">
      <c r="A43" s="107" t="s">
        <v>194</v>
      </c>
      <c r="B43" s="15">
        <f>Project!B223</f>
        <v>15558.060000000001</v>
      </c>
      <c r="F43" s="27"/>
      <c r="G43" s="27"/>
      <c r="I43" s="108" t="str">
        <f>CONCATENATE(Parameters!$C$26,"$/incident")</f>
        <v>2024$/incident</v>
      </c>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8"/>
      <c r="BT43" s="96"/>
    </row>
    <row r="44" spans="1:72">
      <c r="A44" s="107" t="s">
        <v>195</v>
      </c>
      <c r="B44" s="15">
        <f>Project!B224</f>
        <v>5101.0200000000004</v>
      </c>
      <c r="F44" s="27"/>
      <c r="G44" s="27"/>
      <c r="I44" s="108" t="str">
        <f>CONCATENATE(Parameters!$C$26,"$/incident")</f>
        <v>2024$/incident</v>
      </c>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8"/>
      <c r="BT44" s="96"/>
    </row>
    <row r="45" spans="1:72">
      <c r="A45" s="107" t="s">
        <v>196</v>
      </c>
      <c r="B45" s="15">
        <f>Project!B225</f>
        <v>61108.200000000004</v>
      </c>
      <c r="F45" s="27"/>
      <c r="G45" s="27"/>
      <c r="I45" s="108" t="str">
        <f>CONCATENATE(Parameters!$C$26,"$/incident")</f>
        <v>2024$/incident</v>
      </c>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8"/>
      <c r="BT45" s="96"/>
    </row>
    <row r="46" spans="1:72">
      <c r="A46" s="107" t="s">
        <v>197</v>
      </c>
      <c r="B46" s="15">
        <f>Project!B226</f>
        <v>12973984.860000001</v>
      </c>
      <c r="F46" s="27"/>
      <c r="G46" s="27"/>
      <c r="I46" s="108" t="str">
        <f>CONCATENATE(Parameters!$C$26,"$/incident")</f>
        <v>2024$/incident</v>
      </c>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8"/>
      <c r="BT46" s="96"/>
    </row>
    <row r="47" spans="1:72">
      <c r="A47" s="107" t="s">
        <v>198</v>
      </c>
      <c r="B47" s="15">
        <f>Project!B227</f>
        <v>347751.66000000003</v>
      </c>
      <c r="F47" s="27"/>
      <c r="G47" s="27"/>
      <c r="I47" s="108" t="str">
        <f>CONCATENATE(Parameters!$C$26,"$/incident")</f>
        <v>2024$/incident</v>
      </c>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8"/>
      <c r="BT47" s="96"/>
    </row>
    <row r="48" spans="1:72">
      <c r="A48" s="107" t="s">
        <v>199</v>
      </c>
      <c r="B48" s="15">
        <f>Project!B228</f>
        <v>154948.20000000001</v>
      </c>
      <c r="F48" s="27"/>
      <c r="G48" s="27"/>
      <c r="I48" s="108" t="str">
        <f>CONCATENATE(Parameters!$C$26,"$/incident")</f>
        <v>2024$/incident</v>
      </c>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8"/>
      <c r="BT48" s="96"/>
    </row>
    <row r="49" spans="1:72">
      <c r="B49" s="17"/>
      <c r="E49" s="27"/>
      <c r="F49" s="27"/>
      <c r="G49" s="27"/>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8"/>
    </row>
    <row r="50" spans="1:72" s="3" customFormat="1" ht="15.5">
      <c r="A50" s="57" t="s">
        <v>575</v>
      </c>
      <c r="B50" s="51"/>
      <c r="C50" s="58"/>
      <c r="D50" s="121"/>
      <c r="E50" s="122"/>
      <c r="F50" s="122"/>
      <c r="G50" s="123"/>
      <c r="I50"/>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8"/>
      <c r="BT50" s="96"/>
    </row>
    <row r="51" spans="1:72" ht="15" customHeight="1">
      <c r="A51" s="107"/>
      <c r="B51" s="106"/>
      <c r="F51" s="125"/>
      <c r="G51" s="125"/>
      <c r="I51" s="124"/>
    </row>
    <row r="52" spans="1:72">
      <c r="A52" s="107" t="s">
        <v>193</v>
      </c>
      <c r="I52" s="108" t="str">
        <f>CONCATENATE(Parameters!$C$26,"$/year")</f>
        <v>2024$/year</v>
      </c>
      <c r="Z52" s="15">
        <f>Z30*$B42</f>
        <v>0</v>
      </c>
      <c r="AA52" s="15">
        <f t="shared" ref="AA52:BQ58" si="8">AA30*$B42</f>
        <v>0</v>
      </c>
      <c r="AB52" s="15">
        <f t="shared" si="8"/>
        <v>0</v>
      </c>
      <c r="AC52" s="15">
        <f t="shared" si="8"/>
        <v>0</v>
      </c>
      <c r="AD52" s="15">
        <f t="shared" si="8"/>
        <v>0</v>
      </c>
      <c r="AE52" s="15">
        <f t="shared" si="8"/>
        <v>0</v>
      </c>
      <c r="AF52" s="15">
        <f t="shared" si="8"/>
        <v>0</v>
      </c>
      <c r="AG52" s="15">
        <f t="shared" si="8"/>
        <v>0</v>
      </c>
      <c r="AH52" s="15">
        <f t="shared" si="8"/>
        <v>0</v>
      </c>
      <c r="AI52" s="15">
        <f t="shared" si="8"/>
        <v>0</v>
      </c>
      <c r="AJ52" s="15">
        <f t="shared" si="8"/>
        <v>0</v>
      </c>
      <c r="AK52" s="15">
        <f t="shared" si="8"/>
        <v>0</v>
      </c>
      <c r="AL52" s="15">
        <f t="shared" si="8"/>
        <v>0</v>
      </c>
      <c r="AM52" s="15">
        <f t="shared" si="8"/>
        <v>0</v>
      </c>
      <c r="AN52" s="15">
        <f t="shared" si="8"/>
        <v>0</v>
      </c>
      <c r="AO52" s="15">
        <f t="shared" si="8"/>
        <v>0</v>
      </c>
      <c r="AP52" s="15">
        <f t="shared" si="8"/>
        <v>0</v>
      </c>
      <c r="AQ52" s="15">
        <f t="shared" si="8"/>
        <v>0</v>
      </c>
      <c r="AR52" s="15">
        <f t="shared" si="8"/>
        <v>0</v>
      </c>
      <c r="AS52" s="15">
        <f t="shared" si="8"/>
        <v>0</v>
      </c>
      <c r="AT52" s="15">
        <f t="shared" si="8"/>
        <v>0</v>
      </c>
      <c r="AU52" s="15">
        <f t="shared" si="8"/>
        <v>0</v>
      </c>
      <c r="AV52" s="15">
        <f t="shared" si="8"/>
        <v>0</v>
      </c>
      <c r="AW52" s="15">
        <f t="shared" si="8"/>
        <v>0</v>
      </c>
      <c r="AX52" s="15">
        <f t="shared" si="8"/>
        <v>0</v>
      </c>
      <c r="AY52" s="15">
        <f t="shared" si="8"/>
        <v>0</v>
      </c>
      <c r="AZ52" s="15">
        <f t="shared" si="8"/>
        <v>0</v>
      </c>
      <c r="BA52" s="15">
        <f t="shared" si="8"/>
        <v>0</v>
      </c>
      <c r="BB52" s="15">
        <f t="shared" si="8"/>
        <v>0</v>
      </c>
      <c r="BC52" s="15">
        <f t="shared" si="8"/>
        <v>0</v>
      </c>
      <c r="BD52" s="15">
        <f t="shared" si="8"/>
        <v>0</v>
      </c>
      <c r="BE52" s="15">
        <f t="shared" si="8"/>
        <v>0</v>
      </c>
      <c r="BF52" s="15">
        <f t="shared" si="8"/>
        <v>0</v>
      </c>
      <c r="BG52" s="15">
        <f t="shared" si="8"/>
        <v>0</v>
      </c>
      <c r="BH52" s="15">
        <f t="shared" si="8"/>
        <v>0</v>
      </c>
      <c r="BI52" s="15">
        <f t="shared" si="8"/>
        <v>0</v>
      </c>
      <c r="BJ52" s="15">
        <f t="shared" si="8"/>
        <v>0</v>
      </c>
      <c r="BK52" s="15">
        <f t="shared" si="8"/>
        <v>0</v>
      </c>
      <c r="BL52" s="15">
        <f t="shared" si="8"/>
        <v>0</v>
      </c>
      <c r="BM52" s="15">
        <f t="shared" si="8"/>
        <v>0</v>
      </c>
      <c r="BN52" s="15">
        <f t="shared" si="8"/>
        <v>0</v>
      </c>
      <c r="BO52" s="15">
        <f t="shared" si="8"/>
        <v>0</v>
      </c>
      <c r="BP52" s="15">
        <f t="shared" si="8"/>
        <v>0</v>
      </c>
      <c r="BQ52" s="15">
        <f t="shared" si="8"/>
        <v>0</v>
      </c>
      <c r="BR52" s="15"/>
    </row>
    <row r="53" spans="1:72">
      <c r="A53" s="107" t="s">
        <v>194</v>
      </c>
      <c r="I53" s="108" t="str">
        <f>CONCATENATE(Parameters!$C$26,"$/year")</f>
        <v>2024$/year</v>
      </c>
      <c r="Z53" s="15">
        <f t="shared" ref="Z53:AO58" si="9">Z31*$B43</f>
        <v>497.85792000000004</v>
      </c>
      <c r="AA53" s="15">
        <f t="shared" si="9"/>
        <v>497.85792000000004</v>
      </c>
      <c r="AB53" s="15">
        <f t="shared" si="9"/>
        <v>497.85792000000004</v>
      </c>
      <c r="AC53" s="15">
        <f t="shared" si="9"/>
        <v>497.85792000000004</v>
      </c>
      <c r="AD53" s="15">
        <f t="shared" si="9"/>
        <v>497.85792000000004</v>
      </c>
      <c r="AE53" s="15">
        <f t="shared" si="9"/>
        <v>497.85792000000004</v>
      </c>
      <c r="AF53" s="15">
        <f t="shared" si="9"/>
        <v>497.85792000000004</v>
      </c>
      <c r="AG53" s="15">
        <f t="shared" si="9"/>
        <v>497.85792000000004</v>
      </c>
      <c r="AH53" s="15">
        <f t="shared" si="9"/>
        <v>497.85792000000004</v>
      </c>
      <c r="AI53" s="15">
        <f t="shared" si="9"/>
        <v>497.85792000000004</v>
      </c>
      <c r="AJ53" s="15">
        <f t="shared" si="9"/>
        <v>497.85792000000004</v>
      </c>
      <c r="AK53" s="15">
        <f t="shared" si="9"/>
        <v>497.85792000000004</v>
      </c>
      <c r="AL53" s="15">
        <f t="shared" si="9"/>
        <v>497.85792000000004</v>
      </c>
      <c r="AM53" s="15">
        <f t="shared" si="9"/>
        <v>497.85792000000004</v>
      </c>
      <c r="AN53" s="15">
        <f t="shared" si="9"/>
        <v>497.85792000000004</v>
      </c>
      <c r="AO53" s="15">
        <f t="shared" si="9"/>
        <v>497.85792000000004</v>
      </c>
      <c r="AP53" s="15">
        <f t="shared" si="8"/>
        <v>497.85792000000004</v>
      </c>
      <c r="AQ53" s="15">
        <f t="shared" si="8"/>
        <v>497.85792000000004</v>
      </c>
      <c r="AR53" s="15">
        <f t="shared" si="8"/>
        <v>497.85792000000004</v>
      </c>
      <c r="AS53" s="15">
        <f t="shared" si="8"/>
        <v>497.85792000000004</v>
      </c>
      <c r="AT53" s="15">
        <f t="shared" si="8"/>
        <v>497.85792000000004</v>
      </c>
      <c r="AU53" s="15">
        <f t="shared" si="8"/>
        <v>497.85792000000004</v>
      </c>
      <c r="AV53" s="15">
        <f t="shared" si="8"/>
        <v>497.85792000000004</v>
      </c>
      <c r="AW53" s="15">
        <f t="shared" si="8"/>
        <v>497.85792000000004</v>
      </c>
      <c r="AX53" s="15">
        <f t="shared" si="8"/>
        <v>497.85792000000004</v>
      </c>
      <c r="AY53" s="15">
        <f t="shared" si="8"/>
        <v>497.85792000000004</v>
      </c>
      <c r="AZ53" s="15">
        <f t="shared" si="8"/>
        <v>497.85792000000004</v>
      </c>
      <c r="BA53" s="15">
        <f t="shared" si="8"/>
        <v>497.85792000000004</v>
      </c>
      <c r="BB53" s="15">
        <f t="shared" si="8"/>
        <v>497.85792000000004</v>
      </c>
      <c r="BC53" s="15">
        <f t="shared" si="8"/>
        <v>497.85792000000004</v>
      </c>
      <c r="BD53" s="15">
        <f t="shared" si="8"/>
        <v>497.85792000000004</v>
      </c>
      <c r="BE53" s="15">
        <f t="shared" si="8"/>
        <v>497.85792000000004</v>
      </c>
      <c r="BF53" s="15">
        <f t="shared" si="8"/>
        <v>497.85792000000004</v>
      </c>
      <c r="BG53" s="15">
        <f t="shared" si="8"/>
        <v>497.85792000000004</v>
      </c>
      <c r="BH53" s="15">
        <f t="shared" si="8"/>
        <v>497.85792000000004</v>
      </c>
      <c r="BI53" s="15">
        <f t="shared" si="8"/>
        <v>497.85792000000004</v>
      </c>
      <c r="BJ53" s="15">
        <f t="shared" si="8"/>
        <v>497.85792000000004</v>
      </c>
      <c r="BK53" s="15">
        <f t="shared" si="8"/>
        <v>497.85792000000004</v>
      </c>
      <c r="BL53" s="15">
        <f t="shared" si="8"/>
        <v>497.85792000000004</v>
      </c>
      <c r="BM53" s="15">
        <f t="shared" si="8"/>
        <v>497.85792000000004</v>
      </c>
      <c r="BN53" s="15">
        <f t="shared" si="8"/>
        <v>497.85792000000004</v>
      </c>
      <c r="BO53" s="15">
        <f t="shared" si="8"/>
        <v>497.85792000000004</v>
      </c>
      <c r="BP53" s="15">
        <f t="shared" si="8"/>
        <v>497.85792000000004</v>
      </c>
      <c r="BQ53" s="15">
        <f t="shared" si="8"/>
        <v>497.85792000000004</v>
      </c>
      <c r="BR53" s="15"/>
    </row>
    <row r="54" spans="1:72">
      <c r="A54" s="107" t="s">
        <v>195</v>
      </c>
      <c r="I54" s="108" t="str">
        <f>CONCATENATE(Parameters!$C$26,"$/year")</f>
        <v>2024$/year</v>
      </c>
      <c r="Z54" s="15">
        <f t="shared" si="9"/>
        <v>81.616320000000002</v>
      </c>
      <c r="AA54" s="15">
        <f t="shared" si="8"/>
        <v>81.616320000000002</v>
      </c>
      <c r="AB54" s="15">
        <f t="shared" si="8"/>
        <v>81.616320000000002</v>
      </c>
      <c r="AC54" s="15">
        <f t="shared" si="8"/>
        <v>81.616320000000002</v>
      </c>
      <c r="AD54" s="15">
        <f t="shared" si="8"/>
        <v>81.616320000000002</v>
      </c>
      <c r="AE54" s="15">
        <f t="shared" si="8"/>
        <v>81.616320000000002</v>
      </c>
      <c r="AF54" s="15">
        <f t="shared" si="8"/>
        <v>81.616320000000002</v>
      </c>
      <c r="AG54" s="15">
        <f t="shared" si="8"/>
        <v>81.616320000000002</v>
      </c>
      <c r="AH54" s="15">
        <f t="shared" si="8"/>
        <v>81.616320000000002</v>
      </c>
      <c r="AI54" s="15">
        <f t="shared" si="8"/>
        <v>81.616320000000002</v>
      </c>
      <c r="AJ54" s="15">
        <f t="shared" si="8"/>
        <v>81.616320000000002</v>
      </c>
      <c r="AK54" s="15">
        <f t="shared" si="8"/>
        <v>81.616320000000002</v>
      </c>
      <c r="AL54" s="15">
        <f t="shared" si="8"/>
        <v>81.616320000000002</v>
      </c>
      <c r="AM54" s="15">
        <f t="shared" si="8"/>
        <v>81.616320000000002</v>
      </c>
      <c r="AN54" s="15">
        <f t="shared" si="8"/>
        <v>81.616320000000002</v>
      </c>
      <c r="AO54" s="15">
        <f t="shared" si="8"/>
        <v>81.616320000000002</v>
      </c>
      <c r="AP54" s="15">
        <f t="shared" si="8"/>
        <v>81.616320000000002</v>
      </c>
      <c r="AQ54" s="15">
        <f t="shared" si="8"/>
        <v>81.616320000000002</v>
      </c>
      <c r="AR54" s="15">
        <f t="shared" si="8"/>
        <v>81.616320000000002</v>
      </c>
      <c r="AS54" s="15">
        <f t="shared" si="8"/>
        <v>81.616320000000002</v>
      </c>
      <c r="AT54" s="15">
        <f t="shared" si="8"/>
        <v>81.616320000000002</v>
      </c>
      <c r="AU54" s="15">
        <f t="shared" si="8"/>
        <v>81.616320000000002</v>
      </c>
      <c r="AV54" s="15">
        <f t="shared" si="8"/>
        <v>81.616320000000002</v>
      </c>
      <c r="AW54" s="15">
        <f t="shared" si="8"/>
        <v>81.616320000000002</v>
      </c>
      <c r="AX54" s="15">
        <f t="shared" si="8"/>
        <v>81.616320000000002</v>
      </c>
      <c r="AY54" s="15">
        <f t="shared" si="8"/>
        <v>81.616320000000002</v>
      </c>
      <c r="AZ54" s="15">
        <f t="shared" si="8"/>
        <v>81.616320000000002</v>
      </c>
      <c r="BA54" s="15">
        <f t="shared" si="8"/>
        <v>81.616320000000002</v>
      </c>
      <c r="BB54" s="15">
        <f t="shared" si="8"/>
        <v>81.616320000000002</v>
      </c>
      <c r="BC54" s="15">
        <f t="shared" si="8"/>
        <v>81.616320000000002</v>
      </c>
      <c r="BD54" s="15">
        <f t="shared" si="8"/>
        <v>81.616320000000002</v>
      </c>
      <c r="BE54" s="15">
        <f t="shared" si="8"/>
        <v>81.616320000000002</v>
      </c>
      <c r="BF54" s="15">
        <f t="shared" si="8"/>
        <v>81.616320000000002</v>
      </c>
      <c r="BG54" s="15">
        <f t="shared" si="8"/>
        <v>81.616320000000002</v>
      </c>
      <c r="BH54" s="15">
        <f t="shared" si="8"/>
        <v>81.616320000000002</v>
      </c>
      <c r="BI54" s="15">
        <f t="shared" si="8"/>
        <v>81.616320000000002</v>
      </c>
      <c r="BJ54" s="15">
        <f t="shared" si="8"/>
        <v>81.616320000000002</v>
      </c>
      <c r="BK54" s="15">
        <f t="shared" si="8"/>
        <v>81.616320000000002</v>
      </c>
      <c r="BL54" s="15">
        <f t="shared" si="8"/>
        <v>81.616320000000002</v>
      </c>
      <c r="BM54" s="15">
        <f t="shared" si="8"/>
        <v>81.616320000000002</v>
      </c>
      <c r="BN54" s="15">
        <f t="shared" si="8"/>
        <v>81.616320000000002</v>
      </c>
      <c r="BO54" s="15">
        <f t="shared" si="8"/>
        <v>81.616320000000002</v>
      </c>
      <c r="BP54" s="15">
        <f t="shared" si="8"/>
        <v>81.616320000000002</v>
      </c>
      <c r="BQ54" s="15">
        <f t="shared" si="8"/>
        <v>81.616320000000002</v>
      </c>
      <c r="BR54" s="15"/>
    </row>
    <row r="55" spans="1:72">
      <c r="A55" s="107" t="s">
        <v>196</v>
      </c>
      <c r="I55" s="108" t="str">
        <f>CONCATENATE(Parameters!$C$26,"$/year")</f>
        <v>2024$/year</v>
      </c>
      <c r="Z55" s="15">
        <f t="shared" si="9"/>
        <v>1955.4624000000001</v>
      </c>
      <c r="AA55" s="15">
        <f t="shared" si="8"/>
        <v>1955.4624000000001</v>
      </c>
      <c r="AB55" s="15">
        <f t="shared" si="8"/>
        <v>1955.4624000000001</v>
      </c>
      <c r="AC55" s="15">
        <f t="shared" si="8"/>
        <v>1955.4624000000001</v>
      </c>
      <c r="AD55" s="15">
        <f t="shared" si="8"/>
        <v>1955.4624000000001</v>
      </c>
      <c r="AE55" s="15">
        <f t="shared" si="8"/>
        <v>1955.4624000000001</v>
      </c>
      <c r="AF55" s="15">
        <f t="shared" si="8"/>
        <v>1955.4624000000001</v>
      </c>
      <c r="AG55" s="15">
        <f t="shared" si="8"/>
        <v>1955.4624000000001</v>
      </c>
      <c r="AH55" s="15">
        <f t="shared" si="8"/>
        <v>1955.4624000000001</v>
      </c>
      <c r="AI55" s="15">
        <f t="shared" si="8"/>
        <v>1955.4624000000001</v>
      </c>
      <c r="AJ55" s="15">
        <f t="shared" si="8"/>
        <v>1955.4624000000001</v>
      </c>
      <c r="AK55" s="15">
        <f t="shared" si="8"/>
        <v>1955.4624000000001</v>
      </c>
      <c r="AL55" s="15">
        <f t="shared" si="8"/>
        <v>1955.4624000000001</v>
      </c>
      <c r="AM55" s="15">
        <f t="shared" si="8"/>
        <v>1955.4624000000001</v>
      </c>
      <c r="AN55" s="15">
        <f t="shared" si="8"/>
        <v>1955.4624000000001</v>
      </c>
      <c r="AO55" s="15">
        <f t="shared" si="8"/>
        <v>1955.4624000000001</v>
      </c>
      <c r="AP55" s="15">
        <f t="shared" si="8"/>
        <v>1955.4624000000001</v>
      </c>
      <c r="AQ55" s="15">
        <f t="shared" si="8"/>
        <v>1955.4624000000001</v>
      </c>
      <c r="AR55" s="15">
        <f t="shared" si="8"/>
        <v>1955.4624000000001</v>
      </c>
      <c r="AS55" s="15">
        <f t="shared" si="8"/>
        <v>1955.4624000000001</v>
      </c>
      <c r="AT55" s="15">
        <f t="shared" si="8"/>
        <v>1955.4624000000001</v>
      </c>
      <c r="AU55" s="15">
        <f t="shared" si="8"/>
        <v>1955.4624000000001</v>
      </c>
      <c r="AV55" s="15">
        <f t="shared" si="8"/>
        <v>1955.4624000000001</v>
      </c>
      <c r="AW55" s="15">
        <f t="shared" si="8"/>
        <v>1955.4624000000001</v>
      </c>
      <c r="AX55" s="15">
        <f t="shared" si="8"/>
        <v>1955.4624000000001</v>
      </c>
      <c r="AY55" s="15">
        <f t="shared" si="8"/>
        <v>1955.4624000000001</v>
      </c>
      <c r="AZ55" s="15">
        <f t="shared" si="8"/>
        <v>1955.4624000000001</v>
      </c>
      <c r="BA55" s="15">
        <f t="shared" si="8"/>
        <v>1955.4624000000001</v>
      </c>
      <c r="BB55" s="15">
        <f t="shared" si="8"/>
        <v>1955.4624000000001</v>
      </c>
      <c r="BC55" s="15">
        <f t="shared" si="8"/>
        <v>1955.4624000000001</v>
      </c>
      <c r="BD55" s="15">
        <f t="shared" si="8"/>
        <v>1955.4624000000001</v>
      </c>
      <c r="BE55" s="15">
        <f t="shared" si="8"/>
        <v>1955.4624000000001</v>
      </c>
      <c r="BF55" s="15">
        <f t="shared" si="8"/>
        <v>1955.4624000000001</v>
      </c>
      <c r="BG55" s="15">
        <f t="shared" si="8"/>
        <v>1955.4624000000001</v>
      </c>
      <c r="BH55" s="15">
        <f t="shared" si="8"/>
        <v>1955.4624000000001</v>
      </c>
      <c r="BI55" s="15">
        <f t="shared" si="8"/>
        <v>1955.4624000000001</v>
      </c>
      <c r="BJ55" s="15">
        <f t="shared" si="8"/>
        <v>1955.4624000000001</v>
      </c>
      <c r="BK55" s="15">
        <f t="shared" si="8"/>
        <v>1955.4624000000001</v>
      </c>
      <c r="BL55" s="15">
        <f t="shared" si="8"/>
        <v>1955.4624000000001</v>
      </c>
      <c r="BM55" s="15">
        <f t="shared" si="8"/>
        <v>1955.4624000000001</v>
      </c>
      <c r="BN55" s="15">
        <f t="shared" si="8"/>
        <v>1955.4624000000001</v>
      </c>
      <c r="BO55" s="15">
        <f t="shared" si="8"/>
        <v>1955.4624000000001</v>
      </c>
      <c r="BP55" s="15">
        <f t="shared" si="8"/>
        <v>1955.4624000000001</v>
      </c>
      <c r="BQ55" s="15">
        <f t="shared" si="8"/>
        <v>1955.4624000000001</v>
      </c>
      <c r="BR55" s="15"/>
    </row>
    <row r="56" spans="1:72">
      <c r="A56" s="107" t="s">
        <v>197</v>
      </c>
      <c r="I56" s="108" t="str">
        <f>CONCATENATE(Parameters!$C$26,"$/year")</f>
        <v>2024$/year</v>
      </c>
      <c r="Z56" s="15">
        <f t="shared" si="9"/>
        <v>0</v>
      </c>
      <c r="AA56" s="15">
        <f t="shared" si="8"/>
        <v>0</v>
      </c>
      <c r="AB56" s="15">
        <f t="shared" si="8"/>
        <v>0</v>
      </c>
      <c r="AC56" s="15">
        <f t="shared" si="8"/>
        <v>0</v>
      </c>
      <c r="AD56" s="15">
        <f t="shared" si="8"/>
        <v>0</v>
      </c>
      <c r="AE56" s="15">
        <f t="shared" si="8"/>
        <v>0</v>
      </c>
      <c r="AF56" s="15">
        <f t="shared" si="8"/>
        <v>0</v>
      </c>
      <c r="AG56" s="15">
        <f t="shared" si="8"/>
        <v>0</v>
      </c>
      <c r="AH56" s="15">
        <f t="shared" si="8"/>
        <v>0</v>
      </c>
      <c r="AI56" s="15">
        <f t="shared" si="8"/>
        <v>0</v>
      </c>
      <c r="AJ56" s="15">
        <f t="shared" si="8"/>
        <v>0</v>
      </c>
      <c r="AK56" s="15">
        <f t="shared" si="8"/>
        <v>0</v>
      </c>
      <c r="AL56" s="15">
        <f t="shared" si="8"/>
        <v>0</v>
      </c>
      <c r="AM56" s="15">
        <f t="shared" si="8"/>
        <v>0</v>
      </c>
      <c r="AN56" s="15">
        <f t="shared" si="8"/>
        <v>0</v>
      </c>
      <c r="AO56" s="15">
        <f t="shared" si="8"/>
        <v>0</v>
      </c>
      <c r="AP56" s="15">
        <f t="shared" si="8"/>
        <v>0</v>
      </c>
      <c r="AQ56" s="15">
        <f t="shared" si="8"/>
        <v>0</v>
      </c>
      <c r="AR56" s="15">
        <f t="shared" si="8"/>
        <v>0</v>
      </c>
      <c r="AS56" s="15">
        <f t="shared" si="8"/>
        <v>0</v>
      </c>
      <c r="AT56" s="15">
        <f t="shared" si="8"/>
        <v>0</v>
      </c>
      <c r="AU56" s="15">
        <f t="shared" si="8"/>
        <v>0</v>
      </c>
      <c r="AV56" s="15">
        <f t="shared" si="8"/>
        <v>0</v>
      </c>
      <c r="AW56" s="15">
        <f t="shared" si="8"/>
        <v>0</v>
      </c>
      <c r="AX56" s="15">
        <f t="shared" si="8"/>
        <v>0</v>
      </c>
      <c r="AY56" s="15">
        <f t="shared" si="8"/>
        <v>0</v>
      </c>
      <c r="AZ56" s="15">
        <f t="shared" si="8"/>
        <v>0</v>
      </c>
      <c r="BA56" s="15">
        <f t="shared" si="8"/>
        <v>0</v>
      </c>
      <c r="BB56" s="15">
        <f t="shared" si="8"/>
        <v>0</v>
      </c>
      <c r="BC56" s="15">
        <f t="shared" si="8"/>
        <v>0</v>
      </c>
      <c r="BD56" s="15">
        <f t="shared" si="8"/>
        <v>0</v>
      </c>
      <c r="BE56" s="15">
        <f t="shared" si="8"/>
        <v>0</v>
      </c>
      <c r="BF56" s="15">
        <f t="shared" si="8"/>
        <v>0</v>
      </c>
      <c r="BG56" s="15">
        <f t="shared" si="8"/>
        <v>0</v>
      </c>
      <c r="BH56" s="15">
        <f t="shared" si="8"/>
        <v>0</v>
      </c>
      <c r="BI56" s="15">
        <f t="shared" si="8"/>
        <v>0</v>
      </c>
      <c r="BJ56" s="15">
        <f t="shared" si="8"/>
        <v>0</v>
      </c>
      <c r="BK56" s="15">
        <f t="shared" si="8"/>
        <v>0</v>
      </c>
      <c r="BL56" s="15">
        <f t="shared" si="8"/>
        <v>0</v>
      </c>
      <c r="BM56" s="15">
        <f t="shared" si="8"/>
        <v>0</v>
      </c>
      <c r="BN56" s="15">
        <f t="shared" si="8"/>
        <v>0</v>
      </c>
      <c r="BO56" s="15">
        <f t="shared" si="8"/>
        <v>0</v>
      </c>
      <c r="BP56" s="15">
        <f t="shared" si="8"/>
        <v>0</v>
      </c>
      <c r="BQ56" s="15">
        <f t="shared" si="8"/>
        <v>0</v>
      </c>
      <c r="BR56" s="15"/>
    </row>
    <row r="57" spans="1:72">
      <c r="A57" s="107" t="s">
        <v>198</v>
      </c>
      <c r="I57" s="108" t="str">
        <f>CONCATENATE(Parameters!$C$26,"$/year")</f>
        <v>2024$/year</v>
      </c>
      <c r="Z57" s="15">
        <f t="shared" si="9"/>
        <v>0</v>
      </c>
      <c r="AA57" s="15">
        <f t="shared" si="8"/>
        <v>0</v>
      </c>
      <c r="AB57" s="15">
        <f t="shared" si="8"/>
        <v>0</v>
      </c>
      <c r="AC57" s="15">
        <f t="shared" si="8"/>
        <v>0</v>
      </c>
      <c r="AD57" s="15">
        <f t="shared" si="8"/>
        <v>0</v>
      </c>
      <c r="AE57" s="15">
        <f t="shared" si="8"/>
        <v>0</v>
      </c>
      <c r="AF57" s="15">
        <f t="shared" si="8"/>
        <v>0</v>
      </c>
      <c r="AG57" s="15">
        <f t="shared" si="8"/>
        <v>0</v>
      </c>
      <c r="AH57" s="15">
        <f t="shared" si="8"/>
        <v>0</v>
      </c>
      <c r="AI57" s="15">
        <f t="shared" si="8"/>
        <v>0</v>
      </c>
      <c r="AJ57" s="15">
        <f t="shared" si="8"/>
        <v>0</v>
      </c>
      <c r="AK57" s="15">
        <f t="shared" si="8"/>
        <v>0</v>
      </c>
      <c r="AL57" s="15">
        <f t="shared" si="8"/>
        <v>0</v>
      </c>
      <c r="AM57" s="15">
        <f t="shared" si="8"/>
        <v>0</v>
      </c>
      <c r="AN57" s="15">
        <f t="shared" si="8"/>
        <v>0</v>
      </c>
      <c r="AO57" s="15">
        <f t="shared" si="8"/>
        <v>0</v>
      </c>
      <c r="AP57" s="15">
        <f t="shared" si="8"/>
        <v>0</v>
      </c>
      <c r="AQ57" s="15">
        <f t="shared" si="8"/>
        <v>0</v>
      </c>
      <c r="AR57" s="15">
        <f t="shared" si="8"/>
        <v>0</v>
      </c>
      <c r="AS57" s="15">
        <f t="shared" si="8"/>
        <v>0</v>
      </c>
      <c r="AT57" s="15">
        <f t="shared" si="8"/>
        <v>0</v>
      </c>
      <c r="AU57" s="15">
        <f t="shared" si="8"/>
        <v>0</v>
      </c>
      <c r="AV57" s="15">
        <f t="shared" si="8"/>
        <v>0</v>
      </c>
      <c r="AW57" s="15">
        <f t="shared" si="8"/>
        <v>0</v>
      </c>
      <c r="AX57" s="15">
        <f t="shared" si="8"/>
        <v>0</v>
      </c>
      <c r="AY57" s="15">
        <f t="shared" si="8"/>
        <v>0</v>
      </c>
      <c r="AZ57" s="15">
        <f t="shared" si="8"/>
        <v>0</v>
      </c>
      <c r="BA57" s="15">
        <f t="shared" si="8"/>
        <v>0</v>
      </c>
      <c r="BB57" s="15">
        <f t="shared" si="8"/>
        <v>0</v>
      </c>
      <c r="BC57" s="15">
        <f t="shared" si="8"/>
        <v>0</v>
      </c>
      <c r="BD57" s="15">
        <f t="shared" si="8"/>
        <v>0</v>
      </c>
      <c r="BE57" s="15">
        <f t="shared" si="8"/>
        <v>0</v>
      </c>
      <c r="BF57" s="15">
        <f t="shared" si="8"/>
        <v>0</v>
      </c>
      <c r="BG57" s="15">
        <f t="shared" si="8"/>
        <v>0</v>
      </c>
      <c r="BH57" s="15">
        <f t="shared" si="8"/>
        <v>0</v>
      </c>
      <c r="BI57" s="15">
        <f t="shared" si="8"/>
        <v>0</v>
      </c>
      <c r="BJ57" s="15">
        <f t="shared" si="8"/>
        <v>0</v>
      </c>
      <c r="BK57" s="15">
        <f t="shared" si="8"/>
        <v>0</v>
      </c>
      <c r="BL57" s="15">
        <f t="shared" si="8"/>
        <v>0</v>
      </c>
      <c r="BM57" s="15">
        <f t="shared" si="8"/>
        <v>0</v>
      </c>
      <c r="BN57" s="15">
        <f t="shared" si="8"/>
        <v>0</v>
      </c>
      <c r="BO57" s="15">
        <f t="shared" si="8"/>
        <v>0</v>
      </c>
      <c r="BP57" s="15">
        <f t="shared" si="8"/>
        <v>0</v>
      </c>
      <c r="BQ57" s="15">
        <f t="shared" si="8"/>
        <v>0</v>
      </c>
      <c r="BR57" s="15"/>
    </row>
    <row r="58" spans="1:72">
      <c r="A58" s="107" t="s">
        <v>199</v>
      </c>
      <c r="I58" s="108" t="str">
        <f>CONCATENATE(Parameters!$C$26,"$/year")</f>
        <v>2024$/year</v>
      </c>
      <c r="Z58" s="15">
        <f t="shared" si="9"/>
        <v>4958.3424000000005</v>
      </c>
      <c r="AA58" s="15">
        <f t="shared" si="8"/>
        <v>4958.3424000000005</v>
      </c>
      <c r="AB58" s="15">
        <f t="shared" si="8"/>
        <v>4958.3424000000005</v>
      </c>
      <c r="AC58" s="15">
        <f t="shared" si="8"/>
        <v>4958.3424000000005</v>
      </c>
      <c r="AD58" s="15">
        <f t="shared" si="8"/>
        <v>4958.3424000000005</v>
      </c>
      <c r="AE58" s="15">
        <f t="shared" si="8"/>
        <v>4958.3424000000005</v>
      </c>
      <c r="AF58" s="15">
        <f t="shared" si="8"/>
        <v>4958.3424000000005</v>
      </c>
      <c r="AG58" s="15">
        <f t="shared" si="8"/>
        <v>4958.3424000000005</v>
      </c>
      <c r="AH58" s="15">
        <f t="shared" si="8"/>
        <v>4958.3424000000005</v>
      </c>
      <c r="AI58" s="15">
        <f t="shared" si="8"/>
        <v>4958.3424000000005</v>
      </c>
      <c r="AJ58" s="15">
        <f t="shared" si="8"/>
        <v>4958.3424000000005</v>
      </c>
      <c r="AK58" s="15">
        <f t="shared" si="8"/>
        <v>4958.3424000000005</v>
      </c>
      <c r="AL58" s="15">
        <f t="shared" si="8"/>
        <v>4958.3424000000005</v>
      </c>
      <c r="AM58" s="15">
        <f t="shared" ref="AM58:BQ58" si="10">AM36*$B48</f>
        <v>4958.3424000000005</v>
      </c>
      <c r="AN58" s="15">
        <f t="shared" si="10"/>
        <v>4958.3424000000005</v>
      </c>
      <c r="AO58" s="15">
        <f t="shared" si="10"/>
        <v>4958.3424000000005</v>
      </c>
      <c r="AP58" s="15">
        <f t="shared" si="10"/>
        <v>4958.3424000000005</v>
      </c>
      <c r="AQ58" s="15">
        <f t="shared" si="10"/>
        <v>4958.3424000000005</v>
      </c>
      <c r="AR58" s="15">
        <f t="shared" si="10"/>
        <v>4958.3424000000005</v>
      </c>
      <c r="AS58" s="15">
        <f t="shared" si="10"/>
        <v>4958.3424000000005</v>
      </c>
      <c r="AT58" s="15">
        <f t="shared" si="10"/>
        <v>4958.3424000000005</v>
      </c>
      <c r="AU58" s="15">
        <f t="shared" si="10"/>
        <v>4958.3424000000005</v>
      </c>
      <c r="AV58" s="15">
        <f t="shared" si="10"/>
        <v>4958.3424000000005</v>
      </c>
      <c r="AW58" s="15">
        <f t="shared" si="10"/>
        <v>4958.3424000000005</v>
      </c>
      <c r="AX58" s="15">
        <f t="shared" si="10"/>
        <v>4958.3424000000005</v>
      </c>
      <c r="AY58" s="15">
        <f t="shared" si="10"/>
        <v>4958.3424000000005</v>
      </c>
      <c r="AZ58" s="15">
        <f t="shared" si="10"/>
        <v>4958.3424000000005</v>
      </c>
      <c r="BA58" s="15">
        <f t="shared" si="10"/>
        <v>4958.3424000000005</v>
      </c>
      <c r="BB58" s="15">
        <f t="shared" si="10"/>
        <v>4958.3424000000005</v>
      </c>
      <c r="BC58" s="15">
        <f t="shared" si="10"/>
        <v>4958.3424000000005</v>
      </c>
      <c r="BD58" s="15">
        <f t="shared" si="10"/>
        <v>4958.3424000000005</v>
      </c>
      <c r="BE58" s="15">
        <f t="shared" si="10"/>
        <v>4958.3424000000005</v>
      </c>
      <c r="BF58" s="15">
        <f t="shared" si="10"/>
        <v>4958.3424000000005</v>
      </c>
      <c r="BG58" s="15">
        <f t="shared" si="10"/>
        <v>4958.3424000000005</v>
      </c>
      <c r="BH58" s="15">
        <f t="shared" si="10"/>
        <v>4958.3424000000005</v>
      </c>
      <c r="BI58" s="15">
        <f t="shared" si="10"/>
        <v>4958.3424000000005</v>
      </c>
      <c r="BJ58" s="15">
        <f t="shared" si="10"/>
        <v>4958.3424000000005</v>
      </c>
      <c r="BK58" s="15">
        <f t="shared" si="10"/>
        <v>4958.3424000000005</v>
      </c>
      <c r="BL58" s="15">
        <f t="shared" si="10"/>
        <v>4958.3424000000005</v>
      </c>
      <c r="BM58" s="15">
        <f t="shared" si="10"/>
        <v>4958.3424000000005</v>
      </c>
      <c r="BN58" s="15">
        <f t="shared" si="10"/>
        <v>4958.3424000000005</v>
      </c>
      <c r="BO58" s="15">
        <f t="shared" si="10"/>
        <v>4958.3424000000005</v>
      </c>
      <c r="BP58" s="15">
        <f t="shared" si="10"/>
        <v>4958.3424000000005</v>
      </c>
      <c r="BQ58" s="15">
        <f t="shared" si="10"/>
        <v>4958.3424000000005</v>
      </c>
      <c r="BR58" s="15"/>
    </row>
    <row r="59" spans="1:72">
      <c r="A59" s="107"/>
      <c r="B59" s="22"/>
      <c r="C59" s="27"/>
      <c r="D59" s="27"/>
      <c r="F59" s="27"/>
      <c r="G59" s="27"/>
      <c r="BS59" s="8"/>
    </row>
    <row r="60" spans="1:72">
      <c r="A60" s="98" t="s">
        <v>567</v>
      </c>
      <c r="C60" s="27"/>
      <c r="D60" s="27"/>
      <c r="F60" s="27"/>
      <c r="G60" s="27"/>
      <c r="I60" s="108" t="str">
        <f>CONCATENATE(Parameters!$C$26,"$/year")</f>
        <v>2024$/year</v>
      </c>
      <c r="Z60" s="71">
        <f t="shared" ref="Z60:BQ60" si="11">SUM(Z52:Z58)</f>
        <v>7493.2790400000004</v>
      </c>
      <c r="AA60" s="71">
        <f t="shared" si="11"/>
        <v>7493.2790400000004</v>
      </c>
      <c r="AB60" s="71">
        <f t="shared" si="11"/>
        <v>7493.2790400000004</v>
      </c>
      <c r="AC60" s="71">
        <f t="shared" si="11"/>
        <v>7493.2790400000004</v>
      </c>
      <c r="AD60" s="71">
        <f t="shared" si="11"/>
        <v>7493.2790400000004</v>
      </c>
      <c r="AE60" s="71">
        <f t="shared" si="11"/>
        <v>7493.2790400000004</v>
      </c>
      <c r="AF60" s="71">
        <f t="shared" si="11"/>
        <v>7493.2790400000004</v>
      </c>
      <c r="AG60" s="71">
        <f t="shared" si="11"/>
        <v>7493.2790400000004</v>
      </c>
      <c r="AH60" s="71">
        <f t="shared" si="11"/>
        <v>7493.2790400000004</v>
      </c>
      <c r="AI60" s="71">
        <f t="shared" si="11"/>
        <v>7493.2790400000004</v>
      </c>
      <c r="AJ60" s="71">
        <f t="shared" si="11"/>
        <v>7493.2790400000004</v>
      </c>
      <c r="AK60" s="71">
        <f t="shared" si="11"/>
        <v>7493.2790400000004</v>
      </c>
      <c r="AL60" s="71">
        <f t="shared" si="11"/>
        <v>7493.2790400000004</v>
      </c>
      <c r="AM60" s="71">
        <f t="shared" si="11"/>
        <v>7493.2790400000004</v>
      </c>
      <c r="AN60" s="71">
        <f t="shared" si="11"/>
        <v>7493.2790400000004</v>
      </c>
      <c r="AO60" s="71">
        <f t="shared" si="11"/>
        <v>7493.2790400000004</v>
      </c>
      <c r="AP60" s="71">
        <f t="shared" si="11"/>
        <v>7493.2790400000004</v>
      </c>
      <c r="AQ60" s="71">
        <f t="shared" si="11"/>
        <v>7493.2790400000004</v>
      </c>
      <c r="AR60" s="71">
        <f t="shared" si="11"/>
        <v>7493.2790400000004</v>
      </c>
      <c r="AS60" s="71">
        <f t="shared" si="11"/>
        <v>7493.2790400000004</v>
      </c>
      <c r="AT60" s="71">
        <f t="shared" si="11"/>
        <v>7493.2790400000004</v>
      </c>
      <c r="AU60" s="71">
        <f t="shared" si="11"/>
        <v>7493.2790400000004</v>
      </c>
      <c r="AV60" s="71">
        <f t="shared" si="11"/>
        <v>7493.2790400000004</v>
      </c>
      <c r="AW60" s="71">
        <f t="shared" si="11"/>
        <v>7493.2790400000004</v>
      </c>
      <c r="AX60" s="71">
        <f t="shared" si="11"/>
        <v>7493.2790400000004</v>
      </c>
      <c r="AY60" s="71">
        <f t="shared" si="11"/>
        <v>7493.2790400000004</v>
      </c>
      <c r="AZ60" s="71">
        <f t="shared" si="11"/>
        <v>7493.2790400000004</v>
      </c>
      <c r="BA60" s="71">
        <f t="shared" si="11"/>
        <v>7493.2790400000004</v>
      </c>
      <c r="BB60" s="71">
        <f t="shared" si="11"/>
        <v>7493.2790400000004</v>
      </c>
      <c r="BC60" s="71">
        <f t="shared" si="11"/>
        <v>7493.2790400000004</v>
      </c>
      <c r="BD60" s="71">
        <f t="shared" si="11"/>
        <v>7493.2790400000004</v>
      </c>
      <c r="BE60" s="71">
        <f t="shared" si="11"/>
        <v>7493.2790400000004</v>
      </c>
      <c r="BF60" s="71">
        <f t="shared" si="11"/>
        <v>7493.2790400000004</v>
      </c>
      <c r="BG60" s="71">
        <f t="shared" si="11"/>
        <v>7493.2790400000004</v>
      </c>
      <c r="BH60" s="71">
        <f t="shared" si="11"/>
        <v>7493.2790400000004</v>
      </c>
      <c r="BI60" s="71">
        <f t="shared" si="11"/>
        <v>7493.2790400000004</v>
      </c>
      <c r="BJ60" s="71">
        <f t="shared" si="11"/>
        <v>7493.2790400000004</v>
      </c>
      <c r="BK60" s="71">
        <f t="shared" si="11"/>
        <v>7493.2790400000004</v>
      </c>
      <c r="BL60" s="71">
        <f t="shared" si="11"/>
        <v>7493.2790400000004</v>
      </c>
      <c r="BM60" s="71">
        <f t="shared" si="11"/>
        <v>7493.2790400000004</v>
      </c>
      <c r="BN60" s="71">
        <f t="shared" si="11"/>
        <v>7493.2790400000004</v>
      </c>
      <c r="BO60" s="71">
        <f t="shared" si="11"/>
        <v>7493.2790400000004</v>
      </c>
      <c r="BP60" s="71">
        <f t="shared" si="11"/>
        <v>7493.2790400000004</v>
      </c>
      <c r="BQ60" s="71">
        <f t="shared" si="11"/>
        <v>7493.2790400000004</v>
      </c>
      <c r="BS60" s="8"/>
    </row>
    <row r="61" spans="1:72" s="3" customFormat="1">
      <c r="A61" s="98" t="s">
        <v>504</v>
      </c>
      <c r="B61" s="21" t="s">
        <v>505</v>
      </c>
      <c r="H61" s="79"/>
      <c r="I61" s="108" t="str">
        <f>CONCATENATE(Parameters!$C$26,"$/year")</f>
        <v>2024$/year</v>
      </c>
      <c r="Z61" s="71">
        <f>IF(Z$7&gt;=Project!$B$27,IF(Z$7&lt;=Project!$B$28,Z60,0),0)</f>
        <v>0</v>
      </c>
      <c r="AA61" s="71">
        <f>IF(AA$7&gt;=Project!$B$27,IF(AA$7&lt;=Project!$B$28,AA60,0),0)</f>
        <v>0</v>
      </c>
      <c r="AB61" s="71">
        <f>IF(AB$7&gt;=Project!$B$27,IF(AB$7&lt;=Project!$B$28,AB60,0),0)</f>
        <v>0</v>
      </c>
      <c r="AC61" s="71">
        <f>IF(AC$7&gt;=Project!$B$27,IF(AC$7&lt;=Project!$B$28,AC60,0),0)</f>
        <v>0</v>
      </c>
      <c r="AD61" s="71">
        <f>IF(AD$7&gt;=Project!$B$27,IF(AD$7&lt;=Project!$B$28,AD60,0),0)</f>
        <v>0</v>
      </c>
      <c r="AE61" s="71">
        <f>IF(AE$7&gt;=Project!$B$27,IF(AE$7&lt;=Project!$B$28,AE60,0),0)</f>
        <v>0</v>
      </c>
      <c r="AF61" s="71">
        <f>IF(AF$7&gt;=Project!$B$27,IF(AF$7&lt;=Project!$B$28,AF60,0),0)</f>
        <v>0</v>
      </c>
      <c r="AG61" s="71">
        <f>IF(AG$7&gt;=Project!$B$27,IF(AG$7&lt;=Project!$B$28,AG60,0),0)</f>
        <v>0</v>
      </c>
      <c r="AH61" s="71">
        <f>IF(AH$7&gt;=Project!$B$27,IF(AH$7&lt;=Project!$B$28,AH60,0),0)</f>
        <v>0</v>
      </c>
      <c r="AI61" s="71">
        <f>IF(AI$7&gt;=Project!$B$27,IF(AI$7&lt;=Project!$B$28,AI60,0),0)</f>
        <v>7493.2790400000004</v>
      </c>
      <c r="AJ61" s="71">
        <f>IF(AJ$7&gt;=Project!$B$27,IF(AJ$7&lt;=Project!$B$28,AJ60,0),0)</f>
        <v>7493.2790400000004</v>
      </c>
      <c r="AK61" s="71">
        <f>IF(AK$7&gt;=Project!$B$27,IF(AK$7&lt;=Project!$B$28,AK60,0),0)</f>
        <v>7493.2790400000004</v>
      </c>
      <c r="AL61" s="71">
        <f>IF(AL$7&gt;=Project!$B$27,IF(AL$7&lt;=Project!$B$28,AL60,0),0)</f>
        <v>7493.2790400000004</v>
      </c>
      <c r="AM61" s="71">
        <f>IF(AM$7&gt;=Project!$B$27,IF(AM$7&lt;=Project!$B$28,AM60,0),0)</f>
        <v>7493.2790400000004</v>
      </c>
      <c r="AN61" s="71">
        <f>IF(AN$7&gt;=Project!$B$27,IF(AN$7&lt;=Project!$B$28,AN60,0),0)</f>
        <v>7493.2790400000004</v>
      </c>
      <c r="AO61" s="71">
        <f>IF(AO$7&gt;=Project!$B$27,IF(AO$7&lt;=Project!$B$28,AO60,0),0)</f>
        <v>7493.2790400000004</v>
      </c>
      <c r="AP61" s="71">
        <f>IF(AP$7&gt;=Project!$B$27,IF(AP$7&lt;=Project!$B$28,AP60,0),0)</f>
        <v>7493.2790400000004</v>
      </c>
      <c r="AQ61" s="71">
        <f>IF(AQ$7&gt;=Project!$B$27,IF(AQ$7&lt;=Project!$B$28,AQ60,0),0)</f>
        <v>7493.2790400000004</v>
      </c>
      <c r="AR61" s="71">
        <f>IF(AR$7&gt;=Project!$B$27,IF(AR$7&lt;=Project!$B$28,AR60,0),0)</f>
        <v>7493.2790400000004</v>
      </c>
      <c r="AS61" s="71">
        <f>IF(AS$7&gt;=Project!$B$27,IF(AS$7&lt;=Project!$B$28,AS60,0),0)</f>
        <v>7493.2790400000004</v>
      </c>
      <c r="AT61" s="71">
        <f>IF(AT$7&gt;=Project!$B$27,IF(AT$7&lt;=Project!$B$28,AT60,0),0)</f>
        <v>7493.2790400000004</v>
      </c>
      <c r="AU61" s="71">
        <f>IF(AU$7&gt;=Project!$B$27,IF(AU$7&lt;=Project!$B$28,AU60,0),0)</f>
        <v>7493.2790400000004</v>
      </c>
      <c r="AV61" s="71">
        <f>IF(AV$7&gt;=Project!$B$27,IF(AV$7&lt;=Project!$B$28,AV60,0),0)</f>
        <v>7493.2790400000004</v>
      </c>
      <c r="AW61" s="71">
        <f>IF(AW$7&gt;=Project!$B$27,IF(AW$7&lt;=Project!$B$28,AW60,0),0)</f>
        <v>7493.2790400000004</v>
      </c>
      <c r="AX61" s="71">
        <f>IF(AX$7&gt;=Project!$B$27,IF(AX$7&lt;=Project!$B$28,AX60,0),0)</f>
        <v>7493.2790400000004</v>
      </c>
      <c r="AY61" s="71">
        <f>IF(AY$7&gt;=Project!$B$27,IF(AY$7&lt;=Project!$B$28,AY60,0),0)</f>
        <v>7493.2790400000004</v>
      </c>
      <c r="AZ61" s="71">
        <f>IF(AZ$7&gt;=Project!$B$27,IF(AZ$7&lt;=Project!$B$28,AZ60,0),0)</f>
        <v>7493.2790400000004</v>
      </c>
      <c r="BA61" s="71">
        <f>IF(BA$7&gt;=Project!$B$27,IF(BA$7&lt;=Project!$B$28,BA60,0),0)</f>
        <v>7493.2790400000004</v>
      </c>
      <c r="BB61" s="71">
        <f>IF(BB$7&gt;=Project!$B$27,IF(BB$7&lt;=Project!$B$28,BB60,0),0)</f>
        <v>7493.2790400000004</v>
      </c>
      <c r="BC61" s="71">
        <f>IF(BC$7&gt;=Project!$B$27,IF(BC$7&lt;=Project!$B$28,BC60,0),0)</f>
        <v>7493.2790400000004</v>
      </c>
      <c r="BD61" s="71">
        <f>IF(BD$7&gt;=Project!$B$27,IF(BD$7&lt;=Project!$B$28,BD60,0),0)</f>
        <v>7493.2790400000004</v>
      </c>
      <c r="BE61" s="71">
        <f>IF(BE$7&gt;=Project!$B$27,IF(BE$7&lt;=Project!$B$28,BE60,0),0)</f>
        <v>7493.2790400000004</v>
      </c>
      <c r="BF61" s="71">
        <f>IF(BF$7&gt;=Project!$B$27,IF(BF$7&lt;=Project!$B$28,BF60,0),0)</f>
        <v>7493.2790400000004</v>
      </c>
      <c r="BG61" s="71">
        <f>IF(BG$7&gt;=Project!$B$27,IF(BG$7&lt;=Project!$B$28,BG60,0),0)</f>
        <v>7493.2790400000004</v>
      </c>
      <c r="BH61" s="71">
        <f>IF(BH$7&gt;=Project!$B$27,IF(BH$7&lt;=Project!$B$28,BH60,0),0)</f>
        <v>7493.2790400000004</v>
      </c>
      <c r="BI61" s="71">
        <f>IF(BI$7&gt;=Project!$B$27,IF(BI$7&lt;=Project!$B$28,BI60,0),0)</f>
        <v>7493.2790400000004</v>
      </c>
      <c r="BJ61" s="71">
        <f>IF(BJ$7&gt;=Project!$B$27,IF(BJ$7&lt;=Project!$B$28,BJ60,0),0)</f>
        <v>7493.2790400000004</v>
      </c>
      <c r="BK61" s="71">
        <f>IF(BK$7&gt;=Project!$B$27,IF(BK$7&lt;=Project!$B$28,BK60,0),0)</f>
        <v>7493.2790400000004</v>
      </c>
      <c r="BL61" s="71">
        <f>IF(BL$7&gt;=Project!$B$27,IF(BL$7&lt;=Project!$B$28,BL60,0),0)</f>
        <v>7493.2790400000004</v>
      </c>
      <c r="BM61" s="71">
        <f>IF(BM$7&gt;=Project!$B$27,IF(BM$7&lt;=Project!$B$28,BM60,0),0)</f>
        <v>0</v>
      </c>
      <c r="BN61" s="71">
        <f>IF(BN$7&gt;=Project!$B$27,IF(BN$7&lt;=Project!$B$28,BN60,0),0)</f>
        <v>0</v>
      </c>
      <c r="BO61" s="71">
        <f>IF(BO$7&gt;=Project!$B$27,IF(BO$7&lt;=Project!$B$28,BO60,0),0)</f>
        <v>0</v>
      </c>
      <c r="BP61" s="71">
        <f>IF(BP$7&gt;=Project!$B$27,IF(BP$7&lt;=Project!$B$28,BP60,0),0)</f>
        <v>0</v>
      </c>
      <c r="BQ61" s="71">
        <f>IF(BQ$7&gt;=Project!$B$27,IF(BQ$7&lt;=Project!$B$28,BQ60,0),0)</f>
        <v>0</v>
      </c>
    </row>
    <row r="62" spans="1:72">
      <c r="BT62" s="8"/>
    </row>
    <row r="63" spans="1:72" ht="18.5">
      <c r="A63" s="55" t="s">
        <v>506</v>
      </c>
      <c r="B63" s="49"/>
      <c r="C63" s="49"/>
      <c r="D63" s="49"/>
      <c r="E63" s="49"/>
      <c r="F63" s="49"/>
      <c r="G63" s="49"/>
      <c r="BT63" s="8"/>
    </row>
    <row r="64" spans="1:72">
      <c r="A64" t="s">
        <v>263</v>
      </c>
      <c r="Z64" s="34">
        <f>Parameters!Z$30</f>
        <v>1</v>
      </c>
      <c r="AA64" s="34">
        <f>Parameters!AA$30</f>
        <v>0.93457943925233644</v>
      </c>
      <c r="AB64" s="34">
        <f>Parameters!AB$30</f>
        <v>0.87343872827321156</v>
      </c>
      <c r="AC64" s="34">
        <f>Parameters!AC$30</f>
        <v>0.81629787689085187</v>
      </c>
      <c r="AD64" s="34">
        <f>Parameters!AD$30</f>
        <v>0.7628952120475252</v>
      </c>
      <c r="AE64" s="34">
        <f>Parameters!AE$30</f>
        <v>0.71298617948366838</v>
      </c>
      <c r="AF64" s="34">
        <f>Parameters!AF$30</f>
        <v>0.66634222381651254</v>
      </c>
      <c r="AG64" s="34">
        <f>Parameters!AG$30</f>
        <v>0.62274974188459109</v>
      </c>
      <c r="AH64" s="34">
        <f>Parameters!AH$30</f>
        <v>0.5820091045650384</v>
      </c>
      <c r="AI64" s="34">
        <f>Parameters!AI$30</f>
        <v>0.54393374258414806</v>
      </c>
      <c r="AJ64" s="34">
        <f>Parameters!AJ$30</f>
        <v>0.5083492921347178</v>
      </c>
      <c r="AK64" s="34">
        <f>Parameters!AK$30</f>
        <v>0.47509279638758667</v>
      </c>
      <c r="AL64" s="34">
        <f>Parameters!AL$30</f>
        <v>0.44401195924073528</v>
      </c>
      <c r="AM64" s="34">
        <f>Parameters!AM$30</f>
        <v>0.41496444788853759</v>
      </c>
      <c r="AN64" s="34">
        <f>Parameters!AN$30</f>
        <v>0.3878172410173249</v>
      </c>
      <c r="AO64" s="34">
        <f>Parameters!AO$30</f>
        <v>0.36244601964235967</v>
      </c>
      <c r="AP64" s="34">
        <f>Parameters!AP$30</f>
        <v>0.33873459779659787</v>
      </c>
      <c r="AQ64" s="34">
        <f>Parameters!AQ$30</f>
        <v>0.31657439046411018</v>
      </c>
      <c r="AR64" s="34">
        <f>Parameters!AR$30</f>
        <v>0.29586391632159825</v>
      </c>
      <c r="AS64" s="34">
        <f>Parameters!AS$30</f>
        <v>0.27650833301083949</v>
      </c>
      <c r="AT64" s="34">
        <f>Parameters!AT$30</f>
        <v>0.2584190028138687</v>
      </c>
      <c r="AU64" s="34">
        <f>Parameters!AU$30</f>
        <v>0.24151308674193336</v>
      </c>
      <c r="AV64" s="34">
        <f>Parameters!AV$30</f>
        <v>0.22571316517937698</v>
      </c>
      <c r="AW64" s="34">
        <f>Parameters!AW$30</f>
        <v>0.21094688334521211</v>
      </c>
      <c r="AX64" s="34">
        <f>Parameters!AX$30</f>
        <v>0.19714661994879637</v>
      </c>
      <c r="AY64" s="34">
        <f>Parameters!AY$30</f>
        <v>0.18424917752223957</v>
      </c>
      <c r="AZ64" s="34">
        <f>Parameters!AZ$30</f>
        <v>0.17219549301143888</v>
      </c>
      <c r="BA64" s="34">
        <f>Parameters!BA$30</f>
        <v>0.16093036730041013</v>
      </c>
      <c r="BB64" s="34">
        <f>Parameters!BB$30</f>
        <v>0.15040221243028987</v>
      </c>
      <c r="BC64" s="34">
        <f>Parameters!BC$30</f>
        <v>0.1405628153554111</v>
      </c>
      <c r="BD64" s="34">
        <f>Parameters!BD$30</f>
        <v>0.13136711715458982</v>
      </c>
      <c r="BE64" s="34">
        <f>Parameters!BE$30</f>
        <v>0.1227730066865325</v>
      </c>
      <c r="BF64" s="34">
        <f>Parameters!BF$30</f>
        <v>0.11474112774442291</v>
      </c>
      <c r="BG64" s="34">
        <f>Parameters!BG$30</f>
        <v>0.10723469882656347</v>
      </c>
      <c r="BH64" s="34">
        <f>Parameters!BH$30</f>
        <v>0.10021934469772288</v>
      </c>
      <c r="BI64" s="34">
        <f>Parameters!BI$30</f>
        <v>9.366293896983445E-2</v>
      </c>
      <c r="BJ64" s="34">
        <f>Parameters!BJ$30</f>
        <v>8.7535456981153698E-2</v>
      </c>
      <c r="BK64" s="34">
        <f>Parameters!BK$30</f>
        <v>8.1808838300143641E-2</v>
      </c>
      <c r="BL64" s="34">
        <f>Parameters!BL$30</f>
        <v>7.6456858224433308E-2</v>
      </c>
      <c r="BM64" s="34">
        <f>Parameters!BM$30</f>
        <v>7.1455007686386268E-2</v>
      </c>
      <c r="BN64" s="34">
        <f>Parameters!BN$30</f>
        <v>6.6780381015314264E-2</v>
      </c>
      <c r="BO64" s="34">
        <f>Parameters!BO$30</f>
        <v>6.2411571042349782E-2</v>
      </c>
      <c r="BP64" s="34">
        <f>Parameters!BP$30</f>
        <v>5.8328571067616623E-2</v>
      </c>
      <c r="BQ64" s="34">
        <f>Parameters!BQ$30</f>
        <v>5.4512683240763193E-2</v>
      </c>
      <c r="BT64" s="8"/>
    </row>
    <row r="65" spans="1:69" s="76" customFormat="1">
      <c r="A65" s="82" t="s">
        <v>489</v>
      </c>
      <c r="B65" s="69">
        <f>SUM(AC65:BQ65)</f>
        <v>54117.772158985317</v>
      </c>
      <c r="I65" s="74"/>
      <c r="Z65" s="83">
        <f>Z64*Z61</f>
        <v>0</v>
      </c>
      <c r="AA65" s="83">
        <f t="shared" ref="AA65:BQ65" si="12">AA64*AA61</f>
        <v>0</v>
      </c>
      <c r="AB65" s="83">
        <f t="shared" si="12"/>
        <v>0</v>
      </c>
      <c r="AC65" s="83">
        <f t="shared" si="12"/>
        <v>0</v>
      </c>
      <c r="AD65" s="83">
        <f t="shared" si="12"/>
        <v>0</v>
      </c>
      <c r="AE65" s="83">
        <f t="shared" si="12"/>
        <v>0</v>
      </c>
      <c r="AF65" s="83">
        <f t="shared" si="12"/>
        <v>0</v>
      </c>
      <c r="AG65" s="83">
        <f t="shared" si="12"/>
        <v>0</v>
      </c>
      <c r="AH65" s="83">
        <f t="shared" si="12"/>
        <v>0</v>
      </c>
      <c r="AI65" s="83">
        <f t="shared" si="12"/>
        <v>4075.8473124545521</v>
      </c>
      <c r="AJ65" s="83">
        <f t="shared" si="12"/>
        <v>3809.2030957519178</v>
      </c>
      <c r="AK65" s="83">
        <f t="shared" si="12"/>
        <v>3560.0028932260911</v>
      </c>
      <c r="AL65" s="83">
        <f t="shared" si="12"/>
        <v>3327.1055076879361</v>
      </c>
      <c r="AM65" s="83">
        <f t="shared" si="12"/>
        <v>3109.4443997083513</v>
      </c>
      <c r="AN65" s="83">
        <f t="shared" si="12"/>
        <v>2906.0228034657489</v>
      </c>
      <c r="AO65" s="83">
        <f t="shared" si="12"/>
        <v>2715.9091621175221</v>
      </c>
      <c r="AP65" s="83">
        <f t="shared" si="12"/>
        <v>2538.2328617920771</v>
      </c>
      <c r="AQ65" s="83">
        <f t="shared" si="12"/>
        <v>2372.1802446654929</v>
      </c>
      <c r="AR65" s="83">
        <f t="shared" si="12"/>
        <v>2216.9908828649463</v>
      </c>
      <c r="AS65" s="83">
        <f t="shared" si="12"/>
        <v>2071.9540961354637</v>
      </c>
      <c r="AT65" s="83">
        <f t="shared" si="12"/>
        <v>1936.4056973228635</v>
      </c>
      <c r="AU65" s="83">
        <f t="shared" si="12"/>
        <v>1809.7249507690312</v>
      </c>
      <c r="AV65" s="83">
        <f t="shared" si="12"/>
        <v>1691.3317296906835</v>
      </c>
      <c r="AW65" s="83">
        <f t="shared" si="12"/>
        <v>1580.6838595240031</v>
      </c>
      <c r="AX65" s="83">
        <f t="shared" si="12"/>
        <v>1477.2746350691618</v>
      </c>
      <c r="AY65" s="83">
        <f t="shared" si="12"/>
        <v>1380.6305000646371</v>
      </c>
      <c r="AZ65" s="83">
        <f t="shared" si="12"/>
        <v>1290.3088785650816</v>
      </c>
      <c r="BA65" s="83">
        <f t="shared" si="12"/>
        <v>1205.8961481916647</v>
      </c>
      <c r="BB65" s="83">
        <f t="shared" si="12"/>
        <v>1127.0057459735185</v>
      </c>
      <c r="BC65" s="83">
        <f t="shared" si="12"/>
        <v>1053.2763981060921</v>
      </c>
      <c r="BD65" s="83">
        <f t="shared" si="12"/>
        <v>984.37046551971241</v>
      </c>
      <c r="BE65" s="83">
        <f t="shared" si="12"/>
        <v>919.97239768197392</v>
      </c>
      <c r="BF65" s="83">
        <f t="shared" si="12"/>
        <v>859.78728755324676</v>
      </c>
      <c r="BG65" s="83">
        <f t="shared" si="12"/>
        <v>803.53952107780071</v>
      </c>
      <c r="BH65" s="83">
        <f t="shared" si="12"/>
        <v>750.97151502598206</v>
      </c>
      <c r="BI65" s="83">
        <f t="shared" si="12"/>
        <v>701.84253740745976</v>
      </c>
      <c r="BJ65" s="83">
        <f t="shared" si="12"/>
        <v>655.92760505370074</v>
      </c>
      <c r="BK65" s="83">
        <f t="shared" si="12"/>
        <v>613.01645332121564</v>
      </c>
      <c r="BL65" s="83">
        <f t="shared" si="12"/>
        <v>572.91257319739771</v>
      </c>
      <c r="BM65" s="83">
        <f t="shared" si="12"/>
        <v>0</v>
      </c>
      <c r="BN65" s="83">
        <f t="shared" si="12"/>
        <v>0</v>
      </c>
      <c r="BO65" s="83">
        <f t="shared" si="12"/>
        <v>0</v>
      </c>
      <c r="BP65" s="83">
        <f t="shared" si="12"/>
        <v>0</v>
      </c>
      <c r="BQ65" s="83">
        <f t="shared" si="12"/>
        <v>0</v>
      </c>
    </row>
    <row r="66" spans="1:69" ht="15.5">
      <c r="A66" s="72"/>
    </row>
    <row r="67" spans="1:69">
      <c r="A67" s="18"/>
    </row>
    <row r="68" spans="1:69">
      <c r="A68" s="28"/>
      <c r="B68" s="69"/>
    </row>
    <row r="69" spans="1:69">
      <c r="A69" s="28"/>
      <c r="B69" s="69"/>
    </row>
    <row r="70" spans="1:69" ht="15.5">
      <c r="A70" s="153"/>
      <c r="B70" s="69"/>
    </row>
    <row r="71" spans="1:69">
      <c r="A71" s="18"/>
    </row>
    <row r="72" spans="1:69">
      <c r="A72" s="18"/>
    </row>
    <row r="73" spans="1:69">
      <c r="A73" s="18"/>
    </row>
  </sheetData>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C00000"/>
  </sheetPr>
  <dimension ref="A1:AJ57"/>
  <sheetViews>
    <sheetView topLeftCell="Q22" zoomScaleNormal="100" workbookViewId="0">
      <selection activeCell="Y49" sqref="X49:Y49"/>
    </sheetView>
  </sheetViews>
  <sheetFormatPr defaultRowHeight="14.5"/>
  <cols>
    <col min="1" max="2" width="11" customWidth="1"/>
    <col min="3" max="3" width="17" customWidth="1"/>
    <col min="4" max="4" width="16" bestFit="1" customWidth="1"/>
    <col min="5" max="6" width="18" customWidth="1"/>
    <col min="7" max="9" width="16" customWidth="1"/>
    <col min="10" max="10" width="18" customWidth="1"/>
    <col min="11" max="14" width="16" customWidth="1"/>
    <col min="15" max="16" width="18" customWidth="1"/>
    <col min="17" max="17" width="17.54296875" customWidth="1"/>
    <col min="18" max="18" width="11" customWidth="1"/>
    <col min="19" max="21" width="17" customWidth="1"/>
    <col min="22" max="23" width="3" customWidth="1"/>
    <col min="24" max="36" width="16.90625" style="137" customWidth="1"/>
  </cols>
  <sheetData>
    <row r="1" spans="1:35" ht="21">
      <c r="A1" s="89" t="str">
        <f>Project!$A$1</f>
        <v>CREATE 75th</v>
      </c>
    </row>
    <row r="3" spans="1:35" ht="21">
      <c r="A3" s="1"/>
    </row>
    <row r="5" spans="1:35" ht="18.5">
      <c r="A5" s="88"/>
      <c r="C5" s="3"/>
      <c r="E5" s="56"/>
      <c r="F5" s="56"/>
      <c r="J5" s="56"/>
      <c r="O5" s="56"/>
      <c r="P5" s="56"/>
      <c r="Q5" s="56"/>
      <c r="R5" s="56"/>
      <c r="S5" s="56"/>
      <c r="T5" s="56"/>
      <c r="U5" s="56"/>
    </row>
    <row r="6" spans="1:35">
      <c r="E6" s="9" t="str">
        <f>IF(Ben1a!$A$4=1,Project!$E$6,"")</f>
        <v>1a</v>
      </c>
      <c r="F6" s="9" t="str">
        <f>IF(Ben1b!A$4=1,Project!$E$7,"")</f>
        <v>1b</v>
      </c>
      <c r="G6" s="9" t="str">
        <f>IF(Ben2a!$A$4=1,Project!$E$8,"")</f>
        <v>2a</v>
      </c>
      <c r="H6" s="9" t="str">
        <f>IF(Ben2b!$A$4=1,Project!$E$9,"")</f>
        <v>2b</v>
      </c>
      <c r="I6" s="9" t="str">
        <f>IF(Ben2c!$A$4=1,Project!$E$10,"")</f>
        <v>2c</v>
      </c>
      <c r="J6" s="9">
        <f>IF('Ben3'!$A$4=1,Project!$E$11,"")</f>
        <v>3</v>
      </c>
      <c r="K6" s="9">
        <f>IF('Ben4'!$A$4=1,Project!$E$12,"")</f>
        <v>4</v>
      </c>
      <c r="L6" s="9" t="str">
        <f>IF(Ben5a!$A$4=1,Project!$E$13,"")</f>
        <v>5a</v>
      </c>
      <c r="M6" s="9" t="str">
        <f>IF(Ben5b!$A$4=1,Project!$E$14,"")</f>
        <v>5b</v>
      </c>
      <c r="N6" s="9" t="str">
        <f>IF(Ben5c!$A$4=1,Project!$E$15,"")</f>
        <v>5c</v>
      </c>
      <c r="O6" s="9" t="str">
        <f>IF(Ben5d!$A$4=1,Project!$E$16,"")</f>
        <v>5d</v>
      </c>
      <c r="P6" s="9" t="str">
        <f>IF(Ben5e!$A$4=1,Project!$E$17,"")</f>
        <v>5e</v>
      </c>
      <c r="X6" s="59" t="str">
        <f>E6</f>
        <v>1a</v>
      </c>
      <c r="Y6" s="59" t="str">
        <f>H6</f>
        <v>2b</v>
      </c>
      <c r="Z6" s="59" t="str">
        <f>I6</f>
        <v>2c</v>
      </c>
      <c r="AA6" s="59">
        <f>K6</f>
        <v>4</v>
      </c>
      <c r="AB6" s="59">
        <f>J6</f>
        <v>3</v>
      </c>
      <c r="AC6" s="59" t="str">
        <f>E6</f>
        <v>1a</v>
      </c>
      <c r="AD6" s="59" t="str">
        <f>F6</f>
        <v>1b</v>
      </c>
      <c r="AE6" s="59" t="str">
        <f>N6</f>
        <v>5c</v>
      </c>
      <c r="AF6" s="59" t="str">
        <f>L6</f>
        <v>5a</v>
      </c>
      <c r="AG6" s="59" t="str">
        <f>M6</f>
        <v>5b</v>
      </c>
      <c r="AH6" s="59" t="str">
        <f t="shared" ref="AH6:AH7" si="0">O6</f>
        <v>5d</v>
      </c>
      <c r="AI6" s="59" t="str">
        <f>P6</f>
        <v>5e</v>
      </c>
    </row>
    <row r="7" spans="1:35" ht="96" customHeight="1">
      <c r="A7" s="85" t="s">
        <v>34</v>
      </c>
      <c r="B7" s="85" t="s">
        <v>576</v>
      </c>
      <c r="C7" s="85" t="s">
        <v>577</v>
      </c>
      <c r="D7" s="85" t="s">
        <v>484</v>
      </c>
      <c r="E7" s="85" t="str">
        <f>IF(Ben1a!$A$4=1,Project!$B$6 &amp;": "&amp;Project!C6,"")</f>
        <v>Avoided Truck Diversion: Network Saturation</v>
      </c>
      <c r="F7" s="85" t="str">
        <f>IF(Ben1a!$A$4=1,Project!$B$7 &amp;": "&amp;Project!C7,"")</f>
        <v>Avoided Rail Diversion: Network Saturation</v>
      </c>
      <c r="G7" s="85" t="str">
        <f>IF(Ben2a!$A$4=1,Project!$B$8 &amp;": "&amp;Project!C8,"")</f>
        <v>Metra Passenger Travel Time Savings: Service Improvements</v>
      </c>
      <c r="H7" s="85" t="str">
        <f>IF(Ben2b!$A$4=1,Project!$B$9 &amp;": "&amp;Project!C9,"")</f>
        <v>Reduced Auto Use: Service Improvements</v>
      </c>
      <c r="I7" s="548" t="str">
        <f>IF(Ben2c!$A$4=1,Project!$B$10 &amp;": "&amp;Project!$C$10,"")</f>
        <v>Metra O&amp;M Cost Savings: Service Improvements</v>
      </c>
      <c r="J7" s="85" t="str">
        <f>IF('Ben3'!$A$4=1,Project!$B$11 &amp;": "&amp;Project!C11,"")</f>
        <v>Avoided Delay: Typical Operations</v>
      </c>
      <c r="K7" s="85" t="str">
        <f>IF('Ben4'!$A$4=1,Project!$B$12 &amp;": "&amp;Project!C12,"")</f>
        <v xml:space="preserve">Metra O&amp;M Cost Savings: Bridge Replacement Savings </v>
      </c>
      <c r="L7" s="548" t="str">
        <f>IF(Ben5a!$A$4=1,Project!$B$13 &amp;": "&amp;Project!C13,"")</f>
        <v>Reduced Auto Use: Service Improvements</v>
      </c>
      <c r="M7" s="548" t="str">
        <f>IF(Ben5a!$A$4=1,Project!$B$14 &amp;": "&amp;Project!C14,"")</f>
        <v>Avoided Truck Diversion: Network Saturation</v>
      </c>
      <c r="N7" s="85" t="str">
        <f>IF(Ben5c!$A$4=1,Project!$B$15 &amp;": "&amp;Project!C15,"")</f>
        <v>Reduced Risk at a Highway-Rail Crossing: Rail Traffic Reroute</v>
      </c>
      <c r="O7" s="548" t="str">
        <f>IF(Ben5d!$A$4=1,Project!$B$16 &amp;": "&amp;Project!$C$16,"")</f>
        <v>Reduced Crashes: Lighting and Sidewalk Improvements</v>
      </c>
      <c r="P7" s="548" t="str">
        <f>IF(Ben5e!$A$4=1,Project!$B$17 &amp;": "&amp;Project!$C$17,"")</f>
        <v>Reduced Crime: Lighting and Sidewalk Improvements</v>
      </c>
      <c r="Q7" s="10" t="s">
        <v>578</v>
      </c>
      <c r="R7" s="10" t="s">
        <v>579</v>
      </c>
      <c r="S7" s="10" t="s">
        <v>580</v>
      </c>
      <c r="T7" s="10" t="s">
        <v>581</v>
      </c>
      <c r="U7" s="10" t="s">
        <v>582</v>
      </c>
      <c r="X7" s="59" t="str">
        <f>E7</f>
        <v>Avoided Truck Diversion: Network Saturation</v>
      </c>
      <c r="Y7" s="59" t="str">
        <f>H7</f>
        <v>Reduced Auto Use: Service Improvements</v>
      </c>
      <c r="Z7" s="59" t="str">
        <f>I7</f>
        <v>Metra O&amp;M Cost Savings: Service Improvements</v>
      </c>
      <c r="AA7" s="59" t="str">
        <f>K7</f>
        <v xml:space="preserve">Metra O&amp;M Cost Savings: Bridge Replacement Savings </v>
      </c>
      <c r="AB7" s="59" t="str">
        <f>J7</f>
        <v>Avoided Delay: Typical Operations</v>
      </c>
      <c r="AC7" s="59" t="str">
        <f>E7</f>
        <v>Avoided Truck Diversion: Network Saturation</v>
      </c>
      <c r="AD7" s="59" t="str">
        <f>F7</f>
        <v>Avoided Rail Diversion: Network Saturation</v>
      </c>
      <c r="AE7" s="59" t="str">
        <f>N7</f>
        <v>Reduced Risk at a Highway-Rail Crossing: Rail Traffic Reroute</v>
      </c>
      <c r="AF7" s="59" t="str">
        <f>L7</f>
        <v>Reduced Auto Use: Service Improvements</v>
      </c>
      <c r="AG7" s="59" t="str">
        <f>M7</f>
        <v>Avoided Truck Diversion: Network Saturation</v>
      </c>
      <c r="AH7" s="59" t="str">
        <f t="shared" si="0"/>
        <v>Reduced Crashes: Lighting and Sidewalk Improvements</v>
      </c>
      <c r="AI7" s="59" t="str">
        <f>P7</f>
        <v>Reduced Crime: Lighting and Sidewalk Improvements</v>
      </c>
    </row>
    <row r="8" spans="1:35">
      <c r="A8" s="87">
        <f>Project!$AB$19</f>
        <v>0</v>
      </c>
      <c r="B8" s="87">
        <f>Project!$AB$20</f>
        <v>2024</v>
      </c>
      <c r="C8" s="37">
        <f>INDEX(Cost!$X$22:$BG$22,1,MATCH($B8,Cost!$X$9:$BG$9))</f>
        <v>0</v>
      </c>
      <c r="D8" s="37">
        <f>INDEX(Cost!$X$32:$BQ$32,1,MATCH($B8,Cost!$X$9:$BQ$9,0))</f>
        <v>0</v>
      </c>
      <c r="E8" s="37">
        <f>IF(Ben1a!$A$4=1,INDEX(Ben1a!$Z$31:$BQ$31,1,MATCH($B8,Ben1a!$Z$7:$BQ$7,0)),0)</f>
        <v>0</v>
      </c>
      <c r="F8" s="37">
        <f>IF(Ben1b!$A$4=1,INDEX(Ben1b!$Z$36:$BQ$36,1,MATCH($B8,Ben1b!$Z$7:$BQ$7,0)),0)</f>
        <v>0</v>
      </c>
      <c r="G8" s="37">
        <f>IF(Ben2a!$A$4=1,INDEX(Ben2a!$Z$52:$BQ$52,1,MATCH($B8,Ben2a!$Z$7:$BQ$7,0)),0)</f>
        <v>0</v>
      </c>
      <c r="H8" s="37">
        <f>IF(Ben2b!$A$4=1,INDEX(Ben2b!$Z$51:$BQ$51,1,MATCH($B8,Ben2b!$Z$7:$BQ$7,0)),0)</f>
        <v>0</v>
      </c>
      <c r="I8" s="37">
        <f>IF(Ben2c!$A$4=1,INDEX(Ben2c!$Z$34:$BQ$34,1,MATCH($B8,Ben2c!$Z$7:$BQ$7,0)),0)</f>
        <v>0</v>
      </c>
      <c r="J8" s="37">
        <f>IF('Ben3'!$A$4=1,INDEX('Ben3'!$Z$66:$BQ$66,1,MATCH(Appendix!$B8,'Ben3'!$Z$8:$BQ$8,0)),0)</f>
        <v>0</v>
      </c>
      <c r="K8" s="37">
        <f>IF('Ben4'!$A$4=1,INDEX('Ben4'!$Z$24:$BQ$24,1,MATCH($B8,'Ben4'!$Z$6:$BQ$6,0)),0)</f>
        <v>0</v>
      </c>
      <c r="L8" s="37">
        <f>IF(Ben5a!$A$4=1,INDEX(Ben5a!$W$32:$BN$32,1,MATCH($B8,Ben5a!$W$7:$BN$7,0)),0)</f>
        <v>0</v>
      </c>
      <c r="M8" s="37">
        <f>IF(Ben5b!$A$4=1,INDEX(Ben5b!$Z$29:$BQ$29,1,MATCH($B8,Ben5b!$Z$7:$BQ$7,0)),0)</f>
        <v>0</v>
      </c>
      <c r="N8" s="37">
        <f>IF(Ben5c!$A$4=1,INDEX(Ben5c!$Z$23:$BQ$23,1,MATCH($B8,Ben5c!$Z$7:$BQ$7,0)),0)</f>
        <v>0</v>
      </c>
      <c r="O8" s="37">
        <f>IF(Ben5d!$A$4=1,INDEX(Ben5d!$Z$67:$BQ$67,1,MATCH($B8,Ben5d!$Z$7:$BQ$7,0)),0)</f>
        <v>0</v>
      </c>
      <c r="P8" s="37">
        <f>IF(Ben5e!$A$4=1,INDEX(Ben5e!$Z$61:$BQ$61,1,MATCH($B8,Ben5e!$Z$7:$BQ$7,0)),0)</f>
        <v>0</v>
      </c>
      <c r="Q8" s="37">
        <f t="shared" ref="Q8:Q48" si="1">SUM(G8:K8)</f>
        <v>0</v>
      </c>
      <c r="R8" s="66">
        <f>INDEX(Parameters!$Z$30:$BQ$30,1,MATCH($A8,Parameters!$Z$25:$BQ$25))</f>
        <v>1</v>
      </c>
      <c r="S8" s="37">
        <f t="shared" ref="S8:S48" si="2">C8*$R8</f>
        <v>0</v>
      </c>
      <c r="T8" s="37">
        <f t="shared" ref="T8:T48" si="3">D8*$R8</f>
        <v>0</v>
      </c>
      <c r="U8" s="37">
        <f>SUM(X8:AI8)</f>
        <v>0</v>
      </c>
      <c r="W8" s="32"/>
      <c r="X8" s="549">
        <f>E8*$R8</f>
        <v>0</v>
      </c>
      <c r="Y8" s="549">
        <f t="shared" ref="Y8:AI23" si="4">F8*$R8</f>
        <v>0</v>
      </c>
      <c r="Z8" s="549">
        <f t="shared" si="4"/>
        <v>0</v>
      </c>
      <c r="AA8" s="549">
        <f t="shared" si="4"/>
        <v>0</v>
      </c>
      <c r="AB8" s="549">
        <f t="shared" si="4"/>
        <v>0</v>
      </c>
      <c r="AC8" s="549">
        <f t="shared" si="4"/>
        <v>0</v>
      </c>
      <c r="AD8" s="549">
        <f t="shared" si="4"/>
        <v>0</v>
      </c>
      <c r="AE8" s="549">
        <f t="shared" si="4"/>
        <v>0</v>
      </c>
      <c r="AF8" s="549">
        <f t="shared" si="4"/>
        <v>0</v>
      </c>
      <c r="AG8" s="549">
        <f t="shared" si="4"/>
        <v>0</v>
      </c>
      <c r="AH8" s="549">
        <f t="shared" si="4"/>
        <v>0</v>
      </c>
      <c r="AI8" s="549">
        <f t="shared" si="4"/>
        <v>0</v>
      </c>
    </row>
    <row r="9" spans="1:35">
      <c r="A9" s="87">
        <f>Project!$AC$19</f>
        <v>1</v>
      </c>
      <c r="B9" s="87">
        <f>Project!$AC$20</f>
        <v>2025</v>
      </c>
      <c r="C9" s="37">
        <f>INDEX(Cost!$X$22:$BG$22,1,MATCH($B9,Cost!$X$9:$BG$9))</f>
        <v>0</v>
      </c>
      <c r="D9" s="37">
        <f>INDEX(Cost!$X$32:$BQ$32,1,MATCH($B9,Cost!$X$9:$BQ$9,0))</f>
        <v>0</v>
      </c>
      <c r="E9" s="37">
        <f>IF(Ben1a!$A$4=1,INDEX(Ben1a!$Z$31:$BQ$31,1,MATCH($B9,Ben1a!$Z$7:$BQ$7,0)),0)</f>
        <v>0</v>
      </c>
      <c r="F9" s="37">
        <f>IF(Ben1b!$A$4=1,INDEX(Ben1b!$Z$36:$BQ$36,1,MATCH($B9,Ben1b!$Z$7:$BQ$7,0)),0)</f>
        <v>0</v>
      </c>
      <c r="G9" s="37">
        <f>IF(Ben2a!$A$4=1,INDEX(Ben2a!$Z$52:$BQ$52,1,MATCH($B9,Ben2a!$Z$7:$BQ$7,0)),0)</f>
        <v>0</v>
      </c>
      <c r="H9" s="37">
        <f>IF(Ben2b!$A$4=1,INDEX(Ben2b!$Z$51:$BQ$51,1,MATCH($B9,Ben2b!$Z$7:$BQ$7,0)),0)</f>
        <v>0</v>
      </c>
      <c r="I9" s="37">
        <f>IF(Ben2c!$A$4=1,INDEX(Ben2c!$Z$34:$BQ$34,1,MATCH($B9,Ben2c!$Z$7:$BQ$7,0)),0)</f>
        <v>0</v>
      </c>
      <c r="J9" s="37">
        <f>IF('Ben3'!$A$4=1,INDEX('Ben3'!$Z$66:$BQ$66,1,MATCH(Appendix!$B9,'Ben3'!$Z$8:$BQ$8,0)),0)</f>
        <v>0</v>
      </c>
      <c r="K9" s="37">
        <f>IF('Ben4'!$A$4=1,INDEX('Ben4'!$Z$24:$BQ$24,1,MATCH($B9,'Ben4'!$Z$6:$BQ$6,0)),0)</f>
        <v>0</v>
      </c>
      <c r="L9" s="37">
        <f>IF(Ben5a!$A$4=1,INDEX(Ben5a!$W$32:$BN$32,1,MATCH($B9,Ben5a!$W$7:$BN$7,0)),0)</f>
        <v>0</v>
      </c>
      <c r="M9" s="37">
        <f>IF(Ben5b!$A$4=1,INDEX(Ben5b!$Z$29:$BQ$29,1,MATCH($B9,Ben5b!$Z$7:$BQ$7,0)),0)</f>
        <v>0</v>
      </c>
      <c r="N9" s="37">
        <f>IF(Ben5c!$A$4=1,INDEX(Ben5c!$Z$23:$BQ$23,1,MATCH($B9,Ben5c!$Z$7:$BQ$7,0)),0)</f>
        <v>0</v>
      </c>
      <c r="O9" s="37">
        <f>IF(Ben5d!$A$4=1,INDEX(Ben5d!$Z$67:$BQ$67,1,MATCH($B9,Ben5d!$Z$7:$BQ$7,0)),0)</f>
        <v>0</v>
      </c>
      <c r="P9" s="37">
        <f>IF(Ben5e!$A$4=1,INDEX(Ben5e!$Z$61:$BQ$61,1,MATCH($B9,Ben5e!$Z$7:$BQ$7,0)),0)</f>
        <v>0</v>
      </c>
      <c r="Q9" s="37">
        <f t="shared" si="1"/>
        <v>0</v>
      </c>
      <c r="R9" s="66">
        <f>INDEX(Parameters!$Z$30:$BQ$30,1,MATCH($A9,Parameters!$Z$25:$BQ$25))</f>
        <v>0.93457943925233644</v>
      </c>
      <c r="S9" s="37">
        <f t="shared" si="2"/>
        <v>0</v>
      </c>
      <c r="T9" s="37">
        <f t="shared" si="3"/>
        <v>0</v>
      </c>
      <c r="U9" s="37">
        <f t="shared" ref="U9:U48" si="5">SUM(X9:AI9)</f>
        <v>0</v>
      </c>
      <c r="X9" s="549">
        <f t="shared" ref="X9:X48" si="6">E9*$R9</f>
        <v>0</v>
      </c>
      <c r="Y9" s="549">
        <f t="shared" si="4"/>
        <v>0</v>
      </c>
      <c r="Z9" s="549">
        <f t="shared" si="4"/>
        <v>0</v>
      </c>
      <c r="AA9" s="549">
        <f t="shared" si="4"/>
        <v>0</v>
      </c>
      <c r="AB9" s="549">
        <f t="shared" si="4"/>
        <v>0</v>
      </c>
      <c r="AC9" s="549">
        <f t="shared" si="4"/>
        <v>0</v>
      </c>
      <c r="AD9" s="549">
        <f t="shared" si="4"/>
        <v>0</v>
      </c>
      <c r="AE9" s="549">
        <f t="shared" si="4"/>
        <v>0</v>
      </c>
      <c r="AF9" s="549">
        <f t="shared" si="4"/>
        <v>0</v>
      </c>
      <c r="AG9" s="549">
        <f t="shared" si="4"/>
        <v>0</v>
      </c>
      <c r="AH9" s="549">
        <f t="shared" si="4"/>
        <v>0</v>
      </c>
      <c r="AI9" s="549">
        <f t="shared" si="4"/>
        <v>0</v>
      </c>
    </row>
    <row r="10" spans="1:35">
      <c r="A10" s="87">
        <f>Project!$AD$19</f>
        <v>2</v>
      </c>
      <c r="B10" s="87">
        <f>Project!$AD$20</f>
        <v>2026</v>
      </c>
      <c r="C10" s="37">
        <f>INDEX(Cost!$X$22:$BG$22,1,MATCH($B10,Cost!$X$9:$BG$9))</f>
        <v>0</v>
      </c>
      <c r="D10" s="37">
        <f>INDEX(Cost!$X$32:$BQ$32,1,MATCH($B10,Cost!$X$9:$BQ$9,0))</f>
        <v>0</v>
      </c>
      <c r="E10" s="37">
        <f>IF(Ben1a!$A$4=1,INDEX(Ben1a!$Z$31:$BQ$31,1,MATCH($B10,Ben1a!$Z$7:$BQ$7,0)),0)</f>
        <v>0</v>
      </c>
      <c r="F10" s="37">
        <f>IF(Ben1b!$A$4=1,INDEX(Ben1b!$Z$36:$BQ$36,1,MATCH($B10,Ben1b!$Z$7:$BQ$7,0)),0)</f>
        <v>0</v>
      </c>
      <c r="G10" s="37">
        <f>IF(Ben2a!$A$4=1,INDEX(Ben2a!$Z$52:$BQ$52,1,MATCH($B10,Ben2a!$Z$7:$BQ$7,0)),0)</f>
        <v>0</v>
      </c>
      <c r="H10" s="37">
        <f>IF(Ben2b!$A$4=1,INDEX(Ben2b!$Z$51:$BQ$51,1,MATCH($B10,Ben2b!$Z$7:$BQ$7,0)),0)</f>
        <v>0</v>
      </c>
      <c r="I10" s="37">
        <f>IF(Ben2c!$A$4=1,INDEX(Ben2c!$Z$34:$BQ$34,1,MATCH($B10,Ben2c!$Z$7:$BQ$7,0)),0)</f>
        <v>0</v>
      </c>
      <c r="J10" s="37">
        <f>IF('Ben3'!$A$4=1,INDEX('Ben3'!$Z$66:$BQ$66,1,MATCH(Appendix!$B10,'Ben3'!$Z$8:$BQ$8,0)),0)</f>
        <v>0</v>
      </c>
      <c r="K10" s="37">
        <f>IF('Ben4'!$A$4=1,INDEX('Ben4'!$Z$24:$BQ$24,1,MATCH($B10,'Ben4'!$Z$6:$BQ$6,0)),0)</f>
        <v>0</v>
      </c>
      <c r="L10" s="37">
        <f>IF(Ben5a!$A$4=1,INDEX(Ben5a!$W$32:$BN$32,1,MATCH($B10,Ben5a!$W$7:$BN$7,0)),0)</f>
        <v>0</v>
      </c>
      <c r="M10" s="37">
        <f>IF(Ben5b!$A$4=1,INDEX(Ben5b!$Z$29:$BQ$29,1,MATCH($B10,Ben5b!$Z$7:$BQ$7,0)),0)</f>
        <v>0</v>
      </c>
      <c r="N10" s="37">
        <f>IF(Ben5c!$A$4=1,INDEX(Ben5c!$Z$23:$BQ$23,1,MATCH($B10,Ben5c!$Z$7:$BQ$7,0)),0)</f>
        <v>0</v>
      </c>
      <c r="O10" s="37">
        <f>IF(Ben5d!$A$4=1,INDEX(Ben5d!$Z$67:$BQ$67,1,MATCH($B10,Ben5d!$Z$7:$BQ$7,0)),0)</f>
        <v>0</v>
      </c>
      <c r="P10" s="37">
        <f>IF(Ben5e!$A$4=1,INDEX(Ben5e!$Z$61:$BQ$61,1,MATCH($B10,Ben5e!$Z$7:$BQ$7,0)),0)</f>
        <v>0</v>
      </c>
      <c r="Q10" s="37">
        <f t="shared" si="1"/>
        <v>0</v>
      </c>
      <c r="R10" s="66">
        <f>INDEX(Parameters!$Z$30:$BQ$30,1,MATCH($A10,Parameters!$Z$25:$BQ$25))</f>
        <v>0.87343872827321156</v>
      </c>
      <c r="S10" s="37">
        <f t="shared" si="2"/>
        <v>0</v>
      </c>
      <c r="T10" s="37">
        <f t="shared" si="3"/>
        <v>0</v>
      </c>
      <c r="U10" s="37">
        <f t="shared" si="5"/>
        <v>0</v>
      </c>
      <c r="X10" s="549">
        <f t="shared" si="6"/>
        <v>0</v>
      </c>
      <c r="Y10" s="549">
        <f t="shared" si="4"/>
        <v>0</v>
      </c>
      <c r="Z10" s="549">
        <f t="shared" si="4"/>
        <v>0</v>
      </c>
      <c r="AA10" s="549">
        <f t="shared" si="4"/>
        <v>0</v>
      </c>
      <c r="AB10" s="549">
        <f t="shared" si="4"/>
        <v>0</v>
      </c>
      <c r="AC10" s="549">
        <f t="shared" si="4"/>
        <v>0</v>
      </c>
      <c r="AD10" s="549">
        <f t="shared" si="4"/>
        <v>0</v>
      </c>
      <c r="AE10" s="549">
        <f t="shared" si="4"/>
        <v>0</v>
      </c>
      <c r="AF10" s="549">
        <f t="shared" si="4"/>
        <v>0</v>
      </c>
      <c r="AG10" s="549">
        <f t="shared" si="4"/>
        <v>0</v>
      </c>
      <c r="AH10" s="549">
        <f t="shared" si="4"/>
        <v>0</v>
      </c>
      <c r="AI10" s="549">
        <f t="shared" si="4"/>
        <v>0</v>
      </c>
    </row>
    <row r="11" spans="1:35">
      <c r="A11" s="87">
        <f>Project!$AE$19</f>
        <v>3</v>
      </c>
      <c r="B11" s="87">
        <f>Project!$AE$20</f>
        <v>2027</v>
      </c>
      <c r="C11" s="37">
        <f>INDEX(Cost!$X$22:$BG$22,1,MATCH($B11,Cost!$X$9:$BG$9))</f>
        <v>0</v>
      </c>
      <c r="D11" s="37">
        <f>INDEX(Cost!$X$32:$BQ$32,1,MATCH($B11,Cost!$X$9:$BQ$9,0))</f>
        <v>0</v>
      </c>
      <c r="E11" s="37">
        <f>IF(Ben1a!$A$4=1,INDEX(Ben1a!$Z$31:$BQ$31,1,MATCH($B11,Ben1a!$Z$7:$BQ$7,0)),0)</f>
        <v>0</v>
      </c>
      <c r="F11" s="37">
        <f>IF(Ben1b!$A$4=1,INDEX(Ben1b!$Z$36:$BQ$36,1,MATCH($B11,Ben1b!$Z$7:$BQ$7,0)),0)</f>
        <v>0</v>
      </c>
      <c r="G11" s="37">
        <f>IF(Ben2a!$A$4=1,INDEX(Ben2a!$Z$52:$BQ$52,1,MATCH($B11,Ben2a!$Z$7:$BQ$7,0)),0)</f>
        <v>0</v>
      </c>
      <c r="H11" s="37">
        <f>IF(Ben2b!$A$4=1,INDEX(Ben2b!$Z$51:$BQ$51,1,MATCH($B11,Ben2b!$Z$7:$BQ$7,0)),0)</f>
        <v>0</v>
      </c>
      <c r="I11" s="37">
        <f>IF(Ben2c!$A$4=1,INDEX(Ben2c!$Z$34:$BQ$34,1,MATCH($B11,Ben2c!$Z$7:$BQ$7,0)),0)</f>
        <v>0</v>
      </c>
      <c r="J11" s="37">
        <f>IF('Ben3'!$A$4=1,INDEX('Ben3'!$Z$66:$BQ$66,1,MATCH(Appendix!$B11,'Ben3'!$Z$8:$BQ$8,0)),0)</f>
        <v>0</v>
      </c>
      <c r="K11" s="37">
        <f>IF('Ben4'!$A$4=1,INDEX('Ben4'!$Z$24:$BQ$24,1,MATCH($B11,'Ben4'!$Z$6:$BQ$6,0)),0)</f>
        <v>0</v>
      </c>
      <c r="L11" s="37">
        <f>IF(Ben5a!$A$4=1,INDEX(Ben5a!$W$32:$BN$32,1,MATCH($B11,Ben5a!$W$7:$BN$7,0)),0)</f>
        <v>0</v>
      </c>
      <c r="M11" s="37">
        <f>IF(Ben5b!$A$4=1,INDEX(Ben5b!$Z$29:$BQ$29,1,MATCH($B11,Ben5b!$Z$7:$BQ$7,0)),0)</f>
        <v>0</v>
      </c>
      <c r="N11" s="37">
        <f>IF(Ben5c!$A$4=1,INDEX(Ben5c!$Z$23:$BQ$23,1,MATCH($B11,Ben5c!$Z$7:$BQ$7,0)),0)</f>
        <v>0</v>
      </c>
      <c r="O11" s="37">
        <f>IF(Ben5d!$A$4=1,INDEX(Ben5d!$Z$67:$BQ$67,1,MATCH($B11,Ben5d!$Z$7:$BQ$7,0)),0)</f>
        <v>0</v>
      </c>
      <c r="P11" s="37">
        <f>IF(Ben5e!$A$4=1,INDEX(Ben5e!$Z$61:$BQ$61,1,MATCH($B11,Ben5e!$Z$7:$BQ$7,0)),0)</f>
        <v>0</v>
      </c>
      <c r="Q11" s="37">
        <f t="shared" si="1"/>
        <v>0</v>
      </c>
      <c r="R11" s="66">
        <f>INDEX(Parameters!$Z$30:$BQ$30,1,MATCH($A11,Parameters!$Z$25:$BQ$25))</f>
        <v>0.81629787689085187</v>
      </c>
      <c r="S11" s="37">
        <f t="shared" si="2"/>
        <v>0</v>
      </c>
      <c r="T11" s="37">
        <f t="shared" si="3"/>
        <v>0</v>
      </c>
      <c r="U11" s="37">
        <f t="shared" si="5"/>
        <v>0</v>
      </c>
      <c r="X11" s="549">
        <f t="shared" si="6"/>
        <v>0</v>
      </c>
      <c r="Y11" s="549">
        <f t="shared" si="4"/>
        <v>0</v>
      </c>
      <c r="Z11" s="549">
        <f t="shared" si="4"/>
        <v>0</v>
      </c>
      <c r="AA11" s="549">
        <f t="shared" si="4"/>
        <v>0</v>
      </c>
      <c r="AB11" s="549">
        <f t="shared" si="4"/>
        <v>0</v>
      </c>
      <c r="AC11" s="549">
        <f t="shared" si="4"/>
        <v>0</v>
      </c>
      <c r="AD11" s="549">
        <f t="shared" si="4"/>
        <v>0</v>
      </c>
      <c r="AE11" s="549">
        <f t="shared" si="4"/>
        <v>0</v>
      </c>
      <c r="AF11" s="549">
        <f t="shared" si="4"/>
        <v>0</v>
      </c>
      <c r="AG11" s="549">
        <f t="shared" si="4"/>
        <v>0</v>
      </c>
      <c r="AH11" s="549">
        <f t="shared" si="4"/>
        <v>0</v>
      </c>
      <c r="AI11" s="549">
        <f t="shared" si="4"/>
        <v>0</v>
      </c>
    </row>
    <row r="12" spans="1:35">
      <c r="A12" s="87">
        <f>Project!$AF$19</f>
        <v>4</v>
      </c>
      <c r="B12" s="87">
        <f>Project!$AF$20</f>
        <v>2028</v>
      </c>
      <c r="C12" s="37">
        <f>INDEX(Cost!$X$22:$BG$22,1,MATCH($B12,Cost!$X$9:$BG$9))</f>
        <v>0</v>
      </c>
      <c r="D12" s="37">
        <f>INDEX(Cost!$X$32:$BQ$32,1,MATCH($B12,Cost!$X$9:$BQ$9,0))</f>
        <v>0</v>
      </c>
      <c r="E12" s="37">
        <f>IF(Ben1a!$A$4=1,INDEX(Ben1a!$Z$31:$BQ$31,1,MATCH($B12,Ben1a!$Z$7:$BQ$7,0)),0)</f>
        <v>0</v>
      </c>
      <c r="F12" s="37">
        <f>IF(Ben1b!$A$4=1,INDEX(Ben1b!$Z$36:$BQ$36,1,MATCH($B12,Ben1b!$Z$7:$BQ$7,0)),0)</f>
        <v>0</v>
      </c>
      <c r="G12" s="37">
        <f>IF(Ben2a!$A$4=1,INDEX(Ben2a!$Z$52:$BQ$52,1,MATCH($B12,Ben2a!$Z$7:$BQ$7,0)),0)</f>
        <v>0</v>
      </c>
      <c r="H12" s="37">
        <f>IF(Ben2b!$A$4=1,INDEX(Ben2b!$Z$51:$BQ$51,1,MATCH($B12,Ben2b!$Z$7:$BQ$7,0)),0)</f>
        <v>0</v>
      </c>
      <c r="I12" s="37">
        <f>IF(Ben2c!$A$4=1,INDEX(Ben2c!$Z$34:$BQ$34,1,MATCH($B12,Ben2c!$Z$7:$BQ$7,0)),0)</f>
        <v>0</v>
      </c>
      <c r="J12" s="37">
        <f>IF('Ben3'!$A$4=1,INDEX('Ben3'!$Z$66:$BQ$66,1,MATCH(Appendix!$B12,'Ben3'!$Z$8:$BQ$8,0)),0)</f>
        <v>0</v>
      </c>
      <c r="K12" s="37">
        <f>IF('Ben4'!$A$4=1,INDEX('Ben4'!$Z$24:$BQ$24,1,MATCH($B12,'Ben4'!$Z$6:$BQ$6,0)),0)</f>
        <v>0</v>
      </c>
      <c r="L12" s="37">
        <f>IF(Ben5a!$A$4=1,INDEX(Ben5a!$W$32:$BN$32,1,MATCH($B12,Ben5a!$W$7:$BN$7,0)),0)</f>
        <v>0</v>
      </c>
      <c r="M12" s="37">
        <f>IF(Ben5b!$A$4=1,INDEX(Ben5b!$Z$29:$BQ$29,1,MATCH($B12,Ben5b!$Z$7:$BQ$7,0)),0)</f>
        <v>0</v>
      </c>
      <c r="N12" s="37">
        <f>IF(Ben5c!$A$4=1,INDEX(Ben5c!$Z$23:$BQ$23,1,MATCH($B12,Ben5c!$Z$7:$BQ$7,0)),0)</f>
        <v>0</v>
      </c>
      <c r="O12" s="37">
        <f>IF(Ben5d!$A$4=1,INDEX(Ben5d!$Z$67:$BQ$67,1,MATCH($B12,Ben5d!$Z$7:$BQ$7,0)),0)</f>
        <v>0</v>
      </c>
      <c r="P12" s="37">
        <f>IF(Ben5e!$A$4=1,INDEX(Ben5e!$Z$61:$BQ$61,1,MATCH($B12,Ben5e!$Z$7:$BQ$7,0)),0)</f>
        <v>0</v>
      </c>
      <c r="Q12" s="37">
        <f t="shared" si="1"/>
        <v>0</v>
      </c>
      <c r="R12" s="66">
        <f>INDEX(Parameters!$Z$30:$BQ$30,1,MATCH($A12,Parameters!$Z$25:$BQ$25))</f>
        <v>0.7628952120475252</v>
      </c>
      <c r="S12" s="37">
        <f t="shared" si="2"/>
        <v>0</v>
      </c>
      <c r="T12" s="37">
        <f t="shared" si="3"/>
        <v>0</v>
      </c>
      <c r="U12" s="37">
        <f t="shared" si="5"/>
        <v>0</v>
      </c>
      <c r="X12" s="549">
        <f t="shared" si="6"/>
        <v>0</v>
      </c>
      <c r="Y12" s="549">
        <f t="shared" si="4"/>
        <v>0</v>
      </c>
      <c r="Z12" s="549">
        <f t="shared" si="4"/>
        <v>0</v>
      </c>
      <c r="AA12" s="549">
        <f t="shared" si="4"/>
        <v>0</v>
      </c>
      <c r="AB12" s="549">
        <f t="shared" si="4"/>
        <v>0</v>
      </c>
      <c r="AC12" s="549">
        <f t="shared" si="4"/>
        <v>0</v>
      </c>
      <c r="AD12" s="549">
        <f t="shared" si="4"/>
        <v>0</v>
      </c>
      <c r="AE12" s="549">
        <f t="shared" si="4"/>
        <v>0</v>
      </c>
      <c r="AF12" s="549">
        <f t="shared" si="4"/>
        <v>0</v>
      </c>
      <c r="AG12" s="549">
        <f t="shared" si="4"/>
        <v>0</v>
      </c>
      <c r="AH12" s="549">
        <f t="shared" si="4"/>
        <v>0</v>
      </c>
      <c r="AI12" s="549">
        <f t="shared" si="4"/>
        <v>0</v>
      </c>
    </row>
    <row r="13" spans="1:35">
      <c r="A13" s="87">
        <f>Project!$AG$19</f>
        <v>5</v>
      </c>
      <c r="B13" s="87">
        <f>Project!$AG$20</f>
        <v>2029</v>
      </c>
      <c r="C13" s="37">
        <f>INDEX(Cost!$X$22:$BG$22,1,MATCH($B13,Cost!$X$9:$BG$9))</f>
        <v>8380789.2835634733</v>
      </c>
      <c r="D13" s="37">
        <f>INDEX(Cost!$X$32:$BQ$32,1,MATCH($B13,Cost!$X$9:$BQ$9,0))</f>
        <v>0</v>
      </c>
      <c r="E13" s="37">
        <f>IF(Ben1a!$A$4=1,INDEX(Ben1a!$Z$31:$BQ$31,1,MATCH($B13,Ben1a!$Z$7:$BQ$7,0)),0)</f>
        <v>0</v>
      </c>
      <c r="F13" s="37">
        <f>IF(Ben1b!$A$4=1,INDEX(Ben1b!$Z$36:$BQ$36,1,MATCH($B13,Ben1b!$Z$7:$BQ$7,0)),0)</f>
        <v>0</v>
      </c>
      <c r="G13" s="37">
        <f>IF(Ben2a!$A$4=1,INDEX(Ben2a!$Z$52:$BQ$52,1,MATCH($B13,Ben2a!$Z$7:$BQ$7,0)),0)</f>
        <v>0</v>
      </c>
      <c r="H13" s="37">
        <f>IF(Ben2b!$A$4=1,INDEX(Ben2b!$Z$51:$BQ$51,1,MATCH($B13,Ben2b!$Z$7:$BQ$7,0)),0)</f>
        <v>0</v>
      </c>
      <c r="I13" s="37">
        <f>IF(Ben2c!$A$4=1,INDEX(Ben2c!$Z$34:$BQ$34,1,MATCH($B13,Ben2c!$Z$7:$BQ$7,0)),0)</f>
        <v>0</v>
      </c>
      <c r="J13" s="37">
        <f>IF('Ben3'!$A$4=1,INDEX('Ben3'!$Z$66:$BQ$66,1,MATCH(Appendix!$B13,'Ben3'!$Z$8:$BQ$8,0)),0)</f>
        <v>0</v>
      </c>
      <c r="K13" s="37">
        <f>IF('Ben4'!$A$4=1,INDEX('Ben4'!$Z$24:$BQ$24,1,MATCH($B13,'Ben4'!$Z$6:$BQ$6,0)),0)</f>
        <v>0</v>
      </c>
      <c r="L13" s="37">
        <f>IF(Ben5a!$A$4=1,INDEX(Ben5a!$W$32:$BN$32,1,MATCH($B13,Ben5a!$W$7:$BN$7,0)),0)</f>
        <v>0</v>
      </c>
      <c r="M13" s="37">
        <f>IF(Ben5b!$A$4=1,INDEX(Ben5b!$Z$29:$BQ$29,1,MATCH($B13,Ben5b!$Z$7:$BQ$7,0)),0)</f>
        <v>0</v>
      </c>
      <c r="N13" s="37">
        <f>IF(Ben5c!$A$4=1,INDEX(Ben5c!$Z$23:$BQ$23,1,MATCH($B13,Ben5c!$Z$7:$BQ$7,0)),0)</f>
        <v>0</v>
      </c>
      <c r="O13" s="37">
        <f>IF(Ben5d!$A$4=1,INDEX(Ben5d!$Z$67:$BQ$67,1,MATCH($B13,Ben5d!$Z$7:$BQ$7,0)),0)</f>
        <v>0</v>
      </c>
      <c r="P13" s="37">
        <f>IF(Ben5e!$A$4=1,INDEX(Ben5e!$Z$61:$BQ$61,1,MATCH($B13,Ben5e!$Z$7:$BQ$7,0)),0)</f>
        <v>0</v>
      </c>
      <c r="Q13" s="37">
        <f t="shared" si="1"/>
        <v>0</v>
      </c>
      <c r="R13" s="66">
        <f>INDEX(Parameters!$Z$30:$BQ$30,1,MATCH($A13,Parameters!$Z$25:$BQ$25))</f>
        <v>0.71298617948366838</v>
      </c>
      <c r="S13" s="37">
        <f t="shared" si="2"/>
        <v>5975386.9323455915</v>
      </c>
      <c r="T13" s="37">
        <f t="shared" si="3"/>
        <v>0</v>
      </c>
      <c r="U13" s="37">
        <f t="shared" si="5"/>
        <v>0</v>
      </c>
      <c r="X13" s="549">
        <f t="shared" si="6"/>
        <v>0</v>
      </c>
      <c r="Y13" s="549">
        <f t="shared" si="4"/>
        <v>0</v>
      </c>
      <c r="Z13" s="549">
        <f t="shared" si="4"/>
        <v>0</v>
      </c>
      <c r="AA13" s="549">
        <f t="shared" si="4"/>
        <v>0</v>
      </c>
      <c r="AB13" s="549">
        <f t="shared" si="4"/>
        <v>0</v>
      </c>
      <c r="AC13" s="549">
        <f t="shared" si="4"/>
        <v>0</v>
      </c>
      <c r="AD13" s="549">
        <f t="shared" si="4"/>
        <v>0</v>
      </c>
      <c r="AE13" s="549">
        <f t="shared" si="4"/>
        <v>0</v>
      </c>
      <c r="AF13" s="549">
        <f t="shared" si="4"/>
        <v>0</v>
      </c>
      <c r="AG13" s="549">
        <f t="shared" si="4"/>
        <v>0</v>
      </c>
      <c r="AH13" s="549">
        <f t="shared" si="4"/>
        <v>0</v>
      </c>
      <c r="AI13" s="549">
        <f t="shared" si="4"/>
        <v>0</v>
      </c>
    </row>
    <row r="14" spans="1:35">
      <c r="A14" s="87">
        <f>Project!$AH$19</f>
        <v>6</v>
      </c>
      <c r="B14" s="87">
        <f>Project!$AH$20</f>
        <v>2030</v>
      </c>
      <c r="C14" s="37">
        <f>INDEX(Cost!$X$22:$BG$22,1,MATCH($B14,Cost!$X$9:$BG$9))</f>
        <v>100569471.40276167</v>
      </c>
      <c r="D14" s="37">
        <f>INDEX(Cost!$X$32:$BQ$32,1,MATCH($B14,Cost!$X$9:$BQ$9,0))</f>
        <v>0</v>
      </c>
      <c r="E14" s="37">
        <f>IF(Ben1a!$A$4=1,INDEX(Ben1a!$Z$31:$BQ$31,1,MATCH($B14,Ben1a!$Z$7:$BQ$7,0)),0)</f>
        <v>0</v>
      </c>
      <c r="F14" s="37">
        <f>IF(Ben1b!$A$4=1,INDEX(Ben1b!$Z$36:$BQ$36,1,MATCH($B14,Ben1b!$Z$7:$BQ$7,0)),0)</f>
        <v>0</v>
      </c>
      <c r="G14" s="37">
        <f>IF(Ben2a!$A$4=1,INDEX(Ben2a!$Z$52:$BQ$52,1,MATCH($B14,Ben2a!$Z$7:$BQ$7,0)),0)</f>
        <v>0</v>
      </c>
      <c r="H14" s="37">
        <f>IF(Ben2b!$A$4=1,INDEX(Ben2b!$Z$51:$BQ$51,1,MATCH($B14,Ben2b!$Z$7:$BQ$7,0)),0)</f>
        <v>0</v>
      </c>
      <c r="I14" s="37">
        <f>IF(Ben2c!$A$4=1,INDEX(Ben2c!$Z$34:$BQ$34,1,MATCH($B14,Ben2c!$Z$7:$BQ$7,0)),0)</f>
        <v>0</v>
      </c>
      <c r="J14" s="37">
        <f>IF('Ben3'!$A$4=1,INDEX('Ben3'!$Z$66:$BQ$66,1,MATCH(Appendix!$B14,'Ben3'!$Z$8:$BQ$8,0)),0)</f>
        <v>0</v>
      </c>
      <c r="K14" s="37">
        <f>IF('Ben4'!$A$4=1,INDEX('Ben4'!$Z$24:$BQ$24,1,MATCH($B14,'Ben4'!$Z$6:$BQ$6,0)),0)</f>
        <v>0</v>
      </c>
      <c r="L14" s="37">
        <f>IF(Ben5a!$A$4=1,INDEX(Ben5a!$W$32:$BN$32,1,MATCH($B14,Ben5a!$W$7:$BN$7,0)),0)</f>
        <v>0</v>
      </c>
      <c r="M14" s="37">
        <f>IF(Ben5b!$A$4=1,INDEX(Ben5b!$Z$29:$BQ$29,1,MATCH($B14,Ben5b!$Z$7:$BQ$7,0)),0)</f>
        <v>0</v>
      </c>
      <c r="N14" s="37">
        <f>IF(Ben5c!$A$4=1,INDEX(Ben5c!$Z$23:$BQ$23,1,MATCH($B14,Ben5c!$Z$7:$BQ$7,0)),0)</f>
        <v>0</v>
      </c>
      <c r="O14" s="37">
        <f>IF(Ben5d!$A$4=1,INDEX(Ben5d!$Z$67:$BQ$67,1,MATCH($B14,Ben5d!$Z$7:$BQ$7,0)),0)</f>
        <v>0</v>
      </c>
      <c r="P14" s="37">
        <f>IF(Ben5e!$A$4=1,INDEX(Ben5e!$Z$61:$BQ$61,1,MATCH($B14,Ben5e!$Z$7:$BQ$7,0)),0)</f>
        <v>0</v>
      </c>
      <c r="Q14" s="37">
        <f t="shared" si="1"/>
        <v>0</v>
      </c>
      <c r="R14" s="66">
        <f>INDEX(Parameters!$Z$30:$BQ$30,1,MATCH($A14,Parameters!$Z$25:$BQ$25))</f>
        <v>0.66634222381651254</v>
      </c>
      <c r="S14" s="37">
        <f t="shared" si="2"/>
        <v>67013685.222567372</v>
      </c>
      <c r="T14" s="37">
        <f t="shared" si="3"/>
        <v>0</v>
      </c>
      <c r="U14" s="37">
        <f t="shared" si="5"/>
        <v>0</v>
      </c>
      <c r="X14" s="549">
        <f t="shared" si="6"/>
        <v>0</v>
      </c>
      <c r="Y14" s="549">
        <f t="shared" si="4"/>
        <v>0</v>
      </c>
      <c r="Z14" s="549">
        <f t="shared" si="4"/>
        <v>0</v>
      </c>
      <c r="AA14" s="549">
        <f t="shared" si="4"/>
        <v>0</v>
      </c>
      <c r="AB14" s="549">
        <f t="shared" si="4"/>
        <v>0</v>
      </c>
      <c r="AC14" s="549">
        <f t="shared" si="4"/>
        <v>0</v>
      </c>
      <c r="AD14" s="549">
        <f t="shared" si="4"/>
        <v>0</v>
      </c>
      <c r="AE14" s="549">
        <f t="shared" si="4"/>
        <v>0</v>
      </c>
      <c r="AF14" s="549">
        <f t="shared" si="4"/>
        <v>0</v>
      </c>
      <c r="AG14" s="549">
        <f t="shared" si="4"/>
        <v>0</v>
      </c>
      <c r="AH14" s="549">
        <f t="shared" si="4"/>
        <v>0</v>
      </c>
      <c r="AI14" s="549">
        <f t="shared" si="4"/>
        <v>0</v>
      </c>
    </row>
    <row r="15" spans="1:35">
      <c r="A15" s="87">
        <f>Project!$AI$19</f>
        <v>7</v>
      </c>
      <c r="B15" s="87">
        <f>Project!$AI$20</f>
        <v>2031</v>
      </c>
      <c r="C15" s="37">
        <f>INDEX(Cost!$X$22:$BG$22,1,MATCH($B15,Cost!$X$9:$BG$9))</f>
        <v>100569471.40276167</v>
      </c>
      <c r="D15" s="37">
        <f>INDEX(Cost!$X$32:$BQ$32,1,MATCH($B15,Cost!$X$9:$BQ$9,0))</f>
        <v>0</v>
      </c>
      <c r="E15" s="37">
        <f>IF(Ben1a!$A$4=1,INDEX(Ben1a!$Z$31:$BQ$31,1,MATCH($B15,Ben1a!$Z$7:$BQ$7,0)),0)</f>
        <v>0</v>
      </c>
      <c r="F15" s="37">
        <f>IF(Ben1b!$A$4=1,INDEX(Ben1b!$Z$36:$BQ$36,1,MATCH($B15,Ben1b!$Z$7:$BQ$7,0)),0)</f>
        <v>0</v>
      </c>
      <c r="G15" s="37">
        <f>IF(Ben2a!$A$4=1,INDEX(Ben2a!$Z$52:$BQ$52,1,MATCH($B15,Ben2a!$Z$7:$BQ$7,0)),0)</f>
        <v>0</v>
      </c>
      <c r="H15" s="37">
        <f>IF(Ben2b!$A$4=1,INDEX(Ben2b!$Z$51:$BQ$51,1,MATCH($B15,Ben2b!$Z$7:$BQ$7,0)),0)</f>
        <v>0</v>
      </c>
      <c r="I15" s="37">
        <f>IF(Ben2c!$A$4=1,INDEX(Ben2c!$Z$34:$BQ$34,1,MATCH($B15,Ben2c!$Z$7:$BQ$7,0)),0)</f>
        <v>0</v>
      </c>
      <c r="J15" s="37">
        <f>IF('Ben3'!$A$4=1,INDEX('Ben3'!$Z$66:$BQ$66,1,MATCH(Appendix!$B15,'Ben3'!$Z$8:$BQ$8,0)),0)</f>
        <v>0</v>
      </c>
      <c r="K15" s="37">
        <f>IF('Ben4'!$A$4=1,INDEX('Ben4'!$Z$24:$BQ$24,1,MATCH($B15,'Ben4'!$Z$6:$BQ$6,0)),0)</f>
        <v>0</v>
      </c>
      <c r="L15" s="37">
        <f>IF(Ben5a!$A$4=1,INDEX(Ben5a!$W$32:$BN$32,1,MATCH($B15,Ben5a!$W$7:$BN$7,0)),0)</f>
        <v>0</v>
      </c>
      <c r="M15" s="37">
        <f>IF(Ben5b!$A$4=1,INDEX(Ben5b!$Z$29:$BQ$29,1,MATCH($B15,Ben5b!$Z$7:$BQ$7,0)),0)</f>
        <v>0</v>
      </c>
      <c r="N15" s="37">
        <f>IF(Ben5c!$A$4=1,INDEX(Ben5c!$Z$23:$BQ$23,1,MATCH($B15,Ben5c!$Z$7:$BQ$7,0)),0)</f>
        <v>0</v>
      </c>
      <c r="O15" s="37">
        <f>IF(Ben5d!$A$4=1,INDEX(Ben5d!$Z$67:$BQ$67,1,MATCH($B15,Ben5d!$Z$7:$BQ$7,0)),0)</f>
        <v>0</v>
      </c>
      <c r="P15" s="37">
        <f>IF(Ben5e!$A$4=1,INDEX(Ben5e!$Z$61:$BQ$61,1,MATCH($B15,Ben5e!$Z$7:$BQ$7,0)),0)</f>
        <v>0</v>
      </c>
      <c r="Q15" s="37">
        <f t="shared" si="1"/>
        <v>0</v>
      </c>
      <c r="R15" s="66">
        <f>INDEX(Parameters!$Z$30:$BQ$30,1,MATCH($A15,Parameters!$Z$25:$BQ$25))</f>
        <v>0.62274974188459109</v>
      </c>
      <c r="S15" s="37">
        <f t="shared" si="2"/>
        <v>62629612.357539594</v>
      </c>
      <c r="T15" s="37">
        <f t="shared" si="3"/>
        <v>0</v>
      </c>
      <c r="U15" s="37">
        <f t="shared" si="5"/>
        <v>0</v>
      </c>
      <c r="X15" s="549">
        <f t="shared" si="6"/>
        <v>0</v>
      </c>
      <c r="Y15" s="549">
        <f t="shared" si="4"/>
        <v>0</v>
      </c>
      <c r="Z15" s="549">
        <f t="shared" si="4"/>
        <v>0</v>
      </c>
      <c r="AA15" s="549">
        <f t="shared" si="4"/>
        <v>0</v>
      </c>
      <c r="AB15" s="549">
        <f t="shared" si="4"/>
        <v>0</v>
      </c>
      <c r="AC15" s="549">
        <f t="shared" si="4"/>
        <v>0</v>
      </c>
      <c r="AD15" s="549">
        <f t="shared" si="4"/>
        <v>0</v>
      </c>
      <c r="AE15" s="549">
        <f t="shared" si="4"/>
        <v>0</v>
      </c>
      <c r="AF15" s="549">
        <f t="shared" si="4"/>
        <v>0</v>
      </c>
      <c r="AG15" s="549">
        <f t="shared" si="4"/>
        <v>0</v>
      </c>
      <c r="AH15" s="549">
        <f t="shared" si="4"/>
        <v>0</v>
      </c>
      <c r="AI15" s="549">
        <f t="shared" si="4"/>
        <v>0</v>
      </c>
    </row>
    <row r="16" spans="1:35">
      <c r="A16" s="87">
        <f>Project!$AJ$19</f>
        <v>8</v>
      </c>
      <c r="B16" s="87">
        <f>Project!$AJ$20</f>
        <v>2032</v>
      </c>
      <c r="C16" s="37">
        <f>INDEX(Cost!$X$22:$BG$22,1,MATCH($B16,Cost!$X$9:$BG$9))</f>
        <v>100569471.40276167</v>
      </c>
      <c r="D16" s="37">
        <f>INDEX(Cost!$X$32:$BQ$32,1,MATCH($B16,Cost!$X$9:$BQ$9,0))</f>
        <v>0</v>
      </c>
      <c r="E16" s="37">
        <f>IF(Ben1a!$A$4=1,INDEX(Ben1a!$Z$31:$BQ$31,1,MATCH($B16,Ben1a!$Z$7:$BQ$7,0)),0)</f>
        <v>0</v>
      </c>
      <c r="F16" s="37">
        <f>IF(Ben1b!$A$4=1,INDEX(Ben1b!$Z$36:$BQ$36,1,MATCH($B16,Ben1b!$Z$7:$BQ$7,0)),0)</f>
        <v>0</v>
      </c>
      <c r="G16" s="37">
        <f>IF(Ben2a!$A$4=1,INDEX(Ben2a!$Z$52:$BQ$52,1,MATCH($B16,Ben2a!$Z$7:$BQ$7,0)),0)</f>
        <v>0</v>
      </c>
      <c r="H16" s="37">
        <f>IF(Ben2b!$A$4=1,INDEX(Ben2b!$Z$51:$BQ$51,1,MATCH($B16,Ben2b!$Z$7:$BQ$7,0)),0)</f>
        <v>0</v>
      </c>
      <c r="I16" s="37">
        <f>IF(Ben2c!$A$4=1,INDEX(Ben2c!$Z$34:$BQ$34,1,MATCH($B16,Ben2c!$Z$7:$BQ$7,0)),0)</f>
        <v>0</v>
      </c>
      <c r="J16" s="37">
        <f>IF('Ben3'!$A$4=1,INDEX('Ben3'!$Z$66:$BQ$66,1,MATCH(Appendix!$B16,'Ben3'!$Z$8:$BQ$8,0)),0)</f>
        <v>0</v>
      </c>
      <c r="K16" s="37">
        <f>IF('Ben4'!$A$4=1,INDEX('Ben4'!$Z$24:$BQ$24,1,MATCH($B16,'Ben4'!$Z$6:$BQ$6,0)),0)</f>
        <v>0</v>
      </c>
      <c r="L16" s="37">
        <f>IF(Ben5a!$A$4=1,INDEX(Ben5a!$W$32:$BN$32,1,MATCH($B16,Ben5a!$W$7:$BN$7,0)),0)</f>
        <v>0</v>
      </c>
      <c r="M16" s="37">
        <f>IF(Ben5b!$A$4=1,INDEX(Ben5b!$Z$29:$BQ$29,1,MATCH($B16,Ben5b!$Z$7:$BQ$7,0)),0)</f>
        <v>0</v>
      </c>
      <c r="N16" s="37">
        <f>IF(Ben5c!$A$4=1,INDEX(Ben5c!$Z$23:$BQ$23,1,MATCH($B16,Ben5c!$Z$7:$BQ$7,0)),0)</f>
        <v>0</v>
      </c>
      <c r="O16" s="37">
        <f>IF(Ben5d!$A$4=1,INDEX(Ben5d!$Z$67:$BQ$67,1,MATCH($B16,Ben5d!$Z$7:$BQ$7,0)),0)</f>
        <v>0</v>
      </c>
      <c r="P16" s="37">
        <f>IF(Ben5e!$A$4=1,INDEX(Ben5e!$Z$61:$BQ$61,1,MATCH($B16,Ben5e!$Z$7:$BQ$7,0)),0)</f>
        <v>0</v>
      </c>
      <c r="Q16" s="37">
        <f t="shared" si="1"/>
        <v>0</v>
      </c>
      <c r="R16" s="66">
        <f>INDEX(Parameters!$Z$30:$BQ$30,1,MATCH($A16,Parameters!$Z$25:$BQ$25))</f>
        <v>0.5820091045650384</v>
      </c>
      <c r="S16" s="37">
        <f t="shared" si="2"/>
        <v>58532347.997700557</v>
      </c>
      <c r="T16" s="37">
        <f t="shared" si="3"/>
        <v>0</v>
      </c>
      <c r="U16" s="37">
        <f t="shared" si="5"/>
        <v>0</v>
      </c>
      <c r="X16" s="549">
        <f t="shared" si="6"/>
        <v>0</v>
      </c>
      <c r="Y16" s="549">
        <f t="shared" si="4"/>
        <v>0</v>
      </c>
      <c r="Z16" s="549">
        <f t="shared" si="4"/>
        <v>0</v>
      </c>
      <c r="AA16" s="549">
        <f t="shared" si="4"/>
        <v>0</v>
      </c>
      <c r="AB16" s="549">
        <f t="shared" si="4"/>
        <v>0</v>
      </c>
      <c r="AC16" s="549">
        <f t="shared" si="4"/>
        <v>0</v>
      </c>
      <c r="AD16" s="549">
        <f t="shared" si="4"/>
        <v>0</v>
      </c>
      <c r="AE16" s="549">
        <f t="shared" si="4"/>
        <v>0</v>
      </c>
      <c r="AF16" s="549">
        <f t="shared" si="4"/>
        <v>0</v>
      </c>
      <c r="AG16" s="549">
        <f t="shared" si="4"/>
        <v>0</v>
      </c>
      <c r="AH16" s="549">
        <f t="shared" si="4"/>
        <v>0</v>
      </c>
      <c r="AI16" s="549">
        <f t="shared" si="4"/>
        <v>0</v>
      </c>
    </row>
    <row r="17" spans="1:35">
      <c r="A17" s="87">
        <f>Project!$AK$19</f>
        <v>9</v>
      </c>
      <c r="B17" s="87">
        <f>Project!$AK$20</f>
        <v>2033</v>
      </c>
      <c r="C17" s="37">
        <f>INDEX(Cost!$X$22:$BG$22,1,MATCH($B17,Cost!$X$9:$BG$9))</f>
        <v>100569471.40276167</v>
      </c>
      <c r="D17" s="37">
        <f>INDEX(Cost!$X$32:$BQ$32,1,MATCH($B17,Cost!$X$9:$BQ$9,0))</f>
        <v>0</v>
      </c>
      <c r="E17" s="37">
        <f>IF(Ben1a!$A$4=1,INDEX(Ben1a!$Z$31:$BQ$31,1,MATCH($B17,Ben1a!$Z$7:$BQ$7,0)),0)</f>
        <v>0</v>
      </c>
      <c r="F17" s="37">
        <f>IF(Ben1b!$A$4=1,INDEX(Ben1b!$Z$36:$BQ$36,1,MATCH($B17,Ben1b!$Z$7:$BQ$7,0)),0)</f>
        <v>0</v>
      </c>
      <c r="G17" s="37">
        <f>IF(Ben2a!$A$4=1,INDEX(Ben2a!$Z$52:$BQ$52,1,MATCH($B17,Ben2a!$Z$7:$BQ$7,0)),0)</f>
        <v>11880504.065568225</v>
      </c>
      <c r="H17" s="37">
        <f>IF(Ben2b!$A$4=1,INDEX(Ben2b!$Z$51:$BQ$51,1,MATCH($B17,Ben2b!$Z$7:$BQ$7,0)),0)</f>
        <v>10942926.494235724</v>
      </c>
      <c r="I17" s="37">
        <f>IF(Ben2c!$A$4=1,INDEX(Ben2c!$Z$34:$BQ$34,1,MATCH($B17,Ben2c!$Z$7:$BQ$7,0)),0)</f>
        <v>-3921184.6846119612</v>
      </c>
      <c r="J17" s="37">
        <f>IF('Ben3'!$A$4=1,INDEX('Ben3'!$Z$66:$BQ$66,1,MATCH(Appendix!$B17,'Ben3'!$Z$8:$BQ$8,0)),0)</f>
        <v>-182742.17074073871</v>
      </c>
      <c r="K17" s="37">
        <f>IF('Ben4'!$A$4=1,INDEX('Ben4'!$Z$24:$BQ$24,1,MATCH($B17,'Ben4'!$Z$6:$BQ$6,0)),0)</f>
        <v>45120584.652862363</v>
      </c>
      <c r="L17" s="37">
        <f>IF(Ben5a!$A$4=1,INDEX(Ben5a!$W$32:$BN$32,1,MATCH($B17,Ben5a!$W$7:$BN$7,0)),0)</f>
        <v>470290.89208432205</v>
      </c>
      <c r="M17" s="37">
        <f>IF(Ben5b!$A$4=1,INDEX(Ben5b!$Z$29:$BQ$29,1,MATCH($B17,Ben5b!$Z$7:$BQ$7,0)),0)</f>
        <v>0</v>
      </c>
      <c r="N17" s="37">
        <f>IF(Ben5c!$A$4=1,INDEX(Ben5c!$Z$23:$BQ$23,1,MATCH($B17,Ben5c!$Z$7:$BQ$7,0)),0)</f>
        <v>5639.5037844929993</v>
      </c>
      <c r="O17" s="37">
        <f>IF(Ben5d!$A$4=1,INDEX(Ben5d!$Z$67:$BQ$67,1,MATCH($B17,Ben5d!$Z$7:$BQ$7,0)),0)</f>
        <v>219130.40645016974</v>
      </c>
      <c r="P17" s="37">
        <f>IF(Ben5e!$A$4=1,INDEX(Ben5e!$Z$61:$BQ$61,1,MATCH($B17,Ben5e!$Z$7:$BQ$7,0)),0)</f>
        <v>7493.2790400000004</v>
      </c>
      <c r="Q17" s="37">
        <f t="shared" si="1"/>
        <v>63840088.357313611</v>
      </c>
      <c r="R17" s="66">
        <f>INDEX(Parameters!$Z$30:$BQ$30,1,MATCH($A17,Parameters!$Z$25:$BQ$25))</f>
        <v>0.54393374258414806</v>
      </c>
      <c r="S17" s="37">
        <f t="shared" si="2"/>
        <v>54703128.969813608</v>
      </c>
      <c r="T17" s="37">
        <f t="shared" si="3"/>
        <v>0</v>
      </c>
      <c r="U17" s="37">
        <f t="shared" si="5"/>
        <v>35106921.057937652</v>
      </c>
      <c r="X17" s="549">
        <f t="shared" si="6"/>
        <v>0</v>
      </c>
      <c r="Y17" s="549">
        <f t="shared" si="4"/>
        <v>0</v>
      </c>
      <c r="Z17" s="549">
        <f t="shared" si="4"/>
        <v>6462207.0401707115</v>
      </c>
      <c r="AA17" s="549">
        <f t="shared" si="4"/>
        <v>5952226.9628328681</v>
      </c>
      <c r="AB17" s="549">
        <f t="shared" si="4"/>
        <v>-2132864.6608646265</v>
      </c>
      <c r="AC17" s="549">
        <f t="shared" si="4"/>
        <v>-99399.632858961399</v>
      </c>
      <c r="AD17" s="549">
        <f t="shared" si="4"/>
        <v>24542608.477816299</v>
      </c>
      <c r="AE17" s="549">
        <f t="shared" si="4"/>
        <v>255807.08503466297</v>
      </c>
      <c r="AF17" s="549">
        <f t="shared" si="4"/>
        <v>0</v>
      </c>
      <c r="AG17" s="549">
        <f t="shared" si="4"/>
        <v>3067.5163998167441</v>
      </c>
      <c r="AH17" s="549">
        <f t="shared" si="4"/>
        <v>119192.42209442637</v>
      </c>
      <c r="AI17" s="549">
        <f t="shared" si="4"/>
        <v>4075.8473124545521</v>
      </c>
    </row>
    <row r="18" spans="1:35">
      <c r="A18" s="87">
        <f>Project!$AL$19</f>
        <v>10</v>
      </c>
      <c r="B18" s="87">
        <f>Project!$AL$20</f>
        <v>2034</v>
      </c>
      <c r="C18" s="37">
        <f>INDEX(Cost!$X$22:$BG$22,1,MATCH($B18,Cost!$X$9:$BG$9))</f>
        <v>8380789.2835634733</v>
      </c>
      <c r="D18" s="37">
        <f>INDEX(Cost!$X$32:$BQ$32,1,MATCH($B18,Cost!$X$9:$BQ$9,0))</f>
        <v>0</v>
      </c>
      <c r="E18" s="37">
        <f>IF(Ben1a!$A$4=1,INDEX(Ben1a!$Z$31:$BQ$31,1,MATCH($B18,Ben1a!$Z$7:$BQ$7,0)),0)</f>
        <v>0</v>
      </c>
      <c r="F18" s="37">
        <f>IF(Ben1b!$A$4=1,INDEX(Ben1b!$Z$36:$BQ$36,1,MATCH($B18,Ben1b!$Z$7:$BQ$7,0)),0)</f>
        <v>0</v>
      </c>
      <c r="G18" s="37">
        <f>IF(Ben2a!$A$4=1,INDEX(Ben2a!$Z$52:$BQ$52,1,MATCH($B18,Ben2a!$Z$7:$BQ$7,0)),0)</f>
        <v>11955257.113718418</v>
      </c>
      <c r="H18" s="37">
        <f>IF(Ben2b!$A$4=1,INDEX(Ben2b!$Z$51:$BQ$51,1,MATCH($B18,Ben2b!$Z$7:$BQ$7,0)),0)</f>
        <v>10976410.243747542</v>
      </c>
      <c r="I18" s="37">
        <f>IF(Ben2c!$A$4=1,INDEX(Ben2c!$Z$34:$BQ$34,1,MATCH($B18,Ben2c!$Z$7:$BQ$7,0)),0)</f>
        <v>-3921184.6846119612</v>
      </c>
      <c r="J18" s="37">
        <f>IF('Ben3'!$A$4=1,INDEX('Ben3'!$Z$66:$BQ$66,1,MATCH(Appendix!$B18,'Ben3'!$Z$8:$BQ$8,0)),0)</f>
        <v>-91876.544107299444</v>
      </c>
      <c r="K18" s="37">
        <f>IF('Ben4'!$A$4=1,INDEX('Ben4'!$Z$24:$BQ$24,1,MATCH($B18,'Ben4'!$Z$6:$BQ$6,0)),0)</f>
        <v>45120584.652862363</v>
      </c>
      <c r="L18" s="37">
        <f>IF(Ben5a!$A$4=1,INDEX(Ben5a!$W$32:$BN$32,1,MATCH($B18,Ben5a!$W$7:$BN$7,0)),0)</f>
        <v>471729.91321240284</v>
      </c>
      <c r="M18" s="37">
        <f>IF(Ben5b!$A$4=1,INDEX(Ben5b!$Z$29:$BQ$29,1,MATCH($B18,Ben5b!$Z$7:$BQ$7,0)),0)</f>
        <v>0</v>
      </c>
      <c r="N18" s="37">
        <f>IF(Ben5c!$A$4=1,INDEX(Ben5c!$Z$23:$BQ$23,1,MATCH($B18,Ben5c!$Z$7:$BQ$7,0)),0)</f>
        <v>5639.5037844929993</v>
      </c>
      <c r="O18" s="37">
        <f>IF(Ben5d!$A$4=1,INDEX(Ben5d!$Z$67:$BQ$67,1,MATCH($B18,Ben5d!$Z$7:$BQ$7,0)),0)</f>
        <v>219130.40645016974</v>
      </c>
      <c r="P18" s="37">
        <f>IF(Ben5e!$A$4=1,INDEX(Ben5e!$Z$61:$BQ$61,1,MATCH($B18,Ben5e!$Z$7:$BQ$7,0)),0)</f>
        <v>7493.2790400000004</v>
      </c>
      <c r="Q18" s="37">
        <f t="shared" si="1"/>
        <v>64039190.781609058</v>
      </c>
      <c r="R18" s="66">
        <f>INDEX(Parameters!$Z$30:$BQ$30,1,MATCH($A18,Parameters!$Z$25:$BQ$25))</f>
        <v>0.5083492921347178</v>
      </c>
      <c r="S18" s="37">
        <f t="shared" si="2"/>
        <v>4260368.2998297205</v>
      </c>
      <c r="T18" s="37">
        <f t="shared" si="3"/>
        <v>0</v>
      </c>
      <c r="U18" s="37">
        <f t="shared" si="5"/>
        <v>32912151.69802814</v>
      </c>
      <c r="X18" s="549">
        <f t="shared" si="6"/>
        <v>0</v>
      </c>
      <c r="Y18" s="549">
        <f t="shared" si="4"/>
        <v>0</v>
      </c>
      <c r="Z18" s="549">
        <f t="shared" si="4"/>
        <v>6077446.4910473078</v>
      </c>
      <c r="AA18" s="549">
        <f t="shared" si="4"/>
        <v>5579850.3775893282</v>
      </c>
      <c r="AB18" s="549">
        <f t="shared" si="4"/>
        <v>-1993331.4587519872</v>
      </c>
      <c r="AC18" s="549">
        <f t="shared" si="4"/>
        <v>-46705.376160729851</v>
      </c>
      <c r="AD18" s="549">
        <f t="shared" si="4"/>
        <v>22937017.268987194</v>
      </c>
      <c r="AE18" s="549">
        <f t="shared" si="4"/>
        <v>239803.56746029685</v>
      </c>
      <c r="AF18" s="549">
        <f t="shared" si="4"/>
        <v>0</v>
      </c>
      <c r="AG18" s="549">
        <f t="shared" si="4"/>
        <v>2866.8377568380783</v>
      </c>
      <c r="AH18" s="549">
        <f t="shared" si="4"/>
        <v>111394.78700413679</v>
      </c>
      <c r="AI18" s="549">
        <f t="shared" si="4"/>
        <v>3809.2030957519178</v>
      </c>
    </row>
    <row r="19" spans="1:35">
      <c r="A19" s="87">
        <f>Project!$AM$19</f>
        <v>11</v>
      </c>
      <c r="B19" s="87">
        <f>Project!$AM$20</f>
        <v>2035</v>
      </c>
      <c r="C19" s="37">
        <f>INDEX(Cost!$X$22:$BG$22,1,MATCH($B19,Cost!$X$9:$BG$9))</f>
        <v>0</v>
      </c>
      <c r="D19" s="37">
        <f>INDEX(Cost!$X$32:$BQ$32,1,MATCH($B19,Cost!$X$9:$BQ$9,0))</f>
        <v>0</v>
      </c>
      <c r="E19" s="37">
        <f>IF(Ben1a!$A$4=1,INDEX(Ben1a!$Z$31:$BQ$31,1,MATCH($B19,Ben1a!$Z$7:$BQ$7,0)),0)</f>
        <v>0</v>
      </c>
      <c r="F19" s="37">
        <f>IF(Ben1b!$A$4=1,INDEX(Ben1b!$Z$36:$BQ$36,1,MATCH($B19,Ben1b!$Z$7:$BQ$7,0)),0)</f>
        <v>0</v>
      </c>
      <c r="G19" s="37">
        <f>IF(Ben2a!$A$4=1,INDEX(Ben2a!$Z$52:$BQ$52,1,MATCH($B19,Ben2a!$Z$7:$BQ$7,0)),0)</f>
        <v>12030491.563951939</v>
      </c>
      <c r="H19" s="37">
        <f>IF(Ben2b!$A$4=1,INDEX(Ben2b!$Z$51:$BQ$51,1,MATCH($B19,Ben2b!$Z$7:$BQ$7,0)),0)</f>
        <v>11009996.448620088</v>
      </c>
      <c r="I19" s="37">
        <f>IF(Ben2c!$A$4=1,INDEX(Ben2c!$Z$34:$BQ$34,1,MATCH($B19,Ben2c!$Z$7:$BQ$7,0)),0)</f>
        <v>-3921184.6846119612</v>
      </c>
      <c r="J19" s="37">
        <f>IF('Ben3'!$A$4=1,INDEX('Ben3'!$Z$66:$BQ$66,1,MATCH(Appendix!$B19,'Ben3'!$Z$8:$BQ$8,0)),0)</f>
        <v>-6228.8517343389685</v>
      </c>
      <c r="K19" s="37">
        <f>IF('Ben4'!$A$4=1,INDEX('Ben4'!$Z$24:$BQ$24,1,MATCH($B19,'Ben4'!$Z$6:$BQ$6,0)),0)</f>
        <v>45120584.652862363</v>
      </c>
      <c r="L19" s="37">
        <f>IF(Ben5a!$A$4=1,INDEX(Ben5a!$W$32:$BN$32,1,MATCH($B19,Ben5a!$W$7:$BN$7,0)),0)</f>
        <v>473173.33753400063</v>
      </c>
      <c r="M19" s="37">
        <f>IF(Ben5b!$A$4=1,INDEX(Ben5b!$Z$29:$BQ$29,1,MATCH($B19,Ben5b!$Z$7:$BQ$7,0)),0)</f>
        <v>0</v>
      </c>
      <c r="N19" s="37">
        <f>IF(Ben5c!$A$4=1,INDEX(Ben5c!$Z$23:$BQ$23,1,MATCH($B19,Ben5c!$Z$7:$BQ$7,0)),0)</f>
        <v>5639.5037844929993</v>
      </c>
      <c r="O19" s="37">
        <f>IF(Ben5d!$A$4=1,INDEX(Ben5d!$Z$67:$BQ$67,1,MATCH($B19,Ben5d!$Z$7:$BQ$7,0)),0)</f>
        <v>219130.40645016974</v>
      </c>
      <c r="P19" s="37">
        <f>IF(Ben5e!$A$4=1,INDEX(Ben5e!$Z$61:$BQ$61,1,MATCH($B19,Ben5e!$Z$7:$BQ$7,0)),0)</f>
        <v>7493.2790400000004</v>
      </c>
      <c r="Q19" s="37">
        <f t="shared" si="1"/>
        <v>64233659.129088089</v>
      </c>
      <c r="R19" s="66">
        <f>INDEX(Parameters!$Z$30:$BQ$30,1,MATCH($A19,Parameters!$Z$25:$BQ$25))</f>
        <v>0.47509279638758667</v>
      </c>
      <c r="S19" s="37">
        <f t="shared" si="2"/>
        <v>0</v>
      </c>
      <c r="T19" s="37">
        <f t="shared" si="3"/>
        <v>0</v>
      </c>
      <c r="U19" s="37">
        <f t="shared" si="5"/>
        <v>30852096.550040964</v>
      </c>
      <c r="X19" s="549">
        <f t="shared" si="6"/>
        <v>0</v>
      </c>
      <c r="Y19" s="549">
        <f t="shared" si="4"/>
        <v>0</v>
      </c>
      <c r="Z19" s="549">
        <f t="shared" si="4"/>
        <v>5715599.8790351981</v>
      </c>
      <c r="AA19" s="549">
        <f t="shared" si="4"/>
        <v>5230770.0009923158</v>
      </c>
      <c r="AB19" s="549">
        <f t="shared" si="4"/>
        <v>-1862926.5969644738</v>
      </c>
      <c r="AC19" s="549">
        <f t="shared" si="4"/>
        <v>-2959.2825887507697</v>
      </c>
      <c r="AD19" s="549">
        <f t="shared" si="4"/>
        <v>21436464.737371206</v>
      </c>
      <c r="AE19" s="549">
        <f t="shared" si="4"/>
        <v>224801.24410507578</v>
      </c>
      <c r="AF19" s="549">
        <f t="shared" si="4"/>
        <v>0</v>
      </c>
      <c r="AG19" s="549">
        <f t="shared" si="4"/>
        <v>2679.2876232131571</v>
      </c>
      <c r="AH19" s="549">
        <f t="shared" si="4"/>
        <v>104107.2775739596</v>
      </c>
      <c r="AI19" s="549">
        <f t="shared" si="4"/>
        <v>3560.0028932260911</v>
      </c>
    </row>
    <row r="20" spans="1:35">
      <c r="A20" s="87">
        <f>Project!$AN$19</f>
        <v>12</v>
      </c>
      <c r="B20" s="87">
        <f>Project!$AN$20</f>
        <v>2036</v>
      </c>
      <c r="C20" s="37">
        <f>INDEX(Cost!$X$22:$BG$22,1,MATCH($B20,Cost!$X$9:$BG$9))</f>
        <v>0</v>
      </c>
      <c r="D20" s="37">
        <f>INDEX(Cost!$X$32:$BQ$32,1,MATCH($B20,Cost!$X$9:$BQ$9,0))</f>
        <v>0</v>
      </c>
      <c r="E20" s="37">
        <f>IF(Ben1a!$A$4=1,INDEX(Ben1a!$Z$31:$BQ$31,1,MATCH($B20,Ben1a!$Z$7:$BQ$7,0)),0)</f>
        <v>0</v>
      </c>
      <c r="F20" s="37">
        <f>IF(Ben1b!$A$4=1,INDEX(Ben1b!$Z$36:$BQ$36,1,MATCH($B20,Ben1b!$Z$7:$BQ$7,0)),0)</f>
        <v>0</v>
      </c>
      <c r="G20" s="37">
        <f>IF(Ben2a!$A$4=1,INDEX(Ben2a!$Z$52:$BQ$52,1,MATCH($B20,Ben2a!$Z$7:$BQ$7,0)),0)</f>
        <v>12106210.590562606</v>
      </c>
      <c r="H20" s="37">
        <f>IF(Ben2b!$A$4=1,INDEX(Ben2b!$Z$51:$BQ$51,1,MATCH($B20,Ben2b!$Z$7:$BQ$7,0)),0)</f>
        <v>11043685.422351731</v>
      </c>
      <c r="I20" s="37">
        <f>IF(Ben2c!$A$4=1,INDEX(Ben2c!$Z$34:$BQ$34,1,MATCH($B20,Ben2c!$Z$7:$BQ$7,0)),0)</f>
        <v>-3921184.6846119612</v>
      </c>
      <c r="J20" s="37">
        <f>IF('Ben3'!$A$4=1,INDEX('Ben3'!$Z$66:$BQ$66,1,MATCH(Appendix!$B20,'Ben3'!$Z$8:$BQ$8,0)),0)</f>
        <v>74242.061121465871</v>
      </c>
      <c r="K20" s="37">
        <f>IF('Ben4'!$A$4=1,INDEX('Ben4'!$Z$24:$BQ$24,1,MATCH($B20,'Ben4'!$Z$6:$BQ$6,0)),0)</f>
        <v>45120584.652862363</v>
      </c>
      <c r="L20" s="37">
        <f>IF(Ben5a!$A$4=1,INDEX(Ben5a!$W$32:$BN$32,1,MATCH($B20,Ben5a!$W$7:$BN$7,0)),0)</f>
        <v>474621.1785222413</v>
      </c>
      <c r="M20" s="37">
        <f>IF(Ben5b!$A$4=1,INDEX(Ben5b!$Z$29:$BQ$29,1,MATCH($B20,Ben5b!$Z$7:$BQ$7,0)),0)</f>
        <v>0</v>
      </c>
      <c r="N20" s="37">
        <f>IF(Ben5c!$A$4=1,INDEX(Ben5c!$Z$23:$BQ$23,1,MATCH($B20,Ben5c!$Z$7:$BQ$7,0)),0)</f>
        <v>5639.5037844929993</v>
      </c>
      <c r="O20" s="37">
        <f>IF(Ben5d!$A$4=1,INDEX(Ben5d!$Z$67:$BQ$67,1,MATCH($B20,Ben5d!$Z$7:$BQ$7,0)),0)</f>
        <v>219130.40645016974</v>
      </c>
      <c r="P20" s="37">
        <f>IF(Ben5e!$A$4=1,INDEX(Ben5e!$Z$61:$BQ$61,1,MATCH($B20,Ben5e!$Z$7:$BQ$7,0)),0)</f>
        <v>7493.2790400000004</v>
      </c>
      <c r="Q20" s="37">
        <f t="shared" si="1"/>
        <v>64423538.042286202</v>
      </c>
      <c r="R20" s="66">
        <f>INDEX(Parameters!$Z$30:$BQ$30,1,MATCH($A20,Parameters!$Z$25:$BQ$25))</f>
        <v>0.44401195924073528</v>
      </c>
      <c r="S20" s="37">
        <f t="shared" si="2"/>
        <v>0</v>
      </c>
      <c r="T20" s="37">
        <f t="shared" si="3"/>
        <v>0</v>
      </c>
      <c r="U20" s="37">
        <f t="shared" si="5"/>
        <v>28918686.460477691</v>
      </c>
      <c r="X20" s="549">
        <f t="shared" si="6"/>
        <v>0</v>
      </c>
      <c r="Y20" s="549">
        <f t="shared" si="4"/>
        <v>0</v>
      </c>
      <c r="Z20" s="549">
        <f t="shared" si="4"/>
        <v>5375302.2832966419</v>
      </c>
      <c r="AA20" s="549">
        <f t="shared" si="4"/>
        <v>4903528.4016167391</v>
      </c>
      <c r="AB20" s="549">
        <f t="shared" si="4"/>
        <v>-1741052.8943593216</v>
      </c>
      <c r="AC20" s="549">
        <f t="shared" si="4"/>
        <v>32964.363016612479</v>
      </c>
      <c r="AD20" s="549">
        <f t="shared" si="4"/>
        <v>20034079.193804868</v>
      </c>
      <c r="AE20" s="549">
        <f t="shared" si="4"/>
        <v>210737.47937280714</v>
      </c>
      <c r="AF20" s="549">
        <f t="shared" si="4"/>
        <v>0</v>
      </c>
      <c r="AG20" s="549">
        <f t="shared" si="4"/>
        <v>2504.0071244982778</v>
      </c>
      <c r="AH20" s="549">
        <f t="shared" si="4"/>
        <v>97296.521097158518</v>
      </c>
      <c r="AI20" s="549">
        <f t="shared" si="4"/>
        <v>3327.1055076879361</v>
      </c>
    </row>
    <row r="21" spans="1:35">
      <c r="A21" s="87">
        <f>Project!$AO$19</f>
        <v>13</v>
      </c>
      <c r="B21" s="87">
        <f>Project!$AO$20</f>
        <v>2037</v>
      </c>
      <c r="C21" s="37">
        <f>INDEX(Cost!$X$22:$BG$22,1,MATCH($B21,Cost!$X$9:$BG$9))</f>
        <v>0</v>
      </c>
      <c r="D21" s="37">
        <f>INDEX(Cost!$X$32:$BQ$32,1,MATCH($B21,Cost!$X$9:$BQ$9,0))</f>
        <v>0</v>
      </c>
      <c r="E21" s="37">
        <f>IF(Ben1a!$A$4=1,INDEX(Ben1a!$Z$31:$BQ$31,1,MATCH($B21,Ben1a!$Z$7:$BQ$7,0)),0)</f>
        <v>0</v>
      </c>
      <c r="F21" s="37">
        <f>IF(Ben1b!$A$4=1,INDEX(Ben1b!$Z$36:$BQ$36,1,MATCH($B21,Ben1b!$Z$7:$BQ$7,0)),0)</f>
        <v>0</v>
      </c>
      <c r="G21" s="37">
        <f>IF(Ben2a!$A$4=1,INDEX(Ben2a!$Z$52:$BQ$52,1,MATCH($B21,Ben2a!$Z$7:$BQ$7,0)),0)</f>
        <v>12182417.389260702</v>
      </c>
      <c r="H21" s="37">
        <f>IF(Ben2b!$A$4=1,INDEX(Ben2b!$Z$51:$BQ$51,1,MATCH($B21,Ben2b!$Z$7:$BQ$7,0)),0)</f>
        <v>11077477.479400102</v>
      </c>
      <c r="I21" s="37">
        <f>IF(Ben2c!$A$4=1,INDEX(Ben2c!$Z$34:$BQ$34,1,MATCH($B21,Ben2c!$Z$7:$BQ$7,0)),0)</f>
        <v>-3921184.6846119612</v>
      </c>
      <c r="J21" s="37">
        <f>IF('Ben3'!$A$4=1,INDEX('Ben3'!$Z$66:$BQ$66,1,MATCH(Appendix!$B21,'Ben3'!$Z$8:$BQ$8,0)),0)</f>
        <v>149569.57490335865</v>
      </c>
      <c r="K21" s="37">
        <f>IF('Ben4'!$A$4=1,INDEX('Ben4'!$Z$24:$BQ$24,1,MATCH($B21,'Ben4'!$Z$6:$BQ$6,0)),0)</f>
        <v>45120584.652862363</v>
      </c>
      <c r="L21" s="37">
        <f>IF(Ben5a!$A$4=1,INDEX(Ben5a!$W$32:$BN$32,1,MATCH($B21,Ben5a!$W$7:$BN$7,0)),0)</f>
        <v>476073.44969147688</v>
      </c>
      <c r="M21" s="37">
        <f>IF(Ben5b!$A$4=1,INDEX(Ben5b!$Z$29:$BQ$29,1,MATCH($B21,Ben5b!$Z$7:$BQ$7,0)),0)</f>
        <v>0</v>
      </c>
      <c r="N21" s="37">
        <f>IF(Ben5c!$A$4=1,INDEX(Ben5c!$Z$23:$BQ$23,1,MATCH($B21,Ben5c!$Z$7:$BQ$7,0)),0)</f>
        <v>5639.5037844929993</v>
      </c>
      <c r="O21" s="37">
        <f>IF(Ben5d!$A$4=1,INDEX(Ben5d!$Z$67:$BQ$67,1,MATCH($B21,Ben5d!$Z$7:$BQ$7,0)),0)</f>
        <v>219130.40645016974</v>
      </c>
      <c r="P21" s="37">
        <f>IF(Ben5e!$A$4=1,INDEX(Ben5e!$Z$61:$BQ$61,1,MATCH($B21,Ben5e!$Z$7:$BQ$7,0)),0)</f>
        <v>7493.2790400000004</v>
      </c>
      <c r="Q21" s="37">
        <f t="shared" si="1"/>
        <v>64608864.411814563</v>
      </c>
      <c r="R21" s="66">
        <f>INDEX(Parameters!$Z$30:$BQ$30,1,MATCH($A21,Parameters!$Z$25:$BQ$25))</f>
        <v>0.41496444788853759</v>
      </c>
      <c r="S21" s="37">
        <f t="shared" si="2"/>
        <v>0</v>
      </c>
      <c r="T21" s="37">
        <f t="shared" si="3"/>
        <v>0</v>
      </c>
      <c r="U21" s="37">
        <f t="shared" si="5"/>
        <v>27104316.271661822</v>
      </c>
      <c r="X21" s="549">
        <f t="shared" si="6"/>
        <v>0</v>
      </c>
      <c r="Y21" s="549">
        <f t="shared" si="4"/>
        <v>0</v>
      </c>
      <c r="Z21" s="549">
        <f t="shared" si="4"/>
        <v>5055270.105882287</v>
      </c>
      <c r="AA21" s="549">
        <f t="shared" si="4"/>
        <v>4596759.3262369726</v>
      </c>
      <c r="AB21" s="549">
        <f t="shared" si="4"/>
        <v>-1627152.2377189919</v>
      </c>
      <c r="AC21" s="549">
        <f t="shared" si="4"/>
        <v>62066.056070695486</v>
      </c>
      <c r="AD21" s="549">
        <f t="shared" si="4"/>
        <v>18723438.498883054</v>
      </c>
      <c r="AE21" s="549">
        <f t="shared" si="4"/>
        <v>197553.55620561517</v>
      </c>
      <c r="AF21" s="549">
        <f t="shared" si="4"/>
        <v>0</v>
      </c>
      <c r="AG21" s="549">
        <f t="shared" si="4"/>
        <v>2340.1935742974556</v>
      </c>
      <c r="AH21" s="549">
        <f t="shared" si="4"/>
        <v>90931.328128185531</v>
      </c>
      <c r="AI21" s="549">
        <f t="shared" si="4"/>
        <v>3109.4443997083513</v>
      </c>
    </row>
    <row r="22" spans="1:35">
      <c r="A22" s="87">
        <f>Project!$AP$19</f>
        <v>14</v>
      </c>
      <c r="B22" s="87">
        <f>Project!$AP$20</f>
        <v>2038</v>
      </c>
      <c r="C22" s="37">
        <f>INDEX(Cost!$X$22:$BG$22,1,MATCH($B22,Cost!$X$9:$BG$9))</f>
        <v>0</v>
      </c>
      <c r="D22" s="37">
        <f>INDEX(Cost!$X$32:$BQ$32,1,MATCH($B22,Cost!$X$9:$BQ$9,0))</f>
        <v>0</v>
      </c>
      <c r="E22" s="37">
        <f>IF(Ben1a!$A$4=1,INDEX(Ben1a!$Z$31:$BQ$31,1,MATCH($B22,Ben1a!$Z$7:$BQ$7,0)),0)</f>
        <v>0</v>
      </c>
      <c r="F22" s="37">
        <f>IF(Ben1b!$A$4=1,INDEX(Ben1b!$Z$36:$BQ$36,1,MATCH($B22,Ben1b!$Z$7:$BQ$7,0)),0)</f>
        <v>0</v>
      </c>
      <c r="G22" s="37">
        <f>IF(Ben2a!$A$4=1,INDEX(Ben2a!$Z$52:$BQ$52,1,MATCH($B22,Ben2a!$Z$7:$BQ$7,0)),0)</f>
        <v>12259115.177320622</v>
      </c>
      <c r="H22" s="37">
        <f>IF(Ben2b!$A$4=1,INDEX(Ben2b!$Z$51:$BQ$51,1,MATCH($B22,Ben2b!$Z$7:$BQ$7,0)),0)</f>
        <v>11111372.935185026</v>
      </c>
      <c r="I22" s="37">
        <f>IF(Ben2c!$A$4=1,INDEX(Ben2c!$Z$34:$BQ$34,1,MATCH($B22,Ben2c!$Z$7:$BQ$7,0)),0)</f>
        <v>-3921184.6846119612</v>
      </c>
      <c r="J22" s="37">
        <f>IF('Ben3'!$A$4=1,INDEX('Ben3'!$Z$66:$BQ$66,1,MATCH(Appendix!$B22,'Ben3'!$Z$8:$BQ$8,0)),0)</f>
        <v>219779.34259258551</v>
      </c>
      <c r="K22" s="37">
        <f>IF('Ben4'!$A$4=1,INDEX('Ben4'!$Z$24:$BQ$24,1,MATCH($B22,'Ben4'!$Z$6:$BQ$6,0)),0)</f>
        <v>45120584.652862363</v>
      </c>
      <c r="L22" s="37">
        <f>IF(Ben5a!$A$4=1,INDEX(Ben5a!$W$32:$BN$32,1,MATCH($B22,Ben5a!$W$7:$BN$7,0)),0)</f>
        <v>477530.16459741123</v>
      </c>
      <c r="M22" s="37">
        <f>IF(Ben5b!$A$4=1,INDEX(Ben5b!$Z$29:$BQ$29,1,MATCH($B22,Ben5b!$Z$7:$BQ$7,0)),0)</f>
        <v>0</v>
      </c>
      <c r="N22" s="37">
        <f>IF(Ben5c!$A$4=1,INDEX(Ben5c!$Z$23:$BQ$23,1,MATCH($B22,Ben5c!$Z$7:$BQ$7,0)),0)</f>
        <v>5639.5037844929993</v>
      </c>
      <c r="O22" s="37">
        <f>IF(Ben5d!$A$4=1,INDEX(Ben5d!$Z$67:$BQ$67,1,MATCH($B22,Ben5d!$Z$7:$BQ$7,0)),0)</f>
        <v>219130.40645016974</v>
      </c>
      <c r="P22" s="37">
        <f>IF(Ben5e!$A$4=1,INDEX(Ben5e!$Z$61:$BQ$61,1,MATCH($B22,Ben5e!$Z$7:$BQ$7,0)),0)</f>
        <v>7493.2790400000004</v>
      </c>
      <c r="Q22" s="37">
        <f t="shared" si="1"/>
        <v>64789667.423348635</v>
      </c>
      <c r="R22" s="66">
        <f>INDEX(Parameters!$Z$30:$BQ$30,1,MATCH($A22,Parameters!$Z$25:$BQ$25))</f>
        <v>0.3878172410173249</v>
      </c>
      <c r="S22" s="37">
        <f t="shared" si="2"/>
        <v>0</v>
      </c>
      <c r="T22" s="37">
        <f t="shared" si="3"/>
        <v>0</v>
      </c>
      <c r="U22" s="37">
        <f t="shared" si="5"/>
        <v>25401820.166744225</v>
      </c>
      <c r="X22" s="549">
        <f t="shared" si="6"/>
        <v>0</v>
      </c>
      <c r="Y22" s="549">
        <f t="shared" si="4"/>
        <v>0</v>
      </c>
      <c r="Z22" s="549">
        <f t="shared" si="4"/>
        <v>4754296.2253820971</v>
      </c>
      <c r="AA22" s="549">
        <f t="shared" si="4"/>
        <v>4309181.9956380324</v>
      </c>
      <c r="AB22" s="549">
        <f t="shared" si="4"/>
        <v>-1520703.0259056001</v>
      </c>
      <c r="AC22" s="549">
        <f t="shared" si="4"/>
        <v>85234.218276857951</v>
      </c>
      <c r="AD22" s="549">
        <f t="shared" si="4"/>
        <v>17498540.653161734</v>
      </c>
      <c r="AE22" s="549">
        <f t="shared" si="4"/>
        <v>185194.43093671705</v>
      </c>
      <c r="AF22" s="549">
        <f t="shared" si="4"/>
        <v>0</v>
      </c>
      <c r="AG22" s="549">
        <f t="shared" si="4"/>
        <v>2187.0967984088375</v>
      </c>
      <c r="AH22" s="549">
        <f t="shared" si="4"/>
        <v>84982.549652509842</v>
      </c>
      <c r="AI22" s="549">
        <f t="shared" si="4"/>
        <v>2906.0228034657489</v>
      </c>
    </row>
    <row r="23" spans="1:35">
      <c r="A23" s="87">
        <f>Project!$AQ$19</f>
        <v>15</v>
      </c>
      <c r="B23" s="87">
        <f>Project!$AQ$20</f>
        <v>2039</v>
      </c>
      <c r="C23" s="37">
        <f>INDEX(Cost!$X$22:$BG$22,1,MATCH($B23,Cost!$X$9:$BG$9))</f>
        <v>0</v>
      </c>
      <c r="D23" s="37">
        <f>INDEX(Cost!$X$32:$BQ$32,1,MATCH($B23,Cost!$X$9:$BQ$9,0))</f>
        <v>0</v>
      </c>
      <c r="E23" s="37">
        <f>IF(Ben1a!$A$4=1,INDEX(Ben1a!$Z$31:$BQ$31,1,MATCH($B23,Ben1a!$Z$7:$BQ$7,0)),0)</f>
        <v>0</v>
      </c>
      <c r="F23" s="37">
        <f>IF(Ben1b!$A$4=1,INDEX(Ben1b!$Z$36:$BQ$36,1,MATCH($B23,Ben1b!$Z$7:$BQ$7,0)),0)</f>
        <v>0</v>
      </c>
      <c r="G23" s="37">
        <f>IF(Ben2a!$A$4=1,INDEX(Ben2a!$Z$52:$BQ$52,1,MATCH($B23,Ben2a!$Z$7:$BQ$7,0)),0)</f>
        <v>12336307.19372947</v>
      </c>
      <c r="H23" s="37">
        <f>IF(Ben2b!$A$4=1,INDEX(Ben2b!$Z$51:$BQ$51,1,MATCH($B23,Ben2b!$Z$7:$BQ$7,0)),0)</f>
        <v>11145372.106091468</v>
      </c>
      <c r="I23" s="37">
        <f>IF(Ben2c!$A$4=1,INDEX(Ben2c!$Z$34:$BQ$34,1,MATCH($B23,Ben2c!$Z$7:$BQ$7,0)),0)</f>
        <v>-3921184.6846119612</v>
      </c>
      <c r="J23" s="37">
        <f>IF('Ben3'!$A$4=1,INDEX('Ben3'!$Z$66:$BQ$66,1,MATCH(Appendix!$B23,'Ben3'!$Z$8:$BQ$8,0)),0)</f>
        <v>374393.83377722185</v>
      </c>
      <c r="K23" s="37">
        <f>IF('Ben4'!$A$4=1,INDEX('Ben4'!$Z$24:$BQ$24,1,MATCH($B23,'Ben4'!$Z$6:$BQ$6,0)),0)</f>
        <v>45120584.652862363</v>
      </c>
      <c r="L23" s="37">
        <f>IF(Ben5a!$A$4=1,INDEX(Ben5a!$W$32:$BN$32,1,MATCH($B23,Ben5a!$W$7:$BN$7,0)),0)</f>
        <v>478991.33683722652</v>
      </c>
      <c r="M23" s="37">
        <f>IF(Ben5b!$A$4=1,INDEX(Ben5b!$Z$29:$BQ$29,1,MATCH($B23,Ben5b!$Z$7:$BQ$7,0)),0)</f>
        <v>0</v>
      </c>
      <c r="N23" s="37">
        <f>IF(Ben5c!$A$4=1,INDEX(Ben5c!$Z$23:$BQ$23,1,MATCH($B23,Ben5c!$Z$7:$BQ$7,0)),0)</f>
        <v>5639.5037844929993</v>
      </c>
      <c r="O23" s="37">
        <f>IF(Ben5d!$A$4=1,INDEX(Ben5d!$Z$67:$BQ$67,1,MATCH($B23,Ben5d!$Z$7:$BQ$7,0)),0)</f>
        <v>219130.40645016974</v>
      </c>
      <c r="P23" s="37">
        <f>IF(Ben5e!$A$4=1,INDEX(Ben5e!$Z$61:$BQ$61,1,MATCH($B23,Ben5e!$Z$7:$BQ$7,0)),0)</f>
        <v>7493.2790400000004</v>
      </c>
      <c r="Q23" s="37">
        <f t="shared" si="1"/>
        <v>65055473.101848558</v>
      </c>
      <c r="R23" s="66">
        <f>INDEX(Parameters!$Z$30:$BQ$30,1,MATCH($A23,Parameters!$Z$25:$BQ$25))</f>
        <v>0.36244601964235967</v>
      </c>
      <c r="S23" s="37">
        <f t="shared" si="2"/>
        <v>0</v>
      </c>
      <c r="T23" s="37">
        <f t="shared" si="3"/>
        <v>0</v>
      </c>
      <c r="U23" s="37">
        <f t="shared" si="5"/>
        <v>23836888.653657474</v>
      </c>
      <c r="X23" s="549">
        <f t="shared" si="6"/>
        <v>0</v>
      </c>
      <c r="Y23" s="549">
        <f t="shared" si="4"/>
        <v>0</v>
      </c>
      <c r="Z23" s="549">
        <f t="shared" si="4"/>
        <v>4471245.4394526547</v>
      </c>
      <c r="AA23" s="549">
        <f t="shared" si="4"/>
        <v>4039595.7572858357</v>
      </c>
      <c r="AB23" s="549">
        <f t="shared" si="4"/>
        <v>-1421217.7812201867</v>
      </c>
      <c r="AC23" s="549">
        <f t="shared" si="4"/>
        <v>135697.55483119728</v>
      </c>
      <c r="AD23" s="549">
        <f t="shared" si="4"/>
        <v>16353776.311366104</v>
      </c>
      <c r="AE23" s="549">
        <f t="shared" si="4"/>
        <v>173608.50347982554</v>
      </c>
      <c r="AF23" s="549">
        <f t="shared" si="4"/>
        <v>0</v>
      </c>
      <c r="AG23" s="549">
        <f t="shared" si="4"/>
        <v>2044.0156994475115</v>
      </c>
      <c r="AH23" s="549">
        <f t="shared" si="4"/>
        <v>79422.943600476487</v>
      </c>
      <c r="AI23" s="549">
        <f t="shared" si="4"/>
        <v>2715.9091621175221</v>
      </c>
    </row>
    <row r="24" spans="1:35">
      <c r="A24" s="87">
        <f>Project!$AR$19</f>
        <v>16</v>
      </c>
      <c r="B24" s="87">
        <f>Project!$AR$20</f>
        <v>2040</v>
      </c>
      <c r="C24" s="37">
        <f>INDEX(Cost!$X$22:$BG$22,1,MATCH($B24,Cost!$X$9:$BG$9))</f>
        <v>0</v>
      </c>
      <c r="D24" s="37">
        <f>INDEX(Cost!$X$32:$BQ$32,1,MATCH($B24,Cost!$X$9:$BQ$9,0))</f>
        <v>0</v>
      </c>
      <c r="E24" s="37">
        <f>IF(Ben1a!$A$4=1,INDEX(Ben1a!$Z$31:$BQ$31,1,MATCH($B24,Ben1a!$Z$7:$BQ$7,0)),0)</f>
        <v>0</v>
      </c>
      <c r="F24" s="37">
        <f>IF(Ben1b!$A$4=1,INDEX(Ben1b!$Z$36:$BQ$36,1,MATCH($B24,Ben1b!$Z$7:$BQ$7,0)),0)</f>
        <v>0</v>
      </c>
      <c r="G24" s="37">
        <f>IF(Ben2a!$A$4=1,INDEX(Ben2a!$Z$52:$BQ$52,1,MATCH($B24,Ben2a!$Z$7:$BQ$7,0)),0)</f>
        <v>12413996.699336771</v>
      </c>
      <c r="H24" s="37">
        <f>IF(Ben2b!$A$4=1,INDEX(Ben2b!$Z$51:$BQ$51,1,MATCH($B24,Ben2b!$Z$7:$BQ$7,0)),0)</f>
        <v>11179475.309472477</v>
      </c>
      <c r="I24" s="37">
        <f>IF(Ben2c!$A$4=1,INDEX(Ben2c!$Z$34:$BQ$34,1,MATCH($B24,Ben2c!$Z$7:$BQ$7,0)),0)</f>
        <v>-3921184.6846119612</v>
      </c>
      <c r="J24" s="37">
        <f>IF('Ben3'!$A$4=1,INDEX('Ben3'!$Z$66:$BQ$66,1,MATCH(Appendix!$B24,'Ben3'!$Z$8:$BQ$8,0)),0)</f>
        <v>544978.43484648725</v>
      </c>
      <c r="K24" s="37">
        <f>IF('Ben4'!$A$4=1,INDEX('Ben4'!$Z$24:$BQ$24,1,MATCH($B24,'Ben4'!$Z$6:$BQ$6,0)),0)</f>
        <v>45120584.652862363</v>
      </c>
      <c r="L24" s="37">
        <f>IF(Ben5a!$A$4=1,INDEX(Ben5a!$W$32:$BN$32,1,MATCH($B24,Ben5a!$W$7:$BN$7,0)),0)</f>
        <v>480456.98004971055</v>
      </c>
      <c r="M24" s="37">
        <f>IF(Ben5b!$A$4=1,INDEX(Ben5b!$Z$29:$BQ$29,1,MATCH($B24,Ben5b!$Z$7:$BQ$7,0)),0)</f>
        <v>0</v>
      </c>
      <c r="N24" s="37">
        <f>IF(Ben5c!$A$4=1,INDEX(Ben5c!$Z$23:$BQ$23,1,MATCH($B24,Ben5c!$Z$7:$BQ$7,0)),0)</f>
        <v>5639.5037844929993</v>
      </c>
      <c r="O24" s="37">
        <f>IF(Ben5d!$A$4=1,INDEX(Ben5d!$Z$67:$BQ$67,1,MATCH($B24,Ben5d!$Z$7:$BQ$7,0)),0)</f>
        <v>219130.40645016974</v>
      </c>
      <c r="P24" s="37">
        <f>IF(Ben5e!$A$4=1,INDEX(Ben5e!$Z$61:$BQ$61,1,MATCH($B24,Ben5e!$Z$7:$BQ$7,0)),0)</f>
        <v>7493.2790400000004</v>
      </c>
      <c r="Q24" s="37">
        <f t="shared" si="1"/>
        <v>65337850.411906138</v>
      </c>
      <c r="R24" s="66">
        <f>INDEX(Parameters!$Z$30:$BQ$30,1,MATCH($A24,Parameters!$Z$25:$BQ$25))</f>
        <v>0.33873459779659787</v>
      </c>
      <c r="S24" s="37">
        <f t="shared" si="2"/>
        <v>0</v>
      </c>
      <c r="T24" s="37">
        <f t="shared" si="3"/>
        <v>0</v>
      </c>
      <c r="U24" s="37">
        <f t="shared" si="5"/>
        <v>22373613.460068915</v>
      </c>
      <c r="X24" s="549">
        <f t="shared" si="6"/>
        <v>0</v>
      </c>
      <c r="Y24" s="549">
        <f t="shared" ref="Y24:Y48" si="7">F24*$R24</f>
        <v>0</v>
      </c>
      <c r="Z24" s="549">
        <f t="shared" ref="Z24:Z48" si="8">G24*$R24</f>
        <v>4205050.178998135</v>
      </c>
      <c r="AA24" s="549">
        <f t="shared" ref="AA24:AA48" si="9">H24*$R24</f>
        <v>3786875.0725311562</v>
      </c>
      <c r="AB24" s="549">
        <f t="shared" ref="AB24:AB48" si="10">I24*$R24</f>
        <v>-1328240.9170282122</v>
      </c>
      <c r="AC24" s="549">
        <f t="shared" ref="AC24:AC48" si="11">J24*$R24</f>
        <v>184603.05093554428</v>
      </c>
      <c r="AD24" s="549">
        <f t="shared" ref="AD24:AD48" si="12">K24*$R24</f>
        <v>15283903.094734678</v>
      </c>
      <c r="AE24" s="549">
        <f t="shared" ref="AE24:AE48" si="13">L24*$R24</f>
        <v>162747.40189570675</v>
      </c>
      <c r="AF24" s="549">
        <f t="shared" ref="AF24:AF48" si="14">M24*$R24</f>
        <v>0</v>
      </c>
      <c r="AG24" s="549">
        <f t="shared" ref="AG24:AG48" si="15">N24*$R24</f>
        <v>1910.2950462126278</v>
      </c>
      <c r="AH24" s="549">
        <f t="shared" ref="AH24:AH48" si="16">O24*$R24</f>
        <v>74227.050093903264</v>
      </c>
      <c r="AI24" s="549">
        <f t="shared" ref="AI24:AI48" si="17">P24*$R24</f>
        <v>2538.2328617920771</v>
      </c>
    </row>
    <row r="25" spans="1:35">
      <c r="A25" s="87">
        <f>Project!$AS$19</f>
        <v>17</v>
      </c>
      <c r="B25" s="87">
        <f>Project!$AS$20</f>
        <v>2041</v>
      </c>
      <c r="C25" s="37">
        <f>INDEX(Cost!$X$22:$BG$22,1,MATCH($B25,Cost!$X$9:$BG$9))</f>
        <v>0</v>
      </c>
      <c r="D25" s="37">
        <f>INDEX(Cost!$X$32:$BQ$32,1,MATCH($B25,Cost!$X$9:$BQ$9,0))</f>
        <v>0</v>
      </c>
      <c r="E25" s="37">
        <f>IF(Ben1a!$A$4=1,INDEX(Ben1a!$Z$31:$BQ$31,1,MATCH($B25,Ben1a!$Z$7:$BQ$7,0)),0)</f>
        <v>0</v>
      </c>
      <c r="F25" s="37">
        <f>IF(Ben1b!$A$4=1,INDEX(Ben1b!$Z$36:$BQ$36,1,MATCH($B25,Ben1b!$Z$7:$BQ$7,0)),0)</f>
        <v>0</v>
      </c>
      <c r="G25" s="37">
        <f>IF(Ben2a!$A$4=1,INDEX(Ben2a!$Z$52:$BQ$52,1,MATCH($B25,Ben2a!$Z$7:$BQ$7,0)),0)</f>
        <v>12492186.977005186</v>
      </c>
      <c r="H25" s="37">
        <f>IF(Ben2b!$A$4=1,INDEX(Ben2b!$Z$51:$BQ$51,1,MATCH($B25,Ben2b!$Z$7:$BQ$7,0)),0)</f>
        <v>11213682.86365217</v>
      </c>
      <c r="I25" s="37">
        <f>IF(Ben2c!$A$4=1,INDEX(Ben2c!$Z$34:$BQ$34,1,MATCH($B25,Ben2c!$Z$7:$BQ$7,0)),0)</f>
        <v>-3921184.6846119612</v>
      </c>
      <c r="J25" s="37">
        <f>IF('Ben3'!$A$4=1,INDEX('Ben3'!$Z$66:$BQ$66,1,MATCH(Appendix!$B25,'Ben3'!$Z$8:$BQ$8,0)),0)</f>
        <v>732617.61513937719</v>
      </c>
      <c r="K25" s="37">
        <f>IF('Ben4'!$A$4=1,INDEX('Ben4'!$Z$24:$BQ$24,1,MATCH($B25,'Ben4'!$Z$6:$BQ$6,0)),0)</f>
        <v>45120584.652862363</v>
      </c>
      <c r="L25" s="37">
        <f>IF(Ben5a!$A$4=1,INDEX(Ben5a!$W$32:$BN$32,1,MATCH($B25,Ben5a!$W$7:$BN$7,0)),0)</f>
        <v>481927.10791538382</v>
      </c>
      <c r="M25" s="37">
        <f>IF(Ben5b!$A$4=1,INDEX(Ben5b!$Z$29:$BQ$29,1,MATCH($B25,Ben5b!$Z$7:$BQ$7,0)),0)</f>
        <v>0</v>
      </c>
      <c r="N25" s="37">
        <f>IF(Ben5c!$A$4=1,INDEX(Ben5c!$Z$23:$BQ$23,1,MATCH($B25,Ben5c!$Z$7:$BQ$7,0)),0)</f>
        <v>5639.5037844929993</v>
      </c>
      <c r="O25" s="37">
        <f>IF(Ben5d!$A$4=1,INDEX(Ben5d!$Z$67:$BQ$67,1,MATCH($B25,Ben5d!$Z$7:$BQ$7,0)),0)</f>
        <v>219130.40645016974</v>
      </c>
      <c r="P25" s="37">
        <f>IF(Ben5e!$A$4=1,INDEX(Ben5e!$Z$61:$BQ$61,1,MATCH($B25,Ben5e!$Z$7:$BQ$7,0)),0)</f>
        <v>7493.2790400000004</v>
      </c>
      <c r="Q25" s="37">
        <f t="shared" si="1"/>
        <v>65637887.424047127</v>
      </c>
      <c r="R25" s="66">
        <f>INDEX(Parameters!$Z$30:$BQ$30,1,MATCH($A25,Parameters!$Z$25:$BQ$25))</f>
        <v>0.31657439046411018</v>
      </c>
      <c r="S25" s="37">
        <f t="shared" si="2"/>
        <v>0</v>
      </c>
      <c r="T25" s="37">
        <f t="shared" si="3"/>
        <v>0</v>
      </c>
      <c r="U25" s="37">
        <f t="shared" si="5"/>
        <v>21005368.56062793</v>
      </c>
      <c r="X25" s="549">
        <f t="shared" si="6"/>
        <v>0</v>
      </c>
      <c r="Y25" s="549">
        <f t="shared" si="7"/>
        <v>0</v>
      </c>
      <c r="Z25" s="549">
        <f t="shared" si="8"/>
        <v>3954706.4778091116</v>
      </c>
      <c r="AA25" s="549">
        <f t="shared" si="9"/>
        <v>3549964.8174185231</v>
      </c>
      <c r="AB25" s="549">
        <f t="shared" si="10"/>
        <v>-1241346.6514282357</v>
      </c>
      <c r="AC25" s="549">
        <f t="shared" si="11"/>
        <v>231927.97495601838</v>
      </c>
      <c r="AD25" s="549">
        <f t="shared" si="12"/>
        <v>14284021.583864186</v>
      </c>
      <c r="AE25" s="549">
        <f t="shared" si="13"/>
        <v>152565.78043644407</v>
      </c>
      <c r="AF25" s="549">
        <f t="shared" si="14"/>
        <v>0</v>
      </c>
      <c r="AG25" s="549">
        <f t="shared" si="15"/>
        <v>1785.3224730959139</v>
      </c>
      <c r="AH25" s="549">
        <f t="shared" si="16"/>
        <v>69371.074854115199</v>
      </c>
      <c r="AI25" s="549">
        <f t="shared" si="17"/>
        <v>2372.1802446654929</v>
      </c>
    </row>
    <row r="26" spans="1:35">
      <c r="A26" s="87">
        <f>Project!$AT$19</f>
        <v>18</v>
      </c>
      <c r="B26" s="87">
        <f>Project!$AT$20</f>
        <v>2042</v>
      </c>
      <c r="C26" s="37">
        <f>INDEX(Cost!$X$22:$BG$22,1,MATCH($B26,Cost!$X$9:$BG$9))</f>
        <v>0</v>
      </c>
      <c r="D26" s="37">
        <f>INDEX(Cost!$X$32:$BQ$32,1,MATCH($B26,Cost!$X$9:$BQ$9,0))</f>
        <v>0</v>
      </c>
      <c r="E26" s="37">
        <f>IF(Ben1a!$A$4=1,INDEX(Ben1a!$Z$31:$BQ$31,1,MATCH($B26,Ben1a!$Z$7:$BQ$7,0)),0)</f>
        <v>0</v>
      </c>
      <c r="F26" s="37">
        <f>IF(Ben1b!$A$4=1,INDEX(Ben1b!$Z$36:$BQ$36,1,MATCH($B26,Ben1b!$Z$7:$BQ$7,0)),0)</f>
        <v>0</v>
      </c>
      <c r="G26" s="37">
        <f>IF(Ben2a!$A$4=1,INDEX(Ben2a!$Z$52:$BQ$52,1,MATCH($B26,Ben2a!$Z$7:$BQ$7,0)),0)</f>
        <v>12570881.331762316</v>
      </c>
      <c r="H26" s="37">
        <f>IF(Ben2b!$A$4=1,INDEX(Ben2b!$Z$51:$BQ$51,1,MATCH($B26,Ben2b!$Z$7:$BQ$7,0)),0)</f>
        <v>11247995.08792867</v>
      </c>
      <c r="I26" s="37">
        <f>IF(Ben2c!$A$4=1,INDEX(Ben2c!$Z$34:$BQ$34,1,MATCH($B26,Ben2c!$Z$7:$BQ$7,0)),0)</f>
        <v>-3921184.6846119612</v>
      </c>
      <c r="J26" s="37">
        <f>IF('Ben3'!$A$4=1,INDEX('Ben3'!$Z$66:$BQ$66,1,MATCH(Appendix!$B26,'Ben3'!$Z$8:$BQ$8,0)),0)</f>
        <v>938459.47569656326</v>
      </c>
      <c r="K26" s="37">
        <f>IF('Ben4'!$A$4=1,INDEX('Ben4'!$Z$24:$BQ$24,1,MATCH($B26,'Ben4'!$Z$6:$BQ$6,0)),0)</f>
        <v>45120584.652862363</v>
      </c>
      <c r="L26" s="37">
        <f>IF(Ben5a!$A$4=1,INDEX(Ben5a!$W$32:$BN$32,1,MATCH($B26,Ben5a!$W$7:$BN$7,0)),0)</f>
        <v>483401.7341566268</v>
      </c>
      <c r="M26" s="37">
        <f>IF(Ben5b!$A$4=1,INDEX(Ben5b!$Z$29:$BQ$29,1,MATCH($B26,Ben5b!$Z$7:$BQ$7,0)),0)</f>
        <v>0</v>
      </c>
      <c r="N26" s="37">
        <f>IF(Ben5c!$A$4=1,INDEX(Ben5c!$Z$23:$BQ$23,1,MATCH($B26,Ben5c!$Z$7:$BQ$7,0)),0)</f>
        <v>5639.5037844929993</v>
      </c>
      <c r="O26" s="37">
        <f>IF(Ben5d!$A$4=1,INDEX(Ben5d!$Z$67:$BQ$67,1,MATCH($B26,Ben5d!$Z$7:$BQ$7,0)),0)</f>
        <v>219130.40645016974</v>
      </c>
      <c r="P26" s="37">
        <f>IF(Ben5e!$A$4=1,INDEX(Ben5e!$Z$61:$BQ$61,1,MATCH($B26,Ben5e!$Z$7:$BQ$7,0)),0)</f>
        <v>7493.2790400000004</v>
      </c>
      <c r="Q26" s="37">
        <f t="shared" si="1"/>
        <v>65956735.863637954</v>
      </c>
      <c r="R26" s="66">
        <f>INDEX(Parameters!$Z$30:$BQ$30,1,MATCH($A26,Parameters!$Z$25:$BQ$25))</f>
        <v>0.29586391632159825</v>
      </c>
      <c r="S26" s="37">
        <f t="shared" si="2"/>
        <v>0</v>
      </c>
      <c r="T26" s="37">
        <f t="shared" si="3"/>
        <v>0</v>
      </c>
      <c r="U26" s="37">
        <f t="shared" si="5"/>
        <v>19725957.607425518</v>
      </c>
      <c r="X26" s="549">
        <f t="shared" si="6"/>
        <v>0</v>
      </c>
      <c r="Y26" s="549">
        <f t="shared" si="7"/>
        <v>0</v>
      </c>
      <c r="Z26" s="549">
        <f t="shared" si="8"/>
        <v>3719270.1824292676</v>
      </c>
      <c r="AA26" s="549">
        <f t="shared" si="9"/>
        <v>3327875.8774806759</v>
      </c>
      <c r="AB26" s="549">
        <f t="shared" si="10"/>
        <v>-1160137.0574095659</v>
      </c>
      <c r="AC26" s="549">
        <f t="shared" si="11"/>
        <v>277656.29578869895</v>
      </c>
      <c r="AD26" s="549">
        <f t="shared" si="12"/>
        <v>13349552.882116061</v>
      </c>
      <c r="AE26" s="549">
        <f t="shared" si="13"/>
        <v>143021.13022423172</v>
      </c>
      <c r="AF26" s="549">
        <f t="shared" si="14"/>
        <v>0</v>
      </c>
      <c r="AG26" s="549">
        <f t="shared" si="15"/>
        <v>1668.5256757905734</v>
      </c>
      <c r="AH26" s="549">
        <f t="shared" si="16"/>
        <v>64832.780237490835</v>
      </c>
      <c r="AI26" s="549">
        <f t="shared" si="17"/>
        <v>2216.9908828649463</v>
      </c>
    </row>
    <row r="27" spans="1:35">
      <c r="A27" s="87">
        <f>Project!$AU$19</f>
        <v>19</v>
      </c>
      <c r="B27" s="87">
        <f>Project!$AU$20</f>
        <v>2043</v>
      </c>
      <c r="C27" s="37">
        <f>INDEX(Cost!$X$22:$BG$22,1,MATCH($B27,Cost!$X$9:$BG$9))</f>
        <v>0</v>
      </c>
      <c r="D27" s="37">
        <f>INDEX(Cost!$X$32:$BQ$32,1,MATCH($B27,Cost!$X$9:$BQ$9,0))</f>
        <v>0</v>
      </c>
      <c r="E27" s="37">
        <f>IF(Ben1a!$A$4=1,INDEX(Ben1a!$Z$31:$BQ$31,1,MATCH($B27,Ben1a!$Z$7:$BQ$7,0)),0)</f>
        <v>0</v>
      </c>
      <c r="F27" s="37">
        <f>IF(Ben1b!$A$4=1,INDEX(Ben1b!$Z$36:$BQ$36,1,MATCH($B27,Ben1b!$Z$7:$BQ$7,0)),0)</f>
        <v>0</v>
      </c>
      <c r="G27" s="37">
        <f>IF(Ben2a!$A$4=1,INDEX(Ben2a!$Z$52:$BQ$52,1,MATCH($B27,Ben2a!$Z$7:$BQ$7,0)),0)</f>
        <v>12650083.090953559</v>
      </c>
      <c r="H27" s="37">
        <f>IF(Ben2b!$A$4=1,INDEX(Ben2b!$Z$51:$BQ$51,1,MATCH($B27,Ben2b!$Z$7:$BQ$7,0)),0)</f>
        <v>11282412.302577125</v>
      </c>
      <c r="I27" s="37">
        <f>IF(Ben2c!$A$4=1,INDEX(Ben2c!$Z$34:$BQ$34,1,MATCH($B27,Ben2c!$Z$7:$BQ$7,0)),0)</f>
        <v>-3921184.6846119612</v>
      </c>
      <c r="J27" s="37">
        <f>IF('Ben3'!$A$4=1,INDEX('Ben3'!$Z$66:$BQ$66,1,MATCH(Appendix!$B27,'Ben3'!$Z$8:$BQ$8,0)),0)</f>
        <v>1163719.2259259257</v>
      </c>
      <c r="K27" s="37">
        <f>IF('Ben4'!$A$4=1,INDEX('Ben4'!$Z$24:$BQ$24,1,MATCH($B27,'Ben4'!$Z$6:$BQ$6,0)),0)</f>
        <v>45120584.652862363</v>
      </c>
      <c r="L27" s="37">
        <f>IF(Ben5a!$A$4=1,INDEX(Ben5a!$W$32:$BN$32,1,MATCH($B27,Ben5a!$W$7:$BN$7,0)),0)</f>
        <v>484880.87253780907</v>
      </c>
      <c r="M27" s="37">
        <f>IF(Ben5b!$A$4=1,INDEX(Ben5b!$Z$29:$BQ$29,1,MATCH($B27,Ben5b!$Z$7:$BQ$7,0)),0)</f>
        <v>0</v>
      </c>
      <c r="N27" s="37">
        <f>IF(Ben5c!$A$4=1,INDEX(Ben5c!$Z$23:$BQ$23,1,MATCH($B27,Ben5c!$Z$7:$BQ$7,0)),0)</f>
        <v>5639.5037844929993</v>
      </c>
      <c r="O27" s="37">
        <f>IF(Ben5d!$A$4=1,INDEX(Ben5d!$Z$67:$BQ$67,1,MATCH($B27,Ben5d!$Z$7:$BQ$7,0)),0)</f>
        <v>219130.40645016974</v>
      </c>
      <c r="P27" s="37">
        <f>IF(Ben5e!$A$4=1,INDEX(Ben5e!$Z$61:$BQ$61,1,MATCH($B27,Ben5e!$Z$7:$BQ$7,0)),0)</f>
        <v>7493.2790400000004</v>
      </c>
      <c r="Q27" s="37">
        <f t="shared" si="1"/>
        <v>66295614.587707013</v>
      </c>
      <c r="R27" s="66">
        <f>INDEX(Parameters!$Z$30:$BQ$30,1,MATCH($A27,Parameters!$Z$25:$BQ$25))</f>
        <v>0.27650833301083949</v>
      </c>
      <c r="S27" s="37">
        <f t="shared" si="2"/>
        <v>0</v>
      </c>
      <c r="T27" s="37">
        <f t="shared" si="3"/>
        <v>0</v>
      </c>
      <c r="U27" s="37">
        <f t="shared" si="5"/>
        <v>18529586.184636347</v>
      </c>
      <c r="X27" s="549">
        <f t="shared" si="6"/>
        <v>0</v>
      </c>
      <c r="Y27" s="549">
        <f t="shared" si="7"/>
        <v>0</v>
      </c>
      <c r="Z27" s="549">
        <f t="shared" si="8"/>
        <v>3497853.3879281762</v>
      </c>
      <c r="AA27" s="549">
        <f t="shared" si="9"/>
        <v>3119681.0181265878</v>
      </c>
      <c r="AB27" s="549">
        <f t="shared" si="10"/>
        <v>-1084240.2405696879</v>
      </c>
      <c r="AC27" s="549">
        <f t="shared" si="11"/>
        <v>321778.06325344223</v>
      </c>
      <c r="AD27" s="549">
        <f t="shared" si="12"/>
        <v>12476217.646837439</v>
      </c>
      <c r="AE27" s="549">
        <f t="shared" si="13"/>
        <v>134073.60177427094</v>
      </c>
      <c r="AF27" s="549">
        <f t="shared" si="14"/>
        <v>0</v>
      </c>
      <c r="AG27" s="549">
        <f t="shared" si="15"/>
        <v>1559.3697904584799</v>
      </c>
      <c r="AH27" s="549">
        <f t="shared" si="16"/>
        <v>60591.383399524144</v>
      </c>
      <c r="AI27" s="549">
        <f t="shared" si="17"/>
        <v>2071.9540961354637</v>
      </c>
    </row>
    <row r="28" spans="1:35">
      <c r="A28" s="87">
        <f>Project!$AV$19</f>
        <v>20</v>
      </c>
      <c r="B28" s="87">
        <f>Project!$AV$20</f>
        <v>2044</v>
      </c>
      <c r="C28" s="37">
        <f>INDEX(Cost!$X$22:$BG$22,1,MATCH($B28,Cost!$X$9:$BG$9))</f>
        <v>0</v>
      </c>
      <c r="D28" s="37">
        <f>INDEX(Cost!$X$32:$BQ$32,1,MATCH($B28,Cost!$X$9:$BQ$9,0))</f>
        <v>0</v>
      </c>
      <c r="E28" s="37">
        <f>IF(Ben1a!$A$4=1,INDEX(Ben1a!$Z$31:$BQ$31,1,MATCH($B28,Ben1a!$Z$7:$BQ$7,0)),0)</f>
        <v>0</v>
      </c>
      <c r="F28" s="37">
        <f>IF(Ben1b!$A$4=1,INDEX(Ben1b!$Z$36:$BQ$36,1,MATCH($B28,Ben1b!$Z$7:$BQ$7,0)),0)</f>
        <v>0</v>
      </c>
      <c r="G28" s="37">
        <f>IF(Ben2a!$A$4=1,INDEX(Ben2a!$Z$52:$BQ$52,1,MATCH($B28,Ben2a!$Z$7:$BQ$7,0)),0)</f>
        <v>12729795.604396062</v>
      </c>
      <c r="H28" s="37">
        <f>IF(Ben2b!$A$4=1,INDEX(Ben2b!$Z$51:$BQ$51,1,MATCH($B28,Ben2b!$Z$7:$BQ$7,0)),0)</f>
        <v>11316934.828852663</v>
      </c>
      <c r="I28" s="37">
        <f>IF(Ben2c!$A$4=1,INDEX(Ben2c!$Z$34:$BQ$34,1,MATCH($B28,Ben2c!$Z$7:$BQ$7,0)),0)</f>
        <v>-3921184.6846119612</v>
      </c>
      <c r="J28" s="37">
        <f>IF('Ben3'!$A$4=1,INDEX('Ben3'!$Z$66:$BQ$66,1,MATCH(Appendix!$B28,'Ben3'!$Z$8:$BQ$8,0)),0)</f>
        <v>1120444.3021510334</v>
      </c>
      <c r="K28" s="37">
        <f>IF('Ben4'!$A$4=1,INDEX('Ben4'!$Z$24:$BQ$24,1,MATCH($B28,'Ben4'!$Z$6:$BQ$6,0)),0)</f>
        <v>17904993.909866016</v>
      </c>
      <c r="L28" s="37">
        <f>IF(Ben5a!$A$4=1,INDEX(Ben5a!$W$32:$BN$32,1,MATCH($B28,Ben5a!$W$7:$BN$7,0)),0)</f>
        <v>486364.53686541633</v>
      </c>
      <c r="M28" s="37">
        <f>IF(Ben5b!$A$4=1,INDEX(Ben5b!$Z$29:$BQ$29,1,MATCH($B28,Ben5b!$Z$7:$BQ$7,0)),0)</f>
        <v>0</v>
      </c>
      <c r="N28" s="37">
        <f>IF(Ben5c!$A$4=1,INDEX(Ben5c!$Z$23:$BQ$23,1,MATCH($B28,Ben5c!$Z$7:$BQ$7,0)),0)</f>
        <v>5639.5037844929993</v>
      </c>
      <c r="O28" s="37">
        <f>IF(Ben5d!$A$4=1,INDEX(Ben5d!$Z$67:$BQ$67,1,MATCH($B28,Ben5d!$Z$7:$BQ$7,0)),0)</f>
        <v>219130.40645016974</v>
      </c>
      <c r="P28" s="37">
        <f>IF(Ben5e!$A$4=1,INDEX(Ben5e!$Z$61:$BQ$61,1,MATCH($B28,Ben5e!$Z$7:$BQ$7,0)),0)</f>
        <v>7493.2790400000004</v>
      </c>
      <c r="Q28" s="37">
        <f t="shared" si="1"/>
        <v>39150983.960653812</v>
      </c>
      <c r="R28" s="66">
        <f>INDEX(Parameters!$Z$30:$BQ$30,1,MATCH($A28,Parameters!$Z$25:$BQ$25))</f>
        <v>0.2584190028138687</v>
      </c>
      <c r="S28" s="37">
        <f t="shared" si="2"/>
        <v>0</v>
      </c>
      <c r="T28" s="37">
        <f t="shared" si="3"/>
        <v>0</v>
      </c>
      <c r="U28" s="37">
        <f t="shared" si="5"/>
        <v>10303065.294677444</v>
      </c>
      <c r="X28" s="549">
        <f t="shared" si="6"/>
        <v>0</v>
      </c>
      <c r="Y28" s="549">
        <f t="shared" si="7"/>
        <v>0</v>
      </c>
      <c r="Z28" s="549">
        <f t="shared" si="8"/>
        <v>3289621.0861123996</v>
      </c>
      <c r="AA28" s="549">
        <f t="shared" si="9"/>
        <v>2924511.0133816451</v>
      </c>
      <c r="AB28" s="549">
        <f t="shared" si="10"/>
        <v>-1013308.6360464373</v>
      </c>
      <c r="AC28" s="549">
        <f t="shared" si="11"/>
        <v>289544.09927035106</v>
      </c>
      <c r="AD28" s="549">
        <f t="shared" si="12"/>
        <v>4626990.6715759682</v>
      </c>
      <c r="AE28" s="549">
        <f t="shared" si="13"/>
        <v>125685.83862078997</v>
      </c>
      <c r="AF28" s="549">
        <f t="shared" si="14"/>
        <v>0</v>
      </c>
      <c r="AG28" s="549">
        <f t="shared" si="15"/>
        <v>1457.3549443537197</v>
      </c>
      <c r="AH28" s="549">
        <f t="shared" si="16"/>
        <v>56627.461121050605</v>
      </c>
      <c r="AI28" s="549">
        <f t="shared" si="17"/>
        <v>1936.4056973228635</v>
      </c>
    </row>
    <row r="29" spans="1:35">
      <c r="A29" s="87">
        <f>Project!$AW$19</f>
        <v>21</v>
      </c>
      <c r="B29" s="87">
        <f>Project!$AW$20</f>
        <v>2045</v>
      </c>
      <c r="C29" s="37">
        <f>INDEX(Cost!$X$22:$BG$22,1,MATCH($B29,Cost!$X$9:$BG$9))</f>
        <v>0</v>
      </c>
      <c r="D29" s="37">
        <f>INDEX(Cost!$X$32:$BQ$32,1,MATCH($B29,Cost!$X$9:$BQ$9,0))</f>
        <v>0</v>
      </c>
      <c r="E29" s="37">
        <f>IF(Ben1a!$A$4=1,INDEX(Ben1a!$Z$31:$BQ$31,1,MATCH($B29,Ben1a!$Z$7:$BQ$7,0)),0)</f>
        <v>0</v>
      </c>
      <c r="F29" s="37">
        <f>IF(Ben1b!$A$4=1,INDEX(Ben1b!$Z$36:$BQ$36,1,MATCH($B29,Ben1b!$Z$7:$BQ$7,0)),0)</f>
        <v>0</v>
      </c>
      <c r="G29" s="37">
        <f>IF(Ben2a!$A$4=1,INDEX(Ben2a!$Z$52:$BQ$52,1,MATCH($B29,Ben2a!$Z$7:$BQ$7,0)),0)</f>
        <v>12810022.244533688</v>
      </c>
      <c r="H29" s="37">
        <f>IF(Ben2b!$A$4=1,INDEX(Ben2b!$Z$51:$BQ$51,1,MATCH($B29,Ben2b!$Z$7:$BQ$7,0)),0)</f>
        <v>11351562.988993416</v>
      </c>
      <c r="I29" s="37">
        <f>IF(Ben2c!$A$4=1,INDEX(Ben2c!$Z$34:$BQ$34,1,MATCH($B29,Ben2c!$Z$7:$BQ$7,0)),0)</f>
        <v>-3921184.6846119612</v>
      </c>
      <c r="J29" s="37">
        <f>IF('Ben3'!$A$4=1,INDEX('Ben3'!$Z$66:$BQ$66,1,MATCH(Appendix!$B29,'Ben3'!$Z$8:$BQ$8,0)),0)</f>
        <v>1091568.249799781</v>
      </c>
      <c r="K29" s="37">
        <f>IF('Ben4'!$A$4=1,INDEX('Ben4'!$Z$24:$BQ$24,1,MATCH($B29,'Ben4'!$Z$6:$BQ$6,0)),0)</f>
        <v>17904993.909866016</v>
      </c>
      <c r="L29" s="37">
        <f>IF(Ben5a!$A$4=1,INDEX(Ben5a!$W$32:$BN$32,1,MATCH($B29,Ben5a!$W$7:$BN$7,0)),0)</f>
        <v>487852.74098818109</v>
      </c>
      <c r="M29" s="37">
        <f>IF(Ben5b!$A$4=1,INDEX(Ben5b!$Z$29:$BQ$29,1,MATCH($B29,Ben5b!$Z$7:$BQ$7,0)),0)</f>
        <v>0</v>
      </c>
      <c r="N29" s="37">
        <f>IF(Ben5c!$A$4=1,INDEX(Ben5c!$Z$23:$BQ$23,1,MATCH($B29,Ben5c!$Z$7:$BQ$7,0)),0)</f>
        <v>5639.5037844929993</v>
      </c>
      <c r="O29" s="37">
        <f>IF(Ben5d!$A$4=1,INDEX(Ben5d!$Z$67:$BQ$67,1,MATCH($B29,Ben5d!$Z$7:$BQ$7,0)),0)</f>
        <v>219130.40645016974</v>
      </c>
      <c r="P29" s="37">
        <f>IF(Ben5e!$A$4=1,INDEX(Ben5e!$Z$61:$BQ$61,1,MATCH($B29,Ben5e!$Z$7:$BQ$7,0)),0)</f>
        <v>7493.2790400000004</v>
      </c>
      <c r="Q29" s="37">
        <f t="shared" si="1"/>
        <v>39236962.708580941</v>
      </c>
      <c r="R29" s="66">
        <f>INDEX(Parameters!$Z$30:$BQ$30,1,MATCH($A29,Parameters!$Z$25:$BQ$25))</f>
        <v>0.24151308674193336</v>
      </c>
      <c r="S29" s="37">
        <f t="shared" si="2"/>
        <v>0</v>
      </c>
      <c r="T29" s="37">
        <f t="shared" si="3"/>
        <v>0</v>
      </c>
      <c r="U29" s="37">
        <f t="shared" si="5"/>
        <v>9650157.3992573321</v>
      </c>
      <c r="X29" s="549">
        <f t="shared" si="6"/>
        <v>0</v>
      </c>
      <c r="Y29" s="549">
        <f t="shared" si="7"/>
        <v>0</v>
      </c>
      <c r="Z29" s="549">
        <f t="shared" si="8"/>
        <v>3093788.0135101606</v>
      </c>
      <c r="AA29" s="549">
        <f t="shared" si="9"/>
        <v>2741551.0168172871</v>
      </c>
      <c r="AB29" s="549">
        <f t="shared" si="10"/>
        <v>-947017.41686582926</v>
      </c>
      <c r="AC29" s="549">
        <f t="shared" si="11"/>
        <v>263628.01739863493</v>
      </c>
      <c r="AD29" s="549">
        <f t="shared" si="12"/>
        <v>4324290.3472672598</v>
      </c>
      <c r="AE29" s="549">
        <f t="shared" si="13"/>
        <v>117822.82135156853</v>
      </c>
      <c r="AF29" s="549">
        <f t="shared" si="14"/>
        <v>0</v>
      </c>
      <c r="AG29" s="549">
        <f t="shared" si="15"/>
        <v>1362.0139666857192</v>
      </c>
      <c r="AH29" s="549">
        <f t="shared" si="16"/>
        <v>52922.860860794957</v>
      </c>
      <c r="AI29" s="549">
        <f t="shared" si="17"/>
        <v>1809.7249507690312</v>
      </c>
    </row>
    <row r="30" spans="1:35">
      <c r="A30" s="87">
        <f>Project!$AX$19</f>
        <v>22</v>
      </c>
      <c r="B30" s="87">
        <f>Project!$AX$20</f>
        <v>2046</v>
      </c>
      <c r="C30" s="37">
        <f>INDEX(Cost!$X$22:$BG$22,1,MATCH($B30,Cost!$X$9:$BG$9))</f>
        <v>0</v>
      </c>
      <c r="D30" s="37">
        <f>INDEX(Cost!$X$32:$BQ$32,1,MATCH($B30,Cost!$X$9:$BQ$9,0))</f>
        <v>0</v>
      </c>
      <c r="E30" s="37">
        <f>IF(Ben1a!$A$4=1,INDEX(Ben1a!$Z$31:$BQ$31,1,MATCH($B30,Ben1a!$Z$7:$BQ$7,0)),0)</f>
        <v>0</v>
      </c>
      <c r="F30" s="37">
        <f>IF(Ben1b!$A$4=1,INDEX(Ben1b!$Z$36:$BQ$36,1,MATCH($B30,Ben1b!$Z$7:$BQ$7,0)),0)</f>
        <v>0</v>
      </c>
      <c r="G30" s="37">
        <f>IF(Ben2a!$A$4=1,INDEX(Ben2a!$Z$52:$BQ$52,1,MATCH($B30,Ben2a!$Z$7:$BQ$7,0)),0)</f>
        <v>12890766.406593181</v>
      </c>
      <c r="H30" s="37">
        <f>IF(Ben2b!$A$4=1,INDEX(Ben2b!$Z$51:$BQ$51,1,MATCH($B30,Ben2b!$Z$7:$BQ$7,0)),0)</f>
        <v>11386297.106223509</v>
      </c>
      <c r="I30" s="37">
        <f>IF(Ben2c!$A$4=1,INDEX(Ben2c!$Z$34:$BQ$34,1,MATCH($B30,Ben2c!$Z$7:$BQ$7,0)),0)</f>
        <v>-3921184.6846119612</v>
      </c>
      <c r="J30" s="37">
        <f>IF('Ben3'!$A$4=1,INDEX('Ben3'!$Z$66:$BQ$66,1,MATCH(Appendix!$B30,'Ben3'!$Z$8:$BQ$8,0)),0)</f>
        <v>1078535.5836149445</v>
      </c>
      <c r="K30" s="37">
        <f>IF('Ben4'!$A$4=1,INDEX('Ben4'!$Z$24:$BQ$24,1,MATCH($B30,'Ben4'!$Z$6:$BQ$6,0)),0)</f>
        <v>17904993.909866016</v>
      </c>
      <c r="L30" s="37">
        <f>IF(Ben5a!$A$4=1,INDEX(Ben5a!$W$32:$BN$32,1,MATCH($B30,Ben5a!$W$7:$BN$7,0)),0)</f>
        <v>489345.49879721028</v>
      </c>
      <c r="M30" s="37">
        <f>IF(Ben5b!$A$4=1,INDEX(Ben5b!$Z$29:$BQ$29,1,MATCH($B30,Ben5b!$Z$7:$BQ$7,0)),0)</f>
        <v>0</v>
      </c>
      <c r="N30" s="37">
        <f>IF(Ben5c!$A$4=1,INDEX(Ben5c!$Z$23:$BQ$23,1,MATCH($B30,Ben5c!$Z$7:$BQ$7,0)),0)</f>
        <v>5639.5037844929993</v>
      </c>
      <c r="O30" s="37">
        <f>IF(Ben5d!$A$4=1,INDEX(Ben5d!$Z$67:$BQ$67,1,MATCH($B30,Ben5d!$Z$7:$BQ$7,0)),0)</f>
        <v>219130.40645016974</v>
      </c>
      <c r="P30" s="37">
        <f>IF(Ben5e!$A$4=1,INDEX(Ben5e!$Z$61:$BQ$61,1,MATCH($B30,Ben5e!$Z$7:$BQ$7,0)),0)</f>
        <v>7493.2790400000004</v>
      </c>
      <c r="Q30" s="37">
        <f t="shared" si="1"/>
        <v>39339408.321685687</v>
      </c>
      <c r="R30" s="66">
        <f>INDEX(Parameters!$Z$30:$BQ$30,1,MATCH($A30,Parameters!$Z$25:$BQ$25))</f>
        <v>0.22571316517937698</v>
      </c>
      <c r="S30" s="37">
        <f t="shared" si="2"/>
        <v>0</v>
      </c>
      <c r="T30" s="37">
        <f t="shared" si="3"/>
        <v>0</v>
      </c>
      <c r="U30" s="37">
        <f t="shared" si="5"/>
        <v>9042298.9495772403</v>
      </c>
      <c r="X30" s="549">
        <f t="shared" si="6"/>
        <v>0</v>
      </c>
      <c r="Y30" s="549">
        <f t="shared" si="7"/>
        <v>0</v>
      </c>
      <c r="Z30" s="549">
        <f t="shared" si="8"/>
        <v>2909615.6872201306</v>
      </c>
      <c r="AA30" s="549">
        <f t="shared" si="9"/>
        <v>2570037.1595184891</v>
      </c>
      <c r="AB30" s="549">
        <f t="shared" si="10"/>
        <v>-885063.00641666283</v>
      </c>
      <c r="AC30" s="549">
        <f t="shared" si="11"/>
        <v>243439.68033631571</v>
      </c>
      <c r="AD30" s="549">
        <f t="shared" si="12"/>
        <v>4041392.8479133272</v>
      </c>
      <c r="AE30" s="549">
        <f t="shared" si="13"/>
        <v>110451.72139979934</v>
      </c>
      <c r="AF30" s="549">
        <f t="shared" si="14"/>
        <v>0</v>
      </c>
      <c r="AG30" s="549">
        <f t="shared" si="15"/>
        <v>1272.91024923899</v>
      </c>
      <c r="AH30" s="549">
        <f t="shared" si="16"/>
        <v>49460.617626911175</v>
      </c>
      <c r="AI30" s="549">
        <f t="shared" si="17"/>
        <v>1691.3317296906835</v>
      </c>
    </row>
    <row r="31" spans="1:35">
      <c r="A31" s="87">
        <f>Project!$AY$19</f>
        <v>23</v>
      </c>
      <c r="B31" s="87">
        <f>Project!$AY$20</f>
        <v>2047</v>
      </c>
      <c r="C31" s="37">
        <f>INDEX(Cost!$X$22:$BG$22,1,MATCH($B31,Cost!$X$9:$BG$9))</f>
        <v>0</v>
      </c>
      <c r="D31" s="37">
        <f>INDEX(Cost!$X$32:$BQ$32,1,MATCH($B31,Cost!$X$9:$BQ$9,0))</f>
        <v>0</v>
      </c>
      <c r="E31" s="37">
        <f>IF(Ben1a!$A$4=1,INDEX(Ben1a!$Z$31:$BQ$31,1,MATCH($B31,Ben1a!$Z$7:$BQ$7,0)),0)</f>
        <v>0</v>
      </c>
      <c r="F31" s="37">
        <f>IF(Ben1b!$A$4=1,INDEX(Ben1b!$Z$36:$BQ$36,1,MATCH($B31,Ben1b!$Z$7:$BQ$7,0)),0)</f>
        <v>0</v>
      </c>
      <c r="G31" s="37">
        <f>IF(Ben2a!$A$4=1,INDEX(Ben2a!$Z$52:$BQ$52,1,MATCH($B31,Ben2a!$Z$7:$BQ$7,0)),0)</f>
        <v>12972031.50874134</v>
      </c>
      <c r="H31" s="37">
        <f>IF(Ben2b!$A$4=1,INDEX(Ben2b!$Z$51:$BQ$51,1,MATCH($B31,Ben2b!$Z$7:$BQ$7,0)),0)</f>
        <v>11421137.504756093</v>
      </c>
      <c r="I31" s="37">
        <f>IF(Ben2c!$A$4=1,INDEX(Ben2c!$Z$34:$BQ$34,1,MATCH($B31,Ben2c!$Z$7:$BQ$7,0)),0)</f>
        <v>-3921184.6846119612</v>
      </c>
      <c r="J31" s="37">
        <f>IF('Ben3'!$A$4=1,INDEX('Ben3'!$Z$66:$BQ$66,1,MATCH(Appendix!$B31,'Ben3'!$Z$8:$BQ$8,0)),0)</f>
        <v>1082896.0280570658</v>
      </c>
      <c r="K31" s="37">
        <f>IF('Ben4'!$A$4=1,INDEX('Ben4'!$Z$24:$BQ$24,1,MATCH($B31,'Ben4'!$Z$6:$BQ$6,0)),0)</f>
        <v>17904993.909866016</v>
      </c>
      <c r="L31" s="37">
        <f>IF(Ben5a!$A$4=1,INDEX(Ben5a!$W$32:$BN$32,1,MATCH($B31,Ben5a!$W$7:$BN$7,0)),0)</f>
        <v>490842.82422611571</v>
      </c>
      <c r="M31" s="37">
        <f>IF(Ben5b!$A$4=1,INDEX(Ben5b!$Z$29:$BQ$29,1,MATCH($B31,Ben5b!$Z$7:$BQ$7,0)),0)</f>
        <v>0</v>
      </c>
      <c r="N31" s="37">
        <f>IF(Ben5c!$A$4=1,INDEX(Ben5c!$Z$23:$BQ$23,1,MATCH($B31,Ben5c!$Z$7:$BQ$7,0)),0)</f>
        <v>5639.5037844929993</v>
      </c>
      <c r="O31" s="37">
        <f>IF(Ben5d!$A$4=1,INDEX(Ben5d!$Z$67:$BQ$67,1,MATCH($B31,Ben5d!$Z$7:$BQ$7,0)),0)</f>
        <v>219130.40645016974</v>
      </c>
      <c r="P31" s="37">
        <f>IF(Ben5e!$A$4=1,INDEX(Ben5e!$Z$61:$BQ$61,1,MATCH($B31,Ben5e!$Z$7:$BQ$7,0)),0)</f>
        <v>7493.2790400000004</v>
      </c>
      <c r="Q31" s="37">
        <f t="shared" si="1"/>
        <v>39459874.266808555</v>
      </c>
      <c r="R31" s="66">
        <f>INDEX(Parameters!$Z$30:$BQ$30,1,MATCH($A31,Parameters!$Z$25:$BQ$25))</f>
        <v>0.21094688334521211</v>
      </c>
      <c r="S31" s="37">
        <f t="shared" si="2"/>
        <v>0</v>
      </c>
      <c r="T31" s="37">
        <f t="shared" si="3"/>
        <v>0</v>
      </c>
      <c r="U31" s="37">
        <f t="shared" si="5"/>
        <v>8476474.4536533691</v>
      </c>
      <c r="X31" s="549">
        <f t="shared" si="6"/>
        <v>0</v>
      </c>
      <c r="Y31" s="549">
        <f t="shared" si="7"/>
        <v>0</v>
      </c>
      <c r="Z31" s="549">
        <f t="shared" si="8"/>
        <v>2736409.617424875</v>
      </c>
      <c r="AA31" s="549">
        <f t="shared" si="9"/>
        <v>2409253.3608854106</v>
      </c>
      <c r="AB31" s="549">
        <f t="shared" si="10"/>
        <v>-827161.68823987176</v>
      </c>
      <c r="AC31" s="549">
        <f t="shared" si="11"/>
        <v>228433.54210554739</v>
      </c>
      <c r="AD31" s="549">
        <f t="shared" si="12"/>
        <v>3777002.6616012398</v>
      </c>
      <c r="AE31" s="549">
        <f t="shared" si="13"/>
        <v>103541.76398286088</v>
      </c>
      <c r="AF31" s="549">
        <f t="shared" si="14"/>
        <v>0</v>
      </c>
      <c r="AG31" s="549">
        <f t="shared" si="15"/>
        <v>1189.6357469523271</v>
      </c>
      <c r="AH31" s="549">
        <f t="shared" si="16"/>
        <v>46224.87628683287</v>
      </c>
      <c r="AI31" s="549">
        <f t="shared" si="17"/>
        <v>1580.6838595240031</v>
      </c>
    </row>
    <row r="32" spans="1:35">
      <c r="A32" s="87">
        <f>Project!$AZ$19</f>
        <v>24</v>
      </c>
      <c r="B32" s="87">
        <f>Project!$AZ$20</f>
        <v>2048</v>
      </c>
      <c r="C32" s="37">
        <f>INDEX(Cost!$X$22:$BG$22,1,MATCH($B32,Cost!$X$9:$BG$9))</f>
        <v>0</v>
      </c>
      <c r="D32" s="37">
        <f>INDEX(Cost!$X$32:$BQ$32,1,MATCH($B32,Cost!$X$9:$BQ$9,0))</f>
        <v>0</v>
      </c>
      <c r="E32" s="37">
        <f>IF(Ben1a!$A$4=1,INDEX(Ben1a!$Z$31:$BQ$31,1,MATCH($B32,Ben1a!$Z$7:$BQ$7,0)),0)</f>
        <v>5071828.332987614</v>
      </c>
      <c r="F32" s="37">
        <f>IF(Ben1b!$A$4=1,INDEX(Ben1b!$Z$36:$BQ$36,1,MATCH($B32,Ben1b!$Z$7:$BQ$7,0)),0)</f>
        <v>37296876.902841948</v>
      </c>
      <c r="G32" s="37">
        <f>IF(Ben2a!$A$4=1,INDEX(Ben2a!$Z$52:$BQ$52,1,MATCH($B32,Ben2a!$Z$7:$BQ$7,0)),0)</f>
        <v>13053820.992243318</v>
      </c>
      <c r="H32" s="37">
        <f>IF(Ben2b!$A$4=1,INDEX(Ben2b!$Z$51:$BQ$51,1,MATCH($B32,Ben2b!$Z$7:$BQ$7,0)),0)</f>
        <v>11456084.509796355</v>
      </c>
      <c r="I32" s="37">
        <f>IF(Ben2c!$A$4=1,INDEX(Ben2c!$Z$34:$BQ$34,1,MATCH($B32,Ben2c!$Z$7:$BQ$7,0)),0)</f>
        <v>-3921184.6846119612</v>
      </c>
      <c r="J32" s="37">
        <f>IF('Ben3'!$A$4=1,INDEX('Ben3'!$Z$66:$BQ$66,1,MATCH(Appendix!$B32,'Ben3'!$Z$8:$BQ$8,0)),0)</f>
        <v>1106311.2553703659</v>
      </c>
      <c r="K32" s="37">
        <f>IF('Ben4'!$A$4=1,INDEX('Ben4'!$Z$24:$BQ$24,1,MATCH($B32,'Ben4'!$Z$6:$BQ$6,0)),0)</f>
        <v>17904993.909866016</v>
      </c>
      <c r="L32" s="37">
        <f>IF(Ben5a!$A$4=1,INDEX(Ben5a!$W$32:$BN$32,1,MATCH($B32,Ben5a!$W$7:$BN$7,0)),0)</f>
        <v>492344.73125114397</v>
      </c>
      <c r="M32" s="37">
        <f>IF(Ben5b!$A$4=1,INDEX(Ben5b!$Z$29:$BQ$29,1,MATCH($B32,Ben5b!$Z$7:$BQ$7,0)),0)</f>
        <v>68493.197976764859</v>
      </c>
      <c r="N32" s="37">
        <f>IF(Ben5c!$A$4=1,INDEX(Ben5c!$Z$23:$BQ$23,1,MATCH($B32,Ben5c!$Z$7:$BQ$7,0)),0)</f>
        <v>5639.5037844929993</v>
      </c>
      <c r="O32" s="37">
        <f>IF(Ben5d!$A$4=1,INDEX(Ben5d!$Z$67:$BQ$67,1,MATCH($B32,Ben5d!$Z$7:$BQ$7,0)),0)</f>
        <v>219130.40645016974</v>
      </c>
      <c r="P32" s="37">
        <f>IF(Ben5e!$A$4=1,INDEX(Ben5e!$Z$61:$BQ$61,1,MATCH($B32,Ben5e!$Z$7:$BQ$7,0)),0)</f>
        <v>7493.2790400000004</v>
      </c>
      <c r="Q32" s="37">
        <f t="shared" si="1"/>
        <v>39600025.982664093</v>
      </c>
      <c r="R32" s="66">
        <f>INDEX(Parameters!$Z$30:$BQ$30,1,MATCH($A32,Parameters!$Z$25:$BQ$25))</f>
        <v>0.19714661994879637</v>
      </c>
      <c r="S32" s="37">
        <f t="shared" si="2"/>
        <v>0</v>
      </c>
      <c r="T32" s="37">
        <f t="shared" si="3"/>
        <v>0</v>
      </c>
      <c r="U32" s="37">
        <f t="shared" si="5"/>
        <v>16316215.5060078</v>
      </c>
      <c r="X32" s="549">
        <f t="shared" si="6"/>
        <v>999893.81280904659</v>
      </c>
      <c r="Y32" s="549">
        <f t="shared" si="7"/>
        <v>7352953.2160416227</v>
      </c>
      <c r="Z32" s="549">
        <f t="shared" si="8"/>
        <v>2573516.6860374133</v>
      </c>
      <c r="AA32" s="549">
        <f t="shared" si="9"/>
        <v>2258528.3389541153</v>
      </c>
      <c r="AB32" s="549">
        <f t="shared" si="10"/>
        <v>-773048.30676623527</v>
      </c>
      <c r="AC32" s="549">
        <f t="shared" si="11"/>
        <v>218105.52460757733</v>
      </c>
      <c r="AD32" s="549">
        <f t="shared" si="12"/>
        <v>3529909.0295338691</v>
      </c>
      <c r="AE32" s="549">
        <f t="shared" si="13"/>
        <v>97064.099615761574</v>
      </c>
      <c r="AF32" s="549">
        <f t="shared" si="14"/>
        <v>13503.20247060293</v>
      </c>
      <c r="AG32" s="549">
        <f t="shared" si="15"/>
        <v>1111.8091093012401</v>
      </c>
      <c r="AH32" s="549">
        <f t="shared" si="16"/>
        <v>43200.818959656892</v>
      </c>
      <c r="AI32" s="549">
        <f t="shared" si="17"/>
        <v>1477.2746350691618</v>
      </c>
    </row>
    <row r="33" spans="1:35">
      <c r="A33" s="87">
        <f>A32+1</f>
        <v>25</v>
      </c>
      <c r="B33" s="87">
        <f>B32+1</f>
        <v>2049</v>
      </c>
      <c r="C33" s="37">
        <f>INDEX(Cost!$X$22:$BG$22,1,MATCH($B33,Cost!$X$9:$BG$9))</f>
        <v>0</v>
      </c>
      <c r="D33" s="37">
        <f>INDEX(Cost!$X$32:$BQ$32,1,MATCH($B33,Cost!$X$9:$BQ$9,0))</f>
        <v>0</v>
      </c>
      <c r="E33" s="37">
        <f>IF(Ben1a!$A$4=1,INDEX(Ben1a!$Z$31:$BQ$31,1,MATCH($B33,Ben1a!$Z$7:$BQ$7,0)),0)</f>
        <v>10295727.061956672</v>
      </c>
      <c r="F33" s="37">
        <f>IF(Ben1b!$A$4=1,INDEX(Ben1b!$Z$36:$BQ$36,1,MATCH($B33,Ben1b!$Z$7:$BQ$7,0)),0)</f>
        <v>75190503.836129367</v>
      </c>
      <c r="G33" s="37">
        <f>IF(Ben2a!$A$4=1,INDEX(Ben2a!$Z$52:$BQ$52,1,MATCH($B33,Ben2a!$Z$7:$BQ$7,0)),0)</f>
        <v>13136138.321622068</v>
      </c>
      <c r="H33" s="37">
        <f>IF(Ben2b!$A$4=1,INDEX(Ben2b!$Z$51:$BQ$51,1,MATCH($B33,Ben2b!$Z$7:$BQ$7,0)),0)</f>
        <v>11491138.447544573</v>
      </c>
      <c r="I33" s="37">
        <f>IF(Ben2c!$A$4=1,INDEX(Ben2c!$Z$34:$BQ$34,1,MATCH($B33,Ben2c!$Z$7:$BQ$7,0)),0)</f>
        <v>-3921184.6846119612</v>
      </c>
      <c r="J33" s="37">
        <f>IF('Ben3'!$A$4=1,INDEX('Ben3'!$Z$66:$BQ$66,1,MATCH(Appendix!$B33,'Ben3'!$Z$8:$BQ$8,0)),0)</f>
        <v>1106311.2553703659</v>
      </c>
      <c r="K33" s="37">
        <f>IF('Ben4'!$A$4=1,INDEX('Ben4'!$Z$24:$BQ$24,1,MATCH($B33,'Ben4'!$Z$6:$BQ$6,0)),0)</f>
        <v>17904993.909866016</v>
      </c>
      <c r="L33" s="37">
        <f>IF(Ben5a!$A$4=1,INDEX(Ben5a!$W$32:$BN$32,1,MATCH($B33,Ben5a!$W$7:$BN$7,0)),0)</f>
        <v>493851.23389130714</v>
      </c>
      <c r="M33" s="37">
        <f>IF(Ben5b!$A$4=1,INDEX(Ben5b!$Z$29:$BQ$29,1,MATCH($B33,Ben5b!$Z$7:$BQ$7,0)),0)</f>
        <v>139040.051372152</v>
      </c>
      <c r="N33" s="37">
        <f>IF(Ben5c!$A$4=1,INDEX(Ben5c!$Z$23:$BQ$23,1,MATCH($B33,Ben5c!$Z$7:$BQ$7,0)),0)</f>
        <v>5639.5037844929993</v>
      </c>
      <c r="O33" s="37">
        <f>IF(Ben5d!$A$4=1,INDEX(Ben5d!$Z$67:$BQ$67,1,MATCH($B33,Ben5d!$Z$7:$BQ$7,0)),0)</f>
        <v>219130.40645016974</v>
      </c>
      <c r="P33" s="37">
        <f>IF(Ben5e!$A$4=1,INDEX(Ben5e!$Z$61:$BQ$61,1,MATCH($B33,Ben5e!$Z$7:$BQ$7,0)),0)</f>
        <v>7493.2790400000004</v>
      </c>
      <c r="Q33" s="37">
        <f t="shared" si="1"/>
        <v>39717397.249791063</v>
      </c>
      <c r="R33" s="66">
        <f>INDEX(Parameters!$Z$30:$BQ$30,1,MATCH($A33,Parameters!$Z$25:$BQ$25))</f>
        <v>0.18424917752223957</v>
      </c>
      <c r="S33" s="37">
        <f t="shared" si="2"/>
        <v>0</v>
      </c>
      <c r="T33" s="37">
        <f t="shared" si="3"/>
        <v>0</v>
      </c>
      <c r="U33" s="37">
        <f t="shared" si="5"/>
        <v>23228069.509410016</v>
      </c>
      <c r="X33" s="549">
        <f t="shared" si="6"/>
        <v>1896979.243158981</v>
      </c>
      <c r="Y33" s="549">
        <f t="shared" si="7"/>
        <v>13853788.489289636</v>
      </c>
      <c r="Z33" s="549">
        <f t="shared" si="8"/>
        <v>2420322.6815772387</v>
      </c>
      <c r="AA33" s="549">
        <f t="shared" si="9"/>
        <v>2117232.8077542726</v>
      </c>
      <c r="AB33" s="549">
        <f t="shared" si="10"/>
        <v>-722475.05305255624</v>
      </c>
      <c r="AC33" s="549">
        <f t="shared" si="11"/>
        <v>203836.93888558628</v>
      </c>
      <c r="AD33" s="549">
        <f t="shared" si="12"/>
        <v>3298980.4014335219</v>
      </c>
      <c r="AE33" s="549">
        <f t="shared" si="13"/>
        <v>90991.683662816504</v>
      </c>
      <c r="AF33" s="549">
        <f t="shared" si="14"/>
        <v>25618.015107968942</v>
      </c>
      <c r="AG33" s="549">
        <f t="shared" si="15"/>
        <v>1039.0739339263926</v>
      </c>
      <c r="AH33" s="549">
        <f t="shared" si="16"/>
        <v>40374.597158557837</v>
      </c>
      <c r="AI33" s="549">
        <f t="shared" si="17"/>
        <v>1380.6305000646371</v>
      </c>
    </row>
    <row r="34" spans="1:35">
      <c r="A34" s="87">
        <f>A33+1</f>
        <v>26</v>
      </c>
      <c r="B34" s="87">
        <f t="shared" ref="B34:B48" si="18">B33+1</f>
        <v>2050</v>
      </c>
      <c r="C34" s="37">
        <f>INDEX(Cost!$X$22:$BG$22,1,MATCH($B34,Cost!$X$9:$BG$9))</f>
        <v>0</v>
      </c>
      <c r="D34" s="37">
        <f>INDEX(Cost!$X$32:$BQ$32,1,MATCH($B34,Cost!$X$9:$BQ$9,0))</f>
        <v>0</v>
      </c>
      <c r="E34" s="37">
        <f>IF(Ben1a!$A$4=1,INDEX(Ben1a!$Z$31:$BQ$31,1,MATCH($B34,Ben1a!$Z$7:$BQ$7,0)),0)</f>
        <v>15676291.751440698</v>
      </c>
      <c r="F34" s="37">
        <f>IF(Ben1b!$A$4=1,INDEX(Ben1b!$Z$36:$BQ$36,1,MATCH($B34,Ben1b!$Z$7:$BQ$7,0)),0)</f>
        <v>113688041.80022763</v>
      </c>
      <c r="G34" s="37">
        <f>IF(Ben2a!$A$4=1,INDEX(Ben2a!$Z$52:$BQ$52,1,MATCH($B34,Ben2a!$Z$7:$BQ$7,0)),0)</f>
        <v>13218986.984818872</v>
      </c>
      <c r="H34" s="37">
        <f>IF(Ben2b!$A$4=1,INDEX(Ben2b!$Z$51:$BQ$51,1,MATCH($B34,Ben2b!$Z$7:$BQ$7,0)),0)</f>
        <v>11526299.645199137</v>
      </c>
      <c r="I34" s="37">
        <f>IF(Ben2c!$A$4=1,INDEX(Ben2c!$Z$34:$BQ$34,1,MATCH($B34,Ben2c!$Z$7:$BQ$7,0)),0)</f>
        <v>-3921184.6846119612</v>
      </c>
      <c r="J34" s="37">
        <f>IF('Ben3'!$A$4=1,INDEX('Ben3'!$Z$66:$BQ$66,1,MATCH(Appendix!$B34,'Ben3'!$Z$8:$BQ$8,0)),0)</f>
        <v>1106311.2553703659</v>
      </c>
      <c r="K34" s="37">
        <f>IF('Ben4'!$A$4=1,INDEX('Ben4'!$Z$24:$BQ$24,1,MATCH($B34,'Ben4'!$Z$6:$BQ$6,0)),0)</f>
        <v>17904993.909866016</v>
      </c>
      <c r="L34" s="37">
        <f>IF(Ben5a!$A$4=1,INDEX(Ben5a!$W$32:$BN$32,1,MATCH($B34,Ben5a!$W$7:$BN$7,0)),0)</f>
        <v>495362.34620851302</v>
      </c>
      <c r="M34" s="37">
        <f>IF(Ben5b!$A$4=1,INDEX(Ben5b!$Z$29:$BQ$29,1,MATCH($B34,Ben5b!$Z$7:$BQ$7,0)),0)</f>
        <v>211702.62161465315</v>
      </c>
      <c r="N34" s="37">
        <f>IF(Ben5c!$A$4=1,INDEX(Ben5c!$Z$23:$BQ$23,1,MATCH($B34,Ben5c!$Z$7:$BQ$7,0)),0)</f>
        <v>5639.5037844929993</v>
      </c>
      <c r="O34" s="37">
        <f>IF(Ben5d!$A$4=1,INDEX(Ben5d!$Z$67:$BQ$67,1,MATCH($B34,Ben5d!$Z$7:$BQ$7,0)),0)</f>
        <v>219130.40645016974</v>
      </c>
      <c r="P34" s="37">
        <f>IF(Ben5e!$A$4=1,INDEX(Ben5e!$Z$61:$BQ$61,1,MATCH($B34,Ben5e!$Z$7:$BQ$7,0)),0)</f>
        <v>7493.2790400000004</v>
      </c>
      <c r="Q34" s="37">
        <f t="shared" si="1"/>
        <v>39835407.110642433</v>
      </c>
      <c r="R34" s="66">
        <f>INDEX(Parameters!$Z$30:$BQ$30,1,MATCH($A34,Parameters!$Z$25:$BQ$25))</f>
        <v>0.17219549301143888</v>
      </c>
      <c r="S34" s="37">
        <f t="shared" si="2"/>
        <v>0</v>
      </c>
      <c r="T34" s="37">
        <f t="shared" si="3"/>
        <v>0</v>
      </c>
      <c r="U34" s="37">
        <f t="shared" si="5"/>
        <v>29297180.835865192</v>
      </c>
      <c r="X34" s="549">
        <f t="shared" si="6"/>
        <v>2699386.7867304836</v>
      </c>
      <c r="Y34" s="549">
        <f t="shared" si="7"/>
        <v>19576568.407295268</v>
      </c>
      <c r="Z34" s="549">
        <f t="shared" si="8"/>
        <v>2276249.9809626797</v>
      </c>
      <c r="AA34" s="549">
        <f t="shared" si="9"/>
        <v>1984776.8500026385</v>
      </c>
      <c r="AB34" s="549">
        <f t="shared" si="10"/>
        <v>-675210.32995566016</v>
      </c>
      <c r="AC34" s="549">
        <f t="shared" si="11"/>
        <v>190501.81204260403</v>
      </c>
      <c r="AD34" s="549">
        <f t="shared" si="12"/>
        <v>3083159.2536761896</v>
      </c>
      <c r="AE34" s="549">
        <f t="shared" si="13"/>
        <v>85299.163424677972</v>
      </c>
      <c r="AF34" s="549">
        <f t="shared" si="14"/>
        <v>36454.237300749293</v>
      </c>
      <c r="AG34" s="549">
        <f t="shared" si="15"/>
        <v>971.09713451064738</v>
      </c>
      <c r="AH34" s="549">
        <f t="shared" si="16"/>
        <v>37733.268372483966</v>
      </c>
      <c r="AI34" s="549">
        <f t="shared" si="17"/>
        <v>1290.3088785650816</v>
      </c>
    </row>
    <row r="35" spans="1:35">
      <c r="A35" s="87">
        <f>A34+1</f>
        <v>27</v>
      </c>
      <c r="B35" s="87">
        <f t="shared" si="18"/>
        <v>2051</v>
      </c>
      <c r="C35" s="37">
        <f>INDEX(Cost!$X$22:$BG$22,1,MATCH($B35,Cost!$X$9:$BG$9))</f>
        <v>0</v>
      </c>
      <c r="D35" s="37">
        <f>INDEX(Cost!$X$32:$BQ$32,1,MATCH($B35,Cost!$X$9:$BQ$9,0))</f>
        <v>0</v>
      </c>
      <c r="E35" s="37">
        <f>IF(Ben1a!$A$4=1,INDEX(Ben1a!$Z$31:$BQ$31,1,MATCH($B35,Ben1a!$Z$7:$BQ$7,0)),0)</f>
        <v>21218259.455040306</v>
      </c>
      <c r="F35" s="37">
        <f>IF(Ben1b!$A$4=1,INDEX(Ben1b!$Z$36:$BQ$36,1,MATCH($B35,Ben1b!$Z$7:$BQ$7,0)),0)</f>
        <v>152796728.17950591</v>
      </c>
      <c r="G35" s="37">
        <f>IF(Ben2a!$A$4=1,INDEX(Ben2a!$Z$52:$BQ$52,1,MATCH($B35,Ben2a!$Z$7:$BQ$7,0)),0)</f>
        <v>13302370.493355017</v>
      </c>
      <c r="H35" s="37">
        <f>IF(Ben2b!$A$4=1,INDEX(Ben2b!$Z$51:$BQ$51,1,MATCH($B35,Ben2b!$Z$7:$BQ$7,0)),0)</f>
        <v>11561568.430959631</v>
      </c>
      <c r="I35" s="37">
        <f>IF(Ben2c!$A$4=1,INDEX(Ben2c!$Z$34:$BQ$34,1,MATCH($B35,Ben2c!$Z$7:$BQ$7,0)),0)</f>
        <v>-3921184.6846119612</v>
      </c>
      <c r="J35" s="37">
        <f>IF('Ben3'!$A$4=1,INDEX('Ben3'!$Z$66:$BQ$66,1,MATCH(Appendix!$B35,'Ben3'!$Z$8:$BQ$8,0)),0)</f>
        <v>1106311.2553703659</v>
      </c>
      <c r="K35" s="37">
        <f>IF('Ben4'!$A$4=1,INDEX('Ben4'!$Z$24:$BQ$24,1,MATCH($B35,'Ben4'!$Z$6:$BQ$6,0)),0)</f>
        <v>17904993.909866016</v>
      </c>
      <c r="L35" s="37">
        <f>IF(Ben5a!$A$4=1,INDEX(Ben5a!$W$32:$BN$32,1,MATCH($B35,Ben5a!$W$7:$BN$7,0)),0)</f>
        <v>496878.08230769727</v>
      </c>
      <c r="M35" s="37">
        <f>IF(Ben5b!$A$4=1,INDEX(Ben5b!$Z$29:$BQ$29,1,MATCH($B35,Ben5b!$Z$7:$BQ$7,0)),0)</f>
        <v>286544.88089117815</v>
      </c>
      <c r="N35" s="37">
        <f>IF(Ben5c!$A$4=1,INDEX(Ben5c!$Z$23:$BQ$23,1,MATCH($B35,Ben5c!$Z$7:$BQ$7,0)),0)</f>
        <v>5639.5037844929993</v>
      </c>
      <c r="O35" s="37">
        <f>IF(Ben5d!$A$4=1,INDEX(Ben5d!$Z$67:$BQ$67,1,MATCH($B35,Ben5d!$Z$7:$BQ$7,0)),0)</f>
        <v>219130.40645016974</v>
      </c>
      <c r="P35" s="37">
        <f>IF(Ben5e!$A$4=1,INDEX(Ben5e!$Z$61:$BQ$61,1,MATCH($B35,Ben5e!$Z$7:$BQ$7,0)),0)</f>
        <v>7493.2790400000004</v>
      </c>
      <c r="Q35" s="37">
        <f t="shared" si="1"/>
        <v>39954059.40493907</v>
      </c>
      <c r="R35" s="66">
        <f>INDEX(Parameters!$Z$30:$BQ$30,1,MATCH($A35,Parameters!$Z$25:$BQ$25))</f>
        <v>0.16093036730041013</v>
      </c>
      <c r="S35" s="37">
        <f t="shared" si="2"/>
        <v>0</v>
      </c>
      <c r="T35" s="37">
        <f t="shared" si="3"/>
        <v>0</v>
      </c>
      <c r="U35" s="37">
        <f t="shared" si="5"/>
        <v>34597572.076562606</v>
      </c>
      <c r="X35" s="549">
        <f t="shared" si="6"/>
        <v>3414662.2875750368</v>
      </c>
      <c r="Y35" s="549">
        <f t="shared" si="7"/>
        <v>24589633.588228814</v>
      </c>
      <c r="Z35" s="549">
        <f t="shared" si="8"/>
        <v>2140755.3694617609</v>
      </c>
      <c r="AA35" s="549">
        <f t="shared" si="9"/>
        <v>1860607.4541631599</v>
      </c>
      <c r="AB35" s="549">
        <f t="shared" si="10"/>
        <v>-631037.69154734584</v>
      </c>
      <c r="AC35" s="549">
        <f t="shared" si="11"/>
        <v>178039.07667533081</v>
      </c>
      <c r="AD35" s="549">
        <f t="shared" si="12"/>
        <v>2881457.2464263444</v>
      </c>
      <c r="AE35" s="549">
        <f t="shared" si="13"/>
        <v>79962.772289301138</v>
      </c>
      <c r="AF35" s="549">
        <f t="shared" si="14"/>
        <v>46113.77292986957</v>
      </c>
      <c r="AG35" s="549">
        <f t="shared" si="15"/>
        <v>907.56741543051135</v>
      </c>
      <c r="AH35" s="549">
        <f t="shared" si="16"/>
        <v>35264.73679671398</v>
      </c>
      <c r="AI35" s="549">
        <f t="shared" si="17"/>
        <v>1205.8961481916647</v>
      </c>
    </row>
    <row r="36" spans="1:35">
      <c r="A36" s="87">
        <f>A35+1</f>
        <v>28</v>
      </c>
      <c r="B36" s="87">
        <f t="shared" si="18"/>
        <v>2052</v>
      </c>
      <c r="C36" s="37">
        <f>INDEX(Cost!$X$22:$BG$22,1,MATCH($B36,Cost!$X$9:$BG$9))</f>
        <v>0</v>
      </c>
      <c r="D36" s="37">
        <f>INDEX(Cost!$X$32:$BQ$32,1,MATCH($B36,Cost!$X$9:$BQ$9,0))</f>
        <v>0</v>
      </c>
      <c r="E36" s="37">
        <f>IF(Ben1a!$A$4=1,INDEX(Ben1a!$Z$31:$BQ$31,1,MATCH($B36,Ben1a!$Z$7:$BQ$7,0)),0)</f>
        <v>26926513.125456721</v>
      </c>
      <c r="F36" s="37">
        <f>IF(Ben1b!$A$4=1,INDEX(Ben1b!$Z$36:$BQ$36,1,MATCH($B36,Ben1b!$Z$7:$BQ$7,0)),0)</f>
        <v>192523877.50617748</v>
      </c>
      <c r="G36" s="37">
        <f>IF(Ben2a!$A$4=1,INDEX(Ben2a!$Z$52:$BQ$52,1,MATCH($B36,Ben2a!$Z$7:$BQ$7,0)),0)</f>
        <v>13386292.382494608</v>
      </c>
      <c r="H36" s="37">
        <f>IF(Ben2b!$A$4=1,INDEX(Ben2b!$Z$51:$BQ$51,1,MATCH($B36,Ben2b!$Z$7:$BQ$7,0)),0)</f>
        <v>11596945.134029865</v>
      </c>
      <c r="I36" s="37">
        <f>IF(Ben2c!$A$4=1,INDEX(Ben2c!$Z$34:$BQ$34,1,MATCH($B36,Ben2c!$Z$7:$BQ$7,0)),0)</f>
        <v>-3921184.6846119612</v>
      </c>
      <c r="J36" s="37">
        <f>IF('Ben3'!$A$4=1,INDEX('Ben3'!$Z$66:$BQ$66,1,MATCH(Appendix!$B36,'Ben3'!$Z$8:$BQ$8,0)),0)</f>
        <v>1106311.2553703659</v>
      </c>
      <c r="K36" s="37">
        <f>IF('Ben4'!$A$4=1,INDEX('Ben4'!$Z$24:$BQ$24,1,MATCH($B36,'Ben4'!$Z$6:$BQ$6,0)),0)</f>
        <v>17904993.909866016</v>
      </c>
      <c r="L36" s="37">
        <f>IF(Ben5a!$A$4=1,INDEX(Ben5a!$W$32:$BN$32,1,MATCH($B36,Ben5a!$W$7:$BN$7,0)),0)</f>
        <v>498398.45633695408</v>
      </c>
      <c r="M36" s="37">
        <f>IF(Ben5b!$A$4=1,INDEX(Ben5b!$Z$29:$BQ$29,1,MATCH($B36,Ben5b!$Z$7:$BQ$7,0)),0)</f>
        <v>363632.77170295519</v>
      </c>
      <c r="N36" s="37">
        <f>IF(Ben5c!$A$4=1,INDEX(Ben5c!$Z$23:$BQ$23,1,MATCH($B36,Ben5c!$Z$7:$BQ$7,0)),0)</f>
        <v>5639.5037844929993</v>
      </c>
      <c r="O36" s="37">
        <f>IF(Ben5d!$A$4=1,INDEX(Ben5d!$Z$67:$BQ$67,1,MATCH($B36,Ben5d!$Z$7:$BQ$7,0)),0)</f>
        <v>219130.40645016974</v>
      </c>
      <c r="P36" s="37">
        <f>IF(Ben5e!$A$4=1,INDEX(Ben5e!$Z$61:$BQ$61,1,MATCH($B36,Ben5e!$Z$7:$BQ$7,0)),0)</f>
        <v>7493.2790400000004</v>
      </c>
      <c r="Q36" s="37">
        <f t="shared" si="1"/>
        <v>40073357.997148894</v>
      </c>
      <c r="R36" s="66">
        <f>INDEX(Parameters!$Z$30:$BQ$30,1,MATCH($A36,Parameters!$Z$25:$BQ$25))</f>
        <v>0.15040221243028987</v>
      </c>
      <c r="S36" s="37">
        <f t="shared" si="2"/>
        <v>0</v>
      </c>
      <c r="T36" s="37">
        <f t="shared" si="3"/>
        <v>0</v>
      </c>
      <c r="U36" s="37">
        <f t="shared" si="5"/>
        <v>39197530.273385629</v>
      </c>
      <c r="X36" s="549">
        <f t="shared" si="6"/>
        <v>4049807.1471019299</v>
      </c>
      <c r="Y36" s="549">
        <f t="shared" si="7"/>
        <v>28956017.122587211</v>
      </c>
      <c r="Z36" s="549">
        <f t="shared" si="8"/>
        <v>2013327.9905659251</v>
      </c>
      <c r="AA36" s="549">
        <f t="shared" si="9"/>
        <v>1744206.2055907762</v>
      </c>
      <c r="AB36" s="549">
        <f t="shared" si="10"/>
        <v>-589754.85191340733</v>
      </c>
      <c r="AC36" s="549">
        <f t="shared" si="11"/>
        <v>166391.66044423444</v>
      </c>
      <c r="AD36" s="549">
        <f t="shared" si="12"/>
        <v>2692950.6975947148</v>
      </c>
      <c r="AE36" s="549">
        <f t="shared" si="13"/>
        <v>74960.23050491912</v>
      </c>
      <c r="AF36" s="549">
        <f t="shared" si="14"/>
        <v>54691.173376282961</v>
      </c>
      <c r="AG36" s="549">
        <f t="shared" si="15"/>
        <v>848.19384619673974</v>
      </c>
      <c r="AH36" s="549">
        <f t="shared" si="16"/>
        <v>32957.697940854188</v>
      </c>
      <c r="AI36" s="549">
        <f t="shared" si="17"/>
        <v>1127.0057459735185</v>
      </c>
    </row>
    <row r="37" spans="1:35">
      <c r="A37" s="87">
        <f>A36+1</f>
        <v>29</v>
      </c>
      <c r="B37" s="87">
        <f t="shared" si="18"/>
        <v>2053</v>
      </c>
      <c r="C37" s="37">
        <f>INDEX(Cost!$X$22:$BG$22,1,MATCH($B37,Cost!$X$9:$BG$9))</f>
        <v>0</v>
      </c>
      <c r="D37" s="37">
        <f>INDEX(Cost!$X$32:$BQ$32,1,MATCH($B37,Cost!$X$9:$BQ$9,0))</f>
        <v>0</v>
      </c>
      <c r="E37" s="37">
        <f>IF(Ben1a!$A$4=1,INDEX(Ben1a!$Z$31:$BQ$31,1,MATCH($B37,Ben1a!$Z$7:$BQ$7,0)),0)</f>
        <v>32806086.16335639</v>
      </c>
      <c r="F37" s="37">
        <f>IF(Ben1b!$A$4=1,INDEX(Ben1b!$Z$36:$BQ$36,1,MATCH($B37,Ben1b!$Z$7:$BQ$7,0)),0)</f>
        <v>194064068.52622691</v>
      </c>
      <c r="G37" s="37">
        <f>IF(Ben2a!$A$4=1,INDEX(Ben2a!$Z$52:$BQ$52,1,MATCH($B37,Ben2a!$Z$7:$BQ$7,0)),0)</f>
        <v>13470756.211408507</v>
      </c>
      <c r="H37" s="37">
        <f>IF(Ben2b!$A$4=1,INDEX(Ben2b!$Z$51:$BQ$51,1,MATCH($B37,Ben2b!$Z$7:$BQ$7,0)),0)</f>
        <v>11632430.084620982</v>
      </c>
      <c r="I37" s="37">
        <f>IF(Ben2c!$A$4=1,INDEX(Ben2c!$Z$34:$BQ$34,1,MATCH($B37,Ben2c!$Z$7:$BQ$7,0)),0)</f>
        <v>-3921184.6846119612</v>
      </c>
      <c r="J37" s="37">
        <f>IF('Ben3'!$A$4=1,INDEX('Ben3'!$Z$66:$BQ$66,1,MATCH(Appendix!$B37,'Ben3'!$Z$8:$BQ$8,0)),0)</f>
        <v>1106311.2553703659</v>
      </c>
      <c r="K37" s="37">
        <f>IF('Ben4'!$A$4=1,INDEX('Ben4'!$Z$24:$BQ$24,1,MATCH($B37,'Ben4'!$Z$6:$BQ$6,0)),0)</f>
        <v>17904993.909866016</v>
      </c>
      <c r="L37" s="37">
        <f>IF(Ben5a!$A$4=1,INDEX(Ben5a!$W$32:$BN$32,1,MATCH($B37,Ben5a!$W$7:$BN$7,0)),0)</f>
        <v>499923.48248766939</v>
      </c>
      <c r="M37" s="37">
        <f>IF(Ben5b!$A$4=1,INDEX(Ben5b!$Z$29:$BQ$29,1,MATCH($B37,Ben5b!$Z$7:$BQ$7,0)),0)</f>
        <v>443034.26829629316</v>
      </c>
      <c r="N37" s="37">
        <f>IF(Ben5c!$A$4=1,INDEX(Ben5c!$Z$23:$BQ$23,1,MATCH($B37,Ben5c!$Z$7:$BQ$7,0)),0)</f>
        <v>5639.5037844929993</v>
      </c>
      <c r="O37" s="37">
        <f>IF(Ben5d!$A$4=1,INDEX(Ben5d!$Z$67:$BQ$67,1,MATCH($B37,Ben5d!$Z$7:$BQ$7,0)),0)</f>
        <v>219130.40645016974</v>
      </c>
      <c r="P37" s="37">
        <f>IF(Ben5e!$A$4=1,INDEX(Ben5e!$Z$61:$BQ$61,1,MATCH($B37,Ben5e!$Z$7:$BQ$7,0)),0)</f>
        <v>7493.2790400000004</v>
      </c>
      <c r="Q37" s="37">
        <f t="shared" si="1"/>
        <v>40193306.776653916</v>
      </c>
      <c r="R37" s="66">
        <f>INDEX(Parameters!$Z$30:$BQ$30,1,MATCH($A37,Parameters!$Z$25:$BQ$25))</f>
        <v>0.1405628153554111</v>
      </c>
      <c r="S37" s="37">
        <f t="shared" si="2"/>
        <v>0</v>
      </c>
      <c r="T37" s="37">
        <f t="shared" si="3"/>
        <v>0</v>
      </c>
      <c r="U37" s="37">
        <f t="shared" si="5"/>
        <v>37704384.386254922</v>
      </c>
      <c r="X37" s="549">
        <f t="shared" si="6"/>
        <v>4611315.8319135709</v>
      </c>
      <c r="Y37" s="549">
        <f t="shared" si="7"/>
        <v>27278191.831371877</v>
      </c>
      <c r="Z37" s="549">
        <f t="shared" si="8"/>
        <v>1893487.418041971</v>
      </c>
      <c r="AA37" s="549">
        <f t="shared" si="9"/>
        <v>1635087.1221193082</v>
      </c>
      <c r="AB37" s="549">
        <f t="shared" si="10"/>
        <v>-551172.758797577</v>
      </c>
      <c r="AC37" s="549">
        <f t="shared" si="11"/>
        <v>155506.22471423779</v>
      </c>
      <c r="AD37" s="549">
        <f t="shared" si="12"/>
        <v>2516776.3528922573</v>
      </c>
      <c r="AE37" s="549">
        <f t="shared" si="13"/>
        <v>70270.652160748359</v>
      </c>
      <c r="AF37" s="549">
        <f t="shared" si="14"/>
        <v>62274.144050651514</v>
      </c>
      <c r="AG37" s="549">
        <f t="shared" si="15"/>
        <v>792.70452915583155</v>
      </c>
      <c r="AH37" s="549">
        <f t="shared" si="16"/>
        <v>30801.586860611395</v>
      </c>
      <c r="AI37" s="549">
        <f t="shared" si="17"/>
        <v>1053.2763981060921</v>
      </c>
    </row>
    <row r="38" spans="1:35">
      <c r="A38" s="87">
        <f t="shared" ref="A38:A48" si="19">A37+1</f>
        <v>30</v>
      </c>
      <c r="B38" s="87">
        <f t="shared" si="18"/>
        <v>2054</v>
      </c>
      <c r="C38" s="37">
        <f>INDEX(Cost!$X$22:$BG$22,1,MATCH($B38,Cost!$X$9:$BG$9))</f>
        <v>0</v>
      </c>
      <c r="D38" s="37">
        <f>INDEX(Cost!$X$32:$BQ$32,1,MATCH($B38,Cost!$X$9:$BQ$9,0))</f>
        <v>0</v>
      </c>
      <c r="E38" s="37">
        <f>IF(Ben1a!$A$4=1,INDEX(Ben1a!$Z$31:$BQ$31,1,MATCH($B38,Ben1a!$Z$7:$BQ$7,0)),0)</f>
        <v>38862167.109469719</v>
      </c>
      <c r="F38" s="37">
        <f>IF(Ben1b!$A$4=1,INDEX(Ben1b!$Z$36:$BQ$36,1,MATCH($B38,Ben1b!$Z$7:$BQ$7,0)),0)</f>
        <v>195616581.07443675</v>
      </c>
      <c r="G38" s="37">
        <f>IF(Ben2a!$A$4=1,INDEX(Ben2a!$Z$52:$BQ$52,1,MATCH($B38,Ben2a!$Z$7:$BQ$7,0)),0)</f>
        <v>13555765.563339461</v>
      </c>
      <c r="H38" s="37">
        <f>IF(Ben2b!$A$4=1,INDEX(Ben2b!$Z$51:$BQ$51,1,MATCH($B38,Ben2b!$Z$7:$BQ$7,0)),0)</f>
        <v>11668023.613954509</v>
      </c>
      <c r="I38" s="37">
        <f>IF(Ben2c!$A$4=1,INDEX(Ben2c!$Z$34:$BQ$34,1,MATCH($B38,Ben2c!$Z$7:$BQ$7,0)),0)</f>
        <v>-3921184.6846119612</v>
      </c>
      <c r="J38" s="37">
        <f>IF('Ben3'!$A$4=1,INDEX('Ben3'!$Z$66:$BQ$66,1,MATCH(Appendix!$B38,'Ben3'!$Z$8:$BQ$8,0)),0)</f>
        <v>1106311.2553703659</v>
      </c>
      <c r="K38" s="37">
        <f>IF('Ben4'!$A$4=1,INDEX('Ben4'!$Z$24:$BQ$24,1,MATCH($B38,'Ben4'!$Z$6:$BQ$6,0)),0)</f>
        <v>17904993.909866016</v>
      </c>
      <c r="L38" s="37">
        <f>IF(Ben5a!$A$4=1,INDEX(Ben5a!$W$32:$BN$32,1,MATCH($B38,Ben5a!$W$7:$BN$7,0)),0)</f>
        <v>501453.17499465198</v>
      </c>
      <c r="M38" s="37">
        <f>IF(Ben5b!$A$4=1,INDEX(Ben5b!$Z$29:$BQ$29,1,MATCH($B38,Ben5b!$Z$7:$BQ$7,0)),0)</f>
        <v>524819.44002766989</v>
      </c>
      <c r="N38" s="37">
        <f>IF(Ben5c!$A$4=1,INDEX(Ben5c!$Z$23:$BQ$23,1,MATCH($B38,Ben5c!$Z$7:$BQ$7,0)),0)</f>
        <v>5639.5037844929993</v>
      </c>
      <c r="O38" s="37">
        <f>IF(Ben5d!$A$4=1,INDEX(Ben5d!$Z$67:$BQ$67,1,MATCH($B38,Ben5d!$Z$7:$BQ$7,0)),0)</f>
        <v>219130.40645016974</v>
      </c>
      <c r="P38" s="37">
        <f>IF(Ben5e!$A$4=1,INDEX(Ben5e!$Z$61:$BQ$61,1,MATCH($B38,Ben5e!$Z$7:$BQ$7,0)),0)</f>
        <v>7493.2790400000004</v>
      </c>
      <c r="Q38" s="37">
        <f t="shared" si="1"/>
        <v>40313909.657918394</v>
      </c>
      <c r="R38" s="66">
        <f>INDEX(Parameters!$Z$30:$BQ$30,1,MATCH($A38,Parameters!$Z$25:$BQ$25))</f>
        <v>0.13136711715458982</v>
      </c>
      <c r="S38" s="37">
        <f t="shared" si="2"/>
        <v>0</v>
      </c>
      <c r="T38" s="37">
        <f t="shared" si="3"/>
        <v>0</v>
      </c>
      <c r="U38" s="37">
        <f t="shared" si="5"/>
        <v>36264049.496374451</v>
      </c>
      <c r="X38" s="549">
        <f t="shared" si="6"/>
        <v>5105210.8595509557</v>
      </c>
      <c r="Y38" s="549">
        <f t="shared" si="7"/>
        <v>25697586.32338585</v>
      </c>
      <c r="Z38" s="549">
        <f t="shared" si="8"/>
        <v>1780781.8428793692</v>
      </c>
      <c r="AA38" s="549">
        <f t="shared" si="9"/>
        <v>1532794.6250568824</v>
      </c>
      <c r="AB38" s="549">
        <f t="shared" si="10"/>
        <v>-515114.72784820286</v>
      </c>
      <c r="AC38" s="549">
        <f t="shared" si="11"/>
        <v>145332.92029368019</v>
      </c>
      <c r="AD38" s="549">
        <f t="shared" si="12"/>
        <v>2352127.432609586</v>
      </c>
      <c r="AE38" s="549">
        <f t="shared" si="13"/>
        <v>65874.457987063477</v>
      </c>
      <c r="AF38" s="549">
        <f t="shared" si="14"/>
        <v>68944.016863121142</v>
      </c>
      <c r="AG38" s="549">
        <f t="shared" si="15"/>
        <v>740.84535435124451</v>
      </c>
      <c r="AH38" s="549">
        <f t="shared" si="16"/>
        <v>28786.529776272335</v>
      </c>
      <c r="AI38" s="549">
        <f t="shared" si="17"/>
        <v>984.37046551971241</v>
      </c>
    </row>
    <row r="39" spans="1:35">
      <c r="A39" s="87">
        <f t="shared" si="19"/>
        <v>31</v>
      </c>
      <c r="B39" s="87">
        <f t="shared" si="18"/>
        <v>2055</v>
      </c>
      <c r="C39" s="37">
        <f>INDEX(Cost!$X$22:$BG$22,1,MATCH($B39,Cost!$X$9:$BG$9))</f>
        <v>0</v>
      </c>
      <c r="D39" s="37">
        <f>INDEX(Cost!$X$32:$BQ$32,1,MATCH($B39,Cost!$X$9:$BQ$9,0))</f>
        <v>0</v>
      </c>
      <c r="E39" s="37">
        <f>IF(Ben1a!$A$4=1,INDEX(Ben1a!$Z$31:$BQ$31,1,MATCH($B39,Ben1a!$Z$7:$BQ$7,0)),0)</f>
        <v>45100104.484467305</v>
      </c>
      <c r="F39" s="37">
        <f>IF(Ben1b!$A$4=1,INDEX(Ben1b!$Z$36:$BQ$36,1,MATCH($B39,Ben1b!$Z$7:$BQ$7,0)),0)</f>
        <v>197181513.72303227</v>
      </c>
      <c r="G39" s="37">
        <f>IF(Ben2a!$A$4=1,INDEX(Ben2a!$Z$52:$BQ$52,1,MATCH($B39,Ben2a!$Z$7:$BQ$7,0)),0)</f>
        <v>13641324.045768362</v>
      </c>
      <c r="H39" s="37">
        <f>IF(Ben2b!$A$4=1,INDEX(Ben2b!$Z$51:$BQ$51,1,MATCH($B39,Ben2b!$Z$7:$BQ$7,0)),0)</f>
        <v>11703726.05426546</v>
      </c>
      <c r="I39" s="37">
        <f>IF(Ben2c!$A$4=1,INDEX(Ben2c!$Z$34:$BQ$34,1,MATCH($B39,Ben2c!$Z$7:$BQ$7,0)),0)</f>
        <v>-3921184.6846119612</v>
      </c>
      <c r="J39" s="37">
        <f>IF('Ben3'!$A$4=1,INDEX('Ben3'!$Z$66:$BQ$66,1,MATCH(Appendix!$B39,'Ben3'!$Z$8:$BQ$8,0)),0)</f>
        <v>1106311.2553703659</v>
      </c>
      <c r="K39" s="37">
        <f>IF('Ben4'!$A$4=1,INDEX('Ben4'!$Z$24:$BQ$24,1,MATCH($B39,'Ben4'!$Z$6:$BQ$6,0)),0)</f>
        <v>17904993.909866016</v>
      </c>
      <c r="L39" s="37">
        <f>IF(Ben5a!$A$4=1,INDEX(Ben5a!$W$32:$BN$32,1,MATCH($B39,Ben5a!$W$7:$BN$7,0)),0)</f>
        <v>502987.54813626717</v>
      </c>
      <c r="M39" s="37">
        <f>IF(Ben5b!$A$4=1,INDEX(Ben5b!$Z$29:$BQ$29,1,MATCH($B39,Ben5b!$Z$7:$BQ$7,0)),0)</f>
        <v>609060.51672450092</v>
      </c>
      <c r="N39" s="37">
        <f>IF(Ben5c!$A$4=1,INDEX(Ben5c!$Z$23:$BQ$23,1,MATCH($B39,Ben5c!$Z$7:$BQ$7,0)),0)</f>
        <v>5639.5037844929993</v>
      </c>
      <c r="O39" s="37">
        <f>IF(Ben5d!$A$4=1,INDEX(Ben5d!$Z$67:$BQ$67,1,MATCH($B39,Ben5d!$Z$7:$BQ$7,0)),0)</f>
        <v>219130.40645016974</v>
      </c>
      <c r="P39" s="37">
        <f>IF(Ben5e!$A$4=1,INDEX(Ben5e!$Z$61:$BQ$61,1,MATCH($B39,Ben5e!$Z$7:$BQ$7,0)),0)</f>
        <v>7493.2790400000004</v>
      </c>
      <c r="Q39" s="37">
        <f t="shared" si="1"/>
        <v>40435170.580658242</v>
      </c>
      <c r="R39" s="66">
        <f>INDEX(Parameters!$Z$30:$BQ$30,1,MATCH($A39,Parameters!$Z$25:$BQ$25))</f>
        <v>0.1227730066865325</v>
      </c>
      <c r="S39" s="37">
        <f t="shared" si="2"/>
        <v>0</v>
      </c>
      <c r="T39" s="37">
        <f t="shared" si="3"/>
        <v>0</v>
      </c>
      <c r="U39" s="37">
        <f t="shared" si="5"/>
        <v>34875035.334876247</v>
      </c>
      <c r="X39" s="549">
        <f t="shared" si="6"/>
        <v>5537075.4294348191</v>
      </c>
      <c r="Y39" s="549">
        <f t="shared" si="7"/>
        <v>24208567.302778441</v>
      </c>
      <c r="Z39" s="549">
        <f t="shared" si="8"/>
        <v>1674786.3682842758</v>
      </c>
      <c r="AA39" s="549">
        <f t="shared" si="9"/>
        <v>1436901.6371176781</v>
      </c>
      <c r="AB39" s="549">
        <f t="shared" si="10"/>
        <v>-481415.63350299315</v>
      </c>
      <c r="AC39" s="549">
        <f t="shared" si="11"/>
        <v>135825.1591529721</v>
      </c>
      <c r="AD39" s="549">
        <f t="shared" si="12"/>
        <v>2198249.9370183041</v>
      </c>
      <c r="AE39" s="549">
        <f t="shared" si="13"/>
        <v>61753.293610576518</v>
      </c>
      <c r="AF39" s="549">
        <f t="shared" si="14"/>
        <v>74776.190892320097</v>
      </c>
      <c r="AG39" s="549">
        <f t="shared" si="15"/>
        <v>692.37883584228439</v>
      </c>
      <c r="AH39" s="549">
        <f t="shared" si="16"/>
        <v>26903.298856329275</v>
      </c>
      <c r="AI39" s="549">
        <f t="shared" si="17"/>
        <v>919.97239768197392</v>
      </c>
    </row>
    <row r="40" spans="1:35">
      <c r="A40" s="87">
        <f t="shared" si="19"/>
        <v>32</v>
      </c>
      <c r="B40" s="87">
        <f t="shared" si="18"/>
        <v>2056</v>
      </c>
      <c r="C40" s="37">
        <f>INDEX(Cost!$X$22:$BG$22,1,MATCH($B40,Cost!$X$9:$BG$9))</f>
        <v>0</v>
      </c>
      <c r="D40" s="37">
        <f>INDEX(Cost!$X$32:$BQ$32,1,MATCH($B40,Cost!$X$9:$BQ$9,0))</f>
        <v>0</v>
      </c>
      <c r="E40" s="37">
        <f>IF(Ben1a!$A$4=1,INDEX(Ben1a!$Z$31:$BQ$31,1,MATCH($B40,Ben1a!$Z$7:$BQ$7,0)),0)</f>
        <v>51525411.781302169</v>
      </c>
      <c r="F40" s="37">
        <f>IF(Ben1b!$A$4=1,INDEX(Ben1b!$Z$36:$BQ$36,1,MATCH($B40,Ben1b!$Z$7:$BQ$7,0)),0)</f>
        <v>198758965.83281654</v>
      </c>
      <c r="G40" s="37">
        <f>IF(Ben2a!$A$4=1,INDEX(Ben2a!$Z$52:$BQ$52,1,MATCH($B40,Ben2a!$Z$7:$BQ$7,0)),0)</f>
        <v>13727435.290581692</v>
      </c>
      <c r="H40" s="37">
        <f>IF(Ben2b!$A$4=1,INDEX(Ben2b!$Z$51:$BQ$51,1,MATCH($B40,Ben2b!$Z$7:$BQ$7,0)),0)</f>
        <v>11739537.73880546</v>
      </c>
      <c r="I40" s="37">
        <f>IF(Ben2c!$A$4=1,INDEX(Ben2c!$Z$34:$BQ$34,1,MATCH($B40,Ben2c!$Z$7:$BQ$7,0)),0)</f>
        <v>-3921184.6846119612</v>
      </c>
      <c r="J40" s="37">
        <f>IF('Ben3'!$A$4=1,INDEX('Ben3'!$Z$66:$BQ$66,1,MATCH(Appendix!$B40,'Ben3'!$Z$8:$BQ$8,0)),0)</f>
        <v>1106311.2553703659</v>
      </c>
      <c r="K40" s="37">
        <f>IF('Ben4'!$A$4=1,INDEX('Ben4'!$Z$24:$BQ$24,1,MATCH($B40,'Ben4'!$Z$6:$BQ$6,0)),0)</f>
        <v>17904993.909866016</v>
      </c>
      <c r="L40" s="37">
        <f>IF(Ben5a!$A$4=1,INDEX(Ben5a!$W$32:$BN$32,1,MATCH($B40,Ben5a!$W$7:$BN$7,0)),0)</f>
        <v>504526.61623457068</v>
      </c>
      <c r="M40" s="37">
        <f>IF(Ben5b!$A$4=1,INDEX(Ben5b!$Z$29:$BQ$29,1,MATCH($B40,Ben5b!$Z$7:$BQ$7,0)),0)</f>
        <v>695831.95610490732</v>
      </c>
      <c r="N40" s="37">
        <f>IF(Ben5c!$A$4=1,INDEX(Ben5c!$Z$23:$BQ$23,1,MATCH($B40,Ben5c!$Z$7:$BQ$7,0)),0)</f>
        <v>5639.5037844929993</v>
      </c>
      <c r="O40" s="37">
        <f>IF(Ben5d!$A$4=1,INDEX(Ben5d!$Z$67:$BQ$67,1,MATCH($B40,Ben5d!$Z$7:$BQ$7,0)),0)</f>
        <v>219130.40645016974</v>
      </c>
      <c r="P40" s="37">
        <f>IF(Ben5e!$A$4=1,INDEX(Ben5e!$Z$61:$BQ$61,1,MATCH($B40,Ben5e!$Z$7:$BQ$7,0)),0)</f>
        <v>7493.2790400000004</v>
      </c>
      <c r="Q40" s="37">
        <f t="shared" si="1"/>
        <v>40557093.510011576</v>
      </c>
      <c r="R40" s="66">
        <f>INDEX(Parameters!$Z$30:$BQ$30,1,MATCH($A40,Parameters!$Z$25:$BQ$25))</f>
        <v>0.11474112774442291</v>
      </c>
      <c r="S40" s="37">
        <f t="shared" si="2"/>
        <v>0</v>
      </c>
      <c r="T40" s="37">
        <f t="shared" si="3"/>
        <v>0</v>
      </c>
      <c r="U40" s="37">
        <f t="shared" si="5"/>
        <v>33535859.028188523</v>
      </c>
      <c r="X40" s="549">
        <f t="shared" si="6"/>
        <v>5912083.8552823858</v>
      </c>
      <c r="Y40" s="549">
        <f t="shared" si="7"/>
        <v>22805827.888972592</v>
      </c>
      <c r="Z40" s="549">
        <f t="shared" si="8"/>
        <v>1575101.4062799332</v>
      </c>
      <c r="AA40" s="549">
        <f t="shared" si="9"/>
        <v>1347007.7993487509</v>
      </c>
      <c r="AB40" s="549">
        <f t="shared" si="10"/>
        <v>-449921.15280653571</v>
      </c>
      <c r="AC40" s="549">
        <f t="shared" si="11"/>
        <v>126939.40107754403</v>
      </c>
      <c r="AD40" s="549">
        <f t="shared" si="12"/>
        <v>2054439.1934750509</v>
      </c>
      <c r="AE40" s="549">
        <f t="shared" si="13"/>
        <v>57889.952923832308</v>
      </c>
      <c r="AF40" s="549">
        <f t="shared" si="14"/>
        <v>79840.54336408485</v>
      </c>
      <c r="AG40" s="549">
        <f t="shared" si="15"/>
        <v>647.0830241516677</v>
      </c>
      <c r="AH40" s="549">
        <f t="shared" si="16"/>
        <v>25143.26995918624</v>
      </c>
      <c r="AI40" s="549">
        <f t="shared" si="17"/>
        <v>859.78728755324676</v>
      </c>
    </row>
    <row r="41" spans="1:35">
      <c r="A41" s="87">
        <f t="shared" si="19"/>
        <v>33</v>
      </c>
      <c r="B41" s="87">
        <f t="shared" si="18"/>
        <v>2057</v>
      </c>
      <c r="C41" s="37">
        <f>INDEX(Cost!$X$22:$BG$22,1,MATCH($B41,Cost!$X$9:$BG$9))</f>
        <v>0</v>
      </c>
      <c r="D41" s="37">
        <f>INDEX(Cost!$X$32:$BQ$32,1,MATCH($B41,Cost!$X$9:$BQ$9,0))</f>
        <v>0</v>
      </c>
      <c r="E41" s="37">
        <f>IF(Ben1a!$A$4=1,INDEX(Ben1a!$Z$31:$BQ$31,1,MATCH($B41,Ben1a!$Z$7:$BQ$7,0)),0)</f>
        <v>58143772.614857219</v>
      </c>
      <c r="F41" s="37">
        <f>IF(Ben1b!$A$4=1,INDEX(Ben1b!$Z$36:$BQ$36,1,MATCH($B41,Ben1b!$Z$7:$BQ$7,0)),0)</f>
        <v>200349037.55947906</v>
      </c>
      <c r="G41" s="37">
        <f>IF(Ben2a!$A$4=1,INDEX(Ben2a!$Z$52:$BQ$52,1,MATCH($B41,Ben2a!$Z$7:$BQ$7,0)),0)</f>
        <v>13814102.954240128</v>
      </c>
      <c r="H41" s="37">
        <f>IF(Ben2b!$A$4=1,INDEX(Ben2b!$Z$51:$BQ$51,1,MATCH($B41,Ben2b!$Z$7:$BQ$7,0)),0)</f>
        <v>11775459.001845814</v>
      </c>
      <c r="I41" s="37">
        <f>IF(Ben2c!$A$4=1,INDEX(Ben2c!$Z$34:$BQ$34,1,MATCH($B41,Ben2c!$Z$7:$BQ$7,0)),0)</f>
        <v>-3921184.6846119612</v>
      </c>
      <c r="J41" s="37">
        <f>IF('Ben3'!$A$4=1,INDEX('Ben3'!$Z$66:$BQ$66,1,MATCH(Appendix!$B41,'Ben3'!$Z$8:$BQ$8,0)),0)</f>
        <v>1106311.2553703659</v>
      </c>
      <c r="K41" s="37">
        <f>IF('Ben4'!$A$4=1,INDEX('Ben4'!$Z$24:$BQ$24,1,MATCH($B41,'Ben4'!$Z$6:$BQ$6,0)),0)</f>
        <v>17904993.909866016</v>
      </c>
      <c r="L41" s="37">
        <f>IF(Ben5a!$A$4=1,INDEX(Ben5a!$W$32:$BN$32,1,MATCH($B41,Ben5a!$W$7:$BN$7,0)),0)</f>
        <v>506070.39365544106</v>
      </c>
      <c r="M41" s="37">
        <f>IF(Ben5b!$A$4=1,INDEX(Ben5b!$Z$29:$BQ$29,1,MATCH($B41,Ben5b!$Z$7:$BQ$7,0)),0)</f>
        <v>785210.51332183194</v>
      </c>
      <c r="N41" s="37">
        <f>IF(Ben5c!$A$4=1,INDEX(Ben5c!$Z$23:$BQ$23,1,MATCH($B41,Ben5c!$Z$7:$BQ$7,0)),0)</f>
        <v>5639.5037844929993</v>
      </c>
      <c r="O41" s="37">
        <f>IF(Ben5d!$A$4=1,INDEX(Ben5d!$Z$67:$BQ$67,1,MATCH($B41,Ben5d!$Z$7:$BQ$7,0)),0)</f>
        <v>219130.40645016974</v>
      </c>
      <c r="P41" s="37">
        <f>IF(Ben5e!$A$4=1,INDEX(Ben5e!$Z$61:$BQ$61,1,MATCH($B41,Ben5e!$Z$7:$BQ$7,0)),0)</f>
        <v>7493.2790400000004</v>
      </c>
      <c r="Q41" s="37">
        <f t="shared" si="1"/>
        <v>40679682.436710365</v>
      </c>
      <c r="R41" s="66">
        <f>INDEX(Parameters!$Z$30:$BQ$30,1,MATCH($A41,Parameters!$Z$25:$BQ$25))</f>
        <v>0.10723469882656347</v>
      </c>
      <c r="S41" s="37">
        <f t="shared" si="2"/>
        <v>0</v>
      </c>
      <c r="T41" s="37">
        <f t="shared" si="3"/>
        <v>0</v>
      </c>
      <c r="U41" s="37">
        <f t="shared" si="5"/>
        <v>32245048.934648443</v>
      </c>
      <c r="X41" s="549">
        <f t="shared" si="6"/>
        <v>6235029.944994403</v>
      </c>
      <c r="Y41" s="549">
        <f t="shared" si="7"/>
        <v>21484368.702882592</v>
      </c>
      <c r="Z41" s="549">
        <f t="shared" si="8"/>
        <v>1481351.169857081</v>
      </c>
      <c r="AA41" s="549">
        <f t="shared" si="9"/>
        <v>1262737.7996074816</v>
      </c>
      <c r="AB41" s="549">
        <f t="shared" si="10"/>
        <v>-420487.05869769695</v>
      </c>
      <c r="AC41" s="549">
        <f t="shared" si="11"/>
        <v>118634.95427807854</v>
      </c>
      <c r="AD41" s="549">
        <f t="shared" si="12"/>
        <v>1920036.6294159354</v>
      </c>
      <c r="AE41" s="549">
        <f t="shared" si="13"/>
        <v>54268.306248681642</v>
      </c>
      <c r="AF41" s="549">
        <f t="shared" si="14"/>
        <v>84201.812911517947</v>
      </c>
      <c r="AG41" s="549">
        <f t="shared" si="15"/>
        <v>604.75048986137165</v>
      </c>
      <c r="AH41" s="549">
        <f t="shared" si="16"/>
        <v>23498.383139426394</v>
      </c>
      <c r="AI41" s="549">
        <f t="shared" si="17"/>
        <v>803.53952107780071</v>
      </c>
    </row>
    <row r="42" spans="1:35">
      <c r="A42" s="87">
        <f t="shared" si="19"/>
        <v>34</v>
      </c>
      <c r="B42" s="87">
        <f t="shared" si="18"/>
        <v>2058</v>
      </c>
      <c r="C42" s="37">
        <f>INDEX(Cost!$X$22:$BG$22,1,MATCH($B42,Cost!$X$9:$BG$9))</f>
        <v>0</v>
      </c>
      <c r="D42" s="37">
        <f>INDEX(Cost!$X$32:$BQ$32,1,MATCH($B42,Cost!$X$9:$BQ$9,0))</f>
        <v>0</v>
      </c>
      <c r="E42" s="37">
        <f>IF(Ben1a!$A$4=1,INDEX(Ben1a!$Z$31:$BQ$31,1,MATCH($B42,Ben1a!$Z$7:$BQ$7,0)),0)</f>
        <v>64961046.033888891</v>
      </c>
      <c r="F42" s="37">
        <f>IF(Ben1b!$A$4=1,INDEX(Ben1b!$Z$36:$BQ$36,1,MATCH($B42,Ben1b!$Z$7:$BQ$7,0)),0)</f>
        <v>201951829.85995492</v>
      </c>
      <c r="G42" s="37">
        <f>IF(Ben2a!$A$4=1,INDEX(Ben2a!$Z$52:$BQ$52,1,MATCH($B42,Ben2a!$Z$7:$BQ$7,0)),0)</f>
        <v>13901330.717948377</v>
      </c>
      <c r="H42" s="37">
        <f>IF(Ben2b!$A$4=1,INDEX(Ben2b!$Z$51:$BQ$51,1,MATCH($B42,Ben2b!$Z$7:$BQ$7,0)),0)</f>
        <v>11811490.178680658</v>
      </c>
      <c r="I42" s="37">
        <f>IF(Ben2c!$A$4=1,INDEX(Ben2c!$Z$34:$BQ$34,1,MATCH($B42,Ben2c!$Z$7:$BQ$7,0)),0)</f>
        <v>-3921184.6846119612</v>
      </c>
      <c r="J42" s="37">
        <f>IF('Ben3'!$A$4=1,INDEX('Ben3'!$Z$66:$BQ$66,1,MATCH(Appendix!$B42,'Ben3'!$Z$8:$BQ$8,0)),0)</f>
        <v>1106311.2553703659</v>
      </c>
      <c r="K42" s="37">
        <f>IF('Ben4'!$A$4=1,INDEX('Ben4'!$Z$24:$BQ$24,1,MATCH($B42,'Ben4'!$Z$6:$BQ$6,0)),0)</f>
        <v>17904993.909866016</v>
      </c>
      <c r="L42" s="37">
        <f>IF(Ben5a!$A$4=1,INDEX(Ben5a!$W$32:$BN$32,1,MATCH($B42,Ben5a!$W$7:$BN$7,0)),0)</f>
        <v>507618.89480871405</v>
      </c>
      <c r="M42" s="37">
        <f>IF(Ben5b!$A$4=1,INDEX(Ben5b!$Z$29:$BQ$29,1,MATCH($B42,Ben5b!$Z$7:$BQ$7,0)),0)</f>
        <v>877275.31269890757</v>
      </c>
      <c r="N42" s="37">
        <f>IF(Ben5c!$A$4=1,INDEX(Ben5c!$Z$23:$BQ$23,1,MATCH($B42,Ben5c!$Z$7:$BQ$7,0)),0)</f>
        <v>5639.5037844929993</v>
      </c>
      <c r="O42" s="37">
        <f>IF(Ben5d!$A$4=1,INDEX(Ben5d!$Z$67:$BQ$67,1,MATCH($B42,Ben5d!$Z$7:$BQ$7,0)),0)</f>
        <v>219130.40645016974</v>
      </c>
      <c r="P42" s="37">
        <f>IF(Ben5e!$A$4=1,INDEX(Ben5e!$Z$61:$BQ$61,1,MATCH($B42,Ben5e!$Z$7:$BQ$7,0)),0)</f>
        <v>7493.2790400000004</v>
      </c>
      <c r="Q42" s="37">
        <f t="shared" si="1"/>
        <v>40802941.377253458</v>
      </c>
      <c r="R42" s="66">
        <f>INDEX(Parameters!$Z$30:$BQ$30,1,MATCH($A42,Parameters!$Z$25:$BQ$25))</f>
        <v>0.10021934469772288</v>
      </c>
      <c r="S42" s="37">
        <f t="shared" si="2"/>
        <v>0</v>
      </c>
      <c r="T42" s="37">
        <f t="shared" si="3"/>
        <v>0</v>
      </c>
      <c r="U42" s="37">
        <f t="shared" si="5"/>
        <v>31001148.014612205</v>
      </c>
      <c r="X42" s="549">
        <f t="shared" si="6"/>
        <v>6510353.464394955</v>
      </c>
      <c r="Y42" s="549">
        <f t="shared" si="7"/>
        <v>20239480.049070708</v>
      </c>
      <c r="Z42" s="549">
        <f t="shared" si="8"/>
        <v>1393182.254979112</v>
      </c>
      <c r="AA42" s="549">
        <f t="shared" si="9"/>
        <v>1183739.8056109652</v>
      </c>
      <c r="AB42" s="549">
        <f t="shared" si="10"/>
        <v>-392978.55953055795</v>
      </c>
      <c r="AC42" s="549">
        <f t="shared" si="11"/>
        <v>110873.78904493323</v>
      </c>
      <c r="AD42" s="549">
        <f t="shared" si="12"/>
        <v>1794426.7564634911</v>
      </c>
      <c r="AE42" s="549">
        <f t="shared" si="13"/>
        <v>50873.232993911646</v>
      </c>
      <c r="AF42" s="549">
        <f t="shared" si="14"/>
        <v>87919.956958174444</v>
      </c>
      <c r="AG42" s="549">
        <f t="shared" si="15"/>
        <v>565.18737370221663</v>
      </c>
      <c r="AH42" s="549">
        <f t="shared" si="16"/>
        <v>21961.10573778168</v>
      </c>
      <c r="AI42" s="549">
        <f t="shared" si="17"/>
        <v>750.97151502598206</v>
      </c>
    </row>
    <row r="43" spans="1:35">
      <c r="A43" s="87">
        <f t="shared" si="19"/>
        <v>35</v>
      </c>
      <c r="B43" s="87">
        <f t="shared" si="18"/>
        <v>2059</v>
      </c>
      <c r="C43" s="37">
        <f>INDEX(Cost!$X$22:$BG$22,1,MATCH($B43,Cost!$X$9:$BG$9))</f>
        <v>0</v>
      </c>
      <c r="D43" s="37">
        <f>INDEX(Cost!$X$32:$BQ$32,1,MATCH($B43,Cost!$X$9:$BQ$9,0))</f>
        <v>0</v>
      </c>
      <c r="E43" s="37">
        <f>IF(Ben1a!$A$4=1,INDEX(Ben1a!$Z$31:$BQ$31,1,MATCH($B43,Ben1a!$Z$7:$BQ$7,0)),0)</f>
        <v>71983272.000420585</v>
      </c>
      <c r="F43" s="37">
        <f>IF(Ben1b!$A$4=1,INDEX(Ben1b!$Z$36:$BQ$36,1,MATCH($B43,Ben1b!$Z$7:$BQ$7,0)),0)</f>
        <v>203567444.49883455</v>
      </c>
      <c r="G43" s="37">
        <f>IF(Ben2a!$A$4=1,INDEX(Ben2a!$Z$52:$BQ$52,1,MATCH($B43,Ben2a!$Z$7:$BQ$7,0)),0)</f>
        <v>13989122.287826136</v>
      </c>
      <c r="H43" s="37">
        <f>IF(Ben2b!$A$4=1,INDEX(Ben2b!$Z$51:$BQ$51,1,MATCH($B43,Ben2b!$Z$7:$BQ$7,0)),0)</f>
        <v>11847631.605630074</v>
      </c>
      <c r="I43" s="37">
        <f>IF(Ben2c!$A$4=1,INDEX(Ben2c!$Z$34:$BQ$34,1,MATCH($B43,Ben2c!$Z$7:$BQ$7,0)),0)</f>
        <v>-3921184.6846119612</v>
      </c>
      <c r="J43" s="37">
        <f>IF('Ben3'!$A$4=1,INDEX('Ben3'!$Z$66:$BQ$66,1,MATCH(Appendix!$B43,'Ben3'!$Z$8:$BQ$8,0)),0)</f>
        <v>1106311.2553703659</v>
      </c>
      <c r="K43" s="37">
        <f>IF('Ben4'!$A$4=1,INDEX('Ben4'!$Z$24:$BQ$24,1,MATCH($B43,'Ben4'!$Z$6:$BQ$6,0)),0)</f>
        <v>17904993.909866016</v>
      </c>
      <c r="L43" s="37">
        <f>IF(Ben5a!$A$4=1,INDEX(Ben5a!$W$32:$BN$32,1,MATCH($B43,Ben5a!$W$7:$BN$7,0)),0)</f>
        <v>509172.13414831797</v>
      </c>
      <c r="M43" s="37">
        <f>IF(Ben5b!$A$4=1,INDEX(Ben5b!$Z$29:$BQ$29,1,MATCH($B43,Ben5b!$Z$7:$BQ$7,0)),0)</f>
        <v>972107.92172767385</v>
      </c>
      <c r="N43" s="37">
        <f>IF(Ben5c!$A$4=1,INDEX(Ben5c!$Z$23:$BQ$23,1,MATCH($B43,Ben5c!$Z$7:$BQ$7,0)),0)</f>
        <v>5639.5037844929993</v>
      </c>
      <c r="O43" s="37">
        <f>IF(Ben5d!$A$4=1,INDEX(Ben5d!$Z$67:$BQ$67,1,MATCH($B43,Ben5d!$Z$7:$BQ$7,0)),0)</f>
        <v>219130.40645016974</v>
      </c>
      <c r="P43" s="37">
        <f>IF(Ben5e!$A$4=1,INDEX(Ben5e!$Z$61:$BQ$61,1,MATCH($B43,Ben5e!$Z$7:$BQ$7,0)),0)</f>
        <v>7493.2790400000004</v>
      </c>
      <c r="Q43" s="37">
        <f t="shared" si="1"/>
        <v>40926874.374080628</v>
      </c>
      <c r="R43" s="66">
        <f>INDEX(Parameters!$Z$30:$BQ$30,1,MATCH($A43,Parameters!$Z$25:$BQ$25))</f>
        <v>9.366293896983445E-2</v>
      </c>
      <c r="S43" s="37">
        <f t="shared" si="2"/>
        <v>0</v>
      </c>
      <c r="T43" s="37">
        <f t="shared" si="3"/>
        <v>0</v>
      </c>
      <c r="U43" s="37">
        <f t="shared" si="5"/>
        <v>29802716.775682207</v>
      </c>
      <c r="X43" s="549">
        <f t="shared" si="6"/>
        <v>6742164.8122243863</v>
      </c>
      <c r="Y43" s="549">
        <f t="shared" si="7"/>
        <v>19066725.130339503</v>
      </c>
      <c r="Z43" s="549">
        <f t="shared" si="8"/>
        <v>1310262.3070862102</v>
      </c>
      <c r="AA43" s="549">
        <f t="shared" si="9"/>
        <v>1109683.9960152113</v>
      </c>
      <c r="AB43" s="549">
        <f t="shared" si="10"/>
        <v>-367269.68180425966</v>
      </c>
      <c r="AC43" s="549">
        <f t="shared" si="11"/>
        <v>103620.36359339552</v>
      </c>
      <c r="AD43" s="549">
        <f t="shared" si="12"/>
        <v>1677034.3518350383</v>
      </c>
      <c r="AE43" s="549">
        <f t="shared" si="13"/>
        <v>47690.558525874265</v>
      </c>
      <c r="AF43" s="549">
        <f t="shared" si="14"/>
        <v>91050.484944871714</v>
      </c>
      <c r="AG43" s="549">
        <f t="shared" si="15"/>
        <v>528.21249878711819</v>
      </c>
      <c r="AH43" s="549">
        <f t="shared" si="16"/>
        <v>20524.397885777267</v>
      </c>
      <c r="AI43" s="549">
        <f t="shared" si="17"/>
        <v>701.84253740745976</v>
      </c>
    </row>
    <row r="44" spans="1:35">
      <c r="A44" s="87">
        <f t="shared" si="19"/>
        <v>36</v>
      </c>
      <c r="B44" s="87">
        <f t="shared" si="18"/>
        <v>2060</v>
      </c>
      <c r="C44" s="37">
        <f>INDEX(Cost!$X$22:$BG$22,1,MATCH($B44,Cost!$X$9:$BG$9))</f>
        <v>0</v>
      </c>
      <c r="D44" s="37">
        <f>INDEX(Cost!$X$32:$BQ$32,1,MATCH($B44,Cost!$X$9:$BQ$9,0))</f>
        <v>0</v>
      </c>
      <c r="E44" s="37">
        <f>IF(Ben1a!$A$4=1,INDEX(Ben1a!$Z$31:$BQ$31,1,MATCH($B44,Ben1a!$Z$7:$BQ$7,0)),0)</f>
        <v>79216677.041900158</v>
      </c>
      <c r="F44" s="37">
        <f>IF(Ben1b!$A$4=1,INDEX(Ben1b!$Z$36:$BQ$36,1,MATCH($B44,Ben1b!$Z$7:$BQ$7,0)),0)</f>
        <v>205195984.05482522</v>
      </c>
      <c r="G44" s="37">
        <f>IF(Ben2a!$A$4=1,INDEX(Ben2a!$Z$52:$BQ$52,1,MATCH($B44,Ben2a!$Z$7:$BQ$7,0)),0)</f>
        <v>14077481.395080332</v>
      </c>
      <c r="H44" s="37">
        <f>IF(Ben2b!$A$4=1,INDEX(Ben2b!$Z$51:$BQ$51,1,MATCH($B44,Ben2b!$Z$7:$BQ$7,0)),0)</f>
        <v>11883883.620043233</v>
      </c>
      <c r="I44" s="37">
        <f>IF(Ben2c!$A$4=1,INDEX(Ben2c!$Z$34:$BQ$34,1,MATCH($B44,Ben2c!$Z$7:$BQ$7,0)),0)</f>
        <v>-3921184.6846119612</v>
      </c>
      <c r="J44" s="37">
        <f>IF('Ben3'!$A$4=1,INDEX('Ben3'!$Z$66:$BQ$66,1,MATCH(Appendix!$B44,'Ben3'!$Z$8:$BQ$8,0)),0)</f>
        <v>1106311.2553703659</v>
      </c>
      <c r="K44" s="37">
        <f>IF('Ben4'!$A$4=1,INDEX('Ben4'!$Z$24:$BQ$24,1,MATCH($B44,'Ben4'!$Z$6:$BQ$6,0)),0)</f>
        <v>17904993.909866016</v>
      </c>
      <c r="L44" s="37">
        <f>IF(Ben5a!$A$4=1,INDEX(Ben5a!$W$32:$BN$32,1,MATCH($B44,Ben5a!$W$7:$BN$7,0)),0)</f>
        <v>510730.1261724077</v>
      </c>
      <c r="M44" s="37">
        <f>IF(Ben5b!$A$4=1,INDEX(Ben5b!$Z$29:$BQ$29,1,MATCH($B44,Ben5b!$Z$7:$BQ$7,0)),0)</f>
        <v>1069792.4273979093</v>
      </c>
      <c r="N44" s="37">
        <f>IF(Ben5c!$A$4=1,INDEX(Ben5c!$Z$23:$BQ$23,1,MATCH($B44,Ben5c!$Z$7:$BQ$7,0)),0)</f>
        <v>5639.5037844929993</v>
      </c>
      <c r="O44" s="37">
        <f>IF(Ben5d!$A$4=1,INDEX(Ben5d!$Z$67:$BQ$67,1,MATCH($B44,Ben5d!$Z$7:$BQ$7,0)),0)</f>
        <v>219130.40645016974</v>
      </c>
      <c r="P44" s="37">
        <f>IF(Ben5e!$A$4=1,INDEX(Ben5e!$Z$61:$BQ$61,1,MATCH($B44,Ben5e!$Z$7:$BQ$7,0)),0)</f>
        <v>7493.2790400000004</v>
      </c>
      <c r="Q44" s="37">
        <f t="shared" si="1"/>
        <v>41051485.495747983</v>
      </c>
      <c r="R44" s="66">
        <f>INDEX(Parameters!$Z$30:$BQ$30,1,MATCH($A44,Parameters!$Z$25:$BQ$25))</f>
        <v>8.7535456981153698E-2</v>
      </c>
      <c r="S44" s="37">
        <f t="shared" si="2"/>
        <v>0</v>
      </c>
      <c r="T44" s="37">
        <f t="shared" si="3"/>
        <v>0</v>
      </c>
      <c r="U44" s="37">
        <f t="shared" si="5"/>
        <v>28648335.831362218</v>
      </c>
      <c r="X44" s="549">
        <f t="shared" si="6"/>
        <v>6934268.0253911968</v>
      </c>
      <c r="Y44" s="549">
        <f t="shared" si="7"/>
        <v>17961924.234936655</v>
      </c>
      <c r="Z44" s="549">
        <f t="shared" si="8"/>
        <v>1232278.7670620459</v>
      </c>
      <c r="AA44" s="549">
        <f t="shared" si="9"/>
        <v>1040261.1833913315</v>
      </c>
      <c r="AB44" s="549">
        <f t="shared" si="10"/>
        <v>-343242.69327500905</v>
      </c>
      <c r="AC44" s="549">
        <f t="shared" si="11"/>
        <v>96841.461302238808</v>
      </c>
      <c r="AD44" s="549">
        <f t="shared" si="12"/>
        <v>1567321.8241448957</v>
      </c>
      <c r="AE44" s="549">
        <f t="shared" si="13"/>
        <v>44706.994988543993</v>
      </c>
      <c r="AF44" s="549">
        <f t="shared" si="14"/>
        <v>93644.769007253679</v>
      </c>
      <c r="AG44" s="549">
        <f t="shared" si="15"/>
        <v>493.65654092254044</v>
      </c>
      <c r="AH44" s="549">
        <f t="shared" si="16"/>
        <v>19181.68026708156</v>
      </c>
      <c r="AI44" s="549">
        <f t="shared" si="17"/>
        <v>655.92760505370074</v>
      </c>
    </row>
    <row r="45" spans="1:35">
      <c r="A45" s="87">
        <f t="shared" si="19"/>
        <v>37</v>
      </c>
      <c r="B45" s="87">
        <f t="shared" si="18"/>
        <v>2061</v>
      </c>
      <c r="C45" s="37">
        <f>INDEX(Cost!$X$22:$BG$22,1,MATCH($B45,Cost!$X$9:$BG$9))</f>
        <v>0</v>
      </c>
      <c r="D45" s="37">
        <f>INDEX(Cost!$X$32:$BQ$32,1,MATCH($B45,Cost!$X$9:$BQ$9,0))</f>
        <v>0</v>
      </c>
      <c r="E45" s="37">
        <f>IF(Ben1a!$A$4=1,INDEX(Ben1a!$Z$31:$BQ$31,1,MATCH($B45,Ben1a!$Z$7:$BQ$7,0)),0)</f>
        <v>86667680.08160992</v>
      </c>
      <c r="F45" s="37">
        <f>IF(Ben1b!$A$4=1,INDEX(Ben1b!$Z$36:$BQ$36,1,MATCH($B45,Ben1b!$Z$7:$BQ$7,0)),0)</f>
        <v>206837551.92726383</v>
      </c>
      <c r="G45" s="37">
        <f>IF(Ben2a!$A$4=1,INDEX(Ben2a!$Z$52:$BQ$52,1,MATCH($B45,Ben2a!$Z$7:$BQ$7,0)),0)</f>
        <v>14166411.796178523</v>
      </c>
      <c r="H45" s="37">
        <f>IF(Ben2b!$A$4=1,INDEX(Ben2b!$Z$51:$BQ$51,1,MATCH($B45,Ben2b!$Z$7:$BQ$7,0)),0)</f>
        <v>11920246.560301559</v>
      </c>
      <c r="I45" s="37">
        <f>IF(Ben2c!$A$4=1,INDEX(Ben2c!$Z$34:$BQ$34,1,MATCH($B45,Ben2c!$Z$7:$BQ$7,0)),0)</f>
        <v>-3921184.6846119612</v>
      </c>
      <c r="J45" s="37">
        <f>IF('Ben3'!$A$4=1,INDEX('Ben3'!$Z$66:$BQ$66,1,MATCH(Appendix!$B45,'Ben3'!$Z$8:$BQ$8,0)),0)</f>
        <v>1106311.2553703659</v>
      </c>
      <c r="K45" s="37">
        <f>IF('Ben4'!$A$4=1,INDEX('Ben4'!$Z$24:$BQ$24,1,MATCH($B45,'Ben4'!$Z$6:$BQ$6,0)),0)</f>
        <v>17904993.909866016</v>
      </c>
      <c r="L45" s="37">
        <f>IF(Ben5a!$A$4=1,INDEX(Ben5a!$W$32:$BN$32,1,MATCH($B45,Ben5a!$W$7:$BN$7,0)),0)</f>
        <v>512292.88542350061</v>
      </c>
      <c r="M45" s="37">
        <f>IF(Ben5b!$A$4=1,INDEX(Ben5b!$Z$29:$BQ$29,1,MATCH($B45,Ben5b!$Z$7:$BQ$7,0)),0)</f>
        <v>1170415.5149351989</v>
      </c>
      <c r="N45" s="37">
        <f>IF(Ben5c!$A$4=1,INDEX(Ben5c!$Z$23:$BQ$23,1,MATCH($B45,Ben5c!$Z$7:$BQ$7,0)),0)</f>
        <v>5639.5037844929993</v>
      </c>
      <c r="O45" s="37">
        <f>IF(Ben5d!$A$4=1,INDEX(Ben5d!$Z$67:$BQ$67,1,MATCH($B45,Ben5d!$Z$7:$BQ$7,0)),0)</f>
        <v>219130.40645016974</v>
      </c>
      <c r="P45" s="37">
        <f>IF(Ben5e!$A$4=1,INDEX(Ben5e!$Z$61:$BQ$61,1,MATCH($B45,Ben5e!$Z$7:$BQ$7,0)),0)</f>
        <v>7493.2790400000004</v>
      </c>
      <c r="Q45" s="37">
        <f t="shared" si="1"/>
        <v>41176778.837104507</v>
      </c>
      <c r="R45" s="66">
        <f>INDEX(Parameters!$Z$30:$BQ$30,1,MATCH($A45,Parameters!$Z$25:$BQ$25))</f>
        <v>8.1808838300143641E-2</v>
      </c>
      <c r="S45" s="37">
        <f t="shared" si="2"/>
        <v>0</v>
      </c>
      <c r="T45" s="37">
        <f t="shared" si="3"/>
        <v>0</v>
      </c>
      <c r="U45" s="37">
        <f t="shared" si="5"/>
        <v>27536608.10839124</v>
      </c>
      <c r="X45" s="549">
        <f t="shared" si="6"/>
        <v>7090182.2256450057</v>
      </c>
      <c r="Y45" s="549">
        <f t="shared" si="7"/>
        <v>16921139.840015091</v>
      </c>
      <c r="Z45" s="549">
        <f t="shared" si="8"/>
        <v>1158937.6919268162</v>
      </c>
      <c r="AA45" s="549">
        <f t="shared" si="9"/>
        <v>975181.5233495537</v>
      </c>
      <c r="AB45" s="549">
        <f t="shared" si="10"/>
        <v>-320787.56380841968</v>
      </c>
      <c r="AC45" s="549">
        <f t="shared" si="11"/>
        <v>90506.038600223183</v>
      </c>
      <c r="AD45" s="549">
        <f t="shared" si="12"/>
        <v>1464786.7515372855</v>
      </c>
      <c r="AE45" s="549">
        <f t="shared" si="13"/>
        <v>41910.085825925176</v>
      </c>
      <c r="AF45" s="549">
        <f t="shared" si="14"/>
        <v>95750.333605313048</v>
      </c>
      <c r="AG45" s="549">
        <f t="shared" si="15"/>
        <v>461.36125319863589</v>
      </c>
      <c r="AH45" s="549">
        <f t="shared" si="16"/>
        <v>17926.803987926691</v>
      </c>
      <c r="AI45" s="549">
        <f t="shared" si="17"/>
        <v>613.01645332121564</v>
      </c>
    </row>
    <row r="46" spans="1:35">
      <c r="A46" s="87">
        <f t="shared" si="19"/>
        <v>38</v>
      </c>
      <c r="B46" s="87">
        <f t="shared" si="18"/>
        <v>2062</v>
      </c>
      <c r="C46" s="37">
        <f>INDEX(Cost!$X$22:$BG$22,1,MATCH($B46,Cost!$X$9:$BG$9))</f>
        <v>0</v>
      </c>
      <c r="D46" s="37">
        <f>INDEX(Cost!$X$32:$BQ$32,1,MATCH($B46,Cost!$X$9:$BQ$9,0))</f>
        <v>251423678.50690416</v>
      </c>
      <c r="E46" s="37">
        <f>IF(Ben1a!$A$4=1,INDEX(Ben1a!$Z$31:$BQ$31,1,MATCH($B46,Ben1a!$Z$7:$BQ$7,0)),0)</f>
        <v>94342898.452988029</v>
      </c>
      <c r="F46" s="37">
        <f>IF(Ben1b!$A$4=1,INDEX(Ben1b!$Z$36:$BQ$36,1,MATCH($B46,Ben1b!$Z$7:$BQ$7,0)),0)</f>
        <v>208492252.342682</v>
      </c>
      <c r="G46" s="37">
        <f>IF(Ben2a!$A$4=1,INDEX(Ben2a!$Z$52:$BQ$52,1,MATCH($B46,Ben2a!$Z$7:$BQ$7,0)),0)</f>
        <v>14255917.273023538</v>
      </c>
      <c r="H46" s="37">
        <f>IF(Ben2b!$A$4=1,INDEX(Ben2b!$Z$51:$BQ$51,1,MATCH($B46,Ben2b!$Z$7:$BQ$7,0)),0)</f>
        <v>11956720.765821856</v>
      </c>
      <c r="I46" s="37">
        <f>IF(Ben2c!$A$4=1,INDEX(Ben2c!$Z$34:$BQ$34,1,MATCH($B46,Ben2c!$Z$7:$BQ$7,0)),0)</f>
        <v>-3921184.6846119612</v>
      </c>
      <c r="J46" s="37">
        <f>IF('Ben3'!$A$4=1,INDEX('Ben3'!$Z$66:$BQ$66,1,MATCH(Appendix!$B46,'Ben3'!$Z$8:$BQ$8,0)),0)</f>
        <v>1106311.2553703659</v>
      </c>
      <c r="K46" s="37">
        <f>IF('Ben4'!$A$4=1,INDEX('Ben4'!$Z$24:$BQ$24,1,MATCH($B46,'Ben4'!$Z$6:$BQ$6,0)),0)</f>
        <v>17904993.909866016</v>
      </c>
      <c r="L46" s="37">
        <f>IF(Ben5a!$A$4=1,INDEX(Ben5a!$W$32:$BN$32,1,MATCH($B46,Ben5a!$W$7:$BN$7,0)),0)</f>
        <v>513860.42648861173</v>
      </c>
      <c r="M46" s="37">
        <f>IF(Ben5b!$A$4=1,INDEX(Ben5b!$Z$29:$BQ$29,1,MATCH($B46,Ben5b!$Z$7:$BQ$7,0)),0)</f>
        <v>1274066.5490221579</v>
      </c>
      <c r="N46" s="37">
        <f>IF(Ben5c!$A$4=1,INDEX(Ben5c!$Z$23:$BQ$23,1,MATCH($B46,Ben5c!$Z$7:$BQ$7,0)),0)</f>
        <v>5639.5037844929993</v>
      </c>
      <c r="O46" s="37">
        <f>IF(Ben5d!$A$4=1,INDEX(Ben5d!$Z$67:$BQ$67,1,MATCH($B46,Ben5d!$Z$7:$BQ$7,0)),0)</f>
        <v>219130.40645016974</v>
      </c>
      <c r="P46" s="37">
        <f>IF(Ben5e!$A$4=1,INDEX(Ben5e!$Z$61:$BQ$61,1,MATCH($B46,Ben5e!$Z$7:$BQ$7,0)),0)</f>
        <v>7493.2790400000004</v>
      </c>
      <c r="Q46" s="37">
        <f t="shared" si="1"/>
        <v>41302758.519469813</v>
      </c>
      <c r="R46" s="66">
        <f>INDEX(Parameters!$Z$30:$BQ$30,1,MATCH($A46,Parameters!$Z$25:$BQ$25))</f>
        <v>7.6456858224433308E-2</v>
      </c>
      <c r="S46" s="37">
        <f t="shared" si="2"/>
        <v>0</v>
      </c>
      <c r="T46" s="37">
        <f t="shared" si="3"/>
        <v>19223064.541867871</v>
      </c>
      <c r="U46" s="37">
        <f t="shared" si="5"/>
        <v>26466160.735175919</v>
      </c>
      <c r="X46" s="549">
        <f t="shared" si="6"/>
        <v>7213161.6115022143</v>
      </c>
      <c r="Y46" s="549">
        <f t="shared" si="7"/>
        <v>15940662.578257211</v>
      </c>
      <c r="Z46" s="549">
        <f t="shared" si="8"/>
        <v>1089962.6458028106</v>
      </c>
      <c r="AA46" s="549">
        <f t="shared" si="9"/>
        <v>914173.30442157923</v>
      </c>
      <c r="AB46" s="549">
        <f t="shared" si="10"/>
        <v>-299801.46150319598</v>
      </c>
      <c r="AC46" s="549">
        <f t="shared" si="11"/>
        <v>84585.082803946905</v>
      </c>
      <c r="AD46" s="549">
        <f t="shared" si="12"/>
        <v>1368959.5808759679</v>
      </c>
      <c r="AE46" s="549">
        <f t="shared" si="13"/>
        <v>39288.15377518662</v>
      </c>
      <c r="AF46" s="549">
        <f t="shared" si="14"/>
        <v>97411.125507080142</v>
      </c>
      <c r="AG46" s="549">
        <f t="shared" si="15"/>
        <v>431.17874130713636</v>
      </c>
      <c r="AH46" s="549">
        <f t="shared" si="16"/>
        <v>16754.022418623073</v>
      </c>
      <c r="AI46" s="549">
        <f t="shared" si="17"/>
        <v>572.91257319739771</v>
      </c>
    </row>
    <row r="47" spans="1:35">
      <c r="A47" s="87">
        <f t="shared" si="19"/>
        <v>39</v>
      </c>
      <c r="B47" s="87">
        <f t="shared" si="18"/>
        <v>2063</v>
      </c>
      <c r="C47" s="37">
        <f>INDEX(Cost!$X$22:$BG$22,1,MATCH($B47,Cost!$X$9:$BG$9))</f>
        <v>0</v>
      </c>
      <c r="D47" s="37">
        <f>INDEX(Cost!$X$32:$BQ$32,1,MATCH($B47,Cost!$X$9:$BQ$9,0))</f>
        <v>0</v>
      </c>
      <c r="E47" s="37">
        <f>IF(Ben1a!$A$4=1,INDEX(Ben1a!$Z$31:$BQ$31,1,MATCH($B47,Ben1a!$Z$7:$BQ$7,0)),0)</f>
        <v>0</v>
      </c>
      <c r="F47" s="37">
        <f>IF(Ben1b!$A$4=1,INDEX(Ben1b!$Z$36:$BQ$36,1,MATCH($B47,Ben1b!$Z$7:$BQ$7,0)),0)</f>
        <v>0</v>
      </c>
      <c r="G47" s="37">
        <f>IF(Ben2a!$A$4=1,INDEX(Ben2a!$Z$52:$BQ$52,1,MATCH($B47,Ben2a!$Z$7:$BQ$7,0)),0)</f>
        <v>0</v>
      </c>
      <c r="H47" s="37">
        <f>IF(Ben2b!$A$4=1,INDEX(Ben2b!$Z$51:$BQ$51,1,MATCH($B47,Ben2b!$Z$7:$BQ$7,0)),0)</f>
        <v>0</v>
      </c>
      <c r="I47" s="37">
        <f>IF(Ben2c!$A$4=1,INDEX(Ben2c!$Z$34:$BQ$34,1,MATCH($B47,Ben2c!$Z$7:$BQ$7,0)),0)</f>
        <v>0</v>
      </c>
      <c r="J47" s="37">
        <f>IF('Ben3'!$A$4=1,INDEX('Ben3'!$Z$66:$BQ$66,1,MATCH(Appendix!$B47,'Ben3'!$Z$8:$BQ$8,0)),0)</f>
        <v>0</v>
      </c>
      <c r="K47" s="37">
        <f>IF('Ben4'!$A$4=1,INDEX('Ben4'!$Z$24:$BQ$24,1,MATCH($B47,'Ben4'!$Z$6:$BQ$6,0)),0)</f>
        <v>0</v>
      </c>
      <c r="L47" s="37">
        <f>IF(Ben5a!$A$4=1,INDEX(Ben5a!$W$32:$BN$32,1,MATCH($B47,Ben5a!$W$7:$BN$7,0)),0)</f>
        <v>0</v>
      </c>
      <c r="M47" s="37">
        <f>IF(Ben5b!$A$4=1,INDEX(Ben5b!$Z$29:$BQ$29,1,MATCH($B47,Ben5b!$Z$7:$BQ$7,0)),0)</f>
        <v>0</v>
      </c>
      <c r="N47" s="37">
        <f>IF(Ben5c!$A$4=1,INDEX(Ben5c!$Z$23:$BQ$23,1,MATCH($B47,Ben5c!$Z$7:$BQ$7,0)),0)</f>
        <v>0</v>
      </c>
      <c r="O47" s="37">
        <f>IF(Ben5d!$A$4=1,INDEX(Ben5d!$Z$67:$BQ$67,1,MATCH($B47,Ben5d!$Z$7:$BQ$7,0)),0)</f>
        <v>0</v>
      </c>
      <c r="P47" s="37">
        <f>IF(Ben5e!$A$4=1,INDEX(Ben5e!$Z$61:$BQ$61,1,MATCH($B47,Ben5e!$Z$7:$BQ$7,0)),0)</f>
        <v>0</v>
      </c>
      <c r="Q47" s="37">
        <f t="shared" si="1"/>
        <v>0</v>
      </c>
      <c r="R47" s="66">
        <f>INDEX(Parameters!$Z$30:$BQ$30,1,MATCH($A47,Parameters!$Z$25:$BQ$25))</f>
        <v>7.1455007686386268E-2</v>
      </c>
      <c r="S47" s="37">
        <f t="shared" si="2"/>
        <v>0</v>
      </c>
      <c r="T47" s="37">
        <f t="shared" si="3"/>
        <v>0</v>
      </c>
      <c r="U47" s="37">
        <f t="shared" si="5"/>
        <v>0</v>
      </c>
      <c r="X47" s="549">
        <f t="shared" si="6"/>
        <v>0</v>
      </c>
      <c r="Y47" s="549">
        <f t="shared" si="7"/>
        <v>0</v>
      </c>
      <c r="Z47" s="549">
        <f t="shared" si="8"/>
        <v>0</v>
      </c>
      <c r="AA47" s="549">
        <f t="shared" si="9"/>
        <v>0</v>
      </c>
      <c r="AB47" s="549">
        <f t="shared" si="10"/>
        <v>0</v>
      </c>
      <c r="AC47" s="549">
        <f t="shared" si="11"/>
        <v>0</v>
      </c>
      <c r="AD47" s="549">
        <f t="shared" si="12"/>
        <v>0</v>
      </c>
      <c r="AE47" s="549">
        <f t="shared" si="13"/>
        <v>0</v>
      </c>
      <c r="AF47" s="549">
        <f t="shared" si="14"/>
        <v>0</v>
      </c>
      <c r="AG47" s="549">
        <f t="shared" si="15"/>
        <v>0</v>
      </c>
      <c r="AH47" s="549">
        <f t="shared" si="16"/>
        <v>0</v>
      </c>
      <c r="AI47" s="549">
        <f t="shared" si="17"/>
        <v>0</v>
      </c>
    </row>
    <row r="48" spans="1:35">
      <c r="A48" s="87">
        <f t="shared" si="19"/>
        <v>40</v>
      </c>
      <c r="B48" s="87">
        <f t="shared" si="18"/>
        <v>2064</v>
      </c>
      <c r="C48" s="37">
        <f>INDEX(Cost!$X$22:$BG$22,1,MATCH($B48,Cost!$X$9:$BG$9))</f>
        <v>0</v>
      </c>
      <c r="D48" s="37">
        <f>INDEX(Cost!$X$32:$BQ$32,1,MATCH($B48,Cost!$X$9:$BQ$9,0))</f>
        <v>0</v>
      </c>
      <c r="E48" s="37">
        <f>IF(Ben1a!$A$4=1,INDEX(Ben1a!$Z$31:$BQ$31,1,MATCH($B48,Ben1a!$Z$7:$BQ$7,0)),0)</f>
        <v>0</v>
      </c>
      <c r="F48" s="37">
        <f>IF(Ben1b!$A$4=1,INDEX(Ben1b!$Z$36:$BQ$36,1,MATCH($B48,Ben1b!$Z$7:$BQ$7,0)),0)</f>
        <v>0</v>
      </c>
      <c r="G48" s="37">
        <f>IF(Ben2a!$A$4=1,INDEX(Ben2a!$Z$52:$BQ$52,1,MATCH($B48,Ben2a!$Z$7:$BQ$7,0)),0)</f>
        <v>0</v>
      </c>
      <c r="H48" s="37">
        <f>IF(Ben2b!$A$4=1,INDEX(Ben2b!$Z$51:$BQ$51,1,MATCH($B48,Ben2b!$Z$7:$BQ$7,0)),0)</f>
        <v>0</v>
      </c>
      <c r="I48" s="37">
        <f>IF(Ben2c!$A$4=1,INDEX(Ben2c!$Z$34:$BQ$34,1,MATCH($B48,Ben2c!$Z$7:$BQ$7,0)),0)</f>
        <v>0</v>
      </c>
      <c r="J48" s="37">
        <f>IF('Ben3'!$A$4=1,INDEX('Ben3'!$Z$66:$BQ$66,1,MATCH(Appendix!$B48,'Ben3'!$Z$8:$BQ$8,0)),0)</f>
        <v>0</v>
      </c>
      <c r="K48" s="37">
        <f>IF('Ben4'!$A$4=1,INDEX('Ben4'!$Z$24:$BQ$24,1,MATCH($B48,'Ben4'!$Z$6:$BQ$6,0)),0)</f>
        <v>0</v>
      </c>
      <c r="L48" s="37">
        <f>IF(Ben5a!$A$4=1,INDEX(Ben5a!$W$32:$BN$32,1,MATCH($B48,Ben5a!$W$7:$BN$7,0)),0)</f>
        <v>0</v>
      </c>
      <c r="M48" s="37">
        <f>IF(Ben5b!$A$4=1,INDEX(Ben5b!$Z$29:$BQ$29,1,MATCH($B48,Ben5b!$Z$7:$BQ$7,0)),0)</f>
        <v>0</v>
      </c>
      <c r="N48" s="37">
        <f>IF(Ben5c!$A$4=1,INDEX(Ben5c!$Z$23:$BQ$23,1,MATCH($B48,Ben5c!$Z$7:$BQ$7,0)),0)</f>
        <v>0</v>
      </c>
      <c r="O48" s="37">
        <f>IF(Ben5d!$A$4=1,INDEX(Ben5d!$Z$67:$BQ$67,1,MATCH($B48,Ben5d!$Z$7:$BQ$7,0)),0)</f>
        <v>0</v>
      </c>
      <c r="P48" s="37">
        <f>IF(Ben5e!$A$4=1,INDEX(Ben5e!$Z$61:$BQ$61,1,MATCH($B48,Ben5e!$Z$7:$BQ$7,0)),0)</f>
        <v>0</v>
      </c>
      <c r="Q48" s="37">
        <f t="shared" si="1"/>
        <v>0</v>
      </c>
      <c r="R48" s="66">
        <f>INDEX(Parameters!$Z$30:$BQ$30,1,MATCH($A48,Parameters!$Z$25:$BQ$25))</f>
        <v>6.6780381015314264E-2</v>
      </c>
      <c r="S48" s="37">
        <f t="shared" si="2"/>
        <v>0</v>
      </c>
      <c r="T48" s="37">
        <f t="shared" si="3"/>
        <v>0</v>
      </c>
      <c r="U48" s="37">
        <f t="shared" si="5"/>
        <v>0</v>
      </c>
      <c r="X48" s="549">
        <f t="shared" si="6"/>
        <v>0</v>
      </c>
      <c r="Y48" s="549">
        <f t="shared" si="7"/>
        <v>0</v>
      </c>
      <c r="Z48" s="549">
        <f t="shared" si="8"/>
        <v>0</v>
      </c>
      <c r="AA48" s="549">
        <f t="shared" si="9"/>
        <v>0</v>
      </c>
      <c r="AB48" s="549">
        <f t="shared" si="10"/>
        <v>0</v>
      </c>
      <c r="AC48" s="549">
        <f t="shared" si="11"/>
        <v>0</v>
      </c>
      <c r="AD48" s="549">
        <f t="shared" si="12"/>
        <v>0</v>
      </c>
      <c r="AE48" s="549">
        <f t="shared" si="13"/>
        <v>0</v>
      </c>
      <c r="AF48" s="549">
        <f t="shared" si="14"/>
        <v>0</v>
      </c>
      <c r="AG48" s="549">
        <f t="shared" si="15"/>
        <v>0</v>
      </c>
      <c r="AH48" s="549">
        <f t="shared" si="16"/>
        <v>0</v>
      </c>
      <c r="AI48" s="549">
        <f t="shared" si="17"/>
        <v>0</v>
      </c>
    </row>
    <row r="49" spans="1:35">
      <c r="A49" s="36" t="s">
        <v>106</v>
      </c>
      <c r="B49" s="65"/>
      <c r="C49" s="38">
        <f t="shared" ref="C49:Q49" si="20">SUM(C8:C48)</f>
        <v>419039464.17817366</v>
      </c>
      <c r="D49" s="38">
        <f t="shared" si="20"/>
        <v>251423678.50690416</v>
      </c>
      <c r="E49" s="38">
        <f>SUM(E8:E48)</f>
        <v>702797735.49114239</v>
      </c>
      <c r="F49" s="38">
        <f>SUM(F8:F48)</f>
        <v>2583511257.624434</v>
      </c>
      <c r="G49" s="38">
        <f>SUM(G8:G48)</f>
        <v>390977323.66736305</v>
      </c>
      <c r="H49" s="38">
        <f t="shared" ref="H49" si="21">SUM(H8:H48)</f>
        <v>343277924.513587</v>
      </c>
      <c r="I49" s="38">
        <f>SUM(I8:I48)</f>
        <v>-117635540.53835884</v>
      </c>
      <c r="J49" s="38">
        <f>SUM(J8:J48)</f>
        <v>24885024.99159893</v>
      </c>
      <c r="K49" s="38">
        <f>SUM(K8:K48)</f>
        <v>836521315.46893966</v>
      </c>
      <c r="L49" s="38">
        <f t="shared" ref="L49:P49" si="22">SUM(L8:L48)</f>
        <v>14752953.100561306</v>
      </c>
      <c r="M49" s="38">
        <f t="shared" si="22"/>
        <v>9491027.9438147545</v>
      </c>
      <c r="N49" s="38">
        <f>SUM(N8:N48)</f>
        <v>169185.11353478997</v>
      </c>
      <c r="O49" s="38">
        <f t="shared" si="22"/>
        <v>6573912.1935050944</v>
      </c>
      <c r="P49" s="38">
        <f t="shared" si="22"/>
        <v>224798.37119999988</v>
      </c>
      <c r="Q49" s="38">
        <f t="shared" si="20"/>
        <v>1478026048.1031306</v>
      </c>
      <c r="R49" s="38"/>
      <c r="S49" s="38">
        <f>SUM(S8:S48)</f>
        <v>253114529.77979645</v>
      </c>
      <c r="T49" s="38">
        <f>SUM(T8:T48)</f>
        <v>19223064.541867871</v>
      </c>
      <c r="U49" s="38">
        <f>SUM(U8:U48)</f>
        <v>783955317.61526966</v>
      </c>
      <c r="W49" s="86"/>
      <c r="X49" s="549">
        <f t="shared" ref="X49:AI49" si="23">SUM(X8:X48)</f>
        <v>74951575.337709382</v>
      </c>
      <c r="Y49" s="549">
        <f t="shared" si="23"/>
        <v>305933434.7054531</v>
      </c>
      <c r="Z49" s="549">
        <f t="shared" si="23"/>
        <v>91331986.676503822</v>
      </c>
      <c r="AA49" s="549">
        <f t="shared" si="23"/>
        <v>81444582.610855564</v>
      </c>
      <c r="AB49" s="549">
        <f t="shared" si="23"/>
        <v>-28319481.794599336</v>
      </c>
      <c r="AC49" s="549">
        <f t="shared" si="23"/>
        <v>4333449.0321480576</v>
      </c>
      <c r="AD49" s="549">
        <f t="shared" si="23"/>
        <v>248089912.31623301</v>
      </c>
      <c r="AE49" s="549">
        <f t="shared" si="23"/>
        <v>3500219.5648184936</v>
      </c>
      <c r="AF49" s="549">
        <f t="shared" si="23"/>
        <v>1012193.7792898624</v>
      </c>
      <c r="AG49" s="549">
        <f t="shared" si="23"/>
        <v>40729.482949953992</v>
      </c>
      <c r="AH49" s="549">
        <f t="shared" si="23"/>
        <v>1582598.1317487587</v>
      </c>
      <c r="AI49" s="549">
        <f t="shared" si="23"/>
        <v>54117.772158985317</v>
      </c>
    </row>
    <row r="50" spans="1:35">
      <c r="U50" t="s">
        <v>789</v>
      </c>
    </row>
    <row r="51" spans="1:35">
      <c r="U51" s="150"/>
    </row>
    <row r="54" spans="1:35">
      <c r="A54" s="46"/>
    </row>
    <row r="55" spans="1:35">
      <c r="A55" s="60" t="s">
        <v>265</v>
      </c>
      <c r="B55" s="61"/>
    </row>
    <row r="56" spans="1:35">
      <c r="A56" s="62" t="s">
        <v>583</v>
      </c>
      <c r="B56" s="61"/>
      <c r="C56" s="63">
        <f>(U49+T49)/S49</f>
        <v>3.1731816536011719</v>
      </c>
    </row>
    <row r="57" spans="1:35">
      <c r="A57" s="62" t="s">
        <v>584</v>
      </c>
      <c r="B57" s="61"/>
      <c r="C57" s="64">
        <f>U49+T49-S49</f>
        <v>550063852.37734103</v>
      </c>
    </row>
  </sheetData>
  <pageMargins left="0.7" right="0.7" top="0.75" bottom="0.75" header="0.3" footer="0.3"/>
  <pageSetup scale="51" fitToHeight="25" orientation="landscape" r:id="rId1"/>
  <headerFooter>
    <oddFooter>&amp;CAppendix A</oddFooter>
  </headerFooter>
  <rowBreaks count="1" manualBreakCount="1">
    <brk id="2" max="1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B94BF-A1F2-4BA5-B2F1-F95197AC8E4D}">
  <sheetPr codeName="Sheet18">
    <tabColor rgb="FF7030A0"/>
  </sheetPr>
  <dimension ref="A1:G19"/>
  <sheetViews>
    <sheetView workbookViewId="0">
      <selection activeCell="C21" sqref="C21"/>
    </sheetView>
  </sheetViews>
  <sheetFormatPr defaultRowHeight="14.5"/>
  <cols>
    <col min="1" max="1" width="25" bestFit="1" customWidth="1"/>
    <col min="2" max="2" width="26.453125" customWidth="1"/>
    <col min="3" max="3" width="16.54296875" customWidth="1"/>
    <col min="4" max="4" width="37.54296875" customWidth="1"/>
    <col min="5" max="5" width="22" customWidth="1"/>
    <col min="7" max="7" width="33.453125" customWidth="1"/>
  </cols>
  <sheetData>
    <row r="1" spans="1:7" ht="21.5" thickBot="1">
      <c r="A1" s="510" t="s">
        <v>759</v>
      </c>
      <c r="C1" s="90" t="s">
        <v>819</v>
      </c>
    </row>
    <row r="2" spans="1:7" ht="20" thickTop="1">
      <c r="A2" s="511"/>
    </row>
    <row r="3" spans="1:7" ht="19.5" customHeight="1">
      <c r="B3" s="516" t="s">
        <v>760</v>
      </c>
      <c r="C3" s="516" t="s">
        <v>761</v>
      </c>
      <c r="D3" s="516" t="s">
        <v>762</v>
      </c>
    </row>
    <row r="4" spans="1:7" ht="29">
      <c r="A4" t="s">
        <v>768</v>
      </c>
      <c r="B4" s="515" t="s">
        <v>767</v>
      </c>
      <c r="C4" s="517">
        <v>1</v>
      </c>
      <c r="D4" s="515" t="s">
        <v>772</v>
      </c>
      <c r="F4" s="512" t="s">
        <v>763</v>
      </c>
      <c r="G4" s="513">
        <f>Summary!C21</f>
        <v>3.1731816536011719</v>
      </c>
    </row>
    <row r="5" spans="1:7" ht="43.5">
      <c r="A5" t="s">
        <v>805</v>
      </c>
      <c r="B5" s="515" t="s">
        <v>766</v>
      </c>
      <c r="C5" s="517">
        <v>1</v>
      </c>
      <c r="D5" s="515" t="s">
        <v>809</v>
      </c>
      <c r="F5" t="s">
        <v>764</v>
      </c>
      <c r="G5" s="335">
        <f>Summary!C22</f>
        <v>550063852.37734103</v>
      </c>
    </row>
    <row r="6" spans="1:7" ht="29">
      <c r="A6" t="s">
        <v>805</v>
      </c>
      <c r="B6" s="515" t="s">
        <v>806</v>
      </c>
      <c r="C6" s="517">
        <v>1</v>
      </c>
      <c r="D6" s="515" t="s">
        <v>810</v>
      </c>
      <c r="G6" s="335"/>
    </row>
    <row r="7" spans="1:7">
      <c r="B7" s="515" t="s">
        <v>765</v>
      </c>
      <c r="C7" s="517">
        <v>1</v>
      </c>
      <c r="D7" s="515" t="s">
        <v>773</v>
      </c>
    </row>
    <row r="9" spans="1:7">
      <c r="B9" s="514" t="s">
        <v>771</v>
      </c>
      <c r="D9" s="514" t="s">
        <v>769</v>
      </c>
      <c r="E9" s="514" t="s">
        <v>804</v>
      </c>
    </row>
    <row r="10" spans="1:7">
      <c r="B10" s="518">
        <v>1</v>
      </c>
      <c r="D10" s="518">
        <v>1</v>
      </c>
      <c r="E10" s="542">
        <v>0.05</v>
      </c>
    </row>
    <row r="11" spans="1:7">
      <c r="B11" s="518">
        <v>0.75</v>
      </c>
      <c r="D11" s="518">
        <v>0.8</v>
      </c>
      <c r="E11" s="542">
        <f>$E$10*D11</f>
        <v>4.0000000000000008E-2</v>
      </c>
    </row>
    <row r="12" spans="1:7">
      <c r="B12" s="518">
        <v>0.5</v>
      </c>
      <c r="D12" s="518">
        <v>0.6</v>
      </c>
      <c r="E12" s="542">
        <f t="shared" ref="E12:E14" si="0">$E$10*D12</f>
        <v>0.03</v>
      </c>
    </row>
    <row r="13" spans="1:7">
      <c r="B13" s="518">
        <v>0.25</v>
      </c>
      <c r="D13" s="518">
        <v>0.4</v>
      </c>
      <c r="E13" s="542">
        <f t="shared" si="0"/>
        <v>2.0000000000000004E-2</v>
      </c>
    </row>
    <row r="14" spans="1:7">
      <c r="B14" s="519"/>
      <c r="D14" s="518">
        <v>0.2</v>
      </c>
      <c r="E14" s="542">
        <f t="shared" si="0"/>
        <v>1.0000000000000002E-2</v>
      </c>
    </row>
    <row r="15" spans="1:7">
      <c r="B15" s="519"/>
      <c r="D15" s="137"/>
    </row>
    <row r="16" spans="1:7">
      <c r="B16" s="514" t="s">
        <v>807</v>
      </c>
      <c r="C16" s="514" t="s">
        <v>808</v>
      </c>
      <c r="E16" s="514" t="s">
        <v>770</v>
      </c>
    </row>
    <row r="17" spans="2:5">
      <c r="B17" s="518">
        <v>1</v>
      </c>
      <c r="C17" s="543">
        <v>4.7E-2</v>
      </c>
      <c r="D17" t="s">
        <v>811</v>
      </c>
      <c r="E17" s="518">
        <v>0.8</v>
      </c>
    </row>
    <row r="18" spans="2:5">
      <c r="B18" s="518">
        <f>C18/C17</f>
        <v>1.0851063829787233</v>
      </c>
      <c r="C18" s="543">
        <v>5.0999999999999997E-2</v>
      </c>
      <c r="D18" t="s">
        <v>812</v>
      </c>
      <c r="E18" s="518">
        <v>1</v>
      </c>
    </row>
    <row r="19" spans="2:5">
      <c r="E19" s="518">
        <v>1.2</v>
      </c>
    </row>
  </sheetData>
  <sortState xmlns:xlrd2="http://schemas.microsoft.com/office/spreadsheetml/2017/richdata2" ref="D10:E14">
    <sortCondition descending="1" ref="E10:E14"/>
  </sortState>
  <dataValidations count="4">
    <dataValidation type="list" allowBlank="1" showInputMessage="1" showErrorMessage="1" sqref="C7" xr:uid="{EEB43BDD-2432-4E90-81FB-EC4116271131}">
      <formula1>$E$17:$E$19</formula1>
    </dataValidation>
    <dataValidation type="list" allowBlank="1" showInputMessage="1" showErrorMessage="1" sqref="C4" xr:uid="{C008D427-1FAF-43C5-A18C-035B7C37377B}">
      <formula1>$B$10:$B$15</formula1>
    </dataValidation>
    <dataValidation type="list" allowBlank="1" showInputMessage="1" showErrorMessage="1" sqref="C5" xr:uid="{106400AB-C311-4E18-ACDA-D3B4505B55B5}">
      <formula1>$D$10:$D$14</formula1>
    </dataValidation>
    <dataValidation type="list" allowBlank="1" showInputMessage="1" showErrorMessage="1" sqref="C6" xr:uid="{543B1201-A20C-4618-B4A2-11127222606E}">
      <formula1>$B$17:$B$18</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81C4-9D56-4154-BC16-D6F74BEDE76C}">
  <sheetPr codeName="Sheet20">
    <tabColor theme="4" tint="0.79998168889431442"/>
  </sheetPr>
  <dimension ref="A1:O69"/>
  <sheetViews>
    <sheetView topLeftCell="C1" zoomScale="80" zoomScaleNormal="80" workbookViewId="0">
      <selection activeCell="K40" sqref="K40"/>
    </sheetView>
  </sheetViews>
  <sheetFormatPr defaultColWidth="9" defaultRowHeight="13"/>
  <cols>
    <col min="1" max="1" width="18" style="104" customWidth="1"/>
    <col min="2" max="2" width="22.453125" style="104" customWidth="1"/>
    <col min="3" max="3" width="25.453125" style="104" customWidth="1"/>
    <col min="4" max="4" width="28.453125" style="104" customWidth="1"/>
    <col min="5" max="7" width="20.453125" style="104" customWidth="1"/>
    <col min="8" max="8" width="9" style="104"/>
    <col min="9" max="10" width="23" style="104" customWidth="1"/>
    <col min="11" max="11" width="16.453125" style="104" customWidth="1"/>
    <col min="12" max="12" width="19.54296875" style="104" customWidth="1"/>
    <col min="13" max="13" width="13" style="104" bestFit="1" customWidth="1"/>
    <col min="14" max="16384" width="9" style="104"/>
  </cols>
  <sheetData>
    <row r="1" spans="1:15">
      <c r="A1" s="480"/>
      <c r="B1" s="481"/>
      <c r="C1" s="466"/>
      <c r="D1" s="466"/>
      <c r="E1" s="466"/>
      <c r="F1" s="466"/>
      <c r="G1" s="466"/>
      <c r="I1" s="498" t="s">
        <v>81</v>
      </c>
      <c r="J1" s="499"/>
      <c r="K1" s="466"/>
      <c r="L1" s="466"/>
      <c r="M1" s="466"/>
    </row>
    <row r="2" spans="1:15" s="362" customFormat="1" ht="26">
      <c r="A2" s="489" t="s">
        <v>748</v>
      </c>
      <c r="B2" s="489" t="s">
        <v>818</v>
      </c>
      <c r="C2" s="490" t="s">
        <v>78</v>
      </c>
      <c r="D2" s="490" t="s">
        <v>79</v>
      </c>
      <c r="E2" s="491" t="s">
        <v>750</v>
      </c>
      <c r="F2" s="494" t="s">
        <v>755</v>
      </c>
      <c r="G2" s="494" t="s">
        <v>751</v>
      </c>
      <c r="H2" s="492"/>
      <c r="I2" s="492"/>
      <c r="J2" s="489" t="s">
        <v>83</v>
      </c>
      <c r="K2" s="489" t="s">
        <v>84</v>
      </c>
      <c r="L2" s="489" t="s">
        <v>85</v>
      </c>
      <c r="M2" s="493"/>
      <c r="N2" s="493"/>
      <c r="O2" s="493"/>
    </row>
    <row r="3" spans="1:15">
      <c r="A3" s="468" t="s">
        <v>80</v>
      </c>
      <c r="B3" s="469">
        <v>1</v>
      </c>
      <c r="C3" s="484">
        <v>1952</v>
      </c>
      <c r="D3" s="484">
        <f>IF(C3&gt;1950,C3+50,C3+100)</f>
        <v>2002</v>
      </c>
      <c r="E3" s="488">
        <f>IF(D3&gt;2043,$K$22,0)</f>
        <v>0</v>
      </c>
      <c r="F3" s="495">
        <f>IF(D3&lt;2043,$K$18,0)</f>
        <v>15000000</v>
      </c>
      <c r="G3" s="495">
        <f>IF(D3&gt;=2043,$K$18,0)</f>
        <v>0</v>
      </c>
      <c r="H3" s="497"/>
      <c r="I3" s="496" t="s">
        <v>87</v>
      </c>
      <c r="J3" s="469">
        <f>SUM(B3:B23)</f>
        <v>21</v>
      </c>
      <c r="K3" s="470">
        <v>10000000</v>
      </c>
      <c r="L3" s="470">
        <f>K3*J3</f>
        <v>210000000</v>
      </c>
      <c r="M3" s="466"/>
      <c r="N3" s="466"/>
      <c r="O3" s="466"/>
    </row>
    <row r="4" spans="1:15">
      <c r="A4" s="468" t="s">
        <v>82</v>
      </c>
      <c r="B4" s="469">
        <v>1</v>
      </c>
      <c r="C4" s="484">
        <v>1952</v>
      </c>
      <c r="D4" s="484">
        <f t="shared" ref="D4:D27" si="0">IF(C4&gt;1950,C4+50,C4+100)</f>
        <v>2002</v>
      </c>
      <c r="E4" s="488">
        <f t="shared" ref="E4:E27" si="1">IF(D4&gt;2043,$K$22,0)</f>
        <v>0</v>
      </c>
      <c r="F4" s="495">
        <f t="shared" ref="F4:F23" si="2">IF(D4&lt;2043,$K$18,0)</f>
        <v>15000000</v>
      </c>
      <c r="G4" s="495">
        <f t="shared" ref="G4:G23" si="3">IF(D4&gt;=2043,$K$18,0)</f>
        <v>0</v>
      </c>
      <c r="H4" s="497"/>
      <c r="I4" s="496" t="s">
        <v>89</v>
      </c>
      <c r="J4" s="469">
        <f>SUM(B24:B46)</f>
        <v>23</v>
      </c>
      <c r="K4" s="470">
        <v>10000000</v>
      </c>
      <c r="L4" s="470">
        <f>K4*J4</f>
        <v>230000000</v>
      </c>
      <c r="M4" s="466"/>
      <c r="N4" s="466"/>
      <c r="O4" s="466"/>
    </row>
    <row r="5" spans="1:15">
      <c r="A5" s="468" t="s">
        <v>86</v>
      </c>
      <c r="B5" s="469">
        <v>1</v>
      </c>
      <c r="C5" s="484">
        <v>1917</v>
      </c>
      <c r="D5" s="484">
        <f t="shared" si="0"/>
        <v>2017</v>
      </c>
      <c r="E5" s="488">
        <f t="shared" si="1"/>
        <v>0</v>
      </c>
      <c r="F5" s="495">
        <f t="shared" si="2"/>
        <v>15000000</v>
      </c>
      <c r="G5" s="495">
        <f t="shared" si="3"/>
        <v>0</v>
      </c>
      <c r="H5" s="466"/>
      <c r="I5" s="466"/>
      <c r="J5" s="471">
        <f>SUM(J3:J4)</f>
        <v>44</v>
      </c>
      <c r="K5" s="471"/>
      <c r="L5" s="472">
        <f>SUM(L3:L4)</f>
        <v>440000000</v>
      </c>
      <c r="M5" s="466"/>
      <c r="N5" s="466"/>
      <c r="O5" s="466"/>
    </row>
    <row r="6" spans="1:15">
      <c r="A6" s="468" t="s">
        <v>88</v>
      </c>
      <c r="B6" s="469">
        <v>1</v>
      </c>
      <c r="C6" s="484">
        <v>2005</v>
      </c>
      <c r="D6" s="484">
        <f t="shared" si="0"/>
        <v>2055</v>
      </c>
      <c r="E6" s="488">
        <f t="shared" si="1"/>
        <v>7500000</v>
      </c>
      <c r="F6" s="495">
        <f t="shared" si="2"/>
        <v>0</v>
      </c>
      <c r="G6" s="495">
        <f t="shared" si="3"/>
        <v>15000000</v>
      </c>
      <c r="H6" s="466"/>
      <c r="I6" s="466"/>
      <c r="J6" s="481"/>
      <c r="K6" s="481"/>
      <c r="L6" s="481"/>
      <c r="M6" s="466"/>
      <c r="N6" s="466"/>
      <c r="O6" s="466"/>
    </row>
    <row r="7" spans="1:15">
      <c r="A7" s="468" t="s">
        <v>90</v>
      </c>
      <c r="B7" s="469">
        <v>1</v>
      </c>
      <c r="C7" s="484">
        <v>1952</v>
      </c>
      <c r="D7" s="484">
        <f t="shared" si="0"/>
        <v>2002</v>
      </c>
      <c r="E7" s="488">
        <f t="shared" si="1"/>
        <v>0</v>
      </c>
      <c r="F7" s="495">
        <f t="shared" si="2"/>
        <v>15000000</v>
      </c>
      <c r="G7" s="495">
        <f t="shared" si="3"/>
        <v>0</v>
      </c>
      <c r="H7" s="466"/>
      <c r="I7" s="582" t="s">
        <v>93</v>
      </c>
      <c r="J7" s="582"/>
      <c r="K7" s="582"/>
      <c r="L7" s="471"/>
      <c r="M7" s="466"/>
      <c r="N7" s="466"/>
      <c r="O7" s="466"/>
    </row>
    <row r="8" spans="1:15">
      <c r="A8" s="468" t="s">
        <v>91</v>
      </c>
      <c r="B8" s="469">
        <v>1</v>
      </c>
      <c r="C8" s="484">
        <v>1952</v>
      </c>
      <c r="D8" s="484">
        <f t="shared" si="0"/>
        <v>2002</v>
      </c>
      <c r="E8" s="488">
        <f t="shared" si="1"/>
        <v>0</v>
      </c>
      <c r="F8" s="495">
        <f t="shared" si="2"/>
        <v>15000000</v>
      </c>
      <c r="G8" s="495">
        <f t="shared" si="3"/>
        <v>0</v>
      </c>
      <c r="H8" s="466"/>
      <c r="I8" s="466"/>
      <c r="J8" s="473" t="s">
        <v>95</v>
      </c>
      <c r="K8" s="104">
        <v>0.08</v>
      </c>
      <c r="L8" s="472">
        <f>$L$5*K8</f>
        <v>35200000</v>
      </c>
      <c r="M8" s="482"/>
      <c r="N8" s="466"/>
      <c r="O8" s="466"/>
    </row>
    <row r="9" spans="1:15">
      <c r="A9" s="468" t="s">
        <v>92</v>
      </c>
      <c r="B9" s="469">
        <v>1</v>
      </c>
      <c r="C9" s="484">
        <v>1927</v>
      </c>
      <c r="D9" s="484">
        <f t="shared" si="0"/>
        <v>2027</v>
      </c>
      <c r="E9" s="488">
        <f t="shared" si="1"/>
        <v>0</v>
      </c>
      <c r="F9" s="495">
        <f t="shared" si="2"/>
        <v>15000000</v>
      </c>
      <c r="G9" s="495">
        <f t="shared" si="3"/>
        <v>0</v>
      </c>
      <c r="H9" s="466"/>
      <c r="I9" s="466"/>
      <c r="J9" s="473" t="s">
        <v>97</v>
      </c>
      <c r="K9" s="104">
        <v>7.0000000000000007E-2</v>
      </c>
      <c r="L9" s="472">
        <f t="shared" ref="L9:L11" si="4">$L$5*K9</f>
        <v>30800000.000000004</v>
      </c>
      <c r="M9" s="466"/>
      <c r="N9" s="466"/>
      <c r="O9" s="466"/>
    </row>
    <row r="10" spans="1:15">
      <c r="A10" s="468" t="s">
        <v>94</v>
      </c>
      <c r="B10" s="469">
        <v>1</v>
      </c>
      <c r="C10" s="484">
        <v>1952</v>
      </c>
      <c r="D10" s="484">
        <f t="shared" si="0"/>
        <v>2002</v>
      </c>
      <c r="E10" s="488">
        <f t="shared" si="1"/>
        <v>0</v>
      </c>
      <c r="F10" s="495">
        <f t="shared" si="2"/>
        <v>15000000</v>
      </c>
      <c r="G10" s="495">
        <f t="shared" si="3"/>
        <v>0</v>
      </c>
      <c r="H10" s="466"/>
      <c r="I10" s="466"/>
      <c r="J10" s="473" t="s">
        <v>99</v>
      </c>
      <c r="K10" s="104">
        <v>0.1</v>
      </c>
      <c r="L10" s="472">
        <f t="shared" si="4"/>
        <v>44000000</v>
      </c>
      <c r="M10" s="466"/>
      <c r="N10" s="466"/>
      <c r="O10" s="466"/>
    </row>
    <row r="11" spans="1:15">
      <c r="A11" s="468" t="s">
        <v>96</v>
      </c>
      <c r="B11" s="469">
        <v>1</v>
      </c>
      <c r="C11" s="484">
        <v>1952</v>
      </c>
      <c r="D11" s="484">
        <f t="shared" si="0"/>
        <v>2002</v>
      </c>
      <c r="E11" s="488">
        <f t="shared" si="1"/>
        <v>0</v>
      </c>
      <c r="F11" s="495">
        <f t="shared" si="2"/>
        <v>15000000</v>
      </c>
      <c r="G11" s="495">
        <f t="shared" si="3"/>
        <v>0</v>
      </c>
      <c r="H11" s="466"/>
      <c r="I11" s="466"/>
      <c r="J11" s="473" t="s">
        <v>101</v>
      </c>
      <c r="K11" s="104">
        <v>0.2</v>
      </c>
      <c r="L11" s="472">
        <f t="shared" si="4"/>
        <v>88000000</v>
      </c>
      <c r="M11" s="466"/>
      <c r="N11" s="466"/>
      <c r="O11" s="466"/>
    </row>
    <row r="12" spans="1:15">
      <c r="A12" s="468" t="s">
        <v>98</v>
      </c>
      <c r="B12" s="469">
        <v>1</v>
      </c>
      <c r="C12" s="484">
        <v>1952</v>
      </c>
      <c r="D12" s="484">
        <f t="shared" si="0"/>
        <v>2002</v>
      </c>
      <c r="E12" s="488">
        <f t="shared" si="1"/>
        <v>0</v>
      </c>
      <c r="F12" s="495">
        <f t="shared" si="2"/>
        <v>15000000</v>
      </c>
      <c r="G12" s="495">
        <f t="shared" si="3"/>
        <v>0</v>
      </c>
      <c r="H12" s="466"/>
      <c r="I12" s="466"/>
      <c r="J12" s="473" t="s">
        <v>103</v>
      </c>
      <c r="K12" s="104">
        <v>0.05</v>
      </c>
      <c r="L12" s="472">
        <f>$L$5*K12</f>
        <v>22000000</v>
      </c>
      <c r="M12" s="466"/>
      <c r="N12" s="466"/>
      <c r="O12" s="466"/>
    </row>
    <row r="13" spans="1:15">
      <c r="A13" s="468" t="s">
        <v>100</v>
      </c>
      <c r="B13" s="469">
        <v>1</v>
      </c>
      <c r="C13" s="484">
        <v>1952</v>
      </c>
      <c r="D13" s="484">
        <f t="shared" si="0"/>
        <v>2002</v>
      </c>
      <c r="E13" s="488">
        <f t="shared" si="1"/>
        <v>0</v>
      </c>
      <c r="F13" s="495">
        <f t="shared" si="2"/>
        <v>15000000</v>
      </c>
      <c r="G13" s="495">
        <f t="shared" si="3"/>
        <v>0</v>
      </c>
      <c r="H13" s="466"/>
      <c r="I13" s="466"/>
      <c r="J13" s="481"/>
      <c r="K13" s="481"/>
      <c r="L13" s="481"/>
      <c r="M13" s="466"/>
      <c r="N13" s="466"/>
      <c r="O13" s="466"/>
    </row>
    <row r="14" spans="1:15">
      <c r="A14" s="468" t="s">
        <v>102</v>
      </c>
      <c r="B14" s="469">
        <v>1</v>
      </c>
      <c r="C14" s="484">
        <v>1906</v>
      </c>
      <c r="D14" s="484">
        <f t="shared" si="0"/>
        <v>2006</v>
      </c>
      <c r="E14" s="488">
        <f t="shared" si="1"/>
        <v>0</v>
      </c>
      <c r="F14" s="495">
        <f t="shared" si="2"/>
        <v>15000000</v>
      </c>
      <c r="G14" s="495">
        <f t="shared" si="3"/>
        <v>0</v>
      </c>
      <c r="H14" s="466"/>
      <c r="I14" s="466"/>
      <c r="J14" s="481"/>
      <c r="K14" s="474" t="s">
        <v>106</v>
      </c>
      <c r="L14" s="475">
        <f>SUM(L5,L8:L12)</f>
        <v>660000000</v>
      </c>
      <c r="M14" s="476" t="s">
        <v>749</v>
      </c>
      <c r="N14" s="466"/>
      <c r="O14" s="466"/>
    </row>
    <row r="15" spans="1:15">
      <c r="A15" s="468" t="s">
        <v>104</v>
      </c>
      <c r="B15" s="469">
        <v>1</v>
      </c>
      <c r="C15" s="484">
        <v>1906</v>
      </c>
      <c r="D15" s="484">
        <f t="shared" si="0"/>
        <v>2006</v>
      </c>
      <c r="E15" s="488">
        <f t="shared" si="1"/>
        <v>0</v>
      </c>
      <c r="F15" s="495">
        <f t="shared" si="2"/>
        <v>15000000</v>
      </c>
      <c r="G15" s="495">
        <f t="shared" si="3"/>
        <v>0</v>
      </c>
      <c r="H15" s="466"/>
      <c r="I15" s="466"/>
      <c r="J15" s="481"/>
      <c r="K15" s="481"/>
      <c r="L15" s="481"/>
      <c r="M15" s="466"/>
      <c r="N15" s="466"/>
      <c r="O15" s="466"/>
    </row>
    <row r="16" spans="1:15">
      <c r="A16" s="468" t="s">
        <v>105</v>
      </c>
      <c r="B16" s="469">
        <v>1</v>
      </c>
      <c r="C16" s="484">
        <v>1952</v>
      </c>
      <c r="D16" s="484">
        <f t="shared" si="0"/>
        <v>2002</v>
      </c>
      <c r="E16" s="488">
        <f t="shared" si="1"/>
        <v>0</v>
      </c>
      <c r="F16" s="495">
        <f t="shared" si="2"/>
        <v>15000000</v>
      </c>
      <c r="G16" s="495">
        <f t="shared" si="3"/>
        <v>0</v>
      </c>
      <c r="I16" s="498" t="s">
        <v>753</v>
      </c>
      <c r="J16" s="499"/>
      <c r="K16" s="466"/>
      <c r="L16" s="466"/>
      <c r="M16" s="466"/>
      <c r="N16" s="466"/>
      <c r="O16" s="466"/>
    </row>
    <row r="17" spans="1:15">
      <c r="A17" s="468" t="s">
        <v>108</v>
      </c>
      <c r="B17" s="469">
        <v>1</v>
      </c>
      <c r="C17" s="484">
        <v>1952</v>
      </c>
      <c r="D17" s="484">
        <f t="shared" si="0"/>
        <v>2002</v>
      </c>
      <c r="E17" s="488">
        <f t="shared" si="1"/>
        <v>0</v>
      </c>
      <c r="F17" s="495">
        <f t="shared" si="2"/>
        <v>15000000</v>
      </c>
      <c r="G17" s="495">
        <f t="shared" si="3"/>
        <v>0</v>
      </c>
      <c r="H17" s="467"/>
      <c r="I17" s="467"/>
      <c r="J17" s="465" t="s">
        <v>83</v>
      </c>
      <c r="K17" s="465" t="s">
        <v>84</v>
      </c>
      <c r="L17" s="465" t="s">
        <v>85</v>
      </c>
      <c r="M17" s="466"/>
      <c r="N17" s="466"/>
      <c r="O17" s="466"/>
    </row>
    <row r="18" spans="1:15">
      <c r="A18" s="468" t="s">
        <v>109</v>
      </c>
      <c r="B18" s="469">
        <v>1</v>
      </c>
      <c r="C18" s="484">
        <v>1952</v>
      </c>
      <c r="D18" s="484">
        <f t="shared" si="0"/>
        <v>2002</v>
      </c>
      <c r="E18" s="488">
        <f t="shared" si="1"/>
        <v>0</v>
      </c>
      <c r="F18" s="495">
        <f t="shared" si="2"/>
        <v>15000000</v>
      </c>
      <c r="G18" s="495">
        <f t="shared" si="3"/>
        <v>0</v>
      </c>
      <c r="H18" s="497"/>
      <c r="I18" s="496" t="s">
        <v>87</v>
      </c>
      <c r="J18" s="469">
        <v>21</v>
      </c>
      <c r="K18" s="470">
        <f>K3+K3*SUM($K$8:$K$12)</f>
        <v>15000000</v>
      </c>
      <c r="L18" s="470">
        <f>K18*J18</f>
        <v>315000000</v>
      </c>
      <c r="M18" s="466"/>
      <c r="N18" s="466"/>
      <c r="O18" s="466"/>
    </row>
    <row r="19" spans="1:15">
      <c r="A19" s="468" t="s">
        <v>110</v>
      </c>
      <c r="B19" s="469">
        <v>1</v>
      </c>
      <c r="C19" s="484">
        <v>1905</v>
      </c>
      <c r="D19" s="484">
        <f t="shared" si="0"/>
        <v>2005</v>
      </c>
      <c r="E19" s="488">
        <f t="shared" si="1"/>
        <v>0</v>
      </c>
      <c r="F19" s="495">
        <f t="shared" si="2"/>
        <v>15000000</v>
      </c>
      <c r="G19" s="495">
        <f t="shared" si="3"/>
        <v>0</v>
      </c>
      <c r="H19" s="497"/>
      <c r="I19" s="496" t="s">
        <v>89</v>
      </c>
      <c r="J19" s="469">
        <v>23</v>
      </c>
      <c r="K19" s="470">
        <f>K4+K4*SUM($K$8:$K$12)</f>
        <v>15000000</v>
      </c>
      <c r="L19" s="470">
        <f>K19*J19</f>
        <v>345000000</v>
      </c>
      <c r="M19" s="466"/>
      <c r="N19" s="466"/>
      <c r="O19" s="466"/>
    </row>
    <row r="20" spans="1:15">
      <c r="A20" s="468" t="s">
        <v>111</v>
      </c>
      <c r="B20" s="469">
        <v>1</v>
      </c>
      <c r="C20" s="484">
        <v>1998</v>
      </c>
      <c r="D20" s="484">
        <f t="shared" si="0"/>
        <v>2048</v>
      </c>
      <c r="E20" s="488">
        <f t="shared" si="1"/>
        <v>7500000</v>
      </c>
      <c r="F20" s="495">
        <f t="shared" si="2"/>
        <v>0</v>
      </c>
      <c r="G20" s="495">
        <f t="shared" si="3"/>
        <v>15000000</v>
      </c>
      <c r="H20" s="467"/>
      <c r="I20" s="467"/>
      <c r="J20" s="481"/>
      <c r="K20" s="481"/>
      <c r="L20" s="472">
        <f>SUM(L18:L19)</f>
        <v>660000000</v>
      </c>
      <c r="M20" s="466"/>
      <c r="N20" s="466"/>
      <c r="O20" s="466"/>
    </row>
    <row r="21" spans="1:15">
      <c r="A21" s="468" t="s">
        <v>112</v>
      </c>
      <c r="B21" s="469">
        <v>1</v>
      </c>
      <c r="C21" s="484">
        <v>1998</v>
      </c>
      <c r="D21" s="484">
        <f t="shared" si="0"/>
        <v>2048</v>
      </c>
      <c r="E21" s="488">
        <f t="shared" si="1"/>
        <v>7500000</v>
      </c>
      <c r="F21" s="495">
        <f t="shared" si="2"/>
        <v>0</v>
      </c>
      <c r="G21" s="495">
        <f t="shared" si="3"/>
        <v>15000000</v>
      </c>
      <c r="H21" s="467"/>
      <c r="I21" s="467"/>
      <c r="J21" s="471"/>
      <c r="K21" s="471"/>
      <c r="L21" s="471"/>
      <c r="M21" s="467"/>
      <c r="N21" s="467"/>
      <c r="O21" s="467"/>
    </row>
    <row r="22" spans="1:15" ht="26">
      <c r="A22" s="468" t="s">
        <v>113</v>
      </c>
      <c r="B22" s="469">
        <v>1</v>
      </c>
      <c r="C22" s="484">
        <v>1998</v>
      </c>
      <c r="D22" s="484">
        <f t="shared" si="0"/>
        <v>2048</v>
      </c>
      <c r="E22" s="488">
        <f>IF(D22&gt;2043,$K$22,0)</f>
        <v>7500000</v>
      </c>
      <c r="F22" s="495">
        <f t="shared" si="2"/>
        <v>0</v>
      </c>
      <c r="G22" s="495">
        <f t="shared" si="3"/>
        <v>15000000</v>
      </c>
      <c r="H22" s="467"/>
      <c r="I22" s="477"/>
      <c r="J22" s="363" t="s">
        <v>817</v>
      </c>
      <c r="K22" s="485">
        <v>7500000</v>
      </c>
      <c r="L22" s="486" t="s">
        <v>107</v>
      </c>
      <c r="M22" s="467"/>
      <c r="N22" s="467"/>
      <c r="O22" s="467"/>
    </row>
    <row r="23" spans="1:15" ht="13.5" thickBot="1">
      <c r="A23" s="504" t="s">
        <v>114</v>
      </c>
      <c r="B23" s="505">
        <v>1</v>
      </c>
      <c r="C23" s="506">
        <v>1998</v>
      </c>
      <c r="D23" s="506">
        <f t="shared" si="0"/>
        <v>2048</v>
      </c>
      <c r="E23" s="507">
        <f t="shared" si="1"/>
        <v>7500000</v>
      </c>
      <c r="F23" s="508">
        <f t="shared" si="2"/>
        <v>0</v>
      </c>
      <c r="G23" s="508">
        <f t="shared" si="3"/>
        <v>15000000</v>
      </c>
      <c r="H23" s="467"/>
      <c r="I23" s="477"/>
      <c r="J23" s="471"/>
      <c r="K23" s="471"/>
      <c r="L23" s="471"/>
      <c r="M23" s="467"/>
      <c r="N23" s="467"/>
      <c r="O23" s="467"/>
    </row>
    <row r="24" spans="1:15" ht="13.5" thickTop="1">
      <c r="A24" s="500" t="s">
        <v>115</v>
      </c>
      <c r="B24" s="501">
        <v>1</v>
      </c>
      <c r="C24" s="502">
        <v>1998</v>
      </c>
      <c r="D24" s="502">
        <f t="shared" si="0"/>
        <v>2048</v>
      </c>
      <c r="E24" s="503">
        <f>IF(D24&gt;2043,$K$22,0)</f>
        <v>7500000</v>
      </c>
      <c r="F24" s="503">
        <f>IF(D24&lt;2043,$K$19,0)</f>
        <v>0</v>
      </c>
      <c r="G24" s="503">
        <f t="shared" ref="G24:G27" si="5">IF(D24&gt;=2043,$K$19,0)</f>
        <v>15000000</v>
      </c>
      <c r="H24" s="467"/>
      <c r="I24" s="467"/>
      <c r="J24" s="471"/>
      <c r="K24" s="471"/>
      <c r="L24" s="471"/>
      <c r="M24" s="467"/>
      <c r="N24" s="467"/>
      <c r="O24" s="467"/>
    </row>
    <row r="25" spans="1:15">
      <c r="A25" s="468" t="s">
        <v>116</v>
      </c>
      <c r="B25" s="501">
        <v>1</v>
      </c>
      <c r="C25" s="484">
        <v>1998</v>
      </c>
      <c r="D25" s="484">
        <f t="shared" si="0"/>
        <v>2048</v>
      </c>
      <c r="E25" s="488">
        <f t="shared" si="1"/>
        <v>7500000</v>
      </c>
      <c r="F25" s="503">
        <f t="shared" ref="F25:F27" si="6">IF(D25&lt;2043,$K$19,0)</f>
        <v>0</v>
      </c>
      <c r="G25" s="488">
        <f t="shared" si="5"/>
        <v>15000000</v>
      </c>
      <c r="H25" s="467"/>
      <c r="I25" s="467"/>
      <c r="K25" s="104" t="s">
        <v>746</v>
      </c>
      <c r="L25" s="104" t="s">
        <v>758</v>
      </c>
      <c r="N25" s="467"/>
      <c r="O25" s="467"/>
    </row>
    <row r="26" spans="1:15" ht="26">
      <c r="A26" s="468" t="s">
        <v>117</v>
      </c>
      <c r="B26" s="501">
        <v>1</v>
      </c>
      <c r="C26" s="484">
        <v>1928</v>
      </c>
      <c r="D26" s="484">
        <f t="shared" si="0"/>
        <v>2028</v>
      </c>
      <c r="E26" s="488">
        <f t="shared" si="1"/>
        <v>0</v>
      </c>
      <c r="F26" s="503">
        <f t="shared" si="6"/>
        <v>15000000</v>
      </c>
      <c r="G26" s="488">
        <f t="shared" si="5"/>
        <v>0</v>
      </c>
      <c r="H26" s="467"/>
      <c r="I26" s="467"/>
      <c r="J26" s="362" t="s">
        <v>774</v>
      </c>
      <c r="K26" s="487">
        <f>COUNTIFS($D$3:$D$46, "&lt;2043",$B$3:$B$46, 1)</f>
        <v>19</v>
      </c>
      <c r="L26" s="487">
        <f>K26/10</f>
        <v>1.9</v>
      </c>
      <c r="N26" s="467"/>
      <c r="O26" s="467"/>
    </row>
    <row r="27" spans="1:15" ht="26">
      <c r="A27" s="468" t="s">
        <v>118</v>
      </c>
      <c r="B27" s="501">
        <v>1</v>
      </c>
      <c r="C27" s="484">
        <v>1998</v>
      </c>
      <c r="D27" s="484">
        <f t="shared" si="0"/>
        <v>2048</v>
      </c>
      <c r="E27" s="488">
        <f t="shared" si="1"/>
        <v>7500000</v>
      </c>
      <c r="F27" s="503">
        <f t="shared" si="6"/>
        <v>0</v>
      </c>
      <c r="G27" s="488">
        <f t="shared" si="5"/>
        <v>15000000</v>
      </c>
      <c r="H27" s="467"/>
      <c r="I27" s="467"/>
      <c r="J27" s="362" t="s">
        <v>745</v>
      </c>
      <c r="K27" s="487">
        <f>COUNTIFS($D$3:$D$46, "&gt;=2043",$B$3:$B$46, 1)</f>
        <v>25</v>
      </c>
      <c r="L27" s="487">
        <f>K27/20</f>
        <v>1.25</v>
      </c>
      <c r="N27" s="467"/>
      <c r="O27" s="467"/>
    </row>
    <row r="28" spans="1:15" ht="26">
      <c r="A28" s="468" t="s">
        <v>119</v>
      </c>
      <c r="B28" s="501">
        <v>1</v>
      </c>
      <c r="C28" s="484">
        <v>1999</v>
      </c>
      <c r="D28" s="484">
        <f t="shared" ref="D28:D46" si="7">IF(C28&gt;1950,C28+50,C28+100)</f>
        <v>2049</v>
      </c>
      <c r="E28" s="488">
        <f t="shared" ref="E28:E32" si="8">IF(D28&gt;2043,$K$22,0)</f>
        <v>7500000</v>
      </c>
      <c r="F28" s="503">
        <f t="shared" ref="F28:F45" si="9">IF(D28&lt;2043,$K$19,0)</f>
        <v>0</v>
      </c>
      <c r="G28" s="488">
        <f t="shared" ref="G28:G46" si="10">IF(D28&gt;=2043,$K$19,0)</f>
        <v>15000000</v>
      </c>
      <c r="H28" s="467"/>
      <c r="I28" s="467"/>
      <c r="J28" s="362" t="s">
        <v>747</v>
      </c>
      <c r="K28" s="487">
        <f>COUNTIFS($D$3:$D$46, "&gt;=2043",$B$3:$B$46, 1)</f>
        <v>25</v>
      </c>
      <c r="L28" s="487">
        <f>25/10</f>
        <v>2.5</v>
      </c>
      <c r="N28" s="467"/>
      <c r="O28" s="467"/>
    </row>
    <row r="29" spans="1:15">
      <c r="A29" s="468" t="s">
        <v>120</v>
      </c>
      <c r="B29" s="501">
        <v>1</v>
      </c>
      <c r="C29" s="484">
        <v>1999</v>
      </c>
      <c r="D29" s="484">
        <f t="shared" si="7"/>
        <v>2049</v>
      </c>
      <c r="E29" s="488">
        <f t="shared" si="8"/>
        <v>7500000</v>
      </c>
      <c r="F29" s="503">
        <f t="shared" si="9"/>
        <v>0</v>
      </c>
      <c r="G29" s="495">
        <f t="shared" si="10"/>
        <v>15000000</v>
      </c>
      <c r="H29" s="466"/>
      <c r="I29" s="466"/>
      <c r="J29" s="471"/>
      <c r="K29" s="471"/>
      <c r="L29" s="471"/>
      <c r="M29" s="467"/>
      <c r="N29" s="467"/>
      <c r="O29" s="467"/>
    </row>
    <row r="30" spans="1:15">
      <c r="A30" s="468" t="s">
        <v>121</v>
      </c>
      <c r="B30" s="501">
        <v>1</v>
      </c>
      <c r="C30" s="484">
        <v>1999</v>
      </c>
      <c r="D30" s="484">
        <f t="shared" si="7"/>
        <v>2049</v>
      </c>
      <c r="E30" s="488">
        <f t="shared" si="8"/>
        <v>7500000</v>
      </c>
      <c r="F30" s="503">
        <f t="shared" si="9"/>
        <v>0</v>
      </c>
      <c r="G30" s="495">
        <f t="shared" si="10"/>
        <v>15000000</v>
      </c>
      <c r="H30" s="466"/>
      <c r="I30" s="466"/>
      <c r="J30" s="471"/>
      <c r="K30" s="471"/>
      <c r="L30" s="471"/>
      <c r="M30" s="467"/>
      <c r="N30" s="467"/>
      <c r="O30" s="467"/>
    </row>
    <row r="31" spans="1:15">
      <c r="A31" s="468" t="s">
        <v>122</v>
      </c>
      <c r="B31" s="501">
        <v>1</v>
      </c>
      <c r="C31" s="484">
        <v>1999</v>
      </c>
      <c r="D31" s="484">
        <f t="shared" si="7"/>
        <v>2049</v>
      </c>
      <c r="E31" s="488">
        <f t="shared" si="8"/>
        <v>7500000</v>
      </c>
      <c r="F31" s="503">
        <f t="shared" si="9"/>
        <v>0</v>
      </c>
      <c r="G31" s="495">
        <f t="shared" si="10"/>
        <v>15000000</v>
      </c>
      <c r="H31" s="466"/>
      <c r="I31" s="466"/>
      <c r="J31" s="471"/>
      <c r="K31" s="471"/>
      <c r="L31" s="471"/>
      <c r="M31" s="467"/>
      <c r="N31" s="467"/>
      <c r="O31" s="467"/>
    </row>
    <row r="32" spans="1:15">
      <c r="A32" s="468" t="s">
        <v>123</v>
      </c>
      <c r="B32" s="501">
        <v>1</v>
      </c>
      <c r="C32" s="484">
        <v>1999</v>
      </c>
      <c r="D32" s="484">
        <f t="shared" si="7"/>
        <v>2049</v>
      </c>
      <c r="E32" s="488">
        <f t="shared" si="8"/>
        <v>7500000</v>
      </c>
      <c r="F32" s="503">
        <f t="shared" si="9"/>
        <v>0</v>
      </c>
      <c r="G32" s="495">
        <f t="shared" si="10"/>
        <v>15000000</v>
      </c>
      <c r="H32" s="466"/>
      <c r="I32" s="466"/>
      <c r="J32" s="481" t="s">
        <v>754</v>
      </c>
      <c r="K32" s="483">
        <f>SUM(E3:E46,F3:F46)/10</f>
        <v>47250000</v>
      </c>
      <c r="L32" s="481" t="s">
        <v>107</v>
      </c>
      <c r="M32" s="466"/>
      <c r="N32" s="466"/>
      <c r="O32" s="466"/>
    </row>
    <row r="33" spans="1:15">
      <c r="A33" s="468" t="s">
        <v>124</v>
      </c>
      <c r="B33" s="501">
        <v>1</v>
      </c>
      <c r="C33" s="484">
        <v>1999</v>
      </c>
      <c r="D33" s="484">
        <f t="shared" si="7"/>
        <v>2049</v>
      </c>
      <c r="E33" s="488">
        <f>IF(D33&gt;2043,$K$22,0)</f>
        <v>7500000</v>
      </c>
      <c r="F33" s="503">
        <f t="shared" si="9"/>
        <v>0</v>
      </c>
      <c r="G33" s="495">
        <f t="shared" si="10"/>
        <v>15000000</v>
      </c>
      <c r="H33" s="466"/>
      <c r="I33" s="466"/>
      <c r="J33" s="481" t="s">
        <v>752</v>
      </c>
      <c r="K33" s="483">
        <f>SUM(G3:G46)/20</f>
        <v>18750000</v>
      </c>
      <c r="L33" s="481" t="s">
        <v>107</v>
      </c>
      <c r="M33" s="466"/>
      <c r="N33" s="466"/>
      <c r="O33" s="466"/>
    </row>
    <row r="34" spans="1:15">
      <c r="A34" s="468" t="s">
        <v>125</v>
      </c>
      <c r="B34" s="501">
        <v>1</v>
      </c>
      <c r="C34" s="484">
        <v>1999</v>
      </c>
      <c r="D34" s="484">
        <f t="shared" si="7"/>
        <v>2049</v>
      </c>
      <c r="E34" s="488">
        <f t="shared" ref="E34:E46" si="11">IF(D34&gt;2043,$K$22,0)</f>
        <v>7500000</v>
      </c>
      <c r="F34" s="503">
        <f t="shared" si="9"/>
        <v>0</v>
      </c>
      <c r="G34" s="495">
        <f t="shared" si="10"/>
        <v>15000000</v>
      </c>
      <c r="H34" s="466"/>
      <c r="I34" s="466"/>
      <c r="J34" s="481"/>
      <c r="K34" s="481"/>
      <c r="L34" s="481"/>
      <c r="M34" s="466"/>
      <c r="N34" s="466"/>
      <c r="O34" s="466"/>
    </row>
    <row r="35" spans="1:15">
      <c r="A35" s="468" t="s">
        <v>126</v>
      </c>
      <c r="B35" s="501">
        <v>1</v>
      </c>
      <c r="C35" s="484">
        <v>1999</v>
      </c>
      <c r="D35" s="484">
        <f t="shared" si="7"/>
        <v>2049</v>
      </c>
      <c r="E35" s="488">
        <f t="shared" si="11"/>
        <v>7500000</v>
      </c>
      <c r="F35" s="503">
        <f t="shared" si="9"/>
        <v>0</v>
      </c>
      <c r="G35" s="495">
        <f t="shared" si="10"/>
        <v>15000000</v>
      </c>
      <c r="H35" s="466"/>
      <c r="I35" s="466"/>
      <c r="J35" s="481"/>
      <c r="K35" s="481"/>
      <c r="L35" s="481"/>
      <c r="M35" s="466"/>
      <c r="N35" s="466"/>
      <c r="O35" s="466"/>
    </row>
    <row r="36" spans="1:15">
      <c r="A36" s="468" t="s">
        <v>127</v>
      </c>
      <c r="B36" s="501">
        <v>1</v>
      </c>
      <c r="C36" s="484">
        <v>1999</v>
      </c>
      <c r="D36" s="484">
        <f t="shared" si="7"/>
        <v>2049</v>
      </c>
      <c r="E36" s="488">
        <f t="shared" si="11"/>
        <v>7500000</v>
      </c>
      <c r="F36" s="503">
        <f t="shared" si="9"/>
        <v>0</v>
      </c>
      <c r="G36" s="495">
        <f t="shared" si="10"/>
        <v>15000000</v>
      </c>
      <c r="H36" s="466"/>
      <c r="I36" s="466"/>
      <c r="J36" s="481" t="s">
        <v>754</v>
      </c>
      <c r="K36" s="483">
        <f>K32/Parameters!$AC$39</f>
        <v>44086878.905087769</v>
      </c>
      <c r="L36" s="481" t="s">
        <v>514</v>
      </c>
      <c r="M36" s="466"/>
      <c r="N36" s="466"/>
      <c r="O36" s="466"/>
    </row>
    <row r="37" spans="1:15">
      <c r="A37" s="468" t="s">
        <v>128</v>
      </c>
      <c r="B37" s="501">
        <v>1</v>
      </c>
      <c r="C37" s="484">
        <v>1999</v>
      </c>
      <c r="D37" s="484">
        <f t="shared" si="7"/>
        <v>2049</v>
      </c>
      <c r="E37" s="488">
        <f t="shared" si="11"/>
        <v>7500000</v>
      </c>
      <c r="F37" s="503">
        <f t="shared" si="9"/>
        <v>0</v>
      </c>
      <c r="G37" s="495">
        <f t="shared" si="10"/>
        <v>15000000</v>
      </c>
      <c r="H37" s="466"/>
      <c r="I37" s="466"/>
      <c r="J37" s="481" t="s">
        <v>752</v>
      </c>
      <c r="K37" s="483">
        <f>K33/Parameters!$AC$39</f>
        <v>17494793.216304671</v>
      </c>
      <c r="L37" s="481" t="s">
        <v>514</v>
      </c>
      <c r="M37" s="466"/>
      <c r="N37" s="466"/>
      <c r="O37" s="466"/>
    </row>
    <row r="38" spans="1:15">
      <c r="A38" s="468" t="s">
        <v>129</v>
      </c>
      <c r="B38" s="501">
        <v>1</v>
      </c>
      <c r="C38" s="484">
        <v>1999</v>
      </c>
      <c r="D38" s="484">
        <f t="shared" si="7"/>
        <v>2049</v>
      </c>
      <c r="E38" s="488">
        <f t="shared" si="11"/>
        <v>7500000</v>
      </c>
      <c r="F38" s="503">
        <f t="shared" si="9"/>
        <v>0</v>
      </c>
      <c r="G38" s="495">
        <f t="shared" si="10"/>
        <v>15000000</v>
      </c>
      <c r="H38" s="466"/>
      <c r="I38" s="466"/>
      <c r="J38" s="481"/>
      <c r="K38" s="481"/>
      <c r="L38" s="481"/>
      <c r="M38" s="466"/>
      <c r="N38" s="466"/>
      <c r="O38" s="466"/>
    </row>
    <row r="39" spans="1:15">
      <c r="A39" s="468" t="s">
        <v>130</v>
      </c>
      <c r="B39" s="501">
        <v>1</v>
      </c>
      <c r="C39" s="484">
        <v>1999</v>
      </c>
      <c r="D39" s="484">
        <f t="shared" si="7"/>
        <v>2049</v>
      </c>
      <c r="E39" s="488">
        <f t="shared" si="11"/>
        <v>7500000</v>
      </c>
      <c r="F39" s="503">
        <f t="shared" si="9"/>
        <v>0</v>
      </c>
      <c r="G39" s="495">
        <f t="shared" si="10"/>
        <v>15000000</v>
      </c>
      <c r="H39" s="466"/>
      <c r="I39" s="466"/>
      <c r="J39" s="481"/>
      <c r="K39" s="481"/>
      <c r="L39" s="481"/>
      <c r="M39" s="466"/>
      <c r="N39" s="466"/>
      <c r="O39" s="466"/>
    </row>
    <row r="40" spans="1:15">
      <c r="A40" s="468" t="s">
        <v>131</v>
      </c>
      <c r="B40" s="501">
        <v>1</v>
      </c>
      <c r="C40" s="484">
        <v>1999</v>
      </c>
      <c r="D40" s="484">
        <f t="shared" si="7"/>
        <v>2049</v>
      </c>
      <c r="E40" s="488">
        <f t="shared" si="11"/>
        <v>7500000</v>
      </c>
      <c r="F40" s="503">
        <f t="shared" si="9"/>
        <v>0</v>
      </c>
      <c r="G40" s="495">
        <f t="shared" si="10"/>
        <v>15000000</v>
      </c>
      <c r="H40" s="466"/>
      <c r="I40" s="466"/>
      <c r="J40" s="481"/>
      <c r="K40" s="481"/>
      <c r="L40" s="481"/>
      <c r="M40" s="466"/>
      <c r="N40" s="466"/>
      <c r="O40" s="466"/>
    </row>
    <row r="41" spans="1:15">
      <c r="A41" s="468" t="s">
        <v>132</v>
      </c>
      <c r="B41" s="501">
        <v>1</v>
      </c>
      <c r="C41" s="484">
        <v>1999</v>
      </c>
      <c r="D41" s="484">
        <f t="shared" si="7"/>
        <v>2049</v>
      </c>
      <c r="E41" s="488">
        <f t="shared" si="11"/>
        <v>7500000</v>
      </c>
      <c r="F41" s="503">
        <f t="shared" si="9"/>
        <v>0</v>
      </c>
      <c r="G41" s="495">
        <f t="shared" si="10"/>
        <v>15000000</v>
      </c>
      <c r="H41" s="466"/>
      <c r="I41" s="466"/>
      <c r="J41" s="481"/>
      <c r="K41" s="481"/>
      <c r="L41" s="481"/>
      <c r="M41" s="466"/>
      <c r="N41" s="466"/>
      <c r="O41" s="466"/>
    </row>
    <row r="42" spans="1:15">
      <c r="A42" s="468" t="s">
        <v>133</v>
      </c>
      <c r="B42" s="501">
        <v>1</v>
      </c>
      <c r="C42" s="484">
        <v>1999</v>
      </c>
      <c r="D42" s="484">
        <f t="shared" si="7"/>
        <v>2049</v>
      </c>
      <c r="E42" s="488">
        <f t="shared" si="11"/>
        <v>7500000</v>
      </c>
      <c r="F42" s="503">
        <f t="shared" si="9"/>
        <v>0</v>
      </c>
      <c r="G42" s="495">
        <f t="shared" si="10"/>
        <v>15000000</v>
      </c>
      <c r="H42" s="466"/>
      <c r="I42" s="466"/>
      <c r="J42" s="481"/>
      <c r="K42" s="481"/>
      <c r="L42" s="481"/>
      <c r="M42" s="466"/>
      <c r="N42" s="466"/>
      <c r="O42" s="466"/>
    </row>
    <row r="43" spans="1:15">
      <c r="A43" s="468" t="s">
        <v>134</v>
      </c>
      <c r="B43" s="501">
        <v>1</v>
      </c>
      <c r="C43" s="484">
        <v>1999</v>
      </c>
      <c r="D43" s="484">
        <f t="shared" si="7"/>
        <v>2049</v>
      </c>
      <c r="E43" s="488">
        <f t="shared" si="11"/>
        <v>7500000</v>
      </c>
      <c r="F43" s="503">
        <f t="shared" si="9"/>
        <v>0</v>
      </c>
      <c r="G43" s="495">
        <f t="shared" si="10"/>
        <v>15000000</v>
      </c>
      <c r="H43" s="466"/>
      <c r="I43" s="466"/>
      <c r="J43" s="481"/>
      <c r="K43" s="481"/>
      <c r="L43" s="481"/>
      <c r="M43" s="466"/>
      <c r="N43" s="466"/>
      <c r="O43" s="466"/>
    </row>
    <row r="44" spans="1:15">
      <c r="A44" s="468" t="s">
        <v>135</v>
      </c>
      <c r="B44" s="501">
        <v>1</v>
      </c>
      <c r="C44" s="484">
        <v>1999</v>
      </c>
      <c r="D44" s="484">
        <f t="shared" si="7"/>
        <v>2049</v>
      </c>
      <c r="E44" s="488">
        <f t="shared" si="11"/>
        <v>7500000</v>
      </c>
      <c r="F44" s="503">
        <f t="shared" si="9"/>
        <v>0</v>
      </c>
      <c r="G44" s="495">
        <f t="shared" si="10"/>
        <v>15000000</v>
      </c>
      <c r="H44" s="466"/>
      <c r="I44" s="466"/>
      <c r="J44" s="481"/>
      <c r="K44" s="481"/>
      <c r="L44" s="481"/>
      <c r="M44" s="466"/>
      <c r="N44" s="466"/>
      <c r="O44" s="466"/>
    </row>
    <row r="45" spans="1:15">
      <c r="A45" s="468" t="s">
        <v>136</v>
      </c>
      <c r="B45" s="501">
        <v>1</v>
      </c>
      <c r="C45" s="484">
        <v>1914</v>
      </c>
      <c r="D45" s="484">
        <f t="shared" si="7"/>
        <v>2014</v>
      </c>
      <c r="E45" s="488">
        <f t="shared" si="11"/>
        <v>0</v>
      </c>
      <c r="F45" s="503">
        <f t="shared" si="9"/>
        <v>15000000</v>
      </c>
      <c r="G45" s="495">
        <f t="shared" si="10"/>
        <v>0</v>
      </c>
      <c r="H45" s="466"/>
      <c r="I45" s="466"/>
      <c r="J45" s="481"/>
      <c r="K45" s="481"/>
      <c r="L45" s="481"/>
      <c r="M45" s="466"/>
      <c r="N45" s="466"/>
      <c r="O45" s="466"/>
    </row>
    <row r="46" spans="1:15">
      <c r="A46" s="468" t="s">
        <v>137</v>
      </c>
      <c r="B46" s="501">
        <v>1</v>
      </c>
      <c r="C46" s="484">
        <v>1914</v>
      </c>
      <c r="D46" s="484">
        <f t="shared" si="7"/>
        <v>2014</v>
      </c>
      <c r="E46" s="488">
        <f t="shared" si="11"/>
        <v>0</v>
      </c>
      <c r="F46" s="503">
        <f>IF(D46&lt;2043,$K$19,0)</f>
        <v>15000000</v>
      </c>
      <c r="G46" s="495">
        <f t="shared" si="10"/>
        <v>0</v>
      </c>
      <c r="H46" s="466"/>
      <c r="I46" s="466"/>
      <c r="J46" s="481"/>
      <c r="K46" s="481"/>
      <c r="L46" s="481"/>
      <c r="M46" s="466"/>
      <c r="N46" s="466"/>
      <c r="O46" s="466"/>
    </row>
    <row r="47" spans="1:15">
      <c r="A47" s="467"/>
      <c r="B47" s="471"/>
      <c r="C47" s="466"/>
      <c r="D47" s="466"/>
      <c r="E47" s="466"/>
      <c r="F47" s="466"/>
      <c r="G47" s="466"/>
      <c r="H47" s="481"/>
      <c r="I47" s="481"/>
      <c r="J47" s="481"/>
      <c r="K47" s="466"/>
      <c r="L47" s="466"/>
      <c r="M47" s="466"/>
    </row>
    <row r="48" spans="1:15">
      <c r="A48" s="467" t="s">
        <v>756</v>
      </c>
      <c r="B48" s="471"/>
      <c r="C48" s="466"/>
      <c r="D48" s="466"/>
      <c r="E48" s="509">
        <f>SUM(E3:E27)/10</f>
        <v>6000000</v>
      </c>
      <c r="F48" s="509">
        <f>SUM(F3:F27)/10</f>
        <v>25500000</v>
      </c>
      <c r="G48" s="509">
        <f>SUM(G3:G27)/20</f>
        <v>6000000</v>
      </c>
      <c r="H48" s="481"/>
      <c r="I48" s="481"/>
      <c r="J48" s="481"/>
      <c r="K48" s="466"/>
      <c r="L48" s="466"/>
      <c r="M48" s="466"/>
    </row>
    <row r="49" spans="1:13">
      <c r="A49" s="467" t="s">
        <v>757</v>
      </c>
      <c r="B49" s="471"/>
      <c r="C49" s="466"/>
      <c r="D49" s="466"/>
      <c r="E49" s="466"/>
      <c r="F49" s="466"/>
      <c r="G49" s="466"/>
      <c r="H49" s="481"/>
      <c r="I49" s="481"/>
      <c r="J49" s="481"/>
      <c r="K49" s="466"/>
      <c r="L49" s="466"/>
      <c r="M49" s="466"/>
    </row>
    <row r="50" spans="1:13">
      <c r="A50" s="478"/>
      <c r="B50" s="479"/>
      <c r="C50" s="466"/>
      <c r="D50" s="466"/>
      <c r="E50" s="466"/>
      <c r="F50" s="466"/>
      <c r="G50" s="466"/>
      <c r="H50" s="481"/>
      <c r="I50" s="481"/>
      <c r="J50" s="481"/>
      <c r="K50" s="466"/>
      <c r="L50" s="466"/>
      <c r="M50" s="466"/>
    </row>
    <row r="51" spans="1:13">
      <c r="A51" s="478"/>
      <c r="B51" s="479"/>
      <c r="C51" s="466"/>
      <c r="D51" s="466"/>
      <c r="E51" s="466"/>
      <c r="F51" s="466"/>
      <c r="G51" s="466"/>
      <c r="H51" s="481"/>
      <c r="I51" s="481"/>
      <c r="J51" s="481"/>
      <c r="K51" s="466"/>
      <c r="L51" s="466"/>
      <c r="M51" s="466"/>
    </row>
    <row r="52" spans="1:13">
      <c r="A52" s="478"/>
      <c r="B52" s="479"/>
      <c r="C52" s="466"/>
      <c r="D52" s="466"/>
      <c r="E52" s="466"/>
      <c r="F52" s="466"/>
      <c r="G52" s="466"/>
      <c r="H52" s="481"/>
      <c r="I52" s="481"/>
      <c r="J52" s="481"/>
      <c r="K52" s="466"/>
      <c r="L52" s="466"/>
      <c r="M52" s="466"/>
    </row>
    <row r="53" spans="1:13">
      <c r="A53" s="478"/>
      <c r="B53" s="479"/>
      <c r="C53" s="466"/>
      <c r="D53" s="466"/>
      <c r="E53" s="466"/>
      <c r="F53" s="466"/>
      <c r="G53" s="466"/>
      <c r="H53" s="481"/>
      <c r="I53" s="481"/>
      <c r="J53" s="481"/>
      <c r="K53" s="466"/>
      <c r="L53" s="466"/>
      <c r="M53" s="466"/>
    </row>
    <row r="54" spans="1:13">
      <c r="A54" s="478"/>
      <c r="B54" s="479"/>
      <c r="C54" s="466"/>
      <c r="D54" s="466"/>
      <c r="E54" s="466"/>
      <c r="F54" s="466"/>
      <c r="G54" s="466"/>
      <c r="H54" s="481"/>
      <c r="I54" s="481"/>
      <c r="J54" s="481"/>
      <c r="K54" s="466"/>
      <c r="L54" s="466"/>
      <c r="M54" s="466"/>
    </row>
    <row r="55" spans="1:13">
      <c r="A55" s="478" t="s">
        <v>816</v>
      </c>
      <c r="B55" s="479"/>
      <c r="C55" s="466"/>
      <c r="D55" s="466"/>
      <c r="E55" s="466"/>
      <c r="F55" s="466"/>
      <c r="G55" s="466"/>
      <c r="H55" s="481"/>
      <c r="I55" s="481"/>
      <c r="J55" s="481"/>
      <c r="K55" s="466"/>
      <c r="L55" s="466"/>
      <c r="M55" s="466"/>
    </row>
    <row r="56" spans="1:13">
      <c r="H56" s="481"/>
      <c r="I56" s="481"/>
      <c r="J56" s="481"/>
      <c r="K56" s="466"/>
      <c r="L56" s="466"/>
      <c r="M56" s="466"/>
    </row>
    <row r="57" spans="1:13">
      <c r="H57" s="481"/>
      <c r="I57" s="481"/>
      <c r="J57" s="481"/>
      <c r="K57" s="466"/>
      <c r="L57" s="466"/>
      <c r="M57" s="466"/>
    </row>
    <row r="58" spans="1:13">
      <c r="H58" s="481"/>
      <c r="I58" s="481"/>
      <c r="J58" s="481"/>
      <c r="K58" s="466"/>
      <c r="L58" s="466"/>
      <c r="M58" s="466"/>
    </row>
    <row r="59" spans="1:13">
      <c r="H59" s="481"/>
      <c r="I59" s="481"/>
      <c r="J59" s="481"/>
      <c r="K59" s="466"/>
      <c r="L59" s="466"/>
      <c r="M59" s="466"/>
    </row>
    <row r="60" spans="1:13">
      <c r="H60" s="481"/>
      <c r="I60" s="481"/>
      <c r="J60" s="481"/>
      <c r="K60" s="466"/>
      <c r="L60" s="466"/>
      <c r="M60" s="466"/>
    </row>
    <row r="61" spans="1:13">
      <c r="H61" s="481"/>
      <c r="I61" s="481"/>
      <c r="J61" s="481"/>
      <c r="K61" s="466"/>
      <c r="L61" s="466"/>
      <c r="M61" s="466"/>
    </row>
    <row r="62" spans="1:13">
      <c r="H62" s="481"/>
      <c r="I62" s="481"/>
      <c r="J62" s="481"/>
      <c r="K62" s="466"/>
      <c r="L62" s="466"/>
      <c r="M62" s="466"/>
    </row>
    <row r="63" spans="1:13">
      <c r="H63" s="481"/>
      <c r="I63" s="481"/>
      <c r="J63" s="481"/>
      <c r="K63" s="466"/>
      <c r="L63" s="466"/>
      <c r="M63" s="466"/>
    </row>
    <row r="64" spans="1:13">
      <c r="H64" s="481"/>
      <c r="I64" s="481"/>
      <c r="J64" s="481"/>
      <c r="K64" s="466"/>
      <c r="L64" s="466"/>
      <c r="M64" s="466"/>
    </row>
    <row r="65" spans="8:13">
      <c r="H65" s="481"/>
      <c r="I65" s="481"/>
      <c r="J65" s="481"/>
      <c r="K65" s="466"/>
      <c r="L65" s="466"/>
      <c r="M65" s="466"/>
    </row>
    <row r="66" spans="8:13">
      <c r="H66" s="481"/>
      <c r="I66" s="481"/>
      <c r="J66" s="481"/>
      <c r="K66" s="466"/>
      <c r="L66" s="466"/>
      <c r="M66" s="466"/>
    </row>
    <row r="67" spans="8:13">
      <c r="H67" s="481"/>
      <c r="I67" s="481"/>
      <c r="J67" s="481"/>
      <c r="K67" s="466"/>
      <c r="L67" s="466"/>
      <c r="M67" s="466"/>
    </row>
    <row r="68" spans="8:13">
      <c r="H68" s="481"/>
      <c r="I68" s="481"/>
      <c r="J68" s="481"/>
      <c r="K68" s="466"/>
      <c r="L68" s="466"/>
      <c r="M68" s="466"/>
    </row>
    <row r="69" spans="8:13">
      <c r="H69" s="481"/>
      <c r="I69" s="481"/>
      <c r="J69" s="481"/>
      <c r="K69" s="466"/>
      <c r="L69" s="466"/>
      <c r="M69" s="466"/>
    </row>
  </sheetData>
  <mergeCells count="1">
    <mergeCell ref="I7: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59999389629810485"/>
    <pageSetUpPr fitToPage="1"/>
  </sheetPr>
  <dimension ref="A1:CN387"/>
  <sheetViews>
    <sheetView zoomScale="90" zoomScaleNormal="90" workbookViewId="0">
      <pane xSplit="11" ySplit="20" topLeftCell="AC21" activePane="bottomRight" state="frozen"/>
      <selection pane="topRight" activeCell="L1" sqref="L1"/>
      <selection pane="bottomLeft" activeCell="A21" sqref="A21"/>
      <selection pane="bottomRight" activeCell="J55" sqref="J55"/>
    </sheetView>
  </sheetViews>
  <sheetFormatPr defaultRowHeight="14.5" outlineLevelRow="2"/>
  <cols>
    <col min="1" max="1" width="39" customWidth="1"/>
    <col min="2" max="2" width="37" customWidth="1"/>
    <col min="3" max="3" width="34" customWidth="1"/>
    <col min="4" max="4" width="26" customWidth="1"/>
    <col min="5" max="5" width="15" customWidth="1"/>
    <col min="6" max="6" width="25" customWidth="1"/>
    <col min="7" max="8" width="15" customWidth="1"/>
    <col min="9" max="9" width="11.08984375" customWidth="1"/>
    <col min="10" max="10" width="18.7265625" customWidth="1"/>
    <col min="11" max="11" width="8.7265625" style="104"/>
    <col min="12" max="27" width="12" bestFit="1" customWidth="1"/>
    <col min="28" max="71" width="14" customWidth="1"/>
    <col min="72" max="72" width="3" customWidth="1"/>
  </cols>
  <sheetData>
    <row r="1" spans="1:11" ht="21">
      <c r="A1" s="155" t="s">
        <v>0</v>
      </c>
      <c r="K1"/>
    </row>
    <row r="2" spans="1:11" ht="18.5">
      <c r="A2" s="2" t="s">
        <v>1</v>
      </c>
      <c r="K2"/>
    </row>
    <row r="3" spans="1:11" ht="21">
      <c r="A3" s="90" t="s">
        <v>819</v>
      </c>
      <c r="K3"/>
    </row>
    <row r="4" spans="1:11" ht="18.5">
      <c r="A4" s="50" t="s">
        <v>2</v>
      </c>
      <c r="B4" s="6"/>
      <c r="C4" s="6"/>
      <c r="D4" s="29"/>
      <c r="E4" s="29"/>
      <c r="F4" s="29"/>
      <c r="G4" s="29"/>
      <c r="H4" s="21"/>
      <c r="I4" s="21"/>
      <c r="K4"/>
    </row>
    <row r="5" spans="1:11">
      <c r="A5" s="5" t="s">
        <v>3</v>
      </c>
      <c r="B5" s="5" t="s">
        <v>4</v>
      </c>
      <c r="C5" s="5" t="s">
        <v>5</v>
      </c>
      <c r="D5" s="5" t="s">
        <v>6</v>
      </c>
      <c r="E5" s="5" t="s">
        <v>7</v>
      </c>
      <c r="G5" s="5"/>
      <c r="H5" s="5"/>
      <c r="I5" s="5"/>
      <c r="K5"/>
    </row>
    <row r="6" spans="1:11" hidden="1">
      <c r="A6" s="7" t="s">
        <v>15</v>
      </c>
      <c r="B6" s="7" t="s">
        <v>19</v>
      </c>
      <c r="C6" s="7" t="s">
        <v>20</v>
      </c>
      <c r="D6" s="7"/>
      <c r="E6" s="94" t="s">
        <v>11</v>
      </c>
      <c r="F6" s="308"/>
      <c r="K6"/>
    </row>
    <row r="7" spans="1:11" hidden="1">
      <c r="A7" s="7" t="s">
        <v>15</v>
      </c>
      <c r="B7" s="7" t="s">
        <v>22</v>
      </c>
      <c r="C7" s="7" t="s">
        <v>20</v>
      </c>
      <c r="D7" s="323"/>
      <c r="E7" s="94" t="s">
        <v>14</v>
      </c>
      <c r="F7" s="308"/>
      <c r="K7"/>
    </row>
    <row r="8" spans="1:11" hidden="1">
      <c r="A8" s="7" t="s">
        <v>8</v>
      </c>
      <c r="B8" s="7" t="s">
        <v>9</v>
      </c>
      <c r="C8" s="7" t="s">
        <v>10</v>
      </c>
      <c r="D8" s="7"/>
      <c r="E8" s="94" t="s">
        <v>955</v>
      </c>
      <c r="G8" s="46"/>
      <c r="K8"/>
    </row>
    <row r="9" spans="1:11" hidden="1">
      <c r="A9" s="7" t="s">
        <v>8</v>
      </c>
      <c r="B9" s="7" t="s">
        <v>735</v>
      </c>
      <c r="C9" s="7" t="s">
        <v>10</v>
      </c>
      <c r="D9" s="7"/>
      <c r="E9" s="94" t="s">
        <v>956</v>
      </c>
      <c r="G9" s="46"/>
      <c r="K9"/>
    </row>
    <row r="10" spans="1:11" hidden="1">
      <c r="A10" s="7" t="s">
        <v>12</v>
      </c>
      <c r="B10" s="7" t="s">
        <v>13</v>
      </c>
      <c r="C10" s="7" t="s">
        <v>10</v>
      </c>
      <c r="D10" s="7"/>
      <c r="E10" s="94" t="s">
        <v>957</v>
      </c>
      <c r="G10" s="46"/>
      <c r="K10"/>
    </row>
    <row r="11" spans="1:11" hidden="1">
      <c r="A11" s="7" t="s">
        <v>15</v>
      </c>
      <c r="B11" s="7" t="s">
        <v>16</v>
      </c>
      <c r="C11" s="7" t="s">
        <v>17</v>
      </c>
      <c r="D11" s="47"/>
      <c r="E11" s="94">
        <v>3</v>
      </c>
      <c r="G11" s="46"/>
      <c r="K11"/>
    </row>
    <row r="12" spans="1:11" hidden="1">
      <c r="A12" s="7" t="s">
        <v>12</v>
      </c>
      <c r="B12" s="7" t="s">
        <v>13</v>
      </c>
      <c r="C12" s="7" t="s">
        <v>739</v>
      </c>
      <c r="D12" s="7"/>
      <c r="E12" s="94">
        <v>4</v>
      </c>
      <c r="G12" s="46"/>
      <c r="K12"/>
    </row>
    <row r="13" spans="1:11" hidden="1">
      <c r="A13" s="7" t="s">
        <v>24</v>
      </c>
      <c r="B13" s="7" t="s">
        <v>735</v>
      </c>
      <c r="C13" s="7" t="s">
        <v>10</v>
      </c>
      <c r="D13" s="323"/>
      <c r="E13" s="94" t="s">
        <v>21</v>
      </c>
      <c r="F13" s="137"/>
      <c r="K13"/>
    </row>
    <row r="14" spans="1:11" hidden="1">
      <c r="A14" s="7" t="s">
        <v>24</v>
      </c>
      <c r="B14" s="7" t="s">
        <v>19</v>
      </c>
      <c r="C14" s="7" t="s">
        <v>20</v>
      </c>
      <c r="D14" s="323"/>
      <c r="E14" s="94" t="s">
        <v>23</v>
      </c>
      <c r="F14" s="137"/>
    </row>
    <row r="15" spans="1:11" hidden="1">
      <c r="A15" s="7" t="s">
        <v>24</v>
      </c>
      <c r="B15" s="7" t="s">
        <v>830</v>
      </c>
      <c r="C15" s="7" t="s">
        <v>831</v>
      </c>
      <c r="D15" s="323"/>
      <c r="E15" s="94" t="s">
        <v>827</v>
      </c>
      <c r="F15" s="137"/>
      <c r="K15"/>
    </row>
    <row r="16" spans="1:11" hidden="1">
      <c r="A16" s="7" t="s">
        <v>24</v>
      </c>
      <c r="B16" s="7" t="s">
        <v>25</v>
      </c>
      <c r="C16" s="7" t="s">
        <v>26</v>
      </c>
      <c r="D16" s="323"/>
      <c r="E16" s="94" t="s">
        <v>828</v>
      </c>
      <c r="F16" s="137"/>
      <c r="K16"/>
    </row>
    <row r="17" spans="1:92" hidden="1">
      <c r="A17" s="7" t="s">
        <v>24</v>
      </c>
      <c r="B17" s="7" t="s">
        <v>27</v>
      </c>
      <c r="C17" s="7" t="s">
        <v>26</v>
      </c>
      <c r="D17" s="323"/>
      <c r="E17" s="94" t="s">
        <v>829</v>
      </c>
      <c r="F17" s="137"/>
    </row>
    <row r="18" spans="1:92" hidden="1">
      <c r="F18" s="137"/>
    </row>
    <row r="19" spans="1:92">
      <c r="L19" s="14">
        <f>Parameters!J25</f>
        <v>-16</v>
      </c>
      <c r="M19" s="14">
        <f>Parameters!K25</f>
        <v>-15</v>
      </c>
      <c r="N19" s="14">
        <f>Parameters!L25</f>
        <v>-14</v>
      </c>
      <c r="O19" s="14">
        <f>Parameters!M25</f>
        <v>-13</v>
      </c>
      <c r="P19" s="14">
        <f>Parameters!N25</f>
        <v>-12</v>
      </c>
      <c r="Q19" s="14">
        <f>Parameters!O25</f>
        <v>-11</v>
      </c>
      <c r="R19" s="14">
        <f>Parameters!P25</f>
        <v>-10</v>
      </c>
      <c r="S19" s="14">
        <f>Parameters!Q25</f>
        <v>-9</v>
      </c>
      <c r="T19" s="14">
        <f>Parameters!R25</f>
        <v>-8</v>
      </c>
      <c r="U19" s="14">
        <f>Parameters!S25</f>
        <v>-7</v>
      </c>
      <c r="V19" s="14">
        <f>Parameters!T25</f>
        <v>-6</v>
      </c>
      <c r="W19" s="14">
        <f>Parameters!U25</f>
        <v>-5</v>
      </c>
      <c r="X19" s="14">
        <f>Parameters!V25</f>
        <v>-4</v>
      </c>
      <c r="Y19" s="14">
        <f>Parameters!W25</f>
        <v>-3</v>
      </c>
      <c r="Z19" s="14">
        <f>Parameters!X25</f>
        <v>-2</v>
      </c>
      <c r="AA19" s="14">
        <f>Parameters!Y25</f>
        <v>-1</v>
      </c>
      <c r="AB19" s="14">
        <f>Parameters!Z25</f>
        <v>0</v>
      </c>
      <c r="AC19" s="14">
        <f>Parameters!AA25</f>
        <v>1</v>
      </c>
      <c r="AD19" s="14">
        <f>Parameters!AB25</f>
        <v>2</v>
      </c>
      <c r="AE19" s="14">
        <f>Parameters!AC25</f>
        <v>3</v>
      </c>
      <c r="AF19" s="14">
        <f>Parameters!AD25</f>
        <v>4</v>
      </c>
      <c r="AG19" s="14">
        <f>Parameters!AE25</f>
        <v>5</v>
      </c>
      <c r="AH19" s="14">
        <f>Parameters!AF25</f>
        <v>6</v>
      </c>
      <c r="AI19" s="14">
        <f>Parameters!AG25</f>
        <v>7</v>
      </c>
      <c r="AJ19" s="14">
        <f>Parameters!AH25</f>
        <v>8</v>
      </c>
      <c r="AK19" s="14">
        <f>Parameters!AI25</f>
        <v>9</v>
      </c>
      <c r="AL19" s="14">
        <f>Parameters!AJ25</f>
        <v>10</v>
      </c>
      <c r="AM19" s="14">
        <f>Parameters!AK25</f>
        <v>11</v>
      </c>
      <c r="AN19" s="14">
        <f>Parameters!AL25</f>
        <v>12</v>
      </c>
      <c r="AO19" s="14">
        <f>Parameters!AM25</f>
        <v>13</v>
      </c>
      <c r="AP19" s="14">
        <f>Parameters!AN25</f>
        <v>14</v>
      </c>
      <c r="AQ19" s="14">
        <f>Parameters!AO25</f>
        <v>15</v>
      </c>
      <c r="AR19" s="14">
        <f>Parameters!AP25</f>
        <v>16</v>
      </c>
      <c r="AS19" s="14">
        <f>Parameters!AQ25</f>
        <v>17</v>
      </c>
      <c r="AT19" s="14">
        <f>Parameters!AR25</f>
        <v>18</v>
      </c>
      <c r="AU19" s="14">
        <f>Parameters!AS25</f>
        <v>19</v>
      </c>
      <c r="AV19" s="14">
        <f>Parameters!AT25</f>
        <v>20</v>
      </c>
      <c r="AW19" s="14">
        <f>Parameters!AU25</f>
        <v>21</v>
      </c>
      <c r="AX19" s="14">
        <f>Parameters!AV25</f>
        <v>22</v>
      </c>
      <c r="AY19" s="14">
        <f>Parameters!AW25</f>
        <v>23</v>
      </c>
      <c r="AZ19" s="14">
        <f>Parameters!AX25</f>
        <v>24</v>
      </c>
      <c r="BA19" s="14">
        <f>Parameters!AY25</f>
        <v>25</v>
      </c>
      <c r="BB19" s="14">
        <f>Parameters!AZ25</f>
        <v>26</v>
      </c>
      <c r="BC19" s="14">
        <f>Parameters!BA25</f>
        <v>27</v>
      </c>
      <c r="BD19" s="14">
        <f>Parameters!BB25</f>
        <v>28</v>
      </c>
      <c r="BE19" s="14">
        <f>Parameters!BC25</f>
        <v>29</v>
      </c>
      <c r="BF19" s="14">
        <f>Parameters!BD25</f>
        <v>30</v>
      </c>
      <c r="BG19" s="14">
        <f>Parameters!BE25</f>
        <v>31</v>
      </c>
      <c r="BH19" s="14">
        <f>Parameters!BF25</f>
        <v>32</v>
      </c>
      <c r="BI19" s="14">
        <f>Parameters!BG25</f>
        <v>33</v>
      </c>
      <c r="BJ19" s="14">
        <f>Parameters!BH25</f>
        <v>34</v>
      </c>
      <c r="BK19" s="14">
        <f>Parameters!BI25</f>
        <v>35</v>
      </c>
      <c r="BL19" s="14">
        <f>Parameters!BJ25</f>
        <v>36</v>
      </c>
      <c r="BM19" s="14">
        <f>Parameters!BK25</f>
        <v>37</v>
      </c>
      <c r="BN19" s="14">
        <f>Parameters!BL25</f>
        <v>38</v>
      </c>
      <c r="BO19" s="14">
        <f>Parameters!BM25</f>
        <v>39</v>
      </c>
      <c r="BP19" s="14">
        <f>Parameters!BN25</f>
        <v>40</v>
      </c>
      <c r="BQ19" s="14">
        <f>Parameters!BO25</f>
        <v>41</v>
      </c>
      <c r="BR19" s="14">
        <f>Parameters!BP25</f>
        <v>42</v>
      </c>
      <c r="BS19" s="14">
        <f>Parameters!BQ25</f>
        <v>43</v>
      </c>
    </row>
    <row r="20" spans="1:92" ht="15" customHeight="1">
      <c r="A20" s="566"/>
      <c r="B20" s="566"/>
      <c r="C20" s="566"/>
      <c r="D20" s="566"/>
      <c r="E20" s="566"/>
      <c r="F20" s="566"/>
      <c r="G20" s="566"/>
      <c r="H20" s="566"/>
      <c r="I20" s="567" t="s">
        <v>238</v>
      </c>
      <c r="J20" s="567" t="s">
        <v>28</v>
      </c>
      <c r="K20" s="568" t="s">
        <v>29</v>
      </c>
      <c r="L20" s="16">
        <f>Parameters!J26</f>
        <v>2008</v>
      </c>
      <c r="M20" s="16">
        <f>Parameters!K26</f>
        <v>2009</v>
      </c>
      <c r="N20" s="16">
        <f>Parameters!L26</f>
        <v>2010</v>
      </c>
      <c r="O20" s="16">
        <f>Parameters!M26</f>
        <v>2011</v>
      </c>
      <c r="P20" s="16">
        <f>Parameters!N26</f>
        <v>2012</v>
      </c>
      <c r="Q20" s="16">
        <f>Parameters!O26</f>
        <v>2013</v>
      </c>
      <c r="R20" s="16">
        <f>Parameters!P26</f>
        <v>2014</v>
      </c>
      <c r="S20" s="16">
        <f>Parameters!Q26</f>
        <v>2015</v>
      </c>
      <c r="T20" s="16">
        <f>Parameters!R26</f>
        <v>2016</v>
      </c>
      <c r="U20" s="16">
        <f>Parameters!S26</f>
        <v>2017</v>
      </c>
      <c r="V20" s="16">
        <f>Parameters!T26</f>
        <v>2018</v>
      </c>
      <c r="W20" s="16">
        <f>Parameters!U26</f>
        <v>2019</v>
      </c>
      <c r="X20" s="16">
        <f>Parameters!V26</f>
        <v>2020</v>
      </c>
      <c r="Y20" s="16">
        <f>Parameters!W26</f>
        <v>2021</v>
      </c>
      <c r="Z20" s="16">
        <f>Parameters!X26</f>
        <v>2022</v>
      </c>
      <c r="AA20" s="16">
        <f>Parameters!Y26</f>
        <v>2023</v>
      </c>
      <c r="AB20" s="16">
        <f>Parameters!Z26</f>
        <v>2024</v>
      </c>
      <c r="AC20" s="16">
        <f>Parameters!AA26</f>
        <v>2025</v>
      </c>
      <c r="AD20" s="16">
        <f>Parameters!AB26</f>
        <v>2026</v>
      </c>
      <c r="AE20" s="16">
        <f>Parameters!AC26</f>
        <v>2027</v>
      </c>
      <c r="AF20" s="16">
        <f>Parameters!AD26</f>
        <v>2028</v>
      </c>
      <c r="AG20" s="16">
        <f>Parameters!AE26</f>
        <v>2029</v>
      </c>
      <c r="AH20" s="16">
        <f>Parameters!AF26</f>
        <v>2030</v>
      </c>
      <c r="AI20" s="16">
        <f>Parameters!AG26</f>
        <v>2031</v>
      </c>
      <c r="AJ20" s="16">
        <f>Parameters!AH26</f>
        <v>2032</v>
      </c>
      <c r="AK20" s="16">
        <f>Parameters!AI26</f>
        <v>2033</v>
      </c>
      <c r="AL20" s="16">
        <f>Parameters!AJ26</f>
        <v>2034</v>
      </c>
      <c r="AM20" s="16">
        <f>Parameters!AK26</f>
        <v>2035</v>
      </c>
      <c r="AN20" s="16">
        <f>Parameters!AL26</f>
        <v>2036</v>
      </c>
      <c r="AO20" s="16">
        <f>Parameters!AM26</f>
        <v>2037</v>
      </c>
      <c r="AP20" s="16">
        <f>Parameters!AN26</f>
        <v>2038</v>
      </c>
      <c r="AQ20" s="16">
        <f>Parameters!AO26</f>
        <v>2039</v>
      </c>
      <c r="AR20" s="16">
        <f>Parameters!AP26</f>
        <v>2040</v>
      </c>
      <c r="AS20" s="16">
        <f>Parameters!AQ26</f>
        <v>2041</v>
      </c>
      <c r="AT20" s="16">
        <f>Parameters!AR26</f>
        <v>2042</v>
      </c>
      <c r="AU20" s="16">
        <f>Parameters!AS26</f>
        <v>2043</v>
      </c>
      <c r="AV20" s="16">
        <f>Parameters!AT26</f>
        <v>2044</v>
      </c>
      <c r="AW20" s="16">
        <f>Parameters!AU26</f>
        <v>2045</v>
      </c>
      <c r="AX20" s="16">
        <f>Parameters!AV26</f>
        <v>2046</v>
      </c>
      <c r="AY20" s="16">
        <f>Parameters!AW26</f>
        <v>2047</v>
      </c>
      <c r="AZ20" s="16">
        <f>Parameters!AX26</f>
        <v>2048</v>
      </c>
      <c r="BA20" s="16">
        <f>Parameters!AY26</f>
        <v>2049</v>
      </c>
      <c r="BB20" s="16">
        <f>Parameters!AZ26</f>
        <v>2050</v>
      </c>
      <c r="BC20" s="16">
        <f>Parameters!BA26</f>
        <v>2051</v>
      </c>
      <c r="BD20" s="16">
        <f>Parameters!BB26</f>
        <v>2052</v>
      </c>
      <c r="BE20" s="16">
        <f>Parameters!BC26</f>
        <v>2053</v>
      </c>
      <c r="BF20" s="16">
        <f>Parameters!BD26</f>
        <v>2054</v>
      </c>
      <c r="BG20" s="16">
        <f>Parameters!BE26</f>
        <v>2055</v>
      </c>
      <c r="BH20" s="16">
        <f>Parameters!BF26</f>
        <v>2056</v>
      </c>
      <c r="BI20" s="16">
        <f>Parameters!BG26</f>
        <v>2057</v>
      </c>
      <c r="BJ20" s="16">
        <f>Parameters!BH26</f>
        <v>2058</v>
      </c>
      <c r="BK20" s="16">
        <f>Parameters!BI26</f>
        <v>2059</v>
      </c>
      <c r="BL20" s="16">
        <f>Parameters!BJ26</f>
        <v>2060</v>
      </c>
      <c r="BM20" s="16">
        <f>Parameters!BK26</f>
        <v>2061</v>
      </c>
      <c r="BN20" s="16">
        <f>Parameters!BL26</f>
        <v>2062</v>
      </c>
      <c r="BO20" s="16">
        <f>Parameters!BM26</f>
        <v>2063</v>
      </c>
      <c r="BP20" s="16">
        <f>Parameters!BN26</f>
        <v>2064</v>
      </c>
      <c r="BQ20" s="16">
        <f>Parameters!BO26</f>
        <v>2065</v>
      </c>
      <c r="BR20" s="16">
        <f>Parameters!BP26</f>
        <v>2066</v>
      </c>
      <c r="BS20" s="16">
        <f>Parameters!BQ26</f>
        <v>2067</v>
      </c>
      <c r="BT20" s="4"/>
    </row>
    <row r="21" spans="1:92">
      <c r="I21" s="35"/>
      <c r="J21" s="3"/>
      <c r="K21" s="569"/>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4"/>
    </row>
    <row r="22" spans="1:92" ht="18.5">
      <c r="A22" s="50" t="s">
        <v>31</v>
      </c>
      <c r="B22" s="50"/>
      <c r="C22" s="78"/>
      <c r="D22" s="78"/>
      <c r="E22" s="78"/>
      <c r="F22" s="78"/>
      <c r="G22" s="50"/>
      <c r="K22" s="569"/>
    </row>
    <row r="23" spans="1:92" ht="18.5">
      <c r="A23" s="56"/>
      <c r="B23" s="4"/>
      <c r="C23" s="77"/>
      <c r="D23" s="77"/>
      <c r="E23" s="77"/>
      <c r="F23" s="77"/>
      <c r="K23" s="569"/>
    </row>
    <row r="24" spans="1:92">
      <c r="A24" t="s">
        <v>32</v>
      </c>
      <c r="B24" s="47">
        <v>30</v>
      </c>
      <c r="I24" s="21" t="s">
        <v>33</v>
      </c>
      <c r="K24" s="569"/>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row>
    <row r="25" spans="1:92">
      <c r="K25" s="569"/>
    </row>
    <row r="26" spans="1:92" ht="18.5">
      <c r="A26" s="56"/>
      <c r="B26" s="4" t="s">
        <v>34</v>
      </c>
      <c r="C26" s="77"/>
      <c r="D26" s="77"/>
      <c r="E26" s="77"/>
      <c r="F26" s="77"/>
      <c r="K26" s="569"/>
    </row>
    <row r="27" spans="1:92">
      <c r="A27" t="s">
        <v>35</v>
      </c>
      <c r="B27" s="357">
        <v>2033</v>
      </c>
      <c r="C27" s="77"/>
      <c r="D27" s="77"/>
      <c r="E27" s="77"/>
      <c r="F27" s="77"/>
      <c r="K27" s="569"/>
    </row>
    <row r="28" spans="1:92">
      <c r="A28" t="s">
        <v>36</v>
      </c>
      <c r="B28" s="358">
        <f>B27+B24-1</f>
        <v>2062</v>
      </c>
      <c r="C28" s="77"/>
      <c r="D28" s="77"/>
      <c r="E28" s="77"/>
      <c r="F28" s="77"/>
      <c r="K28" s="569"/>
    </row>
    <row r="29" spans="1:92">
      <c r="B29" s="97"/>
      <c r="C29" s="77"/>
      <c r="D29" s="77"/>
      <c r="E29" s="77"/>
      <c r="F29" s="77"/>
      <c r="K29" s="569"/>
    </row>
    <row r="30" spans="1:92" ht="18.5">
      <c r="A30" s="54" t="s">
        <v>37</v>
      </c>
      <c r="B30" s="6"/>
      <c r="C30" s="6"/>
      <c r="D30" s="6"/>
      <c r="E30" s="6"/>
      <c r="F30" s="6"/>
      <c r="G30" s="6"/>
      <c r="I30" s="35"/>
      <c r="K30" s="570"/>
      <c r="CM30" s="8"/>
      <c r="CN30" s="104"/>
    </row>
    <row r="31" spans="1:92" ht="15.5">
      <c r="A31" s="72" t="s">
        <v>38</v>
      </c>
      <c r="B31" s="307"/>
      <c r="C31" s="307"/>
      <c r="D31" s="307"/>
      <c r="E31" s="307"/>
      <c r="F31" s="307"/>
      <c r="G31" s="307"/>
      <c r="I31" s="35"/>
      <c r="K31" s="570"/>
      <c r="CM31" s="8"/>
      <c r="CN31" s="104"/>
    </row>
    <row r="32" spans="1:92">
      <c r="A32" s="195"/>
      <c r="I32" s="35"/>
      <c r="K32" s="570"/>
      <c r="CM32" s="8"/>
      <c r="CN32" s="104"/>
    </row>
    <row r="33" spans="1:92" ht="15.5">
      <c r="A33" s="309" t="s">
        <v>39</v>
      </c>
      <c r="B33" s="4">
        <v>2017</v>
      </c>
      <c r="C33" s="4">
        <v>2037</v>
      </c>
      <c r="I33" s="35"/>
      <c r="K33" s="570"/>
      <c r="CM33" s="8"/>
      <c r="CN33" s="104"/>
    </row>
    <row r="34" spans="1:92">
      <c r="A34" s="109" t="s">
        <v>40</v>
      </c>
      <c r="B34" s="310">
        <v>7786</v>
      </c>
      <c r="C34" s="112">
        <v>9055</v>
      </c>
      <c r="I34" s="21" t="s">
        <v>41</v>
      </c>
      <c r="J34" s="8" t="s">
        <v>813</v>
      </c>
      <c r="K34" s="570"/>
      <c r="AB34" s="117">
        <f>IF($B34=0,0,$B34*POWER(1+(POWER($C34/$B34,1/($C$39-$B$39))-1),AB$20-$B$39))</f>
        <v>8208.52865746112</v>
      </c>
      <c r="AC34" s="117">
        <f t="shared" ref="AC34:BS34" si="0">IF($B34=0,0,$B34*POWER(1+(POWER($C34/$B34,1/($C$39-$B$39))-1),AC$20-$B$39))</f>
        <v>8270.7333914021765</v>
      </c>
      <c r="AD34" s="117">
        <f t="shared" si="0"/>
        <v>8333.4095166346779</v>
      </c>
      <c r="AE34" s="117">
        <f t="shared" si="0"/>
        <v>8396.5606053907559</v>
      </c>
      <c r="AF34" s="117">
        <f t="shared" si="0"/>
        <v>8460.1902569731428</v>
      </c>
      <c r="AG34" s="117">
        <f t="shared" si="0"/>
        <v>8524.3020979603098</v>
      </c>
      <c r="AH34" s="117">
        <f t="shared" si="0"/>
        <v>8588.8997824131566</v>
      </c>
      <c r="AI34" s="117">
        <f t="shared" si="0"/>
        <v>8653.9869920832843</v>
      </c>
      <c r="AJ34" s="117">
        <f t="shared" si="0"/>
        <v>8719.5674366228341</v>
      </c>
      <c r="AK34" s="117">
        <f t="shared" si="0"/>
        <v>8785.6448537959095</v>
      </c>
      <c r="AL34" s="117">
        <f t="shared" si="0"/>
        <v>8852.2230096916373</v>
      </c>
      <c r="AM34" s="117">
        <f t="shared" si="0"/>
        <v>8919.305698938786</v>
      </c>
      <c r="AN34" s="117">
        <f t="shared" si="0"/>
        <v>8986.8967449220581</v>
      </c>
      <c r="AO34" s="117">
        <f t="shared" si="0"/>
        <v>9054.9999999999945</v>
      </c>
      <c r="AP34" s="117">
        <f t="shared" si="0"/>
        <v>9123.6193457245554</v>
      </c>
      <c r="AQ34" s="117">
        <f t="shared" si="0"/>
        <v>9192.7586930623311</v>
      </c>
      <c r="AR34" s="117">
        <f t="shared" si="0"/>
        <v>9262.4219826174613</v>
      </c>
      <c r="AS34" s="117">
        <f t="shared" si="0"/>
        <v>9332.61318485622</v>
      </c>
      <c r="AT34" s="117">
        <f t="shared" si="0"/>
        <v>9403.3363003333307</v>
      </c>
      <c r="AU34" s="117">
        <f t="shared" si="0"/>
        <v>9474.5953599199529</v>
      </c>
      <c r="AV34" s="117">
        <f t="shared" si="0"/>
        <v>9546.3944250334443</v>
      </c>
      <c r="AW34" s="117">
        <f t="shared" si="0"/>
        <v>9618.7375878688272</v>
      </c>
      <c r="AX34" s="117">
        <f t="shared" si="0"/>
        <v>9691.6289716320262</v>
      </c>
      <c r="AY34" s="117">
        <f t="shared" si="0"/>
        <v>9765.0727307748857</v>
      </c>
      <c r="AZ34" s="117">
        <f t="shared" si="0"/>
        <v>9839.0730512319278</v>
      </c>
      <c r="BA34" s="117">
        <f t="shared" si="0"/>
        <v>9913.6341506589451</v>
      </c>
      <c r="BB34" s="117">
        <f t="shared" si="0"/>
        <v>9988.7602786733987</v>
      </c>
      <c r="BC34" s="117">
        <f t="shared" si="0"/>
        <v>10064.455717096595</v>
      </c>
      <c r="BD34" s="117">
        <f t="shared" si="0"/>
        <v>10140.724780197752</v>
      </c>
      <c r="BE34" s="117">
        <f t="shared" si="0"/>
        <v>10217.571814939882</v>
      </c>
      <c r="BF34" s="117">
        <f t="shared" si="0"/>
        <v>10295.001201227555</v>
      </c>
      <c r="BG34" s="117">
        <f t="shared" si="0"/>
        <v>10373.017352156521</v>
      </c>
      <c r="BH34" s="117">
        <f t="shared" si="0"/>
        <v>10451.624714265245</v>
      </c>
      <c r="BI34" s="117">
        <f t="shared" si="0"/>
        <v>10530.827767788325</v>
      </c>
      <c r="BJ34" s="117">
        <f t="shared" si="0"/>
        <v>10610.631026911868</v>
      </c>
      <c r="BK34" s="117">
        <f t="shared" si="0"/>
        <v>10691.039040030741</v>
      </c>
      <c r="BL34" s="117">
        <f t="shared" si="0"/>
        <v>10772.05639000784</v>
      </c>
      <c r="BM34" s="117">
        <f t="shared" si="0"/>
        <v>10853.687694435273</v>
      </c>
      <c r="BN34" s="117">
        <f t="shared" si="0"/>
        <v>10935.937605897541</v>
      </c>
      <c r="BO34" s="117">
        <f t="shared" si="0"/>
        <v>11018.810812236725</v>
      </c>
      <c r="BP34" s="117">
        <f t="shared" si="0"/>
        <v>11102.312036819652</v>
      </c>
      <c r="BQ34" s="117">
        <f t="shared" si="0"/>
        <v>11186.446038807111</v>
      </c>
      <c r="BR34" s="117">
        <f t="shared" si="0"/>
        <v>11271.217613425113</v>
      </c>
      <c r="BS34" s="117">
        <f t="shared" si="0"/>
        <v>11356.631592238185</v>
      </c>
      <c r="CM34" s="8"/>
      <c r="CN34" s="104"/>
    </row>
    <row r="35" spans="1:92">
      <c r="A35" s="195" t="s">
        <v>42</v>
      </c>
      <c r="B35" s="311">
        <f>SUM(B34:B34)</f>
        <v>7786</v>
      </c>
      <c r="C35" s="311">
        <f>SUM(C34:C34)</f>
        <v>9055</v>
      </c>
      <c r="I35" s="21" t="s">
        <v>41</v>
      </c>
      <c r="K35" s="570"/>
      <c r="AB35" s="311">
        <f t="shared" ref="AB35:BS35" si="1">SUM(AB34:AB34)</f>
        <v>8208.52865746112</v>
      </c>
      <c r="AC35" s="311">
        <f t="shared" si="1"/>
        <v>8270.7333914021765</v>
      </c>
      <c r="AD35" s="311">
        <f t="shared" si="1"/>
        <v>8333.4095166346779</v>
      </c>
      <c r="AE35" s="311">
        <f t="shared" si="1"/>
        <v>8396.5606053907559</v>
      </c>
      <c r="AF35" s="311">
        <f t="shared" si="1"/>
        <v>8460.1902569731428</v>
      </c>
      <c r="AG35" s="311">
        <f t="shared" si="1"/>
        <v>8524.3020979603098</v>
      </c>
      <c r="AH35" s="311">
        <f t="shared" si="1"/>
        <v>8588.8997824131566</v>
      </c>
      <c r="AI35" s="311">
        <f t="shared" si="1"/>
        <v>8653.9869920832843</v>
      </c>
      <c r="AJ35" s="311">
        <f t="shared" si="1"/>
        <v>8719.5674366228341</v>
      </c>
      <c r="AK35" s="311">
        <f t="shared" si="1"/>
        <v>8785.6448537959095</v>
      </c>
      <c r="AL35" s="311">
        <f t="shared" si="1"/>
        <v>8852.2230096916373</v>
      </c>
      <c r="AM35" s="311">
        <f t="shared" si="1"/>
        <v>8919.305698938786</v>
      </c>
      <c r="AN35" s="311">
        <f t="shared" si="1"/>
        <v>8986.8967449220581</v>
      </c>
      <c r="AO35" s="311">
        <f t="shared" si="1"/>
        <v>9054.9999999999945</v>
      </c>
      <c r="AP35" s="311">
        <f t="shared" si="1"/>
        <v>9123.6193457245554</v>
      </c>
      <c r="AQ35" s="311">
        <f t="shared" si="1"/>
        <v>9192.7586930623311</v>
      </c>
      <c r="AR35" s="311">
        <f t="shared" si="1"/>
        <v>9262.4219826174613</v>
      </c>
      <c r="AS35" s="311">
        <f t="shared" si="1"/>
        <v>9332.61318485622</v>
      </c>
      <c r="AT35" s="311">
        <f t="shared" si="1"/>
        <v>9403.3363003333307</v>
      </c>
      <c r="AU35" s="311">
        <f t="shared" si="1"/>
        <v>9474.5953599199529</v>
      </c>
      <c r="AV35" s="311">
        <f t="shared" si="1"/>
        <v>9546.3944250334443</v>
      </c>
      <c r="AW35" s="311">
        <f t="shared" si="1"/>
        <v>9618.7375878688272</v>
      </c>
      <c r="AX35" s="311">
        <f t="shared" si="1"/>
        <v>9691.6289716320262</v>
      </c>
      <c r="AY35" s="311">
        <f t="shared" si="1"/>
        <v>9765.0727307748857</v>
      </c>
      <c r="AZ35" s="311">
        <f t="shared" si="1"/>
        <v>9839.0730512319278</v>
      </c>
      <c r="BA35" s="311">
        <f t="shared" si="1"/>
        <v>9913.6341506589451</v>
      </c>
      <c r="BB35" s="311">
        <f t="shared" si="1"/>
        <v>9988.7602786733987</v>
      </c>
      <c r="BC35" s="311">
        <f t="shared" si="1"/>
        <v>10064.455717096595</v>
      </c>
      <c r="BD35" s="311">
        <f t="shared" si="1"/>
        <v>10140.724780197752</v>
      </c>
      <c r="BE35" s="311">
        <f t="shared" si="1"/>
        <v>10217.571814939882</v>
      </c>
      <c r="BF35" s="311">
        <f t="shared" si="1"/>
        <v>10295.001201227555</v>
      </c>
      <c r="BG35" s="311">
        <f t="shared" si="1"/>
        <v>10373.017352156521</v>
      </c>
      <c r="BH35" s="311">
        <f t="shared" si="1"/>
        <v>10451.624714265245</v>
      </c>
      <c r="BI35" s="311">
        <f t="shared" si="1"/>
        <v>10530.827767788325</v>
      </c>
      <c r="BJ35" s="311">
        <f t="shared" si="1"/>
        <v>10610.631026911868</v>
      </c>
      <c r="BK35" s="311">
        <f t="shared" si="1"/>
        <v>10691.039040030741</v>
      </c>
      <c r="BL35" s="311">
        <f t="shared" si="1"/>
        <v>10772.05639000784</v>
      </c>
      <c r="BM35" s="311">
        <f t="shared" si="1"/>
        <v>10853.687694435273</v>
      </c>
      <c r="BN35" s="311">
        <f t="shared" si="1"/>
        <v>10935.937605897541</v>
      </c>
      <c r="BO35" s="311">
        <f t="shared" si="1"/>
        <v>11018.810812236725</v>
      </c>
      <c r="BP35" s="311">
        <f t="shared" si="1"/>
        <v>11102.312036819652</v>
      </c>
      <c r="BQ35" s="311">
        <f t="shared" si="1"/>
        <v>11186.446038807111</v>
      </c>
      <c r="BR35" s="311">
        <f t="shared" si="1"/>
        <v>11271.217613425113</v>
      </c>
      <c r="BS35" s="311">
        <f t="shared" si="1"/>
        <v>11356.631592238185</v>
      </c>
      <c r="CM35" s="8"/>
      <c r="CN35" s="104"/>
    </row>
    <row r="36" spans="1:92">
      <c r="A36" s="195"/>
      <c r="B36" s="311"/>
      <c r="I36" s="21"/>
      <c r="K36" s="570"/>
      <c r="AB36" s="67"/>
      <c r="CM36" s="8"/>
      <c r="CN36" s="104"/>
    </row>
    <row r="37" spans="1:92" ht="15.5">
      <c r="A37" s="309" t="s">
        <v>43</v>
      </c>
      <c r="B37" s="312">
        <f>35051943/122227</f>
        <v>286.77741415562843</v>
      </c>
      <c r="I37" s="21" t="s">
        <v>44</v>
      </c>
      <c r="J37" s="8" t="s">
        <v>45</v>
      </c>
      <c r="K37" s="571" t="s">
        <v>46</v>
      </c>
      <c r="CM37" s="8"/>
      <c r="CN37" s="104"/>
    </row>
    <row r="38" spans="1:92" ht="15.5">
      <c r="A38" s="313"/>
      <c r="I38" s="21"/>
      <c r="K38" s="570"/>
      <c r="CM38" s="8"/>
      <c r="CN38" s="104"/>
    </row>
    <row r="39" spans="1:92" ht="15.5">
      <c r="A39" s="309" t="s">
        <v>47</v>
      </c>
      <c r="B39" s="4">
        <v>2017</v>
      </c>
      <c r="C39" s="4">
        <v>2037</v>
      </c>
      <c r="K39" s="570"/>
      <c r="CM39" s="8"/>
      <c r="CN39" s="104"/>
    </row>
    <row r="40" spans="1:92">
      <c r="A40" s="109" t="s">
        <v>40</v>
      </c>
      <c r="B40" s="112">
        <v>14293</v>
      </c>
      <c r="C40" s="112">
        <v>15972</v>
      </c>
      <c r="I40" s="21" t="s">
        <v>41</v>
      </c>
      <c r="K40" s="570"/>
      <c r="AB40" s="117">
        <f>IF($B40=0,0,$B40*POWER(1+(POWER($C40/$B40,1/($C$39-$B$39))-1),AB$20-$B$39))</f>
        <v>14859.560394700884</v>
      </c>
      <c r="AC40" s="117">
        <f t="shared" ref="AC40:BS40" si="2">IF($B40=0,0,$B40*POWER(1+(POWER($C40/$B40,1/($C$39-$B$39))-1),AC$20-$B$39))</f>
        <v>14942.310502214255</v>
      </c>
      <c r="AD40" s="117">
        <f t="shared" si="2"/>
        <v>15025.521429570987</v>
      </c>
      <c r="AE40" s="117">
        <f t="shared" si="2"/>
        <v>15109.195742990432</v>
      </c>
      <c r="AF40" s="117">
        <f t="shared" si="2"/>
        <v>15193.336022982758</v>
      </c>
      <c r="AG40" s="117">
        <f t="shared" si="2"/>
        <v>15277.944864428495</v>
      </c>
      <c r="AH40" s="117">
        <f t="shared" si="2"/>
        <v>15363.024876658574</v>
      </c>
      <c r="AI40" s="117">
        <f t="shared" si="2"/>
        <v>15448.578683534815</v>
      </c>
      <c r="AJ40" s="117">
        <f t="shared" si="2"/>
        <v>15534.608923530821</v>
      </c>
      <c r="AK40" s="117">
        <f t="shared" si="2"/>
        <v>15621.118249813364</v>
      </c>
      <c r="AL40" s="117">
        <f t="shared" si="2"/>
        <v>15708.109330324205</v>
      </c>
      <c r="AM40" s="117">
        <f t="shared" si="2"/>
        <v>15795.584847862368</v>
      </c>
      <c r="AN40" s="117">
        <f t="shared" si="2"/>
        <v>15883.547500166896</v>
      </c>
      <c r="AO40" s="117">
        <f t="shared" si="2"/>
        <v>15972.000000000016</v>
      </c>
      <c r="AP40" s="117">
        <f t="shared" si="2"/>
        <v>16060.945075230833</v>
      </c>
      <c r="AQ40" s="117">
        <f t="shared" si="2"/>
        <v>16150.385468919441</v>
      </c>
      <c r="AR40" s="117">
        <f t="shared" si="2"/>
        <v>16240.323939401516</v>
      </c>
      <c r="AS40" s="117">
        <f t="shared" si="2"/>
        <v>16330.763260373402</v>
      </c>
      <c r="AT40" s="117">
        <f t="shared" si="2"/>
        <v>16421.70622097762</v>
      </c>
      <c r="AU40" s="117">
        <f t="shared" si="2"/>
        <v>16513.15562588891</v>
      </c>
      <c r="AV40" s="117">
        <f t="shared" si="2"/>
        <v>16605.114295400741</v>
      </c>
      <c r="AW40" s="117">
        <f t="shared" si="2"/>
        <v>16697.58506551223</v>
      </c>
      <c r="AX40" s="117">
        <f t="shared" si="2"/>
        <v>16790.57078801567</v>
      </c>
      <c r="AY40" s="117">
        <f t="shared" si="2"/>
        <v>16884.074330584444</v>
      </c>
      <c r="AZ40" s="117">
        <f t="shared" si="2"/>
        <v>16978.098576861463</v>
      </c>
      <c r="BA40" s="117">
        <f t="shared" si="2"/>
        <v>17072.646426548112</v>
      </c>
      <c r="BB40" s="117">
        <f t="shared" si="2"/>
        <v>17167.720795493668</v>
      </c>
      <c r="BC40" s="117">
        <f t="shared" si="2"/>
        <v>17263.32461578523</v>
      </c>
      <c r="BD40" s="117">
        <f t="shared" si="2"/>
        <v>17359.460835838141</v>
      </c>
      <c r="BE40" s="117">
        <f t="shared" si="2"/>
        <v>17456.132420486902</v>
      </c>
      <c r="BF40" s="117">
        <f t="shared" si="2"/>
        <v>17553.342351076641</v>
      </c>
      <c r="BG40" s="117">
        <f t="shared" si="2"/>
        <v>17651.09362555503</v>
      </c>
      <c r="BH40" s="117">
        <f t="shared" si="2"/>
        <v>17749.389258564745</v>
      </c>
      <c r="BI40" s="117">
        <f t="shared" si="2"/>
        <v>17848.232281536453</v>
      </c>
      <c r="BJ40" s="117">
        <f t="shared" si="2"/>
        <v>17947.625742782282</v>
      </c>
      <c r="BK40" s="117">
        <f t="shared" si="2"/>
        <v>18047.572707589836</v>
      </c>
      <c r="BL40" s="117">
        <f t="shared" si="2"/>
        <v>18148.076258316745</v>
      </c>
      <c r="BM40" s="117">
        <f t="shared" si="2"/>
        <v>18249.139494485706</v>
      </c>
      <c r="BN40" s="117">
        <f t="shared" si="2"/>
        <v>18350.765532880061</v>
      </c>
      <c r="BO40" s="117">
        <f t="shared" si="2"/>
        <v>18452.95750763996</v>
      </c>
      <c r="BP40" s="117">
        <f t="shared" si="2"/>
        <v>18555.718570358975</v>
      </c>
      <c r="BQ40" s="117">
        <f t="shared" si="2"/>
        <v>18659.051890181319</v>
      </c>
      <c r="BR40" s="117">
        <f t="shared" si="2"/>
        <v>18762.960653899572</v>
      </c>
      <c r="BS40" s="117">
        <f t="shared" si="2"/>
        <v>18867.448066052959</v>
      </c>
      <c r="CM40" s="8"/>
      <c r="CN40" s="104"/>
    </row>
    <row r="41" spans="1:92">
      <c r="A41" s="195" t="s">
        <v>42</v>
      </c>
      <c r="B41" s="314">
        <f>SUM(B40:B40)</f>
        <v>14293</v>
      </c>
      <c r="C41" s="314">
        <f>SUM(C40:C40)</f>
        <v>15972</v>
      </c>
      <c r="I41" s="21" t="s">
        <v>41</v>
      </c>
      <c r="J41" s="8" t="s">
        <v>813</v>
      </c>
      <c r="K41" s="570"/>
      <c r="AB41" s="311">
        <f t="shared" ref="AB41:BS41" si="3">SUM(AB40:AB40)</f>
        <v>14859.560394700884</v>
      </c>
      <c r="AC41" s="311">
        <f t="shared" si="3"/>
        <v>14942.310502214255</v>
      </c>
      <c r="AD41" s="311">
        <f t="shared" si="3"/>
        <v>15025.521429570987</v>
      </c>
      <c r="AE41" s="311">
        <f t="shared" si="3"/>
        <v>15109.195742990432</v>
      </c>
      <c r="AF41" s="311">
        <f t="shared" si="3"/>
        <v>15193.336022982758</v>
      </c>
      <c r="AG41" s="311">
        <f t="shared" si="3"/>
        <v>15277.944864428495</v>
      </c>
      <c r="AH41" s="311">
        <f t="shared" si="3"/>
        <v>15363.024876658574</v>
      </c>
      <c r="AI41" s="311">
        <f t="shared" si="3"/>
        <v>15448.578683534815</v>
      </c>
      <c r="AJ41" s="311">
        <f t="shared" si="3"/>
        <v>15534.608923530821</v>
      </c>
      <c r="AK41" s="311">
        <f t="shared" si="3"/>
        <v>15621.118249813364</v>
      </c>
      <c r="AL41" s="311">
        <f t="shared" si="3"/>
        <v>15708.109330324205</v>
      </c>
      <c r="AM41" s="311">
        <f t="shared" si="3"/>
        <v>15795.584847862368</v>
      </c>
      <c r="AN41" s="311">
        <f t="shared" si="3"/>
        <v>15883.547500166896</v>
      </c>
      <c r="AO41" s="311">
        <f t="shared" si="3"/>
        <v>15972.000000000016</v>
      </c>
      <c r="AP41" s="311">
        <f t="shared" si="3"/>
        <v>16060.945075230833</v>
      </c>
      <c r="AQ41" s="311">
        <f t="shared" si="3"/>
        <v>16150.385468919441</v>
      </c>
      <c r="AR41" s="311">
        <f t="shared" si="3"/>
        <v>16240.323939401516</v>
      </c>
      <c r="AS41" s="311">
        <f t="shared" si="3"/>
        <v>16330.763260373402</v>
      </c>
      <c r="AT41" s="311">
        <f t="shared" si="3"/>
        <v>16421.70622097762</v>
      </c>
      <c r="AU41" s="311">
        <f t="shared" si="3"/>
        <v>16513.15562588891</v>
      </c>
      <c r="AV41" s="311">
        <f t="shared" si="3"/>
        <v>16605.114295400741</v>
      </c>
      <c r="AW41" s="311">
        <f t="shared" si="3"/>
        <v>16697.58506551223</v>
      </c>
      <c r="AX41" s="311">
        <f t="shared" si="3"/>
        <v>16790.57078801567</v>
      </c>
      <c r="AY41" s="311">
        <f t="shared" si="3"/>
        <v>16884.074330584444</v>
      </c>
      <c r="AZ41" s="311">
        <f t="shared" si="3"/>
        <v>16978.098576861463</v>
      </c>
      <c r="BA41" s="311">
        <f t="shared" si="3"/>
        <v>17072.646426548112</v>
      </c>
      <c r="BB41" s="311">
        <f t="shared" si="3"/>
        <v>17167.720795493668</v>
      </c>
      <c r="BC41" s="311">
        <f t="shared" si="3"/>
        <v>17263.32461578523</v>
      </c>
      <c r="BD41" s="311">
        <f t="shared" si="3"/>
        <v>17359.460835838141</v>
      </c>
      <c r="BE41" s="311">
        <f t="shared" si="3"/>
        <v>17456.132420486902</v>
      </c>
      <c r="BF41" s="311">
        <f t="shared" si="3"/>
        <v>17553.342351076641</v>
      </c>
      <c r="BG41" s="311">
        <f t="shared" si="3"/>
        <v>17651.09362555503</v>
      </c>
      <c r="BH41" s="311">
        <f t="shared" si="3"/>
        <v>17749.389258564745</v>
      </c>
      <c r="BI41" s="311">
        <f t="shared" si="3"/>
        <v>17848.232281536453</v>
      </c>
      <c r="BJ41" s="311">
        <f t="shared" si="3"/>
        <v>17947.625742782282</v>
      </c>
      <c r="BK41" s="311">
        <f t="shared" si="3"/>
        <v>18047.572707589836</v>
      </c>
      <c r="BL41" s="311">
        <f t="shared" si="3"/>
        <v>18148.076258316745</v>
      </c>
      <c r="BM41" s="311">
        <f t="shared" si="3"/>
        <v>18249.139494485706</v>
      </c>
      <c r="BN41" s="311">
        <f t="shared" si="3"/>
        <v>18350.765532880061</v>
      </c>
      <c r="BO41" s="311">
        <f t="shared" si="3"/>
        <v>18452.95750763996</v>
      </c>
      <c r="BP41" s="311">
        <f t="shared" si="3"/>
        <v>18555.718570358975</v>
      </c>
      <c r="BQ41" s="311">
        <f t="shared" si="3"/>
        <v>18659.051890181319</v>
      </c>
      <c r="BR41" s="311">
        <f t="shared" si="3"/>
        <v>18762.960653899572</v>
      </c>
      <c r="BS41" s="311">
        <f t="shared" si="3"/>
        <v>18867.448066052959</v>
      </c>
      <c r="CM41" s="8"/>
      <c r="CN41" s="104"/>
    </row>
    <row r="42" spans="1:92">
      <c r="I42" s="35"/>
      <c r="K42" s="570"/>
      <c r="CM42" s="8"/>
      <c r="CN42" s="104"/>
    </row>
    <row r="43" spans="1:92" ht="15.5">
      <c r="A43" s="307" t="s">
        <v>18</v>
      </c>
      <c r="B43" s="307"/>
      <c r="C43" s="307"/>
      <c r="D43" s="307"/>
      <c r="E43" s="307"/>
      <c r="F43" s="307"/>
      <c r="G43" s="307"/>
      <c r="I43" s="35"/>
      <c r="K43" s="570"/>
      <c r="CM43" s="8"/>
      <c r="CN43" s="104"/>
    </row>
    <row r="44" spans="1:92">
      <c r="I44" s="35"/>
      <c r="K44" s="570"/>
      <c r="CM44" s="8"/>
      <c r="CN44" s="104"/>
    </row>
    <row r="45" spans="1:92">
      <c r="A45" t="s">
        <v>48</v>
      </c>
      <c r="B45">
        <v>19.2</v>
      </c>
      <c r="C45">
        <v>19.2</v>
      </c>
      <c r="I45" s="35"/>
      <c r="K45" s="570"/>
      <c r="CM45" s="8"/>
      <c r="CN45" s="104"/>
    </row>
    <row r="46" spans="1:92">
      <c r="A46" t="s">
        <v>49</v>
      </c>
      <c r="B46" s="112">
        <f>(B34-B40)*B45</f>
        <v>-124934.39999999999</v>
      </c>
      <c r="C46" s="112">
        <f>(C34-C40)*C45</f>
        <v>-132806.39999999999</v>
      </c>
      <c r="I46" s="21" t="s">
        <v>50</v>
      </c>
      <c r="J46" s="8" t="s">
        <v>51</v>
      </c>
      <c r="K46" s="570"/>
      <c r="AB46" s="117">
        <f t="shared" ref="AB46:BS46" si="4">IF($B46=0,0,$B46*POWER(1+(POWER($C46/$B46,1/($C$33-$B$33))-1),AB$20-$B$33))</f>
        <v>-127635.05638454955</v>
      </c>
      <c r="AC46" s="117">
        <f t="shared" si="4"/>
        <v>-128025.60093030325</v>
      </c>
      <c r="AD46" s="117">
        <f t="shared" si="4"/>
        <v>-128417.34048506571</v>
      </c>
      <c r="AE46" s="117">
        <f t="shared" si="4"/>
        <v>-128810.27870538921</v>
      </c>
      <c r="AF46" s="117">
        <f t="shared" si="4"/>
        <v>-129204.41925901445</v>
      </c>
      <c r="AG46" s="117">
        <f t="shared" si="4"/>
        <v>-129599.76582490503</v>
      </c>
      <c r="AH46" s="117">
        <f t="shared" si="4"/>
        <v>-129996.32209328143</v>
      </c>
      <c r="AI46" s="117">
        <f t="shared" si="4"/>
        <v>-130394.09176565582</v>
      </c>
      <c r="AJ46" s="117">
        <f t="shared" si="4"/>
        <v>-130793.07855486636</v>
      </c>
      <c r="AK46" s="117">
        <f t="shared" si="4"/>
        <v>-131193.28618511205</v>
      </c>
      <c r="AL46" s="117">
        <f t="shared" si="4"/>
        <v>-131594.71839198726</v>
      </c>
      <c r="AM46" s="117">
        <f t="shared" si="4"/>
        <v>-131997.37892251692</v>
      </c>
      <c r="AN46" s="117">
        <f t="shared" si="4"/>
        <v>-132401.27153519107</v>
      </c>
      <c r="AO46" s="117">
        <f t="shared" si="4"/>
        <v>-132806.40000000034</v>
      </c>
      <c r="AP46" s="117">
        <f t="shared" si="4"/>
        <v>-133212.76809847099</v>
      </c>
      <c r="AQ46" s="117">
        <f t="shared" si="4"/>
        <v>-133620.37962370005</v>
      </c>
      <c r="AR46" s="117">
        <f t="shared" si="4"/>
        <v>-134029.23838039103</v>
      </c>
      <c r="AS46" s="117">
        <f t="shared" si="4"/>
        <v>-134439.34818488921</v>
      </c>
      <c r="AT46" s="117">
        <f t="shared" si="4"/>
        <v>-134850.71286521727</v>
      </c>
      <c r="AU46" s="117">
        <f t="shared" si="4"/>
        <v>-135263.33626111122</v>
      </c>
      <c r="AV46" s="117">
        <f t="shared" si="4"/>
        <v>-135677.22222405588</v>
      </c>
      <c r="AW46" s="117">
        <f t="shared" si="4"/>
        <v>-136092.37461732133</v>
      </c>
      <c r="AX46" s="117">
        <f t="shared" si="4"/>
        <v>-136508.79731599844</v>
      </c>
      <c r="AY46" s="117">
        <f t="shared" si="4"/>
        <v>-136926.49420703543</v>
      </c>
      <c r="AZ46" s="117">
        <f t="shared" si="4"/>
        <v>-137345.46918927395</v>
      </c>
      <c r="BA46" s="117">
        <f t="shared" si="4"/>
        <v>-137765.72617348557</v>
      </c>
      <c r="BB46" s="117">
        <f t="shared" si="4"/>
        <v>-138187.26908240819</v>
      </c>
      <c r="BC46" s="117">
        <f t="shared" si="4"/>
        <v>-138610.10185078281</v>
      </c>
      <c r="BD46" s="117">
        <f t="shared" si="4"/>
        <v>-139034.22842539006</v>
      </c>
      <c r="BE46" s="117">
        <f t="shared" si="4"/>
        <v>-139459.65276508723</v>
      </c>
      <c r="BF46" s="117">
        <f t="shared" si="4"/>
        <v>-139886.37884084505</v>
      </c>
      <c r="BG46" s="117">
        <f t="shared" si="4"/>
        <v>-140314.41063578482</v>
      </c>
      <c r="BH46" s="117">
        <f t="shared" si="4"/>
        <v>-140743.75214521575</v>
      </c>
      <c r="BI46" s="117">
        <f t="shared" si="4"/>
        <v>-141174.40737667205</v>
      </c>
      <c r="BJ46" s="117">
        <f>IF($B46=0,0,$B46*POWER(1+(POWER($C46/$B46,1/($C$33-$B$33))-1),BJ$20-$B$33))</f>
        <v>-141606.38034995025</v>
      </c>
      <c r="BK46" s="117">
        <f t="shared" si="4"/>
        <v>-142039.67509714703</v>
      </c>
      <c r="BL46" s="117">
        <f t="shared" si="4"/>
        <v>-142474.29566269665</v>
      </c>
      <c r="BM46" s="117">
        <f t="shared" si="4"/>
        <v>-142910.2461034088</v>
      </c>
      <c r="BN46" s="117">
        <f t="shared" si="4"/>
        <v>-143347.53048850628</v>
      </c>
      <c r="BO46" s="117">
        <f t="shared" si="4"/>
        <v>-143786.15289966326</v>
      </c>
      <c r="BP46" s="117">
        <f t="shared" si="4"/>
        <v>-144226.11743104307</v>
      </c>
      <c r="BQ46" s="117">
        <f t="shared" si="4"/>
        <v>-144667.42818933676</v>
      </c>
      <c r="BR46" s="117">
        <f t="shared" si="4"/>
        <v>-145110.08929380108</v>
      </c>
      <c r="BS46" s="117">
        <f t="shared" si="4"/>
        <v>-145554.10487629732</v>
      </c>
      <c r="CM46" s="8"/>
      <c r="CN46" s="104"/>
    </row>
    <row r="47" spans="1:92">
      <c r="I47" s="35"/>
      <c r="K47" s="570"/>
      <c r="CM47" s="8"/>
      <c r="CN47" s="104"/>
    </row>
    <row r="48" spans="1:92" ht="15.5">
      <c r="A48" s="307" t="s">
        <v>52</v>
      </c>
      <c r="B48" s="307"/>
      <c r="C48" s="307"/>
      <c r="D48" s="307"/>
      <c r="E48" s="307"/>
      <c r="F48" s="307"/>
      <c r="G48" s="307"/>
      <c r="I48" s="35"/>
      <c r="K48" s="570"/>
      <c r="CM48" s="8"/>
      <c r="CN48" s="104"/>
    </row>
    <row r="49" spans="1:92">
      <c r="I49" s="35"/>
      <c r="K49" s="570"/>
      <c r="CM49" s="8"/>
      <c r="CN49" s="104"/>
    </row>
    <row r="50" spans="1:92">
      <c r="A50" s="110" t="s">
        <v>53</v>
      </c>
      <c r="I50" s="35"/>
      <c r="K50" s="570"/>
      <c r="CM50" s="8"/>
      <c r="CN50" s="104"/>
    </row>
    <row r="51" spans="1:92">
      <c r="A51" s="109" t="s">
        <v>40</v>
      </c>
      <c r="B51" s="312">
        <v>26.986613782845797</v>
      </c>
      <c r="I51" s="21" t="s">
        <v>54</v>
      </c>
      <c r="J51" s="8" t="s">
        <v>813</v>
      </c>
      <c r="K51" s="570"/>
      <c r="CM51" s="8"/>
      <c r="CN51" s="104"/>
    </row>
    <row r="52" spans="1:92">
      <c r="I52" s="35"/>
      <c r="K52" s="570"/>
      <c r="CM52" s="8"/>
      <c r="CN52" s="104"/>
    </row>
    <row r="53" spans="1:92">
      <c r="A53" s="110" t="s">
        <v>55</v>
      </c>
      <c r="B53" s="164"/>
      <c r="I53" s="35"/>
      <c r="K53" s="570"/>
      <c r="CM53" s="8"/>
      <c r="CN53" s="104"/>
    </row>
    <row r="54" spans="1:92">
      <c r="A54" s="109" t="s">
        <v>40</v>
      </c>
      <c r="B54" s="361">
        <v>34.548488008342026</v>
      </c>
      <c r="I54" s="21" t="s">
        <v>54</v>
      </c>
      <c r="J54" s="8" t="s">
        <v>813</v>
      </c>
      <c r="K54" s="570"/>
      <c r="CM54" s="8"/>
      <c r="CN54" s="104"/>
    </row>
    <row r="55" spans="1:92">
      <c r="I55" s="35"/>
      <c r="K55" s="570"/>
      <c r="CM55" s="8"/>
      <c r="CN55" s="104"/>
    </row>
    <row r="56" spans="1:92" ht="15.5">
      <c r="A56" s="309" t="s">
        <v>48</v>
      </c>
      <c r="I56" s="35"/>
      <c r="K56" s="569"/>
      <c r="CM56" s="8"/>
      <c r="CN56" s="104"/>
    </row>
    <row r="57" spans="1:92">
      <c r="A57" s="109" t="s">
        <v>40</v>
      </c>
      <c r="B57" s="361">
        <v>19.2</v>
      </c>
      <c r="I57" s="21" t="s">
        <v>56</v>
      </c>
      <c r="J57" s="8" t="s">
        <v>57</v>
      </c>
      <c r="K57" s="572" t="s">
        <v>58</v>
      </c>
      <c r="CM57" s="8"/>
      <c r="CN57" s="104"/>
    </row>
    <row r="58" spans="1:92">
      <c r="I58" s="35"/>
      <c r="K58" s="569"/>
      <c r="CM58" s="8"/>
      <c r="CN58" s="104"/>
    </row>
    <row r="59" spans="1:92" ht="18.5">
      <c r="A59" s="54" t="s">
        <v>59</v>
      </c>
      <c r="B59" s="6"/>
      <c r="C59" s="6"/>
      <c r="D59" s="6"/>
      <c r="E59" s="6"/>
      <c r="F59" s="6"/>
      <c r="G59" s="80"/>
      <c r="I59" s="35"/>
      <c r="K59" s="569"/>
      <c r="CM59" s="8"/>
      <c r="CN59" s="104"/>
    </row>
    <row r="60" spans="1:92" ht="15.5">
      <c r="A60" s="307" t="s">
        <v>60</v>
      </c>
      <c r="B60" s="307"/>
      <c r="C60" s="307"/>
      <c r="D60" s="307"/>
      <c r="E60" s="307"/>
      <c r="F60" s="307"/>
      <c r="G60" s="307"/>
      <c r="I60" s="35"/>
      <c r="K60" s="569"/>
      <c r="CM60" s="8"/>
      <c r="CN60" s="104"/>
    </row>
    <row r="61" spans="1:92">
      <c r="I61" s="35"/>
      <c r="K61" s="569"/>
      <c r="CM61" s="8"/>
      <c r="CN61" s="104"/>
    </row>
    <row r="62" spans="1:92">
      <c r="A62" s="110" t="s">
        <v>61</v>
      </c>
      <c r="I62" s="35"/>
      <c r="J62" s="8" t="s">
        <v>62</v>
      </c>
      <c r="K62" s="569"/>
      <c r="CM62" s="8"/>
      <c r="CN62" s="104"/>
    </row>
    <row r="63" spans="1:92">
      <c r="A63" s="278" t="s">
        <v>40</v>
      </c>
      <c r="B63" s="112">
        <v>53839</v>
      </c>
      <c r="I63" s="35" t="s">
        <v>63</v>
      </c>
      <c r="K63" s="569"/>
      <c r="CM63" s="8"/>
      <c r="CN63" s="104"/>
    </row>
    <row r="64" spans="1:92">
      <c r="A64" s="110"/>
      <c r="I64" s="35"/>
      <c r="K64" s="569"/>
      <c r="CM64" s="8"/>
      <c r="CN64" s="104"/>
    </row>
    <row r="65" spans="1:92">
      <c r="A65" s="110" t="s">
        <v>64</v>
      </c>
      <c r="I65" s="35"/>
      <c r="J65" s="8" t="s">
        <v>62</v>
      </c>
      <c r="K65" s="569"/>
      <c r="CM65" s="8"/>
      <c r="CN65" s="104"/>
    </row>
    <row r="66" spans="1:92">
      <c r="A66" s="278" t="s">
        <v>40</v>
      </c>
      <c r="B66" s="112">
        <v>398408</v>
      </c>
      <c r="I66" s="35" t="s">
        <v>65</v>
      </c>
      <c r="K66" s="569"/>
      <c r="CM66" s="8"/>
      <c r="CN66" s="104"/>
    </row>
    <row r="67" spans="1:92">
      <c r="A67" s="110"/>
      <c r="I67" s="35"/>
      <c r="K67" s="569"/>
      <c r="CM67" s="8"/>
      <c r="CN67" s="104"/>
    </row>
    <row r="68" spans="1:92">
      <c r="A68" s="110" t="s">
        <v>66</v>
      </c>
      <c r="I68" s="35"/>
      <c r="J68" s="8" t="s">
        <v>62</v>
      </c>
      <c r="K68" s="569"/>
      <c r="CM68" s="8"/>
      <c r="CN68" s="104"/>
    </row>
    <row r="69" spans="1:92">
      <c r="A69" s="278" t="s">
        <v>40</v>
      </c>
      <c r="B69" s="112">
        <v>-450</v>
      </c>
      <c r="I69" s="35" t="s">
        <v>67</v>
      </c>
      <c r="K69" s="569"/>
      <c r="CM69" s="8"/>
      <c r="CN69" s="104"/>
    </row>
    <row r="70" spans="1:92">
      <c r="A70" s="110"/>
      <c r="I70" s="35"/>
      <c r="K70" s="569"/>
      <c r="CM70" s="8"/>
      <c r="CN70" s="104"/>
    </row>
    <row r="71" spans="1:92">
      <c r="A71" s="110" t="s">
        <v>68</v>
      </c>
      <c r="I71" s="35"/>
      <c r="J71" s="8" t="s">
        <v>62</v>
      </c>
      <c r="K71" s="569"/>
      <c r="CM71" s="8"/>
      <c r="CN71" s="104"/>
    </row>
    <row r="72" spans="1:92">
      <c r="A72" s="278" t="s">
        <v>40</v>
      </c>
      <c r="B72" s="112">
        <v>1638</v>
      </c>
      <c r="I72" s="35" t="s">
        <v>69</v>
      </c>
      <c r="K72" s="569"/>
      <c r="CM72" s="8"/>
      <c r="CN72" s="104"/>
    </row>
    <row r="73" spans="1:92">
      <c r="A73" s="110"/>
      <c r="I73" s="35"/>
      <c r="K73" s="569"/>
      <c r="CM73" s="8"/>
      <c r="CN73" s="104"/>
    </row>
    <row r="74" spans="1:92">
      <c r="A74" s="110" t="s">
        <v>70</v>
      </c>
      <c r="I74" s="35"/>
      <c r="J74" s="8" t="s">
        <v>62</v>
      </c>
      <c r="K74" s="569"/>
      <c r="CM74" s="8"/>
      <c r="CN74" s="104"/>
    </row>
    <row r="75" spans="1:92">
      <c r="A75" s="278" t="s">
        <v>40</v>
      </c>
      <c r="B75" s="112">
        <v>17</v>
      </c>
      <c r="I75" s="35" t="s">
        <v>71</v>
      </c>
      <c r="K75" s="569"/>
      <c r="CM75" s="8"/>
      <c r="CN75" s="104"/>
    </row>
    <row r="76" spans="1:92">
      <c r="I76" s="35"/>
      <c r="K76" s="569"/>
      <c r="CM76" s="8"/>
      <c r="CN76" s="104"/>
    </row>
    <row r="77" spans="1:92" ht="15.5">
      <c r="A77" s="307" t="s">
        <v>72</v>
      </c>
      <c r="B77" s="307"/>
      <c r="C77" s="307"/>
      <c r="D77" s="307"/>
      <c r="E77" s="307"/>
      <c r="F77" s="307"/>
      <c r="G77" s="307"/>
      <c r="I77" s="35"/>
      <c r="K77" s="569"/>
      <c r="CM77" s="8"/>
      <c r="CN77" s="104"/>
    </row>
    <row r="78" spans="1:92">
      <c r="I78" s="35"/>
      <c r="K78" s="569"/>
      <c r="CM78" s="8"/>
      <c r="CN78" s="104"/>
    </row>
    <row r="79" spans="1:92">
      <c r="A79" s="110" t="s">
        <v>61</v>
      </c>
      <c r="B79" s="4">
        <v>2019</v>
      </c>
      <c r="C79" s="4">
        <v>2023</v>
      </c>
      <c r="I79" s="35"/>
      <c r="J79" s="8" t="s">
        <v>62</v>
      </c>
      <c r="K79" s="569"/>
      <c r="CM79" s="8"/>
      <c r="CN79" s="104"/>
    </row>
    <row r="80" spans="1:92">
      <c r="A80" s="278" t="s">
        <v>40</v>
      </c>
      <c r="B80" s="324">
        <v>7.4702960540956553</v>
      </c>
      <c r="C80" s="22">
        <f>B80*(1+(Parameters!$Z$39-Parameters!$V$39))</f>
        <v>8.6630323988672302</v>
      </c>
      <c r="I80" s="35" t="s">
        <v>73</v>
      </c>
      <c r="K80" s="569"/>
      <c r="CM80" s="8"/>
      <c r="CN80" s="104"/>
    </row>
    <row r="81" spans="1:92">
      <c r="A81" s="110"/>
      <c r="B81" s="148"/>
      <c r="C81" s="22"/>
      <c r="I81" s="35"/>
      <c r="K81" s="569"/>
      <c r="CM81" s="8"/>
      <c r="CN81" s="104"/>
    </row>
    <row r="82" spans="1:92">
      <c r="A82" s="110" t="s">
        <v>64</v>
      </c>
      <c r="B82" s="148"/>
      <c r="C82" s="22"/>
      <c r="I82" s="35"/>
      <c r="J82" s="8" t="s">
        <v>62</v>
      </c>
      <c r="K82" s="569"/>
      <c r="CM82" s="8"/>
      <c r="CN82" s="104"/>
    </row>
    <row r="83" spans="1:92">
      <c r="A83" s="278" t="s">
        <v>40</v>
      </c>
      <c r="B83" s="324">
        <v>4.1166197437359244</v>
      </c>
      <c r="C83" s="22">
        <f>B83*(1+(Parameters!$Z$39-Parameters!$V$39))</f>
        <v>4.773895165004685</v>
      </c>
      <c r="I83" s="35" t="s">
        <v>74</v>
      </c>
      <c r="K83" s="569"/>
      <c r="CM83" s="8"/>
      <c r="CN83" s="104"/>
    </row>
    <row r="84" spans="1:92">
      <c r="A84" s="110"/>
      <c r="B84" s="148"/>
      <c r="C84" s="22"/>
      <c r="I84" s="35"/>
      <c r="K84" s="569"/>
      <c r="CM84" s="8"/>
      <c r="CN84" s="104"/>
    </row>
    <row r="85" spans="1:92">
      <c r="A85" s="110" t="s">
        <v>66</v>
      </c>
      <c r="B85" s="148"/>
      <c r="C85" s="22"/>
      <c r="I85" s="35"/>
      <c r="J85" s="8" t="s">
        <v>62</v>
      </c>
      <c r="K85" s="569"/>
      <c r="CM85" s="8"/>
      <c r="CN85" s="104"/>
    </row>
    <row r="86" spans="1:92">
      <c r="A86" s="278" t="s">
        <v>40</v>
      </c>
      <c r="B86" s="324">
        <v>813.13077283862492</v>
      </c>
      <c r="C86" s="22">
        <f>B86*(1+(Parameters!$Z$39-Parameters!$V$39))</f>
        <v>942.95837522462375</v>
      </c>
      <c r="I86" s="35" t="s">
        <v>75</v>
      </c>
      <c r="K86" s="569"/>
      <c r="CM86" s="8"/>
      <c r="CN86" s="104"/>
    </row>
    <row r="87" spans="1:92">
      <c r="A87" s="110"/>
      <c r="B87" s="148"/>
      <c r="C87" s="22"/>
      <c r="K87" s="569"/>
    </row>
    <row r="88" spans="1:92">
      <c r="A88" s="110" t="s">
        <v>68</v>
      </c>
      <c r="B88" s="148"/>
      <c r="C88" s="22"/>
      <c r="I88" s="35"/>
      <c r="J88" s="8" t="s">
        <v>62</v>
      </c>
      <c r="K88" s="569"/>
      <c r="CM88" s="8"/>
      <c r="CN88" s="104"/>
    </row>
    <row r="89" spans="1:92">
      <c r="A89" s="278" t="s">
        <v>40</v>
      </c>
      <c r="B89" s="324">
        <v>180.67977000853912</v>
      </c>
      <c r="C89" s="22">
        <f>B89*(1+(Parameters!$Z$39-Parameters!$V$39))</f>
        <v>209.52780051410417</v>
      </c>
      <c r="I89" s="35" t="s">
        <v>76</v>
      </c>
      <c r="K89" s="569"/>
      <c r="CM89" s="8"/>
      <c r="CN89" s="104"/>
    </row>
    <row r="90" spans="1:92">
      <c r="A90" s="110"/>
      <c r="B90" s="148"/>
      <c r="C90" s="22"/>
      <c r="I90" s="35"/>
      <c r="K90" s="569"/>
      <c r="CM90" s="8"/>
      <c r="CN90" s="104"/>
    </row>
    <row r="91" spans="1:92">
      <c r="A91" s="110" t="s">
        <v>70</v>
      </c>
      <c r="B91" s="148"/>
      <c r="C91" s="22"/>
      <c r="I91" s="35"/>
      <c r="J91" s="8" t="s">
        <v>62</v>
      </c>
      <c r="K91" s="569"/>
      <c r="CM91" s="8"/>
      <c r="CN91" s="104"/>
    </row>
    <row r="92" spans="1:92">
      <c r="A92" s="278" t="s">
        <v>40</v>
      </c>
      <c r="B92" s="324">
        <v>82881.135724594074</v>
      </c>
      <c r="C92" s="22">
        <f>B92*(1+(Parameters!$Z$39-Parameters!$V$39))</f>
        <v>96114.258235243542</v>
      </c>
      <c r="I92" s="35" t="s">
        <v>73</v>
      </c>
      <c r="K92" s="569"/>
      <c r="CM92" s="8"/>
      <c r="CN92" s="104"/>
    </row>
    <row r="93" spans="1:92">
      <c r="I93" s="35"/>
      <c r="K93" s="569"/>
      <c r="CM93" s="8"/>
      <c r="CN93" s="104"/>
    </row>
    <row r="94" spans="1:92" ht="15.5">
      <c r="A94" s="307" t="s">
        <v>77</v>
      </c>
      <c r="B94" s="307"/>
      <c r="C94" s="307"/>
      <c r="D94" s="307"/>
      <c r="E94" s="307"/>
      <c r="F94" s="307"/>
      <c r="G94" s="307"/>
      <c r="I94" s="35"/>
      <c r="K94" s="569"/>
      <c r="CM94" s="8"/>
      <c r="CN94" s="104"/>
    </row>
    <row r="95" spans="1:92">
      <c r="I95" s="35"/>
      <c r="K95" s="569"/>
      <c r="CM95" s="8"/>
      <c r="CN95" s="104"/>
    </row>
    <row r="96" spans="1:92">
      <c r="A96" s="360"/>
      <c r="B96" s="360" t="str">
        <f>'Bridge Rehab and Replace'!K25</f>
        <v>Single Track</v>
      </c>
      <c r="C96" s="520" t="str">
        <f>'Bridge Rehab and Replace'!L25</f>
        <v xml:space="preserve">Total Bridges per year </v>
      </c>
      <c r="I96" s="35"/>
      <c r="J96" s="8" t="s">
        <v>961</v>
      </c>
      <c r="K96" s="569"/>
      <c r="CM96" s="8"/>
      <c r="CN96" s="104"/>
    </row>
    <row r="97" spans="1:92">
      <c r="A97" s="356" t="str">
        <f>'Bridge Rehab and Replace'!J26</f>
        <v xml:space="preserve">Bridges to be replaced in first 10 years </v>
      </c>
      <c r="B97" s="355">
        <f>'Bridge Rehab and Replace'!K26</f>
        <v>19</v>
      </c>
      <c r="C97" s="323">
        <f>'Bridge Rehab and Replace'!L26</f>
        <v>1.9</v>
      </c>
      <c r="G97" s="521"/>
      <c r="H97" s="521"/>
      <c r="I97" s="35"/>
      <c r="K97" s="569"/>
      <c r="CM97" s="8"/>
      <c r="CN97" s="104"/>
    </row>
    <row r="98" spans="1:92">
      <c r="A98" s="356" t="str">
        <f>'Bridge Rehab and Replace'!J27</f>
        <v xml:space="preserve">Bridges to be replaced in last 20 years </v>
      </c>
      <c r="B98" s="355">
        <f>'Bridge Rehab and Replace'!K27</f>
        <v>25</v>
      </c>
      <c r="C98" s="323">
        <f>'Bridge Rehab and Replace'!L27</f>
        <v>1.25</v>
      </c>
      <c r="E98" s="522"/>
      <c r="F98" s="521"/>
      <c r="G98" s="521"/>
      <c r="H98" s="521"/>
      <c r="I98" s="35"/>
      <c r="K98" s="569"/>
      <c r="CM98" s="8"/>
      <c r="CN98" s="104"/>
    </row>
    <row r="99" spans="1:92">
      <c r="A99" s="356" t="str">
        <f>'Bridge Rehab and Replace'!J28</f>
        <v>Bridges to be rehabbed in the First 10</v>
      </c>
      <c r="B99" s="355">
        <f>'Bridge Rehab and Replace'!K28</f>
        <v>25</v>
      </c>
      <c r="C99" s="323">
        <f>'Bridge Rehab and Replace'!L28</f>
        <v>2.5</v>
      </c>
      <c r="E99" s="523"/>
      <c r="F99" s="524"/>
      <c r="G99" s="525"/>
      <c r="H99" s="525"/>
      <c r="I99" s="35"/>
      <c r="K99" s="569"/>
      <c r="CM99" s="8"/>
      <c r="CN99" s="104"/>
    </row>
    <row r="100" spans="1:92">
      <c r="I100" s="35"/>
      <c r="K100" s="569"/>
      <c r="CM100" s="8"/>
      <c r="CN100" s="104"/>
    </row>
    <row r="101" spans="1:92">
      <c r="I101" s="35"/>
      <c r="K101" s="569"/>
      <c r="CM101" s="8"/>
      <c r="CN101" s="104"/>
    </row>
    <row r="102" spans="1:92">
      <c r="I102" s="35"/>
      <c r="K102" s="570"/>
      <c r="CM102" s="8"/>
      <c r="CN102" s="104"/>
    </row>
    <row r="103" spans="1:92" ht="18.5">
      <c r="A103" s="142" t="s">
        <v>138</v>
      </c>
      <c r="B103" s="6"/>
      <c r="C103" s="6"/>
      <c r="D103" s="6"/>
      <c r="E103" s="6"/>
      <c r="F103" s="6"/>
      <c r="G103" s="80"/>
      <c r="I103" s="35"/>
      <c r="K103" s="570"/>
      <c r="CM103" s="8"/>
      <c r="CN103" s="104"/>
    </row>
    <row r="104" spans="1:92" outlineLevel="1">
      <c r="A104" s="306"/>
      <c r="I104" s="21"/>
      <c r="K104" s="570"/>
      <c r="CM104" s="8"/>
      <c r="CN104" s="104"/>
    </row>
    <row r="105" spans="1:92" outlineLevel="1">
      <c r="A105" s="17" t="s">
        <v>43</v>
      </c>
      <c r="B105" s="312">
        <v>365</v>
      </c>
      <c r="I105" s="21" t="s">
        <v>139</v>
      </c>
      <c r="J105" s="8"/>
      <c r="K105" s="573"/>
    </row>
    <row r="106" spans="1:92" outlineLevel="1">
      <c r="A106" s="210" t="s">
        <v>140</v>
      </c>
      <c r="B106" s="99">
        <v>2023</v>
      </c>
      <c r="I106" s="21"/>
      <c r="J106" s="8"/>
      <c r="K106" s="573"/>
    </row>
    <row r="107" spans="1:92" outlineLevel="1">
      <c r="A107" s="119"/>
      <c r="I107" s="21"/>
      <c r="J107" s="8"/>
      <c r="K107" s="573"/>
    </row>
    <row r="108" spans="1:92" outlineLevel="1">
      <c r="A108" s="119"/>
      <c r="I108" s="21"/>
      <c r="J108" s="8"/>
      <c r="K108" s="573"/>
    </row>
    <row r="109" spans="1:92" outlineLevel="1">
      <c r="A109" s="17" t="s">
        <v>141</v>
      </c>
      <c r="B109" s="99">
        <v>224</v>
      </c>
      <c r="I109" s="21" t="s">
        <v>142</v>
      </c>
      <c r="J109" s="8" t="s">
        <v>790</v>
      </c>
      <c r="K109" s="573"/>
    </row>
    <row r="110" spans="1:92" outlineLevel="1">
      <c r="J110" s="8"/>
      <c r="K110" s="573"/>
    </row>
    <row r="111" spans="1:92" s="3" customFormat="1" ht="15.5" outlineLevel="1">
      <c r="A111" s="57" t="s">
        <v>146</v>
      </c>
      <c r="B111" s="51"/>
      <c r="C111" s="58"/>
      <c r="D111" s="121"/>
      <c r="E111" s="122"/>
      <c r="F111" s="122"/>
      <c r="G111" s="123"/>
      <c r="I111"/>
      <c r="J111" s="8"/>
      <c r="K111" s="573"/>
      <c r="AC111" s="75"/>
      <c r="AD111" s="75"/>
      <c r="AE111" s="75"/>
      <c r="AF111" s="75"/>
      <c r="AG111" s="75"/>
      <c r="AH111" s="75"/>
      <c r="AI111" s="75"/>
      <c r="AJ111" s="75"/>
      <c r="AK111" s="75"/>
      <c r="AL111" s="75"/>
      <c r="AM111" s="75"/>
      <c r="AN111" s="75"/>
      <c r="AO111" s="75"/>
      <c r="AP111" s="75"/>
      <c r="AQ111" s="75"/>
      <c r="AR111" s="75"/>
      <c r="AS111" s="75"/>
      <c r="AT111" s="75"/>
      <c r="AU111" s="75"/>
      <c r="AV111" s="75"/>
      <c r="AW111" s="75"/>
      <c r="AX111" s="75"/>
      <c r="AY111" s="75"/>
      <c r="AZ111" s="75"/>
      <c r="BA111" s="75"/>
      <c r="BB111" s="75"/>
      <c r="BC111" s="75"/>
      <c r="BD111" s="75"/>
      <c r="BE111" s="75"/>
      <c r="BF111" s="75"/>
      <c r="BG111" s="75"/>
      <c r="BH111" s="75"/>
      <c r="BI111" s="75"/>
      <c r="BJ111" s="75"/>
      <c r="BK111" s="75"/>
      <c r="BL111" s="75"/>
      <c r="BM111" s="75"/>
      <c r="BN111" s="75"/>
      <c r="BO111" s="75"/>
      <c r="BP111" s="75"/>
      <c r="BQ111" s="75"/>
      <c r="BR111" s="75"/>
      <c r="BS111" s="75"/>
      <c r="BT111" s="75"/>
    </row>
    <row r="112" spans="1:92" s="3" customFormat="1" outlineLevel="2">
      <c r="A112"/>
      <c r="B112"/>
      <c r="C112"/>
      <c r="D112"/>
      <c r="E112"/>
      <c r="F112"/>
      <c r="G112"/>
      <c r="I112"/>
      <c r="J112" s="8"/>
      <c r="K112" s="573"/>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c r="BH112" s="75"/>
      <c r="BI112" s="75"/>
      <c r="BJ112" s="75"/>
      <c r="BK112" s="75"/>
      <c r="BL112" s="75"/>
      <c r="BM112" s="75"/>
      <c r="BN112" s="75"/>
      <c r="BO112" s="75"/>
      <c r="BP112" s="75"/>
      <c r="BQ112" s="75"/>
      <c r="BR112" s="75"/>
      <c r="BS112" s="75"/>
      <c r="BT112" s="75"/>
    </row>
    <row r="113" spans="1:71" outlineLevel="2">
      <c r="A113" s="17" t="s">
        <v>147</v>
      </c>
      <c r="B113" s="191">
        <f>$B$106+0</f>
        <v>2023</v>
      </c>
      <c r="C113" s="191">
        <f>$B$106+5</f>
        <v>2028</v>
      </c>
      <c r="D113" s="191">
        <f>$B$106+10</f>
        <v>2033</v>
      </c>
      <c r="E113" s="191">
        <f>$B$106+15</f>
        <v>2038</v>
      </c>
      <c r="F113" s="191">
        <f>$B$106+20</f>
        <v>2043</v>
      </c>
      <c r="G113" s="191">
        <f>$B$106+25</f>
        <v>2048</v>
      </c>
      <c r="H113" s="191"/>
      <c r="J113" s="8" t="s">
        <v>814</v>
      </c>
      <c r="K113" s="573"/>
    </row>
    <row r="114" spans="1:71" outlineLevel="2">
      <c r="A114" s="107" t="s">
        <v>148</v>
      </c>
      <c r="B114" s="152">
        <v>7234</v>
      </c>
      <c r="C114" s="152">
        <v>5352</v>
      </c>
      <c r="D114" s="152">
        <v>6646</v>
      </c>
      <c r="E114" s="152">
        <v>6229</v>
      </c>
      <c r="F114" s="152">
        <v>6708</v>
      </c>
      <c r="G114" s="438">
        <v>8061</v>
      </c>
      <c r="H114" s="439">
        <v>15842</v>
      </c>
      <c r="I114" s="35" t="s">
        <v>149</v>
      </c>
      <c r="J114" s="8"/>
      <c r="K114" s="573"/>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7"/>
      <c r="BF114" s="187"/>
      <c r="BG114" s="187"/>
      <c r="BH114" s="187"/>
      <c r="BI114" s="187"/>
      <c r="BJ114" s="187"/>
      <c r="BK114" s="187"/>
      <c r="BL114" s="187"/>
      <c r="BM114" s="187"/>
      <c r="BN114" s="187"/>
      <c r="BO114" s="187"/>
      <c r="BP114" s="187"/>
      <c r="BQ114" s="187"/>
      <c r="BR114" s="187"/>
      <c r="BS114" s="187"/>
    </row>
    <row r="115" spans="1:71" outlineLevel="2">
      <c r="A115" s="107" t="s">
        <v>150</v>
      </c>
      <c r="B115" s="152">
        <v>888</v>
      </c>
      <c r="C115" s="152">
        <v>0</v>
      </c>
      <c r="D115" s="152">
        <v>88</v>
      </c>
      <c r="E115" s="152">
        <v>712</v>
      </c>
      <c r="F115" s="152">
        <v>868</v>
      </c>
      <c r="G115" s="438">
        <v>1809</v>
      </c>
      <c r="H115" s="439">
        <v>1070</v>
      </c>
      <c r="I115" s="35" t="s">
        <v>149</v>
      </c>
      <c r="J115" s="8"/>
      <c r="K115" s="573"/>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187"/>
      <c r="BQ115" s="187"/>
      <c r="BR115" s="187"/>
      <c r="BS115" s="187"/>
    </row>
    <row r="116" spans="1:71" outlineLevel="2">
      <c r="A116" s="107" t="s">
        <v>151</v>
      </c>
      <c r="B116" s="152">
        <v>43999</v>
      </c>
      <c r="C116" s="152">
        <v>65360</v>
      </c>
      <c r="D116" s="152">
        <v>60662</v>
      </c>
      <c r="E116" s="152">
        <v>53215</v>
      </c>
      <c r="F116" s="152">
        <v>44741</v>
      </c>
      <c r="G116" s="438">
        <v>49228</v>
      </c>
      <c r="H116" s="439">
        <v>67561</v>
      </c>
      <c r="I116" s="35" t="s">
        <v>149</v>
      </c>
      <c r="J116" s="8"/>
      <c r="K116" s="573"/>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7"/>
      <c r="BF116" s="187"/>
      <c r="BG116" s="187"/>
      <c r="BH116" s="187"/>
      <c r="BI116" s="187"/>
      <c r="BJ116" s="187"/>
      <c r="BK116" s="187"/>
      <c r="BL116" s="187"/>
      <c r="BM116" s="187"/>
      <c r="BN116" s="187"/>
      <c r="BO116" s="187"/>
      <c r="BP116" s="187"/>
      <c r="BQ116" s="187"/>
      <c r="BR116" s="187"/>
      <c r="BS116" s="187"/>
    </row>
    <row r="117" spans="1:71" outlineLevel="2">
      <c r="A117" s="107" t="s">
        <v>152</v>
      </c>
      <c r="B117" s="152">
        <v>0</v>
      </c>
      <c r="C117" s="152">
        <v>0</v>
      </c>
      <c r="D117" s="152">
        <v>0</v>
      </c>
      <c r="E117" s="152">
        <v>0</v>
      </c>
      <c r="F117" s="152">
        <v>0</v>
      </c>
      <c r="G117" s="438">
        <v>619</v>
      </c>
      <c r="H117" s="439">
        <v>697</v>
      </c>
      <c r="I117" s="35" t="s">
        <v>149</v>
      </c>
      <c r="J117" s="8"/>
      <c r="K117" s="573"/>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87"/>
      <c r="AY117" s="187"/>
      <c r="AZ117" s="187"/>
      <c r="BA117" s="187"/>
      <c r="BB117" s="187"/>
      <c r="BC117" s="187"/>
      <c r="BD117" s="187"/>
      <c r="BE117" s="187"/>
      <c r="BF117" s="187"/>
      <c r="BG117" s="187"/>
      <c r="BH117" s="187"/>
      <c r="BI117" s="187"/>
      <c r="BJ117" s="187"/>
      <c r="BK117" s="187"/>
      <c r="BL117" s="187"/>
      <c r="BM117" s="187"/>
      <c r="BN117" s="187"/>
      <c r="BO117" s="187"/>
      <c r="BP117" s="187"/>
      <c r="BQ117" s="187"/>
      <c r="BR117" s="187"/>
      <c r="BS117" s="187"/>
    </row>
    <row r="118" spans="1:71" outlineLevel="2">
      <c r="A118" s="107" t="s">
        <v>153</v>
      </c>
      <c r="B118" s="152">
        <v>10219</v>
      </c>
      <c r="C118" s="152">
        <v>10413</v>
      </c>
      <c r="D118" s="152">
        <v>33844</v>
      </c>
      <c r="E118" s="152">
        <v>10291</v>
      </c>
      <c r="F118" s="152">
        <v>18145</v>
      </c>
      <c r="G118" s="438">
        <v>32337</v>
      </c>
      <c r="H118" s="439">
        <v>23116</v>
      </c>
      <c r="I118" s="35" t="s">
        <v>149</v>
      </c>
      <c r="J118" s="8"/>
      <c r="K118" s="573"/>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c r="BE118" s="187"/>
      <c r="BF118" s="187"/>
      <c r="BG118" s="187"/>
      <c r="BH118" s="187"/>
      <c r="BI118" s="187"/>
      <c r="BJ118" s="187"/>
      <c r="BK118" s="187"/>
      <c r="BL118" s="187"/>
      <c r="BM118" s="187"/>
      <c r="BN118" s="187"/>
      <c r="BO118" s="187"/>
      <c r="BP118" s="187"/>
      <c r="BQ118" s="187"/>
      <c r="BR118" s="187"/>
      <c r="BS118" s="187"/>
    </row>
    <row r="119" spans="1:71" outlineLevel="2">
      <c r="A119" s="107" t="s">
        <v>154</v>
      </c>
      <c r="B119" s="152">
        <v>189747</v>
      </c>
      <c r="C119" s="152">
        <v>259511</v>
      </c>
      <c r="D119" s="152">
        <v>278792</v>
      </c>
      <c r="E119" s="152">
        <v>331540</v>
      </c>
      <c r="F119" s="152">
        <v>377536</v>
      </c>
      <c r="G119" s="438">
        <v>491628</v>
      </c>
      <c r="H119" s="439">
        <v>598524</v>
      </c>
      <c r="I119" s="35" t="s">
        <v>149</v>
      </c>
      <c r="J119" s="8"/>
      <c r="K119" s="573"/>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c r="BE119" s="187"/>
      <c r="BF119" s="187"/>
      <c r="BG119" s="187"/>
      <c r="BH119" s="187"/>
      <c r="BI119" s="187"/>
      <c r="BJ119" s="187"/>
      <c r="BK119" s="187"/>
      <c r="BL119" s="187"/>
      <c r="BM119" s="187"/>
      <c r="BN119" s="187"/>
      <c r="BO119" s="187"/>
      <c r="BP119" s="187"/>
      <c r="BQ119" s="187"/>
      <c r="BR119" s="187"/>
      <c r="BS119" s="187"/>
    </row>
    <row r="120" spans="1:71" outlineLevel="2">
      <c r="A120" s="107" t="s">
        <v>155</v>
      </c>
      <c r="B120" s="152">
        <v>239012</v>
      </c>
      <c r="C120" s="152">
        <v>333484</v>
      </c>
      <c r="D120" s="152">
        <v>426012</v>
      </c>
      <c r="E120" s="152">
        <v>554423</v>
      </c>
      <c r="F120" s="152">
        <v>720226</v>
      </c>
      <c r="G120" s="438">
        <v>1006057</v>
      </c>
      <c r="H120" s="439">
        <v>1620577</v>
      </c>
      <c r="I120" s="35" t="s">
        <v>149</v>
      </c>
      <c r="J120" s="8"/>
      <c r="K120" s="573"/>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c r="BE120" s="187"/>
      <c r="BF120" s="187"/>
      <c r="BG120" s="187"/>
      <c r="BH120" s="187"/>
      <c r="BI120" s="187"/>
      <c r="BJ120" s="187"/>
      <c r="BK120" s="187"/>
      <c r="BL120" s="187"/>
      <c r="BM120" s="187"/>
      <c r="BN120" s="187"/>
      <c r="BO120" s="187"/>
      <c r="BP120" s="187"/>
      <c r="BQ120" s="187"/>
      <c r="BR120" s="187"/>
      <c r="BS120" s="187"/>
    </row>
    <row r="121" spans="1:71" outlineLevel="2">
      <c r="A121" s="107" t="s">
        <v>156</v>
      </c>
      <c r="B121" s="152">
        <v>40140</v>
      </c>
      <c r="C121" s="152">
        <v>80348</v>
      </c>
      <c r="D121" s="152">
        <v>77043</v>
      </c>
      <c r="E121" s="152">
        <v>88442</v>
      </c>
      <c r="F121" s="152">
        <v>132078</v>
      </c>
      <c r="G121" s="438">
        <v>125820</v>
      </c>
      <c r="H121" s="439">
        <v>184497</v>
      </c>
      <c r="I121" s="35" t="s">
        <v>149</v>
      </c>
      <c r="J121" s="8"/>
      <c r="K121" s="573"/>
      <c r="AB121" s="187"/>
      <c r="AC121" s="187"/>
      <c r="AD121" s="187"/>
      <c r="AE121" s="187"/>
      <c r="AF121" s="187"/>
      <c r="AG121" s="187"/>
      <c r="AH121" s="187"/>
      <c r="AI121" s="187"/>
      <c r="AJ121" s="187"/>
      <c r="AK121" s="187"/>
      <c r="AL121" s="187"/>
      <c r="AM121" s="187"/>
      <c r="AN121" s="187"/>
      <c r="AO121" s="187"/>
      <c r="AP121" s="187"/>
      <c r="AQ121" s="187"/>
      <c r="AR121" s="187"/>
      <c r="AS121" s="187"/>
      <c r="AT121" s="187"/>
      <c r="AU121" s="187"/>
      <c r="AV121" s="187"/>
      <c r="AW121" s="187"/>
      <c r="AX121" s="187"/>
      <c r="AY121" s="187"/>
      <c r="AZ121" s="187"/>
      <c r="BA121" s="187"/>
      <c r="BB121" s="187"/>
      <c r="BC121" s="187"/>
      <c r="BD121" s="187"/>
      <c r="BE121" s="187"/>
      <c r="BF121" s="187"/>
      <c r="BG121" s="187"/>
      <c r="BH121" s="187"/>
      <c r="BI121" s="187"/>
      <c r="BJ121" s="187"/>
      <c r="BK121" s="187"/>
      <c r="BL121" s="187"/>
      <c r="BM121" s="187"/>
      <c r="BN121" s="187"/>
      <c r="BO121" s="187"/>
      <c r="BP121" s="187"/>
      <c r="BQ121" s="187"/>
      <c r="BR121" s="187"/>
      <c r="BS121" s="187"/>
    </row>
    <row r="122" spans="1:71" outlineLevel="2">
      <c r="A122" s="107" t="s">
        <v>157</v>
      </c>
      <c r="B122" s="152">
        <v>2637</v>
      </c>
      <c r="C122" s="152">
        <v>3105</v>
      </c>
      <c r="D122" s="152">
        <v>2644</v>
      </c>
      <c r="E122" s="152">
        <v>2937</v>
      </c>
      <c r="F122" s="152">
        <v>3334</v>
      </c>
      <c r="G122" s="438">
        <v>4392</v>
      </c>
      <c r="H122" s="439">
        <v>3673</v>
      </c>
      <c r="I122" s="35" t="s">
        <v>149</v>
      </c>
      <c r="J122" s="8"/>
      <c r="K122" s="573"/>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c r="BE122" s="187"/>
      <c r="BF122" s="187"/>
      <c r="BG122" s="187"/>
      <c r="BH122" s="187"/>
      <c r="BI122" s="187"/>
      <c r="BJ122" s="187"/>
      <c r="BK122" s="187"/>
      <c r="BL122" s="187"/>
      <c r="BM122" s="187"/>
      <c r="BN122" s="187"/>
      <c r="BO122" s="187"/>
      <c r="BP122" s="187"/>
      <c r="BQ122" s="187"/>
      <c r="BR122" s="187"/>
      <c r="BS122" s="187"/>
    </row>
    <row r="123" spans="1:71" outlineLevel="2">
      <c r="A123" s="107" t="s">
        <v>158</v>
      </c>
      <c r="B123" s="152">
        <v>40109</v>
      </c>
      <c r="C123" s="152">
        <v>42420</v>
      </c>
      <c r="D123" s="152">
        <v>44615</v>
      </c>
      <c r="E123" s="152">
        <v>43502</v>
      </c>
      <c r="F123" s="152">
        <v>44825</v>
      </c>
      <c r="G123" s="438">
        <v>43363</v>
      </c>
      <c r="H123" s="439">
        <v>42486</v>
      </c>
      <c r="I123" s="35" t="s">
        <v>149</v>
      </c>
      <c r="J123" s="8"/>
      <c r="K123" s="573"/>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c r="BE123" s="187"/>
      <c r="BF123" s="187"/>
      <c r="BG123" s="187"/>
      <c r="BH123" s="187"/>
      <c r="BI123" s="187"/>
      <c r="BJ123" s="187"/>
      <c r="BK123" s="187"/>
      <c r="BL123" s="187"/>
      <c r="BM123" s="187"/>
      <c r="BN123" s="187"/>
      <c r="BO123" s="187"/>
      <c r="BP123" s="187"/>
      <c r="BQ123" s="187"/>
      <c r="BR123" s="187"/>
      <c r="BS123" s="187"/>
    </row>
    <row r="124" spans="1:71" outlineLevel="2">
      <c r="A124" s="107" t="s">
        <v>159</v>
      </c>
      <c r="B124" s="152">
        <v>19657</v>
      </c>
      <c r="C124" s="152">
        <v>27488</v>
      </c>
      <c r="D124" s="152">
        <v>23062</v>
      </c>
      <c r="E124" s="152">
        <v>28969</v>
      </c>
      <c r="F124" s="152">
        <v>46795</v>
      </c>
      <c r="G124" s="438">
        <v>61845</v>
      </c>
      <c r="H124" s="439">
        <v>157277</v>
      </c>
      <c r="I124" s="35" t="s">
        <v>149</v>
      </c>
      <c r="J124" s="8"/>
      <c r="K124" s="573"/>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7"/>
    </row>
    <row r="125" spans="1:71" outlineLevel="2">
      <c r="A125" s="107" t="s">
        <v>160</v>
      </c>
      <c r="B125" s="152">
        <v>28939</v>
      </c>
      <c r="C125" s="152">
        <v>48392</v>
      </c>
      <c r="D125" s="152">
        <v>56573</v>
      </c>
      <c r="E125" s="152">
        <v>69536</v>
      </c>
      <c r="F125" s="152">
        <v>90332</v>
      </c>
      <c r="G125" s="438">
        <v>122693</v>
      </c>
      <c r="H125" s="439">
        <v>206542</v>
      </c>
      <c r="I125" s="35" t="s">
        <v>149</v>
      </c>
      <c r="J125" s="8"/>
      <c r="K125" s="573"/>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row>
    <row r="126" spans="1:71" outlineLevel="2">
      <c r="A126" s="107" t="s">
        <v>161</v>
      </c>
      <c r="B126" s="152">
        <v>8568</v>
      </c>
      <c r="C126" s="152">
        <v>5299</v>
      </c>
      <c r="D126" s="152">
        <v>12212</v>
      </c>
      <c r="E126" s="152">
        <v>13192</v>
      </c>
      <c r="F126" s="152">
        <v>16893</v>
      </c>
      <c r="G126" s="438">
        <v>12411</v>
      </c>
      <c r="H126" s="439">
        <v>39791</v>
      </c>
      <c r="I126" s="35" t="s">
        <v>149</v>
      </c>
      <c r="J126" s="8"/>
      <c r="K126" s="573"/>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c r="BE126" s="187"/>
      <c r="BF126" s="187"/>
      <c r="BG126" s="187"/>
      <c r="BH126" s="187"/>
      <c r="BI126" s="187"/>
      <c r="BJ126" s="187"/>
      <c r="BK126" s="187"/>
      <c r="BL126" s="187"/>
      <c r="BM126" s="187"/>
      <c r="BN126" s="187"/>
      <c r="BO126" s="187"/>
      <c r="BP126" s="187"/>
      <c r="BQ126" s="187"/>
      <c r="BR126" s="187"/>
      <c r="BS126" s="187"/>
    </row>
    <row r="127" spans="1:71" outlineLevel="2">
      <c r="A127" s="107" t="s">
        <v>162</v>
      </c>
      <c r="B127" s="152">
        <v>46883</v>
      </c>
      <c r="C127" s="152">
        <v>56193</v>
      </c>
      <c r="D127" s="152">
        <v>63176</v>
      </c>
      <c r="E127" s="152">
        <v>69352</v>
      </c>
      <c r="F127" s="152">
        <v>86429</v>
      </c>
      <c r="G127" s="438">
        <v>96963</v>
      </c>
      <c r="H127" s="439">
        <v>146582</v>
      </c>
      <c r="I127" s="35" t="s">
        <v>149</v>
      </c>
      <c r="J127" s="8"/>
      <c r="K127" s="573"/>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row>
    <row r="128" spans="1:71" outlineLevel="2">
      <c r="A128" s="107" t="s">
        <v>163</v>
      </c>
      <c r="B128" s="152">
        <v>25481</v>
      </c>
      <c r="C128" s="152">
        <v>26064</v>
      </c>
      <c r="D128" s="152">
        <v>28868</v>
      </c>
      <c r="E128" s="152">
        <v>22503</v>
      </c>
      <c r="F128" s="152">
        <v>24304</v>
      </c>
      <c r="G128" s="438">
        <v>44577</v>
      </c>
      <c r="H128" s="439">
        <v>55035</v>
      </c>
      <c r="I128" s="35" t="s">
        <v>149</v>
      </c>
      <c r="J128" s="8"/>
      <c r="K128" s="573"/>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row>
    <row r="129" spans="1:72" outlineLevel="2">
      <c r="A129" s="107" t="s">
        <v>164</v>
      </c>
      <c r="B129" s="152">
        <v>591</v>
      </c>
      <c r="C129" s="152">
        <v>665</v>
      </c>
      <c r="D129" s="152">
        <v>1094</v>
      </c>
      <c r="E129" s="152">
        <v>837</v>
      </c>
      <c r="F129" s="152">
        <v>3085</v>
      </c>
      <c r="G129" s="438">
        <v>2043</v>
      </c>
      <c r="H129" s="439">
        <v>502</v>
      </c>
      <c r="I129" s="35" t="s">
        <v>149</v>
      </c>
      <c r="J129" s="8"/>
      <c r="K129" s="573"/>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187"/>
      <c r="BB129" s="187"/>
      <c r="BC129" s="187"/>
      <c r="BD129" s="187"/>
      <c r="BE129" s="187"/>
      <c r="BF129" s="187"/>
      <c r="BG129" s="187"/>
      <c r="BH129" s="187"/>
      <c r="BI129" s="187"/>
      <c r="BJ129" s="187"/>
      <c r="BK129" s="187"/>
      <c r="BL129" s="187"/>
      <c r="BM129" s="187"/>
      <c r="BN129" s="187"/>
      <c r="BO129" s="187"/>
      <c r="BP129" s="187"/>
      <c r="BQ129" s="187"/>
      <c r="BR129" s="187"/>
      <c r="BS129" s="187"/>
    </row>
    <row r="130" spans="1:72" outlineLevel="2">
      <c r="A130" s="107" t="s">
        <v>165</v>
      </c>
      <c r="B130" s="152">
        <v>19957</v>
      </c>
      <c r="C130" s="152">
        <v>21189</v>
      </c>
      <c r="D130" s="152">
        <v>24101</v>
      </c>
      <c r="E130" s="152">
        <v>28313</v>
      </c>
      <c r="F130" s="152">
        <v>45977</v>
      </c>
      <c r="G130" s="438">
        <v>47130</v>
      </c>
      <c r="H130" s="439">
        <v>46946</v>
      </c>
      <c r="I130" s="35" t="s">
        <v>149</v>
      </c>
      <c r="J130" s="8"/>
      <c r="K130" s="573"/>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row>
    <row r="131" spans="1:72" outlineLevel="2">
      <c r="A131" s="107" t="s">
        <v>166</v>
      </c>
      <c r="B131" s="152">
        <v>111486</v>
      </c>
      <c r="C131" s="152">
        <v>133143</v>
      </c>
      <c r="D131" s="152">
        <v>136585</v>
      </c>
      <c r="E131" s="152">
        <v>156517</v>
      </c>
      <c r="F131" s="152">
        <v>174947</v>
      </c>
      <c r="G131" s="438">
        <v>192569</v>
      </c>
      <c r="H131" s="439">
        <v>215524</v>
      </c>
      <c r="I131" s="35" t="s">
        <v>149</v>
      </c>
      <c r="J131" s="8"/>
      <c r="K131" s="573"/>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c r="BS131" s="187"/>
    </row>
    <row r="132" spans="1:72" outlineLevel="2">
      <c r="J132" s="8"/>
      <c r="K132" s="573"/>
    </row>
    <row r="133" spans="1:72" outlineLevel="2">
      <c r="A133" s="17" t="s">
        <v>147</v>
      </c>
      <c r="B133" s="191">
        <f>$B$106+0</f>
        <v>2023</v>
      </c>
      <c r="C133" s="191">
        <f>$B$106+5</f>
        <v>2028</v>
      </c>
      <c r="D133" s="191">
        <f>$B$106+10</f>
        <v>2033</v>
      </c>
      <c r="E133" s="191">
        <f>$B$106+15</f>
        <v>2038</v>
      </c>
      <c r="F133" s="191">
        <f>$B$106+20</f>
        <v>2043</v>
      </c>
      <c r="G133" s="191">
        <f>$B$106+25</f>
        <v>2048</v>
      </c>
      <c r="H133" s="191"/>
      <c r="J133" s="8"/>
      <c r="K133" s="573"/>
    </row>
    <row r="134" spans="1:72" outlineLevel="2">
      <c r="A134" s="107" t="s">
        <v>517</v>
      </c>
      <c r="B134" s="187">
        <f>SUM(B135:B136)</f>
        <v>1689.1388888888889</v>
      </c>
      <c r="C134" s="187">
        <f t="shared" ref="C134:G134" si="5">SUM(C135:C136)</f>
        <v>1719.4541666666667</v>
      </c>
      <c r="D134" s="187">
        <f t="shared" si="5"/>
        <v>1821.7893518518517</v>
      </c>
      <c r="E134" s="187">
        <f t="shared" si="5"/>
        <v>1779.9833333333331</v>
      </c>
      <c r="F134" s="187">
        <f t="shared" si="5"/>
        <v>1854.3013888888888</v>
      </c>
      <c r="G134" s="187">
        <f t="shared" si="5"/>
        <v>1886.3740740740743</v>
      </c>
      <c r="H134" s="187"/>
      <c r="I134" s="211" t="s">
        <v>144</v>
      </c>
      <c r="J134" s="8" t="s">
        <v>814</v>
      </c>
      <c r="K134" s="573"/>
      <c r="AB134" s="196">
        <f>SUM(AB135:AB136)</f>
        <v>1693.1542177675299</v>
      </c>
      <c r="AC134" s="196">
        <f t="shared" ref="AC134:AY134" si="6">SUM(AC135:AC136)</f>
        <v>1698.2379414263273</v>
      </c>
      <c r="AD134" s="196">
        <f t="shared" si="6"/>
        <v>1704.3440963124474</v>
      </c>
      <c r="AE134" s="196">
        <f t="shared" si="6"/>
        <v>1711.4296164570258</v>
      </c>
      <c r="AF134" s="196">
        <f t="shared" si="6"/>
        <v>1719.4541666666667</v>
      </c>
      <c r="AG134" s="196">
        <f t="shared" si="6"/>
        <v>1739.0058668673551</v>
      </c>
      <c r="AH134" s="196">
        <f t="shared" si="6"/>
        <v>1758.9985495202523</v>
      </c>
      <c r="AI134" s="196">
        <f t="shared" si="6"/>
        <v>1779.4485480032672</v>
      </c>
      <c r="AJ134" s="196">
        <f t="shared" si="6"/>
        <v>1800.3728947184613</v>
      </c>
      <c r="AK134" s="196">
        <f t="shared" si="6"/>
        <v>1821.7893518518517</v>
      </c>
      <c r="AL134" s="196">
        <f t="shared" si="6"/>
        <v>1813.315747548113</v>
      </c>
      <c r="AM134" s="196">
        <f t="shared" si="6"/>
        <v>1804.8988880179973</v>
      </c>
      <c r="AN134" s="196">
        <f t="shared" si="6"/>
        <v>1796.538225589685</v>
      </c>
      <c r="AO134" s="196">
        <f t="shared" si="6"/>
        <v>1788.2332190038514</v>
      </c>
      <c r="AP134" s="196">
        <f t="shared" si="6"/>
        <v>1779.9833333333331</v>
      </c>
      <c r="AQ134" s="196">
        <f t="shared" si="6"/>
        <v>1794.5832080283883</v>
      </c>
      <c r="AR134" s="196">
        <f t="shared" si="6"/>
        <v>1809.3136326404094</v>
      </c>
      <c r="AS134" s="196">
        <f t="shared" si="6"/>
        <v>1824.1759179866635</v>
      </c>
      <c r="AT134" s="196">
        <f t="shared" si="6"/>
        <v>1839.1713897942936</v>
      </c>
      <c r="AU134" s="196">
        <f t="shared" si="6"/>
        <v>1854.3013888888888</v>
      </c>
      <c r="AV134" s="196">
        <f t="shared" si="6"/>
        <v>1860.0472283880749</v>
      </c>
      <c r="AW134" s="196">
        <f t="shared" si="6"/>
        <v>1866.115311041407</v>
      </c>
      <c r="AX134" s="196">
        <f t="shared" si="6"/>
        <v>1872.5175182798043</v>
      </c>
      <c r="AY134" s="196">
        <f t="shared" si="6"/>
        <v>1879.2661765703892</v>
      </c>
      <c r="AZ134" s="196">
        <f t="shared" ref="AZ134:BA134" si="7">SUM(AZ135:AZ136)</f>
        <v>1886.3740740740743</v>
      </c>
      <c r="BA134" s="196">
        <f t="shared" si="7"/>
        <v>1886.3740740740743</v>
      </c>
      <c r="BB134" s="196">
        <f t="shared" ref="BB134:BS134" si="8">SUM(BB135:BB136)</f>
        <v>1886.3740740740743</v>
      </c>
      <c r="BC134" s="196">
        <f t="shared" si="8"/>
        <v>1886.3740740740743</v>
      </c>
      <c r="BD134" s="196">
        <f t="shared" si="8"/>
        <v>1886.3740740740743</v>
      </c>
      <c r="BE134" s="196">
        <f t="shared" si="8"/>
        <v>1886.3740740740743</v>
      </c>
      <c r="BF134" s="196">
        <f t="shared" si="8"/>
        <v>1886.3740740740743</v>
      </c>
      <c r="BG134" s="196">
        <f t="shared" si="8"/>
        <v>1886.3740740740743</v>
      </c>
      <c r="BH134" s="196">
        <f t="shared" si="8"/>
        <v>1886.3740740740743</v>
      </c>
      <c r="BI134" s="196">
        <f t="shared" si="8"/>
        <v>1886.3740740740743</v>
      </c>
      <c r="BJ134" s="196">
        <f t="shared" si="8"/>
        <v>1886.3740740740743</v>
      </c>
      <c r="BK134" s="196">
        <f t="shared" si="8"/>
        <v>1886.3740740740743</v>
      </c>
      <c r="BL134" s="196">
        <f t="shared" si="8"/>
        <v>1886.3740740740743</v>
      </c>
      <c r="BM134" s="196">
        <f t="shared" si="8"/>
        <v>1886.3740740740743</v>
      </c>
      <c r="BN134" s="196">
        <f t="shared" si="8"/>
        <v>1886.3740740740743</v>
      </c>
      <c r="BO134" s="196">
        <f t="shared" si="8"/>
        <v>1886.3740740740743</v>
      </c>
      <c r="BP134" s="196">
        <f t="shared" si="8"/>
        <v>1886.3740740740743</v>
      </c>
      <c r="BQ134" s="196">
        <f t="shared" si="8"/>
        <v>1886.3740740740743</v>
      </c>
      <c r="BR134" s="196">
        <f t="shared" si="8"/>
        <v>1886.3740740740743</v>
      </c>
      <c r="BS134" s="196">
        <f t="shared" si="8"/>
        <v>1886.3740740740743</v>
      </c>
    </row>
    <row r="135" spans="1:72" outlineLevel="2">
      <c r="A135" s="276" t="s">
        <v>37</v>
      </c>
      <c r="B135" s="275">
        <f>SUM(B122:B123)*$B$105/3/3600</f>
        <v>1444.6564814814815</v>
      </c>
      <c r="C135" s="275">
        <f t="shared" ref="C135:G135" si="9">SUM(C122:C123)*$B$105/3/3600</f>
        <v>1538.5763888888889</v>
      </c>
      <c r="D135" s="275">
        <f t="shared" si="9"/>
        <v>1597.1791666666666</v>
      </c>
      <c r="E135" s="275">
        <f t="shared" si="9"/>
        <v>1569.4662037037035</v>
      </c>
      <c r="F135" s="275">
        <f t="shared" si="9"/>
        <v>1627.5958333333333</v>
      </c>
      <c r="G135" s="275">
        <f t="shared" si="9"/>
        <v>1613.9421296296298</v>
      </c>
      <c r="H135" s="275"/>
      <c r="I135" s="21" t="s">
        <v>144</v>
      </c>
      <c r="K135" s="569"/>
      <c r="AB135" s="277">
        <f>IF(AB$20&lt;$C$133,$B135*POWER(POWER($C135/$B135,1/($C$133-$B$133)),AB$20-$B$133),
IF(AB$20&lt;$D$133,$C135*POWER(POWER($D135/$C135,1/($D$133-$C$133)),AB$20-$C$133),
IF(AB$20&lt;$E$133,$D135*POWER(POWER($E135/$D135,1/($E$133-$D$133)),AB$20-$D$133),
IF(AB$20&lt;$F$133,$E135*POWER(POWER($F135/$E135,1/($F$133-$E$133)),AB$20-$E$133),
IF(AB$20&lt;$G$133,$F135*POWER(POWER($G135/$F135,1/($G$133-$F$133)),AB$20-$F$133),$G135)))))</f>
        <v>1462.9702173652447</v>
      </c>
      <c r="AC135" s="277">
        <f>IF(AC$20&lt;$C$133,$B135*POWER(POWER($C135/$B135,1/($C$133-$B$133)),AC$20-$B$133),
IF(AC$20&lt;$D$133,$C135*POWER(POWER($D135/$C135,1/($D$133-$C$133)),AC$20-$C$133),
IF(AC$20&lt;$E$133,$D135*POWER(POWER($E135/$D135,1/($E$133-$D$133)),AC$20-$D$133),
IF(AC$20&lt;$F$133,$E135*POWER(POWER($F135/$E135,1/($F$133-$E$133)),AC$20-$E$133),
IF(AC$20&lt;$G$133,$F135*POWER(POWER($G135/$F135,1/($G$133-$F$133)),AC$20-$F$133),$G135)))))</f>
        <v>1481.5161142688207</v>
      </c>
      <c r="AD135" s="277">
        <f>IF(AD$20&lt;$C$133,$B135*POWER(POWER($C135/$B135,1/($C$133-$B$133)),AD$20-$B$133),
IF(AD$20&lt;$D$133,$C135*POWER(POWER($D135/$C135,1/($D$133-$C$133)),AD$20-$C$133),
IF(AD$20&lt;$E$133,$D135*POWER(POWER($E135/$D135,1/($E$133-$D$133)),AD$20-$D$133),
IF(AD$20&lt;$F$133,$E135*POWER(POWER($F135/$E135,1/($F$133-$E$133)),AD$20-$E$133),
IF(AD$20&lt;$G$133,$F135*POWER(POWER($G135/$F135,1/($G$133-$F$133)),AD$20-$F$133),$G135)))))</f>
        <v>1500.2971152694424</v>
      </c>
      <c r="AE135" s="277">
        <f>IF(AE$20&lt;$C$133,$B135*POWER(POWER($C135/$B135,1/($C$133-$B$133)),AE$20-$B$133),
IF(AE$20&lt;$D$133,$C135*POWER(POWER($D135/$C135,1/($D$133-$C$133)),AE$20-$C$133),
IF(AE$20&lt;$E$133,$D135*POWER(POWER($E135/$D135,1/($E$133-$D$133)),AE$20-$D$133),
IF(AE$20&lt;$F$133,$E135*POWER(POWER($F135/$E135,1/($F$133-$E$133)),AE$20-$E$133),
IF(AE$20&lt;$G$133,$F135*POWER(POWER($G135/$F135,1/($G$133-$F$133)),AE$20-$F$133),$G135)))))</f>
        <v>1519.3162007533767</v>
      </c>
      <c r="AF135" s="277">
        <f>IF(AF$20&lt;$C$133,$B135*POWER(POWER($C135/$B135,1/($C$133-$B$133)),AF$20-$B$133),
IF(AF$20&lt;$D$133,$C135*POWER(POWER($D135/$C135,1/($D$133-$C$133)),AF$20-$C$133),
IF(AF$20&lt;$E$133,$D135*POWER(POWER($E135/$D135,1/($E$133-$D$133)),AF$20-$D$133),
IF(AF$20&lt;$F$133,$E135*POWER(POWER($F135/$E135,1/($F$133-$E$133)),AF$20-$E$133),
IF(AF$20&lt;$G$133,$F135*POWER(POWER($G135/$F135,1/($G$133-$F$133)),AF$20-$F$133),$G135)))))</f>
        <v>1538.5763888888889</v>
      </c>
      <c r="AG135" s="277">
        <f>IF(AG$20&lt;$C$133,$B135*POWER(POWER($C135/$B135,1/($C$133-$B$133)),AG$20-$B$133),
IF(AG$20&lt;$D$133,$C135*POWER(POWER($D135/$C135,1/($D$133-$C$133)),AG$20-$C$133),
IF(AG$20&lt;$E$133,$D135*POWER(POWER($E135/$D135,1/($E$133-$D$133)),AG$20-$D$133),
IF(AG$20&lt;$F$133,$E135*POWER(POWER($F135/$E135,1/($F$133-$E$133)),AG$20-$E$133),
IF(AG$20&lt;$G$133,$F135*POWER(POWER($G135/$F135,1/($G$133-$F$133)),AG$20-$F$133),$G135)))))</f>
        <v>1550.1223500925753</v>
      </c>
      <c r="AH135" s="277">
        <f>IF(AH$20&lt;$C$133,$B135*POWER(POWER($C135/$B135,1/($C$133-$B$133)),AH$20-$B$133),
IF(AH$20&lt;$D$133,$C135*POWER(POWER($D135/$C135,1/($D$133-$C$133)),AH$20-$C$133),
IF(AH$20&lt;$E$133,$D135*POWER(POWER($E135/$D135,1/($E$133-$D$133)),AH$20-$D$133),
IF(AH$20&lt;$F$133,$E135*POWER(POWER($F135/$E135,1/($F$133-$E$133)),AH$20-$E$133),
IF(AH$20&lt;$G$133,$F135*POWER(POWER($G135/$F135,1/($G$133-$F$133)),AH$20-$F$133),$G135)))))</f>
        <v>1561.7549558210835</v>
      </c>
      <c r="AI135" s="277">
        <f>IF(AI$20&lt;$C$133,$B135*POWER(POWER($C135/$B135,1/($C$133-$B$133)),AI$20-$B$133),
IF(AI$20&lt;$D$133,$C135*POWER(POWER($D135/$C135,1/($D$133-$C$133)),AI$20-$C$133),
IF(AI$20&lt;$E$133,$D135*POWER(POWER($E135/$D135,1/($E$133-$D$133)),AI$20-$D$133),
IF(AI$20&lt;$F$133,$E135*POWER(POWER($F135/$E135,1/($F$133-$E$133)),AI$20-$E$133),
IF(AI$20&lt;$G$133,$F135*POWER(POWER($G135/$F135,1/($G$133-$F$133)),AI$20-$F$133),$G135)))))</f>
        <v>1573.4748562821826</v>
      </c>
      <c r="AJ135" s="277">
        <f>IF(AJ$20&lt;$C$133,$B135*POWER(POWER($C135/$B135,1/($C$133-$B$133)),AJ$20-$B$133),
IF(AJ$20&lt;$D$133,$C135*POWER(POWER($D135/$C135,1/($D$133-$C$133)),AJ$20-$C$133),
IF(AJ$20&lt;$E$133,$D135*POWER(POWER($E135/$D135,1/($E$133-$D$133)),AJ$20-$D$133),
IF(AJ$20&lt;$F$133,$E135*POWER(POWER($F135/$E135,1/($F$133-$E$133)),AJ$20-$E$133),
IF(AJ$20&lt;$G$133,$F135*POWER(POWER($G135/$F135,1/($G$133-$F$133)),AJ$20-$F$133),$G135)))))</f>
        <v>1585.2827065630063</v>
      </c>
      <c r="AK135" s="277">
        <f>IF(AK$20&lt;$C$133,$B135*POWER(POWER($C135/$B135,1/($C$133-$B$133)),AK$20-$B$133),
IF(AK$20&lt;$D$133,$C135*POWER(POWER($D135/$C135,1/($D$133-$C$133)),AK$20-$C$133),
IF(AK$20&lt;$E$133,$D135*POWER(POWER($E135/$D135,1/($E$133-$D$133)),AK$20-$D$133),
IF(AK$20&lt;$F$133,$E135*POWER(POWER($F135/$E135,1/($F$133-$E$133)),AK$20-$E$133),
IF(AK$20&lt;$G$133,$F135*POWER(POWER($G135/$F135,1/($G$133-$F$133)),AK$20-$F$133),$G135)))))</f>
        <v>1597.1791666666666</v>
      </c>
      <c r="AL135" s="277">
        <f>IF(AL$20&lt;$C$133,$B135*POWER(POWER($C135/$B135,1/($C$133-$B$133)),AL$20-$B$133),
IF(AL$20&lt;$D$133,$C135*POWER(POWER($D135/$C135,1/($D$133-$C$133)),AL$20-$C$133),
IF(AL$20&lt;$E$133,$D135*POWER(POWER($E135/$D135,1/($E$133-$D$133)),AL$20-$D$133),
IF(AL$20&lt;$F$133,$E135*POWER(POWER($F135/$E135,1/($F$133-$E$133)),AL$20-$E$133),
IF(AL$20&lt;$G$133,$F135*POWER(POWER($G135/$F135,1/($G$133-$F$133)),AL$20-$F$133),$G135)))))</f>
        <v>1591.5977004268707</v>
      </c>
      <c r="AM135" s="277">
        <f>IF(AM$20&lt;$C$133,$B135*POWER(POWER($C135/$B135,1/($C$133-$B$133)),AM$20-$B$133),
IF(AM$20&lt;$D$133,$C135*POWER(POWER($D135/$C135,1/($D$133-$C$133)),AM$20-$C$133),
IF(AM$20&lt;$E$133,$D135*POWER(POWER($E135/$D135,1/($E$133-$D$133)),AM$20-$D$133),
IF(AM$20&lt;$F$133,$E135*POWER(POWER($F135/$E135,1/($F$133-$E$133)),AM$20-$E$133),
IF(AM$20&lt;$G$133,$F135*POWER(POWER($G135/$F135,1/($G$133-$F$133)),AM$20-$F$133),$G135)))))</f>
        <v>1586.0357390529259</v>
      </c>
      <c r="AN135" s="277">
        <f>IF(AN$20&lt;$C$133,$B135*POWER(POWER($C135/$B135,1/($C$133-$B$133)),AN$20-$B$133),
IF(AN$20&lt;$D$133,$C135*POWER(POWER($D135/$C135,1/($D$133-$C$133)),AN$20-$C$133),
IF(AN$20&lt;$E$133,$D135*POWER(POWER($E135/$D135,1/($E$133-$D$133)),AN$20-$D$133),
IF(AN$20&lt;$F$133,$E135*POWER(POWER($F135/$E135,1/($F$133-$E$133)),AN$20-$E$133),
IF(AN$20&lt;$G$133,$F135*POWER(POWER($G135/$F135,1/($G$133-$F$133)),AN$20-$F$133),$G135)))))</f>
        <v>1580.4932143835688</v>
      </c>
      <c r="AO135" s="277">
        <f>IF(AO$20&lt;$C$133,$B135*POWER(POWER($C135/$B135,1/($C$133-$B$133)),AO$20-$B$133),
IF(AO$20&lt;$D$133,$C135*POWER(POWER($D135/$C135,1/($D$133-$C$133)),AO$20-$C$133),
IF(AO$20&lt;$E$133,$D135*POWER(POWER($E135/$D135,1/($E$133-$D$133)),AO$20-$D$133),
IF(AO$20&lt;$F$133,$E135*POWER(POWER($F135/$E135,1/($F$133-$E$133)),AO$20-$E$133),
IF(AO$20&lt;$G$133,$F135*POWER(POWER($G135/$F135,1/($G$133-$F$133)),AO$20-$F$133),$G135)))))</f>
        <v>1574.97005849573</v>
      </c>
      <c r="AP135" s="277">
        <f>IF(AP$20&lt;$C$133,$B135*POWER(POWER($C135/$B135,1/($C$133-$B$133)),AP$20-$B$133),
IF(AP$20&lt;$D$133,$C135*POWER(POWER($D135/$C135,1/($D$133-$C$133)),AP$20-$C$133),
IF(AP$20&lt;$E$133,$D135*POWER(POWER($E135/$D135,1/($E$133-$D$133)),AP$20-$D$133),
IF(AP$20&lt;$F$133,$E135*POWER(POWER($F135/$E135,1/($F$133-$E$133)),AP$20-$E$133),
IF(AP$20&lt;$G$133,$F135*POWER(POWER($G135/$F135,1/($G$133-$F$133)),AP$20-$F$133),$G135)))))</f>
        <v>1569.4662037037035</v>
      </c>
      <c r="AQ135" s="277">
        <f>IF(AQ$20&lt;$C$133,$B135*POWER(POWER($C135/$B135,1/($C$133-$B$133)),AQ$20-$B$133),
IF(AQ$20&lt;$D$133,$C135*POWER(POWER($D135/$C135,1/($D$133-$C$133)),AQ$20-$C$133),
IF(AQ$20&lt;$E$133,$D135*POWER(POWER($E135/$D135,1/($E$133-$D$133)),AQ$20-$D$133),
IF(AQ$20&lt;$F$133,$E135*POWER(POWER($F135/$E135,1/($F$133-$E$133)),AQ$20-$E$133),
IF(AQ$20&lt;$G$133,$F135*POWER(POWER($G135/$F135,1/($G$133-$F$133)),AQ$20-$F$133),$G135)))))</f>
        <v>1580.9236210873858</v>
      </c>
      <c r="AR135" s="277">
        <f>IF(AR$20&lt;$C$133,$B135*POWER(POWER($C135/$B135,1/($C$133-$B$133)),AR$20-$B$133),
IF(AR$20&lt;$D$133,$C135*POWER(POWER($D135/$C135,1/($D$133-$C$133)),AR$20-$C$133),
IF(AR$20&lt;$E$133,$D135*POWER(POWER($E135/$D135,1/($E$133-$D$133)),AR$20-$D$133),
IF(AR$20&lt;$F$133,$E135*POWER(POWER($F135/$E135,1/($F$133-$E$133)),AR$20-$E$133),
IF(AR$20&lt;$G$133,$F135*POWER(POWER($G135/$F135,1/($G$133-$F$133)),AR$20-$F$133),$G135)))))</f>
        <v>1592.4646799109369</v>
      </c>
      <c r="AS135" s="277">
        <f>IF(AS$20&lt;$C$133,$B135*POWER(POWER($C135/$B135,1/($C$133-$B$133)),AS$20-$B$133),
IF(AS$20&lt;$D$133,$C135*POWER(POWER($D135/$C135,1/($D$133-$C$133)),AS$20-$C$133),
IF(AS$20&lt;$E$133,$D135*POWER(POWER($E135/$D135,1/($E$133-$D$133)),AS$20-$D$133),
IF(AS$20&lt;$F$133,$E135*POWER(POWER($F135/$E135,1/($F$133-$E$133)),AS$20-$E$133),
IF(AS$20&lt;$G$133,$F135*POWER(POWER($G135/$F135,1/($G$133-$F$133)),AS$20-$F$133),$G135)))))</f>
        <v>1604.0899907736077</v>
      </c>
      <c r="AT135" s="277">
        <f>IF(AT$20&lt;$C$133,$B135*POWER(POWER($C135/$B135,1/($C$133-$B$133)),AT$20-$B$133),
IF(AT$20&lt;$D$133,$C135*POWER(POWER($D135/$C135,1/($D$133-$C$133)),AT$20-$C$133),
IF(AT$20&lt;$E$133,$D135*POWER(POWER($E135/$D135,1/($E$133-$D$133)),AT$20-$D$133),
IF(AT$20&lt;$F$133,$E135*POWER(POWER($F135/$E135,1/($F$133-$E$133)),AT$20-$E$133),
IF(AT$20&lt;$G$133,$F135*POWER(POWER($G135/$F135,1/($G$133-$F$133)),AT$20-$F$133),$G135)))))</f>
        <v>1615.8001687321448</v>
      </c>
      <c r="AU135" s="277">
        <f>IF(AU$20&lt;$C$133,$B135*POWER(POWER($C135/$B135,1/($C$133-$B$133)),AU$20-$B$133),
IF(AU$20&lt;$D$133,$C135*POWER(POWER($D135/$C135,1/($D$133-$C$133)),AU$20-$C$133),
IF(AU$20&lt;$E$133,$D135*POWER(POWER($E135/$D135,1/($E$133-$D$133)),AU$20-$D$133),
IF(AU$20&lt;$F$133,$E135*POWER(POWER($F135/$E135,1/($F$133-$E$133)),AU$20-$E$133),
IF(AU$20&lt;$G$133,$F135*POWER(POWER($G135/$F135,1/($G$133-$F$133)),AU$20-$F$133),$G135)))))</f>
        <v>1627.5958333333333</v>
      </c>
      <c r="AV135" s="277">
        <f>IF(AV$20&lt;$C$133,$B135*POWER(POWER($C135/$B135,1/($C$133-$B$133)),AV$20-$B$133),
IF(AV$20&lt;$D$133,$C135*POWER(POWER($D135/$C135,1/($D$133-$C$133)),AV$20-$C$133),
IF(AV$20&lt;$E$133,$D135*POWER(POWER($E135/$D135,1/($E$133-$D$133)),AV$20-$D$133),
IF(AV$20&lt;$F$133,$E135*POWER(POWER($F135/$E135,1/($F$133-$E$133)),AV$20-$E$133),
IF(AV$20&lt;$G$133,$F135*POWER(POWER($G135/$F135,1/($G$133-$F$133)),AV$20-$F$133),$G135)))))</f>
        <v>1624.855883058013</v>
      </c>
      <c r="AW135" s="277">
        <f>IF(AW$20&lt;$C$133,$B135*POWER(POWER($C135/$B135,1/($C$133-$B$133)),AW$20-$B$133),
IF(AW$20&lt;$D$133,$C135*POWER(POWER($D135/$C135,1/($D$133-$C$133)),AW$20-$C$133),
IF(AW$20&lt;$E$133,$D135*POWER(POWER($E135/$D135,1/($E$133-$D$133)),AW$20-$D$133),
IF(AW$20&lt;$F$133,$E135*POWER(POWER($F135/$E135,1/($F$133-$E$133)),AW$20-$E$133),
IF(AW$20&lt;$G$133,$F135*POWER(POWER($G135/$F135,1/($G$133-$F$133)),AW$20-$F$133),$G135)))))</f>
        <v>1622.1205453083317</v>
      </c>
      <c r="AX135" s="277">
        <f>IF(AX$20&lt;$C$133,$B135*POWER(POWER($C135/$B135,1/($C$133-$B$133)),AX$20-$B$133),
IF(AX$20&lt;$D$133,$C135*POWER(POWER($D135/$C135,1/($D$133-$C$133)),AX$20-$C$133),
IF(AX$20&lt;$E$133,$D135*POWER(POWER($E135/$D135,1/($E$133-$D$133)),AX$20-$D$133),
IF(AX$20&lt;$F$133,$E135*POWER(POWER($F135/$E135,1/($F$133-$E$133)),AX$20-$E$133),
IF(AX$20&lt;$G$133,$F135*POWER(POWER($G135/$F135,1/($G$133-$F$133)),AX$20-$F$133),$G135)))))</f>
        <v>1619.3898123194065</v>
      </c>
      <c r="AY135" s="277">
        <f>IF(AY$20&lt;$C$133,$B135*POWER(POWER($C135/$B135,1/($C$133-$B$133)),AY$20-$B$133),
IF(AY$20&lt;$D$133,$C135*POWER(POWER($D135/$C135,1/($D$133-$C$133)),AY$20-$C$133),
IF(AY$20&lt;$E$133,$D135*POWER(POWER($E135/$D135,1/($E$133-$D$133)),AY$20-$D$133),
IF(AY$20&lt;$F$133,$E135*POWER(POWER($F135/$E135,1/($F$133-$E$133)),AY$20-$E$133),
IF(AY$20&lt;$G$133,$F135*POWER(POWER($G135/$F135,1/($G$133-$F$133)),AY$20-$F$133),$G135)))))</f>
        <v>1616.6636763394265</v>
      </c>
      <c r="AZ135" s="277">
        <f>IF(AZ$20&lt;$C$133,$B135*POWER(POWER($C135/$B135,1/($C$133-$B$133)),AZ$20-$B$133),
IF(AZ$20&lt;$D$133,$C135*POWER(POWER($D135/$C135,1/($D$133-$C$133)),AZ$20-$C$133),
IF(AZ$20&lt;$E$133,$D135*POWER(POWER($E135/$D135,1/($E$133-$D$133)),AZ$20-$D$133),
IF(AZ$20&lt;$F$133,$E135*POWER(POWER($F135/$E135,1/($F$133-$E$133)),AZ$20-$E$133),
IF(AZ$20&lt;$G$133,$F135*POWER(POWER($G135/$F135,1/($G$133-$F$133)),AZ$20-$F$133),$G135)))))</f>
        <v>1613.9421296296298</v>
      </c>
      <c r="BA135" s="277">
        <f>IF(BA$20&lt;$C$133,$B135*POWER(POWER($C135/$B135,1/($C$133-$B$133)),BA$20-$B$133),
IF(BA$20&lt;$D$133,$C135*POWER(POWER($D135/$C135,1/($D$133-$C$133)),BA$20-$C$133),
IF(BA$20&lt;$E$133,$D135*POWER(POWER($E135/$D135,1/($E$133-$D$133)),BA$20-$D$133),
IF(BA$20&lt;$F$133,$E135*POWER(POWER($F135/$E135,1/($F$133-$E$133)),BA$20-$E$133),
IF(BA$20&lt;$G$133,$F135*POWER(POWER($G135/$F135,1/($G$133-$F$133)),BA$20-$F$133),$G135)))))</f>
        <v>1613.9421296296298</v>
      </c>
      <c r="BB135" s="277">
        <f>IF(BB$20&lt;$C$133,$B135*POWER(POWER($C135/$B135,1/($C$133-$B$133)),BB$20-$B$133),
IF(BB$20&lt;$D$133,$C135*POWER(POWER($D135/$C135,1/($D$133-$C$133)),BB$20-$C$133),
IF(BB$20&lt;$E$133,$D135*POWER(POWER($E135/$D135,1/($E$133-$D$133)),BB$20-$D$133),
IF(BB$20&lt;$F$133,$E135*POWER(POWER($F135/$E135,1/($F$133-$E$133)),BB$20-$E$133),
IF(BB$20&lt;$G$133,$F135*POWER(POWER($G135/$F135,1/($G$133-$F$133)),BB$20-$F$133),$G135)))))</f>
        <v>1613.9421296296298</v>
      </c>
      <c r="BC135" s="277">
        <f>IF(BC$20&lt;$C$133,$B135*POWER(POWER($C135/$B135,1/($C$133-$B$133)),BC$20-$B$133),
IF(BC$20&lt;$D$133,$C135*POWER(POWER($D135/$C135,1/($D$133-$C$133)),BC$20-$C$133),
IF(BC$20&lt;$E$133,$D135*POWER(POWER($E135/$D135,1/($E$133-$D$133)),BC$20-$D$133),
IF(BC$20&lt;$F$133,$E135*POWER(POWER($F135/$E135,1/($F$133-$E$133)),BC$20-$E$133),
IF(BC$20&lt;$G$133,$F135*POWER(POWER($G135/$F135,1/($G$133-$F$133)),BC$20-$F$133),$G135)))))</f>
        <v>1613.9421296296298</v>
      </c>
      <c r="BD135" s="277">
        <f>IF(BD$20&lt;$C$133,$B135*POWER(POWER($C135/$B135,1/($C$133-$B$133)),BD$20-$B$133),
IF(BD$20&lt;$D$133,$C135*POWER(POWER($D135/$C135,1/($D$133-$C$133)),BD$20-$C$133),
IF(BD$20&lt;$E$133,$D135*POWER(POWER($E135/$D135,1/($E$133-$D$133)),BD$20-$D$133),
IF(BD$20&lt;$F$133,$E135*POWER(POWER($F135/$E135,1/($F$133-$E$133)),BD$20-$E$133),
IF(BD$20&lt;$G$133,$F135*POWER(POWER($G135/$F135,1/($G$133-$F$133)),BD$20-$F$133),$G135)))))</f>
        <v>1613.9421296296298</v>
      </c>
      <c r="BE135" s="277">
        <f>IF(BE$20&lt;$C$133,$B135*POWER(POWER($C135/$B135,1/($C$133-$B$133)),BE$20-$B$133),
IF(BE$20&lt;$D$133,$C135*POWER(POWER($D135/$C135,1/($D$133-$C$133)),BE$20-$C$133),
IF(BE$20&lt;$E$133,$D135*POWER(POWER($E135/$D135,1/($E$133-$D$133)),BE$20-$D$133),
IF(BE$20&lt;$F$133,$E135*POWER(POWER($F135/$E135,1/($F$133-$E$133)),BE$20-$E$133),
IF(BE$20&lt;$G$133,$F135*POWER(POWER($G135/$F135,1/($G$133-$F$133)),BE$20-$F$133),$G135)))))</f>
        <v>1613.9421296296298</v>
      </c>
      <c r="BF135" s="277">
        <f>IF(BF$20&lt;$C$133,$B135*POWER(POWER($C135/$B135,1/($C$133-$B$133)),BF$20-$B$133),
IF(BF$20&lt;$D$133,$C135*POWER(POWER($D135/$C135,1/($D$133-$C$133)),BF$20-$C$133),
IF(BF$20&lt;$E$133,$D135*POWER(POWER($E135/$D135,1/($E$133-$D$133)),BF$20-$D$133),
IF(BF$20&lt;$F$133,$E135*POWER(POWER($F135/$E135,1/($F$133-$E$133)),BF$20-$E$133),
IF(BF$20&lt;$G$133,$F135*POWER(POWER($G135/$F135,1/($G$133-$F$133)),BF$20-$F$133),$G135)))))</f>
        <v>1613.9421296296298</v>
      </c>
      <c r="BG135" s="277">
        <f>IF(BG$20&lt;$C$133,$B135*POWER(POWER($C135/$B135,1/($C$133-$B$133)),BG$20-$B$133),
IF(BG$20&lt;$D$133,$C135*POWER(POWER($D135/$C135,1/($D$133-$C$133)),BG$20-$C$133),
IF(BG$20&lt;$E$133,$D135*POWER(POWER($E135/$D135,1/($E$133-$D$133)),BG$20-$D$133),
IF(BG$20&lt;$F$133,$E135*POWER(POWER($F135/$E135,1/($F$133-$E$133)),BG$20-$E$133),
IF(BG$20&lt;$G$133,$F135*POWER(POWER($G135/$F135,1/($G$133-$F$133)),BG$20-$F$133),$G135)))))</f>
        <v>1613.9421296296298</v>
      </c>
      <c r="BH135" s="277">
        <f>IF(BH$20&lt;$C$133,$B135*POWER(POWER($C135/$B135,1/($C$133-$B$133)),BH$20-$B$133),
IF(BH$20&lt;$D$133,$C135*POWER(POWER($D135/$C135,1/($D$133-$C$133)),BH$20-$C$133),
IF(BH$20&lt;$E$133,$D135*POWER(POWER($E135/$D135,1/($E$133-$D$133)),BH$20-$D$133),
IF(BH$20&lt;$F$133,$E135*POWER(POWER($F135/$E135,1/($F$133-$E$133)),BH$20-$E$133),
IF(BH$20&lt;$G$133,$F135*POWER(POWER($G135/$F135,1/($G$133-$F$133)),BH$20-$F$133),$G135)))))</f>
        <v>1613.9421296296298</v>
      </c>
      <c r="BI135" s="277">
        <f>IF(BI$20&lt;$C$133,$B135*POWER(POWER($C135/$B135,1/($C$133-$B$133)),BI$20-$B$133),
IF(BI$20&lt;$D$133,$C135*POWER(POWER($D135/$C135,1/($D$133-$C$133)),BI$20-$C$133),
IF(BI$20&lt;$E$133,$D135*POWER(POWER($E135/$D135,1/($E$133-$D$133)),BI$20-$D$133),
IF(BI$20&lt;$F$133,$E135*POWER(POWER($F135/$E135,1/($F$133-$E$133)),BI$20-$E$133),
IF(BI$20&lt;$G$133,$F135*POWER(POWER($G135/$F135,1/($G$133-$F$133)),BI$20-$F$133),$G135)))))</f>
        <v>1613.9421296296298</v>
      </c>
      <c r="BJ135" s="277">
        <f>IF(BJ$20&lt;$C$133,$B135*POWER(POWER($C135/$B135,1/($C$133-$B$133)),BJ$20-$B$133),
IF(BJ$20&lt;$D$133,$C135*POWER(POWER($D135/$C135,1/($D$133-$C$133)),BJ$20-$C$133),
IF(BJ$20&lt;$E$133,$D135*POWER(POWER($E135/$D135,1/($E$133-$D$133)),BJ$20-$D$133),
IF(BJ$20&lt;$F$133,$E135*POWER(POWER($F135/$E135,1/($F$133-$E$133)),BJ$20-$E$133),
IF(BJ$20&lt;$G$133,$F135*POWER(POWER($G135/$F135,1/($G$133-$F$133)),BJ$20-$F$133),$G135)))))</f>
        <v>1613.9421296296298</v>
      </c>
      <c r="BK135" s="277">
        <f>IF(BK$20&lt;$C$133,$B135*POWER(POWER($C135/$B135,1/($C$133-$B$133)),BK$20-$B$133),
IF(BK$20&lt;$D$133,$C135*POWER(POWER($D135/$C135,1/($D$133-$C$133)),BK$20-$C$133),
IF(BK$20&lt;$E$133,$D135*POWER(POWER($E135/$D135,1/($E$133-$D$133)),BK$20-$D$133),
IF(BK$20&lt;$F$133,$E135*POWER(POWER($F135/$E135,1/($F$133-$E$133)),BK$20-$E$133),
IF(BK$20&lt;$G$133,$F135*POWER(POWER($G135/$F135,1/($G$133-$F$133)),BK$20-$F$133),$G135)))))</f>
        <v>1613.9421296296298</v>
      </c>
      <c r="BL135" s="277">
        <f>IF(BL$20&lt;$C$133,$B135*POWER(POWER($C135/$B135,1/($C$133-$B$133)),BL$20-$B$133),
IF(BL$20&lt;$D$133,$C135*POWER(POWER($D135/$C135,1/($D$133-$C$133)),BL$20-$C$133),
IF(BL$20&lt;$E$133,$D135*POWER(POWER($E135/$D135,1/($E$133-$D$133)),BL$20-$D$133),
IF(BL$20&lt;$F$133,$E135*POWER(POWER($F135/$E135,1/($F$133-$E$133)),BL$20-$E$133),
IF(BL$20&lt;$G$133,$F135*POWER(POWER($G135/$F135,1/($G$133-$F$133)),BL$20-$F$133),$G135)))))</f>
        <v>1613.9421296296298</v>
      </c>
      <c r="BM135" s="277">
        <f>IF(BM$20&lt;$C$133,$B135*POWER(POWER($C135/$B135,1/($C$133-$B$133)),BM$20-$B$133),
IF(BM$20&lt;$D$133,$C135*POWER(POWER($D135/$C135,1/($D$133-$C$133)),BM$20-$C$133),
IF(BM$20&lt;$E$133,$D135*POWER(POWER($E135/$D135,1/($E$133-$D$133)),BM$20-$D$133),
IF(BM$20&lt;$F$133,$E135*POWER(POWER($F135/$E135,1/($F$133-$E$133)),BM$20-$E$133),
IF(BM$20&lt;$G$133,$F135*POWER(POWER($G135/$F135,1/($G$133-$F$133)),BM$20-$F$133),$G135)))))</f>
        <v>1613.9421296296298</v>
      </c>
      <c r="BN135" s="277">
        <f>IF(BN$20&lt;$C$133,$B135*POWER(POWER($C135/$B135,1/($C$133-$B$133)),BN$20-$B$133),
IF(BN$20&lt;$D$133,$C135*POWER(POWER($D135/$C135,1/($D$133-$C$133)),BN$20-$C$133),
IF(BN$20&lt;$E$133,$D135*POWER(POWER($E135/$D135,1/($E$133-$D$133)),BN$20-$D$133),
IF(BN$20&lt;$F$133,$E135*POWER(POWER($F135/$E135,1/($F$133-$E$133)),BN$20-$E$133),
IF(BN$20&lt;$G$133,$F135*POWER(POWER($G135/$F135,1/($G$133-$F$133)),BN$20-$F$133),$G135)))))</f>
        <v>1613.9421296296298</v>
      </c>
      <c r="BO135" s="277">
        <f>IF(BO$20&lt;$C$133,$B135*POWER(POWER($C135/$B135,1/($C$133-$B$133)),BO$20-$B$133),
IF(BO$20&lt;$D$133,$C135*POWER(POWER($D135/$C135,1/($D$133-$C$133)),BO$20-$C$133),
IF(BO$20&lt;$E$133,$D135*POWER(POWER($E135/$D135,1/($E$133-$D$133)),BO$20-$D$133),
IF(BO$20&lt;$F$133,$E135*POWER(POWER($F135/$E135,1/($F$133-$E$133)),BO$20-$E$133),
IF(BO$20&lt;$G$133,$F135*POWER(POWER($G135/$F135,1/($G$133-$F$133)),BO$20-$F$133),$G135)))))</f>
        <v>1613.9421296296298</v>
      </c>
      <c r="BP135" s="277">
        <f>IF(BP$20&lt;$C$133,$B135*POWER(POWER($C135/$B135,1/($C$133-$B$133)),BP$20-$B$133),
IF(BP$20&lt;$D$133,$C135*POWER(POWER($D135/$C135,1/($D$133-$C$133)),BP$20-$C$133),
IF(BP$20&lt;$E$133,$D135*POWER(POWER($E135/$D135,1/($E$133-$D$133)),BP$20-$D$133),
IF(BP$20&lt;$F$133,$E135*POWER(POWER($F135/$E135,1/($F$133-$E$133)),BP$20-$E$133),
IF(BP$20&lt;$G$133,$F135*POWER(POWER($G135/$F135,1/($G$133-$F$133)),BP$20-$F$133),$G135)))))</f>
        <v>1613.9421296296298</v>
      </c>
      <c r="BQ135" s="277">
        <f>IF(BQ$20&lt;$C$133,$B135*POWER(POWER($C135/$B135,1/($C$133-$B$133)),BQ$20-$B$133),
IF(BQ$20&lt;$D$133,$C135*POWER(POWER($D135/$C135,1/($D$133-$C$133)),BQ$20-$C$133),
IF(BQ$20&lt;$E$133,$D135*POWER(POWER($E135/$D135,1/($E$133-$D$133)),BQ$20-$D$133),
IF(BQ$20&lt;$F$133,$E135*POWER(POWER($F135/$E135,1/($F$133-$E$133)),BQ$20-$E$133),
IF(BQ$20&lt;$G$133,$F135*POWER(POWER($G135/$F135,1/($G$133-$F$133)),BQ$20-$F$133),$G135)))))</f>
        <v>1613.9421296296298</v>
      </c>
      <c r="BR135" s="277">
        <f>IF(BR$20&lt;$C$133,$B135*POWER(POWER($C135/$B135,1/($C$133-$B$133)),BR$20-$B$133),
IF(BR$20&lt;$D$133,$C135*POWER(POWER($D135/$C135,1/($D$133-$C$133)),BR$20-$C$133),
IF(BR$20&lt;$E$133,$D135*POWER(POWER($E135/$D135,1/($E$133-$D$133)),BR$20-$D$133),
IF(BR$20&lt;$F$133,$E135*POWER(POWER($F135/$E135,1/($F$133-$E$133)),BR$20-$E$133),
IF(BR$20&lt;$G$133,$F135*POWER(POWER($G135/$F135,1/($G$133-$F$133)),BR$20-$F$133),$G135)))))</f>
        <v>1613.9421296296298</v>
      </c>
      <c r="BS135" s="277">
        <f>IF(BS$20&lt;$C$133,$B135*POWER(POWER($C135/$B135,1/($C$133-$B$133)),BS$20-$B$133),
IF(BS$20&lt;$D$133,$C135*POWER(POWER($D135/$C135,1/($D$133-$C$133)),BS$20-$C$133),
IF(BS$20&lt;$E$133,$D135*POWER(POWER($E135/$D135,1/($E$133-$D$133)),BS$20-$D$133),
IF(BS$20&lt;$F$133,$E135*POWER(POWER($F135/$E135,1/($F$133-$E$133)),BS$20-$E$133),
IF(BS$20&lt;$G$133,$F135*POWER(POWER($G135/$F135,1/($G$133-$F$133)),BS$20-$F$133),$G135)))))</f>
        <v>1613.9421296296298</v>
      </c>
    </row>
    <row r="136" spans="1:72" outlineLevel="2">
      <c r="A136" s="276" t="s">
        <v>167</v>
      </c>
      <c r="B136" s="275">
        <f>SUM(B114)*$B$105/3/3600</f>
        <v>244.48240740740741</v>
      </c>
      <c r="C136" s="275">
        <f t="shared" ref="C136:G136" si="10">SUM(C114)*$B$105/3/3600</f>
        <v>180.87777777777777</v>
      </c>
      <c r="D136" s="275">
        <f t="shared" si="10"/>
        <v>224.61018518518517</v>
      </c>
      <c r="E136" s="275">
        <f t="shared" si="10"/>
        <v>210.51712962962961</v>
      </c>
      <c r="F136" s="275">
        <f t="shared" si="10"/>
        <v>226.70555555555555</v>
      </c>
      <c r="G136" s="275">
        <f t="shared" si="10"/>
        <v>272.43194444444447</v>
      </c>
      <c r="H136" s="275"/>
      <c r="I136" s="21" t="s">
        <v>144</v>
      </c>
      <c r="K136" s="569"/>
      <c r="AB136" s="277">
        <f>IF(AB$20&lt;$C$133,$B136*POWER(POWER($C136/$B136,1/($C$133-$B$133)),AB$20-$B$133),
IF(AB$20&lt;$D$133,$C136*POWER(POWER($D136/$C136,1/($D$133-$C$133)),AB$20-$C$133),
IF(AB$20&lt;$E$133,$D136*POWER(POWER($E136/$D136,1/($E$133-$D$133)),AB$20-$D$133),
IF(AB$20&lt;$F$133,$E136*POWER(POWER($F136/$E136,1/($F$133-$E$133)),AB$20-$E$133),
IF(AB$20&lt;$G$133,$F136*POWER(POWER($G136/$F136,1/($G$133-$F$133)),AB$20-$F$133),$G136)))))</f>
        <v>230.18400040228525</v>
      </c>
      <c r="AC136" s="277">
        <f>IF(AC$20&lt;$C$133,$B136*POWER(POWER($C136/$B136,1/($C$133-$B$133)),AC$20-$B$133),
IF(AC$20&lt;$D$133,$C136*POWER(POWER($D136/$C136,1/($D$133-$C$133)),AC$20-$C$133),
IF(AC$20&lt;$E$133,$D136*POWER(POWER($E136/$D136,1/($E$133-$D$133)),AC$20-$D$133),
IF(AC$20&lt;$F$133,$E136*POWER(POWER($F136/$E136,1/($F$133-$E$133)),AC$20-$E$133),
IF(AC$20&lt;$G$133,$F136*POWER(POWER($G136/$F136,1/($G$133-$F$133)),AC$20-$F$133),$G136)))))</f>
        <v>216.7218271575066</v>
      </c>
      <c r="AD136" s="277">
        <f>IF(AD$20&lt;$C$133,$B136*POWER(POWER($C136/$B136,1/($C$133-$B$133)),AD$20-$B$133),
IF(AD$20&lt;$D$133,$C136*POWER(POWER($D136/$C136,1/($D$133-$C$133)),AD$20-$C$133),
IF(AD$20&lt;$E$133,$D136*POWER(POWER($E136/$D136,1/($E$133-$D$133)),AD$20-$D$133),
IF(AD$20&lt;$F$133,$E136*POWER(POWER($F136/$E136,1/($F$133-$E$133)),AD$20-$E$133),
IF(AD$20&lt;$G$133,$F136*POWER(POWER($G136/$F136,1/($G$133-$F$133)),AD$20-$F$133),$G136)))))</f>
        <v>204.04698104300502</v>
      </c>
      <c r="AE136" s="277">
        <f>IF(AE$20&lt;$C$133,$B136*POWER(POWER($C136/$B136,1/($C$133-$B$133)),AE$20-$B$133),
IF(AE$20&lt;$D$133,$C136*POWER(POWER($D136/$C136,1/($D$133-$C$133)),AE$20-$C$133),
IF(AE$20&lt;$E$133,$D136*POWER(POWER($E136/$D136,1/($E$133-$D$133)),AE$20-$D$133),
IF(AE$20&lt;$F$133,$E136*POWER(POWER($F136/$E136,1/($F$133-$E$133)),AE$20-$E$133),
IF(AE$20&lt;$G$133,$F136*POWER(POWER($G136/$F136,1/($G$133-$F$133)),AE$20-$F$133),$G136)))))</f>
        <v>192.11341570364911</v>
      </c>
      <c r="AF136" s="277">
        <f>IF(AF$20&lt;$C$133,$B136*POWER(POWER($C136/$B136,1/($C$133-$B$133)),AF$20-$B$133),
IF(AF$20&lt;$D$133,$C136*POWER(POWER($D136/$C136,1/($D$133-$C$133)),AF$20-$C$133),
IF(AF$20&lt;$E$133,$D136*POWER(POWER($E136/$D136,1/($E$133-$D$133)),AF$20-$D$133),
IF(AF$20&lt;$F$133,$E136*POWER(POWER($F136/$E136,1/($F$133-$E$133)),AF$20-$E$133),
IF(AF$20&lt;$G$133,$F136*POWER(POWER($G136/$F136,1/($G$133-$F$133)),AF$20-$F$133),$G136)))))</f>
        <v>180.87777777777777</v>
      </c>
      <c r="AG136" s="277">
        <f>IF(AG$20&lt;$C$133,$B136*POWER(POWER($C136/$B136,1/($C$133-$B$133)),AG$20-$B$133),
IF(AG$20&lt;$D$133,$C136*POWER(POWER($D136/$C136,1/($D$133-$C$133)),AG$20-$C$133),
IF(AG$20&lt;$E$133,$D136*POWER(POWER($E136/$D136,1/($E$133-$D$133)),AG$20-$D$133),
IF(AG$20&lt;$F$133,$E136*POWER(POWER($F136/$E136,1/($F$133-$E$133)),AG$20-$E$133),
IF(AG$20&lt;$G$133,$F136*POWER(POWER($G136/$F136,1/($G$133-$F$133)),AG$20-$F$133),$G136)))))</f>
        <v>188.88351677477988</v>
      </c>
      <c r="AH136" s="277">
        <f>IF(AH$20&lt;$C$133,$B136*POWER(POWER($C136/$B136,1/($C$133-$B$133)),AH$20-$B$133),
IF(AH$20&lt;$D$133,$C136*POWER(POWER($D136/$C136,1/($D$133-$C$133)),AH$20-$C$133),
IF(AH$20&lt;$E$133,$D136*POWER(POWER($E136/$D136,1/($E$133-$D$133)),AH$20-$D$133),
IF(AH$20&lt;$F$133,$E136*POWER(POWER($F136/$E136,1/($F$133-$E$133)),AH$20-$E$133),
IF(AH$20&lt;$G$133,$F136*POWER(POWER($G136/$F136,1/($G$133-$F$133)),AH$20-$F$133),$G136)))))</f>
        <v>197.24359369916883</v>
      </c>
      <c r="AI136" s="277">
        <f>IF(AI$20&lt;$C$133,$B136*POWER(POWER($C136/$B136,1/($C$133-$B$133)),AI$20-$B$133),
IF(AI$20&lt;$D$133,$C136*POWER(POWER($D136/$C136,1/($D$133-$C$133)),AI$20-$C$133),
IF(AI$20&lt;$E$133,$D136*POWER(POWER($E136/$D136,1/($E$133-$D$133)),AI$20-$D$133),
IF(AI$20&lt;$F$133,$E136*POWER(POWER($F136/$E136,1/($F$133-$E$133)),AI$20-$E$133),
IF(AI$20&lt;$G$133,$F136*POWER(POWER($G136/$F136,1/($G$133-$F$133)),AI$20-$F$133),$G136)))))</f>
        <v>205.97369172108449</v>
      </c>
      <c r="AJ136" s="277">
        <f>IF(AJ$20&lt;$C$133,$B136*POWER(POWER($C136/$B136,1/($C$133-$B$133)),AJ$20-$B$133),
IF(AJ$20&lt;$D$133,$C136*POWER(POWER($D136/$C136,1/($D$133-$C$133)),AJ$20-$C$133),
IF(AJ$20&lt;$E$133,$D136*POWER(POWER($E136/$D136,1/($E$133-$D$133)),AJ$20-$D$133),
IF(AJ$20&lt;$F$133,$E136*POWER(POWER($F136/$E136,1/($F$133-$E$133)),AJ$20-$E$133),
IF(AJ$20&lt;$G$133,$F136*POWER(POWER($G136/$F136,1/($G$133-$F$133)),AJ$20-$F$133),$G136)))))</f>
        <v>215.090188155455</v>
      </c>
      <c r="AK136" s="277">
        <f>IF(AK$20&lt;$C$133,$B136*POWER(POWER($C136/$B136,1/($C$133-$B$133)),AK$20-$B$133),
IF(AK$20&lt;$D$133,$C136*POWER(POWER($D136/$C136,1/($D$133-$C$133)),AK$20-$C$133),
IF(AK$20&lt;$E$133,$D136*POWER(POWER($E136/$D136,1/($E$133-$D$133)),AK$20-$D$133),
IF(AK$20&lt;$F$133,$E136*POWER(POWER($F136/$E136,1/($F$133-$E$133)),AK$20-$E$133),
IF(AK$20&lt;$G$133,$F136*POWER(POWER($G136/$F136,1/($G$133-$F$133)),AK$20-$F$133),$G136)))))</f>
        <v>224.61018518518517</v>
      </c>
      <c r="AL136" s="277">
        <f>IF(AL$20&lt;$C$133,$B136*POWER(POWER($C136/$B136,1/($C$133-$B$133)),AL$20-$B$133),
IF(AL$20&lt;$D$133,$C136*POWER(POWER($D136/$C136,1/($D$133-$C$133)),AL$20-$C$133),
IF(AL$20&lt;$E$133,$D136*POWER(POWER($E136/$D136,1/($E$133-$D$133)),AL$20-$D$133),
IF(AL$20&lt;$F$133,$E136*POWER(POWER($F136/$E136,1/($F$133-$E$133)),AL$20-$E$133),
IF(AL$20&lt;$G$133,$F136*POWER(POWER($G136/$F136,1/($G$133-$F$133)),AL$20-$F$133),$G136)))))</f>
        <v>221.71804712124236</v>
      </c>
      <c r="AM136" s="277">
        <f>IF(AM$20&lt;$C$133,$B136*POWER(POWER($C136/$B136,1/($C$133-$B$133)),AM$20-$B$133),
IF(AM$20&lt;$D$133,$C136*POWER(POWER($D136/$C136,1/($D$133-$C$133)),AM$20-$C$133),
IF(AM$20&lt;$E$133,$D136*POWER(POWER($E136/$D136,1/($E$133-$D$133)),AM$20-$D$133),
IF(AM$20&lt;$F$133,$E136*POWER(POWER($F136/$E136,1/($F$133-$E$133)),AM$20-$E$133),
IF(AM$20&lt;$G$133,$F136*POWER(POWER($G136/$F136,1/($G$133-$F$133)),AM$20-$F$133),$G136)))))</f>
        <v>218.86314896507139</v>
      </c>
      <c r="AN136" s="277">
        <f>IF(AN$20&lt;$C$133,$B136*POWER(POWER($C136/$B136,1/($C$133-$B$133)),AN$20-$B$133),
IF(AN$20&lt;$D$133,$C136*POWER(POWER($D136/$C136,1/($D$133-$C$133)),AN$20-$C$133),
IF(AN$20&lt;$E$133,$D136*POWER(POWER($E136/$D136,1/($E$133-$D$133)),AN$20-$D$133),
IF(AN$20&lt;$F$133,$E136*POWER(POWER($F136/$E136,1/($F$133-$E$133)),AN$20-$E$133),
IF(AN$20&lt;$G$133,$F136*POWER(POWER($G136/$F136,1/($G$133-$F$133)),AN$20-$F$133),$G136)))))</f>
        <v>216.0450112061163</v>
      </c>
      <c r="AO136" s="277">
        <f>IF(AO$20&lt;$C$133,$B136*POWER(POWER($C136/$B136,1/($C$133-$B$133)),AO$20-$B$133),
IF(AO$20&lt;$D$133,$C136*POWER(POWER($D136/$C136,1/($D$133-$C$133)),AO$20-$C$133),
IF(AO$20&lt;$E$133,$D136*POWER(POWER($E136/$D136,1/($E$133-$D$133)),AO$20-$D$133),
IF(AO$20&lt;$F$133,$E136*POWER(POWER($F136/$E136,1/($F$133-$E$133)),AO$20-$E$133),
IF(AO$20&lt;$G$133,$F136*POWER(POWER($G136/$F136,1/($G$133-$F$133)),AO$20-$F$133),$G136)))))</f>
        <v>213.26316050812144</v>
      </c>
      <c r="AP136" s="277">
        <f>IF(AP$20&lt;$C$133,$B136*POWER(POWER($C136/$B136,1/($C$133-$B$133)),AP$20-$B$133),
IF(AP$20&lt;$D$133,$C136*POWER(POWER($D136/$C136,1/($D$133-$C$133)),AP$20-$C$133),
IF(AP$20&lt;$E$133,$D136*POWER(POWER($E136/$D136,1/($E$133-$D$133)),AP$20-$D$133),
IF(AP$20&lt;$F$133,$E136*POWER(POWER($F136/$E136,1/($F$133-$E$133)),AP$20-$E$133),
IF(AP$20&lt;$G$133,$F136*POWER(POWER($G136/$F136,1/($G$133-$F$133)),AP$20-$F$133),$G136)))))</f>
        <v>210.51712962962961</v>
      </c>
      <c r="AQ136" s="277">
        <f>IF(AQ$20&lt;$C$133,$B136*POWER(POWER($C136/$B136,1/($C$133-$B$133)),AQ$20-$B$133),
IF(AQ$20&lt;$D$133,$C136*POWER(POWER($D136/$C136,1/($D$133-$C$133)),AQ$20-$C$133),
IF(AQ$20&lt;$E$133,$D136*POWER(POWER($E136/$D136,1/($E$133-$D$133)),AQ$20-$D$133),
IF(AQ$20&lt;$F$133,$E136*POWER(POWER($F136/$E136,1/($F$133-$E$133)),AQ$20-$E$133),
IF(AQ$20&lt;$G$133,$F136*POWER(POWER($G136/$F136,1/($G$133-$F$133)),AQ$20-$F$133),$G136)))))</f>
        <v>213.65958694100249</v>
      </c>
      <c r="AR136" s="277">
        <f>IF(AR$20&lt;$C$133,$B136*POWER(POWER($C136/$B136,1/($C$133-$B$133)),AR$20-$B$133),
IF(AR$20&lt;$D$133,$C136*POWER(POWER($D136/$C136,1/($D$133-$C$133)),AR$20-$C$133),
IF(AR$20&lt;$E$133,$D136*POWER(POWER($E136/$D136,1/($E$133-$D$133)),AR$20-$D$133),
IF(AR$20&lt;$F$133,$E136*POWER(POWER($F136/$E136,1/($F$133-$E$133)),AR$20-$E$133),
IF(AR$20&lt;$G$133,$F136*POWER(POWER($G136/$F136,1/($G$133-$F$133)),AR$20-$F$133),$G136)))))</f>
        <v>216.84895272947259</v>
      </c>
      <c r="AS136" s="277">
        <f>IF(AS$20&lt;$C$133,$B136*POWER(POWER($C136/$B136,1/($C$133-$B$133)),AS$20-$B$133),
IF(AS$20&lt;$D$133,$C136*POWER(POWER($D136/$C136,1/($D$133-$C$133)),AS$20-$C$133),
IF(AS$20&lt;$E$133,$D136*POWER(POWER($E136/$D136,1/($E$133-$D$133)),AS$20-$D$133),
IF(AS$20&lt;$F$133,$E136*POWER(POWER($F136/$E136,1/($F$133-$E$133)),AS$20-$E$133),
IF(AS$20&lt;$G$133,$F136*POWER(POWER($G136/$F136,1/($G$133-$F$133)),AS$20-$F$133),$G136)))))</f>
        <v>220.08592721305575</v>
      </c>
      <c r="AT136" s="277">
        <f>IF(AT$20&lt;$C$133,$B136*POWER(POWER($C136/$B136,1/($C$133-$B$133)),AT$20-$B$133),
IF(AT$20&lt;$D$133,$C136*POWER(POWER($D136/$C136,1/($D$133-$C$133)),AT$20-$C$133),
IF(AT$20&lt;$E$133,$D136*POWER(POWER($E136/$D136,1/($E$133-$D$133)),AT$20-$D$133),
IF(AT$20&lt;$F$133,$E136*POWER(POWER($F136/$E136,1/($F$133-$E$133)),AT$20-$E$133),
IF(AT$20&lt;$G$133,$F136*POWER(POWER($G136/$F136,1/($G$133-$F$133)),AT$20-$F$133),$G136)))))</f>
        <v>223.37122106214883</v>
      </c>
      <c r="AU136" s="277">
        <f>IF(AU$20&lt;$C$133,$B136*POWER(POWER($C136/$B136,1/($C$133-$B$133)),AU$20-$B$133),
IF(AU$20&lt;$D$133,$C136*POWER(POWER($D136/$C136,1/($D$133-$C$133)),AU$20-$C$133),
IF(AU$20&lt;$E$133,$D136*POWER(POWER($E136/$D136,1/($E$133-$D$133)),AU$20-$D$133),
IF(AU$20&lt;$F$133,$E136*POWER(POWER($F136/$E136,1/($F$133-$E$133)),AU$20-$E$133),
IF(AU$20&lt;$G$133,$F136*POWER(POWER($G136/$F136,1/($G$133-$F$133)),AU$20-$F$133),$G136)))))</f>
        <v>226.70555555555555</v>
      </c>
      <c r="AV136" s="277">
        <f>IF(AV$20&lt;$C$133,$B136*POWER(POWER($C136/$B136,1/($C$133-$B$133)),AV$20-$B$133),
IF(AV$20&lt;$D$133,$C136*POWER(POWER($D136/$C136,1/($D$133-$C$133)),AV$20-$C$133),
IF(AV$20&lt;$E$133,$D136*POWER(POWER($E136/$D136,1/($E$133-$D$133)),AV$20-$D$133),
IF(AV$20&lt;$F$133,$E136*POWER(POWER($F136/$E136,1/($F$133-$E$133)),AV$20-$E$133),
IF(AV$20&lt;$G$133,$F136*POWER(POWER($G136/$F136,1/($G$133-$F$133)),AV$20-$F$133),$G136)))))</f>
        <v>235.19134533006198</v>
      </c>
      <c r="AW136" s="277">
        <f>IF(AW$20&lt;$C$133,$B136*POWER(POWER($C136/$B136,1/($C$133-$B$133)),AW$20-$B$133),
IF(AW$20&lt;$D$133,$C136*POWER(POWER($D136/$C136,1/($D$133-$C$133)),AW$20-$C$133),
IF(AW$20&lt;$E$133,$D136*POWER(POWER($E136/$D136,1/($E$133-$D$133)),AW$20-$D$133),
IF(AW$20&lt;$F$133,$E136*POWER(POWER($F136/$E136,1/($F$133-$E$133)),AW$20-$E$133),
IF(AW$20&lt;$G$133,$F136*POWER(POWER($G136/$F136,1/($G$133-$F$133)),AW$20-$F$133),$G136)))))</f>
        <v>243.99476573307533</v>
      </c>
      <c r="AX136" s="277">
        <f>IF(AX$20&lt;$C$133,$B136*POWER(POWER($C136/$B136,1/($C$133-$B$133)),AX$20-$B$133),
IF(AX$20&lt;$D$133,$C136*POWER(POWER($D136/$C136,1/($D$133-$C$133)),AX$20-$C$133),
IF(AX$20&lt;$E$133,$D136*POWER(POWER($E136/$D136,1/($E$133-$D$133)),AX$20-$D$133),
IF(AX$20&lt;$F$133,$E136*POWER(POWER($F136/$E136,1/($F$133-$E$133)),AX$20-$E$133),
IF(AX$20&lt;$G$133,$F136*POWER(POWER($G136/$F136,1/($G$133-$F$133)),AX$20-$F$133),$G136)))))</f>
        <v>253.12770596039778</v>
      </c>
      <c r="AY136" s="277">
        <f>IF(AY$20&lt;$C$133,$B136*POWER(POWER($C136/$B136,1/($C$133-$B$133)),AY$20-$B$133),
IF(AY$20&lt;$D$133,$C136*POWER(POWER($D136/$C136,1/($D$133-$C$133)),AY$20-$C$133),
IF(AY$20&lt;$E$133,$D136*POWER(POWER($E136/$D136,1/($E$133-$D$133)),AY$20-$D$133),
IF(AY$20&lt;$F$133,$E136*POWER(POWER($F136/$E136,1/($F$133-$E$133)),AY$20-$E$133),
IF(AY$20&lt;$G$133,$F136*POWER(POWER($G136/$F136,1/($G$133-$F$133)),AY$20-$F$133),$G136)))))</f>
        <v>262.60250023096273</v>
      </c>
      <c r="AZ136" s="277">
        <f>IF(AZ$20&lt;$C$133,$B136*POWER(POWER($C136/$B136,1/($C$133-$B$133)),AZ$20-$B$133),
IF(AZ$20&lt;$D$133,$C136*POWER(POWER($D136/$C136,1/($D$133-$C$133)),AZ$20-$C$133),
IF(AZ$20&lt;$E$133,$D136*POWER(POWER($E136/$D136,1/($E$133-$D$133)),AZ$20-$D$133),
IF(AZ$20&lt;$F$133,$E136*POWER(POWER($F136/$E136,1/($F$133-$E$133)),AZ$20-$E$133),
IF(AZ$20&lt;$G$133,$F136*POWER(POWER($G136/$F136,1/($G$133-$F$133)),AZ$20-$F$133),$G136)))))</f>
        <v>272.43194444444447</v>
      </c>
      <c r="BA136" s="277">
        <f>IF(BA$20&lt;$C$133,$B136*POWER(POWER($C136/$B136,1/($C$133-$B$133)),BA$20-$B$133),
IF(BA$20&lt;$D$133,$C136*POWER(POWER($D136/$C136,1/($D$133-$C$133)),BA$20-$C$133),
IF(BA$20&lt;$E$133,$D136*POWER(POWER($E136/$D136,1/($E$133-$D$133)),BA$20-$D$133),
IF(BA$20&lt;$F$133,$E136*POWER(POWER($F136/$E136,1/($F$133-$E$133)),BA$20-$E$133),
IF(BA$20&lt;$G$133,$F136*POWER(POWER($G136/$F136,1/($G$133-$F$133)),BA$20-$F$133),$G136)))))</f>
        <v>272.43194444444447</v>
      </c>
      <c r="BB136" s="277">
        <f>IF(BB$20&lt;$C$133,$B136*POWER(POWER($C136/$B136,1/($C$133-$B$133)),BB$20-$B$133),
IF(BB$20&lt;$D$133,$C136*POWER(POWER($D136/$C136,1/($D$133-$C$133)),BB$20-$C$133),
IF(BB$20&lt;$E$133,$D136*POWER(POWER($E136/$D136,1/($E$133-$D$133)),BB$20-$D$133),
IF(BB$20&lt;$F$133,$E136*POWER(POWER($F136/$E136,1/($F$133-$E$133)),BB$20-$E$133),
IF(BB$20&lt;$G$133,$F136*POWER(POWER($G136/$F136,1/($G$133-$F$133)),BB$20-$F$133),$G136)))))</f>
        <v>272.43194444444447</v>
      </c>
      <c r="BC136" s="277">
        <f>IF(BC$20&lt;$C$133,$B136*POWER(POWER($C136/$B136,1/($C$133-$B$133)),BC$20-$B$133),
IF(BC$20&lt;$D$133,$C136*POWER(POWER($D136/$C136,1/($D$133-$C$133)),BC$20-$C$133),
IF(BC$20&lt;$E$133,$D136*POWER(POWER($E136/$D136,1/($E$133-$D$133)),BC$20-$D$133),
IF(BC$20&lt;$F$133,$E136*POWER(POWER($F136/$E136,1/($F$133-$E$133)),BC$20-$E$133),
IF(BC$20&lt;$G$133,$F136*POWER(POWER($G136/$F136,1/($G$133-$F$133)),BC$20-$F$133),$G136)))))</f>
        <v>272.43194444444447</v>
      </c>
      <c r="BD136" s="277">
        <f>IF(BD$20&lt;$C$133,$B136*POWER(POWER($C136/$B136,1/($C$133-$B$133)),BD$20-$B$133),
IF(BD$20&lt;$D$133,$C136*POWER(POWER($D136/$C136,1/($D$133-$C$133)),BD$20-$C$133),
IF(BD$20&lt;$E$133,$D136*POWER(POWER($E136/$D136,1/($E$133-$D$133)),BD$20-$D$133),
IF(BD$20&lt;$F$133,$E136*POWER(POWER($F136/$E136,1/($F$133-$E$133)),BD$20-$E$133),
IF(BD$20&lt;$G$133,$F136*POWER(POWER($G136/$F136,1/($G$133-$F$133)),BD$20-$F$133),$G136)))))</f>
        <v>272.43194444444447</v>
      </c>
      <c r="BE136" s="277">
        <f>IF(BE$20&lt;$C$133,$B136*POWER(POWER($C136/$B136,1/($C$133-$B$133)),BE$20-$B$133),
IF(BE$20&lt;$D$133,$C136*POWER(POWER($D136/$C136,1/($D$133-$C$133)),BE$20-$C$133),
IF(BE$20&lt;$E$133,$D136*POWER(POWER($E136/$D136,1/($E$133-$D$133)),BE$20-$D$133),
IF(BE$20&lt;$F$133,$E136*POWER(POWER($F136/$E136,1/($F$133-$E$133)),BE$20-$E$133),
IF(BE$20&lt;$G$133,$F136*POWER(POWER($G136/$F136,1/($G$133-$F$133)),BE$20-$F$133),$G136)))))</f>
        <v>272.43194444444447</v>
      </c>
      <c r="BF136" s="277">
        <f>IF(BF$20&lt;$C$133,$B136*POWER(POWER($C136/$B136,1/($C$133-$B$133)),BF$20-$B$133),
IF(BF$20&lt;$D$133,$C136*POWER(POWER($D136/$C136,1/($D$133-$C$133)),BF$20-$C$133),
IF(BF$20&lt;$E$133,$D136*POWER(POWER($E136/$D136,1/($E$133-$D$133)),BF$20-$D$133),
IF(BF$20&lt;$F$133,$E136*POWER(POWER($F136/$E136,1/($F$133-$E$133)),BF$20-$E$133),
IF(BF$20&lt;$G$133,$F136*POWER(POWER($G136/$F136,1/($G$133-$F$133)),BF$20-$F$133),$G136)))))</f>
        <v>272.43194444444447</v>
      </c>
      <c r="BG136" s="277">
        <f>IF(BG$20&lt;$C$133,$B136*POWER(POWER($C136/$B136,1/($C$133-$B$133)),BG$20-$B$133),
IF(BG$20&lt;$D$133,$C136*POWER(POWER($D136/$C136,1/($D$133-$C$133)),BG$20-$C$133),
IF(BG$20&lt;$E$133,$D136*POWER(POWER($E136/$D136,1/($E$133-$D$133)),BG$20-$D$133),
IF(BG$20&lt;$F$133,$E136*POWER(POWER($F136/$E136,1/($F$133-$E$133)),BG$20-$E$133),
IF(BG$20&lt;$G$133,$F136*POWER(POWER($G136/$F136,1/($G$133-$F$133)),BG$20-$F$133),$G136)))))</f>
        <v>272.43194444444447</v>
      </c>
      <c r="BH136" s="277">
        <f>IF(BH$20&lt;$C$133,$B136*POWER(POWER($C136/$B136,1/($C$133-$B$133)),BH$20-$B$133),
IF(BH$20&lt;$D$133,$C136*POWER(POWER($D136/$C136,1/($D$133-$C$133)),BH$20-$C$133),
IF(BH$20&lt;$E$133,$D136*POWER(POWER($E136/$D136,1/($E$133-$D$133)),BH$20-$D$133),
IF(BH$20&lt;$F$133,$E136*POWER(POWER($F136/$E136,1/($F$133-$E$133)),BH$20-$E$133),
IF(BH$20&lt;$G$133,$F136*POWER(POWER($G136/$F136,1/($G$133-$F$133)),BH$20-$F$133),$G136)))))</f>
        <v>272.43194444444447</v>
      </c>
      <c r="BI136" s="277">
        <f>IF(BI$20&lt;$C$133,$B136*POWER(POWER($C136/$B136,1/($C$133-$B$133)),BI$20-$B$133),
IF(BI$20&lt;$D$133,$C136*POWER(POWER($D136/$C136,1/($D$133-$C$133)),BI$20-$C$133),
IF(BI$20&lt;$E$133,$D136*POWER(POWER($E136/$D136,1/($E$133-$D$133)),BI$20-$D$133),
IF(BI$20&lt;$F$133,$E136*POWER(POWER($F136/$E136,1/($F$133-$E$133)),BI$20-$E$133),
IF(BI$20&lt;$G$133,$F136*POWER(POWER($G136/$F136,1/($G$133-$F$133)),BI$20-$F$133),$G136)))))</f>
        <v>272.43194444444447</v>
      </c>
      <c r="BJ136" s="277">
        <f>IF(BJ$20&lt;$C$133,$B136*POWER(POWER($C136/$B136,1/($C$133-$B$133)),BJ$20-$B$133),
IF(BJ$20&lt;$D$133,$C136*POWER(POWER($D136/$C136,1/($D$133-$C$133)),BJ$20-$C$133),
IF(BJ$20&lt;$E$133,$D136*POWER(POWER($E136/$D136,1/($E$133-$D$133)),BJ$20-$D$133),
IF(BJ$20&lt;$F$133,$E136*POWER(POWER($F136/$E136,1/($F$133-$E$133)),BJ$20-$E$133),
IF(BJ$20&lt;$G$133,$F136*POWER(POWER($G136/$F136,1/($G$133-$F$133)),BJ$20-$F$133),$G136)))))</f>
        <v>272.43194444444447</v>
      </c>
      <c r="BK136" s="277">
        <f>IF(BK$20&lt;$C$133,$B136*POWER(POWER($C136/$B136,1/($C$133-$B$133)),BK$20-$B$133),
IF(BK$20&lt;$D$133,$C136*POWER(POWER($D136/$C136,1/($D$133-$C$133)),BK$20-$C$133),
IF(BK$20&lt;$E$133,$D136*POWER(POWER($E136/$D136,1/($E$133-$D$133)),BK$20-$D$133),
IF(BK$20&lt;$F$133,$E136*POWER(POWER($F136/$E136,1/($F$133-$E$133)),BK$20-$E$133),
IF(BK$20&lt;$G$133,$F136*POWER(POWER($G136/$F136,1/($G$133-$F$133)),BK$20-$F$133),$G136)))))</f>
        <v>272.43194444444447</v>
      </c>
      <c r="BL136" s="277">
        <f>IF(BL$20&lt;$C$133,$B136*POWER(POWER($C136/$B136,1/($C$133-$B$133)),BL$20-$B$133),
IF(BL$20&lt;$D$133,$C136*POWER(POWER($D136/$C136,1/($D$133-$C$133)),BL$20-$C$133),
IF(BL$20&lt;$E$133,$D136*POWER(POWER($E136/$D136,1/($E$133-$D$133)),BL$20-$D$133),
IF(BL$20&lt;$F$133,$E136*POWER(POWER($F136/$E136,1/($F$133-$E$133)),BL$20-$E$133),
IF(BL$20&lt;$G$133,$F136*POWER(POWER($G136/$F136,1/($G$133-$F$133)),BL$20-$F$133),$G136)))))</f>
        <v>272.43194444444447</v>
      </c>
      <c r="BM136" s="277">
        <f>IF(BM$20&lt;$C$133,$B136*POWER(POWER($C136/$B136,1/($C$133-$B$133)),BM$20-$B$133),
IF(BM$20&lt;$D$133,$C136*POWER(POWER($D136/$C136,1/($D$133-$C$133)),BM$20-$C$133),
IF(BM$20&lt;$E$133,$D136*POWER(POWER($E136/$D136,1/($E$133-$D$133)),BM$20-$D$133),
IF(BM$20&lt;$F$133,$E136*POWER(POWER($F136/$E136,1/($F$133-$E$133)),BM$20-$E$133),
IF(BM$20&lt;$G$133,$F136*POWER(POWER($G136/$F136,1/($G$133-$F$133)),BM$20-$F$133),$G136)))))</f>
        <v>272.43194444444447</v>
      </c>
      <c r="BN136" s="277">
        <f>IF(BN$20&lt;$C$133,$B136*POWER(POWER($C136/$B136,1/($C$133-$B$133)),BN$20-$B$133),
IF(BN$20&lt;$D$133,$C136*POWER(POWER($D136/$C136,1/($D$133-$C$133)),BN$20-$C$133),
IF(BN$20&lt;$E$133,$D136*POWER(POWER($E136/$D136,1/($E$133-$D$133)),BN$20-$D$133),
IF(BN$20&lt;$F$133,$E136*POWER(POWER($F136/$E136,1/($F$133-$E$133)),BN$20-$E$133),
IF(BN$20&lt;$G$133,$F136*POWER(POWER($G136/$F136,1/($G$133-$F$133)),BN$20-$F$133),$G136)))))</f>
        <v>272.43194444444447</v>
      </c>
      <c r="BO136" s="277">
        <f>IF(BO$20&lt;$C$133,$B136*POWER(POWER($C136/$B136,1/($C$133-$B$133)),BO$20-$B$133),
IF(BO$20&lt;$D$133,$C136*POWER(POWER($D136/$C136,1/($D$133-$C$133)),BO$20-$C$133),
IF(BO$20&lt;$E$133,$D136*POWER(POWER($E136/$D136,1/($E$133-$D$133)),BO$20-$D$133),
IF(BO$20&lt;$F$133,$E136*POWER(POWER($F136/$E136,1/($F$133-$E$133)),BO$20-$E$133),
IF(BO$20&lt;$G$133,$F136*POWER(POWER($G136/$F136,1/($G$133-$F$133)),BO$20-$F$133),$G136)))))</f>
        <v>272.43194444444447</v>
      </c>
      <c r="BP136" s="277">
        <f>IF(BP$20&lt;$C$133,$B136*POWER(POWER($C136/$B136,1/($C$133-$B$133)),BP$20-$B$133),
IF(BP$20&lt;$D$133,$C136*POWER(POWER($D136/$C136,1/($D$133-$C$133)),BP$20-$C$133),
IF(BP$20&lt;$E$133,$D136*POWER(POWER($E136/$D136,1/($E$133-$D$133)),BP$20-$D$133),
IF(BP$20&lt;$F$133,$E136*POWER(POWER($F136/$E136,1/($F$133-$E$133)),BP$20-$E$133),
IF(BP$20&lt;$G$133,$F136*POWER(POWER($G136/$F136,1/($G$133-$F$133)),BP$20-$F$133),$G136)))))</f>
        <v>272.43194444444447</v>
      </c>
      <c r="BQ136" s="277">
        <f>IF(BQ$20&lt;$C$133,$B136*POWER(POWER($C136/$B136,1/($C$133-$B$133)),BQ$20-$B$133),
IF(BQ$20&lt;$D$133,$C136*POWER(POWER($D136/$C136,1/($D$133-$C$133)),BQ$20-$C$133),
IF(BQ$20&lt;$E$133,$D136*POWER(POWER($E136/$D136,1/($E$133-$D$133)),BQ$20-$D$133),
IF(BQ$20&lt;$F$133,$E136*POWER(POWER($F136/$E136,1/($F$133-$E$133)),BQ$20-$E$133),
IF(BQ$20&lt;$G$133,$F136*POWER(POWER($G136/$F136,1/($G$133-$F$133)),BQ$20-$F$133),$G136)))))</f>
        <v>272.43194444444447</v>
      </c>
      <c r="BR136" s="277">
        <f>IF(BR$20&lt;$C$133,$B136*POWER(POWER($C136/$B136,1/($C$133-$B$133)),BR$20-$B$133),
IF(BR$20&lt;$D$133,$C136*POWER(POWER($D136/$C136,1/($D$133-$C$133)),BR$20-$C$133),
IF(BR$20&lt;$E$133,$D136*POWER(POWER($E136/$D136,1/($E$133-$D$133)),BR$20-$D$133),
IF(BR$20&lt;$F$133,$E136*POWER(POWER($F136/$E136,1/($F$133-$E$133)),BR$20-$E$133),
IF(BR$20&lt;$G$133,$F136*POWER(POWER($G136/$F136,1/($G$133-$F$133)),BR$20-$F$133),$G136)))))</f>
        <v>272.43194444444447</v>
      </c>
      <c r="BS136" s="277">
        <f>IF(BS$20&lt;$C$133,$B136*POWER(POWER($C136/$B136,1/($C$133-$B$133)),BS$20-$B$133),
IF(BS$20&lt;$D$133,$C136*POWER(POWER($D136/$C136,1/($D$133-$C$133)),BS$20-$C$133),
IF(BS$20&lt;$E$133,$D136*POWER(POWER($E136/$D136,1/($E$133-$D$133)),BS$20-$D$133),
IF(BS$20&lt;$F$133,$E136*POWER(POWER($F136/$E136,1/($F$133-$E$133)),BS$20-$E$133),
IF(BS$20&lt;$G$133,$F136*POWER(POWER($G136/$F136,1/($G$133-$F$133)),BS$20-$F$133),$G136)))))</f>
        <v>272.43194444444447</v>
      </c>
    </row>
    <row r="137" spans="1:72" outlineLevel="2">
      <c r="A137" s="107" t="s">
        <v>145</v>
      </c>
      <c r="B137" s="187">
        <f>SUM(B115:B121,B124:B131)*$B$105/3/3600</f>
        <v>26549.25509259259</v>
      </c>
      <c r="C137" s="187">
        <f t="shared" ref="C137:G137" si="11">SUM(C115:C121,C124:C131)*$B$105/3/3600</f>
        <v>36079.202314814815</v>
      </c>
      <c r="D137" s="187">
        <f t="shared" si="11"/>
        <v>41302.859259259261</v>
      </c>
      <c r="E137" s="187">
        <f t="shared" si="11"/>
        <v>48255.771296296291</v>
      </c>
      <c r="F137" s="187">
        <f t="shared" si="11"/>
        <v>60237.031481481485</v>
      </c>
      <c r="G137" s="187">
        <f t="shared" si="11"/>
        <v>77316.767129629632</v>
      </c>
      <c r="H137" s="187"/>
      <c r="I137" s="211" t="s">
        <v>144</v>
      </c>
      <c r="J137" s="8"/>
      <c r="K137" s="573"/>
      <c r="AB137" s="277">
        <f>IF(AB$20&lt;$C$133,$B137*POWER(POWER($C137/$B137,1/($C$133-$B$133)),AB$20-$B$133),
IF(AB$20&lt;$D$133,$C137*POWER(POWER($D137/$C137,1/($D$133-$C$133)),AB$20-$C$133),
IF(AB$20&lt;$E$133,$D137*POWER(POWER($E137/$D137,1/($E$133-$D$133)),AB$20-$D$133),
IF(AB$20&lt;$F$133,$E137*POWER(POWER($F137/$E137,1/($F$133-$E$133)),AB$20-$E$133),
IF(AB$20&lt;$G$133,$F137*POWER(POWER($G137/$F137,1/($G$133-$F$133)),AB$20-$F$133),$G137)))))</f>
        <v>28228.85465819811</v>
      </c>
      <c r="AC137" s="277">
        <f>IF(AC$20&lt;$C$133,$B137*POWER(POWER($C137/$B137,1/($C$133-$B$133)),AC$20-$B$133),
IF(AC$20&lt;$D$133,$C137*POWER(POWER($D137/$C137,1/($D$133-$C$133)),AC$20-$C$133),
IF(AC$20&lt;$E$133,$D137*POWER(POWER($E137/$D137,1/($E$133-$D$133)),AC$20-$D$133),
IF(AC$20&lt;$F$133,$E137*POWER(POWER($F137/$E137,1/($F$133-$E$133)),AC$20-$E$133),
IF(AC$20&lt;$G$133,$F137*POWER(POWER($G137/$F137,1/($G$133-$F$133)),AC$20-$F$133),$G137)))))</f>
        <v>30014.711619385678</v>
      </c>
      <c r="AD137" s="277">
        <f>IF(AD$20&lt;$C$133,$B137*POWER(POWER($C137/$B137,1/($C$133-$B$133)),AD$20-$B$133),
IF(AD$20&lt;$D$133,$C137*POWER(POWER($D137/$C137,1/($D$133-$C$133)),AD$20-$C$133),
IF(AD$20&lt;$E$133,$D137*POWER(POWER($E137/$D137,1/($E$133-$D$133)),AD$20-$D$133),
IF(AD$20&lt;$F$133,$E137*POWER(POWER($F137/$E137,1/($F$133-$E$133)),AD$20-$E$133),
IF(AD$20&lt;$G$133,$F137*POWER(POWER($G137/$F137,1/($G$133-$F$133)),AD$20-$F$133),$G137)))))</f>
        <v>31913.548193966661</v>
      </c>
      <c r="AE137" s="277">
        <f>IF(AE$20&lt;$C$133,$B137*POWER(POWER($C137/$B137,1/($C$133-$B$133)),AE$20-$B$133),
IF(AE$20&lt;$D$133,$C137*POWER(POWER($D137/$C137,1/($D$133-$C$133)),AE$20-$C$133),
IF(AE$20&lt;$E$133,$D137*POWER(POWER($E137/$D137,1/($E$133-$D$133)),AE$20-$D$133),
IF(AE$20&lt;$F$133,$E137*POWER(POWER($F137/$E137,1/($F$133-$E$133)),AE$20-$E$133),
IF(AE$20&lt;$G$133,$F137*POWER(POWER($G137/$F137,1/($G$133-$F$133)),AE$20-$F$133),$G137)))))</f>
        <v>33932.511870972899</v>
      </c>
      <c r="AF137" s="277">
        <f>IF(AF$20&lt;$C$133,$B137*POWER(POWER($C137/$B137,1/($C$133-$B$133)),AF$20-$B$133),
IF(AF$20&lt;$D$133,$C137*POWER(POWER($D137/$C137,1/($D$133-$C$133)),AF$20-$C$133),
IF(AF$20&lt;$E$133,$D137*POWER(POWER($E137/$D137,1/($E$133-$D$133)),AF$20-$D$133),
IF(AF$20&lt;$F$133,$E137*POWER(POWER($F137/$E137,1/($F$133-$E$133)),AF$20-$E$133),
IF(AF$20&lt;$G$133,$F137*POWER(POWER($G137/$F137,1/($G$133-$F$133)),AF$20-$F$133),$G137)))))</f>
        <v>36079.202314814815</v>
      </c>
      <c r="AG137" s="277">
        <f>IF(AG$20&lt;$C$133,$B137*POWER(POWER($C137/$B137,1/($C$133-$B$133)),AG$20-$B$133),
IF(AG$20&lt;$D$133,$C137*POWER(POWER($D137/$C137,1/($D$133-$C$133)),AG$20-$C$133),
IF(AG$20&lt;$E$133,$D137*POWER(POWER($E137/$D137,1/($E$133-$D$133)),AG$20-$D$133),
IF(AG$20&lt;$F$133,$E137*POWER(POWER($F137/$E137,1/($F$133-$E$133)),AG$20-$E$133),
IF(AG$20&lt;$G$133,$F137*POWER(POWER($G137/$F137,1/($G$133-$F$133)),AG$20-$F$133),$G137)))))</f>
        <v>37068.20576535687</v>
      </c>
      <c r="AH137" s="277">
        <f>IF(AH$20&lt;$C$133,$B137*POWER(POWER($C137/$B137,1/($C$133-$B$133)),AH$20-$B$133),
IF(AH$20&lt;$D$133,$C137*POWER(POWER($D137/$C137,1/($D$133-$C$133)),AH$20-$C$133),
IF(AH$20&lt;$E$133,$D137*POWER(POWER($E137/$D137,1/($E$133-$D$133)),AH$20-$D$133),
IF(AH$20&lt;$F$133,$E137*POWER(POWER($F137/$E137,1/($F$133-$E$133)),AH$20-$E$133),
IF(AH$20&lt;$G$133,$F137*POWER(POWER($G137/$F137,1/($G$133-$F$133)),AH$20-$F$133),$G137)))))</f>
        <v>38084.319788262728</v>
      </c>
      <c r="AI137" s="277">
        <f>IF(AI$20&lt;$C$133,$B137*POWER(POWER($C137/$B137,1/($C$133-$B$133)),AI$20-$B$133),
IF(AI$20&lt;$D$133,$C137*POWER(POWER($D137/$C137,1/($D$133-$C$133)),AI$20-$C$133),
IF(AI$20&lt;$E$133,$D137*POWER(POWER($E137/$D137,1/($E$133-$D$133)),AI$20-$D$133),
IF(AI$20&lt;$F$133,$E137*POWER(POWER($F137/$E137,1/($F$133-$E$133)),AI$20-$E$133),
IF(AI$20&lt;$G$133,$F137*POWER(POWER($G137/$F137,1/($G$133-$F$133)),AI$20-$F$133),$G137)))))</f>
        <v>39128.287538810051</v>
      </c>
      <c r="AJ137" s="277">
        <f>IF(AJ$20&lt;$C$133,$B137*POWER(POWER($C137/$B137,1/($C$133-$B$133)),AJ$20-$B$133),
IF(AJ$20&lt;$D$133,$C137*POWER(POWER($D137/$C137,1/($D$133-$C$133)),AJ$20-$C$133),
IF(AJ$20&lt;$E$133,$D137*POWER(POWER($E137/$D137,1/($E$133-$D$133)),AJ$20-$D$133),
IF(AJ$20&lt;$F$133,$E137*POWER(POWER($F137/$E137,1/($F$133-$E$133)),AJ$20-$E$133),
IF(AJ$20&lt;$G$133,$F137*POWER(POWER($G137/$F137,1/($G$133-$F$133)),AJ$20-$F$133),$G137)))))</f>
        <v>40200.872543656311</v>
      </c>
      <c r="AK137" s="277">
        <f>IF(AK$20&lt;$C$133,$B137*POWER(POWER($C137/$B137,1/($C$133-$B$133)),AK$20-$B$133),
IF(AK$20&lt;$D$133,$C137*POWER(POWER($D137/$C137,1/($D$133-$C$133)),AK$20-$C$133),
IF(AK$20&lt;$E$133,$D137*POWER(POWER($E137/$D137,1/($E$133-$D$133)),AK$20-$D$133),
IF(AK$20&lt;$F$133,$E137*POWER(POWER($F137/$E137,1/($F$133-$E$133)),AK$20-$E$133),
IF(AK$20&lt;$G$133,$F137*POWER(POWER($G137/$F137,1/($G$133-$F$133)),AK$20-$F$133),$G137)))))</f>
        <v>41302.859259259261</v>
      </c>
      <c r="AL137" s="277">
        <f>IF(AL$20&lt;$C$133,$B137*POWER(POWER($C137/$B137,1/($C$133-$B$133)),AL$20-$B$133),
IF(AL$20&lt;$D$133,$C137*POWER(POWER($D137/$C137,1/($D$133-$C$133)),AL$20-$C$133),
IF(AL$20&lt;$E$133,$D137*POWER(POWER($E137/$D137,1/($E$133-$D$133)),AL$20-$D$133),
IF(AL$20&lt;$F$133,$E137*POWER(POWER($F137/$E137,1/($F$133-$E$133)),AL$20-$E$133),
IF(AL$20&lt;$G$133,$F137*POWER(POWER($G137/$F137,1/($G$133-$F$133)),AL$20-$F$133),$G137)))))</f>
        <v>42608.274428370387</v>
      </c>
      <c r="AM137" s="277">
        <f>IF(AM$20&lt;$C$133,$B137*POWER(POWER($C137/$B137,1/($C$133-$B$133)),AM$20-$B$133),
IF(AM$20&lt;$D$133,$C137*POWER(POWER($D137/$C137,1/($D$133-$C$133)),AM$20-$C$133),
IF(AM$20&lt;$E$133,$D137*POWER(POWER($E137/$D137,1/($E$133-$D$133)),AM$20-$D$133),
IF(AM$20&lt;$F$133,$E137*POWER(POWER($F137/$E137,1/($F$133-$E$133)),AM$20-$E$133),
IF(AM$20&lt;$G$133,$F137*POWER(POWER($G137/$F137,1/($G$133-$F$133)),AM$20-$F$133),$G137)))))</f>
        <v>43954.948454478523</v>
      </c>
      <c r="AN137" s="277">
        <f>IF(AN$20&lt;$C$133,$B137*POWER(POWER($C137/$B137,1/($C$133-$B$133)),AN$20-$B$133),
IF(AN$20&lt;$D$133,$C137*POWER(POWER($D137/$C137,1/($D$133-$C$133)),AN$20-$C$133),
IF(AN$20&lt;$E$133,$D137*POWER(POWER($E137/$D137,1/($E$133-$D$133)),AN$20-$D$133),
IF(AN$20&lt;$F$133,$E137*POWER(POWER($F137/$E137,1/($F$133-$E$133)),AN$20-$E$133),
IF(AN$20&lt;$G$133,$F137*POWER(POWER($G137/$F137,1/($G$133-$F$133)),AN$20-$F$133),$G137)))))</f>
        <v>45344.185362020471</v>
      </c>
      <c r="AO137" s="277">
        <f>IF(AO$20&lt;$C$133,$B137*POWER(POWER($C137/$B137,1/($C$133-$B$133)),AO$20-$B$133),
IF(AO$20&lt;$D$133,$C137*POWER(POWER($D137/$C137,1/($D$133-$C$133)),AO$20-$C$133),
IF(AO$20&lt;$E$133,$D137*POWER(POWER($E137/$D137,1/($E$133-$D$133)),AO$20-$D$133),
IF(AO$20&lt;$F$133,$E137*POWER(POWER($F137/$E137,1/($F$133-$E$133)),AO$20-$E$133),
IF(AO$20&lt;$G$133,$F137*POWER(POWER($G137/$F137,1/($G$133-$F$133)),AO$20-$F$133),$G137)))))</f>
        <v>46777.330390334675</v>
      </c>
      <c r="AP137" s="277">
        <f>IF(AP$20&lt;$C$133,$B137*POWER(POWER($C137/$B137,1/($C$133-$B$133)),AP$20-$B$133),
IF(AP$20&lt;$D$133,$C137*POWER(POWER($D137/$C137,1/($D$133-$C$133)),AP$20-$C$133),
IF(AP$20&lt;$E$133,$D137*POWER(POWER($E137/$D137,1/($E$133-$D$133)),AP$20-$D$133),
IF(AP$20&lt;$F$133,$E137*POWER(POWER($F137/$E137,1/($F$133-$E$133)),AP$20-$E$133),
IF(AP$20&lt;$G$133,$F137*POWER(POWER($G137/$F137,1/($G$133-$F$133)),AP$20-$F$133),$G137)))))</f>
        <v>48255.771296296291</v>
      </c>
      <c r="AQ137" s="277">
        <f>IF(AQ$20&lt;$C$133,$B137*POWER(POWER($C137/$B137,1/($C$133-$B$133)),AQ$20-$B$133),
IF(AQ$20&lt;$D$133,$C137*POWER(POWER($D137/$C137,1/($D$133-$C$133)),AQ$20-$C$133),
IF(AQ$20&lt;$E$133,$D137*POWER(POWER($E137/$D137,1/($E$133-$D$133)),AQ$20-$D$133),
IF(AQ$20&lt;$F$133,$E137*POWER(POWER($F137/$E137,1/($F$133-$E$133)),AQ$20-$E$133),
IF(AQ$20&lt;$G$133,$F137*POWER(POWER($G137/$F137,1/($G$133-$F$133)),AQ$20-$F$133),$G137)))))</f>
        <v>50444.302519379686</v>
      </c>
      <c r="AR137" s="277">
        <f>IF(AR$20&lt;$C$133,$B137*POWER(POWER($C137/$B137,1/($C$133-$B$133)),AR$20-$B$133),
IF(AR$20&lt;$D$133,$C137*POWER(POWER($D137/$C137,1/($D$133-$C$133)),AR$20-$C$133),
IF(AR$20&lt;$E$133,$D137*POWER(POWER($E137/$D137,1/($E$133-$D$133)),AR$20-$D$133),
IF(AR$20&lt;$F$133,$E137*POWER(POWER($F137/$E137,1/($F$133-$E$133)),AR$20-$E$133),
IF(AR$20&lt;$G$133,$F137*POWER(POWER($G137/$F137,1/($G$133-$F$133)),AR$20-$F$133),$G137)))))</f>
        <v>52732.089619754966</v>
      </c>
      <c r="AS137" s="277">
        <f>IF(AS$20&lt;$C$133,$B137*POWER(POWER($C137/$B137,1/($C$133-$B$133)),AS$20-$B$133),
IF(AS$20&lt;$D$133,$C137*POWER(POWER($D137/$C137,1/($D$133-$C$133)),AS$20-$C$133),
IF(AS$20&lt;$E$133,$D137*POWER(POWER($E137/$D137,1/($E$133-$D$133)),AS$20-$D$133),
IF(AS$20&lt;$F$133,$E137*POWER(POWER($F137/$E137,1/($F$133-$E$133)),AS$20-$E$133),
IF(AS$20&lt;$G$133,$F137*POWER(POWER($G137/$F137,1/($G$133-$F$133)),AS$20-$F$133),$G137)))))</f>
        <v>55123.634122953554</v>
      </c>
      <c r="AT137" s="277">
        <f>IF(AT$20&lt;$C$133,$B137*POWER(POWER($C137/$B137,1/($C$133-$B$133)),AT$20-$B$133),
IF(AT$20&lt;$D$133,$C137*POWER(POWER($D137/$C137,1/($D$133-$C$133)),AT$20-$C$133),
IF(AT$20&lt;$E$133,$D137*POWER(POWER($E137/$D137,1/($E$133-$D$133)),AT$20-$D$133),
IF(AT$20&lt;$F$133,$E137*POWER(POWER($F137/$E137,1/($F$133-$E$133)),AT$20-$E$133),
IF(AT$20&lt;$G$133,$F137*POWER(POWER($G137/$F137,1/($G$133-$F$133)),AT$20-$F$133),$G137)))))</f>
        <v>57623.641711002783</v>
      </c>
      <c r="AU137" s="277">
        <f>IF(AU$20&lt;$C$133,$B137*POWER(POWER($C137/$B137,1/($C$133-$B$133)),AU$20-$B$133),
IF(AU$20&lt;$D$133,$C137*POWER(POWER($D137/$C137,1/($D$133-$C$133)),AU$20-$C$133),
IF(AU$20&lt;$E$133,$D137*POWER(POWER($E137/$D137,1/($E$133-$D$133)),AU$20-$D$133),
IF(AU$20&lt;$F$133,$E137*POWER(POWER($F137/$E137,1/($F$133-$E$133)),AU$20-$E$133),
IF(AU$20&lt;$G$133,$F137*POWER(POWER($G137/$F137,1/($G$133-$F$133)),AU$20-$F$133),$G137)))))</f>
        <v>60237.031481481485</v>
      </c>
      <c r="AV137" s="277">
        <f>IF(AV$20&lt;$C$133,$B137*POWER(POWER($C137/$B137,1/($C$133-$B$133)),AV$20-$B$133),
IF(AV$20&lt;$D$133,$C137*POWER(POWER($D137/$C137,1/($D$133-$C$133)),AV$20-$C$133),
IF(AV$20&lt;$E$133,$D137*POWER(POWER($E137/$D137,1/($E$133-$D$133)),AV$20-$D$133),
IF(AV$20&lt;$F$133,$E137*POWER(POWER($F137/$E137,1/($F$133-$E$133)),AV$20-$E$133),
IF(AV$20&lt;$G$133,$F137*POWER(POWER($G137/$F137,1/($G$133-$F$133)),AV$20-$F$133),$G137)))))</f>
        <v>63320.682380028971</v>
      </c>
      <c r="AW137" s="277">
        <f>IF(AW$20&lt;$C$133,$B137*POWER(POWER($C137/$B137,1/($C$133-$B$133)),AW$20-$B$133),
IF(AW$20&lt;$D$133,$C137*POWER(POWER($D137/$C137,1/($D$133-$C$133)),AW$20-$C$133),
IF(AW$20&lt;$E$133,$D137*POWER(POWER($E137/$D137,1/($E$133-$D$133)),AW$20-$D$133),
IF(AW$20&lt;$F$133,$E137*POWER(POWER($F137/$E137,1/($F$133-$E$133)),AW$20-$E$133),
IF(AW$20&lt;$G$133,$F137*POWER(POWER($G137/$F137,1/($G$133-$F$133)),AW$20-$F$133),$G137)))))</f>
        <v>66562.191370687724</v>
      </c>
      <c r="AX137" s="277">
        <f>IF(AX$20&lt;$C$133,$B137*POWER(POWER($C137/$B137,1/($C$133-$B$133)),AX$20-$B$133),
IF(AX$20&lt;$D$133,$C137*POWER(POWER($D137/$C137,1/($D$133-$C$133)),AX$20-$C$133),
IF(AX$20&lt;$E$133,$D137*POWER(POWER($E137/$D137,1/($E$133-$D$133)),AX$20-$D$133),
IF(AX$20&lt;$F$133,$E137*POWER(POWER($F137/$E137,1/($F$133-$E$133)),AX$20-$E$133),
IF(AX$20&lt;$G$133,$F137*POWER(POWER($G137/$F137,1/($G$133-$F$133)),AX$20-$F$133),$G137)))))</f>
        <v>69969.639516478434</v>
      </c>
      <c r="AY137" s="277">
        <f>IF(AY$20&lt;$C$133,$B137*POWER(POWER($C137/$B137,1/($C$133-$B$133)),AY$20-$B$133),
IF(AY$20&lt;$D$133,$C137*POWER(POWER($D137/$C137,1/($D$133-$C$133)),AY$20-$C$133),
IF(AY$20&lt;$E$133,$D137*POWER(POWER($E137/$D137,1/($E$133-$D$133)),AY$20-$D$133),
IF(AY$20&lt;$F$133,$E137*POWER(POWER($F137/$E137,1/($F$133-$E$133)),AY$20-$E$133),
IF(AY$20&lt;$G$133,$F137*POWER(POWER($G137/$F137,1/($G$133-$F$133)),AY$20-$F$133),$G137)))))</f>
        <v>73551.521565768402</v>
      </c>
      <c r="AZ137" s="277">
        <f>IF(AZ$20&lt;$C$133,$B137*POWER(POWER($C137/$B137,1/($C$133-$B$133)),AZ$20-$B$133),
IF(AZ$20&lt;$D$133,$C137*POWER(POWER($D137/$C137,1/($D$133-$C$133)),AZ$20-$C$133),
IF(AZ$20&lt;$E$133,$D137*POWER(POWER($E137/$D137,1/($E$133-$D$133)),AZ$20-$D$133),
IF(AZ$20&lt;$F$133,$E137*POWER(POWER($F137/$E137,1/($F$133-$E$133)),AZ$20-$E$133),
IF(AZ$20&lt;$G$133,$F137*POWER(POWER($G137/$F137,1/($G$133-$F$133)),AZ$20-$F$133),$G137)))))</f>
        <v>77316.767129629632</v>
      </c>
      <c r="BA137" s="277">
        <f>IF(BA$20&lt;$C$133,$B137*POWER(POWER($C137/$B137,1/($C$133-$B$133)),BA$20-$B$133),
IF(BA$20&lt;$D$133,$C137*POWER(POWER($D137/$C137,1/($D$133-$C$133)),BA$20-$C$133),
IF(BA$20&lt;$E$133,$D137*POWER(POWER($E137/$D137,1/($E$133-$D$133)),BA$20-$D$133),
IF(BA$20&lt;$F$133,$E137*POWER(POWER($F137/$E137,1/($F$133-$E$133)),BA$20-$E$133),
IF(BA$20&lt;$G$133,$F137*POWER(POWER($G137/$F137,1/($G$133-$F$133)),BA$20-$F$133),$G137)))))</f>
        <v>77316.767129629632</v>
      </c>
      <c r="BB137" s="277">
        <f>IF(BB$20&lt;$C$133,$B137*POWER(POWER($C137/$B137,1/($C$133-$B$133)),BB$20-$B$133),
IF(BB$20&lt;$D$133,$C137*POWER(POWER($D137/$C137,1/($D$133-$C$133)),BB$20-$C$133),
IF(BB$20&lt;$E$133,$D137*POWER(POWER($E137/$D137,1/($E$133-$D$133)),BB$20-$D$133),
IF(BB$20&lt;$F$133,$E137*POWER(POWER($F137/$E137,1/($F$133-$E$133)),BB$20-$E$133),
IF(BB$20&lt;$G$133,$F137*POWER(POWER($G137/$F137,1/($G$133-$F$133)),BB$20-$F$133),$G137)))))</f>
        <v>77316.767129629632</v>
      </c>
      <c r="BC137" s="277">
        <f>IF(BC$20&lt;$C$133,$B137*POWER(POWER($C137/$B137,1/($C$133-$B$133)),BC$20-$B$133),
IF(BC$20&lt;$D$133,$C137*POWER(POWER($D137/$C137,1/($D$133-$C$133)),BC$20-$C$133),
IF(BC$20&lt;$E$133,$D137*POWER(POWER($E137/$D137,1/($E$133-$D$133)),BC$20-$D$133),
IF(BC$20&lt;$F$133,$E137*POWER(POWER($F137/$E137,1/($F$133-$E$133)),BC$20-$E$133),
IF(BC$20&lt;$G$133,$F137*POWER(POWER($G137/$F137,1/($G$133-$F$133)),BC$20-$F$133),$G137)))))</f>
        <v>77316.767129629632</v>
      </c>
      <c r="BD137" s="277">
        <f>IF(BD$20&lt;$C$133,$B137*POWER(POWER($C137/$B137,1/($C$133-$B$133)),BD$20-$B$133),
IF(BD$20&lt;$D$133,$C137*POWER(POWER($D137/$C137,1/($D$133-$C$133)),BD$20-$C$133),
IF(BD$20&lt;$E$133,$D137*POWER(POWER($E137/$D137,1/($E$133-$D$133)),BD$20-$D$133),
IF(BD$20&lt;$F$133,$E137*POWER(POWER($F137/$E137,1/($F$133-$E$133)),BD$20-$E$133),
IF(BD$20&lt;$G$133,$F137*POWER(POWER($G137/$F137,1/($G$133-$F$133)),BD$20-$F$133),$G137)))))</f>
        <v>77316.767129629632</v>
      </c>
      <c r="BE137" s="277">
        <f>IF(BE$20&lt;$C$133,$B137*POWER(POWER($C137/$B137,1/($C$133-$B$133)),BE$20-$B$133),
IF(BE$20&lt;$D$133,$C137*POWER(POWER($D137/$C137,1/($D$133-$C$133)),BE$20-$C$133),
IF(BE$20&lt;$E$133,$D137*POWER(POWER($E137/$D137,1/($E$133-$D$133)),BE$20-$D$133),
IF(BE$20&lt;$F$133,$E137*POWER(POWER($F137/$E137,1/($F$133-$E$133)),BE$20-$E$133),
IF(BE$20&lt;$G$133,$F137*POWER(POWER($G137/$F137,1/($G$133-$F$133)),BE$20-$F$133),$G137)))))</f>
        <v>77316.767129629632</v>
      </c>
      <c r="BF137" s="277">
        <f>IF(BF$20&lt;$C$133,$B137*POWER(POWER($C137/$B137,1/($C$133-$B$133)),BF$20-$B$133),
IF(BF$20&lt;$D$133,$C137*POWER(POWER($D137/$C137,1/($D$133-$C$133)),BF$20-$C$133),
IF(BF$20&lt;$E$133,$D137*POWER(POWER($E137/$D137,1/($E$133-$D$133)),BF$20-$D$133),
IF(BF$20&lt;$F$133,$E137*POWER(POWER($F137/$E137,1/($F$133-$E$133)),BF$20-$E$133),
IF(BF$20&lt;$G$133,$F137*POWER(POWER($G137/$F137,1/($G$133-$F$133)),BF$20-$F$133),$G137)))))</f>
        <v>77316.767129629632</v>
      </c>
      <c r="BG137" s="277">
        <f>IF(BG$20&lt;$C$133,$B137*POWER(POWER($C137/$B137,1/($C$133-$B$133)),BG$20-$B$133),
IF(BG$20&lt;$D$133,$C137*POWER(POWER($D137/$C137,1/($D$133-$C$133)),BG$20-$C$133),
IF(BG$20&lt;$E$133,$D137*POWER(POWER($E137/$D137,1/($E$133-$D$133)),BG$20-$D$133),
IF(BG$20&lt;$F$133,$E137*POWER(POWER($F137/$E137,1/($F$133-$E$133)),BG$20-$E$133),
IF(BG$20&lt;$G$133,$F137*POWER(POWER($G137/$F137,1/($G$133-$F$133)),BG$20-$F$133),$G137)))))</f>
        <v>77316.767129629632</v>
      </c>
      <c r="BH137" s="277">
        <f>IF(BH$20&lt;$C$133,$B137*POWER(POWER($C137/$B137,1/($C$133-$B$133)),BH$20-$B$133),
IF(BH$20&lt;$D$133,$C137*POWER(POWER($D137/$C137,1/($D$133-$C$133)),BH$20-$C$133),
IF(BH$20&lt;$E$133,$D137*POWER(POWER($E137/$D137,1/($E$133-$D$133)),BH$20-$D$133),
IF(BH$20&lt;$F$133,$E137*POWER(POWER($F137/$E137,1/($F$133-$E$133)),BH$20-$E$133),
IF(BH$20&lt;$G$133,$F137*POWER(POWER($G137/$F137,1/($G$133-$F$133)),BH$20-$F$133),$G137)))))</f>
        <v>77316.767129629632</v>
      </c>
      <c r="BI137" s="277">
        <f>IF(BI$20&lt;$C$133,$B137*POWER(POWER($C137/$B137,1/($C$133-$B$133)),BI$20-$B$133),
IF(BI$20&lt;$D$133,$C137*POWER(POWER($D137/$C137,1/($D$133-$C$133)),BI$20-$C$133),
IF(BI$20&lt;$E$133,$D137*POWER(POWER($E137/$D137,1/($E$133-$D$133)),BI$20-$D$133),
IF(BI$20&lt;$F$133,$E137*POWER(POWER($F137/$E137,1/($F$133-$E$133)),BI$20-$E$133),
IF(BI$20&lt;$G$133,$F137*POWER(POWER($G137/$F137,1/($G$133-$F$133)),BI$20-$F$133),$G137)))))</f>
        <v>77316.767129629632</v>
      </c>
      <c r="BJ137" s="277">
        <f>IF(BJ$20&lt;$C$133,$B137*POWER(POWER($C137/$B137,1/($C$133-$B$133)),BJ$20-$B$133),
IF(BJ$20&lt;$D$133,$C137*POWER(POWER($D137/$C137,1/($D$133-$C$133)),BJ$20-$C$133),
IF(BJ$20&lt;$E$133,$D137*POWER(POWER($E137/$D137,1/($E$133-$D$133)),BJ$20-$D$133),
IF(BJ$20&lt;$F$133,$E137*POWER(POWER($F137/$E137,1/($F$133-$E$133)),BJ$20-$E$133),
IF(BJ$20&lt;$G$133,$F137*POWER(POWER($G137/$F137,1/($G$133-$F$133)),BJ$20-$F$133),$G137)))))</f>
        <v>77316.767129629632</v>
      </c>
      <c r="BK137" s="277">
        <f>IF(BK$20&lt;$C$133,$B137*POWER(POWER($C137/$B137,1/($C$133-$B$133)),BK$20-$B$133),
IF(BK$20&lt;$D$133,$C137*POWER(POWER($D137/$C137,1/($D$133-$C$133)),BK$20-$C$133),
IF(BK$20&lt;$E$133,$D137*POWER(POWER($E137/$D137,1/($E$133-$D$133)),BK$20-$D$133),
IF(BK$20&lt;$F$133,$E137*POWER(POWER($F137/$E137,1/($F$133-$E$133)),BK$20-$E$133),
IF(BK$20&lt;$G$133,$F137*POWER(POWER($G137/$F137,1/($G$133-$F$133)),BK$20-$F$133),$G137)))))</f>
        <v>77316.767129629632</v>
      </c>
      <c r="BL137" s="277">
        <f>IF(BL$20&lt;$C$133,$B137*POWER(POWER($C137/$B137,1/($C$133-$B$133)),BL$20-$B$133),
IF(BL$20&lt;$D$133,$C137*POWER(POWER($D137/$C137,1/($D$133-$C$133)),BL$20-$C$133),
IF(BL$20&lt;$E$133,$D137*POWER(POWER($E137/$D137,1/($E$133-$D$133)),BL$20-$D$133),
IF(BL$20&lt;$F$133,$E137*POWER(POWER($F137/$E137,1/($F$133-$E$133)),BL$20-$E$133),
IF(BL$20&lt;$G$133,$F137*POWER(POWER($G137/$F137,1/($G$133-$F$133)),BL$20-$F$133),$G137)))))</f>
        <v>77316.767129629632</v>
      </c>
      <c r="BM137" s="277">
        <f>IF(BM$20&lt;$C$133,$B137*POWER(POWER($C137/$B137,1/($C$133-$B$133)),BM$20-$B$133),
IF(BM$20&lt;$D$133,$C137*POWER(POWER($D137/$C137,1/($D$133-$C$133)),BM$20-$C$133),
IF(BM$20&lt;$E$133,$D137*POWER(POWER($E137/$D137,1/($E$133-$D$133)),BM$20-$D$133),
IF(BM$20&lt;$F$133,$E137*POWER(POWER($F137/$E137,1/($F$133-$E$133)),BM$20-$E$133),
IF(BM$20&lt;$G$133,$F137*POWER(POWER($G137/$F137,1/($G$133-$F$133)),BM$20-$F$133),$G137)))))</f>
        <v>77316.767129629632</v>
      </c>
      <c r="BN137" s="277">
        <f>IF(BN$20&lt;$C$133,$B137*POWER(POWER($C137/$B137,1/($C$133-$B$133)),BN$20-$B$133),
IF(BN$20&lt;$D$133,$C137*POWER(POWER($D137/$C137,1/($D$133-$C$133)),BN$20-$C$133),
IF(BN$20&lt;$E$133,$D137*POWER(POWER($E137/$D137,1/($E$133-$D$133)),BN$20-$D$133),
IF(BN$20&lt;$F$133,$E137*POWER(POWER($F137/$E137,1/($F$133-$E$133)),BN$20-$E$133),
IF(BN$20&lt;$G$133,$F137*POWER(POWER($G137/$F137,1/($G$133-$F$133)),BN$20-$F$133),$G137)))))</f>
        <v>77316.767129629632</v>
      </c>
      <c r="BO137" s="277">
        <f>IF(BO$20&lt;$C$133,$B137*POWER(POWER($C137/$B137,1/($C$133-$B$133)),BO$20-$B$133),
IF(BO$20&lt;$D$133,$C137*POWER(POWER($D137/$C137,1/($D$133-$C$133)),BO$20-$C$133),
IF(BO$20&lt;$E$133,$D137*POWER(POWER($E137/$D137,1/($E$133-$D$133)),BO$20-$D$133),
IF(BO$20&lt;$F$133,$E137*POWER(POWER($F137/$E137,1/($F$133-$E$133)),BO$20-$E$133),
IF(BO$20&lt;$G$133,$F137*POWER(POWER($G137/$F137,1/($G$133-$F$133)),BO$20-$F$133),$G137)))))</f>
        <v>77316.767129629632</v>
      </c>
      <c r="BP137" s="277">
        <f>IF(BP$20&lt;$C$133,$B137*POWER(POWER($C137/$B137,1/($C$133-$B$133)),BP$20-$B$133),
IF(BP$20&lt;$D$133,$C137*POWER(POWER($D137/$C137,1/($D$133-$C$133)),BP$20-$C$133),
IF(BP$20&lt;$E$133,$D137*POWER(POWER($E137/$D137,1/($E$133-$D$133)),BP$20-$D$133),
IF(BP$20&lt;$F$133,$E137*POWER(POWER($F137/$E137,1/($F$133-$E$133)),BP$20-$E$133),
IF(BP$20&lt;$G$133,$F137*POWER(POWER($G137/$F137,1/($G$133-$F$133)),BP$20-$F$133),$G137)))))</f>
        <v>77316.767129629632</v>
      </c>
      <c r="BQ137" s="277">
        <f>IF(BQ$20&lt;$C$133,$B137*POWER(POWER($C137/$B137,1/($C$133-$B$133)),BQ$20-$B$133),
IF(BQ$20&lt;$D$133,$C137*POWER(POWER($D137/$C137,1/($D$133-$C$133)),BQ$20-$C$133),
IF(BQ$20&lt;$E$133,$D137*POWER(POWER($E137/$D137,1/($E$133-$D$133)),BQ$20-$D$133),
IF(BQ$20&lt;$F$133,$E137*POWER(POWER($F137/$E137,1/($F$133-$E$133)),BQ$20-$E$133),
IF(BQ$20&lt;$G$133,$F137*POWER(POWER($G137/$F137,1/($G$133-$F$133)),BQ$20-$F$133),$G137)))))</f>
        <v>77316.767129629632</v>
      </c>
      <c r="BR137" s="277">
        <f>IF(BR$20&lt;$C$133,$B137*POWER(POWER($C137/$B137,1/($C$133-$B$133)),BR$20-$B$133),
IF(BR$20&lt;$D$133,$C137*POWER(POWER($D137/$C137,1/($D$133-$C$133)),BR$20-$C$133),
IF(BR$20&lt;$E$133,$D137*POWER(POWER($E137/$D137,1/($E$133-$D$133)),BR$20-$D$133),
IF(BR$20&lt;$F$133,$E137*POWER(POWER($F137/$E137,1/($F$133-$E$133)),BR$20-$E$133),
IF(BR$20&lt;$G$133,$F137*POWER(POWER($G137/$F137,1/($G$133-$F$133)),BR$20-$F$133),$G137)))))</f>
        <v>77316.767129629632</v>
      </c>
      <c r="BS137" s="277">
        <f>IF(BS$20&lt;$C$133,$B137*POWER(POWER($C137/$B137,1/($C$133-$B$133)),BS$20-$B$133),
IF(BS$20&lt;$D$133,$C137*POWER(POWER($D137/$C137,1/($D$133-$C$133)),BS$20-$C$133),
IF(BS$20&lt;$E$133,$D137*POWER(POWER($E137/$D137,1/($E$133-$D$133)),BS$20-$D$133),
IF(BS$20&lt;$F$133,$E137*POWER(POWER($F137/$E137,1/($F$133-$E$133)),BS$20-$E$133),
IF(BS$20&lt;$G$133,$F137*POWER(POWER($G137/$F137,1/($G$133-$F$133)),BS$20-$F$133),$G137)))))</f>
        <v>77316.767129629632</v>
      </c>
    </row>
    <row r="138" spans="1:72" outlineLevel="2">
      <c r="B138" s="67"/>
      <c r="C138" s="67"/>
      <c r="D138" s="67"/>
      <c r="E138" s="67"/>
      <c r="F138" s="67"/>
      <c r="G138" s="67"/>
      <c r="H138" s="67"/>
      <c r="J138" s="8"/>
      <c r="K138" s="573"/>
    </row>
    <row r="139" spans="1:72" s="3" customFormat="1" ht="15.5" outlineLevel="1">
      <c r="A139" s="57" t="s">
        <v>168</v>
      </c>
      <c r="B139" s="51"/>
      <c r="C139" s="58"/>
      <c r="D139" s="121"/>
      <c r="E139" s="122"/>
      <c r="F139" s="122"/>
      <c r="G139" s="123"/>
      <c r="I139"/>
      <c r="J139" s="8"/>
      <c r="K139" s="573"/>
      <c r="AC139" s="75"/>
      <c r="AD139" s="75"/>
      <c r="AE139" s="75"/>
      <c r="AF139" s="75"/>
      <c r="AG139" s="75"/>
      <c r="AH139" s="75"/>
      <c r="AI139" s="75"/>
      <c r="AJ139" s="75"/>
      <c r="AK139" s="75"/>
      <c r="AL139" s="75"/>
      <c r="AM139" s="75"/>
      <c r="AN139" s="75"/>
      <c r="AO139" s="75"/>
      <c r="AP139" s="75"/>
      <c r="AQ139" s="75"/>
      <c r="AR139" s="75"/>
      <c r="AS139" s="75"/>
      <c r="AT139" s="75"/>
      <c r="AU139" s="75"/>
      <c r="AV139" s="75"/>
      <c r="AW139" s="75"/>
      <c r="AX139" s="75"/>
      <c r="AY139" s="75"/>
      <c r="AZ139" s="75"/>
      <c r="BA139" s="75"/>
      <c r="BB139" s="75"/>
      <c r="BC139" s="75"/>
      <c r="BD139" s="75"/>
      <c r="BE139" s="75"/>
      <c r="BF139" s="75"/>
      <c r="BG139" s="75"/>
      <c r="BH139" s="75"/>
      <c r="BI139" s="75"/>
      <c r="BJ139" s="75"/>
      <c r="BK139" s="75"/>
      <c r="BL139" s="75"/>
      <c r="BM139" s="75"/>
      <c r="BN139" s="75"/>
      <c r="BO139" s="75"/>
      <c r="BP139" s="75"/>
      <c r="BQ139" s="75"/>
      <c r="BR139" s="75"/>
      <c r="BS139" s="75"/>
      <c r="BT139" s="75"/>
    </row>
    <row r="140" spans="1:72" s="3" customFormat="1" outlineLevel="2">
      <c r="A140"/>
      <c r="B140"/>
      <c r="C140"/>
      <c r="D140"/>
      <c r="E140"/>
      <c r="F140"/>
      <c r="G140"/>
      <c r="I140"/>
      <c r="J140" s="8"/>
      <c r="K140" s="573"/>
      <c r="AC140" s="75"/>
      <c r="AD140" s="75"/>
      <c r="AE140" s="75"/>
      <c r="AF140" s="75"/>
      <c r="AG140" s="75"/>
      <c r="AH140" s="75"/>
      <c r="AI140" s="75"/>
      <c r="AJ140" s="75"/>
      <c r="AK140" s="75"/>
      <c r="AL140" s="75"/>
      <c r="AM140" s="75"/>
      <c r="AN140" s="75"/>
      <c r="AO140" s="75"/>
      <c r="AP140" s="75"/>
      <c r="AQ140" s="75"/>
      <c r="AR140" s="75"/>
      <c r="AS140" s="75"/>
      <c r="AT140" s="75"/>
      <c r="AU140" s="75"/>
      <c r="AV140" s="75"/>
      <c r="AW140" s="75"/>
      <c r="AX140" s="75"/>
      <c r="AY140" s="75"/>
      <c r="AZ140" s="75"/>
      <c r="BA140" s="75"/>
      <c r="BB140" s="75"/>
      <c r="BC140" s="75"/>
      <c r="BD140" s="75"/>
      <c r="BE140" s="75"/>
      <c r="BF140" s="75"/>
      <c r="BG140" s="75"/>
      <c r="BH140" s="75"/>
      <c r="BI140" s="75"/>
      <c r="BJ140" s="75"/>
      <c r="BK140" s="75"/>
      <c r="BL140" s="75"/>
      <c r="BM140" s="75"/>
      <c r="BN140" s="75"/>
      <c r="BO140" s="75"/>
      <c r="BP140" s="75"/>
      <c r="BQ140" s="75"/>
      <c r="BR140" s="75"/>
      <c r="BS140" s="75"/>
      <c r="BT140" s="75"/>
    </row>
    <row r="141" spans="1:72" outlineLevel="2">
      <c r="A141" s="17" t="s">
        <v>147</v>
      </c>
      <c r="B141" s="191">
        <f>$B$106+0</f>
        <v>2023</v>
      </c>
      <c r="C141" s="191">
        <f>$B$106+5</f>
        <v>2028</v>
      </c>
      <c r="D141" s="191">
        <f>$B$106+10</f>
        <v>2033</v>
      </c>
      <c r="E141" s="191">
        <f>$B$106+15</f>
        <v>2038</v>
      </c>
      <c r="F141" s="191">
        <f>$B$106+20</f>
        <v>2043</v>
      </c>
      <c r="G141" s="191">
        <f>$B$106+25</f>
        <v>2048</v>
      </c>
      <c r="H141" s="191"/>
      <c r="J141" s="8" t="s">
        <v>814</v>
      </c>
      <c r="K141" s="573"/>
    </row>
    <row r="142" spans="1:72" outlineLevel="2">
      <c r="A142" s="107" t="s">
        <v>148</v>
      </c>
      <c r="B142" s="152">
        <v>6854</v>
      </c>
      <c r="C142" s="152">
        <v>5179</v>
      </c>
      <c r="D142" s="152">
        <v>6859</v>
      </c>
      <c r="E142" s="152">
        <v>5585</v>
      </c>
      <c r="F142" s="152">
        <v>5796</v>
      </c>
      <c r="G142" s="438">
        <v>7894</v>
      </c>
      <c r="H142" s="439"/>
      <c r="I142" s="35" t="s">
        <v>149</v>
      </c>
      <c r="J142" s="8"/>
      <c r="K142" s="573"/>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c r="BJ142" s="187"/>
      <c r="BK142" s="187"/>
      <c r="BL142" s="187"/>
      <c r="BM142" s="187"/>
      <c r="BN142" s="187"/>
      <c r="BO142" s="187"/>
      <c r="BP142" s="187"/>
      <c r="BQ142" s="187"/>
      <c r="BR142" s="187"/>
      <c r="BS142" s="187"/>
    </row>
    <row r="143" spans="1:72" outlineLevel="2">
      <c r="A143" s="107" t="s">
        <v>150</v>
      </c>
      <c r="B143" s="152">
        <v>888</v>
      </c>
      <c r="C143" s="152">
        <v>0</v>
      </c>
      <c r="D143" s="152">
        <v>88</v>
      </c>
      <c r="E143" s="152">
        <v>947</v>
      </c>
      <c r="F143" s="152">
        <v>868</v>
      </c>
      <c r="G143" s="438">
        <v>1575</v>
      </c>
      <c r="H143" s="439"/>
      <c r="I143" s="35" t="s">
        <v>149</v>
      </c>
      <c r="J143" s="8"/>
      <c r="K143" s="573"/>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7"/>
      <c r="BF143" s="187"/>
      <c r="BG143" s="187"/>
      <c r="BH143" s="187"/>
      <c r="BI143" s="187"/>
      <c r="BJ143" s="187"/>
      <c r="BK143" s="187"/>
      <c r="BL143" s="187"/>
      <c r="BM143" s="187"/>
      <c r="BN143" s="187"/>
      <c r="BO143" s="187"/>
      <c r="BP143" s="187"/>
      <c r="BQ143" s="187"/>
      <c r="BR143" s="187"/>
      <c r="BS143" s="187"/>
    </row>
    <row r="144" spans="1:72" outlineLevel="2">
      <c r="A144" s="107" t="s">
        <v>151</v>
      </c>
      <c r="B144" s="152">
        <v>44766</v>
      </c>
      <c r="C144" s="152">
        <v>65568</v>
      </c>
      <c r="D144" s="152">
        <v>55896</v>
      </c>
      <c r="E144" s="152">
        <v>51748</v>
      </c>
      <c r="F144" s="152">
        <v>46465</v>
      </c>
      <c r="G144" s="438">
        <v>48595</v>
      </c>
      <c r="H144" s="439"/>
      <c r="I144" s="35" t="s">
        <v>149</v>
      </c>
      <c r="J144" s="8"/>
      <c r="K144" s="573"/>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c r="BB144" s="187"/>
      <c r="BC144" s="187"/>
      <c r="BD144" s="187"/>
      <c r="BE144" s="187"/>
      <c r="BF144" s="187"/>
      <c r="BG144" s="187"/>
      <c r="BH144" s="187"/>
      <c r="BI144" s="187"/>
      <c r="BJ144" s="187"/>
      <c r="BK144" s="187"/>
      <c r="BL144" s="187"/>
      <c r="BM144" s="187"/>
      <c r="BN144" s="187"/>
      <c r="BO144" s="187"/>
      <c r="BP144" s="187"/>
      <c r="BQ144" s="187"/>
      <c r="BR144" s="187"/>
      <c r="BS144" s="187"/>
    </row>
    <row r="145" spans="1:71" outlineLevel="2">
      <c r="A145" s="107" t="s">
        <v>152</v>
      </c>
      <c r="B145" s="152">
        <v>0</v>
      </c>
      <c r="C145" s="152">
        <v>0</v>
      </c>
      <c r="D145" s="152">
        <v>0</v>
      </c>
      <c r="E145" s="152">
        <v>0</v>
      </c>
      <c r="F145" s="152">
        <v>0</v>
      </c>
      <c r="G145" s="438">
        <v>619</v>
      </c>
      <c r="H145" s="439"/>
      <c r="I145" s="35" t="s">
        <v>149</v>
      </c>
      <c r="J145" s="8"/>
      <c r="K145" s="573"/>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c r="BB145" s="187"/>
      <c r="BC145" s="187"/>
      <c r="BD145" s="187"/>
      <c r="BE145" s="187"/>
      <c r="BF145" s="187"/>
      <c r="BG145" s="187"/>
      <c r="BH145" s="187"/>
      <c r="BI145" s="187"/>
      <c r="BJ145" s="187"/>
      <c r="BK145" s="187"/>
      <c r="BL145" s="187"/>
      <c r="BM145" s="187"/>
      <c r="BN145" s="187"/>
      <c r="BO145" s="187"/>
      <c r="BP145" s="187"/>
      <c r="BQ145" s="187"/>
      <c r="BR145" s="187"/>
      <c r="BS145" s="187"/>
    </row>
    <row r="146" spans="1:71" outlineLevel="2">
      <c r="A146" s="107" t="s">
        <v>153</v>
      </c>
      <c r="B146" s="152">
        <v>25557</v>
      </c>
      <c r="C146" s="152">
        <v>25751</v>
      </c>
      <c r="D146" s="152">
        <v>33844</v>
      </c>
      <c r="E146" s="152">
        <v>25098</v>
      </c>
      <c r="F146" s="152">
        <v>19749</v>
      </c>
      <c r="G146" s="438">
        <v>16221</v>
      </c>
      <c r="H146" s="439"/>
      <c r="I146" s="35" t="s">
        <v>149</v>
      </c>
      <c r="J146" s="8"/>
      <c r="K146" s="573"/>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c r="BA146" s="187"/>
      <c r="BB146" s="187"/>
      <c r="BC146" s="187"/>
      <c r="BD146" s="187"/>
      <c r="BE146" s="187"/>
      <c r="BF146" s="187"/>
      <c r="BG146" s="187"/>
      <c r="BH146" s="187"/>
      <c r="BI146" s="187"/>
      <c r="BJ146" s="187"/>
      <c r="BK146" s="187"/>
      <c r="BL146" s="187"/>
      <c r="BM146" s="187"/>
      <c r="BN146" s="187"/>
      <c r="BO146" s="187"/>
      <c r="BP146" s="187"/>
      <c r="BQ146" s="187"/>
      <c r="BR146" s="187"/>
      <c r="BS146" s="187"/>
    </row>
    <row r="147" spans="1:71" outlineLevel="2">
      <c r="A147" s="107" t="s">
        <v>154</v>
      </c>
      <c r="B147" s="152">
        <v>186308</v>
      </c>
      <c r="C147" s="152">
        <v>252999</v>
      </c>
      <c r="D147" s="152">
        <v>277079</v>
      </c>
      <c r="E147" s="152">
        <v>333817</v>
      </c>
      <c r="F147" s="152">
        <v>384701</v>
      </c>
      <c r="G147" s="438">
        <v>482454</v>
      </c>
      <c r="H147" s="439"/>
      <c r="I147" s="35" t="s">
        <v>149</v>
      </c>
      <c r="J147" s="8"/>
      <c r="K147" s="573"/>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c r="BB147" s="187"/>
      <c r="BC147" s="187"/>
      <c r="BD147" s="187"/>
      <c r="BE147" s="187"/>
      <c r="BF147" s="187"/>
      <c r="BG147" s="187"/>
      <c r="BH147" s="187"/>
      <c r="BI147" s="187"/>
      <c r="BJ147" s="187"/>
      <c r="BK147" s="187"/>
      <c r="BL147" s="187"/>
      <c r="BM147" s="187"/>
      <c r="BN147" s="187"/>
      <c r="BO147" s="187"/>
      <c r="BP147" s="187"/>
      <c r="BQ147" s="187"/>
      <c r="BR147" s="187"/>
      <c r="BS147" s="187"/>
    </row>
    <row r="148" spans="1:71" outlineLevel="2">
      <c r="A148" s="107" t="s">
        <v>155</v>
      </c>
      <c r="B148" s="152">
        <v>210566</v>
      </c>
      <c r="C148" s="152">
        <v>331920</v>
      </c>
      <c r="D148" s="152">
        <v>431091</v>
      </c>
      <c r="E148" s="152">
        <v>540045</v>
      </c>
      <c r="F148" s="152">
        <v>686006</v>
      </c>
      <c r="G148" s="438">
        <v>946785</v>
      </c>
      <c r="H148" s="439"/>
      <c r="I148" s="35" t="s">
        <v>149</v>
      </c>
      <c r="J148" s="8"/>
      <c r="K148" s="573"/>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7"/>
      <c r="BF148" s="187"/>
      <c r="BG148" s="187"/>
      <c r="BH148" s="187"/>
      <c r="BI148" s="187"/>
      <c r="BJ148" s="187"/>
      <c r="BK148" s="187"/>
      <c r="BL148" s="187"/>
      <c r="BM148" s="187"/>
      <c r="BN148" s="187"/>
      <c r="BO148" s="187"/>
      <c r="BP148" s="187"/>
      <c r="BQ148" s="187"/>
      <c r="BR148" s="187"/>
      <c r="BS148" s="187"/>
    </row>
    <row r="149" spans="1:71" outlineLevel="2">
      <c r="A149" s="107" t="s">
        <v>156</v>
      </c>
      <c r="B149" s="152">
        <v>47312</v>
      </c>
      <c r="C149" s="152">
        <v>74785</v>
      </c>
      <c r="D149" s="152">
        <v>81000</v>
      </c>
      <c r="E149" s="152">
        <v>90058</v>
      </c>
      <c r="F149" s="152">
        <v>129833</v>
      </c>
      <c r="G149" s="438">
        <v>131586</v>
      </c>
      <c r="H149" s="439"/>
      <c r="I149" s="35" t="s">
        <v>149</v>
      </c>
      <c r="J149" s="8"/>
      <c r="K149" s="573"/>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7"/>
      <c r="BF149" s="187"/>
      <c r="BG149" s="187"/>
      <c r="BH149" s="187"/>
      <c r="BI149" s="187"/>
      <c r="BJ149" s="187"/>
      <c r="BK149" s="187"/>
      <c r="BL149" s="187"/>
      <c r="BM149" s="187"/>
      <c r="BN149" s="187"/>
      <c r="BO149" s="187"/>
      <c r="BP149" s="187"/>
      <c r="BQ149" s="187"/>
      <c r="BR149" s="187"/>
      <c r="BS149" s="187"/>
    </row>
    <row r="150" spans="1:71" outlineLevel="2">
      <c r="A150" s="107" t="s">
        <v>157</v>
      </c>
      <c r="B150" s="152">
        <v>1962</v>
      </c>
      <c r="C150" s="152">
        <v>1677</v>
      </c>
      <c r="D150" s="152">
        <v>2181</v>
      </c>
      <c r="E150" s="152">
        <v>2033</v>
      </c>
      <c r="F150" s="152">
        <v>2131</v>
      </c>
      <c r="G150" s="438">
        <v>2445</v>
      </c>
      <c r="H150" s="439"/>
      <c r="I150" s="35" t="s">
        <v>149</v>
      </c>
      <c r="J150" s="8"/>
      <c r="K150" s="573"/>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c r="BB150" s="187"/>
      <c r="BC150" s="187"/>
      <c r="BD150" s="187"/>
      <c r="BE150" s="187"/>
      <c r="BF150" s="187"/>
      <c r="BG150" s="187"/>
      <c r="BH150" s="187"/>
      <c r="BI150" s="187"/>
      <c r="BJ150" s="187"/>
      <c r="BK150" s="187"/>
      <c r="BL150" s="187"/>
      <c r="BM150" s="187"/>
      <c r="BN150" s="187"/>
      <c r="BO150" s="187"/>
      <c r="BP150" s="187"/>
      <c r="BQ150" s="187"/>
      <c r="BR150" s="187"/>
      <c r="BS150" s="187"/>
    </row>
    <row r="151" spans="1:71" outlineLevel="2">
      <c r="A151" s="107" t="s">
        <v>158</v>
      </c>
      <c r="B151" s="152">
        <v>40653</v>
      </c>
      <c r="C151" s="152">
        <v>43451</v>
      </c>
      <c r="D151" s="152">
        <v>45234</v>
      </c>
      <c r="E151" s="152">
        <v>42587</v>
      </c>
      <c r="F151" s="152">
        <v>45486</v>
      </c>
      <c r="G151" s="438">
        <v>57827</v>
      </c>
      <c r="H151" s="439"/>
      <c r="I151" s="35" t="s">
        <v>149</v>
      </c>
      <c r="J151" s="8"/>
      <c r="K151" s="573"/>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row>
    <row r="152" spans="1:71" outlineLevel="2">
      <c r="A152" s="107" t="s">
        <v>159</v>
      </c>
      <c r="B152" s="152">
        <v>17841</v>
      </c>
      <c r="C152" s="152">
        <v>25983</v>
      </c>
      <c r="D152" s="152">
        <v>23401</v>
      </c>
      <c r="E152" s="152">
        <v>26326</v>
      </c>
      <c r="F152" s="152">
        <v>53476</v>
      </c>
      <c r="G152" s="438">
        <v>63824</v>
      </c>
      <c r="H152" s="439"/>
      <c r="I152" s="35" t="s">
        <v>149</v>
      </c>
      <c r="J152" s="8"/>
      <c r="K152" s="573"/>
      <c r="AB152" s="187"/>
      <c r="AC152" s="187"/>
      <c r="AD152" s="187"/>
      <c r="AE152" s="187"/>
      <c r="AF152" s="187"/>
      <c r="AG152" s="187"/>
      <c r="AH152" s="187"/>
      <c r="AI152" s="187"/>
      <c r="AJ152" s="187"/>
      <c r="AK152" s="187"/>
      <c r="AL152" s="187"/>
      <c r="AM152" s="187"/>
      <c r="AN152" s="187"/>
      <c r="AO152" s="187"/>
      <c r="AP152" s="187"/>
      <c r="AQ152" s="187"/>
      <c r="AR152" s="187"/>
      <c r="AS152" s="187"/>
      <c r="AT152" s="187"/>
      <c r="AU152" s="187"/>
      <c r="AV152" s="187"/>
      <c r="AW152" s="187"/>
      <c r="AX152" s="187"/>
      <c r="AY152" s="187"/>
      <c r="AZ152" s="187"/>
      <c r="BA152" s="187"/>
      <c r="BB152" s="187"/>
      <c r="BC152" s="187"/>
      <c r="BD152" s="187"/>
      <c r="BE152" s="187"/>
      <c r="BF152" s="187"/>
      <c r="BG152" s="187"/>
      <c r="BH152" s="187"/>
      <c r="BI152" s="187"/>
      <c r="BJ152" s="187"/>
      <c r="BK152" s="187"/>
      <c r="BL152" s="187"/>
      <c r="BM152" s="187"/>
      <c r="BN152" s="187"/>
      <c r="BO152" s="187"/>
      <c r="BP152" s="187"/>
      <c r="BQ152" s="187"/>
      <c r="BR152" s="187"/>
      <c r="BS152" s="187"/>
    </row>
    <row r="153" spans="1:71" outlineLevel="2">
      <c r="A153" s="107" t="s">
        <v>160</v>
      </c>
      <c r="B153" s="152">
        <v>29203</v>
      </c>
      <c r="C153" s="152">
        <v>47308</v>
      </c>
      <c r="D153" s="152">
        <v>56067</v>
      </c>
      <c r="E153" s="152">
        <v>78462</v>
      </c>
      <c r="F153" s="152">
        <v>92379</v>
      </c>
      <c r="G153" s="438">
        <v>109079</v>
      </c>
      <c r="H153" s="439"/>
      <c r="I153" s="35" t="s">
        <v>149</v>
      </c>
      <c r="J153" s="8"/>
      <c r="K153" s="573"/>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row>
    <row r="154" spans="1:71" outlineLevel="2">
      <c r="A154" s="107" t="s">
        <v>161</v>
      </c>
      <c r="B154" s="152">
        <v>8043</v>
      </c>
      <c r="C154" s="152">
        <v>8417</v>
      </c>
      <c r="D154" s="152">
        <v>12201</v>
      </c>
      <c r="E154" s="152">
        <v>11226</v>
      </c>
      <c r="F154" s="152">
        <v>16019</v>
      </c>
      <c r="G154" s="438">
        <v>15874</v>
      </c>
      <c r="H154" s="439"/>
      <c r="I154" s="35" t="s">
        <v>149</v>
      </c>
      <c r="J154" s="8"/>
      <c r="K154" s="573"/>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row>
    <row r="155" spans="1:71" outlineLevel="2">
      <c r="A155" s="107" t="s">
        <v>162</v>
      </c>
      <c r="B155" s="152">
        <v>50269</v>
      </c>
      <c r="C155" s="152">
        <v>57669</v>
      </c>
      <c r="D155" s="152">
        <v>62887</v>
      </c>
      <c r="E155" s="152">
        <v>67918</v>
      </c>
      <c r="F155" s="152">
        <v>80845</v>
      </c>
      <c r="G155" s="438">
        <v>96662</v>
      </c>
      <c r="H155" s="439"/>
      <c r="I155" s="35" t="s">
        <v>149</v>
      </c>
      <c r="J155" s="8"/>
      <c r="K155" s="573"/>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7"/>
      <c r="BF155" s="187"/>
      <c r="BG155" s="187"/>
      <c r="BH155" s="187"/>
      <c r="BI155" s="187"/>
      <c r="BJ155" s="187"/>
      <c r="BK155" s="187"/>
      <c r="BL155" s="187"/>
      <c r="BM155" s="187"/>
      <c r="BN155" s="187"/>
      <c r="BO155" s="187"/>
      <c r="BP155" s="187"/>
      <c r="BQ155" s="187"/>
      <c r="BR155" s="187"/>
      <c r="BS155" s="187"/>
    </row>
    <row r="156" spans="1:71" outlineLevel="2">
      <c r="A156" s="107" t="s">
        <v>163</v>
      </c>
      <c r="B156" s="152">
        <v>23422</v>
      </c>
      <c r="C156" s="152">
        <v>26479</v>
      </c>
      <c r="D156" s="152">
        <v>28912</v>
      </c>
      <c r="E156" s="152">
        <v>22657</v>
      </c>
      <c r="F156" s="152">
        <v>27501</v>
      </c>
      <c r="G156" s="438">
        <v>41130</v>
      </c>
      <c r="H156" s="439"/>
      <c r="I156" s="35" t="s">
        <v>149</v>
      </c>
      <c r="J156" s="8"/>
      <c r="K156" s="573"/>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7"/>
      <c r="BF156" s="187"/>
      <c r="BG156" s="187"/>
      <c r="BH156" s="187"/>
      <c r="BI156" s="187"/>
      <c r="BJ156" s="187"/>
      <c r="BK156" s="187"/>
      <c r="BL156" s="187"/>
      <c r="BM156" s="187"/>
      <c r="BN156" s="187"/>
      <c r="BO156" s="187"/>
      <c r="BP156" s="187"/>
      <c r="BQ156" s="187"/>
      <c r="BR156" s="187"/>
      <c r="BS156" s="187"/>
    </row>
    <row r="157" spans="1:71" outlineLevel="2">
      <c r="A157" s="107" t="s">
        <v>164</v>
      </c>
      <c r="B157" s="152">
        <v>591</v>
      </c>
      <c r="C157" s="152">
        <v>465</v>
      </c>
      <c r="D157" s="152">
        <v>1094</v>
      </c>
      <c r="E157" s="152">
        <v>424</v>
      </c>
      <c r="F157" s="152">
        <v>2841</v>
      </c>
      <c r="G157" s="438">
        <v>2043</v>
      </c>
      <c r="H157" s="439"/>
      <c r="I157" s="35" t="s">
        <v>149</v>
      </c>
      <c r="J157" s="8"/>
      <c r="K157" s="573"/>
      <c r="AB157" s="187"/>
      <c r="AC157" s="187"/>
      <c r="AD157" s="187"/>
      <c r="AE157" s="187"/>
      <c r="AF157" s="187"/>
      <c r="AG157" s="187"/>
      <c r="AH157" s="187"/>
      <c r="AI157" s="187"/>
      <c r="AJ157" s="187"/>
      <c r="AK157" s="187"/>
      <c r="AL157" s="187"/>
      <c r="AM157" s="187"/>
      <c r="AN157" s="187"/>
      <c r="AO157" s="187"/>
      <c r="AP157" s="187"/>
      <c r="AQ157" s="187"/>
      <c r="AR157" s="187"/>
      <c r="AS157" s="187"/>
      <c r="AT157" s="187"/>
      <c r="AU157" s="187"/>
      <c r="AV157" s="187"/>
      <c r="AW157" s="187"/>
      <c r="AX157" s="187"/>
      <c r="AY157" s="187"/>
      <c r="AZ157" s="187"/>
      <c r="BA157" s="187"/>
      <c r="BB157" s="187"/>
      <c r="BC157" s="187"/>
      <c r="BD157" s="187"/>
      <c r="BE157" s="187"/>
      <c r="BF157" s="187"/>
      <c r="BG157" s="187"/>
      <c r="BH157" s="187"/>
      <c r="BI157" s="187"/>
      <c r="BJ157" s="187"/>
      <c r="BK157" s="187"/>
      <c r="BL157" s="187"/>
      <c r="BM157" s="187"/>
      <c r="BN157" s="187"/>
      <c r="BO157" s="187"/>
      <c r="BP157" s="187"/>
      <c r="BQ157" s="187"/>
      <c r="BR157" s="187"/>
      <c r="BS157" s="187"/>
    </row>
    <row r="158" spans="1:71" outlineLevel="2">
      <c r="A158" s="107" t="s">
        <v>165</v>
      </c>
      <c r="B158" s="152">
        <v>20288</v>
      </c>
      <c r="C158" s="152">
        <v>20855</v>
      </c>
      <c r="D158" s="152">
        <v>23052</v>
      </c>
      <c r="E158" s="152">
        <v>29146</v>
      </c>
      <c r="F158" s="152">
        <v>38999</v>
      </c>
      <c r="G158" s="438">
        <v>46306</v>
      </c>
      <c r="H158" s="439"/>
      <c r="I158" s="35" t="s">
        <v>149</v>
      </c>
      <c r="J158" s="8"/>
      <c r="K158" s="573"/>
      <c r="AB158" s="187"/>
      <c r="AC158" s="187"/>
      <c r="AD158" s="187"/>
      <c r="AE158" s="187"/>
      <c r="AF158" s="187"/>
      <c r="AG158" s="187"/>
      <c r="AH158" s="187"/>
      <c r="AI158" s="187"/>
      <c r="AJ158" s="187"/>
      <c r="AK158" s="187"/>
      <c r="AL158" s="187"/>
      <c r="AM158" s="187"/>
      <c r="AN158" s="187"/>
      <c r="AO158" s="187"/>
      <c r="AP158" s="187"/>
      <c r="AQ158" s="187"/>
      <c r="AR158" s="187"/>
      <c r="AS158" s="187"/>
      <c r="AT158" s="187"/>
      <c r="AU158" s="187"/>
      <c r="AV158" s="187"/>
      <c r="AW158" s="187"/>
      <c r="AX158" s="187"/>
      <c r="AY158" s="187"/>
      <c r="AZ158" s="187"/>
      <c r="BA158" s="187"/>
      <c r="BB158" s="187"/>
      <c r="BC158" s="187"/>
      <c r="BD158" s="187"/>
      <c r="BE158" s="187"/>
      <c r="BF158" s="187"/>
      <c r="BG158" s="187"/>
      <c r="BH158" s="187"/>
      <c r="BI158" s="187"/>
      <c r="BJ158" s="187"/>
      <c r="BK158" s="187"/>
      <c r="BL158" s="187"/>
      <c r="BM158" s="187"/>
      <c r="BN158" s="187"/>
      <c r="BO158" s="187"/>
      <c r="BP158" s="187"/>
      <c r="BQ158" s="187"/>
      <c r="BR158" s="187"/>
      <c r="BS158" s="187"/>
    </row>
    <row r="159" spans="1:71" outlineLevel="2">
      <c r="A159" s="107" t="s">
        <v>166</v>
      </c>
      <c r="B159" s="152">
        <v>109999</v>
      </c>
      <c r="C159" s="152">
        <v>133597</v>
      </c>
      <c r="D159" s="152">
        <v>138394</v>
      </c>
      <c r="E159" s="152">
        <v>157241</v>
      </c>
      <c r="F159" s="152">
        <v>178992</v>
      </c>
      <c r="G159" s="438">
        <v>192778</v>
      </c>
      <c r="H159" s="439"/>
      <c r="I159" s="35" t="s">
        <v>149</v>
      </c>
      <c r="J159" s="8"/>
      <c r="K159" s="573"/>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row>
    <row r="160" spans="1:71" outlineLevel="2">
      <c r="J160" s="8"/>
      <c r="K160" s="573"/>
      <c r="AP160" s="67"/>
      <c r="AQ160" s="67"/>
      <c r="AR160" s="67"/>
      <c r="AS160" s="67"/>
      <c r="AT160" s="67"/>
      <c r="AU160" s="67"/>
      <c r="AV160" s="67"/>
    </row>
    <row r="161" spans="1:92" outlineLevel="2">
      <c r="A161" s="17" t="s">
        <v>147</v>
      </c>
      <c r="B161" s="191">
        <f>$B$106+0</f>
        <v>2023</v>
      </c>
      <c r="C161" s="191">
        <f>$B$106+5</f>
        <v>2028</v>
      </c>
      <c r="D161" s="191">
        <f>$B$106+10</f>
        <v>2033</v>
      </c>
      <c r="E161" s="191">
        <f>$B$106+15</f>
        <v>2038</v>
      </c>
      <c r="F161" s="191">
        <f>$B$106+20</f>
        <v>2043</v>
      </c>
      <c r="G161" s="191">
        <f>$B$106+25</f>
        <v>2048</v>
      </c>
      <c r="H161" s="191"/>
      <c r="J161" s="8"/>
      <c r="K161" s="573"/>
    </row>
    <row r="162" spans="1:92" outlineLevel="2">
      <c r="A162" s="107" t="s">
        <v>517</v>
      </c>
      <c r="B162" s="187">
        <f>SUM(B163:B164)</f>
        <v>1671.8689814814816</v>
      </c>
      <c r="C162" s="187">
        <f t="shared" ref="C162:G162" si="12">SUM(C163:C164)</f>
        <v>1700.1902777777777</v>
      </c>
      <c r="D162" s="187">
        <f t="shared" si="12"/>
        <v>1834.2601851851853</v>
      </c>
      <c r="E162" s="187">
        <f t="shared" si="12"/>
        <v>1696.7430555555557</v>
      </c>
      <c r="F162" s="187">
        <f t="shared" si="12"/>
        <v>1805.161574074074</v>
      </c>
      <c r="G162" s="187">
        <f t="shared" si="12"/>
        <v>2303.7583333333332</v>
      </c>
      <c r="H162" s="187"/>
      <c r="I162" s="211" t="s">
        <v>144</v>
      </c>
      <c r="J162" s="8" t="s">
        <v>815</v>
      </c>
      <c r="K162" s="573"/>
      <c r="AB162" s="196">
        <f>SUM(AB163:AB164)</f>
        <v>1675.8429905598505</v>
      </c>
      <c r="AC162" s="196">
        <f t="shared" ref="AC162:AY162" si="13">SUM(AC163:AC164)</f>
        <v>1680.696399076264</v>
      </c>
      <c r="AD162" s="196">
        <f t="shared" si="13"/>
        <v>1686.3939090893889</v>
      </c>
      <c r="AE162" s="196">
        <f t="shared" si="13"/>
        <v>1692.9022920674058</v>
      </c>
      <c r="AF162" s="196">
        <f t="shared" si="13"/>
        <v>1700.1902777777777</v>
      </c>
      <c r="AG162" s="196">
        <f t="shared" si="13"/>
        <v>1725.4610890110637</v>
      </c>
      <c r="AH162" s="196">
        <f t="shared" si="13"/>
        <v>1751.4671977102078</v>
      </c>
      <c r="AI162" s="196">
        <f t="shared" si="13"/>
        <v>1778.2438961125567</v>
      </c>
      <c r="AJ162" s="196">
        <f t="shared" si="13"/>
        <v>1805.8284446873479</v>
      </c>
      <c r="AK162" s="196">
        <f t="shared" si="13"/>
        <v>1834.2601851851853</v>
      </c>
      <c r="AL162" s="196">
        <f t="shared" si="13"/>
        <v>1805.5729651790409</v>
      </c>
      <c r="AM162" s="196">
        <f t="shared" si="13"/>
        <v>1777.4952760300594</v>
      </c>
      <c r="AN162" s="196">
        <f t="shared" si="13"/>
        <v>1750.0091647856011</v>
      </c>
      <c r="AO162" s="196">
        <f t="shared" si="13"/>
        <v>1723.0973217518281</v>
      </c>
      <c r="AP162" s="196">
        <f t="shared" si="13"/>
        <v>1696.7430555555557</v>
      </c>
      <c r="AQ162" s="196">
        <f t="shared" si="13"/>
        <v>1717.8823792403196</v>
      </c>
      <c r="AR162" s="196">
        <f t="shared" si="13"/>
        <v>1739.2904130380632</v>
      </c>
      <c r="AS162" s="196">
        <f t="shared" si="13"/>
        <v>1760.970614383921</v>
      </c>
      <c r="AT162" s="196">
        <f t="shared" si="13"/>
        <v>1782.9264855191229</v>
      </c>
      <c r="AU162" s="196">
        <f t="shared" si="13"/>
        <v>1805.161574074074</v>
      </c>
      <c r="AV162" s="196">
        <f t="shared" si="13"/>
        <v>1895.3167152147228</v>
      </c>
      <c r="AW162" s="196">
        <f t="shared" si="13"/>
        <v>1990.0162732156955</v>
      </c>
      <c r="AX162" s="196">
        <f t="shared" si="13"/>
        <v>2089.4918914632772</v>
      </c>
      <c r="AY162" s="196">
        <f t="shared" si="13"/>
        <v>2193.9871780662143</v>
      </c>
      <c r="AZ162" s="196">
        <f t="shared" ref="AZ162:BA162" si="14">SUM(AZ163:AZ164)</f>
        <v>2303.7583333333332</v>
      </c>
      <c r="BA162" s="196">
        <f t="shared" si="14"/>
        <v>2303.7583333333332</v>
      </c>
      <c r="BB162" s="196">
        <f t="shared" ref="BB162:BS162" si="15">SUM(BB163:BB164)</f>
        <v>2303.7583333333332</v>
      </c>
      <c r="BC162" s="196">
        <f t="shared" si="15"/>
        <v>2303.7583333333332</v>
      </c>
      <c r="BD162" s="196">
        <f t="shared" si="15"/>
        <v>2303.7583333333332</v>
      </c>
      <c r="BE162" s="196">
        <f t="shared" si="15"/>
        <v>2303.7583333333332</v>
      </c>
      <c r="BF162" s="196">
        <f t="shared" si="15"/>
        <v>2303.7583333333332</v>
      </c>
      <c r="BG162" s="196">
        <f t="shared" si="15"/>
        <v>2303.7583333333332</v>
      </c>
      <c r="BH162" s="196">
        <f t="shared" si="15"/>
        <v>2303.7583333333332</v>
      </c>
      <c r="BI162" s="196">
        <f t="shared" si="15"/>
        <v>2303.7583333333332</v>
      </c>
      <c r="BJ162" s="196">
        <f t="shared" si="15"/>
        <v>2303.7583333333332</v>
      </c>
      <c r="BK162" s="196">
        <f t="shared" si="15"/>
        <v>2303.7583333333332</v>
      </c>
      <c r="BL162" s="196">
        <f t="shared" si="15"/>
        <v>2303.7583333333332</v>
      </c>
      <c r="BM162" s="196">
        <f t="shared" si="15"/>
        <v>2303.7583333333332</v>
      </c>
      <c r="BN162" s="196">
        <f t="shared" si="15"/>
        <v>2303.7583333333332</v>
      </c>
      <c r="BO162" s="196">
        <f t="shared" si="15"/>
        <v>2303.7583333333332</v>
      </c>
      <c r="BP162" s="196">
        <f t="shared" si="15"/>
        <v>2303.7583333333332</v>
      </c>
      <c r="BQ162" s="196">
        <f t="shared" si="15"/>
        <v>2303.7583333333332</v>
      </c>
      <c r="BR162" s="196">
        <f t="shared" si="15"/>
        <v>2303.7583333333332</v>
      </c>
      <c r="BS162" s="196">
        <f t="shared" si="15"/>
        <v>2303.7583333333332</v>
      </c>
    </row>
    <row r="163" spans="1:92" outlineLevel="2">
      <c r="A163" s="276" t="s">
        <v>37</v>
      </c>
      <c r="B163" s="275">
        <f>SUM(B150:B151)*$B$105/3/3600</f>
        <v>1440.2291666666667</v>
      </c>
      <c r="C163" s="275">
        <f t="shared" ref="C163:G163" si="16">SUM(C150:C151)*$B$105/3/3600</f>
        <v>1525.1592592592592</v>
      </c>
      <c r="D163" s="275">
        <f t="shared" si="16"/>
        <v>1602.4513888888889</v>
      </c>
      <c r="E163" s="275">
        <f t="shared" si="16"/>
        <v>1507.9907407407409</v>
      </c>
      <c r="F163" s="275">
        <f>SUM(F150:F151)*$B$105/3/3600</f>
        <v>1609.2782407407408</v>
      </c>
      <c r="G163" s="275">
        <f t="shared" si="16"/>
        <v>2036.9703703703703</v>
      </c>
      <c r="H163" s="275"/>
      <c r="I163" s="21" t="s">
        <v>144</v>
      </c>
      <c r="K163" s="569"/>
      <c r="AB163" s="277">
        <f>IF(AB$20&lt;$C$133,$B163*POWER(POWER($C163/$B163,1/($C$133-$B$133)),AB$20-$B$133),
IF(AB$20&lt;$D$133,$C163*POWER(POWER($D163/$C163,1/($D$133-$C$133)),AB$20-$C$133),
IF(AB$20&lt;$E$133,$D163*POWER(POWER($E163/$D163,1/($E$133-$D$133)),AB$20-$D$133),
IF(AB$20&lt;$F$133,$E163*POWER(POWER($F163/$E163,1/($F$133-$E$133)),AB$20-$E$133),
IF(AB$20&lt;$G$133,$F163*POWER(POWER($G163/$F163,1/($G$133-$F$133)),AB$20-$F$133),$G163)))))</f>
        <v>1456.8281361870445</v>
      </c>
      <c r="AC163" s="277">
        <f>IF(AC$20&lt;$C$133,$B163*POWER(POWER($C163/$B163,1/($C$133-$B$133)),AC$20-$B$133),
IF(AC$20&lt;$D$133,$C163*POWER(POWER($D163/$C163,1/($D$133-$C$133)),AC$20-$C$133),
IF(AC$20&lt;$E$133,$D163*POWER(POWER($E163/$D163,1/($E$133-$D$133)),AC$20-$D$133),
IF(AC$20&lt;$F$133,$E163*POWER(POWER($F163/$E163,1/($F$133-$E$133)),AC$20-$E$133),
IF(AC$20&lt;$G$133,$F163*POWER(POWER($G163/$F163,1/($G$133-$F$133)),AC$20-$F$133),$G163)))))</f>
        <v>1473.6184126157361</v>
      </c>
      <c r="AD163" s="277">
        <f>IF(AD$20&lt;$C$133,$B163*POWER(POWER($C163/$B163,1/($C$133-$B$133)),AD$20-$B$133),
IF(AD$20&lt;$D$133,$C163*POWER(POWER($D163/$C163,1/($D$133-$C$133)),AD$20-$C$133),
IF(AD$20&lt;$E$133,$D163*POWER(POWER($E163/$D163,1/($E$133-$D$133)),AD$20-$D$133),
IF(AD$20&lt;$F$133,$E163*POWER(POWER($F163/$E163,1/($F$133-$E$133)),AD$20-$E$133),
IF(AD$20&lt;$G$133,$F163*POWER(POWER($G163/$F163,1/($G$133-$F$133)),AD$20-$F$133),$G163)))))</f>
        <v>1490.6022008084783</v>
      </c>
      <c r="AE163" s="277">
        <f>IF(AE$20&lt;$C$133,$B163*POWER(POWER($C163/$B163,1/($C$133-$B$133)),AE$20-$B$133),
IF(AE$20&lt;$D$133,$C163*POWER(POWER($D163/$C163,1/($D$133-$C$133)),AE$20-$C$133),
IF(AE$20&lt;$E$133,$D163*POWER(POWER($E163/$D163,1/($E$133-$D$133)),AE$20-$D$133),
IF(AE$20&lt;$F$133,$E163*POWER(POWER($F163/$E163,1/($F$133-$E$133)),AE$20-$E$133),
IF(AE$20&lt;$G$133,$F163*POWER(POWER($G163/$F163,1/($G$133-$F$133)),AE$20-$F$133),$G163)))))</f>
        <v>1507.7817310324726</v>
      </c>
      <c r="AF163" s="277">
        <f>IF(AF$20&lt;$C$133,$B163*POWER(POWER($C163/$B163,1/($C$133-$B$133)),AF$20-$B$133),
IF(AF$20&lt;$D$133,$C163*POWER(POWER($D163/$C163,1/($D$133-$C$133)),AF$20-$C$133),
IF(AF$20&lt;$E$133,$D163*POWER(POWER($E163/$D163,1/($E$133-$D$133)),AF$20-$D$133),
IF(AF$20&lt;$F$133,$E163*POWER(POWER($F163/$E163,1/($F$133-$E$133)),AF$20-$E$133),
IF(AF$20&lt;$G$133,$F163*POWER(POWER($G163/$F163,1/($G$133-$F$133)),AF$20-$F$133),$G163)))))</f>
        <v>1525.1592592592592</v>
      </c>
      <c r="AG163" s="277">
        <f>IF(AG$20&lt;$C$133,$B163*POWER(POWER($C163/$B163,1/($C$133-$B$133)),AG$20-$B$133),
IF(AG$20&lt;$D$133,$C163*POWER(POWER($D163/$C163,1/($D$133-$C$133)),AG$20-$C$133),
IF(AG$20&lt;$E$133,$D163*POWER(POWER($E163/$D163,1/($E$133-$D$133)),AG$20-$D$133),
IF(AG$20&lt;$F$133,$E163*POWER(POWER($F163/$E163,1/($F$133-$E$133)),AG$20-$E$133),
IF(AG$20&lt;$G$133,$F163*POWER(POWER($G163/$F163,1/($G$133-$F$133)),AG$20-$F$133),$G163)))))</f>
        <v>1540.3135267262892</v>
      </c>
      <c r="AH163" s="277">
        <f>IF(AH$20&lt;$C$133,$B163*POWER(POWER($C163/$B163,1/($C$133-$B$133)),AH$20-$B$133),
IF(AH$20&lt;$D$133,$C163*POWER(POWER($D163/$C163,1/($D$133-$C$133)),AH$20-$C$133),
IF(AH$20&lt;$E$133,$D163*POWER(POWER($E163/$D163,1/($E$133-$D$133)),AH$20-$D$133),
IF(AH$20&lt;$F$133,$E163*POWER(POWER($F163/$E163,1/($F$133-$E$133)),AH$20-$E$133),
IF(AH$20&lt;$G$133,$F163*POWER(POWER($G163/$F163,1/($G$133-$F$133)),AH$20-$F$133),$G163)))))</f>
        <v>1555.618369827351</v>
      </c>
      <c r="AI163" s="277">
        <f>IF(AI$20&lt;$C$133,$B163*POWER(POWER($C163/$B163,1/($C$133-$B$133)),AI$20-$B$133),
IF(AI$20&lt;$D$133,$C163*POWER(POWER($D163/$C163,1/($D$133-$C$133)),AI$20-$C$133),
IF(AI$20&lt;$E$133,$D163*POWER(POWER($E163/$D163,1/($E$133-$D$133)),AI$20-$D$133),
IF(AI$20&lt;$F$133,$E163*POWER(POWER($F163/$E163,1/($F$133-$E$133)),AI$20-$E$133),
IF(AI$20&lt;$G$133,$F163*POWER(POWER($G163/$F163,1/($G$133-$F$133)),AI$20-$F$133),$G163)))))</f>
        <v>1571.075284710088</v>
      </c>
      <c r="AJ163" s="277">
        <f>IF(AJ$20&lt;$C$133,$B163*POWER(POWER($C163/$B163,1/($C$133-$B$133)),AJ$20-$B$133),
IF(AJ$20&lt;$D$133,$C163*POWER(POWER($D163/$C163,1/($D$133-$C$133)),AJ$20-$C$133),
IF(AJ$20&lt;$E$133,$D163*POWER(POWER($E163/$D163,1/($E$133-$D$133)),AJ$20-$D$133),
IF(AJ$20&lt;$F$133,$E163*POWER(POWER($F163/$E163,1/($F$133-$E$133)),AJ$20-$E$133),
IF(AJ$20&lt;$G$133,$F163*POWER(POWER($G163/$F163,1/($G$133-$F$133)),AJ$20-$F$133),$G163)))))</f>
        <v>1586.6857823881473</v>
      </c>
      <c r="AK163" s="277">
        <f>IF(AK$20&lt;$C$133,$B163*POWER(POWER($C163/$B163,1/($C$133-$B$133)),AK$20-$B$133),
IF(AK$20&lt;$D$133,$C163*POWER(POWER($D163/$C163,1/($D$133-$C$133)),AK$20-$C$133),
IF(AK$20&lt;$E$133,$D163*POWER(POWER($E163/$D163,1/($E$133-$D$133)),AK$20-$D$133),
IF(AK$20&lt;$F$133,$E163*POWER(POWER($F163/$E163,1/($F$133-$E$133)),AK$20-$E$133),
IF(AK$20&lt;$G$133,$F163*POWER(POWER($G163/$F163,1/($G$133-$F$133)),AK$20-$F$133),$G163)))))</f>
        <v>1602.4513888888889</v>
      </c>
      <c r="AL163" s="277">
        <f>IF(AL$20&lt;$C$133,$B163*POWER(POWER($C163/$B163,1/($C$133-$B$133)),AL$20-$B$133),
IF(AL$20&lt;$D$133,$C163*POWER(POWER($D163/$C163,1/($D$133-$C$133)),AL$20-$C$133),
IF(AL$20&lt;$E$133,$D163*POWER(POWER($E163/$D163,1/($E$133-$D$133)),AL$20-$D$133),
IF(AL$20&lt;$F$133,$E163*POWER(POWER($F163/$E163,1/($F$133-$E$133)),AL$20-$E$133),
IF(AL$20&lt;$G$133,$F163*POWER(POWER($G163/$F163,1/($G$133-$F$133)),AL$20-$F$133),$G163)))))</f>
        <v>1583.0973651570673</v>
      </c>
      <c r="AM163" s="277">
        <f>IF(AM$20&lt;$C$133,$B163*POWER(POWER($C163/$B163,1/($C$133-$B$133)),AM$20-$B$133),
IF(AM$20&lt;$D$133,$C163*POWER(POWER($D163/$C163,1/($D$133-$C$133)),AM$20-$C$133),
IF(AM$20&lt;$E$133,$D163*POWER(POWER($E163/$D163,1/($E$133-$D$133)),AM$20-$D$133),
IF(AM$20&lt;$F$133,$E163*POWER(POWER($F163/$E163,1/($F$133-$E$133)),AM$20-$E$133),
IF(AM$20&lt;$G$133,$F163*POWER(POWER($G163/$F163,1/($G$133-$F$133)),AM$20-$F$133),$G163)))))</f>
        <v>1563.9770946842896</v>
      </c>
      <c r="AN163" s="277">
        <f>IF(AN$20&lt;$C$133,$B163*POWER(POWER($C163/$B163,1/($C$133-$B$133)),AN$20-$B$133),
IF(AN$20&lt;$D$133,$C163*POWER(POWER($D163/$C163,1/($D$133-$C$133)),AN$20-$C$133),
IF(AN$20&lt;$E$133,$D163*POWER(POWER($E163/$D163,1/($E$133-$D$133)),AN$20-$D$133),
IF(AN$20&lt;$F$133,$E163*POWER(POWER($F163/$E163,1/($F$133-$E$133)),AN$20-$E$133),
IF(AN$20&lt;$G$133,$F163*POWER(POWER($G163/$F163,1/($G$133-$F$133)),AN$20-$F$133),$G163)))))</f>
        <v>1545.0877542547287</v>
      </c>
      <c r="AO163" s="277">
        <f>IF(AO$20&lt;$C$133,$B163*POWER(POWER($C163/$B163,1/($C$133-$B$133)),AO$20-$B$133),
IF(AO$20&lt;$D$133,$C163*POWER(POWER($D163/$C163,1/($D$133-$C$133)),AO$20-$C$133),
IF(AO$20&lt;$E$133,$D163*POWER(POWER($E163/$D163,1/($E$133-$D$133)),AO$20-$D$133),
IF(AO$20&lt;$F$133,$E163*POWER(POWER($F163/$E163,1/($F$133-$E$133)),AO$20-$E$133),
IF(AO$20&lt;$G$133,$F163*POWER(POWER($G163/$F163,1/($G$133-$F$133)),AO$20-$F$133),$G163)))))</f>
        <v>1526.4265547506818</v>
      </c>
      <c r="AP163" s="277">
        <f>IF(AP$20&lt;$C$133,$B163*POWER(POWER($C163/$B163,1/($C$133-$B$133)),AP$20-$B$133),
IF(AP$20&lt;$D$133,$C163*POWER(POWER($D163/$C163,1/($D$133-$C$133)),AP$20-$C$133),
IF(AP$20&lt;$E$133,$D163*POWER(POWER($E163/$D163,1/($E$133-$D$133)),AP$20-$D$133),
IF(AP$20&lt;$F$133,$E163*POWER(POWER($F163/$E163,1/($F$133-$E$133)),AP$20-$E$133),
IF(AP$20&lt;$G$133,$F163*POWER(POWER($G163/$F163,1/($G$133-$F$133)),AP$20-$F$133),$G163)))))</f>
        <v>1507.9907407407409</v>
      </c>
      <c r="AQ163" s="277">
        <f>IF(AQ$20&lt;$C$133,$B163*POWER(POWER($C163/$B163,1/($C$133-$B$133)),AQ$20-$B$133),
IF(AQ$20&lt;$D$133,$C163*POWER(POWER($D163/$C163,1/($D$133-$C$133)),AQ$20-$C$133),
IF(AQ$20&lt;$E$133,$D163*POWER(POWER($E163/$D163,1/($E$133-$D$133)),AQ$20-$D$133),
IF(AQ$20&lt;$F$133,$E163*POWER(POWER($F163/$E163,1/($F$133-$E$133)),AQ$20-$E$133),
IF(AQ$20&lt;$G$133,$F163*POWER(POWER($G163/$F163,1/($G$133-$F$133)),AQ$20-$F$133),$G163)))))</f>
        <v>1527.7249373868335</v>
      </c>
      <c r="AR163" s="277">
        <f>IF(AR$20&lt;$C$133,$B163*POWER(POWER($C163/$B163,1/($C$133-$B$133)),AR$20-$B$133),
IF(AR$20&lt;$D$133,$C163*POWER(POWER($D163/$C163,1/($D$133-$C$133)),AR$20-$C$133),
IF(AR$20&lt;$E$133,$D163*POWER(POWER($E163/$D163,1/($E$133-$D$133)),AR$20-$D$133),
IF(AR$20&lt;$F$133,$E163*POWER(POWER($F163/$E163,1/($F$133-$E$133)),AR$20-$E$133),
IF(AR$20&lt;$G$133,$F163*POWER(POWER($G163/$F163,1/($G$133-$F$133)),AR$20-$F$133),$G163)))))</f>
        <v>1547.7173839722295</v>
      </c>
      <c r="AS163" s="277">
        <f>IF(AS$20&lt;$C$133,$B163*POWER(POWER($C163/$B163,1/($C$133-$B$133)),AS$20-$B$133),
IF(AS$20&lt;$D$133,$C163*POWER(POWER($D163/$C163,1/($D$133-$C$133)),AS$20-$C$133),
IF(AS$20&lt;$E$133,$D163*POWER(POWER($E163/$D163,1/($E$133-$D$133)),AS$20-$D$133),
IF(AS$20&lt;$F$133,$E163*POWER(POWER($F163/$E163,1/($F$133-$E$133)),AS$20-$E$133),
IF(AS$20&lt;$G$133,$F163*POWER(POWER($G163/$F163,1/($G$133-$F$133)),AS$20-$F$133),$G163)))))</f>
        <v>1567.9714600634932</v>
      </c>
      <c r="AT163" s="277">
        <f>IF(AT$20&lt;$C$133,$B163*POWER(POWER($C163/$B163,1/($C$133-$B$133)),AT$20-$B$133),
IF(AT$20&lt;$D$133,$C163*POWER(POWER($D163/$C163,1/($D$133-$C$133)),AT$20-$C$133),
IF(AT$20&lt;$E$133,$D163*POWER(POWER($E163/$D163,1/($E$133-$D$133)),AT$20-$D$133),
IF(AT$20&lt;$F$133,$E163*POWER(POWER($F163/$E163,1/($F$133-$E$133)),AT$20-$E$133),
IF(AT$20&lt;$G$133,$F163*POWER(POWER($G163/$F163,1/($G$133-$F$133)),AT$20-$F$133),$G163)))))</f>
        <v>1588.4905894536078</v>
      </c>
      <c r="AU163" s="277">
        <f>IF(AU$20&lt;$C$133,$B163*POWER(POWER($C163/$B163,1/($C$133-$B$133)),AU$20-$B$133),
IF(AU$20&lt;$D$133,$C163*POWER(POWER($D163/$C163,1/($D$133-$C$133)),AU$20-$C$133),
IF(AU$20&lt;$E$133,$D163*POWER(POWER($E163/$D163,1/($E$133-$D$133)),AU$20-$D$133),
IF(AU$20&lt;$F$133,$E163*POWER(POWER($F163/$E163,1/($F$133-$E$133)),AU$20-$E$133),
IF(AU$20&lt;$G$133,$F163*POWER(POWER($G163/$F163,1/($G$133-$F$133)),AU$20-$F$133),$G163)))))</f>
        <v>1609.2782407407408</v>
      </c>
      <c r="AV163" s="277">
        <f>IF(AV$20&lt;$C$133,$B163*POWER(POWER($C163/$B163,1/($C$133-$B$133)),AV$20-$B$133),
IF(AV$20&lt;$D$133,$C163*POWER(POWER($D163/$C163,1/($D$133-$C$133)),AV$20-$C$133),
IF(AV$20&lt;$E$133,$D163*POWER(POWER($E163/$D163,1/($E$133-$D$133)),AV$20-$D$133),
IF(AV$20&lt;$F$133,$E163*POWER(POWER($F163/$E163,1/($F$133-$E$133)),AV$20-$E$133),
IF(AV$20&lt;$G$133,$F163*POWER(POWER($G163/$F163,1/($G$133-$F$133)),AV$20-$F$133),$G163)))))</f>
        <v>1686.9486136890882</v>
      </c>
      <c r="AW163" s="277">
        <f>IF(AW$20&lt;$C$133,$B163*POWER(POWER($C163/$B163,1/($C$133-$B$133)),AW$20-$B$133),
IF(AW$20&lt;$D$133,$C163*POWER(POWER($D163/$C163,1/($D$133-$C$133)),AW$20-$C$133),
IF(AW$20&lt;$E$133,$D163*POWER(POWER($E163/$D163,1/($E$133-$D$133)),AW$20-$D$133),
IF(AW$20&lt;$F$133,$E163*POWER(POWER($F163/$E163,1/($F$133-$E$133)),AW$20-$E$133),
IF(AW$20&lt;$G$133,$F163*POWER(POWER($G163/$F163,1/($G$133-$F$133)),AW$20-$F$133),$G163)))))</f>
        <v>1768.3676776227551</v>
      </c>
      <c r="AX163" s="277">
        <f>IF(AX$20&lt;$C$133,$B163*POWER(POWER($C163/$B163,1/($C$133-$B$133)),AX$20-$B$133),
IF(AX$20&lt;$D$133,$C163*POWER(POWER($D163/$C163,1/($D$133-$C$133)),AX$20-$C$133),
IF(AX$20&lt;$E$133,$D163*POWER(POWER($E163/$D163,1/($E$133-$D$133)),AX$20-$D$133),
IF(AX$20&lt;$F$133,$E163*POWER(POWER($F163/$E163,1/($F$133-$E$133)),AX$20-$E$133),
IF(AX$20&lt;$G$133,$F163*POWER(POWER($G163/$F163,1/($G$133-$F$133)),AX$20-$F$133),$G163)))))</f>
        <v>1853.7163597546541</v>
      </c>
      <c r="AY163" s="277">
        <f>IF(AY$20&lt;$C$133,$B163*POWER(POWER($C163/$B163,1/($C$133-$B$133)),AY$20-$B$133),
IF(AY$20&lt;$D$133,$C163*POWER(POWER($D163/$C163,1/($D$133-$C$133)),AY$20-$C$133),
IF(AY$20&lt;$E$133,$D163*POWER(POWER($E163/$D163,1/($E$133-$D$133)),AY$20-$D$133),
IF(AY$20&lt;$F$133,$E163*POWER(POWER($F163/$E163,1/($F$133-$E$133)),AY$20-$E$133),
IF(AY$20&lt;$G$133,$F163*POWER(POWER($G163/$F163,1/($G$133-$F$133)),AY$20-$F$133),$G163)))))</f>
        <v>1943.1843195875815</v>
      </c>
      <c r="AZ163" s="277">
        <f>IF(AZ$20&lt;$C$133,$B163*POWER(POWER($C163/$B163,1/($C$133-$B$133)),AZ$20-$B$133),
IF(AZ$20&lt;$D$133,$C163*POWER(POWER($D163/$C163,1/($D$133-$C$133)),AZ$20-$C$133),
IF(AZ$20&lt;$E$133,$D163*POWER(POWER($E163/$D163,1/($E$133-$D$133)),AZ$20-$D$133),
IF(AZ$20&lt;$F$133,$E163*POWER(POWER($F163/$E163,1/($F$133-$E$133)),AZ$20-$E$133),
IF(AZ$20&lt;$G$133,$F163*POWER(POWER($G163/$F163,1/($G$133-$F$133)),AZ$20-$F$133),$G163)))))</f>
        <v>2036.9703703703703</v>
      </c>
      <c r="BA163" s="277">
        <f>IF(BA$20&lt;$C$133,$B163*POWER(POWER($C163/$B163,1/($C$133-$B$133)),BA$20-$B$133),
IF(BA$20&lt;$D$133,$C163*POWER(POWER($D163/$C163,1/($D$133-$C$133)),BA$20-$C$133),
IF(BA$20&lt;$E$133,$D163*POWER(POWER($E163/$D163,1/($E$133-$D$133)),BA$20-$D$133),
IF(BA$20&lt;$F$133,$E163*POWER(POWER($F163/$E163,1/($F$133-$E$133)),BA$20-$E$133),
IF(BA$20&lt;$G$133,$F163*POWER(POWER($G163/$F163,1/($G$133-$F$133)),BA$20-$F$133),$G163)))))</f>
        <v>2036.9703703703703</v>
      </c>
      <c r="BB163" s="277">
        <f>IF(BB$20&lt;$C$133,$B163*POWER(POWER($C163/$B163,1/($C$133-$B$133)),BB$20-$B$133),
IF(BB$20&lt;$D$133,$C163*POWER(POWER($D163/$C163,1/($D$133-$C$133)),BB$20-$C$133),
IF(BB$20&lt;$E$133,$D163*POWER(POWER($E163/$D163,1/($E$133-$D$133)),BB$20-$D$133),
IF(BB$20&lt;$F$133,$E163*POWER(POWER($F163/$E163,1/($F$133-$E$133)),BB$20-$E$133),
IF(BB$20&lt;$G$133,$F163*POWER(POWER($G163/$F163,1/($G$133-$F$133)),BB$20-$F$133),$G163)))))</f>
        <v>2036.9703703703703</v>
      </c>
      <c r="BC163" s="277">
        <f>IF(BC$20&lt;$C$133,$B163*POWER(POWER($C163/$B163,1/($C$133-$B$133)),BC$20-$B$133),
IF(BC$20&lt;$D$133,$C163*POWER(POWER($D163/$C163,1/($D$133-$C$133)),BC$20-$C$133),
IF(BC$20&lt;$E$133,$D163*POWER(POWER($E163/$D163,1/($E$133-$D$133)),BC$20-$D$133),
IF(BC$20&lt;$F$133,$E163*POWER(POWER($F163/$E163,1/($F$133-$E$133)),BC$20-$E$133),
IF(BC$20&lt;$G$133,$F163*POWER(POWER($G163/$F163,1/($G$133-$F$133)),BC$20-$F$133),$G163)))))</f>
        <v>2036.9703703703703</v>
      </c>
      <c r="BD163" s="277">
        <f>IF(BD$20&lt;$C$133,$B163*POWER(POWER($C163/$B163,1/($C$133-$B$133)),BD$20-$B$133),
IF(BD$20&lt;$D$133,$C163*POWER(POWER($D163/$C163,1/($D$133-$C$133)),BD$20-$C$133),
IF(BD$20&lt;$E$133,$D163*POWER(POWER($E163/$D163,1/($E$133-$D$133)),BD$20-$D$133),
IF(BD$20&lt;$F$133,$E163*POWER(POWER($F163/$E163,1/($F$133-$E$133)),BD$20-$E$133),
IF(BD$20&lt;$G$133,$F163*POWER(POWER($G163/$F163,1/($G$133-$F$133)),BD$20-$F$133),$G163)))))</f>
        <v>2036.9703703703703</v>
      </c>
      <c r="BE163" s="277">
        <f>IF(BE$20&lt;$C$133,$B163*POWER(POWER($C163/$B163,1/($C$133-$B$133)),BE$20-$B$133),
IF(BE$20&lt;$D$133,$C163*POWER(POWER($D163/$C163,1/($D$133-$C$133)),BE$20-$C$133),
IF(BE$20&lt;$E$133,$D163*POWER(POWER($E163/$D163,1/($E$133-$D$133)),BE$20-$D$133),
IF(BE$20&lt;$F$133,$E163*POWER(POWER($F163/$E163,1/($F$133-$E$133)),BE$20-$E$133),
IF(BE$20&lt;$G$133,$F163*POWER(POWER($G163/$F163,1/($G$133-$F$133)),BE$20-$F$133),$G163)))))</f>
        <v>2036.9703703703703</v>
      </c>
      <c r="BF163" s="277">
        <f>IF(BF$20&lt;$C$133,$B163*POWER(POWER($C163/$B163,1/($C$133-$B$133)),BF$20-$B$133),
IF(BF$20&lt;$D$133,$C163*POWER(POWER($D163/$C163,1/($D$133-$C$133)),BF$20-$C$133),
IF(BF$20&lt;$E$133,$D163*POWER(POWER($E163/$D163,1/($E$133-$D$133)),BF$20-$D$133),
IF(BF$20&lt;$F$133,$E163*POWER(POWER($F163/$E163,1/($F$133-$E$133)),BF$20-$E$133),
IF(BF$20&lt;$G$133,$F163*POWER(POWER($G163/$F163,1/($G$133-$F$133)),BF$20-$F$133),$G163)))))</f>
        <v>2036.9703703703703</v>
      </c>
      <c r="BG163" s="277">
        <f>IF(BG$20&lt;$C$133,$B163*POWER(POWER($C163/$B163,1/($C$133-$B$133)),BG$20-$B$133),
IF(BG$20&lt;$D$133,$C163*POWER(POWER($D163/$C163,1/($D$133-$C$133)),BG$20-$C$133),
IF(BG$20&lt;$E$133,$D163*POWER(POWER($E163/$D163,1/($E$133-$D$133)),BG$20-$D$133),
IF(BG$20&lt;$F$133,$E163*POWER(POWER($F163/$E163,1/($F$133-$E$133)),BG$20-$E$133),
IF(BG$20&lt;$G$133,$F163*POWER(POWER($G163/$F163,1/($G$133-$F$133)),BG$20-$F$133),$G163)))))</f>
        <v>2036.9703703703703</v>
      </c>
      <c r="BH163" s="277">
        <f>IF(BH$20&lt;$C$133,$B163*POWER(POWER($C163/$B163,1/($C$133-$B$133)),BH$20-$B$133),
IF(BH$20&lt;$D$133,$C163*POWER(POWER($D163/$C163,1/($D$133-$C$133)),BH$20-$C$133),
IF(BH$20&lt;$E$133,$D163*POWER(POWER($E163/$D163,1/($E$133-$D$133)),BH$20-$D$133),
IF(BH$20&lt;$F$133,$E163*POWER(POWER($F163/$E163,1/($F$133-$E$133)),BH$20-$E$133),
IF(BH$20&lt;$G$133,$F163*POWER(POWER($G163/$F163,1/($G$133-$F$133)),BH$20-$F$133),$G163)))))</f>
        <v>2036.9703703703703</v>
      </c>
      <c r="BI163" s="277">
        <f>IF(BI$20&lt;$C$133,$B163*POWER(POWER($C163/$B163,1/($C$133-$B$133)),BI$20-$B$133),
IF(BI$20&lt;$D$133,$C163*POWER(POWER($D163/$C163,1/($D$133-$C$133)),BI$20-$C$133),
IF(BI$20&lt;$E$133,$D163*POWER(POWER($E163/$D163,1/($E$133-$D$133)),BI$20-$D$133),
IF(BI$20&lt;$F$133,$E163*POWER(POWER($F163/$E163,1/($F$133-$E$133)),BI$20-$E$133),
IF(BI$20&lt;$G$133,$F163*POWER(POWER($G163/$F163,1/($G$133-$F$133)),BI$20-$F$133),$G163)))))</f>
        <v>2036.9703703703703</v>
      </c>
      <c r="BJ163" s="277">
        <f>IF(BJ$20&lt;$C$133,$B163*POWER(POWER($C163/$B163,1/($C$133-$B$133)),BJ$20-$B$133),
IF(BJ$20&lt;$D$133,$C163*POWER(POWER($D163/$C163,1/($D$133-$C$133)),BJ$20-$C$133),
IF(BJ$20&lt;$E$133,$D163*POWER(POWER($E163/$D163,1/($E$133-$D$133)),BJ$20-$D$133),
IF(BJ$20&lt;$F$133,$E163*POWER(POWER($F163/$E163,1/($F$133-$E$133)),BJ$20-$E$133),
IF(BJ$20&lt;$G$133,$F163*POWER(POWER($G163/$F163,1/($G$133-$F$133)),BJ$20-$F$133),$G163)))))</f>
        <v>2036.9703703703703</v>
      </c>
      <c r="BK163" s="277">
        <f>IF(BK$20&lt;$C$133,$B163*POWER(POWER($C163/$B163,1/($C$133-$B$133)),BK$20-$B$133),
IF(BK$20&lt;$D$133,$C163*POWER(POWER($D163/$C163,1/($D$133-$C$133)),BK$20-$C$133),
IF(BK$20&lt;$E$133,$D163*POWER(POWER($E163/$D163,1/($E$133-$D$133)),BK$20-$D$133),
IF(BK$20&lt;$F$133,$E163*POWER(POWER($F163/$E163,1/($F$133-$E$133)),BK$20-$E$133),
IF(BK$20&lt;$G$133,$F163*POWER(POWER($G163/$F163,1/($G$133-$F$133)),BK$20-$F$133),$G163)))))</f>
        <v>2036.9703703703703</v>
      </c>
      <c r="BL163" s="277">
        <f>IF(BL$20&lt;$C$133,$B163*POWER(POWER($C163/$B163,1/($C$133-$B$133)),BL$20-$B$133),
IF(BL$20&lt;$D$133,$C163*POWER(POWER($D163/$C163,1/($D$133-$C$133)),BL$20-$C$133),
IF(BL$20&lt;$E$133,$D163*POWER(POWER($E163/$D163,1/($E$133-$D$133)),BL$20-$D$133),
IF(BL$20&lt;$F$133,$E163*POWER(POWER($F163/$E163,1/($F$133-$E$133)),BL$20-$E$133),
IF(BL$20&lt;$G$133,$F163*POWER(POWER($G163/$F163,1/($G$133-$F$133)),BL$20-$F$133),$G163)))))</f>
        <v>2036.9703703703703</v>
      </c>
      <c r="BM163" s="277">
        <f>IF(BM$20&lt;$C$133,$B163*POWER(POWER($C163/$B163,1/($C$133-$B$133)),BM$20-$B$133),
IF(BM$20&lt;$D$133,$C163*POWER(POWER($D163/$C163,1/($D$133-$C$133)),BM$20-$C$133),
IF(BM$20&lt;$E$133,$D163*POWER(POWER($E163/$D163,1/($E$133-$D$133)),BM$20-$D$133),
IF(BM$20&lt;$F$133,$E163*POWER(POWER($F163/$E163,1/($F$133-$E$133)),BM$20-$E$133),
IF(BM$20&lt;$G$133,$F163*POWER(POWER($G163/$F163,1/($G$133-$F$133)),BM$20-$F$133),$G163)))))</f>
        <v>2036.9703703703703</v>
      </c>
      <c r="BN163" s="277">
        <f>IF(BN$20&lt;$C$133,$B163*POWER(POWER($C163/$B163,1/($C$133-$B$133)),BN$20-$B$133),
IF(BN$20&lt;$D$133,$C163*POWER(POWER($D163/$C163,1/($D$133-$C$133)),BN$20-$C$133),
IF(BN$20&lt;$E$133,$D163*POWER(POWER($E163/$D163,1/($E$133-$D$133)),BN$20-$D$133),
IF(BN$20&lt;$F$133,$E163*POWER(POWER($F163/$E163,1/($F$133-$E$133)),BN$20-$E$133),
IF(BN$20&lt;$G$133,$F163*POWER(POWER($G163/$F163,1/($G$133-$F$133)),BN$20-$F$133),$G163)))))</f>
        <v>2036.9703703703703</v>
      </c>
      <c r="BO163" s="277">
        <f>IF(BO$20&lt;$C$133,$B163*POWER(POWER($C163/$B163,1/($C$133-$B$133)),BO$20-$B$133),
IF(BO$20&lt;$D$133,$C163*POWER(POWER($D163/$C163,1/($D$133-$C$133)),BO$20-$C$133),
IF(BO$20&lt;$E$133,$D163*POWER(POWER($E163/$D163,1/($E$133-$D$133)),BO$20-$D$133),
IF(BO$20&lt;$F$133,$E163*POWER(POWER($F163/$E163,1/($F$133-$E$133)),BO$20-$E$133),
IF(BO$20&lt;$G$133,$F163*POWER(POWER($G163/$F163,1/($G$133-$F$133)),BO$20-$F$133),$G163)))))</f>
        <v>2036.9703703703703</v>
      </c>
      <c r="BP163" s="277">
        <f>IF(BP$20&lt;$C$133,$B163*POWER(POWER($C163/$B163,1/($C$133-$B$133)),BP$20-$B$133),
IF(BP$20&lt;$D$133,$C163*POWER(POWER($D163/$C163,1/($D$133-$C$133)),BP$20-$C$133),
IF(BP$20&lt;$E$133,$D163*POWER(POWER($E163/$D163,1/($E$133-$D$133)),BP$20-$D$133),
IF(BP$20&lt;$F$133,$E163*POWER(POWER($F163/$E163,1/($F$133-$E$133)),BP$20-$E$133),
IF(BP$20&lt;$G$133,$F163*POWER(POWER($G163/$F163,1/($G$133-$F$133)),BP$20-$F$133),$G163)))))</f>
        <v>2036.9703703703703</v>
      </c>
      <c r="BQ163" s="277">
        <f>IF(BQ$20&lt;$C$133,$B163*POWER(POWER($C163/$B163,1/($C$133-$B$133)),BQ$20-$B$133),
IF(BQ$20&lt;$D$133,$C163*POWER(POWER($D163/$C163,1/($D$133-$C$133)),BQ$20-$C$133),
IF(BQ$20&lt;$E$133,$D163*POWER(POWER($E163/$D163,1/($E$133-$D$133)),BQ$20-$D$133),
IF(BQ$20&lt;$F$133,$E163*POWER(POWER($F163/$E163,1/($F$133-$E$133)),BQ$20-$E$133),
IF(BQ$20&lt;$G$133,$F163*POWER(POWER($G163/$F163,1/($G$133-$F$133)),BQ$20-$F$133),$G163)))))</f>
        <v>2036.9703703703703</v>
      </c>
      <c r="BR163" s="277">
        <f>IF(BR$20&lt;$C$133,$B163*POWER(POWER($C163/$B163,1/($C$133-$B$133)),BR$20-$B$133),
IF(BR$20&lt;$D$133,$C163*POWER(POWER($D163/$C163,1/($D$133-$C$133)),BR$20-$C$133),
IF(BR$20&lt;$E$133,$D163*POWER(POWER($E163/$D163,1/($E$133-$D$133)),BR$20-$D$133),
IF(BR$20&lt;$F$133,$E163*POWER(POWER($F163/$E163,1/($F$133-$E$133)),BR$20-$E$133),
IF(BR$20&lt;$G$133,$F163*POWER(POWER($G163/$F163,1/($G$133-$F$133)),BR$20-$F$133),$G163)))))</f>
        <v>2036.9703703703703</v>
      </c>
      <c r="BS163" s="277">
        <f>IF(BS$20&lt;$C$133,$B163*POWER(POWER($C163/$B163,1/($C$133-$B$133)),BS$20-$B$133),
IF(BS$20&lt;$D$133,$C163*POWER(POWER($D163/$C163,1/($D$133-$C$133)),BS$20-$C$133),
IF(BS$20&lt;$E$133,$D163*POWER(POWER($E163/$D163,1/($E$133-$D$133)),BS$20-$D$133),
IF(BS$20&lt;$F$133,$E163*POWER(POWER($F163/$E163,1/($F$133-$E$133)),BS$20-$E$133),
IF(BS$20&lt;$G$133,$F163*POWER(POWER($G163/$F163,1/($G$133-$F$133)),BS$20-$F$133),$G163)))))</f>
        <v>2036.9703703703703</v>
      </c>
    </row>
    <row r="164" spans="1:92" outlineLevel="2">
      <c r="A164" s="276" t="s">
        <v>167</v>
      </c>
      <c r="B164" s="275">
        <f>SUM(B142)*$B$105/3/3600</f>
        <v>231.63981481481483</v>
      </c>
      <c r="C164" s="275">
        <f t="shared" ref="C164:G164" si="17">SUM(C142)*$B$105/3/3600</f>
        <v>175.03101851851852</v>
      </c>
      <c r="D164" s="275">
        <f t="shared" si="17"/>
        <v>231.80879629629629</v>
      </c>
      <c r="E164" s="275">
        <f t="shared" si="17"/>
        <v>188.75231481481484</v>
      </c>
      <c r="F164" s="275">
        <f t="shared" si="17"/>
        <v>195.88333333333333</v>
      </c>
      <c r="G164" s="275">
        <f t="shared" si="17"/>
        <v>266.78796296296298</v>
      </c>
      <c r="H164" s="275"/>
      <c r="I164" s="21" t="s">
        <v>144</v>
      </c>
      <c r="K164" s="569"/>
      <c r="AB164" s="277">
        <f>IF(AB$20&lt;$C$133,$B164*POWER(POWER($C164/$B164,1/($C$133-$B$133)),AB$20-$B$133),
IF(AB$20&lt;$D$133,$C164*POWER(POWER($D164/$C164,1/($D$133-$C$133)),AB$20-$C$133),
IF(AB$20&lt;$E$133,$D164*POWER(POWER($E164/$D164,1/($E$133-$D$133)),AB$20-$D$133),
IF(AB$20&lt;$F$133,$E164*POWER(POWER($F164/$E164,1/($F$133-$E$133)),AB$20-$E$133),
IF(AB$20&lt;$G$133,$F164*POWER(POWER($G164/$F164,1/($G$133-$F$133)),AB$20-$F$133),$G164)))))</f>
        <v>219.01485437280598</v>
      </c>
      <c r="AC164" s="277">
        <f>IF(AC$20&lt;$C$133,$B164*POWER(POWER($C164/$B164,1/($C$133-$B$133)),AC$20-$B$133),
IF(AC$20&lt;$D$133,$C164*POWER(POWER($D164/$C164,1/($D$133-$C$133)),AC$20-$C$133),
IF(AC$20&lt;$E$133,$D164*POWER(POWER($E164/$D164,1/($E$133-$D$133)),AC$20-$D$133),
IF(AC$20&lt;$F$133,$E164*POWER(POWER($F164/$E164,1/($F$133-$E$133)),AC$20-$E$133),
IF(AC$20&lt;$G$133,$F164*POWER(POWER($G164/$F164,1/($G$133-$F$133)),AC$20-$F$133),$G164)))))</f>
        <v>207.07798646052788</v>
      </c>
      <c r="AD164" s="277">
        <f>IF(AD$20&lt;$C$133,$B164*POWER(POWER($C164/$B164,1/($C$133-$B$133)),AD$20-$B$133),
IF(AD$20&lt;$D$133,$C164*POWER(POWER($D164/$C164,1/($D$133-$C$133)),AD$20-$C$133),
IF(AD$20&lt;$E$133,$D164*POWER(POWER($E164/$D164,1/($E$133-$D$133)),AD$20-$D$133),
IF(AD$20&lt;$F$133,$E164*POWER(POWER($F164/$E164,1/($F$133-$E$133)),AD$20-$E$133),
IF(AD$20&lt;$G$133,$F164*POWER(POWER($G164/$F164,1/($G$133-$F$133)),AD$20-$F$133),$G164)))))</f>
        <v>195.79170828091068</v>
      </c>
      <c r="AE164" s="277">
        <f>IF(AE$20&lt;$C$133,$B164*POWER(POWER($C164/$B164,1/($C$133-$B$133)),AE$20-$B$133),
IF(AE$20&lt;$D$133,$C164*POWER(POWER($D164/$C164,1/($D$133-$C$133)),AE$20-$C$133),
IF(AE$20&lt;$E$133,$D164*POWER(POWER($E164/$D164,1/($E$133-$D$133)),AE$20-$D$133),
IF(AE$20&lt;$F$133,$E164*POWER(POWER($F164/$E164,1/($F$133-$E$133)),AE$20-$E$133),
IF(AE$20&lt;$G$133,$F164*POWER(POWER($G164/$F164,1/($G$133-$F$133)),AE$20-$F$133),$G164)))))</f>
        <v>185.12056103493327</v>
      </c>
      <c r="AF164" s="277">
        <f>IF(AF$20&lt;$C$133,$B164*POWER(POWER($C164/$B164,1/($C$133-$B$133)),AF$20-$B$133),
IF(AF$20&lt;$D$133,$C164*POWER(POWER($D164/$C164,1/($D$133-$C$133)),AF$20-$C$133),
IF(AF$20&lt;$E$133,$D164*POWER(POWER($E164/$D164,1/($E$133-$D$133)),AF$20-$D$133),
IF(AF$20&lt;$F$133,$E164*POWER(POWER($F164/$E164,1/($F$133-$E$133)),AF$20-$E$133),
IF(AF$20&lt;$G$133,$F164*POWER(POWER($G164/$F164,1/($G$133-$F$133)),AF$20-$F$133),$G164)))))</f>
        <v>175.03101851851852</v>
      </c>
      <c r="AG164" s="277">
        <f>IF(AG$20&lt;$C$133,$B164*POWER(POWER($C164/$B164,1/($C$133-$B$133)),AG$20-$B$133),
IF(AG$20&lt;$D$133,$C164*POWER(POWER($D164/$C164,1/($D$133-$C$133)),AG$20-$C$133),
IF(AG$20&lt;$E$133,$D164*POWER(POWER($E164/$D164,1/($E$133-$D$133)),AG$20-$D$133),
IF(AG$20&lt;$F$133,$E164*POWER(POWER($F164/$E164,1/($F$133-$E$133)),AG$20-$E$133),
IF(AG$20&lt;$G$133,$F164*POWER(POWER($G164/$F164,1/($G$133-$F$133)),AG$20-$F$133),$G164)))))</f>
        <v>185.14756228477447</v>
      </c>
      <c r="AH164" s="277">
        <f>IF(AH$20&lt;$C$133,$B164*POWER(POWER($C164/$B164,1/($C$133-$B$133)),AH$20-$B$133),
IF(AH$20&lt;$D$133,$C164*POWER(POWER($D164/$C164,1/($D$133-$C$133)),AH$20-$C$133),
IF(AH$20&lt;$E$133,$D164*POWER(POWER($E164/$D164,1/($E$133-$D$133)),AH$20-$D$133),
IF(AH$20&lt;$F$133,$E164*POWER(POWER($F164/$E164,1/($F$133-$E$133)),AH$20-$E$133),
IF(AH$20&lt;$G$133,$F164*POWER(POWER($G164/$F164,1/($G$133-$F$133)),AH$20-$F$133),$G164)))))</f>
        <v>195.84882788285671</v>
      </c>
      <c r="AI164" s="277">
        <f>IF(AI$20&lt;$C$133,$B164*POWER(POWER($C164/$B164,1/($C$133-$B$133)),AI$20-$B$133),
IF(AI$20&lt;$D$133,$C164*POWER(POWER($D164/$C164,1/($D$133-$C$133)),AI$20-$C$133),
IF(AI$20&lt;$E$133,$D164*POWER(POWER($E164/$D164,1/($E$133-$D$133)),AI$20-$D$133),
IF(AI$20&lt;$F$133,$E164*POWER(POWER($F164/$E164,1/($F$133-$E$133)),AI$20-$E$133),
IF(AI$20&lt;$G$133,$F164*POWER(POWER($G164/$F164,1/($G$133-$F$133)),AI$20-$F$133),$G164)))))</f>
        <v>207.16861140246883</v>
      </c>
      <c r="AJ164" s="277">
        <f>IF(AJ$20&lt;$C$133,$B164*POWER(POWER($C164/$B164,1/($C$133-$B$133)),AJ$20-$B$133),
IF(AJ$20&lt;$D$133,$C164*POWER(POWER($D164/$C164,1/($D$133-$C$133)),AJ$20-$C$133),
IF(AJ$20&lt;$E$133,$D164*POWER(POWER($E164/$D164,1/($E$133-$D$133)),AJ$20-$D$133),
IF(AJ$20&lt;$F$133,$E164*POWER(POWER($F164/$E164,1/($F$133-$E$133)),AJ$20-$E$133),
IF(AJ$20&lt;$G$133,$F164*POWER(POWER($G164/$F164,1/($G$133-$F$133)),AJ$20-$F$133),$G164)))))</f>
        <v>219.14266229920057</v>
      </c>
      <c r="AK164" s="277">
        <f>IF(AK$20&lt;$C$133,$B164*POWER(POWER($C164/$B164,1/($C$133-$B$133)),AK$20-$B$133),
IF(AK$20&lt;$D$133,$C164*POWER(POWER($D164/$C164,1/($D$133-$C$133)),AK$20-$C$133),
IF(AK$20&lt;$E$133,$D164*POWER(POWER($E164/$D164,1/($E$133-$D$133)),AK$20-$D$133),
IF(AK$20&lt;$F$133,$E164*POWER(POWER($F164/$E164,1/($F$133-$E$133)),AK$20-$E$133),
IF(AK$20&lt;$G$133,$F164*POWER(POWER($G164/$F164,1/($G$133-$F$133)),AK$20-$F$133),$G164)))))</f>
        <v>231.80879629629629</v>
      </c>
      <c r="AL164" s="277">
        <f>IF(AL$20&lt;$C$133,$B164*POWER(POWER($C164/$B164,1/($C$133-$B$133)),AL$20-$B$133),
IF(AL$20&lt;$D$133,$C164*POWER(POWER($D164/$C164,1/($D$133-$C$133)),AL$20-$C$133),
IF(AL$20&lt;$E$133,$D164*POWER(POWER($E164/$D164,1/($E$133-$D$133)),AL$20-$D$133),
IF(AL$20&lt;$F$133,$E164*POWER(POWER($F164/$E164,1/($F$133-$E$133)),AL$20-$E$133),
IF(AL$20&lt;$G$133,$F164*POWER(POWER($G164/$F164,1/($G$133-$F$133)),AL$20-$F$133),$G164)))))</f>
        <v>222.47560002197366</v>
      </c>
      <c r="AM164" s="277">
        <f>IF(AM$20&lt;$C$133,$B164*POWER(POWER($C164/$B164,1/($C$133-$B$133)),AM$20-$B$133),
IF(AM$20&lt;$D$133,$C164*POWER(POWER($D164/$C164,1/($D$133-$C$133)),AM$20-$C$133),
IF(AM$20&lt;$E$133,$D164*POWER(POWER($E164/$D164,1/($E$133-$D$133)),AM$20-$D$133),
IF(AM$20&lt;$F$133,$E164*POWER(POWER($F164/$E164,1/($F$133-$E$133)),AM$20-$E$133),
IF(AM$20&lt;$G$133,$F164*POWER(POWER($G164/$F164,1/($G$133-$F$133)),AM$20-$F$133),$G164)))))</f>
        <v>213.51818134576985</v>
      </c>
      <c r="AN164" s="277">
        <f>IF(AN$20&lt;$C$133,$B164*POWER(POWER($C164/$B164,1/($C$133-$B$133)),AN$20-$B$133),
IF(AN$20&lt;$D$133,$C164*POWER(POWER($D164/$C164,1/($D$133-$C$133)),AN$20-$C$133),
IF(AN$20&lt;$E$133,$D164*POWER(POWER($E164/$D164,1/($E$133-$D$133)),AN$20-$D$133),
IF(AN$20&lt;$F$133,$E164*POWER(POWER($F164/$E164,1/($F$133-$E$133)),AN$20-$E$133),
IF(AN$20&lt;$G$133,$F164*POWER(POWER($G164/$F164,1/($G$133-$F$133)),AN$20-$F$133),$G164)))))</f>
        <v>204.92141053087252</v>
      </c>
      <c r="AO164" s="277">
        <f>IF(AO$20&lt;$C$133,$B164*POWER(POWER($C164/$B164,1/($C$133-$B$133)),AO$20-$B$133),
IF(AO$20&lt;$D$133,$C164*POWER(POWER($D164/$C164,1/($D$133-$C$133)),AO$20-$C$133),
IF(AO$20&lt;$E$133,$D164*POWER(POWER($E164/$D164,1/($E$133-$D$133)),AO$20-$D$133),
IF(AO$20&lt;$F$133,$E164*POWER(POWER($F164/$E164,1/($F$133-$E$133)),AO$20-$E$133),
IF(AO$20&lt;$G$133,$F164*POWER(POWER($G164/$F164,1/($G$133-$F$133)),AO$20-$F$133),$G164)))))</f>
        <v>196.67076700114623</v>
      </c>
      <c r="AP164" s="277">
        <f>IF(AP$20&lt;$C$133,$B164*POWER(POWER($C164/$B164,1/($C$133-$B$133)),AP$20-$B$133),
IF(AP$20&lt;$D$133,$C164*POWER(POWER($D164/$C164,1/($D$133-$C$133)),AP$20-$C$133),
IF(AP$20&lt;$E$133,$D164*POWER(POWER($E164/$D164,1/($E$133-$D$133)),AP$20-$D$133),
IF(AP$20&lt;$F$133,$E164*POWER(POWER($F164/$E164,1/($F$133-$E$133)),AP$20-$E$133),
IF(AP$20&lt;$G$133,$F164*POWER(POWER($G164/$F164,1/($G$133-$F$133)),AP$20-$F$133),$G164)))))</f>
        <v>188.75231481481484</v>
      </c>
      <c r="AQ164" s="277">
        <f>IF(AQ$20&lt;$C$133,$B164*POWER(POWER($C164/$B164,1/($C$133-$B$133)),AQ$20-$B$133),
IF(AQ$20&lt;$D$133,$C164*POWER(POWER($D164/$C164,1/($D$133-$C$133)),AQ$20-$C$133),
IF(AQ$20&lt;$E$133,$D164*POWER(POWER($E164/$D164,1/($E$133-$D$133)),AQ$20-$D$133),
IF(AQ$20&lt;$F$133,$E164*POWER(POWER($F164/$E164,1/($F$133-$E$133)),AQ$20-$E$133),
IF(AQ$20&lt;$G$133,$F164*POWER(POWER($G164/$F164,1/($G$133-$F$133)),AQ$20-$F$133),$G164)))))</f>
        <v>190.15744185348598</v>
      </c>
      <c r="AR164" s="277">
        <f>IF(AR$20&lt;$C$133,$B164*POWER(POWER($C164/$B164,1/($C$133-$B$133)),AR$20-$B$133),
IF(AR$20&lt;$D$133,$C164*POWER(POWER($D164/$C164,1/($D$133-$C$133)),AR$20-$C$133),
IF(AR$20&lt;$E$133,$D164*POWER(POWER($E164/$D164,1/($E$133-$D$133)),AR$20-$D$133),
IF(AR$20&lt;$F$133,$E164*POWER(POWER($F164/$E164,1/($F$133-$E$133)),AR$20-$E$133),
IF(AR$20&lt;$G$133,$F164*POWER(POWER($G164/$F164,1/($G$133-$F$133)),AR$20-$F$133),$G164)))))</f>
        <v>191.57302906583362</v>
      </c>
      <c r="AS164" s="277">
        <f>IF(AS$20&lt;$C$133,$B164*POWER(POWER($C164/$B164,1/($C$133-$B$133)),AS$20-$B$133),
IF(AS$20&lt;$D$133,$C164*POWER(POWER($D164/$C164,1/($D$133-$C$133)),AS$20-$C$133),
IF(AS$20&lt;$E$133,$D164*POWER(POWER($E164/$D164,1/($E$133-$D$133)),AS$20-$D$133),
IF(AS$20&lt;$F$133,$E164*POWER(POWER($F164/$E164,1/($F$133-$E$133)),AS$20-$E$133),
IF(AS$20&lt;$G$133,$F164*POWER(POWER($G164/$F164,1/($G$133-$F$133)),AS$20-$F$133),$G164)))))</f>
        <v>192.99915432042789</v>
      </c>
      <c r="AT164" s="277">
        <f>IF(AT$20&lt;$C$133,$B164*POWER(POWER($C164/$B164,1/($C$133-$B$133)),AT$20-$B$133),
IF(AT$20&lt;$D$133,$C164*POWER(POWER($D164/$C164,1/($D$133-$C$133)),AT$20-$C$133),
IF(AT$20&lt;$E$133,$D164*POWER(POWER($E164/$D164,1/($E$133-$D$133)),AT$20-$D$133),
IF(AT$20&lt;$F$133,$E164*POWER(POWER($F164/$E164,1/($F$133-$E$133)),AT$20-$E$133),
IF(AT$20&lt;$G$133,$F164*POWER(POWER($G164/$F164,1/($G$133-$F$133)),AT$20-$F$133),$G164)))))</f>
        <v>194.43589606551515</v>
      </c>
      <c r="AU164" s="277">
        <f>IF(AU$20&lt;$C$133,$B164*POWER(POWER($C164/$B164,1/($C$133-$B$133)),AU$20-$B$133),
IF(AU$20&lt;$D$133,$C164*POWER(POWER($D164/$C164,1/($D$133-$C$133)),AU$20-$C$133),
IF(AU$20&lt;$E$133,$D164*POWER(POWER($E164/$D164,1/($E$133-$D$133)),AU$20-$D$133),
IF(AU$20&lt;$F$133,$E164*POWER(POWER($F164/$E164,1/($F$133-$E$133)),AU$20-$E$133),
IF(AU$20&lt;$G$133,$F164*POWER(POWER($G164/$F164,1/($G$133-$F$133)),AU$20-$F$133),$G164)))))</f>
        <v>195.88333333333333</v>
      </c>
      <c r="AV164" s="277">
        <f>IF(AV$20&lt;$C$133,$B164*POWER(POWER($C164/$B164,1/($C$133-$B$133)),AV$20-$B$133),
IF(AV$20&lt;$D$133,$C164*POWER(POWER($D164/$C164,1/($D$133-$C$133)),AV$20-$C$133),
IF(AV$20&lt;$E$133,$D164*POWER(POWER($E164/$D164,1/($E$133-$D$133)),AV$20-$D$133),
IF(AV$20&lt;$F$133,$E164*POWER(POWER($F164/$E164,1/($F$133-$E$133)),AV$20-$E$133),
IF(AV$20&lt;$G$133,$F164*POWER(POWER($G164/$F164,1/($G$133-$F$133)),AV$20-$F$133),$G164)))))</f>
        <v>208.3681015256345</v>
      </c>
      <c r="AW164" s="277">
        <f>IF(AW$20&lt;$C$133,$B164*POWER(POWER($C164/$B164,1/($C$133-$B$133)),AW$20-$B$133),
IF(AW$20&lt;$D$133,$C164*POWER(POWER($D164/$C164,1/($D$133-$C$133)),AW$20-$C$133),
IF(AW$20&lt;$E$133,$D164*POWER(POWER($E164/$D164,1/($E$133-$D$133)),AW$20-$D$133),
IF(AW$20&lt;$F$133,$E164*POWER(POWER($F164/$E164,1/($F$133-$E$133)),AW$20-$E$133),
IF(AW$20&lt;$G$133,$F164*POWER(POWER($G164/$F164,1/($G$133-$F$133)),AW$20-$F$133),$G164)))))</f>
        <v>221.64859559294032</v>
      </c>
      <c r="AX164" s="277">
        <f>IF(AX$20&lt;$C$133,$B164*POWER(POWER($C164/$B164,1/($C$133-$B$133)),AX$20-$B$133),
IF(AX$20&lt;$D$133,$C164*POWER(POWER($D164/$C164,1/($D$133-$C$133)),AX$20-$C$133),
IF(AX$20&lt;$E$133,$D164*POWER(POWER($E164/$D164,1/($E$133-$D$133)),AX$20-$D$133),
IF(AX$20&lt;$F$133,$E164*POWER(POWER($F164/$E164,1/($F$133-$E$133)),AX$20-$E$133),
IF(AX$20&lt;$G$133,$F164*POWER(POWER($G164/$F164,1/($G$133-$F$133)),AX$20-$F$133),$G164)))))</f>
        <v>235.77553170862299</v>
      </c>
      <c r="AY164" s="277">
        <f>IF(AY$20&lt;$C$133,$B164*POWER(POWER($C164/$B164,1/($C$133-$B$133)),AY$20-$B$133),
IF(AY$20&lt;$D$133,$C164*POWER(POWER($D164/$C164,1/($D$133-$C$133)),AY$20-$C$133),
IF(AY$20&lt;$E$133,$D164*POWER(POWER($E164/$D164,1/($E$133-$D$133)),AY$20-$D$133),
IF(AY$20&lt;$F$133,$E164*POWER(POWER($F164/$E164,1/($F$133-$E$133)),AY$20-$E$133),
IF(AY$20&lt;$G$133,$F164*POWER(POWER($G164/$F164,1/($G$133-$F$133)),AY$20-$F$133),$G164)))))</f>
        <v>250.80285847863257</v>
      </c>
      <c r="AZ164" s="277">
        <f>IF(AZ$20&lt;$C$133,$B164*POWER(POWER($C164/$B164,1/($C$133-$B$133)),AZ$20-$B$133),
IF(AZ$20&lt;$D$133,$C164*POWER(POWER($D164/$C164,1/($D$133-$C$133)),AZ$20-$C$133),
IF(AZ$20&lt;$E$133,$D164*POWER(POWER($E164/$D164,1/($E$133-$D$133)),AZ$20-$D$133),
IF(AZ$20&lt;$F$133,$E164*POWER(POWER($F164/$E164,1/($F$133-$E$133)),AZ$20-$E$133),
IF(AZ$20&lt;$G$133,$F164*POWER(POWER($G164/$F164,1/($G$133-$F$133)),AZ$20-$F$133),$G164)))))</f>
        <v>266.78796296296298</v>
      </c>
      <c r="BA164" s="277">
        <f>IF(BA$20&lt;$C$133,$B164*POWER(POWER($C164/$B164,1/($C$133-$B$133)),BA$20-$B$133),
IF(BA$20&lt;$D$133,$C164*POWER(POWER($D164/$C164,1/($D$133-$C$133)),BA$20-$C$133),
IF(BA$20&lt;$E$133,$D164*POWER(POWER($E164/$D164,1/($E$133-$D$133)),BA$20-$D$133),
IF(BA$20&lt;$F$133,$E164*POWER(POWER($F164/$E164,1/($F$133-$E$133)),BA$20-$E$133),
IF(BA$20&lt;$G$133,$F164*POWER(POWER($G164/$F164,1/($G$133-$F$133)),BA$20-$F$133),$G164)))))</f>
        <v>266.78796296296298</v>
      </c>
      <c r="BB164" s="277">
        <f>IF(BB$20&lt;$C$133,$B164*POWER(POWER($C164/$B164,1/($C$133-$B$133)),BB$20-$B$133),
IF(BB$20&lt;$D$133,$C164*POWER(POWER($D164/$C164,1/($D$133-$C$133)),BB$20-$C$133),
IF(BB$20&lt;$E$133,$D164*POWER(POWER($E164/$D164,1/($E$133-$D$133)),BB$20-$D$133),
IF(BB$20&lt;$F$133,$E164*POWER(POWER($F164/$E164,1/($F$133-$E$133)),BB$20-$E$133),
IF(BB$20&lt;$G$133,$F164*POWER(POWER($G164/$F164,1/($G$133-$F$133)),BB$20-$F$133),$G164)))))</f>
        <v>266.78796296296298</v>
      </c>
      <c r="BC164" s="277">
        <f>IF(BC$20&lt;$C$133,$B164*POWER(POWER($C164/$B164,1/($C$133-$B$133)),BC$20-$B$133),
IF(BC$20&lt;$D$133,$C164*POWER(POWER($D164/$C164,1/($D$133-$C$133)),BC$20-$C$133),
IF(BC$20&lt;$E$133,$D164*POWER(POWER($E164/$D164,1/($E$133-$D$133)),BC$20-$D$133),
IF(BC$20&lt;$F$133,$E164*POWER(POWER($F164/$E164,1/($F$133-$E$133)),BC$20-$E$133),
IF(BC$20&lt;$G$133,$F164*POWER(POWER($G164/$F164,1/($G$133-$F$133)),BC$20-$F$133),$G164)))))</f>
        <v>266.78796296296298</v>
      </c>
      <c r="BD164" s="277">
        <f>IF(BD$20&lt;$C$133,$B164*POWER(POWER($C164/$B164,1/($C$133-$B$133)),BD$20-$B$133),
IF(BD$20&lt;$D$133,$C164*POWER(POWER($D164/$C164,1/($D$133-$C$133)),BD$20-$C$133),
IF(BD$20&lt;$E$133,$D164*POWER(POWER($E164/$D164,1/($E$133-$D$133)),BD$20-$D$133),
IF(BD$20&lt;$F$133,$E164*POWER(POWER($F164/$E164,1/($F$133-$E$133)),BD$20-$E$133),
IF(BD$20&lt;$G$133,$F164*POWER(POWER($G164/$F164,1/($G$133-$F$133)),BD$20-$F$133),$G164)))))</f>
        <v>266.78796296296298</v>
      </c>
      <c r="BE164" s="277">
        <f>IF(BE$20&lt;$C$133,$B164*POWER(POWER($C164/$B164,1/($C$133-$B$133)),BE$20-$B$133),
IF(BE$20&lt;$D$133,$C164*POWER(POWER($D164/$C164,1/($D$133-$C$133)),BE$20-$C$133),
IF(BE$20&lt;$E$133,$D164*POWER(POWER($E164/$D164,1/($E$133-$D$133)),BE$20-$D$133),
IF(BE$20&lt;$F$133,$E164*POWER(POWER($F164/$E164,1/($F$133-$E$133)),BE$20-$E$133),
IF(BE$20&lt;$G$133,$F164*POWER(POWER($G164/$F164,1/($G$133-$F$133)),BE$20-$F$133),$G164)))))</f>
        <v>266.78796296296298</v>
      </c>
      <c r="BF164" s="277">
        <f>IF(BF$20&lt;$C$133,$B164*POWER(POWER($C164/$B164,1/($C$133-$B$133)),BF$20-$B$133),
IF(BF$20&lt;$D$133,$C164*POWER(POWER($D164/$C164,1/($D$133-$C$133)),BF$20-$C$133),
IF(BF$20&lt;$E$133,$D164*POWER(POWER($E164/$D164,1/($E$133-$D$133)),BF$20-$D$133),
IF(BF$20&lt;$F$133,$E164*POWER(POWER($F164/$E164,1/($F$133-$E$133)),BF$20-$E$133),
IF(BF$20&lt;$G$133,$F164*POWER(POWER($G164/$F164,1/($G$133-$F$133)),BF$20-$F$133),$G164)))))</f>
        <v>266.78796296296298</v>
      </c>
      <c r="BG164" s="277">
        <f>IF(BG$20&lt;$C$133,$B164*POWER(POWER($C164/$B164,1/($C$133-$B$133)),BG$20-$B$133),
IF(BG$20&lt;$D$133,$C164*POWER(POWER($D164/$C164,1/($D$133-$C$133)),BG$20-$C$133),
IF(BG$20&lt;$E$133,$D164*POWER(POWER($E164/$D164,1/($E$133-$D$133)),BG$20-$D$133),
IF(BG$20&lt;$F$133,$E164*POWER(POWER($F164/$E164,1/($F$133-$E$133)),BG$20-$E$133),
IF(BG$20&lt;$G$133,$F164*POWER(POWER($G164/$F164,1/($G$133-$F$133)),BG$20-$F$133),$G164)))))</f>
        <v>266.78796296296298</v>
      </c>
      <c r="BH164" s="277">
        <f>IF(BH$20&lt;$C$133,$B164*POWER(POWER($C164/$B164,1/($C$133-$B$133)),BH$20-$B$133),
IF(BH$20&lt;$D$133,$C164*POWER(POWER($D164/$C164,1/($D$133-$C$133)),BH$20-$C$133),
IF(BH$20&lt;$E$133,$D164*POWER(POWER($E164/$D164,1/($E$133-$D$133)),BH$20-$D$133),
IF(BH$20&lt;$F$133,$E164*POWER(POWER($F164/$E164,1/($F$133-$E$133)),BH$20-$E$133),
IF(BH$20&lt;$G$133,$F164*POWER(POWER($G164/$F164,1/($G$133-$F$133)),BH$20-$F$133),$G164)))))</f>
        <v>266.78796296296298</v>
      </c>
      <c r="BI164" s="277">
        <f>IF(BI$20&lt;$C$133,$B164*POWER(POWER($C164/$B164,1/($C$133-$B$133)),BI$20-$B$133),
IF(BI$20&lt;$D$133,$C164*POWER(POWER($D164/$C164,1/($D$133-$C$133)),BI$20-$C$133),
IF(BI$20&lt;$E$133,$D164*POWER(POWER($E164/$D164,1/($E$133-$D$133)),BI$20-$D$133),
IF(BI$20&lt;$F$133,$E164*POWER(POWER($F164/$E164,1/($F$133-$E$133)),BI$20-$E$133),
IF(BI$20&lt;$G$133,$F164*POWER(POWER($G164/$F164,1/($G$133-$F$133)),BI$20-$F$133),$G164)))))</f>
        <v>266.78796296296298</v>
      </c>
      <c r="BJ164" s="277">
        <f>IF(BJ$20&lt;$C$133,$B164*POWER(POWER($C164/$B164,1/($C$133-$B$133)),BJ$20-$B$133),
IF(BJ$20&lt;$D$133,$C164*POWER(POWER($D164/$C164,1/($D$133-$C$133)),BJ$20-$C$133),
IF(BJ$20&lt;$E$133,$D164*POWER(POWER($E164/$D164,1/($E$133-$D$133)),BJ$20-$D$133),
IF(BJ$20&lt;$F$133,$E164*POWER(POWER($F164/$E164,1/($F$133-$E$133)),BJ$20-$E$133),
IF(BJ$20&lt;$G$133,$F164*POWER(POWER($G164/$F164,1/($G$133-$F$133)),BJ$20-$F$133),$G164)))))</f>
        <v>266.78796296296298</v>
      </c>
      <c r="BK164" s="277">
        <f>IF(BK$20&lt;$C$133,$B164*POWER(POWER($C164/$B164,1/($C$133-$B$133)),BK$20-$B$133),
IF(BK$20&lt;$D$133,$C164*POWER(POWER($D164/$C164,1/($D$133-$C$133)),BK$20-$C$133),
IF(BK$20&lt;$E$133,$D164*POWER(POWER($E164/$D164,1/($E$133-$D$133)),BK$20-$D$133),
IF(BK$20&lt;$F$133,$E164*POWER(POWER($F164/$E164,1/($F$133-$E$133)),BK$20-$E$133),
IF(BK$20&lt;$G$133,$F164*POWER(POWER($G164/$F164,1/($G$133-$F$133)),BK$20-$F$133),$G164)))))</f>
        <v>266.78796296296298</v>
      </c>
      <c r="BL164" s="277">
        <f>IF(BL$20&lt;$C$133,$B164*POWER(POWER($C164/$B164,1/($C$133-$B$133)),BL$20-$B$133),
IF(BL$20&lt;$D$133,$C164*POWER(POWER($D164/$C164,1/($D$133-$C$133)),BL$20-$C$133),
IF(BL$20&lt;$E$133,$D164*POWER(POWER($E164/$D164,1/($E$133-$D$133)),BL$20-$D$133),
IF(BL$20&lt;$F$133,$E164*POWER(POWER($F164/$E164,1/($F$133-$E$133)),BL$20-$E$133),
IF(BL$20&lt;$G$133,$F164*POWER(POWER($G164/$F164,1/($G$133-$F$133)),BL$20-$F$133),$G164)))))</f>
        <v>266.78796296296298</v>
      </c>
      <c r="BM164" s="277">
        <f>IF(BM$20&lt;$C$133,$B164*POWER(POWER($C164/$B164,1/($C$133-$B$133)),BM$20-$B$133),
IF(BM$20&lt;$D$133,$C164*POWER(POWER($D164/$C164,1/($D$133-$C$133)),BM$20-$C$133),
IF(BM$20&lt;$E$133,$D164*POWER(POWER($E164/$D164,1/($E$133-$D$133)),BM$20-$D$133),
IF(BM$20&lt;$F$133,$E164*POWER(POWER($F164/$E164,1/($F$133-$E$133)),BM$20-$E$133),
IF(BM$20&lt;$G$133,$F164*POWER(POWER($G164/$F164,1/($G$133-$F$133)),BM$20-$F$133),$G164)))))</f>
        <v>266.78796296296298</v>
      </c>
      <c r="BN164" s="277">
        <f>IF(BN$20&lt;$C$133,$B164*POWER(POWER($C164/$B164,1/($C$133-$B$133)),BN$20-$B$133),
IF(BN$20&lt;$D$133,$C164*POWER(POWER($D164/$C164,1/($D$133-$C$133)),BN$20-$C$133),
IF(BN$20&lt;$E$133,$D164*POWER(POWER($E164/$D164,1/($E$133-$D$133)),BN$20-$D$133),
IF(BN$20&lt;$F$133,$E164*POWER(POWER($F164/$E164,1/($F$133-$E$133)),BN$20-$E$133),
IF(BN$20&lt;$G$133,$F164*POWER(POWER($G164/$F164,1/($G$133-$F$133)),BN$20-$F$133),$G164)))))</f>
        <v>266.78796296296298</v>
      </c>
      <c r="BO164" s="277">
        <f>IF(BO$20&lt;$C$133,$B164*POWER(POWER($C164/$B164,1/($C$133-$B$133)),BO$20-$B$133),
IF(BO$20&lt;$D$133,$C164*POWER(POWER($D164/$C164,1/($D$133-$C$133)),BO$20-$C$133),
IF(BO$20&lt;$E$133,$D164*POWER(POWER($E164/$D164,1/($E$133-$D$133)),BO$20-$D$133),
IF(BO$20&lt;$F$133,$E164*POWER(POWER($F164/$E164,1/($F$133-$E$133)),BO$20-$E$133),
IF(BO$20&lt;$G$133,$F164*POWER(POWER($G164/$F164,1/($G$133-$F$133)),BO$20-$F$133),$G164)))))</f>
        <v>266.78796296296298</v>
      </c>
      <c r="BP164" s="277">
        <f>IF(BP$20&lt;$C$133,$B164*POWER(POWER($C164/$B164,1/($C$133-$B$133)),BP$20-$B$133),
IF(BP$20&lt;$D$133,$C164*POWER(POWER($D164/$C164,1/($D$133-$C$133)),BP$20-$C$133),
IF(BP$20&lt;$E$133,$D164*POWER(POWER($E164/$D164,1/($E$133-$D$133)),BP$20-$D$133),
IF(BP$20&lt;$F$133,$E164*POWER(POWER($F164/$E164,1/($F$133-$E$133)),BP$20-$E$133),
IF(BP$20&lt;$G$133,$F164*POWER(POWER($G164/$F164,1/($G$133-$F$133)),BP$20-$F$133),$G164)))))</f>
        <v>266.78796296296298</v>
      </c>
      <c r="BQ164" s="277">
        <f>IF(BQ$20&lt;$C$133,$B164*POWER(POWER($C164/$B164,1/($C$133-$B$133)),BQ$20-$B$133),
IF(BQ$20&lt;$D$133,$C164*POWER(POWER($D164/$C164,1/($D$133-$C$133)),BQ$20-$C$133),
IF(BQ$20&lt;$E$133,$D164*POWER(POWER($E164/$D164,1/($E$133-$D$133)),BQ$20-$D$133),
IF(BQ$20&lt;$F$133,$E164*POWER(POWER($F164/$E164,1/($F$133-$E$133)),BQ$20-$E$133),
IF(BQ$20&lt;$G$133,$F164*POWER(POWER($G164/$F164,1/($G$133-$F$133)),BQ$20-$F$133),$G164)))))</f>
        <v>266.78796296296298</v>
      </c>
      <c r="BR164" s="277">
        <f>IF(BR$20&lt;$C$133,$B164*POWER(POWER($C164/$B164,1/($C$133-$B$133)),BR$20-$B$133),
IF(BR$20&lt;$D$133,$C164*POWER(POWER($D164/$C164,1/($D$133-$C$133)),BR$20-$C$133),
IF(BR$20&lt;$E$133,$D164*POWER(POWER($E164/$D164,1/($E$133-$D$133)),BR$20-$D$133),
IF(BR$20&lt;$F$133,$E164*POWER(POWER($F164/$E164,1/($F$133-$E$133)),BR$20-$E$133),
IF(BR$20&lt;$G$133,$F164*POWER(POWER($G164/$F164,1/($G$133-$F$133)),BR$20-$F$133),$G164)))))</f>
        <v>266.78796296296298</v>
      </c>
      <c r="BS164" s="277">
        <f>IF(BS$20&lt;$C$133,$B164*POWER(POWER($C164/$B164,1/($C$133-$B$133)),BS$20-$B$133),
IF(BS$20&lt;$D$133,$C164*POWER(POWER($D164/$C164,1/($D$133-$C$133)),BS$20-$C$133),
IF(BS$20&lt;$E$133,$D164*POWER(POWER($E164/$D164,1/($E$133-$D$133)),BS$20-$D$133),
IF(BS$20&lt;$F$133,$E164*POWER(POWER($F164/$E164,1/($F$133-$E$133)),BS$20-$E$133),
IF(BS$20&lt;$G$133,$F164*POWER(POWER($G164/$F164,1/($G$133-$F$133)),BS$20-$F$133),$G164)))))</f>
        <v>266.78796296296298</v>
      </c>
    </row>
    <row r="165" spans="1:92" outlineLevel="2">
      <c r="A165" s="107" t="s">
        <v>145</v>
      </c>
      <c r="B165" s="187">
        <f>SUM(B143:B149,B152:B159)*$B$105/3/3600</f>
        <v>26193.920833333334</v>
      </c>
      <c r="C165" s="187">
        <f t="shared" ref="C165:F165" si="18">SUM(C143:C149,C152:C159)*$B$105/3/3600</f>
        <v>36222.735185185185</v>
      </c>
      <c r="D165" s="187">
        <f t="shared" si="18"/>
        <v>41400.66574074074</v>
      </c>
      <c r="E165" s="187">
        <f t="shared" si="18"/>
        <v>48501.504166666666</v>
      </c>
      <c r="F165" s="187">
        <f t="shared" si="18"/>
        <v>59436.667592592596</v>
      </c>
      <c r="G165" s="187">
        <f>SUM(G143:G149,G152:G159)*$B$105/3/3600</f>
        <v>74200.816203703711</v>
      </c>
      <c r="H165" s="187"/>
      <c r="I165" s="211" t="s">
        <v>144</v>
      </c>
      <c r="J165" s="8"/>
      <c r="K165" s="573"/>
      <c r="AB165" s="277">
        <f>IF(AB$20&lt;$C$133,$B165*POWER(POWER($C165/$B165,1/($C$133-$B$133)),AB$20-$B$133),
IF(AB$20&lt;$D$133,$C165*POWER(POWER($D165/$C165,1/($D$133-$C$133)),AB$20-$C$133),
IF(AB$20&lt;$E$133,$D165*POWER(POWER($E165/$D165,1/($E$133-$D$133)),AB$20-$D$133),
IF(AB$20&lt;$F$133,$E165*POWER(POWER($F165/$E165,1/($F$133-$E$133)),AB$20-$E$133),
IF(AB$20&lt;$G$133,$F165*POWER(POWER($G165/$F165,1/($G$133-$F$133)),AB$20-$F$133),$G165)))))</f>
        <v>27948.38110354661</v>
      </c>
      <c r="AC165" s="277">
        <f>IF(AC$20&lt;$C$133,$B165*POWER(POWER($C165/$B165,1/($C$133-$B$133)),AC$20-$B$133),
IF(AC$20&lt;$D$133,$C165*POWER(POWER($D165/$C165,1/($D$133-$C$133)),AC$20-$C$133),
IF(AC$20&lt;$E$133,$D165*POWER(POWER($E165/$D165,1/($E$133-$D$133)),AC$20-$D$133),
IF(AC$20&lt;$F$133,$E165*POWER(POWER($F165/$E165,1/($F$133-$E$133)),AC$20-$E$133),
IF(AC$20&lt;$G$133,$F165*POWER(POWER($G165/$F165,1/($G$133-$F$133)),AC$20-$F$133),$G165)))))</f>
        <v>29820.354550169879</v>
      </c>
      <c r="AD165" s="277">
        <f>IF(AD$20&lt;$C$133,$B165*POWER(POWER($C165/$B165,1/($C$133-$B$133)),AD$20-$B$133),
IF(AD$20&lt;$D$133,$C165*POWER(POWER($D165/$C165,1/($D$133-$C$133)),AD$20-$C$133),
IF(AD$20&lt;$E$133,$D165*POWER(POWER($E165/$D165,1/($E$133-$D$133)),AD$20-$D$133),
IF(AD$20&lt;$F$133,$E165*POWER(POWER($F165/$E165,1/($F$133-$E$133)),AD$20-$E$133),
IF(AD$20&lt;$G$133,$F165*POWER(POWER($G165/$F165,1/($G$133-$F$133)),AD$20-$F$133),$G165)))))</f>
        <v>31817.712167413956</v>
      </c>
      <c r="AE165" s="277">
        <f>IF(AE$20&lt;$C$133,$B165*POWER(POWER($C165/$B165,1/($C$133-$B$133)),AE$20-$B$133),
IF(AE$20&lt;$D$133,$C165*POWER(POWER($D165/$C165,1/($D$133-$C$133)),AE$20-$C$133),
IF(AE$20&lt;$E$133,$D165*POWER(POWER($E165/$D165,1/($E$133-$D$133)),AE$20-$D$133),
IF(AE$20&lt;$F$133,$E165*POWER(POWER($F165/$E165,1/($F$133-$E$133)),AE$20-$E$133),
IF(AE$20&lt;$G$133,$F165*POWER(POWER($G165/$F165,1/($G$133-$F$133)),AE$20-$F$133),$G165)))))</f>
        <v>33948.852146113575</v>
      </c>
      <c r="AF165" s="277">
        <f>IF(AF$20&lt;$C$133,$B165*POWER(POWER($C165/$B165,1/($C$133-$B$133)),AF$20-$B$133),
IF(AF$20&lt;$D$133,$C165*POWER(POWER($D165/$C165,1/($D$133-$C$133)),AF$20-$C$133),
IF(AF$20&lt;$E$133,$D165*POWER(POWER($E165/$D165,1/($E$133-$D$133)),AF$20-$D$133),
IF(AF$20&lt;$F$133,$E165*POWER(POWER($F165/$E165,1/($F$133-$E$133)),AF$20-$E$133),
IF(AF$20&lt;$G$133,$F165*POWER(POWER($G165/$F165,1/($G$133-$F$133)),AF$20-$F$133),$G165)))))</f>
        <v>36222.735185185185</v>
      </c>
      <c r="AG165" s="277">
        <f>IF(AG$20&lt;$C$133,$B165*POWER(POWER($C165/$B165,1/($C$133-$B$133)),AG$20-$B$133),
IF(AG$20&lt;$D$133,$C165*POWER(POWER($D165/$C165,1/($D$133-$C$133)),AG$20-$C$133),
IF(AG$20&lt;$E$133,$D165*POWER(POWER($E165/$D165,1/($E$133-$D$133)),AG$20-$D$133),
IF(AG$20&lt;$F$133,$E165*POWER(POWER($F165/$E165,1/($F$133-$E$133)),AG$20-$E$133),
IF(AG$20&lt;$G$133,$F165*POWER(POWER($G165/$F165,1/($G$133-$F$133)),AG$20-$F$133),$G165)))))</f>
        <v>37203.727752784696</v>
      </c>
      <c r="AH165" s="277">
        <f>IF(AH$20&lt;$C$133,$B165*POWER(POWER($C165/$B165,1/($C$133-$B$133)),AH$20-$B$133),
IF(AH$20&lt;$D$133,$C165*POWER(POWER($D165/$C165,1/($D$133-$C$133)),AH$20-$C$133),
IF(AH$20&lt;$E$133,$D165*POWER(POWER($E165/$D165,1/($E$133-$D$133)),AH$20-$D$133),
IF(AH$20&lt;$F$133,$E165*POWER(POWER($F165/$E165,1/($F$133-$E$133)),AH$20-$E$133),
IF(AH$20&lt;$G$133,$F165*POWER(POWER($G165/$F165,1/($G$133-$F$133)),AH$20-$F$133),$G165)))))</f>
        <v>38211.28779003457</v>
      </c>
      <c r="AI165" s="277">
        <f>IF(AI$20&lt;$C$133,$B165*POWER(POWER($C165/$B165,1/($C$133-$B$133)),AI$20-$B$133),
IF(AI$20&lt;$D$133,$C165*POWER(POWER($D165/$C165,1/($D$133-$C$133)),AI$20-$C$133),
IF(AI$20&lt;$E$133,$D165*POWER(POWER($E165/$D165,1/($E$133-$D$133)),AI$20-$D$133),
IF(AI$20&lt;$F$133,$E165*POWER(POWER($F165/$E165,1/($F$133-$E$133)),AI$20-$E$133),
IF(AI$20&lt;$G$133,$F165*POWER(POWER($G165/$F165,1/($G$133-$F$133)),AI$20-$F$133),$G165)))))</f>
        <v>39246.13480334793</v>
      </c>
      <c r="AJ165" s="277">
        <f>IF(AJ$20&lt;$C$133,$B165*POWER(POWER($C165/$B165,1/($C$133-$B$133)),AJ$20-$B$133),
IF(AJ$20&lt;$D$133,$C165*POWER(POWER($D165/$C165,1/($D$133-$C$133)),AJ$20-$C$133),
IF(AJ$20&lt;$E$133,$D165*POWER(POWER($E165/$D165,1/($E$133-$D$133)),AJ$20-$D$133),
IF(AJ$20&lt;$F$133,$E165*POWER(POWER($F165/$E165,1/($F$133-$E$133)),AJ$20-$E$133),
IF(AJ$20&lt;$G$133,$F165*POWER(POWER($G165/$F165,1/($G$133-$F$133)),AJ$20-$F$133),$G165)))))</f>
        <v>40309.007784978516</v>
      </c>
      <c r="AK165" s="277">
        <f>IF(AK$20&lt;$C$133,$B165*POWER(POWER($C165/$B165,1/($C$133-$B$133)),AK$20-$B$133),
IF(AK$20&lt;$D$133,$C165*POWER(POWER($D165/$C165,1/($D$133-$C$133)),AK$20-$C$133),
IF(AK$20&lt;$E$133,$D165*POWER(POWER($E165/$D165,1/($E$133-$D$133)),AK$20-$D$133),
IF(AK$20&lt;$F$133,$E165*POWER(POWER($F165/$E165,1/($F$133-$E$133)),AK$20-$E$133),
IF(AK$20&lt;$G$133,$F165*POWER(POWER($G165/$F165,1/($G$133-$F$133)),AK$20-$F$133),$G165)))))</f>
        <v>41400.66574074074</v>
      </c>
      <c r="AL165" s="277">
        <f>IF(AL$20&lt;$C$133,$B165*POWER(POWER($C165/$B165,1/($C$133-$B$133)),AL$20-$B$133),
IF(AL$20&lt;$D$133,$C165*POWER(POWER($D165/$C165,1/($D$133-$C$133)),AL$20-$C$133),
IF(AL$20&lt;$E$133,$D165*POWER(POWER($E165/$D165,1/($E$133-$D$133)),AL$20-$D$133),
IF(AL$20&lt;$F$133,$E165*POWER(POWER($F165/$E165,1/($F$133-$E$133)),AL$20-$E$133),
IF(AL$20&lt;$G$133,$F165*POWER(POWER($G165/$F165,1/($G$133-$F$133)),AL$20-$F$133),$G165)))))</f>
        <v>42732.3622524491</v>
      </c>
      <c r="AM165" s="277">
        <f>IF(AM$20&lt;$C$133,$B165*POWER(POWER($C165/$B165,1/($C$133-$B$133)),AM$20-$B$133),
IF(AM$20&lt;$D$133,$C165*POWER(POWER($D165/$C165,1/($D$133-$C$133)),AM$20-$C$133),
IF(AM$20&lt;$E$133,$D165*POWER(POWER($E165/$D165,1/($E$133-$D$133)),AM$20-$D$133),
IF(AM$20&lt;$F$133,$E165*POWER(POWER($F165/$E165,1/($F$133-$E$133)),AM$20-$E$133),
IF(AM$20&lt;$G$133,$F165*POWER(POWER($G165/$F165,1/($G$133-$F$133)),AM$20-$F$133),$G165)))))</f>
        <v>44106.894200920768</v>
      </c>
      <c r="AN165" s="277">
        <f>IF(AN$20&lt;$C$133,$B165*POWER(POWER($C165/$B165,1/($C$133-$B$133)),AN$20-$B$133),
IF(AN$20&lt;$D$133,$C165*POWER(POWER($D165/$C165,1/($D$133-$C$133)),AN$20-$C$133),
IF(AN$20&lt;$E$133,$D165*POWER(POWER($E165/$D165,1/($E$133-$D$133)),AN$20-$D$133),
IF(AN$20&lt;$F$133,$E165*POWER(POWER($F165/$E165,1/($F$133-$E$133)),AN$20-$E$133),
IF(AN$20&lt;$G$133,$F165*POWER(POWER($G165/$F165,1/($G$133-$F$133)),AN$20-$F$133),$G165)))))</f>
        <v>45525.639433605647</v>
      </c>
      <c r="AO165" s="277">
        <f>IF(AO$20&lt;$C$133,$B165*POWER(POWER($C165/$B165,1/($C$133-$B$133)),AO$20-$B$133),
IF(AO$20&lt;$D$133,$C165*POWER(POWER($D165/$C165,1/($D$133-$C$133)),AO$20-$C$133),
IF(AO$20&lt;$E$133,$D165*POWER(POWER($E165/$D165,1/($E$133-$D$133)),AO$20-$D$133),
IF(AO$20&lt;$F$133,$E165*POWER(POWER($F165/$E165,1/($F$133-$E$133)),AO$20-$E$133),
IF(AO$20&lt;$G$133,$F165*POWER(POWER($G165/$F165,1/($G$133-$F$133)),AO$20-$F$133),$G165)))))</f>
        <v>46990.02011788448</v>
      </c>
      <c r="AP165" s="277">
        <f>IF(AP$20&lt;$C$133,$B165*POWER(POWER($C165/$B165,1/($C$133-$B$133)),AP$20-$B$133),
IF(AP$20&lt;$D$133,$C165*POWER(POWER($D165/$C165,1/($D$133-$C$133)),AP$20-$C$133),
IF(AP$20&lt;$E$133,$D165*POWER(POWER($E165/$D165,1/($E$133-$D$133)),AP$20-$D$133),
IF(AP$20&lt;$F$133,$E165*POWER(POWER($F165/$E165,1/($F$133-$E$133)),AP$20-$E$133),
IF(AP$20&lt;$G$133,$F165*POWER(POWER($G165/$F165,1/($G$133-$F$133)),AP$20-$F$133),$G165)))))</f>
        <v>48501.504166666666</v>
      </c>
      <c r="AQ165" s="277">
        <f>IF(AQ$20&lt;$C$133,$B165*POWER(POWER($C165/$B165,1/($C$133-$B$133)),AQ$20-$B$133),
IF(AQ$20&lt;$D$133,$C165*POWER(POWER($D165/$C165,1/($D$133-$C$133)),AQ$20-$C$133),
IF(AQ$20&lt;$E$133,$D165*POWER(POWER($E165/$D165,1/($E$133-$D$133)),AQ$20-$D$133),
IF(AQ$20&lt;$F$133,$E165*POWER(POWER($F165/$E165,1/($F$133-$E$133)),AQ$20-$E$133),
IF(AQ$20&lt;$G$133,$F165*POWER(POWER($G165/$F165,1/($G$133-$F$133)),AQ$20-$F$133),$G165)))))</f>
        <v>50514.38342667096</v>
      </c>
      <c r="AR165" s="277">
        <f>IF(AR$20&lt;$C$133,$B165*POWER(POWER($C165/$B165,1/($C$133-$B$133)),AR$20-$B$133),
IF(AR$20&lt;$D$133,$C165*POWER(POWER($D165/$C165,1/($D$133-$C$133)),AR$20-$C$133),
IF(AR$20&lt;$E$133,$D165*POWER(POWER($E165/$D165,1/($E$133-$D$133)),AR$20-$D$133),
IF(AR$20&lt;$F$133,$E165*POWER(POWER($F165/$E165,1/($F$133-$E$133)),AR$20-$E$133),
IF(AR$20&lt;$G$133,$F165*POWER(POWER($G165/$F165,1/($G$133-$F$133)),AR$20-$F$133),$G165)))))</f>
        <v>52610.799949796674</v>
      </c>
      <c r="AS165" s="277">
        <f>IF(AS$20&lt;$C$133,$B165*POWER(POWER($C165/$B165,1/($C$133-$B$133)),AS$20-$B$133),
IF(AS$20&lt;$D$133,$C165*POWER(POWER($D165/$C165,1/($D$133-$C$133)),AS$20-$C$133),
IF(AS$20&lt;$E$133,$D165*POWER(POWER($E165/$D165,1/($E$133-$D$133)),AS$20-$D$133),
IF(AS$20&lt;$F$133,$E165*POWER(POWER($F165/$E165,1/($F$133-$E$133)),AS$20-$E$133),
IF(AS$20&lt;$G$133,$F165*POWER(POWER($G165/$F165,1/($G$133-$F$133)),AS$20-$F$133),$G165)))))</f>
        <v>54794.220647581169</v>
      </c>
      <c r="AT165" s="277">
        <f>IF(AT$20&lt;$C$133,$B165*POWER(POWER($C165/$B165,1/($C$133-$B$133)),AT$20-$B$133),
IF(AT$20&lt;$D$133,$C165*POWER(POWER($D165/$C165,1/($D$133-$C$133)),AT$20-$C$133),
IF(AT$20&lt;$E$133,$D165*POWER(POWER($E165/$D165,1/($E$133-$D$133)),AT$20-$D$133),
IF(AT$20&lt;$F$133,$E165*POWER(POWER($F165/$E165,1/($F$133-$E$133)),AT$20-$E$133),
IF(AT$20&lt;$G$133,$F165*POWER(POWER($G165/$F165,1/($G$133-$F$133)),AT$20-$F$133),$G165)))))</f>
        <v>57068.256313168145</v>
      </c>
      <c r="AU165" s="277">
        <f>IF(AU$20&lt;$C$133,$B165*POWER(POWER($C165/$B165,1/($C$133-$B$133)),AU$20-$B$133),
IF(AU$20&lt;$D$133,$C165*POWER(POWER($D165/$C165,1/($D$133-$C$133)),AU$20-$C$133),
IF(AU$20&lt;$E$133,$D165*POWER(POWER($E165/$D165,1/($E$133-$D$133)),AU$20-$D$133),
IF(AU$20&lt;$F$133,$E165*POWER(POWER($F165/$E165,1/($F$133-$E$133)),AU$20-$E$133),
IF(AU$20&lt;$G$133,$F165*POWER(POWER($G165/$F165,1/($G$133-$F$133)),AU$20-$F$133),$G165)))))</f>
        <v>59436.667592592596</v>
      </c>
      <c r="AV165" s="277">
        <f>IF(AV$20&lt;$C$133,$B165*POWER(POWER($C165/$B165,1/($C$133-$B$133)),AV$20-$B$133),
IF(AV$20&lt;$D$133,$C165*POWER(POWER($D165/$C165,1/($D$133-$C$133)),AV$20-$C$133),
IF(AV$20&lt;$E$133,$D165*POWER(POWER($E165/$D165,1/($E$133-$D$133)),AV$20-$D$133),
IF(AV$20&lt;$F$133,$E165*POWER(POWER($F165/$E165,1/($F$133-$E$133)),AV$20-$E$133),
IF(AV$20&lt;$G$133,$F165*POWER(POWER($G165/$F165,1/($G$133-$F$133)),AV$20-$F$133),$G165)))))</f>
        <v>62133.425589853425</v>
      </c>
      <c r="AW165" s="277">
        <f>IF(AW$20&lt;$C$133,$B165*POWER(POWER($C165/$B165,1/($C$133-$B$133)),AW$20-$B$133),
IF(AW$20&lt;$D$133,$C165*POWER(POWER($D165/$C165,1/($D$133-$C$133)),AW$20-$C$133),
IF(AW$20&lt;$E$133,$D165*POWER(POWER($E165/$D165,1/($E$133-$D$133)),AW$20-$D$133),
IF(AW$20&lt;$F$133,$E165*POWER(POWER($F165/$E165,1/($F$133-$E$133)),AW$20-$E$133),
IF(AW$20&lt;$G$133,$F165*POWER(POWER($G165/$F165,1/($G$133-$F$133)),AW$20-$F$133),$G165)))))</f>
        <v>64952.540778227987</v>
      </c>
      <c r="AX165" s="277">
        <f>IF(AX$20&lt;$C$133,$B165*POWER(POWER($C165/$B165,1/($C$133-$B$133)),AX$20-$B$133),
IF(AX$20&lt;$D$133,$C165*POWER(POWER($D165/$C165,1/($D$133-$C$133)),AX$20-$C$133),
IF(AX$20&lt;$E$133,$D165*POWER(POWER($E165/$D165,1/($E$133-$D$133)),AX$20-$D$133),
IF(AX$20&lt;$F$133,$E165*POWER(POWER($F165/$E165,1/($F$133-$E$133)),AX$20-$E$133),
IF(AX$20&lt;$G$133,$F165*POWER(POWER($G165/$F165,1/($G$133-$F$133)),AX$20-$F$133),$G165)))))</f>
        <v>67899.564743076349</v>
      </c>
      <c r="AY165" s="277">
        <f>IF(AY$20&lt;$C$133,$B165*POWER(POWER($C165/$B165,1/($C$133-$B$133)),AY$20-$B$133),
IF(AY$20&lt;$D$133,$C165*POWER(POWER($D165/$C165,1/($D$133-$C$133)),AY$20-$C$133),
IF(AY$20&lt;$E$133,$D165*POWER(POWER($E165/$D165,1/($E$133-$D$133)),AY$20-$D$133),
IF(AY$20&lt;$F$133,$E165*POWER(POWER($F165/$E165,1/($F$133-$E$133)),AY$20-$E$133),
IF(AY$20&lt;$G$133,$F165*POWER(POWER($G165/$F165,1/($G$133-$F$133)),AY$20-$F$133),$G165)))))</f>
        <v>70980.300956057457</v>
      </c>
      <c r="AZ165" s="277">
        <f>IF(AZ$20&lt;$C$133,$B165*POWER(POWER($C165/$B165,1/($C$133-$B$133)),AZ$20-$B$133),
IF(AZ$20&lt;$D$133,$C165*POWER(POWER($D165/$C165,1/($D$133-$C$133)),AZ$20-$C$133),
IF(AZ$20&lt;$E$133,$D165*POWER(POWER($E165/$D165,1/($E$133-$D$133)),AZ$20-$D$133),
IF(AZ$20&lt;$F$133,$E165*POWER(POWER($F165/$E165,1/($F$133-$E$133)),AZ$20-$E$133),
IF(AZ$20&lt;$G$133,$F165*POWER(POWER($G165/$F165,1/($G$133-$F$133)),AZ$20-$F$133),$G165)))))</f>
        <v>74200.816203703711</v>
      </c>
      <c r="BA165" s="277">
        <f>IF(BA$20&lt;$C$133,$B165*POWER(POWER($C165/$B165,1/($C$133-$B$133)),BA$20-$B$133),
IF(BA$20&lt;$D$133,$C165*POWER(POWER($D165/$C165,1/($D$133-$C$133)),BA$20-$C$133),
IF(BA$20&lt;$E$133,$D165*POWER(POWER($E165/$D165,1/($E$133-$D$133)),BA$20-$D$133),
IF(BA$20&lt;$F$133,$E165*POWER(POWER($F165/$E165,1/($F$133-$E$133)),BA$20-$E$133),
IF(BA$20&lt;$G$133,$F165*POWER(POWER($G165/$F165,1/($G$133-$F$133)),BA$20-$F$133),$G165)))))</f>
        <v>74200.816203703711</v>
      </c>
      <c r="BB165" s="277">
        <f>IF(BB$20&lt;$C$133,$B165*POWER(POWER($C165/$B165,1/($C$133-$B$133)),BB$20-$B$133),
IF(BB$20&lt;$D$133,$C165*POWER(POWER($D165/$C165,1/($D$133-$C$133)),BB$20-$C$133),
IF(BB$20&lt;$E$133,$D165*POWER(POWER($E165/$D165,1/($E$133-$D$133)),BB$20-$D$133),
IF(BB$20&lt;$F$133,$E165*POWER(POWER($F165/$E165,1/($F$133-$E$133)),BB$20-$E$133),
IF(BB$20&lt;$G$133,$F165*POWER(POWER($G165/$F165,1/($G$133-$F$133)),BB$20-$F$133),$G165)))))</f>
        <v>74200.816203703711</v>
      </c>
      <c r="BC165" s="277">
        <f>IF(BC$20&lt;$C$133,$B165*POWER(POWER($C165/$B165,1/($C$133-$B$133)),BC$20-$B$133),
IF(BC$20&lt;$D$133,$C165*POWER(POWER($D165/$C165,1/($D$133-$C$133)),BC$20-$C$133),
IF(BC$20&lt;$E$133,$D165*POWER(POWER($E165/$D165,1/($E$133-$D$133)),BC$20-$D$133),
IF(BC$20&lt;$F$133,$E165*POWER(POWER($F165/$E165,1/($F$133-$E$133)),BC$20-$E$133),
IF(BC$20&lt;$G$133,$F165*POWER(POWER($G165/$F165,1/($G$133-$F$133)),BC$20-$F$133),$G165)))))</f>
        <v>74200.816203703711</v>
      </c>
      <c r="BD165" s="277">
        <f>IF(BD$20&lt;$C$133,$B165*POWER(POWER($C165/$B165,1/($C$133-$B$133)),BD$20-$B$133),
IF(BD$20&lt;$D$133,$C165*POWER(POWER($D165/$C165,1/($D$133-$C$133)),BD$20-$C$133),
IF(BD$20&lt;$E$133,$D165*POWER(POWER($E165/$D165,1/($E$133-$D$133)),BD$20-$D$133),
IF(BD$20&lt;$F$133,$E165*POWER(POWER($F165/$E165,1/($F$133-$E$133)),BD$20-$E$133),
IF(BD$20&lt;$G$133,$F165*POWER(POWER($G165/$F165,1/($G$133-$F$133)),BD$20-$F$133),$G165)))))</f>
        <v>74200.816203703711</v>
      </c>
      <c r="BE165" s="277">
        <f>IF(BE$20&lt;$C$133,$B165*POWER(POWER($C165/$B165,1/($C$133-$B$133)),BE$20-$B$133),
IF(BE$20&lt;$D$133,$C165*POWER(POWER($D165/$C165,1/($D$133-$C$133)),BE$20-$C$133),
IF(BE$20&lt;$E$133,$D165*POWER(POWER($E165/$D165,1/($E$133-$D$133)),BE$20-$D$133),
IF(BE$20&lt;$F$133,$E165*POWER(POWER($F165/$E165,1/($F$133-$E$133)),BE$20-$E$133),
IF(BE$20&lt;$G$133,$F165*POWER(POWER($G165/$F165,1/($G$133-$F$133)),BE$20-$F$133),$G165)))))</f>
        <v>74200.816203703711</v>
      </c>
      <c r="BF165" s="277">
        <f>IF(BF$20&lt;$C$133,$B165*POWER(POWER($C165/$B165,1/($C$133-$B$133)),BF$20-$B$133),
IF(BF$20&lt;$D$133,$C165*POWER(POWER($D165/$C165,1/($D$133-$C$133)),BF$20-$C$133),
IF(BF$20&lt;$E$133,$D165*POWER(POWER($E165/$D165,1/($E$133-$D$133)),BF$20-$D$133),
IF(BF$20&lt;$F$133,$E165*POWER(POWER($F165/$E165,1/($F$133-$E$133)),BF$20-$E$133),
IF(BF$20&lt;$G$133,$F165*POWER(POWER($G165/$F165,1/($G$133-$F$133)),BF$20-$F$133),$G165)))))</f>
        <v>74200.816203703711</v>
      </c>
      <c r="BG165" s="277">
        <f>IF(BG$20&lt;$C$133,$B165*POWER(POWER($C165/$B165,1/($C$133-$B$133)),BG$20-$B$133),
IF(BG$20&lt;$D$133,$C165*POWER(POWER($D165/$C165,1/($D$133-$C$133)),BG$20-$C$133),
IF(BG$20&lt;$E$133,$D165*POWER(POWER($E165/$D165,1/($E$133-$D$133)),BG$20-$D$133),
IF(BG$20&lt;$F$133,$E165*POWER(POWER($F165/$E165,1/($F$133-$E$133)),BG$20-$E$133),
IF(BG$20&lt;$G$133,$F165*POWER(POWER($G165/$F165,1/($G$133-$F$133)),BG$20-$F$133),$G165)))))</f>
        <v>74200.816203703711</v>
      </c>
      <c r="BH165" s="277">
        <f>IF(BH$20&lt;$C$133,$B165*POWER(POWER($C165/$B165,1/($C$133-$B$133)),BH$20-$B$133),
IF(BH$20&lt;$D$133,$C165*POWER(POWER($D165/$C165,1/($D$133-$C$133)),BH$20-$C$133),
IF(BH$20&lt;$E$133,$D165*POWER(POWER($E165/$D165,1/($E$133-$D$133)),BH$20-$D$133),
IF(BH$20&lt;$F$133,$E165*POWER(POWER($F165/$E165,1/($F$133-$E$133)),BH$20-$E$133),
IF(BH$20&lt;$G$133,$F165*POWER(POWER($G165/$F165,1/($G$133-$F$133)),BH$20-$F$133),$G165)))))</f>
        <v>74200.816203703711</v>
      </c>
      <c r="BI165" s="277">
        <f>IF(BI$20&lt;$C$133,$B165*POWER(POWER($C165/$B165,1/($C$133-$B$133)),BI$20-$B$133),
IF(BI$20&lt;$D$133,$C165*POWER(POWER($D165/$C165,1/($D$133-$C$133)),BI$20-$C$133),
IF(BI$20&lt;$E$133,$D165*POWER(POWER($E165/$D165,1/($E$133-$D$133)),BI$20-$D$133),
IF(BI$20&lt;$F$133,$E165*POWER(POWER($F165/$E165,1/($F$133-$E$133)),BI$20-$E$133),
IF(BI$20&lt;$G$133,$F165*POWER(POWER($G165/$F165,1/($G$133-$F$133)),BI$20-$F$133),$G165)))))</f>
        <v>74200.816203703711</v>
      </c>
      <c r="BJ165" s="277">
        <f>IF(BJ$20&lt;$C$133,$B165*POWER(POWER($C165/$B165,1/($C$133-$B$133)),BJ$20-$B$133),
IF(BJ$20&lt;$D$133,$C165*POWER(POWER($D165/$C165,1/($D$133-$C$133)),BJ$20-$C$133),
IF(BJ$20&lt;$E$133,$D165*POWER(POWER($E165/$D165,1/($E$133-$D$133)),BJ$20-$D$133),
IF(BJ$20&lt;$F$133,$E165*POWER(POWER($F165/$E165,1/($F$133-$E$133)),BJ$20-$E$133),
IF(BJ$20&lt;$G$133,$F165*POWER(POWER($G165/$F165,1/($G$133-$F$133)),BJ$20-$F$133),$G165)))))</f>
        <v>74200.816203703711</v>
      </c>
      <c r="BK165" s="277">
        <f>IF(BK$20&lt;$C$133,$B165*POWER(POWER($C165/$B165,1/($C$133-$B$133)),BK$20-$B$133),
IF(BK$20&lt;$D$133,$C165*POWER(POWER($D165/$C165,1/($D$133-$C$133)),BK$20-$C$133),
IF(BK$20&lt;$E$133,$D165*POWER(POWER($E165/$D165,1/($E$133-$D$133)),BK$20-$D$133),
IF(BK$20&lt;$F$133,$E165*POWER(POWER($F165/$E165,1/($F$133-$E$133)),BK$20-$E$133),
IF(BK$20&lt;$G$133,$F165*POWER(POWER($G165/$F165,1/($G$133-$F$133)),BK$20-$F$133),$G165)))))</f>
        <v>74200.816203703711</v>
      </c>
      <c r="BL165" s="277">
        <f>IF(BL$20&lt;$C$133,$B165*POWER(POWER($C165/$B165,1/($C$133-$B$133)),BL$20-$B$133),
IF(BL$20&lt;$D$133,$C165*POWER(POWER($D165/$C165,1/($D$133-$C$133)),BL$20-$C$133),
IF(BL$20&lt;$E$133,$D165*POWER(POWER($E165/$D165,1/($E$133-$D$133)),BL$20-$D$133),
IF(BL$20&lt;$F$133,$E165*POWER(POWER($F165/$E165,1/($F$133-$E$133)),BL$20-$E$133),
IF(BL$20&lt;$G$133,$F165*POWER(POWER($G165/$F165,1/($G$133-$F$133)),BL$20-$F$133),$G165)))))</f>
        <v>74200.816203703711</v>
      </c>
      <c r="BM165" s="277">
        <f>IF(BM$20&lt;$C$133,$B165*POWER(POWER($C165/$B165,1/($C$133-$B$133)),BM$20-$B$133),
IF(BM$20&lt;$D$133,$C165*POWER(POWER($D165/$C165,1/($D$133-$C$133)),BM$20-$C$133),
IF(BM$20&lt;$E$133,$D165*POWER(POWER($E165/$D165,1/($E$133-$D$133)),BM$20-$D$133),
IF(BM$20&lt;$F$133,$E165*POWER(POWER($F165/$E165,1/($F$133-$E$133)),BM$20-$E$133),
IF(BM$20&lt;$G$133,$F165*POWER(POWER($G165/$F165,1/($G$133-$F$133)),BM$20-$F$133),$G165)))))</f>
        <v>74200.816203703711</v>
      </c>
      <c r="BN165" s="277">
        <f>IF(BN$20&lt;$C$133,$B165*POWER(POWER($C165/$B165,1/($C$133-$B$133)),BN$20-$B$133),
IF(BN$20&lt;$D$133,$C165*POWER(POWER($D165/$C165,1/($D$133-$C$133)),BN$20-$C$133),
IF(BN$20&lt;$E$133,$D165*POWER(POWER($E165/$D165,1/($E$133-$D$133)),BN$20-$D$133),
IF(BN$20&lt;$F$133,$E165*POWER(POWER($F165/$E165,1/($F$133-$E$133)),BN$20-$E$133),
IF(BN$20&lt;$G$133,$F165*POWER(POWER($G165/$F165,1/($G$133-$F$133)),BN$20-$F$133),$G165)))))</f>
        <v>74200.816203703711</v>
      </c>
      <c r="BO165" s="277">
        <f>IF(BO$20&lt;$C$133,$B165*POWER(POWER($C165/$B165,1/($C$133-$B$133)),BO$20-$B$133),
IF(BO$20&lt;$D$133,$C165*POWER(POWER($D165/$C165,1/($D$133-$C$133)),BO$20-$C$133),
IF(BO$20&lt;$E$133,$D165*POWER(POWER($E165/$D165,1/($E$133-$D$133)),BO$20-$D$133),
IF(BO$20&lt;$F$133,$E165*POWER(POWER($F165/$E165,1/($F$133-$E$133)),BO$20-$E$133),
IF(BO$20&lt;$G$133,$F165*POWER(POWER($G165/$F165,1/($G$133-$F$133)),BO$20-$F$133),$G165)))))</f>
        <v>74200.816203703711</v>
      </c>
      <c r="BP165" s="277">
        <f>IF(BP$20&lt;$C$133,$B165*POWER(POWER($C165/$B165,1/($C$133-$B$133)),BP$20-$B$133),
IF(BP$20&lt;$D$133,$C165*POWER(POWER($D165/$C165,1/($D$133-$C$133)),BP$20-$C$133),
IF(BP$20&lt;$E$133,$D165*POWER(POWER($E165/$D165,1/($E$133-$D$133)),BP$20-$D$133),
IF(BP$20&lt;$F$133,$E165*POWER(POWER($F165/$E165,1/($F$133-$E$133)),BP$20-$E$133),
IF(BP$20&lt;$G$133,$F165*POWER(POWER($G165/$F165,1/($G$133-$F$133)),BP$20-$F$133),$G165)))))</f>
        <v>74200.816203703711</v>
      </c>
      <c r="BQ165" s="277">
        <f>IF(BQ$20&lt;$C$133,$B165*POWER(POWER($C165/$B165,1/($C$133-$B$133)),BQ$20-$B$133),
IF(BQ$20&lt;$D$133,$C165*POWER(POWER($D165/$C165,1/($D$133-$C$133)),BQ$20-$C$133),
IF(BQ$20&lt;$E$133,$D165*POWER(POWER($E165/$D165,1/($E$133-$D$133)),BQ$20-$D$133),
IF(BQ$20&lt;$F$133,$E165*POWER(POWER($F165/$E165,1/($F$133-$E$133)),BQ$20-$E$133),
IF(BQ$20&lt;$G$133,$F165*POWER(POWER($G165/$F165,1/($G$133-$F$133)),BQ$20-$F$133),$G165)))))</f>
        <v>74200.816203703711</v>
      </c>
      <c r="BR165" s="277">
        <f>IF(BR$20&lt;$C$133,$B165*POWER(POWER($C165/$B165,1/($C$133-$B$133)),BR$20-$B$133),
IF(BR$20&lt;$D$133,$C165*POWER(POWER($D165/$C165,1/($D$133-$C$133)),BR$20-$C$133),
IF(BR$20&lt;$E$133,$D165*POWER(POWER($E165/$D165,1/($E$133-$D$133)),BR$20-$D$133),
IF(BR$20&lt;$F$133,$E165*POWER(POWER($F165/$E165,1/($F$133-$E$133)),BR$20-$E$133),
IF(BR$20&lt;$G$133,$F165*POWER(POWER($G165/$F165,1/($G$133-$F$133)),BR$20-$F$133),$G165)))))</f>
        <v>74200.816203703711</v>
      </c>
      <c r="BS165" s="277">
        <f>IF(BS$20&lt;$C$133,$B165*POWER(POWER($C165/$B165,1/($C$133-$B$133)),BS$20-$B$133),
IF(BS$20&lt;$D$133,$C165*POWER(POWER($D165/$C165,1/($D$133-$C$133)),BS$20-$C$133),
IF(BS$20&lt;$E$133,$D165*POWER(POWER($E165/$D165,1/($E$133-$D$133)),BS$20-$D$133),
IF(BS$20&lt;$F$133,$E165*POWER(POWER($F165/$E165,1/($F$133-$E$133)),BS$20-$E$133),
IF(BS$20&lt;$G$133,$F165*POWER(POWER($G165/$F165,1/($G$133-$F$133)),BS$20-$F$133),$G165)))))</f>
        <v>74200.816203703711</v>
      </c>
    </row>
    <row r="166" spans="1:92" s="3" customFormat="1" outlineLevel="2">
      <c r="A166"/>
      <c r="B166"/>
      <c r="C166"/>
      <c r="D166"/>
      <c r="E166"/>
      <c r="F166"/>
      <c r="G166"/>
      <c r="I166"/>
      <c r="J166" s="8"/>
      <c r="K166" s="573"/>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c r="BA166" s="75"/>
      <c r="BB166" s="75"/>
      <c r="BC166" s="75"/>
      <c r="BD166" s="75"/>
      <c r="BE166" s="75"/>
      <c r="BF166" s="75"/>
      <c r="BG166" s="75"/>
      <c r="BH166" s="75"/>
      <c r="BI166" s="75"/>
      <c r="BJ166" s="75"/>
      <c r="BK166" s="75"/>
      <c r="BL166" s="75"/>
      <c r="BM166" s="75"/>
      <c r="BN166" s="75"/>
      <c r="BO166" s="75"/>
      <c r="BP166" s="75"/>
      <c r="BQ166" s="75"/>
      <c r="BR166" s="75"/>
      <c r="BS166" s="75"/>
      <c r="BT166" s="75"/>
    </row>
    <row r="167" spans="1:92" ht="18.5">
      <c r="A167" s="142" t="s">
        <v>169</v>
      </c>
      <c r="B167" s="6"/>
      <c r="C167" s="6"/>
      <c r="D167" s="6"/>
      <c r="E167" s="6"/>
      <c r="F167" s="6"/>
      <c r="G167" s="80"/>
      <c r="I167" s="35"/>
      <c r="K167" s="570"/>
      <c r="CM167" s="8"/>
      <c r="CN167" s="104"/>
    </row>
    <row r="168" spans="1:92" s="3" customFormat="1" ht="15.5" outlineLevel="1">
      <c r="A168" s="57" t="s">
        <v>170</v>
      </c>
      <c r="B168" s="51"/>
      <c r="C168" s="58"/>
      <c r="D168" s="121"/>
      <c r="E168" s="122"/>
      <c r="F168" s="122"/>
      <c r="G168" s="123"/>
      <c r="I168" s="46"/>
      <c r="J168" s="8"/>
      <c r="K168" s="573"/>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c r="BA168" s="75"/>
      <c r="BB168" s="75"/>
      <c r="BC168" s="75"/>
      <c r="BD168" s="75"/>
      <c r="BE168" s="75"/>
      <c r="BF168" s="75"/>
      <c r="BG168" s="75"/>
      <c r="BH168" s="75"/>
      <c r="BI168" s="75"/>
      <c r="BJ168" s="75"/>
      <c r="BK168" s="75"/>
      <c r="BL168" s="75"/>
      <c r="BM168" s="75"/>
      <c r="BN168" s="75"/>
      <c r="BO168" s="75"/>
      <c r="BP168" s="75"/>
      <c r="BQ168" s="75"/>
      <c r="BR168" s="75"/>
      <c r="BS168" s="75"/>
      <c r="BT168" s="75"/>
    </row>
    <row r="169" spans="1:92" outlineLevel="2">
      <c r="K169" s="569"/>
    </row>
    <row r="170" spans="1:92" outlineLevel="2">
      <c r="A170" t="s">
        <v>171</v>
      </c>
      <c r="K170" s="569"/>
    </row>
    <row r="171" spans="1:92" outlineLevel="2">
      <c r="A171" s="17" t="s">
        <v>172</v>
      </c>
      <c r="B171" s="200">
        <v>0.67900000000000005</v>
      </c>
      <c r="C171" t="s">
        <v>173</v>
      </c>
      <c r="J171" s="8" t="s">
        <v>960</v>
      </c>
      <c r="K171" s="573" t="s">
        <v>174</v>
      </c>
    </row>
    <row r="172" spans="1:92" outlineLevel="2">
      <c r="A172" s="17" t="s">
        <v>175</v>
      </c>
      <c r="B172" s="200">
        <v>1</v>
      </c>
      <c r="K172" s="569"/>
    </row>
    <row r="173" spans="1:92" outlineLevel="2">
      <c r="A173" s="17"/>
      <c r="K173" s="569"/>
    </row>
    <row r="174" spans="1:92" outlineLevel="2">
      <c r="A174" t="s">
        <v>176</v>
      </c>
      <c r="B174" s="4" t="s">
        <v>169</v>
      </c>
      <c r="C174" s="4" t="s">
        <v>177</v>
      </c>
      <c r="D174" s="4" t="s">
        <v>178</v>
      </c>
      <c r="J174" s="8" t="s">
        <v>179</v>
      </c>
      <c r="K174" s="573" t="s">
        <v>180</v>
      </c>
    </row>
    <row r="175" spans="1:92" outlineLevel="2">
      <c r="A175" s="17" t="s">
        <v>181</v>
      </c>
      <c r="B175" s="201">
        <v>0</v>
      </c>
      <c r="C175" s="201">
        <v>0</v>
      </c>
      <c r="D175" s="201">
        <v>0</v>
      </c>
      <c r="I175" s="21" t="s">
        <v>182</v>
      </c>
      <c r="K175" s="569"/>
    </row>
    <row r="176" spans="1:92" outlineLevel="2">
      <c r="A176" s="17" t="s">
        <v>183</v>
      </c>
      <c r="B176" s="201">
        <v>2</v>
      </c>
      <c r="C176" s="201">
        <v>1</v>
      </c>
      <c r="D176" s="201">
        <v>0</v>
      </c>
      <c r="I176" s="21" t="s">
        <v>182</v>
      </c>
      <c r="K176" s="569"/>
    </row>
    <row r="177" spans="1:92" outlineLevel="2">
      <c r="A177" s="17" t="s">
        <v>184</v>
      </c>
      <c r="B177" s="201">
        <v>0.4</v>
      </c>
      <c r="C177" s="201">
        <v>0.6</v>
      </c>
      <c r="D177" s="201">
        <v>0</v>
      </c>
      <c r="I177" s="21" t="s">
        <v>182</v>
      </c>
      <c r="K177" s="569"/>
    </row>
    <row r="178" spans="1:92" outlineLevel="2">
      <c r="A178" s="17" t="s">
        <v>185</v>
      </c>
      <c r="B178" s="201">
        <v>1.4</v>
      </c>
      <c r="C178" s="201">
        <v>0</v>
      </c>
      <c r="D178" s="201">
        <v>0</v>
      </c>
      <c r="I178" s="21" t="s">
        <v>182</v>
      </c>
      <c r="K178" s="569"/>
    </row>
    <row r="179" spans="1:92" outlineLevel="2">
      <c r="A179" s="17" t="s">
        <v>186</v>
      </c>
      <c r="B179" s="201">
        <v>5.6</v>
      </c>
      <c r="C179" s="201">
        <v>0.8</v>
      </c>
      <c r="D179" s="201">
        <v>0</v>
      </c>
      <c r="I179" s="21" t="s">
        <v>182</v>
      </c>
      <c r="K179" s="569"/>
    </row>
    <row r="180" spans="1:92" outlineLevel="2">
      <c r="A180" s="17" t="s">
        <v>187</v>
      </c>
      <c r="B180" s="201">
        <v>1.4</v>
      </c>
      <c r="C180" s="201">
        <v>0</v>
      </c>
      <c r="D180" s="201">
        <v>0</v>
      </c>
      <c r="I180" s="21" t="s">
        <v>182</v>
      </c>
      <c r="K180" s="569"/>
    </row>
    <row r="181" spans="1:92" outlineLevel="2">
      <c r="K181" s="569"/>
    </row>
    <row r="182" spans="1:92" outlineLevel="2">
      <c r="A182" t="s">
        <v>188</v>
      </c>
      <c r="B182" s="17" t="s">
        <v>172</v>
      </c>
      <c r="C182" s="17" t="s">
        <v>175</v>
      </c>
      <c r="K182" s="569"/>
    </row>
    <row r="183" spans="1:92" outlineLevel="2">
      <c r="A183" s="17" t="s">
        <v>181</v>
      </c>
      <c r="B183" s="326">
        <v>1</v>
      </c>
      <c r="C183" s="326">
        <v>0</v>
      </c>
      <c r="D183" s="113">
        <f>($B$171*B183)+($B$172*C183)</f>
        <v>0.67900000000000005</v>
      </c>
      <c r="K183" s="569"/>
    </row>
    <row r="184" spans="1:92" outlineLevel="2">
      <c r="A184" s="17" t="s">
        <v>183</v>
      </c>
      <c r="B184" s="326">
        <v>1</v>
      </c>
      <c r="C184" s="326">
        <v>1</v>
      </c>
      <c r="D184" s="113">
        <f>($B$171*B184)*($B$172*C184)</f>
        <v>0.67900000000000005</v>
      </c>
      <c r="K184" s="569"/>
    </row>
    <row r="185" spans="1:92" outlineLevel="2">
      <c r="A185" s="17" t="s">
        <v>184</v>
      </c>
      <c r="B185" s="326">
        <v>1</v>
      </c>
      <c r="C185" s="326">
        <v>1</v>
      </c>
      <c r="D185" s="113">
        <f t="shared" ref="D185:D188" si="19">($B$171*B185)*($B$172*C185)</f>
        <v>0.67900000000000005</v>
      </c>
      <c r="K185" s="569"/>
    </row>
    <row r="186" spans="1:92" outlineLevel="2">
      <c r="A186" s="17" t="s">
        <v>185</v>
      </c>
      <c r="B186" s="326">
        <v>1</v>
      </c>
      <c r="C186" s="326">
        <v>1</v>
      </c>
      <c r="D186" s="113">
        <f t="shared" si="19"/>
        <v>0.67900000000000005</v>
      </c>
      <c r="K186" s="569"/>
    </row>
    <row r="187" spans="1:92" outlineLevel="2">
      <c r="A187" s="17" t="s">
        <v>186</v>
      </c>
      <c r="B187" s="326">
        <v>1</v>
      </c>
      <c r="C187" s="326">
        <v>1</v>
      </c>
      <c r="D187" s="113">
        <f t="shared" si="19"/>
        <v>0.67900000000000005</v>
      </c>
      <c r="K187" s="569"/>
    </row>
    <row r="188" spans="1:92" outlineLevel="2">
      <c r="A188" s="17" t="s">
        <v>187</v>
      </c>
      <c r="B188" s="326">
        <v>1</v>
      </c>
      <c r="C188" s="326">
        <v>1</v>
      </c>
      <c r="D188" s="113">
        <f t="shared" si="19"/>
        <v>0.67900000000000005</v>
      </c>
      <c r="K188" s="569"/>
    </row>
    <row r="189" spans="1:92" outlineLevel="1">
      <c r="A189" s="17"/>
      <c r="K189" s="569"/>
    </row>
    <row r="190" spans="1:92" ht="18.5">
      <c r="A190" s="142" t="s">
        <v>189</v>
      </c>
      <c r="B190" s="6"/>
      <c r="C190" s="6"/>
      <c r="D190" s="6"/>
      <c r="E190" s="6"/>
      <c r="F190" s="6"/>
      <c r="G190" s="80"/>
      <c r="I190" s="35"/>
      <c r="K190" s="570"/>
      <c r="CM190" s="8"/>
      <c r="CN190" s="104"/>
    </row>
    <row r="191" spans="1:92" outlineLevel="1">
      <c r="K191" s="569"/>
    </row>
    <row r="192" spans="1:92" outlineLevel="1">
      <c r="A192" t="s">
        <v>190</v>
      </c>
      <c r="K192" s="569"/>
    </row>
    <row r="193" spans="1:11" outlineLevel="1">
      <c r="A193" s="17" t="s">
        <v>172</v>
      </c>
      <c r="B193" s="204">
        <v>0.04</v>
      </c>
      <c r="J193" s="8" t="s">
        <v>191</v>
      </c>
      <c r="K193" s="573" t="s">
        <v>192</v>
      </c>
    </row>
    <row r="194" spans="1:11" outlineLevel="1">
      <c r="A194" s="17" t="s">
        <v>175</v>
      </c>
      <c r="B194" s="204">
        <v>0</v>
      </c>
      <c r="K194" s="569"/>
    </row>
    <row r="195" spans="1:11" outlineLevel="1">
      <c r="A195" s="17"/>
      <c r="K195" s="569"/>
    </row>
    <row r="196" spans="1:11" outlineLevel="1">
      <c r="A196" t="s">
        <v>176</v>
      </c>
      <c r="B196" s="4" t="s">
        <v>193</v>
      </c>
      <c r="C196" s="4" t="s">
        <v>194</v>
      </c>
      <c r="D196" s="4" t="s">
        <v>195</v>
      </c>
      <c r="E196" s="4" t="s">
        <v>196</v>
      </c>
      <c r="F196" s="4" t="s">
        <v>197</v>
      </c>
      <c r="G196" s="4" t="s">
        <v>198</v>
      </c>
      <c r="H196" s="4" t="s">
        <v>199</v>
      </c>
      <c r="K196" s="573"/>
    </row>
    <row r="197" spans="1:11" outlineLevel="1">
      <c r="A197" s="17" t="s">
        <v>181</v>
      </c>
      <c r="B197" s="201">
        <f>'Crashes and Crime'!B2/5</f>
        <v>0</v>
      </c>
      <c r="C197" s="201">
        <f>'Crashes and Crime'!C2/5</f>
        <v>0</v>
      </c>
      <c r="D197" s="201">
        <f>'Crashes and Crime'!D2/5</f>
        <v>0</v>
      </c>
      <c r="E197" s="201">
        <f>'Crashes and Crime'!E2/5</f>
        <v>0</v>
      </c>
      <c r="F197" s="201">
        <f>'Crashes and Crime'!F2/5</f>
        <v>0</v>
      </c>
      <c r="G197" s="201">
        <f>'Crashes and Crime'!G2/5</f>
        <v>0</v>
      </c>
      <c r="H197" s="201">
        <f>'Crashes and Crime'!H2/5</f>
        <v>0</v>
      </c>
      <c r="I197" s="21" t="s">
        <v>182</v>
      </c>
      <c r="K197" s="569"/>
    </row>
    <row r="198" spans="1:11" outlineLevel="1">
      <c r="A198" s="17" t="s">
        <v>183</v>
      </c>
      <c r="B198" s="201">
        <f>'Crashes and Crime'!B3/5</f>
        <v>0</v>
      </c>
      <c r="C198" s="201">
        <f>'Crashes and Crime'!C3/5</f>
        <v>0.2</v>
      </c>
      <c r="D198" s="201">
        <f>'Crashes and Crime'!D3/5</f>
        <v>0</v>
      </c>
      <c r="E198" s="201">
        <f>'Crashes and Crime'!E3/5</f>
        <v>0.4</v>
      </c>
      <c r="F198" s="201">
        <f>'Crashes and Crime'!F3/5</f>
        <v>0</v>
      </c>
      <c r="G198" s="201">
        <f>'Crashes and Crime'!G3/5</f>
        <v>0</v>
      </c>
      <c r="H198" s="201">
        <f>'Crashes and Crime'!H3/5</f>
        <v>0.4</v>
      </c>
      <c r="I198" s="21" t="s">
        <v>182</v>
      </c>
      <c r="K198" s="569"/>
    </row>
    <row r="199" spans="1:11" outlineLevel="1">
      <c r="A199" s="17" t="s">
        <v>184</v>
      </c>
      <c r="B199" s="201">
        <f>'Crashes and Crime'!B4/5</f>
        <v>0</v>
      </c>
      <c r="C199" s="201">
        <f>'Crashes and Crime'!C4/5</f>
        <v>0</v>
      </c>
      <c r="D199" s="201">
        <f>'Crashes and Crime'!D4/5</f>
        <v>0.2</v>
      </c>
      <c r="E199" s="201">
        <f>'Crashes and Crime'!E4/5</f>
        <v>0</v>
      </c>
      <c r="F199" s="201">
        <f>'Crashes and Crime'!F4/5</f>
        <v>0</v>
      </c>
      <c r="G199" s="201">
        <f>'Crashes and Crime'!G4/5</f>
        <v>0</v>
      </c>
      <c r="H199" s="201">
        <f>'Crashes and Crime'!H4/5</f>
        <v>0</v>
      </c>
      <c r="I199" s="21" t="s">
        <v>182</v>
      </c>
      <c r="K199" s="569"/>
    </row>
    <row r="200" spans="1:11" outlineLevel="1">
      <c r="A200" s="17" t="s">
        <v>185</v>
      </c>
      <c r="B200" s="201">
        <f>'Crashes and Crime'!B5/5</f>
        <v>0</v>
      </c>
      <c r="C200" s="201">
        <f>'Crashes and Crime'!C5/5</f>
        <v>0.4</v>
      </c>
      <c r="D200" s="201">
        <f>'Crashes and Crime'!D5/5</f>
        <v>0.2</v>
      </c>
      <c r="E200" s="201">
        <f>'Crashes and Crime'!E5/5</f>
        <v>0.2</v>
      </c>
      <c r="F200" s="201">
        <f>'Crashes and Crime'!F5/5</f>
        <v>0</v>
      </c>
      <c r="G200" s="201">
        <f>'Crashes and Crime'!G5/5</f>
        <v>0</v>
      </c>
      <c r="H200" s="201">
        <f>'Crashes and Crime'!H5/5</f>
        <v>0.4</v>
      </c>
      <c r="I200" s="21" t="s">
        <v>182</v>
      </c>
      <c r="K200" s="569"/>
    </row>
    <row r="201" spans="1:11" outlineLevel="1">
      <c r="A201" s="17" t="s">
        <v>186</v>
      </c>
      <c r="B201" s="201">
        <f>'Crashes and Crime'!B6/5</f>
        <v>0</v>
      </c>
      <c r="C201" s="201">
        <f>'Crashes and Crime'!C6/5</f>
        <v>0.2</v>
      </c>
      <c r="D201" s="201">
        <f>'Crashes and Crime'!D6/5</f>
        <v>0</v>
      </c>
      <c r="E201" s="201">
        <f>'Crashes and Crime'!E6/5</f>
        <v>0.2</v>
      </c>
      <c r="F201" s="201">
        <f>'Crashes and Crime'!F6/5</f>
        <v>0</v>
      </c>
      <c r="G201" s="201">
        <f>'Crashes and Crime'!G6/5</f>
        <v>0</v>
      </c>
      <c r="H201" s="201">
        <f>'Crashes and Crime'!H6/5</f>
        <v>0</v>
      </c>
      <c r="I201" s="21" t="s">
        <v>182</v>
      </c>
      <c r="K201" s="569"/>
    </row>
    <row r="202" spans="1:11" outlineLevel="1">
      <c r="A202" s="17" t="s">
        <v>187</v>
      </c>
      <c r="B202" s="201">
        <f>'Crashes and Crime'!B7/5</f>
        <v>0</v>
      </c>
      <c r="C202" s="201">
        <f>'Crashes and Crime'!C7/5</f>
        <v>0</v>
      </c>
      <c r="D202" s="201">
        <f>'Crashes and Crime'!D7/5</f>
        <v>0</v>
      </c>
      <c r="E202" s="201">
        <f>'Crashes and Crime'!E7/5</f>
        <v>0</v>
      </c>
      <c r="F202" s="201">
        <f>'Crashes and Crime'!F7/5</f>
        <v>0</v>
      </c>
      <c r="G202" s="201">
        <f>'Crashes and Crime'!G7/5</f>
        <v>0</v>
      </c>
      <c r="H202" s="201">
        <f>'Crashes and Crime'!H7/5</f>
        <v>0</v>
      </c>
      <c r="I202" s="21" t="s">
        <v>182</v>
      </c>
      <c r="K202" s="569"/>
    </row>
    <row r="203" spans="1:11" outlineLevel="1">
      <c r="K203" s="569"/>
    </row>
    <row r="204" spans="1:11" outlineLevel="1">
      <c r="A204" t="s">
        <v>200</v>
      </c>
      <c r="B204" s="17" t="s">
        <v>172</v>
      </c>
      <c r="C204" s="17" t="s">
        <v>175</v>
      </c>
      <c r="D204" s="17"/>
      <c r="K204" s="569"/>
    </row>
    <row r="205" spans="1:11" outlineLevel="1">
      <c r="A205" s="17" t="s">
        <v>181</v>
      </c>
      <c r="B205" s="207">
        <v>1</v>
      </c>
      <c r="C205" s="207">
        <v>0</v>
      </c>
      <c r="D205" s="113">
        <f>($B$193*B205)+($B$194*C205)</f>
        <v>0.04</v>
      </c>
      <c r="K205" s="569"/>
    </row>
    <row r="206" spans="1:11" outlineLevel="1">
      <c r="A206" s="17" t="s">
        <v>183</v>
      </c>
      <c r="B206" s="207">
        <v>1</v>
      </c>
      <c r="C206" s="207">
        <v>1</v>
      </c>
      <c r="D206" s="113">
        <f>($B$193*B206)+($B$194*C206)</f>
        <v>0.04</v>
      </c>
      <c r="K206" s="569"/>
    </row>
    <row r="207" spans="1:11" outlineLevel="1">
      <c r="A207" s="17" t="s">
        <v>184</v>
      </c>
      <c r="B207" s="207">
        <v>1</v>
      </c>
      <c r="C207" s="207">
        <v>1</v>
      </c>
      <c r="D207" s="113">
        <f t="shared" ref="D207:D210" si="20">($B$193*B207)+($B$194*C207)</f>
        <v>0.04</v>
      </c>
      <c r="K207" s="569"/>
    </row>
    <row r="208" spans="1:11" outlineLevel="1">
      <c r="A208" s="17" t="s">
        <v>185</v>
      </c>
      <c r="B208" s="207">
        <v>1</v>
      </c>
      <c r="C208" s="207">
        <v>1</v>
      </c>
      <c r="D208" s="113">
        <f t="shared" si="20"/>
        <v>0.04</v>
      </c>
      <c r="K208" s="569"/>
    </row>
    <row r="209" spans="1:11" outlineLevel="1">
      <c r="A209" s="17" t="s">
        <v>186</v>
      </c>
      <c r="B209" s="207">
        <v>1</v>
      </c>
      <c r="C209" s="207">
        <v>1</v>
      </c>
      <c r="D209" s="113">
        <f t="shared" si="20"/>
        <v>0.04</v>
      </c>
      <c r="K209" s="569"/>
    </row>
    <row r="210" spans="1:11" outlineLevel="1">
      <c r="A210" s="17" t="s">
        <v>187</v>
      </c>
      <c r="B210" s="207">
        <v>1</v>
      </c>
      <c r="C210" s="207">
        <v>1</v>
      </c>
      <c r="D210" s="113">
        <f t="shared" si="20"/>
        <v>0.04</v>
      </c>
      <c r="K210" s="569"/>
    </row>
    <row r="211" spans="1:11" outlineLevel="1">
      <c r="K211" s="569"/>
    </row>
    <row r="212" spans="1:11" outlineLevel="1">
      <c r="A212" t="s">
        <v>201</v>
      </c>
      <c r="J212" s="8" t="s">
        <v>202</v>
      </c>
      <c r="K212" s="573" t="s">
        <v>204</v>
      </c>
    </row>
    <row r="213" spans="1:11" outlineLevel="1">
      <c r="A213" s="107" t="s">
        <v>193</v>
      </c>
      <c r="B213" s="20">
        <v>9150</v>
      </c>
      <c r="I213" s="21" t="s">
        <v>203</v>
      </c>
      <c r="K213" s="569"/>
    </row>
    <row r="214" spans="1:11" outlineLevel="1">
      <c r="A214" s="107" t="s">
        <v>194</v>
      </c>
      <c r="B214" s="20">
        <v>15253</v>
      </c>
      <c r="I214" s="21" t="s">
        <v>203</v>
      </c>
      <c r="K214" s="569"/>
    </row>
    <row r="215" spans="1:11" outlineLevel="1">
      <c r="A215" s="107" t="s">
        <v>195</v>
      </c>
      <c r="B215" s="20">
        <v>5001</v>
      </c>
      <c r="I215" s="21" t="s">
        <v>203</v>
      </c>
    </row>
    <row r="216" spans="1:11" outlineLevel="1">
      <c r="A216" s="107" t="s">
        <v>196</v>
      </c>
      <c r="B216" s="20">
        <v>59910</v>
      </c>
      <c r="I216" s="21" t="s">
        <v>203</v>
      </c>
      <c r="K216" s="569"/>
    </row>
    <row r="217" spans="1:11" outlineLevel="1">
      <c r="A217" s="107" t="s">
        <v>197</v>
      </c>
      <c r="B217" s="20">
        <v>12719593</v>
      </c>
      <c r="I217" s="21" t="s">
        <v>203</v>
      </c>
      <c r="K217" s="569"/>
    </row>
    <row r="218" spans="1:11" outlineLevel="1">
      <c r="A218" s="107" t="s">
        <v>198</v>
      </c>
      <c r="B218" s="20">
        <v>340933</v>
      </c>
      <c r="I218" s="21" t="s">
        <v>203</v>
      </c>
      <c r="K218" s="569"/>
    </row>
    <row r="219" spans="1:11" outlineLevel="1">
      <c r="A219" s="107" t="s">
        <v>199</v>
      </c>
      <c r="B219" s="20">
        <v>151910</v>
      </c>
      <c r="I219" s="21" t="s">
        <v>203</v>
      </c>
      <c r="K219" s="569"/>
    </row>
    <row r="220" spans="1:11" outlineLevel="1">
      <c r="K220" s="569"/>
    </row>
    <row r="221" spans="1:11" outlineLevel="1">
      <c r="A221" t="s">
        <v>205</v>
      </c>
      <c r="K221" s="569"/>
    </row>
    <row r="222" spans="1:11" outlineLevel="1">
      <c r="A222" s="107" t="s">
        <v>193</v>
      </c>
      <c r="B222" s="182">
        <f>B213/INDEX(Parameters!$I$39:$BQ$39,1,MATCH(VALUE(LEFT(I213,4)),Parameters!$I$26:$BQ$26,0))</f>
        <v>9333</v>
      </c>
      <c r="I222" s="108" t="str">
        <f>CONCATENATE(Parameters!$C$26,"$/incident")</f>
        <v>2024$/incident</v>
      </c>
      <c r="K222" s="569"/>
    </row>
    <row r="223" spans="1:11" outlineLevel="1">
      <c r="A223" s="107" t="s">
        <v>194</v>
      </c>
      <c r="B223" s="182">
        <f>B214/INDEX(Parameters!$I$39:$BQ$39,1,MATCH(VALUE(LEFT(I214,4)),Parameters!$I$26:$BQ$26,0))</f>
        <v>15558.060000000001</v>
      </c>
      <c r="I223" s="108" t="str">
        <f>CONCATENATE(Parameters!$C$26,"$/incident")</f>
        <v>2024$/incident</v>
      </c>
      <c r="K223" s="569"/>
    </row>
    <row r="224" spans="1:11" outlineLevel="1">
      <c r="A224" s="107" t="s">
        <v>195</v>
      </c>
      <c r="B224" s="182">
        <f>B215/INDEX(Parameters!$I$39:$BQ$39,1,MATCH(VALUE(LEFT(I215,4)),Parameters!$I$26:$BQ$26,0))</f>
        <v>5101.0200000000004</v>
      </c>
      <c r="I224" s="108" t="str">
        <f>CONCATENATE(Parameters!$C$26,"$/incident")</f>
        <v>2024$/incident</v>
      </c>
      <c r="K224" s="569"/>
    </row>
    <row r="225" spans="1:92" outlineLevel="1">
      <c r="A225" s="107" t="s">
        <v>196</v>
      </c>
      <c r="B225" s="182">
        <f>B216/INDEX(Parameters!$I$39:$BQ$39,1,MATCH(VALUE(LEFT(I216,4)),Parameters!$I$26:$BQ$26,0))</f>
        <v>61108.200000000004</v>
      </c>
      <c r="I225" s="108" t="str">
        <f>CONCATENATE(Parameters!$C$26,"$/incident")</f>
        <v>2024$/incident</v>
      </c>
      <c r="K225" s="569"/>
    </row>
    <row r="226" spans="1:92" outlineLevel="1">
      <c r="A226" s="107" t="s">
        <v>197</v>
      </c>
      <c r="B226" s="182">
        <f>B217/INDEX(Parameters!$I$39:$BQ$39,1,MATCH(VALUE(LEFT(I217,4)),Parameters!$I$26:$BQ$26,0))</f>
        <v>12973984.860000001</v>
      </c>
      <c r="I226" s="108" t="str">
        <f>CONCATENATE(Parameters!$C$26,"$/incident")</f>
        <v>2024$/incident</v>
      </c>
      <c r="K226" s="569"/>
    </row>
    <row r="227" spans="1:92" outlineLevel="1">
      <c r="A227" s="107" t="s">
        <v>198</v>
      </c>
      <c r="B227" s="182">
        <f>B218/INDEX(Parameters!$I$39:$BQ$39,1,MATCH(VALUE(LEFT(I218,4)),Parameters!$I$26:$BQ$26,0))</f>
        <v>347751.66000000003</v>
      </c>
      <c r="I227" s="108" t="str">
        <f>CONCATENATE(Parameters!$C$26,"$/incident")</f>
        <v>2024$/incident</v>
      </c>
      <c r="K227" s="569"/>
    </row>
    <row r="228" spans="1:92" outlineLevel="1">
      <c r="A228" s="107" t="s">
        <v>199</v>
      </c>
      <c r="B228" s="182">
        <f>B219/INDEX(Parameters!$I$39:$BQ$39,1,MATCH(VALUE(LEFT(I219,4)),Parameters!$I$26:$BQ$26,0))</f>
        <v>154948.20000000001</v>
      </c>
      <c r="I228" s="108" t="str">
        <f>CONCATENATE(Parameters!$C$26,"$/incident")</f>
        <v>2024$/incident</v>
      </c>
      <c r="K228" s="569"/>
    </row>
    <row r="229" spans="1:92" outlineLevel="1">
      <c r="K229" s="569"/>
    </row>
    <row r="230" spans="1:92" ht="18.5">
      <c r="A230" s="142" t="s">
        <v>206</v>
      </c>
      <c r="B230" s="6"/>
      <c r="C230" s="6"/>
      <c r="D230" s="6"/>
      <c r="E230" s="6"/>
      <c r="F230" s="6"/>
      <c r="G230" s="80"/>
      <c r="I230" s="35"/>
      <c r="K230" s="570"/>
      <c r="CM230" s="8"/>
      <c r="CN230" s="104"/>
    </row>
    <row r="231" spans="1:92" outlineLevel="1">
      <c r="K231" s="569"/>
    </row>
    <row r="232" spans="1:92" outlineLevel="1">
      <c r="A232" t="s">
        <v>207</v>
      </c>
      <c r="B232" s="207">
        <v>2048</v>
      </c>
      <c r="J232" s="8"/>
      <c r="K232" s="569"/>
    </row>
    <row r="233" spans="1:92" outlineLevel="1">
      <c r="J233" s="8"/>
      <c r="K233" s="569"/>
    </row>
    <row r="234" spans="1:92" outlineLevel="1">
      <c r="A234" t="s">
        <v>208</v>
      </c>
      <c r="B234" s="450">
        <v>0.25</v>
      </c>
      <c r="J234" s="8"/>
      <c r="K234" s="569"/>
    </row>
    <row r="235" spans="1:92" outlineLevel="1">
      <c r="B235" s="265"/>
      <c r="J235" s="8"/>
      <c r="K235" s="569"/>
    </row>
    <row r="236" spans="1:92" outlineLevel="1">
      <c r="A236" t="s">
        <v>939</v>
      </c>
      <c r="B236" t="s">
        <v>210</v>
      </c>
      <c r="I236" t="s">
        <v>940</v>
      </c>
      <c r="J236" s="8" t="s">
        <v>212</v>
      </c>
      <c r="K236" s="569"/>
      <c r="AB236" s="433">
        <f>INDEX('Truck Diversion'!$C$32:$AT$32, 1,MATCH(AB20,'Truck Diversion'!$C$6:$AT$6,0))</f>
        <v>0</v>
      </c>
      <c r="AC236" s="433">
        <f>INDEX('Truck Diversion'!$C$32:$AT$32, 1,MATCH(AC20,'Truck Diversion'!$C$6:$AT$6,0))</f>
        <v>0</v>
      </c>
      <c r="AD236" s="433">
        <f>INDEX('Truck Diversion'!$C$32:$AT$32, 1,MATCH(AD20,'Truck Diversion'!$C$6:$AT$6,0))</f>
        <v>0</v>
      </c>
      <c r="AE236" s="433">
        <f>INDEX('Truck Diversion'!$C$32:$AT$32, 1,MATCH(AE20,'Truck Diversion'!$C$6:$AT$6,0))</f>
        <v>0</v>
      </c>
      <c r="AF236" s="433">
        <f>INDEX('Truck Diversion'!$C$32:$AT$32, 1,MATCH(AF20,'Truck Diversion'!$C$6:$AT$6,0))</f>
        <v>0</v>
      </c>
      <c r="AG236" s="433">
        <f>INDEX('Truck Diversion'!$C$32:$AT$32, 1,MATCH(AG20,'Truck Diversion'!$C$6:$AT$6,0))</f>
        <v>0</v>
      </c>
      <c r="AH236" s="433">
        <f>INDEX('Truck Diversion'!$C$32:$AT$32, 1,MATCH(AH20,'Truck Diversion'!$C$6:$AT$6,0))</f>
        <v>0</v>
      </c>
      <c r="AI236" s="433">
        <f>INDEX('Truck Diversion'!$C$32:$AT$32, 1,MATCH(AI20,'Truck Diversion'!$C$6:$AT$6,0))</f>
        <v>0</v>
      </c>
      <c r="AJ236" s="433">
        <f>INDEX('Truck Diversion'!$C$32:$AT$32, 1,MATCH(AJ20,'Truck Diversion'!$C$6:$AT$6,0))</f>
        <v>0</v>
      </c>
      <c r="AK236" s="433">
        <f>INDEX('Truck Diversion'!$C$32:$AT$32, 1,MATCH(AK20,'Truck Diversion'!$C$6:$AT$6,0))</f>
        <v>0</v>
      </c>
      <c r="AL236" s="433">
        <f>INDEX('Truck Diversion'!$C$32:$AT$32, 1,MATCH(AL20,'Truck Diversion'!$C$6:$AT$6,0))</f>
        <v>0</v>
      </c>
      <c r="AM236" s="433">
        <f>INDEX('Truck Diversion'!$C$32:$AT$32, 1,MATCH(AM20,'Truck Diversion'!$C$6:$AT$6,0))</f>
        <v>0</v>
      </c>
      <c r="AN236" s="433">
        <f>INDEX('Truck Diversion'!$C$32:$AT$32, 1,MATCH(AN20,'Truck Diversion'!$C$6:$AT$6,0))</f>
        <v>0</v>
      </c>
      <c r="AO236" s="433">
        <f>INDEX('Truck Diversion'!$C$32:$AT$32, 1,MATCH(AO20,'Truck Diversion'!$C$6:$AT$6,0))</f>
        <v>0</v>
      </c>
      <c r="AP236" s="433">
        <f>INDEX('Truck Diversion'!$C$32:$AT$32, 1,MATCH(AP20,'Truck Diversion'!$C$6:$AT$6,0))</f>
        <v>0</v>
      </c>
      <c r="AQ236" s="433">
        <f>INDEX('Truck Diversion'!$C$32:$AT$32, 1,MATCH(AQ20,'Truck Diversion'!$C$6:$AT$6,0))</f>
        <v>0</v>
      </c>
      <c r="AR236" s="433">
        <f>INDEX('Truck Diversion'!$C$32:$AT$32, 1,MATCH(AR20,'Truck Diversion'!$C$6:$AT$6,0))</f>
        <v>0</v>
      </c>
      <c r="AS236" s="433">
        <f>INDEX('Truck Diversion'!$C$32:$AT$32, 1,MATCH(AS20,'Truck Diversion'!$C$6:$AT$6,0))</f>
        <v>0</v>
      </c>
      <c r="AT236" s="433">
        <f>INDEX('Truck Diversion'!$C$32:$AT$32, 1,MATCH(AT20,'Truck Diversion'!$C$6:$AT$6,0))</f>
        <v>0</v>
      </c>
      <c r="AU236" s="433">
        <f>INDEX('Truck Diversion'!$C$32:$AT$32, 1,MATCH(AU20,'Truck Diversion'!$C$6:$AT$6,0))</f>
        <v>0</v>
      </c>
      <c r="AV236" s="433">
        <f>INDEX('Truck Diversion'!$C$32:$AT$32, 1,MATCH(AV20,'Truck Diversion'!$C$6:$AT$6,0))</f>
        <v>0</v>
      </c>
      <c r="AW236" s="433">
        <f>INDEX('Truck Diversion'!$C$32:$AT$32, 1,MATCH(AW20,'Truck Diversion'!$C$6:$AT$6,0))</f>
        <v>0</v>
      </c>
      <c r="AX236" s="433">
        <f>INDEX('Truck Diversion'!$C$32:$AT$32, 1,MATCH(AX20,'Truck Diversion'!$C$6:$AT$6,0))</f>
        <v>0</v>
      </c>
      <c r="AY236" s="433">
        <f>INDEX('Truck Diversion'!$C$32:$AT$32, 1,MATCH(AY20,'Truck Diversion'!$C$6:$AT$6,0))</f>
        <v>0</v>
      </c>
      <c r="AZ236" s="433">
        <f>INDEX('Truck Diversion'!$C$32:$AT$32, 1,MATCH(AZ20,'Truck Diversion'!$C$6:$AT$6,0))</f>
        <v>84728978.72162056</v>
      </c>
      <c r="BA236" s="433">
        <f>INDEX('Truck Diversion'!$C$32:$AT$32, 1,MATCH(BA20,'Truck Diversion'!$C$6:$AT$6,0))</f>
        <v>172017186.40717125</v>
      </c>
      <c r="BB236" s="433">
        <f>INDEX('Truck Diversion'!$C$32:$AT$32, 1,MATCH(BB20,'Truck Diversion'!$C$6:$AT$6,0))</f>
        <v>261942433.17787695</v>
      </c>
      <c r="BC236" s="433">
        <f>INDEX('Truck Diversion'!$C$32:$AT$32, 1,MATCH(BC20,'Truck Diversion'!$C$6:$AT$6,0))</f>
        <v>354584935.87229538</v>
      </c>
      <c r="BD236" s="433">
        <f>INDEX('Truck Diversion'!$C$32:$AT$32, 1,MATCH(BD20,'Truck Diversion'!$C$6:$AT$6,0))</f>
        <v>450027393.32284546</v>
      </c>
      <c r="BE236" s="433">
        <f>INDEX('Truck Diversion'!$C$32:$AT$32, 1,MATCH(BE20,'Truck Diversion'!$C$6:$AT$6,0))</f>
        <v>548355064.00819683</v>
      </c>
      <c r="BF236" s="433">
        <f>INDEX('Truck Diversion'!$C$32:$AT$32, 1,MATCH(BF20,'Truck Diversion'!$C$6:$AT$6,0))</f>
        <v>649655846.1570425</v>
      </c>
      <c r="BG236" s="433">
        <f>INDEX('Truck Diversion'!$C$32:$AT$32, 1,MATCH(BG20,'Truck Diversion'!$C$6:$AT$6,0))</f>
        <v>754020360.38113403</v>
      </c>
      <c r="BH236" s="433">
        <f>INDEX('Truck Diversion'!$C$32:$AT$32, 1,MATCH(BH20,'Truck Diversion'!$C$6:$AT$6,0))</f>
        <v>861542034.91799974</v>
      </c>
      <c r="BI236" s="433">
        <f>INDEX('Truck Diversion'!$C$32:$AT$32, 1,MATCH(BI20,'Truck Diversion'!$C$6:$AT$6,0))</f>
        <v>972317193.56629658</v>
      </c>
      <c r="BJ236" s="433">
        <f>INDEX('Truck Diversion'!$C$32:$AT$32, 1,MATCH(BJ20,'Truck Diversion'!$C$6:$AT$6,0))</f>
        <v>1086445146.3994141</v>
      </c>
      <c r="BK236" s="433">
        <f>INDEX('Truck Diversion'!$C$32:$AT$32, 1,MATCH(BK20,'Truck Diversion'!$C$6:$AT$6,0))</f>
        <v>1204028283.3456855</v>
      </c>
      <c r="BL236" s="433">
        <f>INDEX('Truck Diversion'!$C$32:$AT$32, 1,MATCH(BL20,'Truck Diversion'!$C$6:$AT$6,0))</f>
        <v>1325172170.7263718</v>
      </c>
      <c r="BM236" s="433">
        <f>INDEX('Truck Diversion'!$C$32:$AT$32, 1,MATCH(BM20,'Truck Diversion'!$C$6:$AT$6,0))</f>
        <v>1449985650.8455172</v>
      </c>
      <c r="BN236" s="433">
        <f>INDEX('Truck Diversion'!$C$32:$AT$32, 1,MATCH(BN20,'Truck Diversion'!$C$6:$AT$6,0))</f>
        <v>1578580944.7287645</v>
      </c>
      <c r="BO236" s="433" t="e">
        <f>INDEX('Truck Diversion'!$C$32:$AT$32, 1,MATCH(BO20,'Truck Diversion'!$C$6:$AT$6,0))</f>
        <v>#N/A</v>
      </c>
      <c r="BP236" s="433" t="e">
        <f>INDEX('Truck Diversion'!$C$32:$AT$32, 1,MATCH(BP20,'Truck Diversion'!$C$6:$AT$6,0))</f>
        <v>#N/A</v>
      </c>
      <c r="BQ236" s="433" t="e">
        <f>INDEX('Truck Diversion'!$C$32:$AT$32, 1,MATCH(BQ20,'Truck Diversion'!$C$6:$AT$6,0))</f>
        <v>#N/A</v>
      </c>
      <c r="BR236" s="433" t="e">
        <f>INDEX('Truck Diversion'!$C$32:$AT$32, 1,MATCH(BR20,'Truck Diversion'!$C$6:$AT$6,0))</f>
        <v>#N/A</v>
      </c>
      <c r="BS236" s="433" t="e">
        <f>INDEX('Truck Diversion'!$C$32:$AT$32, 1,MATCH(BS20,'Truck Diversion'!$C$6:$AT$6,0))</f>
        <v>#N/A</v>
      </c>
    </row>
    <row r="237" spans="1:92" outlineLevel="1">
      <c r="A237" t="s">
        <v>209</v>
      </c>
      <c r="B237" t="s">
        <v>210</v>
      </c>
      <c r="I237" s="21" t="s">
        <v>211</v>
      </c>
      <c r="J237" s="8" t="s">
        <v>212</v>
      </c>
      <c r="K237" s="569"/>
      <c r="AB237" s="433">
        <f>INDEX('Truck Diversion'!$C$33:$AT$33, 1,MATCH(Project!AB20,'Truck Diversion'!$C$6:$AT$6,0))</f>
        <v>0</v>
      </c>
      <c r="AC237" s="433">
        <f>INDEX('Truck Diversion'!$C$33:$AT$33, 1,MATCH(Project!AC20,'Truck Diversion'!$C$6:$AT$6,0))</f>
        <v>0</v>
      </c>
      <c r="AD237" s="433">
        <f>INDEX('Truck Diversion'!$C$33:$AT$33, 1,MATCH(Project!AD20,'Truck Diversion'!$C$6:$AT$6,0))</f>
        <v>0</v>
      </c>
      <c r="AE237" s="433">
        <f>INDEX('Truck Diversion'!$C$33:$AT$33, 1,MATCH(Project!AE20,'Truck Diversion'!$C$6:$AT$6,0))</f>
        <v>0</v>
      </c>
      <c r="AF237" s="433">
        <f>INDEX('Truck Diversion'!$C$33:$AT$33, 1,MATCH(Project!AF20,'Truck Diversion'!$C$6:$AT$6,0))</f>
        <v>0</v>
      </c>
      <c r="AG237" s="433">
        <f>INDEX('Truck Diversion'!$C$33:$AT$33, 1,MATCH(Project!AG20,'Truck Diversion'!$C$6:$AT$6,0))</f>
        <v>0</v>
      </c>
      <c r="AH237" s="433">
        <f>INDEX('Truck Diversion'!$C$33:$AT$33, 1,MATCH(Project!AH20,'Truck Diversion'!$C$6:$AT$6,0))</f>
        <v>0</v>
      </c>
      <c r="AI237" s="433">
        <f>INDEX('Truck Diversion'!$C$33:$AT$33, 1,MATCH(Project!AI20,'Truck Diversion'!$C$6:$AT$6,0))</f>
        <v>0</v>
      </c>
      <c r="AJ237" s="433">
        <f>INDEX('Truck Diversion'!$C$33:$AT$33, 1,MATCH(Project!AJ20,'Truck Diversion'!$C$6:$AT$6,0))</f>
        <v>0</v>
      </c>
      <c r="AK237" s="433">
        <f>INDEX('Truck Diversion'!$C$33:$AT$33, 1,MATCH(Project!AK20,'Truck Diversion'!$C$6:$AT$6,0))</f>
        <v>0</v>
      </c>
      <c r="AL237" s="433">
        <f>INDEX('Truck Diversion'!$C$33:$AT$33, 1,MATCH(Project!AL20,'Truck Diversion'!$C$6:$AT$6,0))</f>
        <v>0</v>
      </c>
      <c r="AM237" s="433">
        <f>INDEX('Truck Diversion'!$C$33:$AT$33, 1,MATCH(Project!AM20,'Truck Diversion'!$C$6:$AT$6,0))</f>
        <v>0</v>
      </c>
      <c r="AN237" s="433">
        <f>INDEX('Truck Diversion'!$C$33:$AT$33, 1,MATCH(Project!AN20,'Truck Diversion'!$C$6:$AT$6,0))</f>
        <v>0</v>
      </c>
      <c r="AO237" s="433">
        <f>INDEX('Truck Diversion'!$C$33:$AT$33, 1,MATCH(Project!AO20,'Truck Diversion'!$C$6:$AT$6,0))</f>
        <v>0</v>
      </c>
      <c r="AP237" s="433">
        <f>INDEX('Truck Diversion'!$C$33:$AT$33, 1,MATCH(Project!AP20,'Truck Diversion'!$C$6:$AT$6,0))</f>
        <v>0</v>
      </c>
      <c r="AQ237" s="433">
        <f>INDEX('Truck Diversion'!$C$33:$AT$33, 1,MATCH(Project!AQ20,'Truck Diversion'!$C$6:$AT$6,0))</f>
        <v>0</v>
      </c>
      <c r="AR237" s="433">
        <f>INDEX('Truck Diversion'!$C$33:$AT$33, 1,MATCH(Project!AR20,'Truck Diversion'!$C$6:$AT$6,0))</f>
        <v>0</v>
      </c>
      <c r="AS237" s="433">
        <f>INDEX('Truck Diversion'!$C$33:$AT$33, 1,MATCH(Project!AS20,'Truck Diversion'!$C$6:$AT$6,0))</f>
        <v>0</v>
      </c>
      <c r="AT237" s="433">
        <f>INDEX('Truck Diversion'!$C$33:$AT$33, 1,MATCH(Project!AT20,'Truck Diversion'!$C$6:$AT$6,0))</f>
        <v>0</v>
      </c>
      <c r="AU237" s="433">
        <f>INDEX('Truck Diversion'!$C$33:$AT$33, 1,MATCH(Project!AU20,'Truck Diversion'!$C$6:$AT$6,0))</f>
        <v>0</v>
      </c>
      <c r="AV237" s="433">
        <f>INDEX('Truck Diversion'!$C$33:$AT$33, 1,MATCH(Project!AV20,'Truck Diversion'!$C$6:$AT$6,0))</f>
        <v>0</v>
      </c>
      <c r="AW237" s="433">
        <f>INDEX('Truck Diversion'!$C$33:$AT$33, 1,MATCH(Project!AW20,'Truck Diversion'!$C$6:$AT$6,0))</f>
        <v>0</v>
      </c>
      <c r="AX237" s="433">
        <f>INDEX('Truck Diversion'!$C$33:$AT$33, 1,MATCH(Project!AX20,'Truck Diversion'!$C$6:$AT$6,0))</f>
        <v>0</v>
      </c>
      <c r="AY237" s="433">
        <f>INDEX('Truck Diversion'!$C$33:$AT$33, 1,MATCH(Project!AY20,'Truck Diversion'!$C$6:$AT$6,0))</f>
        <v>0</v>
      </c>
      <c r="AZ237" s="433">
        <f>INDEX('Truck Diversion'!$C$33:$AT$33, 1,MATCH(Project!AZ20,'Truck Diversion'!$C$6:$AT$6,0))</f>
        <v>4029011.6456920505</v>
      </c>
      <c r="BA237" s="433">
        <f>INDEX('Truck Diversion'!$C$33:$AT$33, 1,MATCH(Project!BA20,'Truck Diversion'!$C$6:$AT$6,0))</f>
        <v>8178826.5513030589</v>
      </c>
      <c r="BB237" s="433">
        <f>INDEX('Truck Diversion'!$C$33:$AT$33, 1,MATCH(Project!BB20,'Truck Diversion'!$C$6:$AT$6,0))</f>
        <v>12453095.389097244</v>
      </c>
      <c r="BC237" s="433">
        <f>INDEX('Truck Diversion'!$C$33:$AT$33, 1,MATCH(Project!BC20,'Truck Diversion'!$C$6:$AT$6,0))</f>
        <v>16855581.228892833</v>
      </c>
      <c r="BD237" s="433">
        <f>INDEX('Truck Diversion'!$C$33:$AT$33, 1,MATCH(Project!BD20,'Truck Diversion'!$C$6:$AT$6,0))</f>
        <v>21390163.041350305</v>
      </c>
      <c r="BE237" s="433">
        <f>INDEX('Truck Diversion'!$C$33:$AT$33, 1,MATCH(Project!BE20,'Truck Diversion'!$C$6:$AT$6,0))</f>
        <v>26060839.311546654</v>
      </c>
      <c r="BF237" s="433">
        <f>INDEX('Truck Diversion'!$C$33:$AT$33, 1,MATCH(Project!BF20,'Truck Diversion'!$C$6:$AT$6,0))</f>
        <v>30871731.76633352</v>
      </c>
      <c r="BG237" s="433">
        <f>INDEX('Truck Diversion'!$C$33:$AT$33, 1,MATCH(Project!BG20,'Truck Diversion'!$C$6:$AT$6,0))</f>
        <v>35827089.219088286</v>
      </c>
      <c r="BH237" s="433">
        <f>INDEX('Truck Diversion'!$C$33:$AT$33, 1,MATCH(Project!BH20,'Truck Diversion'!$C$6:$AT$6,0))</f>
        <v>40931291.535582781</v>
      </c>
      <c r="BI237" s="433">
        <f>INDEX('Truck Diversion'!$C$33:$AT$33, 1,MATCH(Project!BI20,'Truck Diversion'!$C$6:$AT$6,0))</f>
        <v>46188853.72481364</v>
      </c>
      <c r="BJ237" s="433">
        <f>INDEX('Truck Diversion'!$C$33:$AT$33, 1,MATCH(Project!BJ20,'Truck Diversion'!$C$6:$AT$6,0))</f>
        <v>51604430.158759266</v>
      </c>
      <c r="BK237" s="433">
        <f>INDEX('Truck Diversion'!$C$33:$AT$33, 1,MATCH(Project!BK20,'Truck Diversion'!$C$6:$AT$6,0))</f>
        <v>57182818.925157279</v>
      </c>
      <c r="BL237" s="433">
        <f>INDEX('Truck Diversion'!$C$33:$AT$33, 1,MATCH(Project!BL20,'Truck Diversion'!$C$6:$AT$6,0))</f>
        <v>62928966.317524076</v>
      </c>
      <c r="BM237" s="433">
        <f>INDEX('Truck Diversion'!$C$33:$AT$33, 1,MATCH(Project!BM20,'Truck Diversion'!$C$6:$AT$6,0))</f>
        <v>68847971.466776401</v>
      </c>
      <c r="BN237" s="433">
        <f>INDEX('Truck Diversion'!$C$33:$AT$33, 1,MATCH(Project!BN20,'Truck Diversion'!$C$6:$AT$6,0))</f>
        <v>74945091.118950456</v>
      </c>
      <c r="BO237" s="433" t="e">
        <f>INDEX('Truck Diversion'!$C$33:$AT$33, 1,MATCH(Project!BO20,'Truck Diversion'!$C$6:$AT$6,0))</f>
        <v>#N/A</v>
      </c>
      <c r="BP237" s="433" t="e">
        <f>INDEX('Truck Diversion'!$C$33:$AT$33, 1,MATCH(Project!BP20,'Truck Diversion'!$C$6:$AT$6,0))</f>
        <v>#N/A</v>
      </c>
      <c r="BQ237" s="433" t="e">
        <f>INDEX('Truck Diversion'!$C$33:$AT$33, 1,MATCH(Project!BQ20,'Truck Diversion'!$C$6:$AT$6,0))</f>
        <v>#N/A</v>
      </c>
      <c r="BR237" s="433" t="e">
        <f>INDEX('Truck Diversion'!$C$33:$AT$33, 1,MATCH(Project!BR20,'Truck Diversion'!$C$6:$AT$6,0))</f>
        <v>#N/A</v>
      </c>
      <c r="BS237" s="433" t="e">
        <f>INDEX('Truck Diversion'!$C$33:$AT$33, 1,MATCH(Project!BS20,'Truck Diversion'!$C$6:$AT$6,0))</f>
        <v>#N/A</v>
      </c>
    </row>
    <row r="238" spans="1:92" outlineLevel="1">
      <c r="I238" s="21"/>
      <c r="J238" s="8"/>
      <c r="K238" s="570"/>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c r="BB238" s="31"/>
      <c r="BC238" s="31"/>
      <c r="BD238" s="31"/>
      <c r="BE238" s="31"/>
      <c r="BF238" s="31"/>
      <c r="BG238" s="31"/>
      <c r="BH238" s="31"/>
      <c r="BI238" s="31"/>
      <c r="BJ238" s="31"/>
      <c r="BK238" s="31"/>
      <c r="BL238" s="31"/>
      <c r="BM238" s="31"/>
      <c r="BN238" s="31"/>
      <c r="BO238" s="31"/>
      <c r="BP238" s="31"/>
      <c r="BQ238" s="31"/>
      <c r="BR238" s="31"/>
      <c r="BS238" s="31"/>
    </row>
    <row r="239" spans="1:92" outlineLevel="1">
      <c r="A239" t="s">
        <v>213</v>
      </c>
      <c r="B239" s="434">
        <v>8.0000000000000002E-3</v>
      </c>
      <c r="D239" s="449"/>
      <c r="I239" s="21"/>
      <c r="J239" s="8"/>
      <c r="K239" s="570"/>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c r="BB239" s="31"/>
      <c r="BC239" s="31"/>
      <c r="BD239" s="31"/>
      <c r="BE239" s="31"/>
      <c r="BF239" s="31"/>
      <c r="BG239" s="31"/>
      <c r="BH239" s="31"/>
      <c r="BI239" s="31"/>
      <c r="BJ239" s="31"/>
      <c r="BK239" s="31"/>
      <c r="BL239" s="31"/>
      <c r="BM239" s="31"/>
      <c r="BN239" s="31"/>
      <c r="BO239" s="31"/>
      <c r="BP239" s="31"/>
      <c r="BQ239" s="31"/>
      <c r="BR239" s="31"/>
      <c r="BS239" s="31"/>
    </row>
    <row r="240" spans="1:92" outlineLevel="1">
      <c r="I240" s="21"/>
      <c r="J240" s="8"/>
      <c r="K240" s="570"/>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c r="BB240" s="31"/>
      <c r="BC240" s="31"/>
      <c r="BD240" s="31"/>
      <c r="BE240" s="31"/>
      <c r="BF240" s="31"/>
      <c r="BG240" s="31"/>
      <c r="BH240" s="31"/>
      <c r="BI240" s="31"/>
      <c r="BJ240" s="31"/>
      <c r="BK240" s="31"/>
      <c r="BL240" s="31"/>
      <c r="BM240" s="31"/>
      <c r="BN240" s="31"/>
      <c r="BO240" s="31"/>
      <c r="BP240" s="31"/>
      <c r="BQ240" s="31"/>
      <c r="BR240" s="31"/>
      <c r="BS240" s="31"/>
    </row>
    <row r="241" spans="1:71" outlineLevel="1">
      <c r="A241" t="s">
        <v>214</v>
      </c>
      <c r="B241">
        <v>2019</v>
      </c>
      <c r="I241" s="21"/>
      <c r="J241" s="8"/>
      <c r="K241" s="570"/>
      <c r="BB241" s="74"/>
      <c r="BC241" s="74"/>
      <c r="BD241" s="74"/>
      <c r="BE241" s="74"/>
      <c r="BF241" s="74"/>
    </row>
    <row r="242" spans="1:71" outlineLevel="1">
      <c r="A242" s="110" t="s">
        <v>215</v>
      </c>
      <c r="B242" s="435">
        <f>'Rail Diversion'!B18</f>
        <v>22904957.495987445</v>
      </c>
      <c r="I242" s="21" t="s">
        <v>216</v>
      </c>
      <c r="J242" s="8" t="s">
        <v>212</v>
      </c>
      <c r="K242" s="569"/>
      <c r="AB242" s="433">
        <f>IF(AB$20&gt;=$B$232,($B242*($B$239+1)^(AB$20-$B$241)),0)</f>
        <v>0</v>
      </c>
      <c r="AC242" s="433">
        <f>IF(AC$20&gt;=$B$232,($B242*($B$239+1)^(AC$20-$B$241)),0)</f>
        <v>0</v>
      </c>
      <c r="AD242" s="433">
        <f>IF(AD$20&gt;=$B$232,($B242*($B$239+1)^(AD$20-$B$241)),0)</f>
        <v>0</v>
      </c>
      <c r="AE242" s="433">
        <f>IF(AE$20&gt;=$B$232,($B242*($B$239+1)^(AE$20-$B$241)),0)</f>
        <v>0</v>
      </c>
      <c r="AF242" s="433">
        <f>IF(AF$20&gt;=$B$232,($B242*($B$239+1)^(AF$20-$B$241)),0)</f>
        <v>0</v>
      </c>
      <c r="AG242" s="433">
        <f>IF(AG$20&gt;=$B$232,($B242*($B$239+1)^(AG$20-$B$241)),0)</f>
        <v>0</v>
      </c>
      <c r="AH242" s="433">
        <f>IF(AH$20&gt;=$B$232,($B242*($B$239+1)^(AH$20-$B$241)),0)</f>
        <v>0</v>
      </c>
      <c r="AI242" s="433">
        <f>IF(AI$20&gt;=$B$232,($B242*($B$239+1)^(AI$20-$B$241)),0)</f>
        <v>0</v>
      </c>
      <c r="AJ242" s="433">
        <f>IF(AJ$20&gt;=$B$232,($B242*($B$239+1)^(AJ$20-$B$241)),0)</f>
        <v>0</v>
      </c>
      <c r="AK242" s="433">
        <f>IF(AK$20&gt;=$B$232,($B242*($B$239+1)^(AK$20-$B$241)),0)</f>
        <v>0</v>
      </c>
      <c r="AL242" s="433">
        <f>IF(AL$20&gt;=$B$232,($B242*($B$239+1)^(AL$20-$B$241)),0)</f>
        <v>0</v>
      </c>
      <c r="AM242" s="433">
        <f>IF(AM$20&gt;=$B$232,($B242*($B$239+1)^(AM$20-$B$241)),0)</f>
        <v>0</v>
      </c>
      <c r="AN242" s="433">
        <f>IF(AN$20&gt;=$B$232,($B242*($B$239+1)^(AN$20-$B$241)),0)</f>
        <v>0</v>
      </c>
      <c r="AO242" s="433">
        <f>IF(AO$20&gt;=$B$232,($B242*($B$239+1)^(AO$20-$B$241)),0)</f>
        <v>0</v>
      </c>
      <c r="AP242" s="433">
        <f>IF(AP$20&gt;=$B$232,($B242*($B$239+1)^(AP$20-$B$241)),0)</f>
        <v>0</v>
      </c>
      <c r="AQ242" s="433">
        <f>IF(AQ$20&gt;=$B$232,($B242*($B$239+1)^(AQ$20-$B$241)),0)</f>
        <v>0</v>
      </c>
      <c r="AR242" s="433">
        <f>IF(AR$20&gt;=$B$232,($B242*($B$239+1)^(AR$20-$B$241)),0)</f>
        <v>0</v>
      </c>
      <c r="AS242" s="433">
        <f>IF(AS$20&gt;=$B$232,($B242*($B$239+1)^(AS$20-$B$241)),0)</f>
        <v>0</v>
      </c>
      <c r="AT242" s="433">
        <f>IF(AT$20&gt;=$B$232,($B242*($B$239+1)^(AT$20-$B$241)),0)</f>
        <v>0</v>
      </c>
      <c r="AU242" s="433">
        <f>IF(AU$20&gt;=$B$232,($B242*($B$239+1)^(AU$20-$B$241)),0)</f>
        <v>0</v>
      </c>
      <c r="AV242" s="433">
        <f>IF(AV$20&gt;=$B$232,($B242*($B$239+1)^(AV$20-$B$241)),0)</f>
        <v>0</v>
      </c>
      <c r="AW242" s="433">
        <f>IF(AW$20&gt;=$B$232,($B242*($B$239+1)^(AW$20-$B$241)),0)</f>
        <v>0</v>
      </c>
      <c r="AX242" s="433">
        <f>IF(AX$20&gt;=$B$232,($B242*($B$239+1)^(AX$20-$B$241)),0)</f>
        <v>0</v>
      </c>
      <c r="AY242" s="433">
        <f>IF(AY$20&gt;=$B$232,($B242*($B$239+1)^(AY$20-$B$241)),0)</f>
        <v>0</v>
      </c>
      <c r="AZ242" s="433">
        <f>IF(AZ$20&gt;=$B$232,($B242*($B$239+1)^(AZ$20-$B$241)),0)</f>
        <v>28859242.093022801</v>
      </c>
      <c r="BA242" s="433">
        <f>IF(BA$20&gt;=$B$232,($B242*($B$239+1)^(BA$20-$B$241)),0)</f>
        <v>29090116.029766984</v>
      </c>
      <c r="BB242" s="433">
        <f>IF(BB$20&gt;=$B$232,($B242*($B$239+1)^(BB$20-$B$241)),0)</f>
        <v>29322836.958005127</v>
      </c>
      <c r="BC242" s="433">
        <f>IF(BC$20&gt;=$B$232,($B242*($B$239+1)^(BC$20-$B$241)),0)</f>
        <v>29557419.653669167</v>
      </c>
      <c r="BD242" s="433">
        <f>IF(BD$20&gt;=$B$232,($B242*($B$239+1)^(BD$20-$B$241)),0)</f>
        <v>29793879.010898519</v>
      </c>
      <c r="BE242" s="433">
        <f>IF(BE$20&gt;=$B$232,($B242*($B$239+1)^(BE$20-$B$241)),0)</f>
        <v>30032230.042985708</v>
      </c>
      <c r="BF242" s="433">
        <f>IF(BF$20&gt;=$B$232,($B242*($B$239+1)^(BF$20-$B$241)),0)</f>
        <v>30272487.883329596</v>
      </c>
      <c r="BG242" s="433">
        <f>IF(BG$20&gt;=$B$232,($B242*($B$239+1)^(BG$20-$B$241)),0)</f>
        <v>30514667.786396235</v>
      </c>
      <c r="BH242" s="433">
        <f>IF(BH$20&gt;=$B$232,($B242*($B$239+1)^(BH$20-$B$241)),0)</f>
        <v>30758785.128687404</v>
      </c>
      <c r="BI242" s="433">
        <f>IF(BI$20&gt;=$B$232,($B242*($B$239+1)^(BI$20-$B$241)),0)</f>
        <v>31004855.409716904</v>
      </c>
      <c r="BJ242" s="433">
        <f>IF(BJ$20&gt;=$B$232,($B242*($B$239+1)^(BJ$20-$B$241)),0)</f>
        <v>31252894.252994645</v>
      </c>
      <c r="BK242" s="433">
        <f>IF(BK$20&gt;=$B$232,($B242*($B$239+1)^(BK$20-$B$241)),0)</f>
        <v>31502917.407018602</v>
      </c>
      <c r="BL242" s="433">
        <f>IF(BL$20&gt;=$B$232,($B242*($B$239+1)^(BL$20-$B$241)),0)</f>
        <v>31754940.746274754</v>
      </c>
      <c r="BM242" s="433">
        <f>IF(BM$20&gt;=$B$232,($B242*($B$239+1)^(BM$20-$B$241)),0)</f>
        <v>32008980.272244953</v>
      </c>
      <c r="BN242" s="433">
        <f>IF(BN$20&gt;=$B$232,($B242*($B$239+1)^(BN$20-$B$241)),0)</f>
        <v>32265052.114422917</v>
      </c>
      <c r="BO242" s="433">
        <f>IF(BO$20&gt;=$B$232,($B242*($B$239+1)^(BO$20-$B$241)),0)</f>
        <v>32523172.531338301</v>
      </c>
      <c r="BP242" s="433">
        <f>IF(BP$20&gt;=$B$232,($B242*($B$239+1)^(BP$20-$B$241)),0)</f>
        <v>32783357.911589</v>
      </c>
      <c r="BQ242" s="433">
        <f>IF(BQ$20&gt;=$B$232,($B242*($B$239+1)^(BQ$20-$B$241)),0)</f>
        <v>33045624.774881717</v>
      </c>
      <c r="BR242" s="433">
        <f>IF(BR$20&gt;=$B$232,($B242*($B$239+1)^(BR$20-$B$241)),0)</f>
        <v>33309989.77308077</v>
      </c>
      <c r="BS242" s="433">
        <f>IF(BS$20&gt;=$B$232,($B242*($B$239+1)^(BS$20-$B$241)),0)</f>
        <v>33576469.691265427</v>
      </c>
    </row>
    <row r="243" spans="1:71" outlineLevel="1">
      <c r="A243" s="110" t="s">
        <v>217</v>
      </c>
      <c r="B243" s="435">
        <f>'Rail Diversion'!C18</f>
        <v>20788390.86263977</v>
      </c>
      <c r="I243" s="21" t="s">
        <v>216</v>
      </c>
      <c r="K243" s="569"/>
      <c r="AB243" s="433">
        <f>IF(AB$20&gt;=$B$232,($B243*($B$239+1)^(AB$20-$B$241)),0)</f>
        <v>0</v>
      </c>
      <c r="AC243" s="433">
        <f>IF(AC$20&gt;=$B$232,($B243*($B$239+1)^(AC$20-$B$241)),0)</f>
        <v>0</v>
      </c>
      <c r="AD243" s="433">
        <f>IF(AD$20&gt;=$B$232,($B243*($B$239+1)^(AD$20-$B$241)),0)</f>
        <v>0</v>
      </c>
      <c r="AE243" s="433">
        <f>IF(AE$20&gt;=$B$232,($B243*($B$239+1)^(AE$20-$B$241)),0)</f>
        <v>0</v>
      </c>
      <c r="AF243" s="433">
        <f>IF(AF$20&gt;=$B$232,($B243*($B$239+1)^(AF$20-$B$241)),0)</f>
        <v>0</v>
      </c>
      <c r="AG243" s="433">
        <f>IF(AG$20&gt;=$B$232,($B243*($B$239+1)^(AG$20-$B$241)),0)</f>
        <v>0</v>
      </c>
      <c r="AH243" s="433">
        <f>IF(AH$20&gt;=$B$232,($B243*($B$239+1)^(AH$20-$B$241)),0)</f>
        <v>0</v>
      </c>
      <c r="AI243" s="433">
        <f>IF(AI$20&gt;=$B$232,($B243*($B$239+1)^(AI$20-$B$241)),0)</f>
        <v>0</v>
      </c>
      <c r="AJ243" s="433">
        <f>IF(AJ$20&gt;=$B$232,($B243*($B$239+1)^(AJ$20-$B$241)),0)</f>
        <v>0</v>
      </c>
      <c r="AK243" s="433">
        <f>IF(AK$20&gt;=$B$232,($B243*($B$239+1)^(AK$20-$B$241)),0)</f>
        <v>0</v>
      </c>
      <c r="AL243" s="433">
        <f>IF(AL$20&gt;=$B$232,($B243*($B$239+1)^(AL$20-$B$241)),0)</f>
        <v>0</v>
      </c>
      <c r="AM243" s="433">
        <f>IF(AM$20&gt;=$B$232,($B243*($B$239+1)^(AM$20-$B$241)),0)</f>
        <v>0</v>
      </c>
      <c r="AN243" s="433">
        <f>IF(AN$20&gt;=$B$232,($B243*($B$239+1)^(AN$20-$B$241)),0)</f>
        <v>0</v>
      </c>
      <c r="AO243" s="433">
        <f>IF(AO$20&gt;=$B$232,($B243*($B$239+1)^(AO$20-$B$241)),0)</f>
        <v>0</v>
      </c>
      <c r="AP243" s="433">
        <f>IF(AP$20&gt;=$B$232,($B243*($B$239+1)^(AP$20-$B$241)),0)</f>
        <v>0</v>
      </c>
      <c r="AQ243" s="433">
        <f>IF(AQ$20&gt;=$B$232,($B243*($B$239+1)^(AQ$20-$B$241)),0)</f>
        <v>0</v>
      </c>
      <c r="AR243" s="433">
        <f>IF(AR$20&gt;=$B$232,($B243*($B$239+1)^(AR$20-$B$241)),0)</f>
        <v>0</v>
      </c>
      <c r="AS243" s="433">
        <f>IF(AS$20&gt;=$B$232,($B243*($B$239+1)^(AS$20-$B$241)),0)</f>
        <v>0</v>
      </c>
      <c r="AT243" s="433">
        <f>IF(AT$20&gt;=$B$232,($B243*($B$239+1)^(AT$20-$B$241)),0)</f>
        <v>0</v>
      </c>
      <c r="AU243" s="433">
        <f>IF(AU$20&gt;=$B$232,($B243*($B$239+1)^(AU$20-$B$241)),0)</f>
        <v>0</v>
      </c>
      <c r="AV243" s="433">
        <f>IF(AV$20&gt;=$B$232,($B243*($B$239+1)^(AV$20-$B$241)),0)</f>
        <v>0</v>
      </c>
      <c r="AW243" s="433">
        <f>IF(AW$20&gt;=$B$232,($B243*($B$239+1)^(AW$20-$B$241)),0)</f>
        <v>0</v>
      </c>
      <c r="AX243" s="433">
        <f>IF(AX$20&gt;=$B$232,($B243*($B$239+1)^(AX$20-$B$241)),0)</f>
        <v>0</v>
      </c>
      <c r="AY243" s="433">
        <f>IF(AY$20&gt;=$B$232,($B243*($B$239+1)^(AY$20-$B$241)),0)</f>
        <v>0</v>
      </c>
      <c r="AZ243" s="433">
        <f>IF(AZ$20&gt;=$B$232,($B243*($B$239+1)^(AZ$20-$B$241)),0)</f>
        <v>26192460.943636455</v>
      </c>
      <c r="BA243" s="433">
        <f>IF(BA$20&gt;=$B$232,($B243*($B$239+1)^(BA$20-$B$241)),0)</f>
        <v>26402000.631185547</v>
      </c>
      <c r="BB243" s="433">
        <f>IF(BB$20&gt;=$B$232,($B243*($B$239+1)^(BB$20-$B$241)),0)</f>
        <v>26613216.636235036</v>
      </c>
      <c r="BC243" s="433">
        <f>IF(BC$20&gt;=$B$232,($B243*($B$239+1)^(BC$20-$B$241)),0)</f>
        <v>26826122.369324915</v>
      </c>
      <c r="BD243" s="433">
        <f>IF(BD$20&gt;=$B$232,($B243*($B$239+1)^(BD$20-$B$241)),0)</f>
        <v>27040731.348279517</v>
      </c>
      <c r="BE243" s="433">
        <f>IF(BE$20&gt;=$B$232,($B243*($B$239+1)^(BE$20-$B$241)),0)</f>
        <v>27257057.199065752</v>
      </c>
      <c r="BF243" s="433">
        <f>IF(BF$20&gt;=$B$232,($B243*($B$239+1)^(BF$20-$B$241)),0)</f>
        <v>27475113.656658281</v>
      </c>
      <c r="BG243" s="433">
        <f>IF(BG$20&gt;=$B$232,($B243*($B$239+1)^(BG$20-$B$241)),0)</f>
        <v>27694914.56591155</v>
      </c>
      <c r="BH243" s="433">
        <f>IF(BH$20&gt;=$B$232,($B243*($B$239+1)^(BH$20-$B$241)),0)</f>
        <v>27916473.882438842</v>
      </c>
      <c r="BI243" s="433">
        <f>IF(BI$20&gt;=$B$232,($B243*($B$239+1)^(BI$20-$B$241)),0)</f>
        <v>28139805.673498351</v>
      </c>
      <c r="BJ243" s="433">
        <f>IF(BJ$20&gt;=$B$232,($B243*($B$239+1)^(BJ$20-$B$241)),0)</f>
        <v>28364924.118886344</v>
      </c>
      <c r="BK243" s="433">
        <f>IF(BK$20&gt;=$B$232,($B243*($B$239+1)^(BK$20-$B$241)),0)</f>
        <v>28591843.511837434</v>
      </c>
      <c r="BL243" s="433">
        <f>IF(BL$20&gt;=$B$232,($B243*($B$239+1)^(BL$20-$B$241)),0)</f>
        <v>28820578.259932138</v>
      </c>
      <c r="BM243" s="433">
        <f>IF(BM$20&gt;=$B$232,($B243*($B$239+1)^(BM$20-$B$241)),0)</f>
        <v>29051142.886011597</v>
      </c>
      <c r="BN243" s="433">
        <f>IF(BN$20&gt;=$B$232,($B243*($B$239+1)^(BN$20-$B$241)),0)</f>
        <v>29283552.029099692</v>
      </c>
      <c r="BO243" s="433">
        <f>IF(BO$20&gt;=$B$232,($B243*($B$239+1)^(BO$20-$B$241)),0)</f>
        <v>29517820.44533249</v>
      </c>
      <c r="BP243" s="433">
        <f>IF(BP$20&gt;=$B$232,($B243*($B$239+1)^(BP$20-$B$241)),0)</f>
        <v>29753963.008895144</v>
      </c>
      <c r="BQ243" s="433">
        <f>IF(BQ$20&gt;=$B$232,($B243*($B$239+1)^(BQ$20-$B$241)),0)</f>
        <v>29991994.712966308</v>
      </c>
      <c r="BR243" s="433">
        <f>IF(BR$20&gt;=$B$232,($B243*($B$239+1)^(BR$20-$B$241)),0)</f>
        <v>30231930.67067004</v>
      </c>
      <c r="BS243" s="433">
        <f>IF(BS$20&gt;=$B$232,($B243*($B$239+1)^(BS$20-$B$241)),0)</f>
        <v>30473786.116035406</v>
      </c>
    </row>
    <row r="244" spans="1:71" outlineLevel="1">
      <c r="A244" s="110" t="s">
        <v>218</v>
      </c>
      <c r="B244" s="435">
        <f>'Rail Diversion'!D18</f>
        <v>16749169.781860327</v>
      </c>
      <c r="I244" s="21" t="s">
        <v>216</v>
      </c>
      <c r="K244" s="569"/>
      <c r="AB244" s="433">
        <f>IF(AB$20&gt;=$B$232,($B244*($B$239+1)^(AB$20-$B$241)),0)</f>
        <v>0</v>
      </c>
      <c r="AC244" s="433">
        <f>IF(AC$20&gt;=$B$232,($B244*($B$239+1)^(AC$20-$B$241)),0)</f>
        <v>0</v>
      </c>
      <c r="AD244" s="433">
        <f>IF(AD$20&gt;=$B$232,($B244*($B$239+1)^(AD$20-$B$241)),0)</f>
        <v>0</v>
      </c>
      <c r="AE244" s="433">
        <f>IF(AE$20&gt;=$B$232,($B244*($B$239+1)^(AE$20-$B$241)),0)</f>
        <v>0</v>
      </c>
      <c r="AF244" s="433">
        <f>IF(AF$20&gt;=$B$232,($B244*($B$239+1)^(AF$20-$B$241)),0)</f>
        <v>0</v>
      </c>
      <c r="AG244" s="433">
        <f>IF(AG$20&gt;=$B$232,($B244*($B$239+1)^(AG$20-$B$241)),0)</f>
        <v>0</v>
      </c>
      <c r="AH244" s="433">
        <f>IF(AH$20&gt;=$B$232,($B244*($B$239+1)^(AH$20-$B$241)),0)</f>
        <v>0</v>
      </c>
      <c r="AI244" s="433">
        <f>IF(AI$20&gt;=$B$232,($B244*($B$239+1)^(AI$20-$B$241)),0)</f>
        <v>0</v>
      </c>
      <c r="AJ244" s="433">
        <f>IF(AJ$20&gt;=$B$232,($B244*($B$239+1)^(AJ$20-$B$241)),0)</f>
        <v>0</v>
      </c>
      <c r="AK244" s="433">
        <f>IF(AK$20&gt;=$B$232,($B244*($B$239+1)^(AK$20-$B$241)),0)</f>
        <v>0</v>
      </c>
      <c r="AL244" s="433">
        <f>IF(AL$20&gt;=$B$232,($B244*($B$239+1)^(AL$20-$B$241)),0)</f>
        <v>0</v>
      </c>
      <c r="AM244" s="433">
        <f>IF(AM$20&gt;=$B$232,($B244*($B$239+1)^(AM$20-$B$241)),0)</f>
        <v>0</v>
      </c>
      <c r="AN244" s="433">
        <f>IF(AN$20&gt;=$B$232,($B244*($B$239+1)^(AN$20-$B$241)),0)</f>
        <v>0</v>
      </c>
      <c r="AO244" s="433">
        <f>IF(AO$20&gt;=$B$232,($B244*($B$239+1)^(AO$20-$B$241)),0)</f>
        <v>0</v>
      </c>
      <c r="AP244" s="433">
        <f>IF(AP$20&gt;=$B$232,($B244*($B$239+1)^(AP$20-$B$241)),0)</f>
        <v>0</v>
      </c>
      <c r="AQ244" s="433">
        <f>IF(AQ$20&gt;=$B$232,($B244*($B$239+1)^(AQ$20-$B$241)),0)</f>
        <v>0</v>
      </c>
      <c r="AR244" s="433">
        <f>IF(AR$20&gt;=$B$232,($B244*($B$239+1)^(AR$20-$B$241)),0)</f>
        <v>0</v>
      </c>
      <c r="AS244" s="433">
        <f>IF(AS$20&gt;=$B$232,($B244*($B$239+1)^(AS$20-$B$241)),0)</f>
        <v>0</v>
      </c>
      <c r="AT244" s="433">
        <f>IF(AT$20&gt;=$B$232,($B244*($B$239+1)^(AT$20-$B$241)),0)</f>
        <v>0</v>
      </c>
      <c r="AU244" s="433">
        <f>IF(AU$20&gt;=$B$232,($B244*($B$239+1)^(AU$20-$B$241)),0)</f>
        <v>0</v>
      </c>
      <c r="AV244" s="433">
        <f>IF(AV$20&gt;=$B$232,($B244*($B$239+1)^(AV$20-$B$241)),0)</f>
        <v>0</v>
      </c>
      <c r="AW244" s="433">
        <f>IF(AW$20&gt;=$B$232,($B244*($B$239+1)^(AW$20-$B$241)),0)</f>
        <v>0</v>
      </c>
      <c r="AX244" s="433">
        <f>IF(AX$20&gt;=$B$232,($B244*($B$239+1)^(AX$20-$B$241)),0)</f>
        <v>0</v>
      </c>
      <c r="AY244" s="433">
        <f>IF(AY$20&gt;=$B$232,($B244*($B$239+1)^(AY$20-$B$241)),0)</f>
        <v>0</v>
      </c>
      <c r="AZ244" s="433">
        <f>IF(AZ$20&gt;=$B$232,($B244*($B$239+1)^(AZ$20-$B$241)),0)</f>
        <v>21103219.496326368</v>
      </c>
      <c r="BA244" s="433">
        <f>IF(BA$20&gt;=$B$232,($B244*($B$239+1)^(BA$20-$B$241)),0)</f>
        <v>21272045.25229698</v>
      </c>
      <c r="BB244" s="433">
        <f>IF(BB$20&gt;=$B$232,($B244*($B$239+1)^(BB$20-$B$241)),0)</f>
        <v>21442221.614315361</v>
      </c>
      <c r="BC244" s="433">
        <f>IF(BC$20&gt;=$B$232,($B244*($B$239+1)^(BC$20-$B$241)),0)</f>
        <v>21613759.387229882</v>
      </c>
      <c r="BD244" s="433">
        <f>IF(BD$20&gt;=$B$232,($B244*($B$239+1)^(BD$20-$B$241)),0)</f>
        <v>21786669.462327722</v>
      </c>
      <c r="BE244" s="433">
        <f>IF(BE$20&gt;=$B$232,($B244*($B$239+1)^(BE$20-$B$241)),0)</f>
        <v>21960962.818026345</v>
      </c>
      <c r="BF244" s="433">
        <f>IF(BF$20&gt;=$B$232,($B244*($B$239+1)^(BF$20-$B$241)),0)</f>
        <v>22136650.520570558</v>
      </c>
      <c r="BG244" s="433">
        <f>IF(BG$20&gt;=$B$232,($B244*($B$239+1)^(BG$20-$B$241)),0)</f>
        <v>22313743.724735122</v>
      </c>
      <c r="BH244" s="433">
        <f>IF(BH$20&gt;=$B$232,($B244*($B$239+1)^(BH$20-$B$241)),0)</f>
        <v>22492253.674533006</v>
      </c>
      <c r="BI244" s="433">
        <f>IF(BI$20&gt;=$B$232,($B244*($B$239+1)^(BI$20-$B$241)),0)</f>
        <v>22672191.703929268</v>
      </c>
      <c r="BJ244" s="433">
        <f>IF(BJ$20&gt;=$B$232,($B244*($B$239+1)^(BJ$20-$B$241)),0)</f>
        <v>22853569.237560708</v>
      </c>
      <c r="BK244" s="433">
        <f>IF(BK$20&gt;=$B$232,($B244*($B$239+1)^(BK$20-$B$241)),0)</f>
        <v>23036397.791461192</v>
      </c>
      <c r="BL244" s="433">
        <f>IF(BL$20&gt;=$B$232,($B244*($B$239+1)^(BL$20-$B$241)),0)</f>
        <v>23220688.973792884</v>
      </c>
      <c r="BM244" s="433">
        <f>IF(BM$20&gt;=$B$232,($B244*($B$239+1)^(BM$20-$B$241)),0)</f>
        <v>23406454.485583227</v>
      </c>
      <c r="BN244" s="433">
        <f>IF(BN$20&gt;=$B$232,($B244*($B$239+1)^(BN$20-$B$241)),0)</f>
        <v>23593706.121467896</v>
      </c>
      <c r="BO244" s="433">
        <f>IF(BO$20&gt;=$B$232,($B244*($B$239+1)^(BO$20-$B$241)),0)</f>
        <v>23782455.77043964</v>
      </c>
      <c r="BP244" s="433">
        <f>IF(BP$20&gt;=$B$232,($B244*($B$239+1)^(BP$20-$B$241)),0)</f>
        <v>23972715.416603152</v>
      </c>
      <c r="BQ244" s="433">
        <f>IF(BQ$20&gt;=$B$232,($B244*($B$239+1)^(BQ$20-$B$241)),0)</f>
        <v>24164497.139935981</v>
      </c>
      <c r="BR244" s="433">
        <f>IF(BR$20&gt;=$B$232,($B244*($B$239+1)^(BR$20-$B$241)),0)</f>
        <v>24357813.117055468</v>
      </c>
      <c r="BS244" s="433">
        <f>IF(BS$20&gt;=$B$232,($B244*($B$239+1)^(BS$20-$B$241)),0)</f>
        <v>24552675.621991917</v>
      </c>
    </row>
    <row r="245" spans="1:71" outlineLevel="1">
      <c r="A245" s="110" t="s">
        <v>219</v>
      </c>
      <c r="B245" s="435">
        <f>'Rail Diversion'!D18</f>
        <v>16749169.781860327</v>
      </c>
      <c r="I245" s="21" t="s">
        <v>216</v>
      </c>
      <c r="K245" s="569"/>
      <c r="AB245" s="433">
        <f>IF(AB$20&gt;=$B$232,($B245*($B$239+1)^(AB$20-$B$241)),0)</f>
        <v>0</v>
      </c>
      <c r="AC245" s="433">
        <f>IF(AC$20&gt;=$B$232,($B245*($B$239+1)^(AC$20-$B$241)),0)</f>
        <v>0</v>
      </c>
      <c r="AD245" s="433">
        <f>IF(AD$20&gt;=$B$232,($B245*($B$239+1)^(AD$20-$B$241)),0)</f>
        <v>0</v>
      </c>
      <c r="AE245" s="433">
        <f>IF(AE$20&gt;=$B$232,($B245*($B$239+1)^(AE$20-$B$241)),0)</f>
        <v>0</v>
      </c>
      <c r="AF245" s="433">
        <f>IF(AF$20&gt;=$B$232,($B245*($B$239+1)^(AF$20-$B$241)),0)</f>
        <v>0</v>
      </c>
      <c r="AG245" s="433">
        <f>IF(AG$20&gt;=$B$232,($B245*($B$239+1)^(AG$20-$B$241)),0)</f>
        <v>0</v>
      </c>
      <c r="AH245" s="433">
        <f>IF(AH$20&gt;=$B$232,($B245*($B$239+1)^(AH$20-$B$241)),0)</f>
        <v>0</v>
      </c>
      <c r="AI245" s="433">
        <f>IF(AI$20&gt;=$B$232,($B245*($B$239+1)^(AI$20-$B$241)),0)</f>
        <v>0</v>
      </c>
      <c r="AJ245" s="433">
        <f>IF(AJ$20&gt;=$B$232,($B245*($B$239+1)^(AJ$20-$B$241)),0)</f>
        <v>0</v>
      </c>
      <c r="AK245" s="433">
        <f>IF(AK$20&gt;=$B$232,($B245*($B$239+1)^(AK$20-$B$241)),0)</f>
        <v>0</v>
      </c>
      <c r="AL245" s="433">
        <f>IF(AL$20&gt;=$B$232,($B245*($B$239+1)^(AL$20-$B$241)),0)</f>
        <v>0</v>
      </c>
      <c r="AM245" s="433">
        <f>IF(AM$20&gt;=$B$232,($B245*($B$239+1)^(AM$20-$B$241)),0)</f>
        <v>0</v>
      </c>
      <c r="AN245" s="433">
        <f>IF(AN$20&gt;=$B$232,($B245*($B$239+1)^(AN$20-$B$241)),0)</f>
        <v>0</v>
      </c>
      <c r="AO245" s="433">
        <f>IF(AO$20&gt;=$B$232,($B245*($B$239+1)^(AO$20-$B$241)),0)</f>
        <v>0</v>
      </c>
      <c r="AP245" s="433">
        <f>IF(AP$20&gt;=$B$232,($B245*($B$239+1)^(AP$20-$B$241)),0)</f>
        <v>0</v>
      </c>
      <c r="AQ245" s="433">
        <f>IF(AQ$20&gt;=$B$232,($B245*($B$239+1)^(AQ$20-$B$241)),0)</f>
        <v>0</v>
      </c>
      <c r="AR245" s="433">
        <f>IF(AR$20&gt;=$B$232,($B245*($B$239+1)^(AR$20-$B$241)),0)</f>
        <v>0</v>
      </c>
      <c r="AS245" s="433">
        <f>IF(AS$20&gt;=$B$232,($B245*($B$239+1)^(AS$20-$B$241)),0)</f>
        <v>0</v>
      </c>
      <c r="AT245" s="433">
        <f>IF(AT$20&gt;=$B$232,($B245*($B$239+1)^(AT$20-$B$241)),0)</f>
        <v>0</v>
      </c>
      <c r="AU245" s="433">
        <f>IF(AU$20&gt;=$B$232,($B245*($B$239+1)^(AU$20-$B$241)),0)</f>
        <v>0</v>
      </c>
      <c r="AV245" s="433">
        <f>IF(AV$20&gt;=$B$232,($B245*($B$239+1)^(AV$20-$B$241)),0)</f>
        <v>0</v>
      </c>
      <c r="AW245" s="433">
        <f>IF(AW$20&gt;=$B$232,($B245*($B$239+1)^(AW$20-$B$241)),0)</f>
        <v>0</v>
      </c>
      <c r="AX245" s="433">
        <f>IF(AX$20&gt;=$B$232,($B245*($B$239+1)^(AX$20-$B$241)),0)</f>
        <v>0</v>
      </c>
      <c r="AY245" s="433">
        <f>IF(AY$20&gt;=$B$232,($B245*($B$239+1)^(AY$20-$B$241)),0)</f>
        <v>0</v>
      </c>
      <c r="AZ245" s="433">
        <f>IF(AZ$20&gt;=$B$232,($B245*($B$239+1)^(AZ$20-$B$241)),0)</f>
        <v>21103219.496326368</v>
      </c>
      <c r="BA245" s="433">
        <f>IF(BA$20&gt;=$B$232,($B245*($B$239+1)^(BA$20-$B$241)),0)</f>
        <v>21272045.25229698</v>
      </c>
      <c r="BB245" s="433">
        <f>IF(BB$20&gt;=$B$232,($B245*($B$239+1)^(BB$20-$B$241)),0)</f>
        <v>21442221.614315361</v>
      </c>
      <c r="BC245" s="433">
        <f>IF(BC$20&gt;=$B$232,($B245*($B$239+1)^(BC$20-$B$241)),0)</f>
        <v>21613759.387229882</v>
      </c>
      <c r="BD245" s="433">
        <f>IF(BD$20&gt;=$B$232,($B245*($B$239+1)^(BD$20-$B$241)),0)</f>
        <v>21786669.462327722</v>
      </c>
      <c r="BE245" s="433">
        <f>IF(BE$20&gt;=$B$232,($B245*($B$239+1)^(BE$20-$B$241)),0)</f>
        <v>21960962.818026345</v>
      </c>
      <c r="BF245" s="433">
        <f>IF(BF$20&gt;=$B$232,($B245*($B$239+1)^(BF$20-$B$241)),0)</f>
        <v>22136650.520570558</v>
      </c>
      <c r="BG245" s="433">
        <f>IF(BG$20&gt;=$B$232,($B245*($B$239+1)^(BG$20-$B$241)),0)</f>
        <v>22313743.724735122</v>
      </c>
      <c r="BH245" s="433">
        <f>IF(BH$20&gt;=$B$232,($B245*($B$239+1)^(BH$20-$B$241)),0)</f>
        <v>22492253.674533006</v>
      </c>
      <c r="BI245" s="433">
        <f>IF(BI$20&gt;=$B$232,($B245*($B$239+1)^(BI$20-$B$241)),0)</f>
        <v>22672191.703929268</v>
      </c>
      <c r="BJ245" s="433">
        <f>IF(BJ$20&gt;=$B$232,($B245*($B$239+1)^(BJ$20-$B$241)),0)</f>
        <v>22853569.237560708</v>
      </c>
      <c r="BK245" s="433">
        <f>IF(BK$20&gt;=$B$232,($B245*($B$239+1)^(BK$20-$B$241)),0)</f>
        <v>23036397.791461192</v>
      </c>
      <c r="BL245" s="433">
        <f>IF(BL$20&gt;=$B$232,($B245*($B$239+1)^(BL$20-$B$241)),0)</f>
        <v>23220688.973792884</v>
      </c>
      <c r="BM245" s="433">
        <f>IF(BM$20&gt;=$B$232,($B245*($B$239+1)^(BM$20-$B$241)),0)</f>
        <v>23406454.485583227</v>
      </c>
      <c r="BN245" s="433">
        <f>IF(BN$20&gt;=$B$232,($B245*($B$239+1)^(BN$20-$B$241)),0)</f>
        <v>23593706.121467896</v>
      </c>
      <c r="BO245" s="433">
        <f>IF(BO$20&gt;=$B$232,($B245*($B$239+1)^(BO$20-$B$241)),0)</f>
        <v>23782455.77043964</v>
      </c>
      <c r="BP245" s="433">
        <f>IF(BP$20&gt;=$B$232,($B245*($B$239+1)^(BP$20-$B$241)),0)</f>
        <v>23972715.416603152</v>
      </c>
      <c r="BQ245" s="433">
        <f>IF(BQ$20&gt;=$B$232,($B245*($B$239+1)^(BQ$20-$B$241)),0)</f>
        <v>24164497.139935981</v>
      </c>
      <c r="BR245" s="433">
        <f>IF(BR$20&gt;=$B$232,($B245*($B$239+1)^(BR$20-$B$241)),0)</f>
        <v>24357813.117055468</v>
      </c>
      <c r="BS245" s="433">
        <f>IF(BS$20&gt;=$B$232,($B245*($B$239+1)^(BS$20-$B$241)),0)</f>
        <v>24552675.621991917</v>
      </c>
    </row>
    <row r="246" spans="1:71" outlineLevel="1">
      <c r="A246" s="110"/>
      <c r="K246" s="569"/>
    </row>
    <row r="247" spans="1:71" outlineLevel="1">
      <c r="A247" s="18" t="s">
        <v>799</v>
      </c>
      <c r="B247" s="541">
        <f>B248/5</f>
        <v>0.01</v>
      </c>
      <c r="K247" s="569"/>
    </row>
    <row r="248" spans="1:71" outlineLevel="1">
      <c r="A248" s="18" t="s">
        <v>798</v>
      </c>
      <c r="B248" s="540">
        <f>5%*'Sensitivity Analysis'!C5</f>
        <v>0.05</v>
      </c>
      <c r="J248" t="s">
        <v>220</v>
      </c>
      <c r="K248" s="569"/>
    </row>
    <row r="249" spans="1:71" outlineLevel="1">
      <c r="K249" s="569"/>
    </row>
    <row r="250" spans="1:71" outlineLevel="1">
      <c r="A250" t="s">
        <v>221</v>
      </c>
      <c r="J250" s="8" t="s">
        <v>222</v>
      </c>
      <c r="K250" s="569"/>
    </row>
    <row r="251" spans="1:71" outlineLevel="1">
      <c r="A251" s="17" t="s">
        <v>223</v>
      </c>
      <c r="K251" s="569"/>
    </row>
    <row r="252" spans="1:71" outlineLevel="1">
      <c r="A252" s="110" t="s">
        <v>224</v>
      </c>
      <c r="B252" s="47">
        <v>274</v>
      </c>
      <c r="I252" s="21" t="s">
        <v>225</v>
      </c>
      <c r="K252" s="569"/>
    </row>
    <row r="253" spans="1:71" outlineLevel="1">
      <c r="A253" s="110" t="s">
        <v>226</v>
      </c>
      <c r="B253" s="47">
        <v>612.79999999999995</v>
      </c>
      <c r="I253" s="21" t="s">
        <v>225</v>
      </c>
      <c r="K253" s="569"/>
    </row>
    <row r="254" spans="1:71" outlineLevel="1">
      <c r="A254" s="110" t="s">
        <v>227</v>
      </c>
      <c r="B254" s="47">
        <v>879.8</v>
      </c>
      <c r="I254" s="21" t="s">
        <v>225</v>
      </c>
      <c r="K254" s="569"/>
    </row>
    <row r="255" spans="1:71" outlineLevel="1">
      <c r="A255" s="17" t="s">
        <v>228</v>
      </c>
      <c r="K255" s="569"/>
    </row>
    <row r="256" spans="1:71" outlineLevel="1">
      <c r="A256" s="110" t="s">
        <v>224</v>
      </c>
      <c r="B256" s="47">
        <v>844</v>
      </c>
      <c r="I256" s="21" t="s">
        <v>225</v>
      </c>
      <c r="K256" s="569"/>
    </row>
    <row r="257" spans="1:92" outlineLevel="1">
      <c r="A257" s="110" t="s">
        <v>226</v>
      </c>
      <c r="B257" s="47">
        <v>996</v>
      </c>
      <c r="I257" s="21" t="s">
        <v>225</v>
      </c>
      <c r="K257" s="569"/>
    </row>
    <row r="258" spans="1:92" outlineLevel="1">
      <c r="A258" s="110" t="s">
        <v>227</v>
      </c>
      <c r="B258" s="436">
        <v>1047</v>
      </c>
      <c r="I258" s="21" t="s">
        <v>225</v>
      </c>
      <c r="K258" s="569"/>
    </row>
    <row r="259" spans="1:92" outlineLevel="1">
      <c r="A259" s="17" t="s">
        <v>229</v>
      </c>
      <c r="K259" s="569"/>
    </row>
    <row r="260" spans="1:92" outlineLevel="1">
      <c r="A260" s="110" t="s">
        <v>224</v>
      </c>
      <c r="B260" s="436">
        <v>1019</v>
      </c>
      <c r="I260" s="21" t="s">
        <v>225</v>
      </c>
      <c r="K260" s="569"/>
    </row>
    <row r="261" spans="1:92" outlineLevel="1">
      <c r="A261" s="110" t="s">
        <v>226</v>
      </c>
      <c r="B261" s="436">
        <v>1176</v>
      </c>
      <c r="I261" s="21" t="s">
        <v>225</v>
      </c>
      <c r="K261" s="569"/>
    </row>
    <row r="262" spans="1:92" outlineLevel="1">
      <c r="A262" s="17" t="s">
        <v>230</v>
      </c>
      <c r="K262" s="569"/>
    </row>
    <row r="263" spans="1:92" outlineLevel="1">
      <c r="A263" s="110" t="s">
        <v>224</v>
      </c>
      <c r="B263" s="436">
        <v>325</v>
      </c>
      <c r="I263" s="21" t="s">
        <v>225</v>
      </c>
      <c r="K263" s="569"/>
    </row>
    <row r="264" spans="1:92" outlineLevel="1">
      <c r="A264" s="110" t="s">
        <v>226</v>
      </c>
      <c r="B264" s="437">
        <v>468.8</v>
      </c>
      <c r="I264" s="21" t="s">
        <v>225</v>
      </c>
      <c r="K264" s="569"/>
    </row>
    <row r="265" spans="1:92" outlineLevel="1">
      <c r="A265" s="17" t="s">
        <v>231</v>
      </c>
      <c r="K265" s="569"/>
    </row>
    <row r="266" spans="1:92" outlineLevel="1">
      <c r="A266" s="110" t="s">
        <v>224</v>
      </c>
      <c r="B266" s="436">
        <v>459</v>
      </c>
      <c r="I266" s="21" t="s">
        <v>225</v>
      </c>
      <c r="K266" s="569"/>
    </row>
    <row r="267" spans="1:92" outlineLevel="1">
      <c r="A267" s="110" t="s">
        <v>226</v>
      </c>
      <c r="B267" s="437">
        <v>740.8</v>
      </c>
      <c r="I267" s="21" t="s">
        <v>225</v>
      </c>
      <c r="K267" s="569"/>
    </row>
    <row r="268" spans="1:92" outlineLevel="1">
      <c r="K268" s="569"/>
    </row>
    <row r="269" spans="1:92" ht="18.5">
      <c r="A269" s="142" t="s">
        <v>832</v>
      </c>
      <c r="B269" s="6"/>
      <c r="C269" s="6"/>
      <c r="D269" s="6"/>
      <c r="E269" s="6"/>
      <c r="F269" s="6"/>
      <c r="G269" s="80"/>
      <c r="I269" s="35"/>
      <c r="K269" s="570"/>
      <c r="CM269" s="8"/>
      <c r="CN269" s="104"/>
    </row>
    <row r="270" spans="1:92">
      <c r="K270" s="569"/>
    </row>
    <row r="271" spans="1:92">
      <c r="K271" s="569"/>
    </row>
    <row r="272" spans="1:92">
      <c r="A272" t="s">
        <v>833</v>
      </c>
      <c r="B272" t="s">
        <v>840</v>
      </c>
      <c r="J272" s="8" t="s">
        <v>935</v>
      </c>
      <c r="K272" s="573" t="s">
        <v>934</v>
      </c>
    </row>
    <row r="273" spans="1:71">
      <c r="A273" t="s">
        <v>834</v>
      </c>
      <c r="B273">
        <v>1000</v>
      </c>
      <c r="J273" s="8" t="s">
        <v>935</v>
      </c>
      <c r="K273" s="573" t="s">
        <v>934</v>
      </c>
    </row>
    <row r="274" spans="1:71">
      <c r="A274" t="s">
        <v>937</v>
      </c>
      <c r="B274" s="232">
        <v>156</v>
      </c>
      <c r="J274" s="8" t="s">
        <v>936</v>
      </c>
      <c r="K274" s="569"/>
    </row>
    <row r="275" spans="1:71">
      <c r="A275" t="s">
        <v>938</v>
      </c>
      <c r="B275" s="232">
        <v>6</v>
      </c>
      <c r="J275" s="8" t="s">
        <v>847</v>
      </c>
      <c r="K275" s="569"/>
    </row>
    <row r="276" spans="1:71">
      <c r="A276" t="s">
        <v>841</v>
      </c>
      <c r="B276" s="232">
        <f>B274/7</f>
        <v>22.285714285714285</v>
      </c>
      <c r="J276" s="8" t="s">
        <v>936</v>
      </c>
      <c r="K276" s="569"/>
    </row>
    <row r="277" spans="1:71">
      <c r="A277" t="s">
        <v>842</v>
      </c>
      <c r="B277" s="232">
        <f>B275/7</f>
        <v>0.8571428571428571</v>
      </c>
      <c r="J277" s="8" t="s">
        <v>847</v>
      </c>
      <c r="K277" s="569"/>
    </row>
    <row r="278" spans="1:71">
      <c r="K278" s="569"/>
    </row>
    <row r="279" spans="1:71">
      <c r="A279" t="s">
        <v>836</v>
      </c>
      <c r="B279" t="s">
        <v>835</v>
      </c>
      <c r="C279" t="s">
        <v>845</v>
      </c>
      <c r="D279" t="s">
        <v>844</v>
      </c>
      <c r="E279" t="s">
        <v>846</v>
      </c>
      <c r="K279" s="569"/>
    </row>
    <row r="280" spans="1:71">
      <c r="A280" t="s">
        <v>837</v>
      </c>
      <c r="B280" s="551">
        <v>4.3336493999999998E-4</v>
      </c>
      <c r="C280">
        <v>8.4037989999999997E-5</v>
      </c>
      <c r="D280" s="265">
        <f>(C280-B280)/B280</f>
        <v>-0.80608032112611594</v>
      </c>
      <c r="E280" s="551">
        <f>B280-C280</f>
        <v>3.4932694999999995E-4</v>
      </c>
      <c r="J280" s="8" t="s">
        <v>843</v>
      </c>
      <c r="K280" s="569"/>
      <c r="AB280" s="551">
        <f>$E$280</f>
        <v>3.4932694999999995E-4</v>
      </c>
      <c r="AC280" s="551">
        <f t="shared" ref="AC280:BS280" si="21">$E$280</f>
        <v>3.4932694999999995E-4</v>
      </c>
      <c r="AD280" s="551">
        <f t="shared" si="21"/>
        <v>3.4932694999999995E-4</v>
      </c>
      <c r="AE280" s="551">
        <f t="shared" si="21"/>
        <v>3.4932694999999995E-4</v>
      </c>
      <c r="AF280" s="551">
        <f t="shared" si="21"/>
        <v>3.4932694999999995E-4</v>
      </c>
      <c r="AG280" s="551">
        <f t="shared" si="21"/>
        <v>3.4932694999999995E-4</v>
      </c>
      <c r="AH280" s="551">
        <f t="shared" si="21"/>
        <v>3.4932694999999995E-4</v>
      </c>
      <c r="AI280" s="551">
        <f t="shared" si="21"/>
        <v>3.4932694999999995E-4</v>
      </c>
      <c r="AJ280" s="551">
        <f t="shared" si="21"/>
        <v>3.4932694999999995E-4</v>
      </c>
      <c r="AK280" s="551">
        <f t="shared" si="21"/>
        <v>3.4932694999999995E-4</v>
      </c>
      <c r="AL280" s="551">
        <f t="shared" si="21"/>
        <v>3.4932694999999995E-4</v>
      </c>
      <c r="AM280" s="551">
        <f t="shared" si="21"/>
        <v>3.4932694999999995E-4</v>
      </c>
      <c r="AN280" s="551">
        <f t="shared" si="21"/>
        <v>3.4932694999999995E-4</v>
      </c>
      <c r="AO280" s="551">
        <f t="shared" si="21"/>
        <v>3.4932694999999995E-4</v>
      </c>
      <c r="AP280" s="551">
        <f t="shared" si="21"/>
        <v>3.4932694999999995E-4</v>
      </c>
      <c r="AQ280" s="551">
        <f t="shared" si="21"/>
        <v>3.4932694999999995E-4</v>
      </c>
      <c r="AR280" s="551">
        <f t="shared" si="21"/>
        <v>3.4932694999999995E-4</v>
      </c>
      <c r="AS280" s="551">
        <f t="shared" si="21"/>
        <v>3.4932694999999995E-4</v>
      </c>
      <c r="AT280" s="551">
        <f t="shared" si="21"/>
        <v>3.4932694999999995E-4</v>
      </c>
      <c r="AU280" s="551">
        <f t="shared" si="21"/>
        <v>3.4932694999999995E-4</v>
      </c>
      <c r="AV280" s="551">
        <f t="shared" si="21"/>
        <v>3.4932694999999995E-4</v>
      </c>
      <c r="AW280" s="551">
        <f t="shared" si="21"/>
        <v>3.4932694999999995E-4</v>
      </c>
      <c r="AX280" s="551">
        <f t="shared" si="21"/>
        <v>3.4932694999999995E-4</v>
      </c>
      <c r="AY280" s="551">
        <f t="shared" si="21"/>
        <v>3.4932694999999995E-4</v>
      </c>
      <c r="AZ280" s="551">
        <f t="shared" si="21"/>
        <v>3.4932694999999995E-4</v>
      </c>
      <c r="BA280" s="551">
        <f t="shared" si="21"/>
        <v>3.4932694999999995E-4</v>
      </c>
      <c r="BB280" s="551">
        <f t="shared" si="21"/>
        <v>3.4932694999999995E-4</v>
      </c>
      <c r="BC280" s="551">
        <f t="shared" si="21"/>
        <v>3.4932694999999995E-4</v>
      </c>
      <c r="BD280" s="551">
        <f t="shared" si="21"/>
        <v>3.4932694999999995E-4</v>
      </c>
      <c r="BE280" s="551">
        <f t="shared" si="21"/>
        <v>3.4932694999999995E-4</v>
      </c>
      <c r="BF280" s="551">
        <f t="shared" si="21"/>
        <v>3.4932694999999995E-4</v>
      </c>
      <c r="BG280" s="551">
        <f t="shared" si="21"/>
        <v>3.4932694999999995E-4</v>
      </c>
      <c r="BH280" s="551">
        <f t="shared" si="21"/>
        <v>3.4932694999999995E-4</v>
      </c>
      <c r="BI280" s="551">
        <f t="shared" si="21"/>
        <v>3.4932694999999995E-4</v>
      </c>
      <c r="BJ280" s="551">
        <f t="shared" si="21"/>
        <v>3.4932694999999995E-4</v>
      </c>
      <c r="BK280" s="551">
        <f t="shared" si="21"/>
        <v>3.4932694999999995E-4</v>
      </c>
      <c r="BL280" s="551">
        <f t="shared" si="21"/>
        <v>3.4932694999999995E-4</v>
      </c>
      <c r="BM280" s="551">
        <f t="shared" si="21"/>
        <v>3.4932694999999995E-4</v>
      </c>
      <c r="BN280" s="551">
        <f t="shared" si="21"/>
        <v>3.4932694999999995E-4</v>
      </c>
      <c r="BO280" s="551">
        <f t="shared" si="21"/>
        <v>3.4932694999999995E-4</v>
      </c>
      <c r="BP280" s="551">
        <f t="shared" si="21"/>
        <v>3.4932694999999995E-4</v>
      </c>
      <c r="BQ280" s="551">
        <f t="shared" si="21"/>
        <v>3.4932694999999995E-4</v>
      </c>
      <c r="BR280" s="551">
        <f t="shared" si="21"/>
        <v>3.4932694999999995E-4</v>
      </c>
      <c r="BS280" s="551">
        <f t="shared" si="21"/>
        <v>3.4932694999999995E-4</v>
      </c>
    </row>
    <row r="281" spans="1:71">
      <c r="A281" t="s">
        <v>838</v>
      </c>
      <c r="B281" s="551">
        <v>9.5447135000000004E-4</v>
      </c>
      <c r="C281">
        <v>2.0387197999999999E-4</v>
      </c>
      <c r="D281" s="265">
        <f t="shared" ref="D281:D283" si="22">(C281-B281)/B281</f>
        <v>-0.78640324824836283</v>
      </c>
      <c r="E281" s="551">
        <f t="shared" ref="E281:E283" si="23">B281-C281</f>
        <v>7.5059937000000005E-4</v>
      </c>
      <c r="J281" s="8" t="s">
        <v>843</v>
      </c>
      <c r="K281" s="569"/>
      <c r="AB281" s="551">
        <f>$E$281</f>
        <v>7.5059937000000005E-4</v>
      </c>
      <c r="AC281" s="551">
        <f t="shared" ref="AC281:BS281" si="24">$E$281</f>
        <v>7.5059937000000005E-4</v>
      </c>
      <c r="AD281" s="551">
        <f t="shared" si="24"/>
        <v>7.5059937000000005E-4</v>
      </c>
      <c r="AE281" s="551">
        <f t="shared" si="24"/>
        <v>7.5059937000000005E-4</v>
      </c>
      <c r="AF281" s="551">
        <f t="shared" si="24"/>
        <v>7.5059937000000005E-4</v>
      </c>
      <c r="AG281" s="551">
        <f t="shared" si="24"/>
        <v>7.5059937000000005E-4</v>
      </c>
      <c r="AH281" s="551">
        <f t="shared" si="24"/>
        <v>7.5059937000000005E-4</v>
      </c>
      <c r="AI281" s="551">
        <f t="shared" si="24"/>
        <v>7.5059937000000005E-4</v>
      </c>
      <c r="AJ281" s="551">
        <f t="shared" si="24"/>
        <v>7.5059937000000005E-4</v>
      </c>
      <c r="AK281" s="551">
        <f t="shared" si="24"/>
        <v>7.5059937000000005E-4</v>
      </c>
      <c r="AL281" s="551">
        <f t="shared" si="24"/>
        <v>7.5059937000000005E-4</v>
      </c>
      <c r="AM281" s="551">
        <f t="shared" si="24"/>
        <v>7.5059937000000005E-4</v>
      </c>
      <c r="AN281" s="551">
        <f t="shared" si="24"/>
        <v>7.5059937000000005E-4</v>
      </c>
      <c r="AO281" s="551">
        <f t="shared" si="24"/>
        <v>7.5059937000000005E-4</v>
      </c>
      <c r="AP281" s="551">
        <f t="shared" si="24"/>
        <v>7.5059937000000005E-4</v>
      </c>
      <c r="AQ281" s="551">
        <f t="shared" si="24"/>
        <v>7.5059937000000005E-4</v>
      </c>
      <c r="AR281" s="551">
        <f t="shared" si="24"/>
        <v>7.5059937000000005E-4</v>
      </c>
      <c r="AS281" s="551">
        <f t="shared" si="24"/>
        <v>7.5059937000000005E-4</v>
      </c>
      <c r="AT281" s="551">
        <f t="shared" si="24"/>
        <v>7.5059937000000005E-4</v>
      </c>
      <c r="AU281" s="551">
        <f t="shared" si="24"/>
        <v>7.5059937000000005E-4</v>
      </c>
      <c r="AV281" s="551">
        <f t="shared" si="24"/>
        <v>7.5059937000000005E-4</v>
      </c>
      <c r="AW281" s="551">
        <f t="shared" si="24"/>
        <v>7.5059937000000005E-4</v>
      </c>
      <c r="AX281" s="551">
        <f t="shared" si="24"/>
        <v>7.5059937000000005E-4</v>
      </c>
      <c r="AY281" s="551">
        <f t="shared" si="24"/>
        <v>7.5059937000000005E-4</v>
      </c>
      <c r="AZ281" s="551">
        <f t="shared" si="24"/>
        <v>7.5059937000000005E-4</v>
      </c>
      <c r="BA281" s="551">
        <f t="shared" si="24"/>
        <v>7.5059937000000005E-4</v>
      </c>
      <c r="BB281" s="551">
        <f t="shared" si="24"/>
        <v>7.5059937000000005E-4</v>
      </c>
      <c r="BC281" s="551">
        <f t="shared" si="24"/>
        <v>7.5059937000000005E-4</v>
      </c>
      <c r="BD281" s="551">
        <f t="shared" si="24"/>
        <v>7.5059937000000005E-4</v>
      </c>
      <c r="BE281" s="551">
        <f t="shared" si="24"/>
        <v>7.5059937000000005E-4</v>
      </c>
      <c r="BF281" s="551">
        <f t="shared" si="24"/>
        <v>7.5059937000000005E-4</v>
      </c>
      <c r="BG281" s="551">
        <f t="shared" si="24"/>
        <v>7.5059937000000005E-4</v>
      </c>
      <c r="BH281" s="551">
        <f t="shared" si="24"/>
        <v>7.5059937000000005E-4</v>
      </c>
      <c r="BI281" s="551">
        <f t="shared" si="24"/>
        <v>7.5059937000000005E-4</v>
      </c>
      <c r="BJ281" s="551">
        <f t="shared" si="24"/>
        <v>7.5059937000000005E-4</v>
      </c>
      <c r="BK281" s="551">
        <f t="shared" si="24"/>
        <v>7.5059937000000005E-4</v>
      </c>
      <c r="BL281" s="551">
        <f t="shared" si="24"/>
        <v>7.5059937000000005E-4</v>
      </c>
      <c r="BM281" s="551">
        <f t="shared" si="24"/>
        <v>7.5059937000000005E-4</v>
      </c>
      <c r="BN281" s="551">
        <f t="shared" si="24"/>
        <v>7.5059937000000005E-4</v>
      </c>
      <c r="BO281" s="551">
        <f t="shared" si="24"/>
        <v>7.5059937000000005E-4</v>
      </c>
      <c r="BP281" s="551">
        <f t="shared" si="24"/>
        <v>7.5059937000000005E-4</v>
      </c>
      <c r="BQ281" s="551">
        <f t="shared" si="24"/>
        <v>7.5059937000000005E-4</v>
      </c>
      <c r="BR281" s="551">
        <f t="shared" si="24"/>
        <v>7.5059937000000005E-4</v>
      </c>
      <c r="BS281" s="551">
        <f t="shared" si="24"/>
        <v>7.5059937000000005E-4</v>
      </c>
    </row>
    <row r="282" spans="1:71">
      <c r="A282" t="s">
        <v>839</v>
      </c>
      <c r="B282" s="551">
        <v>2.032846E-3</v>
      </c>
      <c r="C282">
        <v>5.4560350000000004E-4</v>
      </c>
      <c r="D282" s="265">
        <f t="shared" si="22"/>
        <v>-0.73160608329406152</v>
      </c>
      <c r="E282" s="551">
        <f t="shared" si="23"/>
        <v>1.4872424999999999E-3</v>
      </c>
      <c r="J282" s="8" t="s">
        <v>843</v>
      </c>
      <c r="K282" s="569"/>
      <c r="AB282" s="551">
        <f>$E$282</f>
        <v>1.4872424999999999E-3</v>
      </c>
      <c r="AC282" s="551">
        <f t="shared" ref="AC282:BS282" si="25">$E$282</f>
        <v>1.4872424999999999E-3</v>
      </c>
      <c r="AD282" s="551">
        <f t="shared" si="25"/>
        <v>1.4872424999999999E-3</v>
      </c>
      <c r="AE282" s="551">
        <f t="shared" si="25"/>
        <v>1.4872424999999999E-3</v>
      </c>
      <c r="AF282" s="551">
        <f t="shared" si="25"/>
        <v>1.4872424999999999E-3</v>
      </c>
      <c r="AG282" s="551">
        <f t="shared" si="25"/>
        <v>1.4872424999999999E-3</v>
      </c>
      <c r="AH282" s="551">
        <f t="shared" si="25"/>
        <v>1.4872424999999999E-3</v>
      </c>
      <c r="AI282" s="551">
        <f t="shared" si="25"/>
        <v>1.4872424999999999E-3</v>
      </c>
      <c r="AJ282" s="551">
        <f t="shared" si="25"/>
        <v>1.4872424999999999E-3</v>
      </c>
      <c r="AK282" s="551">
        <f t="shared" si="25"/>
        <v>1.4872424999999999E-3</v>
      </c>
      <c r="AL282" s="551">
        <f t="shared" si="25"/>
        <v>1.4872424999999999E-3</v>
      </c>
      <c r="AM282" s="551">
        <f t="shared" si="25"/>
        <v>1.4872424999999999E-3</v>
      </c>
      <c r="AN282" s="551">
        <f t="shared" si="25"/>
        <v>1.4872424999999999E-3</v>
      </c>
      <c r="AO282" s="551">
        <f t="shared" si="25"/>
        <v>1.4872424999999999E-3</v>
      </c>
      <c r="AP282" s="551">
        <f t="shared" si="25"/>
        <v>1.4872424999999999E-3</v>
      </c>
      <c r="AQ282" s="551">
        <f t="shared" si="25"/>
        <v>1.4872424999999999E-3</v>
      </c>
      <c r="AR282" s="551">
        <f t="shared" si="25"/>
        <v>1.4872424999999999E-3</v>
      </c>
      <c r="AS282" s="551">
        <f t="shared" si="25"/>
        <v>1.4872424999999999E-3</v>
      </c>
      <c r="AT282" s="551">
        <f t="shared" si="25"/>
        <v>1.4872424999999999E-3</v>
      </c>
      <c r="AU282" s="551">
        <f t="shared" si="25"/>
        <v>1.4872424999999999E-3</v>
      </c>
      <c r="AV282" s="551">
        <f t="shared" si="25"/>
        <v>1.4872424999999999E-3</v>
      </c>
      <c r="AW282" s="551">
        <f t="shared" si="25"/>
        <v>1.4872424999999999E-3</v>
      </c>
      <c r="AX282" s="551">
        <f t="shared" si="25"/>
        <v>1.4872424999999999E-3</v>
      </c>
      <c r="AY282" s="551">
        <f t="shared" si="25"/>
        <v>1.4872424999999999E-3</v>
      </c>
      <c r="AZ282" s="551">
        <f t="shared" si="25"/>
        <v>1.4872424999999999E-3</v>
      </c>
      <c r="BA282" s="551">
        <f t="shared" si="25"/>
        <v>1.4872424999999999E-3</v>
      </c>
      <c r="BB282" s="551">
        <f t="shared" si="25"/>
        <v>1.4872424999999999E-3</v>
      </c>
      <c r="BC282" s="551">
        <f t="shared" si="25"/>
        <v>1.4872424999999999E-3</v>
      </c>
      <c r="BD282" s="551">
        <f t="shared" si="25"/>
        <v>1.4872424999999999E-3</v>
      </c>
      <c r="BE282" s="551">
        <f t="shared" si="25"/>
        <v>1.4872424999999999E-3</v>
      </c>
      <c r="BF282" s="551">
        <f t="shared" si="25"/>
        <v>1.4872424999999999E-3</v>
      </c>
      <c r="BG282" s="551">
        <f t="shared" si="25"/>
        <v>1.4872424999999999E-3</v>
      </c>
      <c r="BH282" s="551">
        <f t="shared" si="25"/>
        <v>1.4872424999999999E-3</v>
      </c>
      <c r="BI282" s="551">
        <f t="shared" si="25"/>
        <v>1.4872424999999999E-3</v>
      </c>
      <c r="BJ282" s="551">
        <f t="shared" si="25"/>
        <v>1.4872424999999999E-3</v>
      </c>
      <c r="BK282" s="551">
        <f t="shared" si="25"/>
        <v>1.4872424999999999E-3</v>
      </c>
      <c r="BL282" s="551">
        <f t="shared" si="25"/>
        <v>1.4872424999999999E-3</v>
      </c>
      <c r="BM282" s="551">
        <f t="shared" si="25"/>
        <v>1.4872424999999999E-3</v>
      </c>
      <c r="BN282" s="551">
        <f t="shared" si="25"/>
        <v>1.4872424999999999E-3</v>
      </c>
      <c r="BO282" s="551">
        <f t="shared" si="25"/>
        <v>1.4872424999999999E-3</v>
      </c>
      <c r="BP282" s="551">
        <f t="shared" si="25"/>
        <v>1.4872424999999999E-3</v>
      </c>
      <c r="BQ282" s="551">
        <f t="shared" si="25"/>
        <v>1.4872424999999999E-3</v>
      </c>
      <c r="BR282" s="551">
        <f t="shared" si="25"/>
        <v>1.4872424999999999E-3</v>
      </c>
      <c r="BS282" s="551">
        <f t="shared" si="25"/>
        <v>1.4872424999999999E-3</v>
      </c>
    </row>
    <row r="283" spans="1:71">
      <c r="A283" t="s">
        <v>106</v>
      </c>
      <c r="B283" s="551">
        <v>3.4206822E-3</v>
      </c>
      <c r="C283">
        <v>8.3351344999999996E-4</v>
      </c>
      <c r="D283" s="265">
        <f t="shared" si="22"/>
        <v>-0.75633122246784568</v>
      </c>
      <c r="E283" s="551">
        <f t="shared" si="23"/>
        <v>2.58716875E-3</v>
      </c>
      <c r="J283" s="8" t="s">
        <v>843</v>
      </c>
      <c r="K283" s="569"/>
      <c r="AB283" s="551">
        <f>$E$283</f>
        <v>2.58716875E-3</v>
      </c>
      <c r="AC283" s="551">
        <f t="shared" ref="AC283:BS283" si="26">$E$283</f>
        <v>2.58716875E-3</v>
      </c>
      <c r="AD283" s="551">
        <f t="shared" si="26"/>
        <v>2.58716875E-3</v>
      </c>
      <c r="AE283" s="551">
        <f t="shared" si="26"/>
        <v>2.58716875E-3</v>
      </c>
      <c r="AF283" s="551">
        <f t="shared" si="26"/>
        <v>2.58716875E-3</v>
      </c>
      <c r="AG283" s="551">
        <f t="shared" si="26"/>
        <v>2.58716875E-3</v>
      </c>
      <c r="AH283" s="551">
        <f t="shared" si="26"/>
        <v>2.58716875E-3</v>
      </c>
      <c r="AI283" s="551">
        <f t="shared" si="26"/>
        <v>2.58716875E-3</v>
      </c>
      <c r="AJ283" s="551">
        <f t="shared" si="26"/>
        <v>2.58716875E-3</v>
      </c>
      <c r="AK283" s="551">
        <f t="shared" si="26"/>
        <v>2.58716875E-3</v>
      </c>
      <c r="AL283" s="551">
        <f t="shared" si="26"/>
        <v>2.58716875E-3</v>
      </c>
      <c r="AM283" s="551">
        <f t="shared" si="26"/>
        <v>2.58716875E-3</v>
      </c>
      <c r="AN283" s="551">
        <f t="shared" si="26"/>
        <v>2.58716875E-3</v>
      </c>
      <c r="AO283" s="551">
        <f t="shared" si="26"/>
        <v>2.58716875E-3</v>
      </c>
      <c r="AP283" s="551">
        <f t="shared" si="26"/>
        <v>2.58716875E-3</v>
      </c>
      <c r="AQ283" s="551">
        <f t="shared" si="26"/>
        <v>2.58716875E-3</v>
      </c>
      <c r="AR283" s="551">
        <f t="shared" si="26"/>
        <v>2.58716875E-3</v>
      </c>
      <c r="AS283" s="551">
        <f t="shared" si="26"/>
        <v>2.58716875E-3</v>
      </c>
      <c r="AT283" s="551">
        <f t="shared" si="26"/>
        <v>2.58716875E-3</v>
      </c>
      <c r="AU283" s="551">
        <f t="shared" si="26"/>
        <v>2.58716875E-3</v>
      </c>
      <c r="AV283" s="551">
        <f t="shared" si="26"/>
        <v>2.58716875E-3</v>
      </c>
      <c r="AW283" s="551">
        <f t="shared" si="26"/>
        <v>2.58716875E-3</v>
      </c>
      <c r="AX283" s="551">
        <f t="shared" si="26"/>
        <v>2.58716875E-3</v>
      </c>
      <c r="AY283" s="551">
        <f t="shared" si="26"/>
        <v>2.58716875E-3</v>
      </c>
      <c r="AZ283" s="551">
        <f t="shared" si="26"/>
        <v>2.58716875E-3</v>
      </c>
      <c r="BA283" s="551">
        <f t="shared" si="26"/>
        <v>2.58716875E-3</v>
      </c>
      <c r="BB283" s="551">
        <f t="shared" si="26"/>
        <v>2.58716875E-3</v>
      </c>
      <c r="BC283" s="551">
        <f t="shared" si="26"/>
        <v>2.58716875E-3</v>
      </c>
      <c r="BD283" s="551">
        <f t="shared" si="26"/>
        <v>2.58716875E-3</v>
      </c>
      <c r="BE283" s="551">
        <f t="shared" si="26"/>
        <v>2.58716875E-3</v>
      </c>
      <c r="BF283" s="551">
        <f t="shared" si="26"/>
        <v>2.58716875E-3</v>
      </c>
      <c r="BG283" s="551">
        <f t="shared" si="26"/>
        <v>2.58716875E-3</v>
      </c>
      <c r="BH283" s="551">
        <f t="shared" si="26"/>
        <v>2.58716875E-3</v>
      </c>
      <c r="BI283" s="551">
        <f t="shared" si="26"/>
        <v>2.58716875E-3</v>
      </c>
      <c r="BJ283" s="551">
        <f t="shared" si="26"/>
        <v>2.58716875E-3</v>
      </c>
      <c r="BK283" s="551">
        <f t="shared" si="26"/>
        <v>2.58716875E-3</v>
      </c>
      <c r="BL283" s="551">
        <f t="shared" si="26"/>
        <v>2.58716875E-3</v>
      </c>
      <c r="BM283" s="551">
        <f t="shared" si="26"/>
        <v>2.58716875E-3</v>
      </c>
      <c r="BN283" s="551">
        <f t="shared" si="26"/>
        <v>2.58716875E-3</v>
      </c>
      <c r="BO283" s="551">
        <f t="shared" si="26"/>
        <v>2.58716875E-3</v>
      </c>
      <c r="BP283" s="551">
        <f t="shared" si="26"/>
        <v>2.58716875E-3</v>
      </c>
      <c r="BQ283" s="551">
        <f t="shared" si="26"/>
        <v>2.58716875E-3</v>
      </c>
      <c r="BR283" s="551">
        <f t="shared" si="26"/>
        <v>2.58716875E-3</v>
      </c>
      <c r="BS283" s="551">
        <f t="shared" si="26"/>
        <v>2.58716875E-3</v>
      </c>
    </row>
    <row r="284" spans="1:71">
      <c r="K284" s="569"/>
    </row>
    <row r="285" spans="1:71">
      <c r="K285" s="569"/>
    </row>
    <row r="286" spans="1:71">
      <c r="K286" s="569"/>
    </row>
    <row r="287" spans="1:71">
      <c r="K287" s="569"/>
    </row>
    <row r="288" spans="1:71">
      <c r="K288" s="569"/>
    </row>
    <row r="289" spans="11:11">
      <c r="K289" s="569"/>
    </row>
    <row r="290" spans="11:11">
      <c r="K290" s="569"/>
    </row>
    <row r="291" spans="11:11">
      <c r="K291" s="569"/>
    </row>
    <row r="292" spans="11:11">
      <c r="K292" s="569"/>
    </row>
    <row r="293" spans="11:11">
      <c r="K293" s="569"/>
    </row>
    <row r="294" spans="11:11">
      <c r="K294" s="569"/>
    </row>
    <row r="295" spans="11:11">
      <c r="K295" s="569"/>
    </row>
    <row r="296" spans="11:11">
      <c r="K296" s="569"/>
    </row>
    <row r="297" spans="11:11">
      <c r="K297" s="569"/>
    </row>
    <row r="298" spans="11:11">
      <c r="K298" s="569"/>
    </row>
    <row r="299" spans="11:11">
      <c r="K299" s="569"/>
    </row>
    <row r="300" spans="11:11">
      <c r="K300" s="569"/>
    </row>
    <row r="301" spans="11:11">
      <c r="K301" s="569"/>
    </row>
    <row r="302" spans="11:11">
      <c r="K302" s="569"/>
    </row>
    <row r="303" spans="11:11">
      <c r="K303" s="569"/>
    </row>
    <row r="304" spans="11:11">
      <c r="K304" s="569"/>
    </row>
    <row r="305" spans="11:11">
      <c r="K305" s="569"/>
    </row>
    <row r="306" spans="11:11">
      <c r="K306" s="569"/>
    </row>
    <row r="307" spans="11:11">
      <c r="K307" s="569"/>
    </row>
    <row r="308" spans="11:11">
      <c r="K308" s="569"/>
    </row>
    <row r="309" spans="11:11">
      <c r="K309" s="569"/>
    </row>
    <row r="310" spans="11:11">
      <c r="K310" s="569"/>
    </row>
    <row r="311" spans="11:11">
      <c r="K311" s="569"/>
    </row>
    <row r="312" spans="11:11">
      <c r="K312" s="569"/>
    </row>
    <row r="313" spans="11:11">
      <c r="K313" s="569"/>
    </row>
    <row r="314" spans="11:11">
      <c r="K314" s="569"/>
    </row>
    <row r="315" spans="11:11">
      <c r="K315" s="569"/>
    </row>
    <row r="316" spans="11:11">
      <c r="K316" s="569"/>
    </row>
    <row r="317" spans="11:11">
      <c r="K317" s="569"/>
    </row>
    <row r="318" spans="11:11">
      <c r="K318" s="569"/>
    </row>
    <row r="319" spans="11:11">
      <c r="K319" s="569"/>
    </row>
    <row r="320" spans="11:11">
      <c r="K320" s="569"/>
    </row>
    <row r="321" spans="11:11">
      <c r="K321" s="569"/>
    </row>
    <row r="322" spans="11:11">
      <c r="K322" s="569"/>
    </row>
    <row r="323" spans="11:11">
      <c r="K323" s="569"/>
    </row>
    <row r="324" spans="11:11">
      <c r="K324" s="569"/>
    </row>
    <row r="325" spans="11:11">
      <c r="K325" s="569"/>
    </row>
    <row r="326" spans="11:11">
      <c r="K326" s="569"/>
    </row>
    <row r="327" spans="11:11">
      <c r="K327" s="569"/>
    </row>
    <row r="328" spans="11:11">
      <c r="K328" s="569"/>
    </row>
    <row r="329" spans="11:11">
      <c r="K329" s="569"/>
    </row>
    <row r="330" spans="11:11">
      <c r="K330" s="569"/>
    </row>
    <row r="331" spans="11:11">
      <c r="K331" s="569"/>
    </row>
    <row r="332" spans="11:11">
      <c r="K332" s="569"/>
    </row>
    <row r="333" spans="11:11">
      <c r="K333" s="569"/>
    </row>
    <row r="334" spans="11:11">
      <c r="K334" s="569"/>
    </row>
    <row r="335" spans="11:11">
      <c r="K335" s="569"/>
    </row>
    <row r="336" spans="11:11">
      <c r="K336" s="569"/>
    </row>
    <row r="337" spans="11:11">
      <c r="K337" s="569"/>
    </row>
    <row r="338" spans="11:11">
      <c r="K338" s="569"/>
    </row>
    <row r="339" spans="11:11">
      <c r="K339" s="569"/>
    </row>
    <row r="340" spans="11:11">
      <c r="K340" s="569"/>
    </row>
    <row r="341" spans="11:11">
      <c r="K341" s="569"/>
    </row>
    <row r="342" spans="11:11">
      <c r="K342" s="569"/>
    </row>
    <row r="343" spans="11:11">
      <c r="K343" s="569"/>
    </row>
    <row r="344" spans="11:11">
      <c r="K344" s="569"/>
    </row>
    <row r="345" spans="11:11">
      <c r="K345" s="569"/>
    </row>
    <row r="346" spans="11:11">
      <c r="K346" s="569"/>
    </row>
    <row r="347" spans="11:11">
      <c r="K347" s="569"/>
    </row>
    <row r="348" spans="11:11">
      <c r="K348" s="569"/>
    </row>
    <row r="349" spans="11:11">
      <c r="K349" s="569"/>
    </row>
    <row r="350" spans="11:11">
      <c r="K350" s="569"/>
    </row>
    <row r="351" spans="11:11">
      <c r="K351" s="569"/>
    </row>
    <row r="352" spans="11:11">
      <c r="K352" s="569"/>
    </row>
    <row r="353" spans="11:11">
      <c r="K353" s="569"/>
    </row>
    <row r="354" spans="11:11">
      <c r="K354" s="569"/>
    </row>
    <row r="355" spans="11:11">
      <c r="K355" s="569"/>
    </row>
    <row r="356" spans="11:11">
      <c r="K356" s="569"/>
    </row>
    <row r="357" spans="11:11">
      <c r="K357" s="569"/>
    </row>
    <row r="358" spans="11:11">
      <c r="K358" s="569"/>
    </row>
    <row r="359" spans="11:11">
      <c r="K359" s="569"/>
    </row>
    <row r="360" spans="11:11">
      <c r="K360" s="569"/>
    </row>
    <row r="361" spans="11:11">
      <c r="K361" s="569"/>
    </row>
    <row r="362" spans="11:11">
      <c r="K362" s="569"/>
    </row>
    <row r="363" spans="11:11">
      <c r="K363" s="569"/>
    </row>
    <row r="364" spans="11:11">
      <c r="K364" s="569"/>
    </row>
    <row r="365" spans="11:11">
      <c r="K365" s="569"/>
    </row>
    <row r="366" spans="11:11">
      <c r="K366" s="569"/>
    </row>
    <row r="367" spans="11:11">
      <c r="K367" s="569"/>
    </row>
    <row r="368" spans="11:11">
      <c r="K368" s="569"/>
    </row>
    <row r="369" spans="11:11">
      <c r="K369" s="569"/>
    </row>
    <row r="370" spans="11:11">
      <c r="K370" s="569"/>
    </row>
    <row r="371" spans="11:11">
      <c r="K371" s="569"/>
    </row>
    <row r="372" spans="11:11">
      <c r="K372" s="569"/>
    </row>
    <row r="373" spans="11:11">
      <c r="K373" s="569"/>
    </row>
    <row r="374" spans="11:11">
      <c r="K374" s="569"/>
    </row>
    <row r="375" spans="11:11">
      <c r="K375" s="569"/>
    </row>
    <row r="376" spans="11:11">
      <c r="K376" s="569"/>
    </row>
    <row r="377" spans="11:11">
      <c r="K377" s="569"/>
    </row>
    <row r="378" spans="11:11">
      <c r="K378" s="569"/>
    </row>
    <row r="379" spans="11:11">
      <c r="K379" s="569"/>
    </row>
    <row r="380" spans="11:11">
      <c r="K380" s="569"/>
    </row>
    <row r="381" spans="11:11">
      <c r="K381" s="569"/>
    </row>
    <row r="382" spans="11:11">
      <c r="K382" s="569"/>
    </row>
    <row r="383" spans="11:11">
      <c r="K383" s="569"/>
    </row>
    <row r="384" spans="11:11">
      <c r="K384" s="569"/>
    </row>
    <row r="385" spans="11:11">
      <c r="K385" s="569"/>
    </row>
    <row r="386" spans="11:11">
      <c r="K386" s="569"/>
    </row>
    <row r="387" spans="11:11">
      <c r="K387" s="569"/>
    </row>
  </sheetData>
  <phoneticPr fontId="172" type="noConversion"/>
  <hyperlinks>
    <hyperlink ref="K174" r:id="rId1" xr:uid="{4219FEBF-BD9C-4E9F-901B-3F07EF1E490D}"/>
    <hyperlink ref="K193" r:id="rId2" xr:uid="{3D262133-4FD4-4E8D-8739-ACB6165CB563}"/>
    <hyperlink ref="K171" r:id="rId3" xr:uid="{58DFD0AA-1CDF-4F0C-A6EF-8FD25DFEFDF7}"/>
    <hyperlink ref="K57" r:id="rId4" xr:uid="{338430FB-2C50-4801-99E4-1BA1C362467D}"/>
    <hyperlink ref="K212" r:id="rId5" display="https://www.fema.gov/sites/default/files/documents/fema-standard-economic-values-methodology-report-v13-2024.pdf.pdf" xr:uid="{4FD8983C-E10A-4368-A2FF-17530C24955E}"/>
    <hyperlink ref="K37" r:id="rId6" xr:uid="{70935038-E740-4626-8503-122CDD9598E0}"/>
    <hyperlink ref="K272" r:id="rId7" xr:uid="{34F9A4D5-CDBC-403C-8A7B-26FB9558D8F9}"/>
    <hyperlink ref="K273" r:id="rId8" xr:uid="{C95933D6-8083-42FD-8B0E-C0A939BD55DC}"/>
  </hyperlinks>
  <pageMargins left="0.7" right="0.7" top="0.75" bottom="0.75" header="0.3" footer="0.3"/>
  <pageSetup scale="10" orientation="portrait" r:id="rId9"/>
  <drawing r:id="rId10"/>
  <legacyDrawing r:id="rId1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49199-A524-4EC2-ACFF-6896EBC0D775}">
  <sheetPr codeName="Sheet21">
    <tabColor theme="3" tint="0.79998168889431442"/>
  </sheetPr>
  <dimension ref="A1:AV59"/>
  <sheetViews>
    <sheetView topLeftCell="T10" workbookViewId="0">
      <selection activeCell="AJ35" sqref="AJ35"/>
    </sheetView>
  </sheetViews>
  <sheetFormatPr defaultColWidth="9" defaultRowHeight="14.5"/>
  <cols>
    <col min="1" max="1" width="67.54296875" customWidth="1"/>
    <col min="2" max="2" width="17" bestFit="1" customWidth="1"/>
    <col min="3" max="3" width="17" customWidth="1"/>
    <col min="4" max="5" width="14.54296875" customWidth="1"/>
    <col min="6" max="31" width="16" customWidth="1"/>
    <col min="32" max="32" width="15" bestFit="1" customWidth="1"/>
    <col min="33" max="35" width="15.54296875" bestFit="1" customWidth="1"/>
    <col min="36" max="36" width="21" bestFit="1" customWidth="1"/>
    <col min="37" max="38" width="15.54296875" bestFit="1" customWidth="1"/>
    <col min="39" max="39" width="18.453125" bestFit="1" customWidth="1"/>
    <col min="40" max="43" width="17" customWidth="1"/>
    <col min="44" max="45" width="17" style="218" customWidth="1"/>
    <col min="46" max="46" width="17" customWidth="1"/>
  </cols>
  <sheetData>
    <row r="1" spans="1:48" ht="39.5">
      <c r="A1" s="362" t="s">
        <v>591</v>
      </c>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R1"/>
      <c r="AT1" s="218"/>
    </row>
    <row r="2" spans="1:48">
      <c r="A2" s="362"/>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R2"/>
      <c r="AT2" s="218"/>
    </row>
    <row r="3" spans="1:48" ht="19.5" customHeight="1">
      <c r="A3" s="363" t="s">
        <v>592</v>
      </c>
      <c r="B3" s="448">
        <f>Project!$B$232</f>
        <v>2048</v>
      </c>
      <c r="N3" s="104"/>
      <c r="O3" s="104"/>
      <c r="P3" s="104"/>
      <c r="Q3" s="104"/>
      <c r="R3" s="104"/>
      <c r="S3" s="104"/>
      <c r="T3" s="104"/>
      <c r="U3" s="104"/>
      <c r="V3" s="104"/>
      <c r="W3" s="104"/>
      <c r="X3" s="104"/>
      <c r="Y3" s="104"/>
      <c r="AA3" s="104"/>
      <c r="AB3" s="104"/>
      <c r="AC3" s="104"/>
      <c r="AD3" s="104"/>
      <c r="AE3" s="447"/>
      <c r="AF3" s="447"/>
      <c r="AG3" s="447"/>
      <c r="AH3" s="447"/>
      <c r="AI3" s="447"/>
      <c r="AJ3" s="362"/>
      <c r="AK3" s="217"/>
      <c r="AM3" s="218"/>
      <c r="AN3" s="218"/>
      <c r="AR3"/>
      <c r="AS3"/>
    </row>
    <row r="4" spans="1:48" ht="27" customHeight="1">
      <c r="A4" s="363" t="s">
        <v>593</v>
      </c>
      <c r="B4" s="451">
        <v>0.25</v>
      </c>
      <c r="N4" s="104"/>
      <c r="O4" s="104"/>
      <c r="P4" s="104"/>
      <c r="Q4" s="104"/>
      <c r="R4" s="104"/>
      <c r="S4" s="104"/>
      <c r="T4" s="104"/>
      <c r="U4" s="104"/>
      <c r="V4" s="104"/>
      <c r="W4" s="104"/>
      <c r="X4" s="104"/>
      <c r="Y4" s="104"/>
      <c r="AA4" s="104"/>
      <c r="AB4" s="104"/>
      <c r="AC4" s="104"/>
      <c r="AD4" s="104"/>
      <c r="AE4" s="223"/>
      <c r="AF4" s="223"/>
      <c r="AG4" s="223"/>
      <c r="AH4" s="223"/>
      <c r="AI4" s="223"/>
      <c r="AJ4" s="362"/>
      <c r="AK4" s="217"/>
      <c r="AM4" s="218"/>
      <c r="AN4" s="218"/>
      <c r="AR4"/>
      <c r="AS4"/>
    </row>
    <row r="5" spans="1:48" ht="27" customHeight="1">
      <c r="A5" s="363"/>
      <c r="B5" s="105"/>
      <c r="N5" s="104"/>
      <c r="O5" s="104"/>
      <c r="P5" s="104"/>
      <c r="Q5" s="104"/>
      <c r="R5" s="104"/>
      <c r="S5" s="104"/>
      <c r="T5" s="104"/>
      <c r="U5" s="104"/>
      <c r="V5" s="104"/>
      <c r="W5" s="104"/>
      <c r="X5" s="104"/>
      <c r="Y5" s="104"/>
      <c r="AA5" s="104"/>
      <c r="AB5" s="104"/>
      <c r="AC5" s="104"/>
      <c r="AD5" s="104"/>
      <c r="AE5" s="223"/>
      <c r="AF5" s="223"/>
      <c r="AG5" s="223"/>
      <c r="AH5" s="223"/>
      <c r="AI5" s="223"/>
      <c r="AJ5" s="362"/>
      <c r="AK5" s="217"/>
      <c r="AM5" s="218"/>
      <c r="AN5" s="218"/>
      <c r="AR5"/>
      <c r="AS5"/>
    </row>
    <row r="6" spans="1:48" s="105" customFormat="1" ht="14.25" customHeight="1">
      <c r="A6" s="251" t="s">
        <v>34</v>
      </c>
      <c r="B6" s="252"/>
      <c r="C6" s="252">
        <v>2019</v>
      </c>
      <c r="D6" s="252">
        <v>2020</v>
      </c>
      <c r="E6" s="252">
        <v>2021</v>
      </c>
      <c r="F6" s="252">
        <v>2022</v>
      </c>
      <c r="G6" s="252">
        <v>2023</v>
      </c>
      <c r="H6" s="252">
        <v>2024</v>
      </c>
      <c r="I6" s="252">
        <v>2025</v>
      </c>
      <c r="J6" s="252">
        <v>2026</v>
      </c>
      <c r="K6" s="252">
        <v>2027</v>
      </c>
      <c r="L6" s="252">
        <v>2028</v>
      </c>
      <c r="M6" s="252">
        <v>2029</v>
      </c>
      <c r="N6" s="252">
        <v>2030</v>
      </c>
      <c r="O6" s="252">
        <v>2031</v>
      </c>
      <c r="P6" s="252">
        <v>2032</v>
      </c>
      <c r="Q6" s="252">
        <v>2033</v>
      </c>
      <c r="R6" s="252">
        <v>2034</v>
      </c>
      <c r="S6" s="252">
        <v>2035</v>
      </c>
      <c r="T6" s="252">
        <v>2036</v>
      </c>
      <c r="U6" s="252">
        <v>2037</v>
      </c>
      <c r="V6" s="252">
        <v>2038</v>
      </c>
      <c r="W6" s="252">
        <v>2039</v>
      </c>
      <c r="X6" s="252">
        <v>2040</v>
      </c>
      <c r="Y6" s="252">
        <v>2041</v>
      </c>
      <c r="Z6" s="252">
        <v>2042</v>
      </c>
      <c r="AA6" s="252">
        <v>2043</v>
      </c>
      <c r="AB6" s="252">
        <v>2044</v>
      </c>
      <c r="AC6" s="252">
        <v>2045</v>
      </c>
      <c r="AD6" s="252">
        <v>2046</v>
      </c>
      <c r="AE6" s="252">
        <v>2047</v>
      </c>
      <c r="AF6" s="252">
        <v>2048</v>
      </c>
      <c r="AG6" s="252">
        <v>2049</v>
      </c>
      <c r="AH6" s="252">
        <v>2050</v>
      </c>
      <c r="AI6" s="252">
        <v>2051</v>
      </c>
      <c r="AJ6" s="252">
        <v>2052</v>
      </c>
      <c r="AK6" s="252">
        <v>2053</v>
      </c>
      <c r="AL6" s="252">
        <v>2054</v>
      </c>
      <c r="AM6" s="252">
        <v>2055</v>
      </c>
      <c r="AN6" s="252">
        <v>2056</v>
      </c>
      <c r="AO6" s="252">
        <v>2057</v>
      </c>
      <c r="AP6" s="252">
        <v>2058</v>
      </c>
      <c r="AQ6" s="252">
        <v>2059</v>
      </c>
      <c r="AR6" s="252">
        <v>2060</v>
      </c>
      <c r="AS6" s="252">
        <v>2061</v>
      </c>
      <c r="AT6" s="252">
        <v>2062</v>
      </c>
      <c r="AU6" s="252"/>
    </row>
    <row r="7" spans="1:48" s="105" customFormat="1" ht="13">
      <c r="A7" s="364" t="s">
        <v>594</v>
      </c>
      <c r="B7" s="252"/>
      <c r="C7" s="252"/>
      <c r="D7" s="252"/>
      <c r="E7" s="252"/>
      <c r="F7" s="252"/>
      <c r="G7" s="252"/>
      <c r="H7" s="252"/>
      <c r="I7" s="252"/>
      <c r="J7" s="252"/>
      <c r="K7" s="252"/>
      <c r="L7" s="252"/>
      <c r="M7" s="252"/>
      <c r="N7" s="252"/>
      <c r="O7" s="252"/>
      <c r="P7" s="252"/>
      <c r="Q7" s="252"/>
      <c r="R7" s="252"/>
      <c r="S7" s="252"/>
      <c r="T7" s="252"/>
      <c r="U7" s="252"/>
      <c r="V7" s="252"/>
      <c r="W7" s="252"/>
      <c r="X7" s="252"/>
      <c r="Y7" s="252"/>
      <c r="Z7" s="252"/>
      <c r="AA7" s="252"/>
      <c r="AB7" s="252"/>
      <c r="AC7" s="252"/>
      <c r="AD7" s="252"/>
      <c r="AE7" s="252"/>
      <c r="AF7" s="252"/>
      <c r="AG7" s="252"/>
      <c r="AH7" s="252"/>
      <c r="AI7" s="252"/>
      <c r="AJ7" s="252"/>
      <c r="AK7" s="252"/>
      <c r="AL7" s="252"/>
      <c r="AM7" s="252"/>
      <c r="AN7" s="252"/>
      <c r="AO7" s="252"/>
      <c r="AP7" s="252"/>
      <c r="AQ7" s="252"/>
      <c r="AR7" s="252"/>
      <c r="AS7" s="252"/>
      <c r="AT7" s="252"/>
      <c r="AU7" s="252"/>
      <c r="AV7" s="252"/>
    </row>
    <row r="8" spans="1:48" s="105" customFormat="1">
      <c r="A8" s="365" t="s">
        <v>595</v>
      </c>
      <c r="B8" s="254"/>
      <c r="C8" s="366">
        <v>12561389</v>
      </c>
      <c r="D8" s="255">
        <f t="shared" ref="D8:AI8" si="0">C8+C8*$C$55</f>
        <v>12968378.003599999</v>
      </c>
      <c r="E8" s="255">
        <f t="shared" si="0"/>
        <v>13388553.450916639</v>
      </c>
      <c r="F8" s="255">
        <f t="shared" si="0"/>
        <v>13822342.582726337</v>
      </c>
      <c r="G8" s="255">
        <f>F8+F8*$C$55</f>
        <v>14270186.48240667</v>
      </c>
      <c r="H8" s="255">
        <f t="shared" si="0"/>
        <v>14732540.524436647</v>
      </c>
      <c r="I8" s="255">
        <f t="shared" si="0"/>
        <v>15209874.837428395</v>
      </c>
      <c r="J8" s="255">
        <f t="shared" si="0"/>
        <v>15702674.782161076</v>
      </c>
      <c r="K8" s="255">
        <f t="shared" si="0"/>
        <v>16211441.445103094</v>
      </c>
      <c r="L8" s="255">
        <f t="shared" si="0"/>
        <v>16736692.147924434</v>
      </c>
      <c r="M8" s="255">
        <f t="shared" si="0"/>
        <v>17278960.973517187</v>
      </c>
      <c r="N8" s="255">
        <f t="shared" si="0"/>
        <v>17838799.309059143</v>
      </c>
      <c r="O8" s="255">
        <f t="shared" si="0"/>
        <v>18416776.40667266</v>
      </c>
      <c r="P8" s="255">
        <f t="shared" si="0"/>
        <v>19013479.962248854</v>
      </c>
      <c r="Q8" s="255">
        <f t="shared" si="0"/>
        <v>19629516.713025719</v>
      </c>
      <c r="R8" s="255">
        <f t="shared" si="0"/>
        <v>20265513.054527752</v>
      </c>
      <c r="S8" s="255">
        <f t="shared" si="0"/>
        <v>20922115.677494451</v>
      </c>
      <c r="T8" s="255">
        <f t="shared" si="0"/>
        <v>21599992.225445271</v>
      </c>
      <c r="U8" s="255">
        <f t="shared" si="0"/>
        <v>22299831.973549698</v>
      </c>
      <c r="V8" s="255">
        <f t="shared" si="0"/>
        <v>23022346.529492706</v>
      </c>
      <c r="W8" s="255">
        <f t="shared" si="0"/>
        <v>23768270.557048269</v>
      </c>
      <c r="X8" s="255">
        <f t="shared" si="0"/>
        <v>24538362.523096632</v>
      </c>
      <c r="Y8" s="255">
        <f t="shared" si="0"/>
        <v>25333405.468844961</v>
      </c>
      <c r="Z8" s="255">
        <f t="shared" si="0"/>
        <v>26154207.806035537</v>
      </c>
      <c r="AA8" s="255">
        <f t="shared" si="0"/>
        <v>27001604.138951089</v>
      </c>
      <c r="AB8" s="255">
        <f t="shared" si="0"/>
        <v>27876456.113053106</v>
      </c>
      <c r="AC8" s="255">
        <f t="shared" si="0"/>
        <v>28779653.291116025</v>
      </c>
      <c r="AD8" s="255">
        <f t="shared" si="0"/>
        <v>29712114.057748184</v>
      </c>
      <c r="AE8" s="255">
        <f t="shared" si="0"/>
        <v>30674786.553219225</v>
      </c>
      <c r="AF8" s="255">
        <f t="shared" si="0"/>
        <v>31668649.637543529</v>
      </c>
      <c r="AG8" s="255">
        <f t="shared" si="0"/>
        <v>32694713.885799941</v>
      </c>
      <c r="AH8" s="255">
        <f t="shared" si="0"/>
        <v>33754022.615699857</v>
      </c>
      <c r="AI8" s="255">
        <f t="shared" si="0"/>
        <v>34847652.948448531</v>
      </c>
      <c r="AJ8" s="255">
        <f>AI8+AI8*$C$55</f>
        <v>35976716.903978266</v>
      </c>
      <c r="AK8" s="255">
        <f t="shared" ref="AK8:AT8" si="1">AJ8+AJ8*$C$55</f>
        <v>37142362.531667158</v>
      </c>
      <c r="AL8" s="255">
        <f t="shared" si="1"/>
        <v>38345775.077693172</v>
      </c>
      <c r="AM8" s="255">
        <f t="shared" si="1"/>
        <v>39588178.190210432</v>
      </c>
      <c r="AN8" s="255">
        <f t="shared" si="1"/>
        <v>40870835.16357325</v>
      </c>
      <c r="AO8" s="255">
        <f t="shared" si="1"/>
        <v>42195050.222873025</v>
      </c>
      <c r="AP8" s="255">
        <f t="shared" si="1"/>
        <v>43562169.85009411</v>
      </c>
      <c r="AQ8" s="255">
        <f t="shared" si="1"/>
        <v>44973584.153237157</v>
      </c>
      <c r="AR8" s="255">
        <f t="shared" si="1"/>
        <v>46430728.279802039</v>
      </c>
      <c r="AS8" s="255">
        <f t="shared" si="1"/>
        <v>47935083.876067623</v>
      </c>
      <c r="AT8" s="255">
        <f t="shared" si="1"/>
        <v>49488180.593652211</v>
      </c>
      <c r="AU8" s="255"/>
      <c r="AV8" s="255"/>
    </row>
    <row r="9" spans="1:48" s="105" customFormat="1">
      <c r="A9" s="367" t="s">
        <v>596</v>
      </c>
      <c r="B9" s="368"/>
      <c r="C9" s="369">
        <v>3280466</v>
      </c>
      <c r="D9" s="239">
        <f t="shared" ref="D9:AJ9" si="2">C9+C9*$C$56</f>
        <v>3351652.1121999999</v>
      </c>
      <c r="E9" s="239">
        <f t="shared" si="2"/>
        <v>3424382.9630347397</v>
      </c>
      <c r="F9" s="239">
        <f t="shared" si="2"/>
        <v>3498692.0733325938</v>
      </c>
      <c r="G9" s="239">
        <f>F9+F9*$C$56</f>
        <v>3574613.6913239108</v>
      </c>
      <c r="H9" s="239">
        <f t="shared" si="2"/>
        <v>3652182.8084256398</v>
      </c>
      <c r="I9" s="239">
        <f t="shared" si="2"/>
        <v>3731435.1753684762</v>
      </c>
      <c r="J9" s="239">
        <f t="shared" si="2"/>
        <v>3812407.318673972</v>
      </c>
      <c r="K9" s="239">
        <f t="shared" si="2"/>
        <v>3895136.5574891972</v>
      </c>
      <c r="L9" s="239">
        <f t="shared" si="2"/>
        <v>3979661.0207867129</v>
      </c>
      <c r="M9" s="239">
        <f t="shared" si="2"/>
        <v>4066019.6649377844</v>
      </c>
      <c r="N9" s="239">
        <f t="shared" si="2"/>
        <v>4154252.2916669343</v>
      </c>
      <c r="O9" s="239">
        <f t="shared" si="2"/>
        <v>4244399.566396107</v>
      </c>
      <c r="P9" s="239">
        <f t="shared" si="2"/>
        <v>4336503.0369869024</v>
      </c>
      <c r="Q9" s="239">
        <f t="shared" si="2"/>
        <v>4430605.1528895181</v>
      </c>
      <c r="R9" s="239">
        <f t="shared" si="2"/>
        <v>4526749.2847072203</v>
      </c>
      <c r="S9" s="239">
        <f t="shared" si="2"/>
        <v>4624979.7441853667</v>
      </c>
      <c r="T9" s="239">
        <f t="shared" si="2"/>
        <v>4725341.8046341892</v>
      </c>
      <c r="U9" s="239">
        <f t="shared" si="2"/>
        <v>4827881.7217947515</v>
      </c>
      <c r="V9" s="239">
        <f t="shared" si="2"/>
        <v>4932646.7551576979</v>
      </c>
      <c r="W9" s="239">
        <f t="shared" si="2"/>
        <v>5039685.1897446197</v>
      </c>
      <c r="X9" s="239">
        <f t="shared" si="2"/>
        <v>5149046.3583620777</v>
      </c>
      <c r="Y9" s="239">
        <f t="shared" si="2"/>
        <v>5260780.6643385347</v>
      </c>
      <c r="Z9" s="239">
        <f t="shared" si="2"/>
        <v>5374939.6047546808</v>
      </c>
      <c r="AA9" s="239">
        <f t="shared" si="2"/>
        <v>5491575.7941778572</v>
      </c>
      <c r="AB9" s="239">
        <f t="shared" si="2"/>
        <v>5610742.988911517</v>
      </c>
      <c r="AC9" s="239">
        <f t="shared" si="2"/>
        <v>5732496.1117708972</v>
      </c>
      <c r="AD9" s="239">
        <f t="shared" si="2"/>
        <v>5856891.277396326</v>
      </c>
      <c r="AE9" s="239">
        <f t="shared" si="2"/>
        <v>5983985.8181158267</v>
      </c>
      <c r="AF9" s="239">
        <f t="shared" si="2"/>
        <v>6113838.3103689402</v>
      </c>
      <c r="AG9" s="239">
        <f t="shared" si="2"/>
        <v>6246508.6017039465</v>
      </c>
      <c r="AH9" s="239">
        <f t="shared" si="2"/>
        <v>6382057.8383609224</v>
      </c>
      <c r="AI9" s="239">
        <f t="shared" si="2"/>
        <v>6520548.4934533546</v>
      </c>
      <c r="AJ9" s="239">
        <f t="shared" si="2"/>
        <v>6662044.3957612924</v>
      </c>
      <c r="AK9" s="239">
        <f t="shared" ref="AK9" si="3">AJ9+AJ9*$C$56</f>
        <v>6806610.759149312</v>
      </c>
      <c r="AL9" s="239">
        <f t="shared" ref="AL9" si="4">AK9+AK9*$C$56</f>
        <v>6954314.2126228521</v>
      </c>
      <c r="AM9" s="239">
        <f t="shared" ref="AM9" si="5">AL9+AL9*$C$56</f>
        <v>7105222.8310367679</v>
      </c>
      <c r="AN9" s="239">
        <f t="shared" ref="AN9" si="6">AM9+AM9*$C$56</f>
        <v>7259406.1664702659</v>
      </c>
      <c r="AO9" s="239">
        <f t="shared" ref="AO9" si="7">AN9+AN9*$C$56</f>
        <v>7416935.2802826706</v>
      </c>
      <c r="AP9" s="239">
        <f t="shared" ref="AP9" si="8">AO9+AO9*$C$56</f>
        <v>7577882.7758648042</v>
      </c>
      <c r="AQ9" s="239">
        <f t="shared" ref="AQ9" si="9">AP9+AP9*$C$56</f>
        <v>7742322.8321010703</v>
      </c>
      <c r="AR9" s="239">
        <f t="shared" ref="AR9" si="10">AQ9+AQ9*$C$56</f>
        <v>7910331.2375576636</v>
      </c>
      <c r="AS9" s="239">
        <f t="shared" ref="AS9" si="11">AR9+AR9*$C$56</f>
        <v>8081985.4254126651</v>
      </c>
      <c r="AT9" s="239">
        <f t="shared" ref="AT9" si="12">AS9+AS9*$C$56</f>
        <v>8257364.5091441199</v>
      </c>
      <c r="AU9" s="239"/>
      <c r="AV9" s="239"/>
    </row>
    <row r="10" spans="1:48" s="105" customFormat="1">
      <c r="A10" s="367" t="s">
        <v>597</v>
      </c>
      <c r="B10" s="368"/>
      <c r="C10" s="369">
        <v>2884796</v>
      </c>
      <c r="D10" s="239">
        <f t="shared" ref="D10:AJ10" si="13">C10+C10*$C$57</f>
        <v>2867198.7444000002</v>
      </c>
      <c r="E10" s="239">
        <f t="shared" si="13"/>
        <v>2849708.8320591603</v>
      </c>
      <c r="F10" s="239">
        <f t="shared" si="13"/>
        <v>2832325.6081835995</v>
      </c>
      <c r="G10" s="239">
        <f>F10+F10*$C$57</f>
        <v>2815048.4219736797</v>
      </c>
      <c r="H10" s="239">
        <f t="shared" si="13"/>
        <v>2797876.6265996401</v>
      </c>
      <c r="I10" s="239">
        <f t="shared" si="13"/>
        <v>2780809.5791773824</v>
      </c>
      <c r="J10" s="239">
        <f t="shared" si="13"/>
        <v>2763846.6407444002</v>
      </c>
      <c r="K10" s="239">
        <f t="shared" si="13"/>
        <v>2746987.1762358593</v>
      </c>
      <c r="L10" s="239">
        <f t="shared" si="13"/>
        <v>2730230.5544608207</v>
      </c>
      <c r="M10" s="239">
        <f t="shared" si="13"/>
        <v>2713576.1480786097</v>
      </c>
      <c r="N10" s="239">
        <f t="shared" si="13"/>
        <v>2697023.3335753302</v>
      </c>
      <c r="O10" s="239">
        <f t="shared" si="13"/>
        <v>2680571.4912405205</v>
      </c>
      <c r="P10" s="239">
        <f t="shared" si="13"/>
        <v>2664220.0051439535</v>
      </c>
      <c r="Q10" s="239">
        <f t="shared" si="13"/>
        <v>2647968.2631125753</v>
      </c>
      <c r="R10" s="239">
        <f t="shared" si="13"/>
        <v>2631815.6567075886</v>
      </c>
      <c r="S10" s="239">
        <f t="shared" si="13"/>
        <v>2615761.5812016721</v>
      </c>
      <c r="T10" s="239">
        <f t="shared" si="13"/>
        <v>2599805.4355563419</v>
      </c>
      <c r="U10" s="239">
        <f t="shared" si="13"/>
        <v>2583946.6223994484</v>
      </c>
      <c r="V10" s="239">
        <f t="shared" si="13"/>
        <v>2568184.5480028116</v>
      </c>
      <c r="W10" s="239">
        <f t="shared" si="13"/>
        <v>2552518.6222599945</v>
      </c>
      <c r="X10" s="239">
        <f t="shared" si="13"/>
        <v>2536948.2586642085</v>
      </c>
      <c r="Y10" s="239">
        <f t="shared" si="13"/>
        <v>2521472.8742863568</v>
      </c>
      <c r="Z10" s="239">
        <f t="shared" si="13"/>
        <v>2506091.8897532099</v>
      </c>
      <c r="AA10" s="239">
        <f t="shared" si="13"/>
        <v>2490804.7292257152</v>
      </c>
      <c r="AB10" s="239">
        <f t="shared" si="13"/>
        <v>2475610.8203774383</v>
      </c>
      <c r="AC10" s="239">
        <f t="shared" si="13"/>
        <v>2460509.5943731358</v>
      </c>
      <c r="AD10" s="239">
        <f t="shared" si="13"/>
        <v>2445500.4858474596</v>
      </c>
      <c r="AE10" s="239">
        <f t="shared" si="13"/>
        <v>2430582.9328837902</v>
      </c>
      <c r="AF10" s="239">
        <f t="shared" si="13"/>
        <v>2415756.3769931989</v>
      </c>
      <c r="AG10" s="239">
        <f t="shared" si="13"/>
        <v>2401020.2630935404</v>
      </c>
      <c r="AH10" s="239">
        <f t="shared" si="13"/>
        <v>2386374.03948867</v>
      </c>
      <c r="AI10" s="239">
        <f t="shared" si="13"/>
        <v>2371817.1578477891</v>
      </c>
      <c r="AJ10" s="239">
        <f t="shared" si="13"/>
        <v>2357349.0731849177</v>
      </c>
      <c r="AK10" s="239">
        <f t="shared" ref="AK10" si="14">AJ10+AJ10*$C$57</f>
        <v>2342969.2438384895</v>
      </c>
      <c r="AL10" s="239">
        <f t="shared" ref="AL10" si="15">AK10+AK10*$C$57</f>
        <v>2328677.131451075</v>
      </c>
      <c r="AM10" s="239">
        <f t="shared" ref="AM10" si="16">AL10+AL10*$C$57</f>
        <v>2314472.2009492232</v>
      </c>
      <c r="AN10" s="239">
        <f t="shared" ref="AN10" si="17">AM10+AM10*$C$57</f>
        <v>2300353.920523433</v>
      </c>
      <c r="AO10" s="239">
        <f t="shared" ref="AO10" si="18">AN10+AN10*$C$57</f>
        <v>2286321.7616082402</v>
      </c>
      <c r="AP10" s="239">
        <f t="shared" ref="AP10" si="19">AO10+AO10*$C$57</f>
        <v>2272375.1988624297</v>
      </c>
      <c r="AQ10" s="239">
        <f t="shared" ref="AQ10" si="20">AP10+AP10*$C$57</f>
        <v>2258513.7101493687</v>
      </c>
      <c r="AR10" s="239">
        <f t="shared" ref="AR10" si="21">AQ10+AQ10*$C$57</f>
        <v>2244736.7765174578</v>
      </c>
      <c r="AS10" s="239">
        <f t="shared" ref="AS10" si="22">AR10+AR10*$C$57</f>
        <v>2231043.8821807015</v>
      </c>
      <c r="AT10" s="239">
        <f t="shared" ref="AT10" si="23">AS10+AS10*$C$57</f>
        <v>2217434.5144993993</v>
      </c>
      <c r="AU10" s="239"/>
      <c r="AV10" s="239"/>
    </row>
    <row r="11" spans="1:48" s="105" customFormat="1">
      <c r="A11" s="367" t="s">
        <v>598</v>
      </c>
      <c r="B11" s="257"/>
      <c r="C11" s="370">
        <v>4004280</v>
      </c>
      <c r="D11" s="234">
        <f t="shared" ref="D11:AJ11" si="24">C11+C11*$C$53</f>
        <v>4100783.148</v>
      </c>
      <c r="E11" s="234">
        <f t="shared" si="24"/>
        <v>4199612.0218668003</v>
      </c>
      <c r="F11" s="234">
        <f t="shared" si="24"/>
        <v>4300822.6715937899</v>
      </c>
      <c r="G11" s="234">
        <f>F11+F11*$C$53</f>
        <v>4404472.4979792004</v>
      </c>
      <c r="H11" s="234">
        <f t="shared" si="24"/>
        <v>4510620.2851804988</v>
      </c>
      <c r="I11" s="234">
        <f t="shared" si="24"/>
        <v>4619326.2340533491</v>
      </c>
      <c r="J11" s="234">
        <f t="shared" si="24"/>
        <v>4730651.9962940346</v>
      </c>
      <c r="K11" s="234">
        <f t="shared" si="24"/>
        <v>4844660.7094047209</v>
      </c>
      <c r="L11" s="234">
        <f t="shared" si="24"/>
        <v>4961417.0325013744</v>
      </c>
      <c r="M11" s="234">
        <f t="shared" si="24"/>
        <v>5080987.1829846576</v>
      </c>
      <c r="N11" s="234">
        <f t="shared" si="24"/>
        <v>5203438.9740945874</v>
      </c>
      <c r="O11" s="234">
        <f t="shared" si="24"/>
        <v>5328841.853370267</v>
      </c>
      <c r="P11" s="234">
        <f t="shared" si="24"/>
        <v>5457266.94203649</v>
      </c>
      <c r="Q11" s="234">
        <f t="shared" si="24"/>
        <v>5588787.0753395697</v>
      </c>
      <c r="R11" s="234">
        <f t="shared" si="24"/>
        <v>5723476.8438552534</v>
      </c>
      <c r="S11" s="234">
        <f t="shared" si="24"/>
        <v>5861412.6357921651</v>
      </c>
      <c r="T11" s="234">
        <f t="shared" si="24"/>
        <v>6002672.680314756</v>
      </c>
      <c r="U11" s="234">
        <f t="shared" si="24"/>
        <v>6147337.0919103418</v>
      </c>
      <c r="V11" s="234">
        <f t="shared" si="24"/>
        <v>6295487.9158253809</v>
      </c>
      <c r="W11" s="234">
        <f t="shared" si="24"/>
        <v>6447209.1745967725</v>
      </c>
      <c r="X11" s="234">
        <f t="shared" si="24"/>
        <v>6602586.9157045549</v>
      </c>
      <c r="Y11" s="234">
        <f t="shared" si="24"/>
        <v>6761709.2603730345</v>
      </c>
      <c r="Z11" s="234">
        <f t="shared" si="24"/>
        <v>6924666.4535480244</v>
      </c>
      <c r="AA11" s="234">
        <f t="shared" si="24"/>
        <v>7091550.915078532</v>
      </c>
      <c r="AB11" s="234">
        <f t="shared" si="24"/>
        <v>7262457.292131925</v>
      </c>
      <c r="AC11" s="234">
        <f t="shared" si="24"/>
        <v>7437482.5128723048</v>
      </c>
      <c r="AD11" s="234">
        <f t="shared" si="24"/>
        <v>7616725.8414325276</v>
      </c>
      <c r="AE11" s="234">
        <f t="shared" si="24"/>
        <v>7800288.9342110511</v>
      </c>
      <c r="AF11" s="234">
        <f t="shared" si="24"/>
        <v>7988275.8975255378</v>
      </c>
      <c r="AG11" s="234">
        <f t="shared" si="24"/>
        <v>8180793.3466559034</v>
      </c>
      <c r="AH11" s="234">
        <f t="shared" si="24"/>
        <v>8377950.4663103111</v>
      </c>
      <c r="AI11" s="234">
        <f t="shared" si="24"/>
        <v>8579859.0725483894</v>
      </c>
      <c r="AJ11" s="234">
        <f t="shared" si="24"/>
        <v>8786633.6761968061</v>
      </c>
      <c r="AK11" s="234">
        <f t="shared" ref="AK11" si="25">AJ11+AJ11*$C$53</f>
        <v>8998391.5477931499</v>
      </c>
      <c r="AL11" s="234">
        <f t="shared" ref="AL11" si="26">AK11+AK11*$C$53</f>
        <v>9215252.7840949651</v>
      </c>
      <c r="AM11" s="234">
        <f t="shared" ref="AM11" si="27">AL11+AL11*$C$53</f>
        <v>9437340.3761916533</v>
      </c>
      <c r="AN11" s="234">
        <f t="shared" ref="AN11" si="28">AM11+AM11*$C$53</f>
        <v>9664780.2792578712</v>
      </c>
      <c r="AO11" s="234">
        <f t="shared" ref="AO11" si="29">AN11+AN11*$C$53</f>
        <v>9897701.4839879852</v>
      </c>
      <c r="AP11" s="234">
        <f t="shared" ref="AP11" si="30">AO11+AO11*$C$53</f>
        <v>10136236.089752095</v>
      </c>
      <c r="AQ11" s="234">
        <f t="shared" ref="AQ11" si="31">AP11+AP11*$C$53</f>
        <v>10380519.379515121</v>
      </c>
      <c r="AR11" s="234">
        <f t="shared" ref="AR11" si="32">AQ11+AQ11*$C$53</f>
        <v>10630689.896561434</v>
      </c>
      <c r="AS11" s="234">
        <f t="shared" ref="AS11" si="33">AR11+AR11*$C$53</f>
        <v>10886889.523068566</v>
      </c>
      <c r="AT11" s="234">
        <f t="shared" ref="AT11" si="34">AS11+AS11*$C$53</f>
        <v>11149263.560574519</v>
      </c>
      <c r="AU11" s="234"/>
      <c r="AV11" s="234"/>
    </row>
    <row r="12" spans="1:48" s="105" customFormat="1" ht="14.25" customHeight="1">
      <c r="A12" s="371" t="s">
        <v>599</v>
      </c>
      <c r="B12" s="338"/>
      <c r="C12" s="372">
        <f>SUM(C8:C11)</f>
        <v>22730931</v>
      </c>
      <c r="D12" s="339">
        <f>SUM(D8:D11)</f>
        <v>23288012.008199997</v>
      </c>
      <c r="E12" s="339">
        <f t="shared" ref="E12:AJ12" si="35">SUM(E8:E11)</f>
        <v>23862257.26787734</v>
      </c>
      <c r="F12" s="339">
        <f t="shared" si="35"/>
        <v>24454182.935836319</v>
      </c>
      <c r="G12" s="339">
        <f t="shared" si="35"/>
        <v>25064321.093683463</v>
      </c>
      <c r="H12" s="339">
        <f t="shared" si="35"/>
        <v>25693220.244642425</v>
      </c>
      <c r="I12" s="339">
        <f t="shared" si="35"/>
        <v>26341445.826027602</v>
      </c>
      <c r="J12" s="339">
        <f t="shared" si="35"/>
        <v>27009580.73787348</v>
      </c>
      <c r="K12" s="339">
        <f t="shared" si="35"/>
        <v>27698225.888232872</v>
      </c>
      <c r="L12" s="339">
        <f t="shared" si="35"/>
        <v>28408000.755673341</v>
      </c>
      <c r="M12" s="339">
        <f t="shared" si="35"/>
        <v>29139543.969518237</v>
      </c>
      <c r="N12" s="339">
        <f t="shared" si="35"/>
        <v>29893513.908395994</v>
      </c>
      <c r="O12" s="339">
        <f t="shared" si="35"/>
        <v>30670589.317679554</v>
      </c>
      <c r="P12" s="339">
        <f t="shared" si="35"/>
        <v>31471469.946416203</v>
      </c>
      <c r="Q12" s="339">
        <f t="shared" si="35"/>
        <v>32296877.204367384</v>
      </c>
      <c r="R12" s="339">
        <f t="shared" si="35"/>
        <v>33147554.839797813</v>
      </c>
      <c r="S12" s="339">
        <f t="shared" si="35"/>
        <v>34024269.638673656</v>
      </c>
      <c r="T12" s="339">
        <f t="shared" si="35"/>
        <v>34927812.145950556</v>
      </c>
      <c r="U12" s="339">
        <f t="shared" si="35"/>
        <v>35858997.409654237</v>
      </c>
      <c r="V12" s="339">
        <f t="shared" si="35"/>
        <v>36818665.748478599</v>
      </c>
      <c r="W12" s="339">
        <f t="shared" si="35"/>
        <v>37807683.543649659</v>
      </c>
      <c r="X12" s="339">
        <f t="shared" si="35"/>
        <v>38826944.055827476</v>
      </c>
      <c r="Y12" s="339">
        <f t="shared" si="35"/>
        <v>39877368.267842889</v>
      </c>
      <c r="Z12" s="339">
        <f t="shared" si="35"/>
        <v>40959905.754091449</v>
      </c>
      <c r="AA12" s="339">
        <f t="shared" si="35"/>
        <v>42075535.577433199</v>
      </c>
      <c r="AB12" s="339">
        <f t="shared" si="35"/>
        <v>43225267.214473985</v>
      </c>
      <c r="AC12" s="339">
        <f t="shared" si="35"/>
        <v>44410141.510132357</v>
      </c>
      <c r="AD12" s="339">
        <f t="shared" si="35"/>
        <v>45631231.662424497</v>
      </c>
      <c r="AE12" s="339">
        <f t="shared" si="35"/>
        <v>46889644.238429897</v>
      </c>
      <c r="AF12" s="339">
        <f t="shared" si="35"/>
        <v>48186520.222431213</v>
      </c>
      <c r="AG12" s="339">
        <f t="shared" si="35"/>
        <v>49523036.09725333</v>
      </c>
      <c r="AH12" s="339">
        <f t="shared" si="35"/>
        <v>50900404.959859759</v>
      </c>
      <c r="AI12" s="339">
        <f t="shared" si="35"/>
        <v>52319877.672298066</v>
      </c>
      <c r="AJ12" s="339">
        <f t="shared" si="35"/>
        <v>53782744.049121276</v>
      </c>
      <c r="AK12" s="339">
        <f t="shared" ref="AK12:AT12" si="36">SUM(AK8:AK11)</f>
        <v>55290334.08244811</v>
      </c>
      <c r="AL12" s="339">
        <f t="shared" si="36"/>
        <v>56844019.205862068</v>
      </c>
      <c r="AM12" s="339">
        <f t="shared" si="36"/>
        <v>58445213.598388076</v>
      </c>
      <c r="AN12" s="339">
        <f t="shared" si="36"/>
        <v>60095375.529824823</v>
      </c>
      <c r="AO12" s="339">
        <f t="shared" si="36"/>
        <v>61796008.748751923</v>
      </c>
      <c r="AP12" s="339">
        <f t="shared" si="36"/>
        <v>63548663.914573431</v>
      </c>
      <c r="AQ12" s="339">
        <f t="shared" si="36"/>
        <v>65354940.075002715</v>
      </c>
      <c r="AR12" s="339">
        <f t="shared" si="36"/>
        <v>67216486.190438598</v>
      </c>
      <c r="AS12" s="339">
        <f t="shared" si="36"/>
        <v>69135002.706729546</v>
      </c>
      <c r="AT12" s="339">
        <f t="shared" si="36"/>
        <v>71112243.177870244</v>
      </c>
      <c r="AU12" s="339"/>
      <c r="AV12" s="339"/>
    </row>
    <row r="13" spans="1:48" s="105" customFormat="1" ht="14.25" customHeight="1">
      <c r="A13" s="373" t="s">
        <v>600</v>
      </c>
      <c r="B13" s="374"/>
      <c r="C13" s="36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c r="AT13" s="239"/>
      <c r="AU13" s="239"/>
      <c r="AV13" s="239"/>
    </row>
    <row r="14" spans="1:48" s="105" customFormat="1">
      <c r="A14" s="375" t="s">
        <v>601</v>
      </c>
      <c r="B14" s="368"/>
      <c r="C14" s="366">
        <v>579196.19999999995</v>
      </c>
      <c r="D14" s="255">
        <f t="shared" ref="D14:AJ14" si="37">C14+C14*$C$55</f>
        <v>597962.15687999991</v>
      </c>
      <c r="E14" s="255">
        <f t="shared" si="37"/>
        <v>617336.13076291187</v>
      </c>
      <c r="F14" s="255">
        <f t="shared" si="37"/>
        <v>637337.82139963016</v>
      </c>
      <c r="G14" s="255">
        <f>F14+F14*$C$55</f>
        <v>657987.56681297813</v>
      </c>
      <c r="H14" s="255">
        <f t="shared" si="37"/>
        <v>679306.36397771863</v>
      </c>
      <c r="I14" s="255">
        <f t="shared" si="37"/>
        <v>701315.89017059677</v>
      </c>
      <c r="J14" s="255">
        <f t="shared" si="37"/>
        <v>724038.5250121241</v>
      </c>
      <c r="K14" s="255">
        <f t="shared" si="37"/>
        <v>747497.37322251697</v>
      </c>
      <c r="L14" s="255">
        <f t="shared" si="37"/>
        <v>771716.28811492654</v>
      </c>
      <c r="M14" s="255">
        <f t="shared" si="37"/>
        <v>796719.89584985015</v>
      </c>
      <c r="N14" s="255">
        <f t="shared" si="37"/>
        <v>822533.62047538534</v>
      </c>
      <c r="O14" s="255">
        <f t="shared" si="37"/>
        <v>849183.7097787878</v>
      </c>
      <c r="P14" s="255">
        <f t="shared" si="37"/>
        <v>876697.26197562052</v>
      </c>
      <c r="Q14" s="255">
        <f t="shared" si="37"/>
        <v>905102.25326363067</v>
      </c>
      <c r="R14" s="255">
        <f t="shared" si="37"/>
        <v>934427.56626937236</v>
      </c>
      <c r="S14" s="255">
        <f t="shared" si="37"/>
        <v>964703.0194165</v>
      </c>
      <c r="T14" s="255">
        <f t="shared" si="37"/>
        <v>995959.39724559465</v>
      </c>
      <c r="U14" s="255">
        <f t="shared" si="37"/>
        <v>1028228.4817163519</v>
      </c>
      <c r="V14" s="255">
        <f t="shared" si="37"/>
        <v>1061543.0845239616</v>
      </c>
      <c r="W14" s="255">
        <f t="shared" si="37"/>
        <v>1095937.0804625379</v>
      </c>
      <c r="X14" s="255">
        <f t="shared" si="37"/>
        <v>1131445.4418695241</v>
      </c>
      <c r="Y14" s="255">
        <f t="shared" si="37"/>
        <v>1168104.2741860966</v>
      </c>
      <c r="Z14" s="255">
        <f t="shared" si="37"/>
        <v>1205950.8526697261</v>
      </c>
      <c r="AA14" s="255">
        <f t="shared" si="37"/>
        <v>1245023.6602962252</v>
      </c>
      <c r="AB14" s="255">
        <f t="shared" si="37"/>
        <v>1285362.4268898228</v>
      </c>
      <c r="AC14" s="255">
        <f t="shared" si="37"/>
        <v>1327008.1695210531</v>
      </c>
      <c r="AD14" s="255">
        <f t="shared" si="37"/>
        <v>1370003.2342135352</v>
      </c>
      <c r="AE14" s="255">
        <f t="shared" si="37"/>
        <v>1414391.3390020537</v>
      </c>
      <c r="AF14" s="255">
        <f t="shared" si="37"/>
        <v>1460217.6183857203</v>
      </c>
      <c r="AG14" s="255">
        <f t="shared" si="37"/>
        <v>1507528.6692214177</v>
      </c>
      <c r="AH14" s="255">
        <f t="shared" si="37"/>
        <v>1556372.5981041917</v>
      </c>
      <c r="AI14" s="255">
        <f t="shared" si="37"/>
        <v>1606799.0702827675</v>
      </c>
      <c r="AJ14" s="255">
        <f t="shared" si="37"/>
        <v>1658859.3601599291</v>
      </c>
      <c r="AK14" s="255">
        <f t="shared" ref="AK14" si="38">AJ14+AJ14*$C$55</f>
        <v>1712606.4034291108</v>
      </c>
      <c r="AL14" s="255">
        <f t="shared" ref="AL14" si="39">AK14+AK14*$C$55</f>
        <v>1768094.8509002139</v>
      </c>
      <c r="AM14" s="255">
        <f t="shared" ref="AM14" si="40">AL14+AL14*$C$55</f>
        <v>1825381.1240693808</v>
      </c>
      <c r="AN14" s="255">
        <f t="shared" ref="AN14" si="41">AM14+AM14*$C$55</f>
        <v>1884523.4724892287</v>
      </c>
      <c r="AO14" s="255">
        <f t="shared" ref="AO14" si="42">AN14+AN14*$C$55</f>
        <v>1945582.0329978797</v>
      </c>
      <c r="AP14" s="255">
        <f t="shared" ref="AP14" si="43">AO14+AO14*$C$55</f>
        <v>2008618.8908670109</v>
      </c>
      <c r="AQ14" s="255">
        <f t="shared" ref="AQ14" si="44">AP14+AP14*$C$55</f>
        <v>2073698.1429311021</v>
      </c>
      <c r="AR14" s="255">
        <f t="shared" ref="AR14" si="45">AQ14+AQ14*$C$55</f>
        <v>2140885.9627620699</v>
      </c>
      <c r="AS14" s="255">
        <f t="shared" ref="AS14" si="46">AR14+AR14*$C$55</f>
        <v>2210250.6679555611</v>
      </c>
      <c r="AT14" s="255">
        <f t="shared" ref="AT14" si="47">AS14+AS14*$C$55</f>
        <v>2281862.7895973213</v>
      </c>
      <c r="AU14" s="255"/>
      <c r="AV14" s="255"/>
    </row>
    <row r="15" spans="1:48">
      <c r="A15" s="375" t="s">
        <v>602</v>
      </c>
      <c r="B15" s="105"/>
      <c r="C15" s="369">
        <v>189709.7</v>
      </c>
      <c r="D15" s="239">
        <f t="shared" ref="D15:AJ15" si="48">C15+C15*$C$56</f>
        <v>193826.40049</v>
      </c>
      <c r="E15" s="239">
        <f t="shared" si="48"/>
        <v>198032.43338063301</v>
      </c>
      <c r="F15" s="239">
        <f t="shared" si="48"/>
        <v>202329.73718499276</v>
      </c>
      <c r="G15" s="239">
        <f>F15+F15*$C$56</f>
        <v>206720.29248190709</v>
      </c>
      <c r="H15" s="239">
        <f t="shared" si="48"/>
        <v>211206.12282876446</v>
      </c>
      <c r="I15" s="239">
        <f t="shared" si="48"/>
        <v>215789.29569414866</v>
      </c>
      <c r="J15" s="239">
        <f t="shared" si="48"/>
        <v>220471.92341071169</v>
      </c>
      <c r="K15" s="239">
        <f t="shared" si="48"/>
        <v>225256.16414872414</v>
      </c>
      <c r="L15" s="239">
        <f t="shared" si="48"/>
        <v>230144.22291075144</v>
      </c>
      <c r="M15" s="239">
        <f t="shared" si="48"/>
        <v>235138.35254791475</v>
      </c>
      <c r="N15" s="239">
        <f t="shared" si="48"/>
        <v>240240.8547982045</v>
      </c>
      <c r="O15" s="239">
        <f t="shared" si="48"/>
        <v>245454.08134732553</v>
      </c>
      <c r="P15" s="239">
        <f t="shared" si="48"/>
        <v>250780.43491256249</v>
      </c>
      <c r="Q15" s="239">
        <f t="shared" si="48"/>
        <v>256222.37035016509</v>
      </c>
      <c r="R15" s="239">
        <f t="shared" si="48"/>
        <v>261782.39578676366</v>
      </c>
      <c r="S15" s="239">
        <f t="shared" si="48"/>
        <v>267463.07377533644</v>
      </c>
      <c r="T15" s="239">
        <f t="shared" si="48"/>
        <v>273267.02247626125</v>
      </c>
      <c r="U15" s="239">
        <f t="shared" si="48"/>
        <v>279196.91686399613</v>
      </c>
      <c r="V15" s="239">
        <f t="shared" si="48"/>
        <v>285255.48995994485</v>
      </c>
      <c r="W15" s="239">
        <f t="shared" si="48"/>
        <v>291445.53409207566</v>
      </c>
      <c r="X15" s="239">
        <f t="shared" si="48"/>
        <v>297769.90218187368</v>
      </c>
      <c r="Y15" s="239">
        <f t="shared" si="48"/>
        <v>304231.50905922032</v>
      </c>
      <c r="Z15" s="239">
        <f t="shared" si="48"/>
        <v>310833.33280580537</v>
      </c>
      <c r="AA15" s="239">
        <f t="shared" si="48"/>
        <v>317578.41612769134</v>
      </c>
      <c r="AB15" s="239">
        <f t="shared" si="48"/>
        <v>324469.86775766226</v>
      </c>
      <c r="AC15" s="239">
        <f t="shared" si="48"/>
        <v>331510.86388800351</v>
      </c>
      <c r="AD15" s="239">
        <f t="shared" si="48"/>
        <v>338704.6496343732</v>
      </c>
      <c r="AE15" s="239">
        <f t="shared" si="48"/>
        <v>346054.54053143912</v>
      </c>
      <c r="AF15" s="239">
        <f t="shared" si="48"/>
        <v>353563.92406097136</v>
      </c>
      <c r="AG15" s="239">
        <f t="shared" si="48"/>
        <v>361236.26121309446</v>
      </c>
      <c r="AH15" s="239">
        <f t="shared" si="48"/>
        <v>369075.08808141859</v>
      </c>
      <c r="AI15" s="239">
        <f t="shared" si="48"/>
        <v>377084.01749278535</v>
      </c>
      <c r="AJ15" s="239">
        <f t="shared" si="48"/>
        <v>385266.7406723788</v>
      </c>
      <c r="AK15" s="239">
        <f t="shared" ref="AK15" si="49">AJ15+AJ15*$C$56</f>
        <v>393627.02894496941</v>
      </c>
      <c r="AL15" s="239">
        <f t="shared" ref="AL15" si="50">AK15+AK15*$C$56</f>
        <v>402168.73547307524</v>
      </c>
      <c r="AM15" s="239">
        <f t="shared" ref="AM15" si="51">AL15+AL15*$C$56</f>
        <v>410895.79703284096</v>
      </c>
      <c r="AN15" s="239">
        <f t="shared" ref="AN15" si="52">AM15+AM15*$C$56</f>
        <v>419812.23582845362</v>
      </c>
      <c r="AO15" s="239">
        <f t="shared" ref="AO15" si="53">AN15+AN15*$C$56</f>
        <v>428922.16134593106</v>
      </c>
      <c r="AP15" s="239">
        <f t="shared" ref="AP15" si="54">AO15+AO15*$C$56</f>
        <v>438229.77224713779</v>
      </c>
      <c r="AQ15" s="239">
        <f t="shared" ref="AQ15" si="55">AP15+AP15*$C$56</f>
        <v>447739.3583049007</v>
      </c>
      <c r="AR15" s="239">
        <f t="shared" ref="AR15" si="56">AQ15+AQ15*$C$56</f>
        <v>457455.30238011706</v>
      </c>
      <c r="AS15" s="239">
        <f t="shared" ref="AS15" si="57">AR15+AR15*$C$56</f>
        <v>467382.08244176558</v>
      </c>
      <c r="AT15" s="239">
        <f t="shared" ref="AT15" si="58">AS15+AS15*$C$56</f>
        <v>477524.27363075188</v>
      </c>
      <c r="AU15" s="239"/>
      <c r="AV15" s="239"/>
    </row>
    <row r="16" spans="1:48">
      <c r="A16" s="375" t="s">
        <v>603</v>
      </c>
      <c r="B16" s="105"/>
      <c r="C16" s="369">
        <v>139840.79999999999</v>
      </c>
      <c r="D16" s="239">
        <f t="shared" ref="D16:AJ16" si="59">C16+C16*$C$57</f>
        <v>138987.77111999999</v>
      </c>
      <c r="E16" s="239">
        <f t="shared" si="59"/>
        <v>138139.945716168</v>
      </c>
      <c r="F16" s="239">
        <f t="shared" si="59"/>
        <v>137297.29204729939</v>
      </c>
      <c r="G16" s="239">
        <f>F16+F16*$C$57</f>
        <v>136459.77856581085</v>
      </c>
      <c r="H16" s="239">
        <f t="shared" si="59"/>
        <v>135627.37391655939</v>
      </c>
      <c r="I16" s="239">
        <f t="shared" si="59"/>
        <v>134800.04693566836</v>
      </c>
      <c r="J16" s="239">
        <f t="shared" si="59"/>
        <v>133977.7666493608</v>
      </c>
      <c r="K16" s="239">
        <f t="shared" si="59"/>
        <v>133160.5022727997</v>
      </c>
      <c r="L16" s="239">
        <f t="shared" si="59"/>
        <v>132348.22320893561</v>
      </c>
      <c r="M16" s="239">
        <f t="shared" si="59"/>
        <v>131540.8990473611</v>
      </c>
      <c r="N16" s="239">
        <f t="shared" si="59"/>
        <v>130738.4995631722</v>
      </c>
      <c r="O16" s="239">
        <f t="shared" si="59"/>
        <v>129940.99471583684</v>
      </c>
      <c r="P16" s="239">
        <f t="shared" si="59"/>
        <v>129148.35464807024</v>
      </c>
      <c r="Q16" s="239">
        <f t="shared" si="59"/>
        <v>128360.549684717</v>
      </c>
      <c r="R16" s="239">
        <f t="shared" si="59"/>
        <v>127577.55033164023</v>
      </c>
      <c r="S16" s="239">
        <f t="shared" si="59"/>
        <v>126799.32727461723</v>
      </c>
      <c r="T16" s="239">
        <f t="shared" si="59"/>
        <v>126025.85137824206</v>
      </c>
      <c r="U16" s="239">
        <f t="shared" si="59"/>
        <v>125257.09368483479</v>
      </c>
      <c r="V16" s="239">
        <f t="shared" si="59"/>
        <v>124493.0254133573</v>
      </c>
      <c r="W16" s="239">
        <f t="shared" si="59"/>
        <v>123733.61795833582</v>
      </c>
      <c r="X16" s="239">
        <f t="shared" si="59"/>
        <v>122978.84288878996</v>
      </c>
      <c r="Y16" s="239">
        <f t="shared" si="59"/>
        <v>122228.67194716835</v>
      </c>
      <c r="Z16" s="239">
        <f t="shared" si="59"/>
        <v>121483.07704829062</v>
      </c>
      <c r="AA16" s="239">
        <f t="shared" si="59"/>
        <v>120742.03027829605</v>
      </c>
      <c r="AB16" s="239">
        <f t="shared" si="59"/>
        <v>120005.50389359845</v>
      </c>
      <c r="AC16" s="239">
        <f t="shared" si="59"/>
        <v>119273.4703198475</v>
      </c>
      <c r="AD16" s="239">
        <f t="shared" si="59"/>
        <v>118545.90215089644</v>
      </c>
      <c r="AE16" s="239">
        <f t="shared" si="59"/>
        <v>117822.77214777596</v>
      </c>
      <c r="AF16" s="239">
        <f t="shared" si="59"/>
        <v>117104.05323767453</v>
      </c>
      <c r="AG16" s="239">
        <f t="shared" si="59"/>
        <v>116389.71851292471</v>
      </c>
      <c r="AH16" s="239">
        <f t="shared" si="59"/>
        <v>115679.74122999587</v>
      </c>
      <c r="AI16" s="239">
        <f t="shared" si="59"/>
        <v>114974.0948084929</v>
      </c>
      <c r="AJ16" s="239">
        <f t="shared" si="59"/>
        <v>114272.75283016109</v>
      </c>
      <c r="AK16" s="239">
        <f t="shared" ref="AK16" si="60">AJ16+AJ16*$C$57</f>
        <v>113575.6890378971</v>
      </c>
      <c r="AL16" s="239">
        <f t="shared" ref="AL16" si="61">AK16+AK16*$C$57</f>
        <v>112882.87733476593</v>
      </c>
      <c r="AM16" s="239">
        <f t="shared" ref="AM16" si="62">AL16+AL16*$C$57</f>
        <v>112194.29178302386</v>
      </c>
      <c r="AN16" s="239">
        <f t="shared" ref="AN16" si="63">AM16+AM16*$C$57</f>
        <v>111509.90660314741</v>
      </c>
      <c r="AO16" s="239">
        <f t="shared" ref="AO16" si="64">AN16+AN16*$C$57</f>
        <v>110829.69617286821</v>
      </c>
      <c r="AP16" s="239">
        <f t="shared" ref="AP16" si="65">AO16+AO16*$C$57</f>
        <v>110153.63502621371</v>
      </c>
      <c r="AQ16" s="239">
        <f t="shared" ref="AQ16" si="66">AP16+AP16*$C$57</f>
        <v>109481.69785255381</v>
      </c>
      <c r="AR16" s="239">
        <f t="shared" ref="AR16" si="67">AQ16+AQ16*$C$57</f>
        <v>108813.85949565323</v>
      </c>
      <c r="AS16" s="239">
        <f t="shared" ref="AS16" si="68">AR16+AR16*$C$57</f>
        <v>108150.09495272975</v>
      </c>
      <c r="AT16" s="239">
        <f t="shared" ref="AT16" si="69">AS16+AS16*$C$57</f>
        <v>107490.3793735181</v>
      </c>
      <c r="AU16" s="239"/>
      <c r="AV16" s="239"/>
    </row>
    <row r="17" spans="1:48">
      <c r="A17" s="375" t="s">
        <v>604</v>
      </c>
      <c r="B17" s="105"/>
      <c r="C17" s="370">
        <v>194795.1</v>
      </c>
      <c r="D17" s="234">
        <f t="shared" ref="D17:AJ17" si="70">C17+C17*$C$53</f>
        <v>199489.66191</v>
      </c>
      <c r="E17" s="234">
        <f t="shared" si="70"/>
        <v>204297.362762031</v>
      </c>
      <c r="F17" s="234">
        <f t="shared" si="70"/>
        <v>209220.92920459594</v>
      </c>
      <c r="G17" s="234">
        <f>F17+F17*$C$53</f>
        <v>214263.1535984267</v>
      </c>
      <c r="H17" s="234">
        <f t="shared" si="70"/>
        <v>219426.89560014877</v>
      </c>
      <c r="I17" s="234">
        <f t="shared" si="70"/>
        <v>224715.08378411236</v>
      </c>
      <c r="J17" s="234">
        <f t="shared" si="70"/>
        <v>230130.71730330947</v>
      </c>
      <c r="K17" s="234">
        <f t="shared" si="70"/>
        <v>235676.86759031922</v>
      </c>
      <c r="L17" s="234">
        <f t="shared" si="70"/>
        <v>241356.68009924592</v>
      </c>
      <c r="M17" s="234">
        <f t="shared" si="70"/>
        <v>247173.37608963775</v>
      </c>
      <c r="N17" s="234">
        <f t="shared" si="70"/>
        <v>253130.25445339803</v>
      </c>
      <c r="O17" s="234">
        <f t="shared" si="70"/>
        <v>259230.69358572492</v>
      </c>
      <c r="P17" s="234">
        <f t="shared" si="70"/>
        <v>265478.15330114088</v>
      </c>
      <c r="Q17" s="234">
        <f t="shared" si="70"/>
        <v>271876.17679569835</v>
      </c>
      <c r="R17" s="234">
        <f t="shared" si="70"/>
        <v>278428.39265647467</v>
      </c>
      <c r="S17" s="234">
        <f t="shared" si="70"/>
        <v>285138.51691949571</v>
      </c>
      <c r="T17" s="234">
        <f t="shared" si="70"/>
        <v>292010.35517725558</v>
      </c>
      <c r="U17" s="234">
        <f t="shared" si="70"/>
        <v>299047.80473702744</v>
      </c>
      <c r="V17" s="234">
        <f t="shared" si="70"/>
        <v>306254.85683118983</v>
      </c>
      <c r="W17" s="234">
        <f t="shared" si="70"/>
        <v>313635.59888082149</v>
      </c>
      <c r="X17" s="234">
        <f t="shared" si="70"/>
        <v>321194.21681384929</v>
      </c>
      <c r="Y17" s="234">
        <f t="shared" si="70"/>
        <v>328934.99743906304</v>
      </c>
      <c r="Z17" s="234">
        <f t="shared" si="70"/>
        <v>336862.33087734447</v>
      </c>
      <c r="AA17" s="234">
        <f t="shared" si="70"/>
        <v>344980.71305148845</v>
      </c>
      <c r="AB17" s="234">
        <f t="shared" si="70"/>
        <v>353294.74823602929</v>
      </c>
      <c r="AC17" s="234">
        <f t="shared" si="70"/>
        <v>361809.15166851762</v>
      </c>
      <c r="AD17" s="234">
        <f t="shared" si="70"/>
        <v>370528.75222372886</v>
      </c>
      <c r="AE17" s="234">
        <f t="shared" si="70"/>
        <v>379458.49515232071</v>
      </c>
      <c r="AF17" s="234">
        <f t="shared" si="70"/>
        <v>388603.44488549163</v>
      </c>
      <c r="AG17" s="234">
        <f t="shared" si="70"/>
        <v>397968.78790723195</v>
      </c>
      <c r="AH17" s="234">
        <f t="shared" si="70"/>
        <v>407559.83569579624</v>
      </c>
      <c r="AI17" s="234">
        <f t="shared" si="70"/>
        <v>417382.02773606492</v>
      </c>
      <c r="AJ17" s="234">
        <f t="shared" si="70"/>
        <v>427440.93460450409</v>
      </c>
      <c r="AK17" s="234">
        <f t="shared" ref="AK17" si="71">AJ17+AJ17*$C$53</f>
        <v>437742.26112847263</v>
      </c>
      <c r="AL17" s="234">
        <f t="shared" ref="AL17" si="72">AK17+AK17*$C$53</f>
        <v>448291.84962166881</v>
      </c>
      <c r="AM17" s="234">
        <f t="shared" ref="AM17" si="73">AL17+AL17*$C$53</f>
        <v>459095.683197551</v>
      </c>
      <c r="AN17" s="234">
        <f t="shared" ref="AN17" si="74">AM17+AM17*$C$53</f>
        <v>470159.88916261197</v>
      </c>
      <c r="AO17" s="234">
        <f t="shared" ref="AO17" si="75">AN17+AN17*$C$53</f>
        <v>481490.74249143089</v>
      </c>
      <c r="AP17" s="234">
        <f t="shared" ref="AP17" si="76">AO17+AO17*$C$53</f>
        <v>493094.66938547441</v>
      </c>
      <c r="AQ17" s="234">
        <f t="shared" ref="AQ17" si="77">AP17+AP17*$C$53</f>
        <v>504978.25091766432</v>
      </c>
      <c r="AR17" s="234">
        <f t="shared" ref="AR17" si="78">AQ17+AQ17*$C$53</f>
        <v>517148.22676478</v>
      </c>
      <c r="AS17" s="234">
        <f t="shared" ref="AS17" si="79">AR17+AR17*$C$53</f>
        <v>529611.49902981124</v>
      </c>
      <c r="AT17" s="234">
        <f t="shared" ref="AT17" si="80">AS17+AS17*$C$53</f>
        <v>542375.13615642965</v>
      </c>
      <c r="AU17" s="234"/>
      <c r="AV17" s="234"/>
    </row>
    <row r="18" spans="1:48">
      <c r="A18" s="376" t="s">
        <v>605</v>
      </c>
      <c r="B18" s="340"/>
      <c r="C18" s="372">
        <f t="shared" ref="C18:AJ18" si="81">SUM(C14:C17)</f>
        <v>1103541.8</v>
      </c>
      <c r="D18" s="339">
        <f t="shared" si="81"/>
        <v>1130265.9904</v>
      </c>
      <c r="E18" s="339">
        <f t="shared" si="81"/>
        <v>1157805.8726217439</v>
      </c>
      <c r="F18" s="339">
        <f t="shared" si="81"/>
        <v>1186185.7798365182</v>
      </c>
      <c r="G18" s="339">
        <f t="shared" si="81"/>
        <v>1215430.7914591227</v>
      </c>
      <c r="H18" s="339">
        <f t="shared" si="81"/>
        <v>1245566.7563231913</v>
      </c>
      <c r="I18" s="339">
        <f t="shared" si="81"/>
        <v>1276620.3165845261</v>
      </c>
      <c r="J18" s="339">
        <f t="shared" si="81"/>
        <v>1308618.932375506</v>
      </c>
      <c r="K18" s="339">
        <f t="shared" si="81"/>
        <v>1341590.90723436</v>
      </c>
      <c r="L18" s="339">
        <f t="shared" si="81"/>
        <v>1375565.4143338595</v>
      </c>
      <c r="M18" s="339">
        <f t="shared" si="81"/>
        <v>1410572.5235347636</v>
      </c>
      <c r="N18" s="339">
        <f t="shared" si="81"/>
        <v>1446643.2292901601</v>
      </c>
      <c r="O18" s="339">
        <f t="shared" si="81"/>
        <v>1483809.4794276753</v>
      </c>
      <c r="P18" s="339">
        <f t="shared" si="81"/>
        <v>1522104.2048373939</v>
      </c>
      <c r="Q18" s="339">
        <f t="shared" si="81"/>
        <v>1561561.3500942113</v>
      </c>
      <c r="R18" s="339">
        <f t="shared" si="81"/>
        <v>1602215.9050442509</v>
      </c>
      <c r="S18" s="339">
        <f t="shared" si="81"/>
        <v>1644103.9373859495</v>
      </c>
      <c r="T18" s="339">
        <f t="shared" si="81"/>
        <v>1687262.6262773534</v>
      </c>
      <c r="U18" s="339">
        <f t="shared" si="81"/>
        <v>1731730.2970022105</v>
      </c>
      <c r="V18" s="339">
        <f t="shared" si="81"/>
        <v>1777546.4567284533</v>
      </c>
      <c r="W18" s="339">
        <f t="shared" si="81"/>
        <v>1824751.8313937709</v>
      </c>
      <c r="X18" s="339">
        <f t="shared" si="81"/>
        <v>1873388.4037540371</v>
      </c>
      <c r="Y18" s="339">
        <f t="shared" si="81"/>
        <v>1923499.4526315485</v>
      </c>
      <c r="Z18" s="339">
        <f t="shared" si="81"/>
        <v>1975129.5934011666</v>
      </c>
      <c r="AA18" s="339">
        <f t="shared" si="81"/>
        <v>2028324.8197537009</v>
      </c>
      <c r="AB18" s="339">
        <f t="shared" si="81"/>
        <v>2083132.5467771129</v>
      </c>
      <c r="AC18" s="339">
        <f t="shared" si="81"/>
        <v>2139601.6553974217</v>
      </c>
      <c r="AD18" s="339">
        <f t="shared" si="81"/>
        <v>2197782.5382225337</v>
      </c>
      <c r="AE18" s="339">
        <f t="shared" si="81"/>
        <v>2257727.1468335893</v>
      </c>
      <c r="AF18" s="339">
        <f t="shared" si="81"/>
        <v>2319489.0405698577</v>
      </c>
      <c r="AG18" s="339">
        <f t="shared" si="81"/>
        <v>2383123.4368546689</v>
      </c>
      <c r="AH18" s="339">
        <f t="shared" si="81"/>
        <v>2448687.2631114023</v>
      </c>
      <c r="AI18" s="339">
        <f t="shared" si="81"/>
        <v>2516239.2103201109</v>
      </c>
      <c r="AJ18" s="339">
        <f t="shared" si="81"/>
        <v>2585839.7882669731</v>
      </c>
      <c r="AK18" s="339">
        <f t="shared" ref="AK18:AT18" si="82">SUM(AK14:AK17)</f>
        <v>2657551.38254045</v>
      </c>
      <c r="AL18" s="339">
        <f t="shared" si="82"/>
        <v>2731438.3133297241</v>
      </c>
      <c r="AM18" s="339">
        <f t="shared" si="82"/>
        <v>2807566.8960827966</v>
      </c>
      <c r="AN18" s="339">
        <f t="shared" si="82"/>
        <v>2886005.5040834416</v>
      </c>
      <c r="AO18" s="339">
        <f t="shared" si="82"/>
        <v>2966824.6330081103</v>
      </c>
      <c r="AP18" s="339">
        <f t="shared" si="82"/>
        <v>3050096.967525837</v>
      </c>
      <c r="AQ18" s="339">
        <f t="shared" si="82"/>
        <v>3135897.450006221</v>
      </c>
      <c r="AR18" s="339">
        <f t="shared" si="82"/>
        <v>3224303.3514026203</v>
      </c>
      <c r="AS18" s="339">
        <f t="shared" si="82"/>
        <v>3315394.3443798674</v>
      </c>
      <c r="AT18" s="339">
        <f t="shared" si="82"/>
        <v>3409252.5787580209</v>
      </c>
      <c r="AU18" s="339"/>
      <c r="AV18" s="339"/>
    </row>
    <row r="19" spans="1:48">
      <c r="A19" s="373" t="s">
        <v>606</v>
      </c>
      <c r="B19" s="377"/>
      <c r="C19" s="378"/>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row>
    <row r="20" spans="1:48" s="105" customFormat="1">
      <c r="A20" s="375" t="s">
        <v>607</v>
      </c>
      <c r="B20" s="368"/>
      <c r="C20" s="366">
        <v>3125056419</v>
      </c>
      <c r="D20" s="255">
        <f t="shared" ref="D20:AJ20" si="83">C20+C20*$C$55</f>
        <v>3226308246.9755998</v>
      </c>
      <c r="E20" s="255">
        <f t="shared" si="83"/>
        <v>3330840634.177609</v>
      </c>
      <c r="F20" s="255">
        <f t="shared" si="83"/>
        <v>3438759870.7249637</v>
      </c>
      <c r="G20" s="255">
        <f>F20+F20*$C$55</f>
        <v>3550175690.5364523</v>
      </c>
      <c r="H20" s="255">
        <f t="shared" si="83"/>
        <v>3665201382.9098334</v>
      </c>
      <c r="I20" s="255">
        <f t="shared" si="83"/>
        <v>3783953907.7161121</v>
      </c>
      <c r="J20" s="255">
        <f t="shared" si="83"/>
        <v>3906554014.3261142</v>
      </c>
      <c r="K20" s="255">
        <f t="shared" si="83"/>
        <v>4033126364.3902802</v>
      </c>
      <c r="L20" s="255">
        <f t="shared" si="83"/>
        <v>4163799658.5965252</v>
      </c>
      <c r="M20" s="255">
        <f t="shared" si="83"/>
        <v>4298706767.5350523</v>
      </c>
      <c r="N20" s="255">
        <f t="shared" si="83"/>
        <v>4437984866.8031883</v>
      </c>
      <c r="O20" s="255">
        <f t="shared" si="83"/>
        <v>4581775576.4876118</v>
      </c>
      <c r="P20" s="255">
        <f t="shared" si="83"/>
        <v>4730225105.1658106</v>
      </c>
      <c r="Q20" s="255">
        <f t="shared" si="83"/>
        <v>4883484398.5731831</v>
      </c>
      <c r="R20" s="255">
        <f t="shared" si="83"/>
        <v>5041709293.0869541</v>
      </c>
      <c r="S20" s="255">
        <f t="shared" si="83"/>
        <v>5205060674.182971</v>
      </c>
      <c r="T20" s="255">
        <f t="shared" si="83"/>
        <v>5373704640.0264988</v>
      </c>
      <c r="U20" s="255">
        <f t="shared" si="83"/>
        <v>5547812670.3633575</v>
      </c>
      <c r="V20" s="255">
        <f t="shared" si="83"/>
        <v>5727561800.8831301</v>
      </c>
      <c r="W20" s="255">
        <f t="shared" si="83"/>
        <v>5913134803.2317438</v>
      </c>
      <c r="X20" s="255">
        <f t="shared" si="83"/>
        <v>6104720370.856452</v>
      </c>
      <c r="Y20" s="255">
        <f t="shared" si="83"/>
        <v>6302513310.872201</v>
      </c>
      <c r="Z20" s="255">
        <f t="shared" si="83"/>
        <v>6506714742.1444607</v>
      </c>
      <c r="AA20" s="255">
        <f t="shared" si="83"/>
        <v>6717532299.7899408</v>
      </c>
      <c r="AB20" s="255">
        <f t="shared" si="83"/>
        <v>6935180346.3031349</v>
      </c>
      <c r="AC20" s="255">
        <f t="shared" si="83"/>
        <v>7159880189.5233564</v>
      </c>
      <c r="AD20" s="255">
        <f t="shared" si="83"/>
        <v>7391860307.6639128</v>
      </c>
      <c r="AE20" s="255">
        <f t="shared" si="83"/>
        <v>7631356581.6322231</v>
      </c>
      <c r="AF20" s="255">
        <f t="shared" si="83"/>
        <v>7878612534.8771076</v>
      </c>
      <c r="AG20" s="255">
        <f t="shared" si="83"/>
        <v>8133879581.0071259</v>
      </c>
      <c r="AH20" s="255">
        <f t="shared" si="83"/>
        <v>8397417279.431757</v>
      </c>
      <c r="AI20" s="255">
        <f t="shared" si="83"/>
        <v>8669493599.2853451</v>
      </c>
      <c r="AJ20" s="255">
        <f t="shared" si="83"/>
        <v>8950385191.9021912</v>
      </c>
      <c r="AK20" s="255">
        <f t="shared" ref="AK20" si="84">AJ20+AJ20*$C$55</f>
        <v>9240377672.1198215</v>
      </c>
      <c r="AL20" s="255">
        <f t="shared" ref="AL20" si="85">AK20+AK20*$C$55</f>
        <v>9539765908.6965046</v>
      </c>
      <c r="AM20" s="255">
        <f t="shared" ref="AM20" si="86">AL20+AL20*$C$55</f>
        <v>9848854324.1382713</v>
      </c>
      <c r="AN20" s="255">
        <f t="shared" ref="AN20" si="87">AM20+AM20*$C$55</f>
        <v>10167957204.240351</v>
      </c>
      <c r="AO20" s="255">
        <f t="shared" ref="AO20" si="88">AN20+AN20*$C$55</f>
        <v>10497399017.657738</v>
      </c>
      <c r="AP20" s="255">
        <f t="shared" ref="AP20" si="89">AO20+AO20*$C$55</f>
        <v>10837514745.829849</v>
      </c>
      <c r="AQ20" s="255">
        <f t="shared" ref="AQ20" si="90">AP20+AP20*$C$55</f>
        <v>11188650223.594736</v>
      </c>
      <c r="AR20" s="255">
        <f t="shared" ref="AR20" si="91">AQ20+AQ20*$C$55</f>
        <v>11551162490.839205</v>
      </c>
      <c r="AS20" s="255">
        <f t="shared" ref="AS20" si="92">AR20+AR20*$C$55</f>
        <v>11925420155.542395</v>
      </c>
      <c r="AT20" s="255">
        <f t="shared" ref="AT20" si="93">AS20+AS20*$C$55</f>
        <v>12311803768.581968</v>
      </c>
      <c r="AU20" s="255"/>
      <c r="AV20" s="255"/>
    </row>
    <row r="21" spans="1:48">
      <c r="A21" s="375" t="s">
        <v>608</v>
      </c>
      <c r="B21" s="105"/>
      <c r="C21" s="369">
        <v>703770848</v>
      </c>
      <c r="D21" s="239">
        <f>C21+C21*$C$56</f>
        <v>719042675.4016</v>
      </c>
      <c r="E21" s="239">
        <f t="shared" ref="E21:AJ21" si="94">D21+D21*$C$56</f>
        <v>734645901.45781469</v>
      </c>
      <c r="F21" s="239">
        <f t="shared" si="94"/>
        <v>750587717.51944923</v>
      </c>
      <c r="G21" s="239">
        <f>F21+F21*$C$56</f>
        <v>766875470.98962128</v>
      </c>
      <c r="H21" s="239">
        <f t="shared" si="94"/>
        <v>783516668.71009612</v>
      </c>
      <c r="I21" s="239">
        <f t="shared" si="94"/>
        <v>800518980.42110515</v>
      </c>
      <c r="J21" s="239">
        <f t="shared" si="94"/>
        <v>817890242.29624307</v>
      </c>
      <c r="K21" s="239">
        <f t="shared" si="94"/>
        <v>835638460.55407155</v>
      </c>
      <c r="L21" s="239">
        <f t="shared" si="94"/>
        <v>853771815.14809489</v>
      </c>
      <c r="M21" s="239">
        <f t="shared" si="94"/>
        <v>872298663.53680849</v>
      </c>
      <c r="N21" s="239">
        <f t="shared" si="94"/>
        <v>891227544.53555727</v>
      </c>
      <c r="O21" s="239">
        <f t="shared" si="94"/>
        <v>910567182.25197887</v>
      </c>
      <c r="P21" s="239">
        <f t="shared" si="94"/>
        <v>930326490.10684681</v>
      </c>
      <c r="Q21" s="239">
        <f t="shared" si="94"/>
        <v>950514574.94216537</v>
      </c>
      <c r="R21" s="239">
        <f t="shared" si="94"/>
        <v>971140741.21841037</v>
      </c>
      <c r="S21" s="239">
        <f t="shared" si="94"/>
        <v>992214495.30284989</v>
      </c>
      <c r="T21" s="239">
        <f t="shared" si="94"/>
        <v>1013745549.8509218</v>
      </c>
      <c r="U21" s="239">
        <f t="shared" si="94"/>
        <v>1035743828.2826867</v>
      </c>
      <c r="V21" s="239">
        <f t="shared" si="94"/>
        <v>1058219469.356421</v>
      </c>
      <c r="W21" s="239">
        <f t="shared" si="94"/>
        <v>1081182831.8414552</v>
      </c>
      <c r="X21" s="239">
        <f t="shared" si="94"/>
        <v>1104644499.2924149</v>
      </c>
      <c r="Y21" s="239">
        <f t="shared" si="94"/>
        <v>1128615284.9270604</v>
      </c>
      <c r="Z21" s="239">
        <f t="shared" si="94"/>
        <v>1153106236.6099775</v>
      </c>
      <c r="AA21" s="239">
        <f t="shared" si="94"/>
        <v>1178128641.9444139</v>
      </c>
      <c r="AB21" s="239">
        <f t="shared" si="94"/>
        <v>1203694033.4746077</v>
      </c>
      <c r="AC21" s="239">
        <f t="shared" si="94"/>
        <v>1229814194.0010066</v>
      </c>
      <c r="AD21" s="239">
        <f t="shared" si="94"/>
        <v>1256501162.0108285</v>
      </c>
      <c r="AE21" s="239">
        <f t="shared" si="94"/>
        <v>1283767237.2264636</v>
      </c>
      <c r="AF21" s="239">
        <f t="shared" si="94"/>
        <v>1311624986.2742779</v>
      </c>
      <c r="AG21" s="239">
        <f t="shared" si="94"/>
        <v>1340087248.4764297</v>
      </c>
      <c r="AH21" s="239">
        <f t="shared" si="94"/>
        <v>1369167141.7683682</v>
      </c>
      <c r="AI21" s="239">
        <f t="shared" si="94"/>
        <v>1398878068.7447419</v>
      </c>
      <c r="AJ21" s="239">
        <f t="shared" si="94"/>
        <v>1429233722.8365028</v>
      </c>
      <c r="AK21" s="239">
        <f t="shared" ref="AK21" si="95">AJ21+AJ21*$C$56</f>
        <v>1460248094.6220548</v>
      </c>
      <c r="AL21" s="239">
        <f t="shared" ref="AL21" si="96">AK21+AK21*$C$56</f>
        <v>1491935478.2753534</v>
      </c>
      <c r="AM21" s="239">
        <f t="shared" ref="AM21" si="97">AL21+AL21*$C$56</f>
        <v>1524310478.1539285</v>
      </c>
      <c r="AN21" s="239">
        <f t="shared" ref="AN21" si="98">AM21+AM21*$C$56</f>
        <v>1557388015.5298688</v>
      </c>
      <c r="AO21" s="239">
        <f t="shared" ref="AO21" si="99">AN21+AN21*$C$56</f>
        <v>1591183335.466867</v>
      </c>
      <c r="AP21" s="239">
        <f t="shared" ref="AP21" si="100">AO21+AO21*$C$56</f>
        <v>1625712013.846498</v>
      </c>
      <c r="AQ21" s="239">
        <f t="shared" ref="AQ21" si="101">AP21+AP21*$C$56</f>
        <v>1660989964.546967</v>
      </c>
      <c r="AR21" s="239">
        <f t="shared" ref="AR21" si="102">AQ21+AQ21*$C$56</f>
        <v>1697033446.7776363</v>
      </c>
      <c r="AS21" s="239">
        <f t="shared" ref="AS21" si="103">AR21+AR21*$C$56</f>
        <v>1733859072.572711</v>
      </c>
      <c r="AT21" s="239">
        <f t="shared" ref="AT21" si="104">AS21+AS21*$C$56</f>
        <v>1771483814.4475389</v>
      </c>
      <c r="AU21" s="239"/>
      <c r="AV21" s="239"/>
    </row>
    <row r="22" spans="1:48">
      <c r="A22" s="375" t="s">
        <v>609</v>
      </c>
      <c r="B22" s="105"/>
      <c r="C22" s="369">
        <v>539102510</v>
      </c>
      <c r="D22" s="239">
        <f t="shared" ref="D22:AJ22" si="105">C22+C22*$C$57</f>
        <v>535813984.68900001</v>
      </c>
      <c r="E22" s="239">
        <f t="shared" si="105"/>
        <v>532545519.38239712</v>
      </c>
      <c r="F22" s="239">
        <f t="shared" si="105"/>
        <v>529296991.7141645</v>
      </c>
      <c r="G22" s="239">
        <f>F22+F22*$C$57</f>
        <v>526068280.06470811</v>
      </c>
      <c r="H22" s="239">
        <f t="shared" si="105"/>
        <v>522859263.5563134</v>
      </c>
      <c r="I22" s="239">
        <f t="shared" si="105"/>
        <v>519669822.04861987</v>
      </c>
      <c r="J22" s="239">
        <f t="shared" si="105"/>
        <v>516499836.13412327</v>
      </c>
      <c r="K22" s="239">
        <f t="shared" si="105"/>
        <v>513349187.13370514</v>
      </c>
      <c r="L22" s="239">
        <f t="shared" si="105"/>
        <v>510217757.09218955</v>
      </c>
      <c r="M22" s="239">
        <f t="shared" si="105"/>
        <v>507105428.77392721</v>
      </c>
      <c r="N22" s="239">
        <f t="shared" si="105"/>
        <v>504012085.65840626</v>
      </c>
      <c r="O22" s="239">
        <f t="shared" si="105"/>
        <v>500937611.93588996</v>
      </c>
      <c r="P22" s="239">
        <f t="shared" si="105"/>
        <v>497881892.50308102</v>
      </c>
      <c r="Q22" s="239">
        <f t="shared" si="105"/>
        <v>494844812.95881224</v>
      </c>
      <c r="R22" s="239">
        <f t="shared" si="105"/>
        <v>491826259.59976345</v>
      </c>
      <c r="S22" s="239">
        <f t="shared" si="105"/>
        <v>488826119.41620487</v>
      </c>
      <c r="T22" s="239">
        <f t="shared" si="105"/>
        <v>485844280.08776599</v>
      </c>
      <c r="U22" s="239">
        <f t="shared" si="105"/>
        <v>482880629.97923064</v>
      </c>
      <c r="V22" s="239">
        <f t="shared" si="105"/>
        <v>479935058.13635731</v>
      </c>
      <c r="W22" s="239">
        <f t="shared" si="105"/>
        <v>477007454.28172553</v>
      </c>
      <c r="X22" s="239">
        <f t="shared" si="105"/>
        <v>474097708.81060702</v>
      </c>
      <c r="Y22" s="239">
        <f t="shared" si="105"/>
        <v>471205712.78686231</v>
      </c>
      <c r="Z22" s="239">
        <f t="shared" si="105"/>
        <v>468331357.93886244</v>
      </c>
      <c r="AA22" s="239">
        <f t="shared" si="105"/>
        <v>465474536.65543538</v>
      </c>
      <c r="AB22" s="239">
        <f t="shared" si="105"/>
        <v>462635141.98183721</v>
      </c>
      <c r="AC22" s="239">
        <f t="shared" si="105"/>
        <v>459813067.61574799</v>
      </c>
      <c r="AD22" s="239">
        <f t="shared" si="105"/>
        <v>457008207.90329194</v>
      </c>
      <c r="AE22" s="239">
        <f t="shared" si="105"/>
        <v>454220457.83508188</v>
      </c>
      <c r="AF22" s="239">
        <f t="shared" si="105"/>
        <v>451449713.04228789</v>
      </c>
      <c r="AG22" s="239">
        <f t="shared" si="105"/>
        <v>448695869.79272991</v>
      </c>
      <c r="AH22" s="239">
        <f t="shared" si="105"/>
        <v>445958824.98699427</v>
      </c>
      <c r="AI22" s="239">
        <f t="shared" si="105"/>
        <v>443238476.15457362</v>
      </c>
      <c r="AJ22" s="239">
        <f t="shared" si="105"/>
        <v>440534721.45003074</v>
      </c>
      <c r="AK22" s="239">
        <f t="shared" ref="AK22" si="106">AJ22+AJ22*$C$57</f>
        <v>437847459.64918554</v>
      </c>
      <c r="AL22" s="239">
        <f t="shared" ref="AL22" si="107">AK22+AK22*$C$57</f>
        <v>435176590.14532548</v>
      </c>
      <c r="AM22" s="239">
        <f t="shared" ref="AM22" si="108">AL22+AL22*$C$57</f>
        <v>432522012.94543898</v>
      </c>
      <c r="AN22" s="239">
        <f t="shared" ref="AN22" si="109">AM22+AM22*$C$57</f>
        <v>429883628.66647178</v>
      </c>
      <c r="AO22" s="239">
        <f t="shared" ref="AO22" si="110">AN22+AN22*$C$57</f>
        <v>427261338.53160632</v>
      </c>
      <c r="AP22" s="239">
        <f t="shared" ref="AP22" si="111">AO22+AO22*$C$57</f>
        <v>424655044.3665635</v>
      </c>
      <c r="AQ22" s="239">
        <f t="shared" ref="AQ22" si="112">AP22+AP22*$C$57</f>
        <v>422064648.59592748</v>
      </c>
      <c r="AR22" s="239">
        <f t="shared" ref="AR22" si="113">AQ22+AQ22*$C$57</f>
        <v>419490054.2394923</v>
      </c>
      <c r="AS22" s="239">
        <f t="shared" ref="AS22" si="114">AR22+AR22*$C$57</f>
        <v>416931164.90863138</v>
      </c>
      <c r="AT22" s="239">
        <f t="shared" ref="AT22" si="115">AS22+AS22*$C$57</f>
        <v>414387884.80268872</v>
      </c>
      <c r="AU22" s="239"/>
      <c r="AV22" s="239"/>
    </row>
    <row r="23" spans="1:48">
      <c r="A23" s="375" t="s">
        <v>610</v>
      </c>
      <c r="B23" s="105"/>
      <c r="C23" s="370">
        <v>1418059833</v>
      </c>
      <c r="D23" s="234">
        <f t="shared" ref="D23:AJ23" si="116">C23+C23*$C$53</f>
        <v>1452235074.9753001</v>
      </c>
      <c r="E23" s="234">
        <f t="shared" si="116"/>
        <v>1487233940.2822049</v>
      </c>
      <c r="F23" s="234">
        <f t="shared" si="116"/>
        <v>1523076278.243006</v>
      </c>
      <c r="G23" s="234">
        <f>F23+F23*$C$53</f>
        <v>1559782416.5486624</v>
      </c>
      <c r="H23" s="234">
        <f t="shared" si="116"/>
        <v>1597373172.7874851</v>
      </c>
      <c r="I23" s="234">
        <f t="shared" si="116"/>
        <v>1635869866.2516634</v>
      </c>
      <c r="J23" s="234">
        <f t="shared" si="116"/>
        <v>1675294330.0283284</v>
      </c>
      <c r="K23" s="234">
        <f t="shared" si="116"/>
        <v>1715668923.3820112</v>
      </c>
      <c r="L23" s="234">
        <f t="shared" si="116"/>
        <v>1757016544.4355175</v>
      </c>
      <c r="M23" s="234">
        <f t="shared" si="116"/>
        <v>1799360643.1564136</v>
      </c>
      <c r="N23" s="234">
        <f t="shared" si="116"/>
        <v>1842725234.6564832</v>
      </c>
      <c r="O23" s="234">
        <f t="shared" si="116"/>
        <v>1887134912.8117044</v>
      </c>
      <c r="P23" s="234">
        <f t="shared" si="116"/>
        <v>1932614864.2104664</v>
      </c>
      <c r="Q23" s="234">
        <f t="shared" si="116"/>
        <v>1979190882.4379387</v>
      </c>
      <c r="R23" s="234">
        <f t="shared" si="116"/>
        <v>2026889382.7046931</v>
      </c>
      <c r="S23" s="234">
        <f t="shared" si="116"/>
        <v>2075737416.8278761</v>
      </c>
      <c r="T23" s="234">
        <f t="shared" si="116"/>
        <v>2125762688.5734279</v>
      </c>
      <c r="U23" s="234">
        <f t="shared" si="116"/>
        <v>2176993569.3680477</v>
      </c>
      <c r="V23" s="234">
        <f t="shared" si="116"/>
        <v>2229459114.3898177</v>
      </c>
      <c r="W23" s="234">
        <f t="shared" si="116"/>
        <v>2283189079.0466123</v>
      </c>
      <c r="X23" s="234">
        <f t="shared" si="116"/>
        <v>2338213935.8516355</v>
      </c>
      <c r="Y23" s="234">
        <f t="shared" si="116"/>
        <v>2394564891.7056599</v>
      </c>
      <c r="Z23" s="234">
        <f t="shared" si="116"/>
        <v>2452273905.5957661</v>
      </c>
      <c r="AA23" s="234">
        <f t="shared" si="116"/>
        <v>2511373706.720624</v>
      </c>
      <c r="AB23" s="234">
        <f t="shared" si="116"/>
        <v>2571897813.0525908</v>
      </c>
      <c r="AC23" s="234">
        <f t="shared" si="116"/>
        <v>2633880550.3471584</v>
      </c>
      <c r="AD23" s="234">
        <f t="shared" si="116"/>
        <v>2697357071.6105251</v>
      </c>
      <c r="AE23" s="234">
        <f t="shared" si="116"/>
        <v>2762363377.0363388</v>
      </c>
      <c r="AF23" s="234">
        <f t="shared" si="116"/>
        <v>2828936334.4229145</v>
      </c>
      <c r="AG23" s="234">
        <f t="shared" si="116"/>
        <v>2897113700.0825067</v>
      </c>
      <c r="AH23" s="234">
        <f t="shared" si="116"/>
        <v>2966934140.2544951</v>
      </c>
      <c r="AI23" s="234">
        <f t="shared" si="116"/>
        <v>3038437253.0346284</v>
      </c>
      <c r="AJ23" s="234">
        <f t="shared" si="116"/>
        <v>3111663590.8327627</v>
      </c>
      <c r="AK23" s="234">
        <f t="shared" ref="AK23" si="117">AJ23+AJ23*$C$53</f>
        <v>3186654683.3718324</v>
      </c>
      <c r="AL23" s="234">
        <f t="shared" ref="AL23" si="118">AK23+AK23*$C$53</f>
        <v>3263453061.2410936</v>
      </c>
      <c r="AM23" s="234">
        <f t="shared" ref="AM23" si="119">AL23+AL23*$C$53</f>
        <v>3342102280.017004</v>
      </c>
      <c r="AN23" s="234">
        <f t="shared" ref="AN23" si="120">AM23+AM23*$C$53</f>
        <v>3422646944.965414</v>
      </c>
      <c r="AO23" s="234">
        <f t="shared" ref="AO23" si="121">AN23+AN23*$C$53</f>
        <v>3505132736.3390803</v>
      </c>
      <c r="AP23" s="234">
        <f t="shared" ref="AP23" si="122">AO23+AO23*$C$53</f>
        <v>3589606435.284852</v>
      </c>
      <c r="AQ23" s="234">
        <f t="shared" ref="AQ23" si="123">AP23+AP23*$C$53</f>
        <v>3676115950.375217</v>
      </c>
      <c r="AR23" s="234">
        <f t="shared" ref="AR23" si="124">AQ23+AQ23*$C$53</f>
        <v>3764710344.7792597</v>
      </c>
      <c r="AS23" s="234">
        <f t="shared" ref="AS23" si="125">AR23+AR23*$C$53</f>
        <v>3855439864.0884399</v>
      </c>
      <c r="AT23" s="234">
        <f t="shared" ref="AT23" si="126">AS23+AS23*$C$53</f>
        <v>3948355964.8129711</v>
      </c>
      <c r="AU23" s="234"/>
      <c r="AV23" s="234"/>
    </row>
    <row r="24" spans="1:48">
      <c r="A24" s="376" t="s">
        <v>611</v>
      </c>
      <c r="B24" s="340"/>
      <c r="C24" s="372">
        <f>SUM(C20:C23)</f>
        <v>5785989610</v>
      </c>
      <c r="D24" s="339">
        <f>SUM(D20:D23)</f>
        <v>5933399982.0414991</v>
      </c>
      <c r="E24" s="339">
        <f t="shared" ref="E24:AJ24" si="127">SUM(E20:E23)</f>
        <v>6085265995.300025</v>
      </c>
      <c r="F24" s="339">
        <f t="shared" si="127"/>
        <v>6241720858.2015829</v>
      </c>
      <c r="G24" s="339">
        <f t="shared" si="127"/>
        <v>6402901858.1394434</v>
      </c>
      <c r="H24" s="339">
        <f t="shared" si="127"/>
        <v>6568950487.963728</v>
      </c>
      <c r="I24" s="339">
        <f t="shared" si="127"/>
        <v>6740012576.437501</v>
      </c>
      <c r="J24" s="339">
        <f t="shared" si="127"/>
        <v>6916238422.7848091</v>
      </c>
      <c r="K24" s="339">
        <f t="shared" si="127"/>
        <v>7097782935.4600687</v>
      </c>
      <c r="L24" s="339">
        <f t="shared" si="127"/>
        <v>7284805775.2723274</v>
      </c>
      <c r="M24" s="339">
        <f t="shared" si="127"/>
        <v>7477471503.002203</v>
      </c>
      <c r="N24" s="339">
        <f t="shared" si="127"/>
        <v>7675949731.653635</v>
      </c>
      <c r="O24" s="339">
        <f t="shared" si="127"/>
        <v>7880415283.4871855</v>
      </c>
      <c r="P24" s="339">
        <f t="shared" si="127"/>
        <v>8091048351.9862051</v>
      </c>
      <c r="Q24" s="339">
        <f t="shared" si="127"/>
        <v>8308034668.9120998</v>
      </c>
      <c r="R24" s="339">
        <f t="shared" si="127"/>
        <v>8531565676.6098213</v>
      </c>
      <c r="S24" s="339">
        <f t="shared" si="127"/>
        <v>8761838705.7299004</v>
      </c>
      <c r="T24" s="339">
        <f t="shared" si="127"/>
        <v>8999057158.5386143</v>
      </c>
      <c r="U24" s="339">
        <f t="shared" si="127"/>
        <v>9243430697.9933224</v>
      </c>
      <c r="V24" s="339">
        <f t="shared" si="127"/>
        <v>9495175442.7657261</v>
      </c>
      <c r="W24" s="339">
        <f t="shared" si="127"/>
        <v>9754514168.4015369</v>
      </c>
      <c r="X24" s="339">
        <f t="shared" si="127"/>
        <v>10021676514.81111</v>
      </c>
      <c r="Y24" s="339">
        <f t="shared" si="127"/>
        <v>10296899200.291782</v>
      </c>
      <c r="Z24" s="339">
        <f t="shared" si="127"/>
        <v>10580426242.289066</v>
      </c>
      <c r="AA24" s="339">
        <f t="shared" si="127"/>
        <v>10872509185.110415</v>
      </c>
      <c r="AB24" s="339">
        <f t="shared" si="127"/>
        <v>11173407334.81217</v>
      </c>
      <c r="AC24" s="339">
        <f t="shared" si="127"/>
        <v>11483388001.487268</v>
      </c>
      <c r="AD24" s="339">
        <f t="shared" si="127"/>
        <v>11802726749.188559</v>
      </c>
      <c r="AE24" s="339">
        <f t="shared" si="127"/>
        <v>12131707653.730106</v>
      </c>
      <c r="AF24" s="339">
        <f t="shared" si="127"/>
        <v>12470623568.616589</v>
      </c>
      <c r="AG24" s="339">
        <f t="shared" si="127"/>
        <v>12819776399.358791</v>
      </c>
      <c r="AH24" s="339">
        <f t="shared" si="127"/>
        <v>13179477386.441614</v>
      </c>
      <c r="AI24" s="339">
        <f t="shared" si="127"/>
        <v>13550047397.219288</v>
      </c>
      <c r="AJ24" s="339">
        <f t="shared" si="127"/>
        <v>13931817227.021488</v>
      </c>
      <c r="AK24" s="339">
        <f t="shared" ref="AK24:AT24" si="128">SUM(AK20:AK23)</f>
        <v>14325127909.762894</v>
      </c>
      <c r="AL24" s="339">
        <f t="shared" si="128"/>
        <v>14730331038.358276</v>
      </c>
      <c r="AM24" s="339">
        <f t="shared" si="128"/>
        <v>15147789095.254642</v>
      </c>
      <c r="AN24" s="339">
        <f t="shared" si="128"/>
        <v>15577875793.402105</v>
      </c>
      <c r="AO24" s="339">
        <f t="shared" si="128"/>
        <v>16020976427.995293</v>
      </c>
      <c r="AP24" s="339">
        <f t="shared" si="128"/>
        <v>16477488239.327763</v>
      </c>
      <c r="AQ24" s="339">
        <f t="shared" si="128"/>
        <v>16947820787.112848</v>
      </c>
      <c r="AR24" s="339">
        <f t="shared" si="128"/>
        <v>17432396336.635593</v>
      </c>
      <c r="AS24" s="339">
        <f t="shared" si="128"/>
        <v>17931650257.112175</v>
      </c>
      <c r="AT24" s="339">
        <f t="shared" si="128"/>
        <v>18446031432.645164</v>
      </c>
      <c r="AU24" s="339"/>
      <c r="AV24" s="339"/>
    </row>
    <row r="25" spans="1:48">
      <c r="A25" s="373" t="s">
        <v>612</v>
      </c>
      <c r="B25" s="377"/>
      <c r="C25" s="378"/>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row>
    <row r="26" spans="1:48" s="105" customFormat="1">
      <c r="A26" s="375" t="s">
        <v>613</v>
      </c>
      <c r="B26" s="368"/>
      <c r="C26" s="366">
        <v>144094008</v>
      </c>
      <c r="D26" s="255">
        <f>C26+C26*$C$55</f>
        <v>148762653.8592</v>
      </c>
      <c r="E26" s="255">
        <f t="shared" ref="E26:AJ26" si="129">D26+D26*$C$55</f>
        <v>153582563.84423807</v>
      </c>
      <c r="F26" s="255">
        <f t="shared" si="129"/>
        <v>158558638.91279137</v>
      </c>
      <c r="G26" s="255">
        <f>F26+F26*$C$55</f>
        <v>163695938.81356582</v>
      </c>
      <c r="H26" s="255">
        <f t="shared" si="129"/>
        <v>168999687.23112535</v>
      </c>
      <c r="I26" s="255">
        <f t="shared" si="129"/>
        <v>174475277.09741381</v>
      </c>
      <c r="J26" s="255">
        <f t="shared" si="129"/>
        <v>180128276.07537001</v>
      </c>
      <c r="K26" s="255">
        <f t="shared" si="129"/>
        <v>185964432.22021201</v>
      </c>
      <c r="L26" s="255">
        <f t="shared" si="129"/>
        <v>191989679.82414687</v>
      </c>
      <c r="M26" s="255">
        <f t="shared" si="129"/>
        <v>198210145.45044923</v>
      </c>
      <c r="N26" s="255">
        <f t="shared" si="129"/>
        <v>204632154.1630438</v>
      </c>
      <c r="O26" s="255">
        <f t="shared" si="129"/>
        <v>211262235.95792642</v>
      </c>
      <c r="P26" s="255">
        <f t="shared" si="129"/>
        <v>218107132.40296325</v>
      </c>
      <c r="Q26" s="255">
        <f t="shared" si="129"/>
        <v>225173803.49281925</v>
      </c>
      <c r="R26" s="255">
        <f t="shared" si="129"/>
        <v>232469434.7259866</v>
      </c>
      <c r="S26" s="255">
        <f t="shared" si="129"/>
        <v>240001444.41110855</v>
      </c>
      <c r="T26" s="255">
        <f t="shared" si="129"/>
        <v>247777491.21002847</v>
      </c>
      <c r="U26" s="255">
        <f t="shared" si="129"/>
        <v>255805481.92523339</v>
      </c>
      <c r="V26" s="255">
        <f t="shared" si="129"/>
        <v>264093579.53961095</v>
      </c>
      <c r="W26" s="255">
        <f t="shared" si="129"/>
        <v>272650211.51669437</v>
      </c>
      <c r="X26" s="255">
        <f t="shared" si="129"/>
        <v>281484078.36983526</v>
      </c>
      <c r="Y26" s="255">
        <f t="shared" si="129"/>
        <v>290604162.50901794</v>
      </c>
      <c r="Z26" s="255">
        <f t="shared" si="129"/>
        <v>300019737.37431014</v>
      </c>
      <c r="AA26" s="255">
        <f t="shared" si="129"/>
        <v>309740376.86523777</v>
      </c>
      <c r="AB26" s="255">
        <f t="shared" si="129"/>
        <v>319775965.07567149</v>
      </c>
      <c r="AC26" s="255">
        <f t="shared" si="129"/>
        <v>330136706.34412324</v>
      </c>
      <c r="AD26" s="255">
        <f t="shared" si="129"/>
        <v>340833135.62967283</v>
      </c>
      <c r="AE26" s="255">
        <f t="shared" si="129"/>
        <v>351876129.22407424</v>
      </c>
      <c r="AF26" s="255">
        <f t="shared" si="129"/>
        <v>363276915.81093425</v>
      </c>
      <c r="AG26" s="255">
        <f t="shared" si="129"/>
        <v>375047087.88320851</v>
      </c>
      <c r="AH26" s="255">
        <f t="shared" si="129"/>
        <v>387198613.53062445</v>
      </c>
      <c r="AI26" s="255">
        <f t="shared" si="129"/>
        <v>399743848.60901666</v>
      </c>
      <c r="AJ26" s="255">
        <f t="shared" si="129"/>
        <v>412695549.30394882</v>
      </c>
      <c r="AK26" s="255">
        <f t="shared" ref="AK26" si="130">AJ26+AJ26*$C$55</f>
        <v>426066885.10139674</v>
      </c>
      <c r="AL26" s="255">
        <f t="shared" ref="AL26" si="131">AK26+AK26*$C$55</f>
        <v>439871452.17868197</v>
      </c>
      <c r="AM26" s="255">
        <f t="shared" ref="AM26" si="132">AL26+AL26*$C$55</f>
        <v>454123287.22927129</v>
      </c>
      <c r="AN26" s="255">
        <f t="shared" ref="AN26" si="133">AM26+AM26*$C$55</f>
        <v>468836881.73549968</v>
      </c>
      <c r="AO26" s="255">
        <f t="shared" ref="AO26" si="134">AN26+AN26*$C$55</f>
        <v>484027196.70372987</v>
      </c>
      <c r="AP26" s="255">
        <f t="shared" ref="AP26" si="135">AO26+AO26*$C$55</f>
        <v>499709677.87693071</v>
      </c>
      <c r="AQ26" s="255">
        <f t="shared" ref="AQ26" si="136">AP26+AP26*$C$55</f>
        <v>515900271.44014329</v>
      </c>
      <c r="AR26" s="255">
        <f t="shared" ref="AR26" si="137">AQ26+AQ26*$C$55</f>
        <v>532615440.23480392</v>
      </c>
      <c r="AS26" s="255">
        <f t="shared" ref="AS26" si="138">AR26+AR26*$C$55</f>
        <v>549872180.49841154</v>
      </c>
      <c r="AT26" s="255">
        <f t="shared" ref="AT26" si="139">AS26+AS26*$C$55</f>
        <v>567688039.14656007</v>
      </c>
      <c r="AU26" s="255"/>
      <c r="AV26" s="255"/>
    </row>
    <row r="27" spans="1:48">
      <c r="A27" s="375" t="s">
        <v>614</v>
      </c>
      <c r="B27" s="105"/>
      <c r="C27" s="369">
        <v>40699140</v>
      </c>
      <c r="D27" s="239">
        <f>C27+C27*$C$56</f>
        <v>41582311.338</v>
      </c>
      <c r="E27" s="239">
        <f t="shared" ref="E27:AJ27" si="140">D27+D27*$C$56</f>
        <v>42484647.494034603</v>
      </c>
      <c r="F27" s="239">
        <f t="shared" si="140"/>
        <v>43406564.344655156</v>
      </c>
      <c r="G27" s="239">
        <f>F27+F27*$C$56</f>
        <v>44348486.790934175</v>
      </c>
      <c r="H27" s="239">
        <f t="shared" si="140"/>
        <v>45310848.954297446</v>
      </c>
      <c r="I27" s="239">
        <f t="shared" si="140"/>
        <v>46294094.376605697</v>
      </c>
      <c r="J27" s="239">
        <f t="shared" si="140"/>
        <v>47298676.224578038</v>
      </c>
      <c r="K27" s="239">
        <f t="shared" si="140"/>
        <v>48325057.498651378</v>
      </c>
      <c r="L27" s="239">
        <f t="shared" si="140"/>
        <v>49373711.246372111</v>
      </c>
      <c r="M27" s="239">
        <f t="shared" si="140"/>
        <v>50445120.780418389</v>
      </c>
      <c r="N27" s="239">
        <f t="shared" si="140"/>
        <v>51539779.901353471</v>
      </c>
      <c r="O27" s="239">
        <f t="shared" si="140"/>
        <v>52658193.125212841</v>
      </c>
      <c r="P27" s="239">
        <f t="shared" si="140"/>
        <v>53800875.91602996</v>
      </c>
      <c r="Q27" s="239">
        <f t="shared" si="140"/>
        <v>54968354.923407808</v>
      </c>
      <c r="R27" s="239">
        <f t="shared" si="140"/>
        <v>56161168.225245759</v>
      </c>
      <c r="S27" s="239">
        <f t="shared" si="140"/>
        <v>57379865.575733595</v>
      </c>
      <c r="T27" s="239">
        <f t="shared" si="140"/>
        <v>58625008.658727013</v>
      </c>
      <c r="U27" s="239">
        <f t="shared" si="140"/>
        <v>59897171.346621387</v>
      </c>
      <c r="V27" s="239">
        <f t="shared" si="140"/>
        <v>61196939.964843072</v>
      </c>
      <c r="W27" s="239">
        <f t="shared" si="140"/>
        <v>62524913.562080167</v>
      </c>
      <c r="X27" s="239">
        <f t="shared" si="140"/>
        <v>63881704.186377309</v>
      </c>
      <c r="Y27" s="239">
        <f t="shared" si="140"/>
        <v>65267937.167221695</v>
      </c>
      <c r="Z27" s="239">
        <f t="shared" si="140"/>
        <v>66684251.403750405</v>
      </c>
      <c r="AA27" s="239">
        <f t="shared" si="140"/>
        <v>68131299.659211785</v>
      </c>
      <c r="AB27" s="239">
        <f t="shared" si="140"/>
        <v>69609748.861816674</v>
      </c>
      <c r="AC27" s="239">
        <f t="shared" si="140"/>
        <v>71120280.412118092</v>
      </c>
      <c r="AD27" s="239">
        <f t="shared" si="140"/>
        <v>72663590.497061059</v>
      </c>
      <c r="AE27" s="239">
        <f t="shared" si="140"/>
        <v>74240390.410847276</v>
      </c>
      <c r="AF27" s="239">
        <f t="shared" si="140"/>
        <v>75851406.882762656</v>
      </c>
      <c r="AG27" s="239">
        <f t="shared" si="140"/>
        <v>77497382.412118599</v>
      </c>
      <c r="AH27" s="239">
        <f t="shared" si="140"/>
        <v>79179075.610461578</v>
      </c>
      <c r="AI27" s="239">
        <f t="shared" si="140"/>
        <v>80897261.5512086</v>
      </c>
      <c r="AJ27" s="239">
        <f t="shared" si="140"/>
        <v>82652732.126869828</v>
      </c>
      <c r="AK27" s="239">
        <f t="shared" ref="AK27" si="141">AJ27+AJ27*$C$56</f>
        <v>84446296.414022908</v>
      </c>
      <c r="AL27" s="239">
        <f t="shared" ref="AL27" si="142">AK27+AK27*$C$56</f>
        <v>86278781.046207204</v>
      </c>
      <c r="AM27" s="239">
        <f t="shared" ref="AM27" si="143">AL27+AL27*$C$56</f>
        <v>88151030.594909906</v>
      </c>
      <c r="AN27" s="239">
        <f t="shared" ref="AN27" si="144">AM27+AM27*$C$56</f>
        <v>90063907.958819449</v>
      </c>
      <c r="AO27" s="239">
        <f t="shared" ref="AO27" si="145">AN27+AN27*$C$56</f>
        <v>92018294.761525825</v>
      </c>
      <c r="AP27" s="239">
        <f t="shared" ref="AP27" si="146">AO27+AO27*$C$56</f>
        <v>94015091.75785093</v>
      </c>
      <c r="AQ27" s="239">
        <f t="shared" ref="AQ27" si="147">AP27+AP27*$C$56</f>
        <v>96055219.248996302</v>
      </c>
      <c r="AR27" s="239">
        <f t="shared" ref="AR27" si="148">AQ27+AQ27*$C$56</f>
        <v>98139617.506699517</v>
      </c>
      <c r="AS27" s="239">
        <f t="shared" ref="AS27" si="149">AR27+AR27*$C$56</f>
        <v>100269247.2065949</v>
      </c>
      <c r="AT27" s="239">
        <f t="shared" ref="AT27" si="150">AS27+AS27*$C$56</f>
        <v>102445089.87097801</v>
      </c>
      <c r="AU27" s="239"/>
      <c r="AV27" s="239"/>
    </row>
    <row r="28" spans="1:48">
      <c r="A28" s="375" t="s">
        <v>615</v>
      </c>
      <c r="B28" s="105"/>
      <c r="C28" s="369">
        <v>26133058</v>
      </c>
      <c r="D28" s="239">
        <f>C28+C28*$C$57</f>
        <v>25973646.3462</v>
      </c>
      <c r="E28" s="239">
        <f t="shared" ref="E28:AJ28" si="151">D28+D28*$C$57</f>
        <v>25815207.103488181</v>
      </c>
      <c r="F28" s="239">
        <f t="shared" si="151"/>
        <v>25657734.340156902</v>
      </c>
      <c r="G28" s="239">
        <f>F28+F28*$C$57</f>
        <v>25501222.160681944</v>
      </c>
      <c r="H28" s="239">
        <f t="shared" si="151"/>
        <v>25345664.705501784</v>
      </c>
      <c r="I28" s="239">
        <f t="shared" si="151"/>
        <v>25191056.150798224</v>
      </c>
      <c r="J28" s="239">
        <f t="shared" si="151"/>
        <v>25037390.708278354</v>
      </c>
      <c r="K28" s="239">
        <f t="shared" si="151"/>
        <v>24884662.624957856</v>
      </c>
      <c r="L28" s="239">
        <f t="shared" si="151"/>
        <v>24732866.182945613</v>
      </c>
      <c r="M28" s="239">
        <f t="shared" si="151"/>
        <v>24581995.699229643</v>
      </c>
      <c r="N28" s="239">
        <f t="shared" si="151"/>
        <v>24432045.525464341</v>
      </c>
      <c r="O28" s="239">
        <f t="shared" si="151"/>
        <v>24283010.047759008</v>
      </c>
      <c r="P28" s="239">
        <f t="shared" si="151"/>
        <v>24134883.686467677</v>
      </c>
      <c r="Q28" s="239">
        <f t="shared" si="151"/>
        <v>23987660.895980224</v>
      </c>
      <c r="R28" s="239">
        <f t="shared" si="151"/>
        <v>23841336.164514743</v>
      </c>
      <c r="S28" s="239">
        <f t="shared" si="151"/>
        <v>23695904.013911203</v>
      </c>
      <c r="T28" s="239">
        <f t="shared" si="151"/>
        <v>23551358.999426343</v>
      </c>
      <c r="U28" s="239">
        <f t="shared" si="151"/>
        <v>23407695.709529843</v>
      </c>
      <c r="V28" s="239">
        <f t="shared" si="151"/>
        <v>23264908.765701711</v>
      </c>
      <c r="W28" s="239">
        <f t="shared" si="151"/>
        <v>23122992.822230931</v>
      </c>
      <c r="X28" s="239">
        <f t="shared" si="151"/>
        <v>22981942.566015322</v>
      </c>
      <c r="Y28" s="239">
        <f t="shared" si="151"/>
        <v>22841752.716362629</v>
      </c>
      <c r="Z28" s="239">
        <f t="shared" si="151"/>
        <v>22702418.024792816</v>
      </c>
      <c r="AA28" s="239">
        <f t="shared" si="151"/>
        <v>22563933.274841581</v>
      </c>
      <c r="AB28" s="239">
        <f t="shared" si="151"/>
        <v>22426293.281865045</v>
      </c>
      <c r="AC28" s="239">
        <f t="shared" si="151"/>
        <v>22289492.892845668</v>
      </c>
      <c r="AD28" s="239">
        <f t="shared" si="151"/>
        <v>22153526.986199308</v>
      </c>
      <c r="AE28" s="239">
        <f t="shared" si="151"/>
        <v>22018390.471583493</v>
      </c>
      <c r="AF28" s="239">
        <f t="shared" si="151"/>
        <v>21884078.289706834</v>
      </c>
      <c r="AG28" s="239">
        <f t="shared" si="151"/>
        <v>21750585.412139621</v>
      </c>
      <c r="AH28" s="239">
        <f t="shared" si="151"/>
        <v>21617906.84112557</v>
      </c>
      <c r="AI28" s="239">
        <f t="shared" si="151"/>
        <v>21486037.609394703</v>
      </c>
      <c r="AJ28" s="239">
        <f t="shared" si="151"/>
        <v>21354972.779977396</v>
      </c>
      <c r="AK28" s="239">
        <f t="shared" ref="AK28" si="152">AJ28+AJ28*$C$57</f>
        <v>21224707.446019534</v>
      </c>
      <c r="AL28" s="239">
        <f t="shared" ref="AL28" si="153">AK28+AK28*$C$57</f>
        <v>21095236.730598815</v>
      </c>
      <c r="AM28" s="239">
        <f t="shared" ref="AM28" si="154">AL28+AL28*$C$57</f>
        <v>20966555.786542162</v>
      </c>
      <c r="AN28" s="239">
        <f t="shared" ref="AN28" si="155">AM28+AM28*$C$57</f>
        <v>20838659.796244256</v>
      </c>
      <c r="AO28" s="239">
        <f t="shared" ref="AO28" si="156">AN28+AN28*$C$57</f>
        <v>20711543.971487164</v>
      </c>
      <c r="AP28" s="239">
        <f t="shared" ref="AP28" si="157">AO28+AO28*$C$57</f>
        <v>20585203.553261094</v>
      </c>
      <c r="AQ28" s="239">
        <f t="shared" ref="AQ28" si="158">AP28+AP28*$C$57</f>
        <v>20459633.811586201</v>
      </c>
      <c r="AR28" s="239">
        <f t="shared" ref="AR28" si="159">AQ28+AQ28*$C$57</f>
        <v>20334830.045335524</v>
      </c>
      <c r="AS28" s="239">
        <f t="shared" ref="AS28" si="160">AR28+AR28*$C$57</f>
        <v>20210787.582058977</v>
      </c>
      <c r="AT28" s="239">
        <f t="shared" ref="AT28" si="161">AS28+AS28*$C$57</f>
        <v>20087501.777808417</v>
      </c>
      <c r="AU28" s="239"/>
      <c r="AV28" s="239"/>
    </row>
    <row r="29" spans="1:48">
      <c r="A29" s="375" t="s">
        <v>616</v>
      </c>
      <c r="B29" s="105"/>
      <c r="C29" s="370">
        <v>68983953</v>
      </c>
      <c r="D29" s="234">
        <f>C29+C29*$C$53</f>
        <v>70646466.267299995</v>
      </c>
      <c r="E29" s="234">
        <f t="shared" ref="E29:AJ29" si="162">D29+D29*$C$53</f>
        <v>72349046.104341924</v>
      </c>
      <c r="F29" s="234">
        <f t="shared" si="162"/>
        <v>74092658.115456566</v>
      </c>
      <c r="G29" s="234">
        <f>F29+F29*$C$53</f>
        <v>75878291.17603907</v>
      </c>
      <c r="H29" s="234">
        <f t="shared" si="162"/>
        <v>77706957.993381605</v>
      </c>
      <c r="I29" s="234">
        <f t="shared" si="162"/>
        <v>79579695.681022108</v>
      </c>
      <c r="J29" s="234">
        <f t="shared" si="162"/>
        <v>81497566.346934736</v>
      </c>
      <c r="K29" s="234">
        <f t="shared" si="162"/>
        <v>83461657.695895866</v>
      </c>
      <c r="L29" s="234">
        <f t="shared" si="162"/>
        <v>85473083.646366954</v>
      </c>
      <c r="M29" s="234">
        <f t="shared" si="162"/>
        <v>87532984.962244391</v>
      </c>
      <c r="N29" s="234">
        <f t="shared" si="162"/>
        <v>89642529.899834484</v>
      </c>
      <c r="O29" s="234">
        <f t="shared" si="162"/>
        <v>91802914.870420501</v>
      </c>
      <c r="P29" s="234">
        <f t="shared" si="162"/>
        <v>94015365.11879763</v>
      </c>
      <c r="Q29" s="234">
        <f t="shared" si="162"/>
        <v>96281135.418160647</v>
      </c>
      <c r="R29" s="234">
        <f t="shared" si="162"/>
        <v>98601510.781738326</v>
      </c>
      <c r="S29" s="234">
        <f t="shared" si="162"/>
        <v>100977807.19157822</v>
      </c>
      <c r="T29" s="234">
        <f t="shared" si="162"/>
        <v>103411372.34489526</v>
      </c>
      <c r="U29" s="234">
        <f t="shared" si="162"/>
        <v>105903586.41840723</v>
      </c>
      <c r="V29" s="234">
        <f t="shared" si="162"/>
        <v>108455862.85109085</v>
      </c>
      <c r="W29" s="234">
        <f t="shared" si="162"/>
        <v>111069649.14580214</v>
      </c>
      <c r="X29" s="234">
        <f t="shared" si="162"/>
        <v>113746427.69021598</v>
      </c>
      <c r="Y29" s="234">
        <f t="shared" si="162"/>
        <v>116487716.59755018</v>
      </c>
      <c r="Z29" s="234">
        <f t="shared" si="162"/>
        <v>119295070.56755114</v>
      </c>
      <c r="AA29" s="234">
        <f t="shared" si="162"/>
        <v>122170081.76822911</v>
      </c>
      <c r="AB29" s="234">
        <f t="shared" si="162"/>
        <v>125114380.73884344</v>
      </c>
      <c r="AC29" s="234">
        <f t="shared" si="162"/>
        <v>128129637.31464957</v>
      </c>
      <c r="AD29" s="234">
        <f t="shared" si="162"/>
        <v>131217561.57393262</v>
      </c>
      <c r="AE29" s="234">
        <f t="shared" si="162"/>
        <v>134379904.8078644</v>
      </c>
      <c r="AF29" s="234">
        <f t="shared" si="162"/>
        <v>137618460.51373392</v>
      </c>
      <c r="AG29" s="234">
        <f t="shared" si="162"/>
        <v>140935065.41211492</v>
      </c>
      <c r="AH29" s="234">
        <f t="shared" si="162"/>
        <v>144331600.48854688</v>
      </c>
      <c r="AI29" s="234">
        <f t="shared" si="162"/>
        <v>147809992.06032085</v>
      </c>
      <c r="AJ29" s="234">
        <f t="shared" si="162"/>
        <v>151372212.8689746</v>
      </c>
      <c r="AK29" s="234">
        <f t="shared" ref="AK29" si="163">AJ29+AJ29*$C$53</f>
        <v>155020283.19911689</v>
      </c>
      <c r="AL29" s="234">
        <f t="shared" ref="AL29" si="164">AK29+AK29*$C$53</f>
        <v>158756272.02421561</v>
      </c>
      <c r="AM29" s="234">
        <f t="shared" ref="AM29" si="165">AL29+AL29*$C$53</f>
        <v>162582298.1799992</v>
      </c>
      <c r="AN29" s="234">
        <f t="shared" ref="AN29" si="166">AM29+AM29*$C$53</f>
        <v>166500531.56613719</v>
      </c>
      <c r="AO29" s="234">
        <f t="shared" ref="AO29" si="167">AN29+AN29*$C$53</f>
        <v>170513194.37688109</v>
      </c>
      <c r="AP29" s="234">
        <f t="shared" ref="AP29" si="168">AO29+AO29*$C$53</f>
        <v>174622562.36136392</v>
      </c>
      <c r="AQ29" s="234">
        <f t="shared" ref="AQ29" si="169">AP29+AP29*$C$53</f>
        <v>178830966.11427277</v>
      </c>
      <c r="AR29" s="234">
        <f t="shared" ref="AR29" si="170">AQ29+AQ29*$C$53</f>
        <v>183140792.39762676</v>
      </c>
      <c r="AS29" s="234">
        <f t="shared" ref="AS29" si="171">AR29+AR29*$C$53</f>
        <v>187554485.49440956</v>
      </c>
      <c r="AT29" s="234">
        <f t="shared" ref="AT29" si="172">AS29+AS29*$C$53</f>
        <v>192074548.59482482</v>
      </c>
      <c r="AU29" s="234"/>
      <c r="AV29" s="234"/>
    </row>
    <row r="30" spans="1:48">
      <c r="A30" s="376" t="s">
        <v>423</v>
      </c>
      <c r="B30" s="340"/>
      <c r="C30" s="372">
        <f>SUM(C26:C29)</f>
        <v>279910159</v>
      </c>
      <c r="D30" s="339">
        <f>SUM(D26:D29)</f>
        <v>286965077.8107</v>
      </c>
      <c r="E30" s="339">
        <f t="shared" ref="E30:AJ30" si="173">SUM(E26:E29)</f>
        <v>294231464.54610276</v>
      </c>
      <c r="F30" s="339">
        <f t="shared" si="173"/>
        <v>301715595.71306002</v>
      </c>
      <c r="G30" s="339">
        <f t="shared" si="173"/>
        <v>309423938.941221</v>
      </c>
      <c r="H30" s="339">
        <f t="shared" si="173"/>
        <v>317363158.88430619</v>
      </c>
      <c r="I30" s="339">
        <f t="shared" si="173"/>
        <v>325540123.30583984</v>
      </c>
      <c r="J30" s="339">
        <f t="shared" si="173"/>
        <v>333961909.35516113</v>
      </c>
      <c r="K30" s="339">
        <f t="shared" si="173"/>
        <v>342635810.03971714</v>
      </c>
      <c r="L30" s="339">
        <f t="shared" si="173"/>
        <v>351569340.89983153</v>
      </c>
      <c r="M30" s="339">
        <f t="shared" si="173"/>
        <v>360770246.89234167</v>
      </c>
      <c r="N30" s="339">
        <f t="shared" si="173"/>
        <v>370246509.48969615</v>
      </c>
      <c r="O30" s="339">
        <f t="shared" si="173"/>
        <v>380006354.00131881</v>
      </c>
      <c r="P30" s="339">
        <f t="shared" si="173"/>
        <v>390058257.12425852</v>
      </c>
      <c r="Q30" s="339">
        <f t="shared" si="173"/>
        <v>400410954.7303679</v>
      </c>
      <c r="R30" s="339">
        <f t="shared" si="173"/>
        <v>411073449.89748544</v>
      </c>
      <c r="S30" s="339">
        <f t="shared" si="173"/>
        <v>422055021.19233155</v>
      </c>
      <c r="T30" s="339">
        <f t="shared" si="173"/>
        <v>433365231.21307707</v>
      </c>
      <c r="U30" s="339">
        <f t="shared" si="173"/>
        <v>445013935.39979184</v>
      </c>
      <c r="V30" s="339">
        <f t="shared" si="173"/>
        <v>457011291.12124658</v>
      </c>
      <c r="W30" s="339">
        <f t="shared" si="173"/>
        <v>469367767.04680759</v>
      </c>
      <c r="X30" s="339">
        <f t="shared" si="173"/>
        <v>482094152.81244385</v>
      </c>
      <c r="Y30" s="339">
        <f t="shared" si="173"/>
        <v>495201568.99015248</v>
      </c>
      <c r="Z30" s="339">
        <f t="shared" si="173"/>
        <v>508701477.37040448</v>
      </c>
      <c r="AA30" s="339">
        <f t="shared" si="173"/>
        <v>522605691.56752032</v>
      </c>
      <c r="AB30" s="339">
        <f t="shared" si="173"/>
        <v>536926387.95819664</v>
      </c>
      <c r="AC30" s="339">
        <f t="shared" si="173"/>
        <v>551676116.96373653</v>
      </c>
      <c r="AD30" s="339">
        <f t="shared" si="173"/>
        <v>566867814.68686581</v>
      </c>
      <c r="AE30" s="339">
        <f t="shared" si="173"/>
        <v>582514814.91436946</v>
      </c>
      <c r="AF30" s="339">
        <f t="shared" si="173"/>
        <v>598630861.49713767</v>
      </c>
      <c r="AG30" s="339">
        <f t="shared" si="173"/>
        <v>615230121.1195817</v>
      </c>
      <c r="AH30" s="339">
        <f t="shared" si="173"/>
        <v>632327196.47075844</v>
      </c>
      <c r="AI30" s="339">
        <f t="shared" si="173"/>
        <v>649937139.8299408</v>
      </c>
      <c r="AJ30" s="339">
        <f t="shared" si="173"/>
        <v>668075467.07977068</v>
      </c>
      <c r="AK30" s="339">
        <f t="shared" ref="AK30:AT30" si="174">SUM(AK26:AK29)</f>
        <v>686758172.16055608</v>
      </c>
      <c r="AL30" s="339">
        <f t="shared" si="174"/>
        <v>706001741.97970355</v>
      </c>
      <c r="AM30" s="339">
        <f t="shared" si="174"/>
        <v>725823171.79072261</v>
      </c>
      <c r="AN30" s="339">
        <f t="shared" si="174"/>
        <v>746239981.05670059</v>
      </c>
      <c r="AO30" s="339">
        <f t="shared" si="174"/>
        <v>767270229.81362402</v>
      </c>
      <c r="AP30" s="339">
        <f t="shared" si="174"/>
        <v>788932535.54940653</v>
      </c>
      <c r="AQ30" s="339">
        <f t="shared" si="174"/>
        <v>811246090.61499858</v>
      </c>
      <c r="AR30" s="339">
        <f t="shared" si="174"/>
        <v>834230680.18446577</v>
      </c>
      <c r="AS30" s="339">
        <f t="shared" si="174"/>
        <v>857906700.78147507</v>
      </c>
      <c r="AT30" s="339">
        <f t="shared" si="174"/>
        <v>882295179.39017129</v>
      </c>
      <c r="AU30" s="339"/>
      <c r="AV30" s="339"/>
    </row>
    <row r="31" spans="1:48">
      <c r="A31" s="105"/>
      <c r="K31" s="241"/>
      <c r="L31" s="242"/>
      <c r="M31" s="224"/>
      <c r="N31" s="224"/>
      <c r="O31" s="224"/>
      <c r="P31" s="224"/>
      <c r="Q31" s="224"/>
      <c r="R31" s="224"/>
      <c r="S31" s="224"/>
      <c r="T31" s="224"/>
      <c r="U31" s="224"/>
      <c r="V31" s="224"/>
      <c r="W31" s="224"/>
      <c r="X31" s="224"/>
      <c r="Y31" s="224"/>
      <c r="Z31" s="224"/>
      <c r="AA31" s="224"/>
      <c r="AB31" s="224"/>
      <c r="AC31" s="224"/>
      <c r="AD31" s="224"/>
      <c r="AE31" s="379"/>
      <c r="AF31" s="379"/>
      <c r="AG31" s="379"/>
      <c r="AH31" s="379"/>
      <c r="AI31" s="379"/>
      <c r="AJ31" s="265"/>
      <c r="AK31" s="265"/>
      <c r="AL31" s="265"/>
      <c r="AM31" s="265"/>
      <c r="AN31" s="265"/>
      <c r="AO31" s="265"/>
      <c r="AP31" s="265"/>
      <c r="AQ31" s="265"/>
      <c r="AR31" s="265"/>
      <c r="AS31" s="265"/>
      <c r="AT31" s="265"/>
      <c r="AU31" s="265"/>
      <c r="AV31" s="265"/>
    </row>
    <row r="32" spans="1:48" s="456" customFormat="1" ht="15" thickBot="1">
      <c r="A32" s="453" t="s">
        <v>617</v>
      </c>
      <c r="B32" s="454">
        <f t="shared" ref="B32:AD32" si="175">IF(B6&gt;=$B$3,(B24-A24)*$B$4 +A32,0)</f>
        <v>0</v>
      </c>
      <c r="C32" s="454">
        <f t="shared" si="175"/>
        <v>0</v>
      </c>
      <c r="D32" s="454">
        <f t="shared" si="175"/>
        <v>0</v>
      </c>
      <c r="E32" s="454">
        <f t="shared" si="175"/>
        <v>0</v>
      </c>
      <c r="F32" s="454">
        <f t="shared" si="175"/>
        <v>0</v>
      </c>
      <c r="G32" s="454">
        <f t="shared" si="175"/>
        <v>0</v>
      </c>
      <c r="H32" s="454">
        <f t="shared" si="175"/>
        <v>0</v>
      </c>
      <c r="I32" s="454">
        <f t="shared" si="175"/>
        <v>0</v>
      </c>
      <c r="J32" s="454">
        <f t="shared" si="175"/>
        <v>0</v>
      </c>
      <c r="K32" s="454">
        <f t="shared" si="175"/>
        <v>0</v>
      </c>
      <c r="L32" s="454">
        <f t="shared" si="175"/>
        <v>0</v>
      </c>
      <c r="M32" s="454">
        <f t="shared" si="175"/>
        <v>0</v>
      </c>
      <c r="N32" s="454">
        <f t="shared" si="175"/>
        <v>0</v>
      </c>
      <c r="O32" s="454">
        <f t="shared" si="175"/>
        <v>0</v>
      </c>
      <c r="P32" s="454">
        <f t="shared" si="175"/>
        <v>0</v>
      </c>
      <c r="Q32" s="454">
        <f t="shared" si="175"/>
        <v>0</v>
      </c>
      <c r="R32" s="454">
        <f t="shared" si="175"/>
        <v>0</v>
      </c>
      <c r="S32" s="454">
        <f t="shared" si="175"/>
        <v>0</v>
      </c>
      <c r="T32" s="454">
        <f t="shared" si="175"/>
        <v>0</v>
      </c>
      <c r="U32" s="454">
        <f t="shared" si="175"/>
        <v>0</v>
      </c>
      <c r="V32" s="454">
        <f t="shared" si="175"/>
        <v>0</v>
      </c>
      <c r="W32" s="454">
        <f t="shared" si="175"/>
        <v>0</v>
      </c>
      <c r="X32" s="454">
        <f t="shared" si="175"/>
        <v>0</v>
      </c>
      <c r="Y32" s="454">
        <f t="shared" si="175"/>
        <v>0</v>
      </c>
      <c r="Z32" s="454">
        <f t="shared" si="175"/>
        <v>0</v>
      </c>
      <c r="AA32" s="454">
        <f t="shared" si="175"/>
        <v>0</v>
      </c>
      <c r="AB32" s="454">
        <f t="shared" si="175"/>
        <v>0</v>
      </c>
      <c r="AC32" s="454">
        <f t="shared" si="175"/>
        <v>0</v>
      </c>
      <c r="AD32" s="454">
        <f t="shared" si="175"/>
        <v>0</v>
      </c>
      <c r="AE32" s="454">
        <f>IF(AE6&gt;=$B$3,(AE24-AD24)*$B$4 +AD32,0)</f>
        <v>0</v>
      </c>
      <c r="AF32" s="454">
        <f>IF(AF6&gt;=$B$3,(AF24-AE24)*$B$4 +AE32,0)</f>
        <v>84728978.72162056</v>
      </c>
      <c r="AG32" s="454">
        <f t="shared" ref="AG32:AT32" si="176">IF(AG6&gt;=$B$3,(AG24-AF24)*$B$4 +AF32,0)</f>
        <v>172017186.40717125</v>
      </c>
      <c r="AH32" s="454">
        <f t="shared" si="176"/>
        <v>261942433.17787695</v>
      </c>
      <c r="AI32" s="454">
        <f t="shared" si="176"/>
        <v>354584935.87229538</v>
      </c>
      <c r="AJ32" s="454">
        <f t="shared" si="176"/>
        <v>450027393.32284546</v>
      </c>
      <c r="AK32" s="454">
        <f t="shared" si="176"/>
        <v>548355064.00819683</v>
      </c>
      <c r="AL32" s="454">
        <f t="shared" si="176"/>
        <v>649655846.1570425</v>
      </c>
      <c r="AM32" s="454">
        <f t="shared" si="176"/>
        <v>754020360.38113403</v>
      </c>
      <c r="AN32" s="454">
        <f t="shared" si="176"/>
        <v>861542034.91799974</v>
      </c>
      <c r="AO32" s="454">
        <f t="shared" si="176"/>
        <v>972317193.56629658</v>
      </c>
      <c r="AP32" s="454">
        <f t="shared" si="176"/>
        <v>1086445146.3994141</v>
      </c>
      <c r="AQ32" s="454">
        <f t="shared" si="176"/>
        <v>1204028283.3456855</v>
      </c>
      <c r="AR32" s="454">
        <f t="shared" si="176"/>
        <v>1325172170.7263718</v>
      </c>
      <c r="AS32" s="454">
        <f t="shared" si="176"/>
        <v>1449985650.8455172</v>
      </c>
      <c r="AT32" s="454">
        <f t="shared" si="176"/>
        <v>1578580944.7287645</v>
      </c>
      <c r="AU32" s="455"/>
      <c r="AV32" s="455"/>
    </row>
    <row r="33" spans="1:48" s="245" customFormat="1" ht="15" thickBot="1">
      <c r="A33" s="262" t="s">
        <v>618</v>
      </c>
      <c r="C33" s="248">
        <f>IF(C6&gt;=$B$3,(C30-B30)*$B$4 +B33,0)</f>
        <v>0</v>
      </c>
      <c r="D33" s="248">
        <f t="shared" ref="D33:AT33" si="177">IF(D6&gt;=$B$3,(D30-C30)*$B$4 +C33,0)</f>
        <v>0</v>
      </c>
      <c r="E33" s="248">
        <f t="shared" si="177"/>
        <v>0</v>
      </c>
      <c r="F33" s="248">
        <f t="shared" si="177"/>
        <v>0</v>
      </c>
      <c r="G33" s="248">
        <f t="shared" si="177"/>
        <v>0</v>
      </c>
      <c r="H33" s="248">
        <f t="shared" si="177"/>
        <v>0</v>
      </c>
      <c r="I33" s="248">
        <f t="shared" si="177"/>
        <v>0</v>
      </c>
      <c r="J33" s="248">
        <f t="shared" si="177"/>
        <v>0</v>
      </c>
      <c r="K33" s="248">
        <f t="shared" si="177"/>
        <v>0</v>
      </c>
      <c r="L33" s="248">
        <f t="shared" si="177"/>
        <v>0</v>
      </c>
      <c r="M33" s="248">
        <f t="shared" si="177"/>
        <v>0</v>
      </c>
      <c r="N33" s="248">
        <f t="shared" si="177"/>
        <v>0</v>
      </c>
      <c r="O33" s="248">
        <f t="shared" si="177"/>
        <v>0</v>
      </c>
      <c r="P33" s="248">
        <f t="shared" si="177"/>
        <v>0</v>
      </c>
      <c r="Q33" s="248">
        <f t="shared" si="177"/>
        <v>0</v>
      </c>
      <c r="R33" s="248">
        <f t="shared" si="177"/>
        <v>0</v>
      </c>
      <c r="S33" s="248">
        <f t="shared" si="177"/>
        <v>0</v>
      </c>
      <c r="T33" s="248">
        <f t="shared" si="177"/>
        <v>0</v>
      </c>
      <c r="U33" s="248">
        <f t="shared" si="177"/>
        <v>0</v>
      </c>
      <c r="V33" s="248">
        <f t="shared" si="177"/>
        <v>0</v>
      </c>
      <c r="W33" s="248">
        <f t="shared" si="177"/>
        <v>0</v>
      </c>
      <c r="X33" s="248">
        <f t="shared" si="177"/>
        <v>0</v>
      </c>
      <c r="Y33" s="248">
        <f t="shared" si="177"/>
        <v>0</v>
      </c>
      <c r="Z33" s="248">
        <f t="shared" si="177"/>
        <v>0</v>
      </c>
      <c r="AA33" s="248">
        <f t="shared" si="177"/>
        <v>0</v>
      </c>
      <c r="AB33" s="248">
        <f t="shared" si="177"/>
        <v>0</v>
      </c>
      <c r="AC33" s="248">
        <f t="shared" si="177"/>
        <v>0</v>
      </c>
      <c r="AD33" s="248">
        <f t="shared" si="177"/>
        <v>0</v>
      </c>
      <c r="AE33" s="248">
        <f t="shared" si="177"/>
        <v>0</v>
      </c>
      <c r="AF33" s="248">
        <f>IF(AF6&gt;=$B$3,(AF30-AE30)*$B$4 +AE33,0)</f>
        <v>4029011.6456920505</v>
      </c>
      <c r="AG33" s="248">
        <f t="shared" si="177"/>
        <v>8178826.5513030589</v>
      </c>
      <c r="AH33" s="248">
        <f t="shared" si="177"/>
        <v>12453095.389097244</v>
      </c>
      <c r="AI33" s="248">
        <f t="shared" si="177"/>
        <v>16855581.228892833</v>
      </c>
      <c r="AJ33" s="248">
        <f t="shared" si="177"/>
        <v>21390163.041350305</v>
      </c>
      <c r="AK33" s="248">
        <f t="shared" si="177"/>
        <v>26060839.311546654</v>
      </c>
      <c r="AL33" s="248">
        <f t="shared" si="177"/>
        <v>30871731.76633352</v>
      </c>
      <c r="AM33" s="248">
        <f t="shared" si="177"/>
        <v>35827089.219088286</v>
      </c>
      <c r="AN33" s="248">
        <f t="shared" si="177"/>
        <v>40931291.535582781</v>
      </c>
      <c r="AO33" s="248">
        <f t="shared" si="177"/>
        <v>46188853.72481364</v>
      </c>
      <c r="AP33" s="248">
        <f t="shared" si="177"/>
        <v>51604430.158759266</v>
      </c>
      <c r="AQ33" s="248">
        <f t="shared" si="177"/>
        <v>57182818.925157279</v>
      </c>
      <c r="AR33" s="248">
        <f t="shared" si="177"/>
        <v>62928966.317524076</v>
      </c>
      <c r="AS33" s="248">
        <f t="shared" si="177"/>
        <v>68847971.466776401</v>
      </c>
      <c r="AT33" s="248">
        <f t="shared" si="177"/>
        <v>74945091.118950456</v>
      </c>
      <c r="AU33" s="248"/>
      <c r="AV33" s="248"/>
    </row>
    <row r="34" spans="1:48">
      <c r="A34" s="105"/>
      <c r="K34" s="239"/>
      <c r="L34" s="240"/>
      <c r="M34" s="240"/>
      <c r="N34" s="240"/>
      <c r="O34" s="240"/>
      <c r="P34" s="240"/>
      <c r="Q34" s="240"/>
      <c r="R34" s="240"/>
      <c r="S34" s="240"/>
      <c r="T34" s="240"/>
      <c r="U34" s="240"/>
      <c r="V34" s="240"/>
      <c r="W34" s="240"/>
      <c r="X34" s="240"/>
      <c r="Y34" s="240"/>
      <c r="Z34" s="240"/>
      <c r="AA34" s="240"/>
      <c r="AB34" s="240"/>
      <c r="AC34" s="240"/>
      <c r="AD34" s="240" t="s">
        <v>619</v>
      </c>
      <c r="AE34" s="380">
        <f>AE33/AE30</f>
        <v>0</v>
      </c>
      <c r="AF34" s="380">
        <f t="shared" ref="AF34:AT34" si="178">AF33/AF30</f>
        <v>6.7303774409754767E-3</v>
      </c>
      <c r="AG34" s="380">
        <f t="shared" si="178"/>
        <v>1.3293930629435726E-2</v>
      </c>
      <c r="AH34" s="380">
        <f t="shared" si="178"/>
        <v>1.9694068922865203E-2</v>
      </c>
      <c r="AI34" s="380">
        <f t="shared" si="178"/>
        <v>2.5934171469725792E-2</v>
      </c>
      <c r="AJ34" s="380">
        <f t="shared" si="178"/>
        <v>3.2017584981602447E-2</v>
      </c>
      <c r="AK34" s="380">
        <f t="shared" si="178"/>
        <v>3.7947621692740387E-2</v>
      </c>
      <c r="AL34" s="380">
        <f t="shared" si="178"/>
        <v>4.3727557498322765E-2</v>
      </c>
      <c r="AM34" s="380">
        <f t="shared" si="178"/>
        <v>4.9360630263011705E-2</v>
      </c>
      <c r="AN34" s="380">
        <f t="shared" si="178"/>
        <v>5.4850038291465855E-2</v>
      </c>
      <c r="AO34" s="380">
        <f t="shared" si="178"/>
        <v>6.0198938952751073E-2</v>
      </c>
      <c r="AP34" s="380">
        <f t="shared" si="178"/>
        <v>6.5410447450772624E-2</v>
      </c>
      <c r="AQ34" s="380">
        <f t="shared" si="178"/>
        <v>7.0487635733082532E-2</v>
      </c>
      <c r="AR34" s="380">
        <f t="shared" si="178"/>
        <v>7.5433531530642306E-2</v>
      </c>
      <c r="AS34" s="380">
        <f t="shared" si="178"/>
        <v>8.0251117521360021E-2</v>
      </c>
      <c r="AT34" s="380">
        <f t="shared" si="178"/>
        <v>8.4943330610455489E-2</v>
      </c>
    </row>
    <row r="35" spans="1:48" s="381" customFormat="1" ht="15" thickBot="1">
      <c r="D35" s="382"/>
      <c r="E35" s="382"/>
      <c r="F35" s="382"/>
      <c r="G35"/>
      <c r="H35"/>
      <c r="I35"/>
      <c r="J35"/>
      <c r="K35"/>
      <c r="L35"/>
      <c r="M35"/>
      <c r="N35"/>
      <c r="O35"/>
      <c r="P35"/>
      <c r="Q35"/>
      <c r="R35"/>
      <c r="S35"/>
      <c r="T35"/>
      <c r="U35"/>
      <c r="V35" s="67"/>
      <c r="W35"/>
      <c r="X35"/>
      <c r="Y35"/>
      <c r="Z35"/>
      <c r="AA35"/>
      <c r="AB35"/>
      <c r="AC35"/>
      <c r="AD35"/>
      <c r="AE35" s="452"/>
      <c r="AF35" s="452"/>
      <c r="AG35" s="452"/>
      <c r="AH35" s="452"/>
      <c r="AI35" s="452"/>
    </row>
    <row r="36" spans="1:48" s="381" customFormat="1" ht="15" thickBot="1">
      <c r="A36" s="383" t="s">
        <v>620</v>
      </c>
      <c r="B36" s="384" t="s">
        <v>621</v>
      </c>
      <c r="C36" s="594" t="s">
        <v>622</v>
      </c>
      <c r="D36" s="594"/>
      <c r="E36" s="594"/>
      <c r="F36" s="595"/>
      <c r="G36"/>
      <c r="H36"/>
      <c r="I36"/>
      <c r="J36"/>
      <c r="K36"/>
      <c r="L36"/>
      <c r="M36"/>
      <c r="N36"/>
      <c r="O36"/>
      <c r="P36" s="67"/>
      <c r="Q36"/>
      <c r="R36"/>
      <c r="S36"/>
      <c r="T36"/>
      <c r="U36"/>
      <c r="V36"/>
      <c r="W36"/>
      <c r="X36"/>
      <c r="Y36"/>
      <c r="Z36"/>
      <c r="AA36"/>
      <c r="AB36"/>
      <c r="AC36"/>
      <c r="AD36"/>
      <c r="AE36" s="224"/>
      <c r="AF36" s="382" t="s">
        <v>423</v>
      </c>
      <c r="AG36" s="382">
        <f>SUM(AF33:AT33)</f>
        <v>558295761.40086782</v>
      </c>
      <c r="AH36" s="385"/>
    </row>
    <row r="37" spans="1:48" s="381" customFormat="1" ht="56.25" customHeight="1">
      <c r="A37" s="386" t="s">
        <v>623</v>
      </c>
      <c r="B37" s="387" t="s">
        <v>624</v>
      </c>
      <c r="C37" s="596" t="s">
        <v>625</v>
      </c>
      <c r="D37" s="596"/>
      <c r="E37" s="596"/>
      <c r="F37" s="597"/>
      <c r="G37"/>
      <c r="H37"/>
      <c r="I37"/>
      <c r="J37"/>
      <c r="K37"/>
      <c r="L37"/>
      <c r="M37"/>
      <c r="N37"/>
      <c r="O37"/>
      <c r="P37" s="67"/>
      <c r="Q37"/>
      <c r="R37"/>
      <c r="S37"/>
      <c r="T37"/>
      <c r="U37"/>
      <c r="V37"/>
      <c r="W37"/>
      <c r="X37"/>
      <c r="Y37"/>
      <c r="Z37"/>
      <c r="AA37"/>
      <c r="AB37"/>
      <c r="AC37"/>
      <c r="AD37"/>
      <c r="AE37" s="224"/>
      <c r="AF37" s="388"/>
      <c r="AG37" s="382"/>
      <c r="AH37" s="385"/>
    </row>
    <row r="38" spans="1:48" s="381" customFormat="1" ht="29.25" customHeight="1">
      <c r="A38" s="389" t="s">
        <v>944</v>
      </c>
      <c r="B38" s="459" t="s">
        <v>946</v>
      </c>
      <c r="C38" s="598" t="s">
        <v>626</v>
      </c>
      <c r="D38" s="598"/>
      <c r="E38" s="598"/>
      <c r="F38" s="599"/>
      <c r="G38"/>
      <c r="H38" s="274"/>
      <c r="I38"/>
      <c r="J38"/>
      <c r="K38"/>
      <c r="L38"/>
      <c r="M38"/>
      <c r="N38"/>
      <c r="O38"/>
      <c r="P38" s="67"/>
      <c r="Q38"/>
      <c r="R38"/>
      <c r="S38"/>
      <c r="T38"/>
      <c r="U38"/>
      <c r="V38"/>
      <c r="W38"/>
      <c r="X38"/>
      <c r="Y38"/>
      <c r="Z38"/>
      <c r="AA38"/>
      <c r="AB38"/>
      <c r="AC38"/>
      <c r="AD38"/>
      <c r="AE38" s="274"/>
      <c r="AF38" s="382"/>
      <c r="AG38" s="382"/>
      <c r="AH38" s="385"/>
    </row>
    <row r="39" spans="1:48" ht="32.25" customHeight="1">
      <c r="A39" s="390" t="s">
        <v>945</v>
      </c>
      <c r="B39" s="460" t="s">
        <v>627</v>
      </c>
      <c r="C39" s="590" t="s">
        <v>628</v>
      </c>
      <c r="D39" s="590"/>
      <c r="E39" s="590"/>
      <c r="F39" s="591"/>
    </row>
    <row r="40" spans="1:48" ht="26">
      <c r="A40" s="390" t="s">
        <v>629</v>
      </c>
      <c r="B40" s="461">
        <v>2048</v>
      </c>
      <c r="C40" s="583" t="s">
        <v>943</v>
      </c>
      <c r="D40" s="583"/>
      <c r="E40" s="583"/>
      <c r="F40" s="584"/>
    </row>
    <row r="41" spans="1:48">
      <c r="A41" s="390" t="s">
        <v>631</v>
      </c>
      <c r="B41" s="461">
        <v>2062</v>
      </c>
      <c r="C41" s="583" t="s">
        <v>943</v>
      </c>
      <c r="D41" s="583"/>
      <c r="E41" s="583"/>
      <c r="F41" s="584"/>
    </row>
    <row r="42" spans="1:48">
      <c r="A42" s="585"/>
      <c r="B42" s="586"/>
      <c r="C42" s="586"/>
      <c r="D42" s="586"/>
      <c r="E42" s="586"/>
      <c r="F42" s="587"/>
    </row>
    <row r="43" spans="1:48" ht="69.75" customHeight="1">
      <c r="A43" s="390" t="s">
        <v>632</v>
      </c>
      <c r="B43" s="461" t="s">
        <v>624</v>
      </c>
      <c r="C43" s="588" t="s">
        <v>633</v>
      </c>
      <c r="D43" s="588"/>
      <c r="E43" s="588"/>
      <c r="F43" s="589"/>
    </row>
    <row r="44" spans="1:48" ht="15" customHeight="1">
      <c r="A44" s="391" t="s">
        <v>634</v>
      </c>
      <c r="B44" s="462" t="s">
        <v>635</v>
      </c>
      <c r="C44" s="590" t="s">
        <v>636</v>
      </c>
      <c r="D44" s="590"/>
      <c r="E44" s="590"/>
      <c r="F44" s="591"/>
    </row>
    <row r="45" spans="1:48">
      <c r="A45" s="392" t="s">
        <v>637</v>
      </c>
      <c r="B45" s="462">
        <v>20.556370000000001</v>
      </c>
      <c r="C45" s="590"/>
      <c r="D45" s="590"/>
      <c r="E45" s="590"/>
      <c r="F45" s="591"/>
    </row>
    <row r="46" spans="1:48">
      <c r="A46" s="392" t="s">
        <v>638</v>
      </c>
      <c r="B46" s="462">
        <v>21.687619999999999</v>
      </c>
      <c r="C46" s="590"/>
      <c r="D46" s="590"/>
      <c r="E46" s="590"/>
      <c r="F46" s="591"/>
    </row>
    <row r="47" spans="1:48">
      <c r="A47" s="392" t="s">
        <v>639</v>
      </c>
      <c r="B47" s="462">
        <v>17.29203</v>
      </c>
      <c r="C47" s="590"/>
      <c r="D47" s="590"/>
      <c r="E47" s="590"/>
      <c r="F47" s="591"/>
    </row>
    <row r="48" spans="1:48" ht="15" thickBot="1">
      <c r="A48" s="393" t="s">
        <v>640</v>
      </c>
      <c r="B48" s="394">
        <v>20.62914</v>
      </c>
      <c r="C48" s="592"/>
      <c r="D48" s="592"/>
      <c r="E48" s="592"/>
      <c r="F48" s="593"/>
    </row>
    <row r="51" spans="1:4" ht="15" thickBot="1">
      <c r="A51" s="105" t="s">
        <v>641</v>
      </c>
    </row>
    <row r="52" spans="1:4" ht="26.5" thickBot="1">
      <c r="A52" s="395" t="s">
        <v>642</v>
      </c>
      <c r="B52" s="396" t="s">
        <v>643</v>
      </c>
      <c r="C52" s="396" t="s">
        <v>644</v>
      </c>
      <c r="D52" s="397" t="s">
        <v>645</v>
      </c>
    </row>
    <row r="53" spans="1:4" ht="15" thickBot="1">
      <c r="A53" s="398" t="s">
        <v>637</v>
      </c>
      <c r="B53" s="399">
        <v>1.2500000000000001E-2</v>
      </c>
      <c r="C53" s="399">
        <v>2.41E-2</v>
      </c>
      <c r="D53" s="399">
        <v>1.8100000000000002E-2</v>
      </c>
    </row>
    <row r="54" spans="1:4" ht="15" thickBot="1">
      <c r="A54" s="398" t="s">
        <v>646</v>
      </c>
      <c r="B54" s="399">
        <v>8.0000000000000002E-3</v>
      </c>
      <c r="C54" s="399">
        <v>2.81E-2</v>
      </c>
      <c r="D54" s="399">
        <v>1.8499999999999999E-2</v>
      </c>
    </row>
    <row r="55" spans="1:4" ht="15" thickBot="1">
      <c r="A55" s="400" t="s">
        <v>647</v>
      </c>
      <c r="B55" s="399">
        <v>2.4299999999999999E-2</v>
      </c>
      <c r="C55" s="399">
        <v>3.2399999999999998E-2</v>
      </c>
      <c r="D55" s="399">
        <v>2.86E-2</v>
      </c>
    </row>
    <row r="56" spans="1:4" ht="15" thickBot="1">
      <c r="A56" s="400" t="s">
        <v>648</v>
      </c>
      <c r="B56" s="399">
        <v>-5.0000000000000001E-4</v>
      </c>
      <c r="C56" s="399">
        <v>2.1700000000000001E-2</v>
      </c>
      <c r="D56" s="399">
        <v>1.49E-2</v>
      </c>
    </row>
    <row r="57" spans="1:4" ht="15" thickBot="1">
      <c r="A57" s="400" t="s">
        <v>640</v>
      </c>
      <c r="B57" s="399">
        <v>-4.6100000000000002E-2</v>
      </c>
      <c r="C57" s="399">
        <v>-6.1000000000000004E-3</v>
      </c>
      <c r="D57" s="399">
        <v>-4.41E-2</v>
      </c>
    </row>
    <row r="58" spans="1:4" ht="15" thickBot="1">
      <c r="A58" s="401" t="s">
        <v>649</v>
      </c>
      <c r="B58" s="402">
        <v>1.01E-2</v>
      </c>
      <c r="C58" s="402">
        <v>2.64E-2</v>
      </c>
      <c r="D58" s="402">
        <v>1.83E-2</v>
      </c>
    </row>
    <row r="59" spans="1:4">
      <c r="A59" s="403" t="s">
        <v>650</v>
      </c>
    </row>
  </sheetData>
  <mergeCells count="9">
    <mergeCell ref="C41:F41"/>
    <mergeCell ref="A42:F42"/>
    <mergeCell ref="C43:F43"/>
    <mergeCell ref="C44:F48"/>
    <mergeCell ref="C36:F36"/>
    <mergeCell ref="C37:F37"/>
    <mergeCell ref="C38:F38"/>
    <mergeCell ref="C39:F39"/>
    <mergeCell ref="C40:F4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CA885-5678-40CD-9512-FC92E837E2D2}">
  <sheetPr codeName="Sheet22">
    <tabColor theme="3" tint="0.79998168889431442"/>
  </sheetPr>
  <dimension ref="A1:L60"/>
  <sheetViews>
    <sheetView workbookViewId="0">
      <selection activeCell="C4" sqref="C4"/>
    </sheetView>
  </sheetViews>
  <sheetFormatPr defaultColWidth="9" defaultRowHeight="14.5"/>
  <cols>
    <col min="1" max="1" width="25.54296875" bestFit="1" customWidth="1"/>
    <col min="2" max="2" width="20.453125" bestFit="1" customWidth="1"/>
    <col min="3" max="3" width="20.54296875" bestFit="1" customWidth="1"/>
    <col min="4" max="4" width="21" bestFit="1" customWidth="1"/>
    <col min="5" max="6" width="13" bestFit="1" customWidth="1"/>
    <col min="7" max="7" width="14" customWidth="1"/>
    <col min="8" max="8" width="14" bestFit="1" customWidth="1"/>
    <col min="9" max="10" width="13" bestFit="1" customWidth="1"/>
    <col min="11" max="11" width="14" bestFit="1" customWidth="1"/>
    <col min="12" max="12" width="13" bestFit="1" customWidth="1"/>
  </cols>
  <sheetData>
    <row r="1" spans="1:12">
      <c r="A1" t="s">
        <v>820</v>
      </c>
    </row>
    <row r="3" spans="1:12">
      <c r="A3" s="363" t="s">
        <v>592</v>
      </c>
      <c r="B3" s="448">
        <f>Project!$B$232</f>
        <v>2048</v>
      </c>
    </row>
    <row r="4" spans="1:12">
      <c r="A4" s="363"/>
      <c r="B4" s="448"/>
    </row>
    <row r="5" spans="1:12" ht="15" thickBot="1">
      <c r="A5" t="s">
        <v>651</v>
      </c>
    </row>
    <row r="6" spans="1:12">
      <c r="A6" s="404" t="s">
        <v>652</v>
      </c>
      <c r="B6" s="405" t="s">
        <v>653</v>
      </c>
      <c r="C6" s="405" t="s">
        <v>654</v>
      </c>
      <c r="D6" s="405" t="s">
        <v>655</v>
      </c>
      <c r="E6" s="405" t="s">
        <v>656</v>
      </c>
      <c r="F6" s="406" t="s">
        <v>106</v>
      </c>
      <c r="I6" s="600" t="s">
        <v>657</v>
      </c>
      <c r="J6" s="600"/>
      <c r="K6" s="600"/>
      <c r="L6" s="600"/>
    </row>
    <row r="7" spans="1:12">
      <c r="A7" s="407" t="s">
        <v>658</v>
      </c>
      <c r="B7" s="463">
        <v>180554.42641886362</v>
      </c>
      <c r="C7" s="463">
        <v>193184.92457380783</v>
      </c>
      <c r="D7" s="463">
        <v>131363.62137103506</v>
      </c>
      <c r="E7" s="463">
        <v>140553.0276362935</v>
      </c>
      <c r="F7" s="408">
        <v>645656</v>
      </c>
      <c r="I7" s="409" t="s">
        <v>659</v>
      </c>
    </row>
    <row r="8" spans="1:12" ht="15" thickBot="1">
      <c r="A8" s="410" t="s">
        <v>660</v>
      </c>
      <c r="B8" s="411">
        <v>18925012.609648414</v>
      </c>
      <c r="C8" s="411">
        <v>17176218.697575755</v>
      </c>
      <c r="D8" s="411">
        <v>13838849.051711971</v>
      </c>
      <c r="E8" s="411">
        <v>12560049.641063865</v>
      </c>
      <c r="F8" s="412">
        <v>62500130</v>
      </c>
      <c r="I8" s="413" t="s">
        <v>661</v>
      </c>
    </row>
    <row r="9" spans="1:12">
      <c r="I9" s="413" t="s">
        <v>662</v>
      </c>
    </row>
    <row r="10" spans="1:12" ht="15" thickBot="1">
      <c r="A10" t="s">
        <v>663</v>
      </c>
      <c r="I10" s="413" t="s">
        <v>664</v>
      </c>
    </row>
    <row r="11" spans="1:12">
      <c r="A11" s="404" t="s">
        <v>652</v>
      </c>
      <c r="B11" s="405" t="s">
        <v>653</v>
      </c>
      <c r="C11" s="405" t="s">
        <v>654</v>
      </c>
      <c r="D11" s="405" t="s">
        <v>655</v>
      </c>
      <c r="E11" s="405" t="s">
        <v>656</v>
      </c>
      <c r="F11" s="406" t="s">
        <v>106</v>
      </c>
      <c r="I11" s="414"/>
    </row>
    <row r="12" spans="1:12">
      <c r="A12" s="407" t="s">
        <v>658</v>
      </c>
      <c r="B12" s="463">
        <v>64126.776943514378</v>
      </c>
      <c r="C12" s="463">
        <v>68612.699299073734</v>
      </c>
      <c r="D12" s="463">
        <v>46655.879965026121</v>
      </c>
      <c r="E12" s="463">
        <v>49919.643792385796</v>
      </c>
      <c r="F12" s="408">
        <v>229315</v>
      </c>
      <c r="I12" s="414"/>
    </row>
    <row r="13" spans="1:12" ht="15" thickBot="1">
      <c r="A13" s="410" t="s">
        <v>660</v>
      </c>
      <c r="B13" s="411">
        <v>3979944.8863390316</v>
      </c>
      <c r="C13" s="411">
        <v>3612172.1650640145</v>
      </c>
      <c r="D13" s="411">
        <v>2910320.7301483559</v>
      </c>
      <c r="E13" s="411">
        <v>2641388.2184485998</v>
      </c>
      <c r="F13" s="412">
        <v>13143826</v>
      </c>
      <c r="I13" s="409" t="s">
        <v>665</v>
      </c>
    </row>
    <row r="14" spans="1:12">
      <c r="I14" s="413" t="s">
        <v>666</v>
      </c>
    </row>
    <row r="15" spans="1:12" ht="15" thickBot="1">
      <c r="A15" t="s">
        <v>667</v>
      </c>
      <c r="I15" s="413" t="s">
        <v>668</v>
      </c>
    </row>
    <row r="16" spans="1:12">
      <c r="A16" s="404" t="s">
        <v>652</v>
      </c>
      <c r="B16" s="405" t="s">
        <v>669</v>
      </c>
      <c r="C16" s="405" t="s">
        <v>654</v>
      </c>
      <c r="D16" s="405" t="s">
        <v>655</v>
      </c>
      <c r="E16" s="405" t="s">
        <v>656</v>
      </c>
      <c r="F16" s="406" t="s">
        <v>106</v>
      </c>
      <c r="I16" s="413" t="s">
        <v>670</v>
      </c>
    </row>
    <row r="17" spans="1:9">
      <c r="A17" s="407" t="s">
        <v>658</v>
      </c>
      <c r="B17" s="463">
        <v>244681.20336237803</v>
      </c>
      <c r="C17" s="463">
        <v>261797.62387288158</v>
      </c>
      <c r="D17" s="463">
        <v>178019.50133606116</v>
      </c>
      <c r="E17" s="463">
        <v>190472.67142867928</v>
      </c>
      <c r="F17" s="408">
        <v>874971</v>
      </c>
      <c r="I17" s="414"/>
    </row>
    <row r="18" spans="1:9" ht="15" thickBot="1">
      <c r="A18" s="410" t="s">
        <v>660</v>
      </c>
      <c r="B18" s="415">
        <v>22904957.495987445</v>
      </c>
      <c r="C18" s="415">
        <v>20788390.86263977</v>
      </c>
      <c r="D18" s="415">
        <v>16749169.781860327</v>
      </c>
      <c r="E18" s="415">
        <v>15201437.859512463</v>
      </c>
      <c r="F18" s="412">
        <v>75643956</v>
      </c>
      <c r="I18" s="409" t="s">
        <v>671</v>
      </c>
    </row>
    <row r="19" spans="1:9">
      <c r="B19" s="274" t="s">
        <v>672</v>
      </c>
      <c r="C19" s="224"/>
      <c r="E19" s="224"/>
      <c r="I19" s="413" t="s">
        <v>673</v>
      </c>
    </row>
    <row r="20" spans="1:9">
      <c r="D20" s="232"/>
      <c r="E20" s="224"/>
      <c r="I20" s="413" t="s">
        <v>674</v>
      </c>
    </row>
    <row r="21" spans="1:9">
      <c r="I21" s="414"/>
    </row>
    <row r="22" spans="1:9">
      <c r="I22" s="409" t="s">
        <v>675</v>
      </c>
    </row>
    <row r="23" spans="1:9">
      <c r="I23" s="413" t="s">
        <v>676</v>
      </c>
    </row>
    <row r="24" spans="1:9" ht="15" thickBot="1">
      <c r="A24" s="3" t="s">
        <v>677</v>
      </c>
      <c r="I24" s="413" t="s">
        <v>678</v>
      </c>
    </row>
    <row r="25" spans="1:9" ht="15" thickBot="1">
      <c r="A25" s="416" t="s">
        <v>679</v>
      </c>
      <c r="B25" s="216" t="s">
        <v>680</v>
      </c>
      <c r="C25" s="216"/>
      <c r="D25" s="216"/>
      <c r="E25" s="216"/>
      <c r="F25" s="417"/>
      <c r="I25" s="418"/>
    </row>
    <row r="26" spans="1:9" ht="15" thickBot="1">
      <c r="A26" s="419"/>
      <c r="B26" s="420"/>
      <c r="C26" s="420"/>
      <c r="D26" s="420"/>
      <c r="E26" s="420"/>
      <c r="F26" s="421"/>
      <c r="I26" s="409" t="s">
        <v>681</v>
      </c>
    </row>
    <row r="27" spans="1:9" ht="15" thickBot="1">
      <c r="A27" s="416" t="s">
        <v>682</v>
      </c>
      <c r="B27" s="420"/>
      <c r="C27" s="420"/>
      <c r="D27" s="420"/>
      <c r="E27" s="420"/>
      <c r="F27" s="421"/>
      <c r="I27" s="413" t="s">
        <v>683</v>
      </c>
    </row>
    <row r="28" spans="1:9">
      <c r="A28" s="422" t="s">
        <v>651</v>
      </c>
      <c r="B28" s="420" t="s">
        <v>684</v>
      </c>
      <c r="C28" s="420"/>
      <c r="D28" s="420"/>
      <c r="E28" s="420"/>
      <c r="F28" s="421"/>
      <c r="I28" s="413" t="s">
        <v>685</v>
      </c>
    </row>
    <row r="29" spans="1:9">
      <c r="A29" s="423"/>
      <c r="B29" t="s">
        <v>686</v>
      </c>
      <c r="F29" s="424"/>
    </row>
    <row r="30" spans="1:9">
      <c r="A30" s="423"/>
      <c r="F30" s="424"/>
    </row>
    <row r="31" spans="1:9">
      <c r="A31" s="423" t="s">
        <v>663</v>
      </c>
      <c r="B31" t="s">
        <v>687</v>
      </c>
      <c r="F31" s="424"/>
    </row>
    <row r="32" spans="1:9" ht="15" thickBot="1">
      <c r="A32" s="425"/>
      <c r="B32" s="426" t="s">
        <v>688</v>
      </c>
      <c r="C32" s="426"/>
      <c r="D32" s="426"/>
      <c r="E32" s="426"/>
      <c r="F32" s="427"/>
    </row>
    <row r="33" spans="1:6" ht="15" thickBot="1"/>
    <row r="34" spans="1:6" ht="15" thickBot="1">
      <c r="A34" s="416" t="s">
        <v>689</v>
      </c>
      <c r="B34" s="216"/>
      <c r="C34" s="216"/>
      <c r="D34" s="216"/>
      <c r="E34" s="216"/>
      <c r="F34" s="417"/>
    </row>
    <row r="35" spans="1:6">
      <c r="A35" s="423" t="s">
        <v>690</v>
      </c>
      <c r="F35" s="424"/>
    </row>
    <row r="36" spans="1:6">
      <c r="A36" s="423" t="s">
        <v>691</v>
      </c>
      <c r="F36" s="424"/>
    </row>
    <row r="37" spans="1:6">
      <c r="A37" s="423" t="s">
        <v>692</v>
      </c>
      <c r="F37" s="424"/>
    </row>
    <row r="38" spans="1:6">
      <c r="A38" s="423" t="s">
        <v>693</v>
      </c>
      <c r="F38" s="424"/>
    </row>
    <row r="39" spans="1:6">
      <c r="A39" s="423" t="s">
        <v>694</v>
      </c>
      <c r="F39" s="424"/>
    </row>
    <row r="40" spans="1:6">
      <c r="A40" s="423" t="s">
        <v>695</v>
      </c>
      <c r="F40" s="424"/>
    </row>
    <row r="41" spans="1:6">
      <c r="A41" s="423" t="s">
        <v>696</v>
      </c>
      <c r="F41" s="424"/>
    </row>
    <row r="42" spans="1:6">
      <c r="A42" s="423"/>
      <c r="F42" s="424"/>
    </row>
    <row r="43" spans="1:6">
      <c r="A43" s="423"/>
      <c r="F43" s="424"/>
    </row>
    <row r="44" spans="1:6">
      <c r="A44" s="423"/>
      <c r="F44" s="424"/>
    </row>
    <row r="45" spans="1:6">
      <c r="A45" s="423"/>
      <c r="F45" s="424"/>
    </row>
    <row r="46" spans="1:6">
      <c r="A46" s="423"/>
      <c r="F46" s="424"/>
    </row>
    <row r="47" spans="1:6">
      <c r="A47" s="423"/>
      <c r="F47" s="424"/>
    </row>
    <row r="48" spans="1:6">
      <c r="A48" s="423"/>
      <c r="F48" s="424"/>
    </row>
    <row r="49" spans="1:6">
      <c r="A49" s="423"/>
      <c r="F49" s="424"/>
    </row>
    <row r="50" spans="1:6">
      <c r="A50" s="423"/>
      <c r="F50" s="424"/>
    </row>
    <row r="51" spans="1:6" ht="15" thickBot="1">
      <c r="A51" s="425"/>
      <c r="B51" s="426"/>
      <c r="C51" s="426"/>
      <c r="D51" s="426"/>
      <c r="E51" s="426"/>
      <c r="F51" s="427"/>
    </row>
    <row r="52" spans="1:6" ht="15" thickBot="1"/>
    <row r="53" spans="1:6" ht="15" thickBot="1">
      <c r="A53" s="416" t="s">
        <v>697</v>
      </c>
      <c r="B53" s="216"/>
      <c r="C53" s="216"/>
      <c r="D53" s="216"/>
      <c r="E53" s="216"/>
      <c r="F53" s="417"/>
    </row>
    <row r="54" spans="1:6" ht="27" customHeight="1">
      <c r="A54" s="601" t="s">
        <v>698</v>
      </c>
      <c r="B54" s="602"/>
      <c r="C54" s="602"/>
      <c r="D54" s="602"/>
      <c r="E54" s="602"/>
      <c r="F54" s="603"/>
    </row>
    <row r="55" spans="1:6">
      <c r="A55" s="428"/>
      <c r="B55" s="18"/>
      <c r="C55" s="18"/>
      <c r="D55" s="18"/>
      <c r="E55" s="18"/>
      <c r="F55" s="429"/>
    </row>
    <row r="56" spans="1:6" ht="35.25" customHeight="1">
      <c r="A56" s="604" t="s">
        <v>699</v>
      </c>
      <c r="B56" s="605"/>
      <c r="C56" s="605"/>
      <c r="D56" s="605"/>
      <c r="E56" s="605"/>
      <c r="F56" s="606"/>
    </row>
    <row r="57" spans="1:6">
      <c r="A57" s="423"/>
      <c r="F57" s="424"/>
    </row>
    <row r="58" spans="1:6">
      <c r="A58" s="423" t="s">
        <v>700</v>
      </c>
      <c r="F58" s="424"/>
    </row>
    <row r="59" spans="1:6">
      <c r="A59" s="423"/>
      <c r="F59" s="424"/>
    </row>
    <row r="60" spans="1:6" ht="15" thickBot="1">
      <c r="A60" s="425"/>
      <c r="B60" s="426"/>
      <c r="C60" s="426"/>
      <c r="D60" s="426"/>
      <c r="E60" s="426"/>
      <c r="F60" s="427"/>
    </row>
  </sheetData>
  <mergeCells count="3">
    <mergeCell ref="I6:L6"/>
    <mergeCell ref="A54:F54"/>
    <mergeCell ref="A56:F5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1B7E1-1C53-486D-AD37-CB577D429302}">
  <sheetPr codeName="Sheet23">
    <tabColor theme="3" tint="0.79998168889431442"/>
  </sheetPr>
  <dimension ref="A1:Q81"/>
  <sheetViews>
    <sheetView workbookViewId="0">
      <selection activeCell="K7" sqref="K7"/>
    </sheetView>
  </sheetViews>
  <sheetFormatPr defaultColWidth="9" defaultRowHeight="14.5"/>
  <cols>
    <col min="1" max="1" width="31" bestFit="1" customWidth="1"/>
    <col min="2" max="7" width="10.453125" customWidth="1"/>
    <col min="8" max="8" width="10.453125" style="3" customWidth="1"/>
    <col min="9" max="10" width="10.453125" customWidth="1"/>
    <col min="11" max="11" width="28" bestFit="1" customWidth="1"/>
    <col min="12" max="12" width="10" bestFit="1" customWidth="1"/>
    <col min="13" max="13" width="21" customWidth="1"/>
    <col min="14" max="16" width="13.453125" customWidth="1"/>
    <col min="17" max="17" width="13.453125" style="3" customWidth="1"/>
    <col min="18" max="19" width="13.453125" customWidth="1"/>
  </cols>
  <sheetData>
    <row r="1" spans="1:17">
      <c r="A1" s="3" t="s">
        <v>570</v>
      </c>
      <c r="B1" s="137" t="s">
        <v>193</v>
      </c>
      <c r="C1" s="137" t="s">
        <v>194</v>
      </c>
      <c r="D1" s="137" t="s">
        <v>195</v>
      </c>
      <c r="E1" s="137" t="s">
        <v>196</v>
      </c>
      <c r="F1" s="137" t="s">
        <v>197</v>
      </c>
      <c r="G1" s="137" t="s">
        <v>198</v>
      </c>
      <c r="H1" s="137" t="s">
        <v>199</v>
      </c>
      <c r="I1" s="137" t="s">
        <v>701</v>
      </c>
      <c r="J1" s="137" t="s">
        <v>702</v>
      </c>
      <c r="L1" s="137" t="s">
        <v>703</v>
      </c>
      <c r="M1" s="167" t="s">
        <v>704</v>
      </c>
      <c r="Q1"/>
    </row>
    <row r="2" spans="1:17">
      <c r="A2" t="s">
        <v>181</v>
      </c>
      <c r="B2" s="28"/>
      <c r="C2" s="28"/>
      <c r="D2" s="28"/>
      <c r="E2" s="28"/>
      <c r="F2" s="28"/>
      <c r="G2" s="28"/>
      <c r="H2" s="28"/>
      <c r="I2" s="327"/>
      <c r="J2" s="327"/>
      <c r="Q2"/>
    </row>
    <row r="3" spans="1:17">
      <c r="A3" t="s">
        <v>183</v>
      </c>
      <c r="B3" s="28"/>
      <c r="C3" s="28">
        <v>1</v>
      </c>
      <c r="D3" s="28"/>
      <c r="E3" s="28">
        <v>2</v>
      </c>
      <c r="F3" s="28"/>
      <c r="G3" s="28"/>
      <c r="H3" s="333">
        <f>I3</f>
        <v>2</v>
      </c>
      <c r="I3" s="331">
        <v>2</v>
      </c>
      <c r="J3" s="331"/>
      <c r="Q3"/>
    </row>
    <row r="4" spans="1:17">
      <c r="A4" t="s">
        <v>184</v>
      </c>
      <c r="B4" s="28"/>
      <c r="C4" s="28"/>
      <c r="D4" s="333">
        <f>J4</f>
        <v>1</v>
      </c>
      <c r="E4" s="28"/>
      <c r="F4" s="28"/>
      <c r="G4" s="28"/>
      <c r="H4" s="333"/>
      <c r="I4" s="331"/>
      <c r="J4" s="331">
        <v>1</v>
      </c>
      <c r="Q4"/>
    </row>
    <row r="5" spans="1:17">
      <c r="A5" t="s">
        <v>185</v>
      </c>
      <c r="B5" s="28"/>
      <c r="C5" s="28">
        <v>2</v>
      </c>
      <c r="D5" s="333">
        <f>J5</f>
        <v>1</v>
      </c>
      <c r="E5" s="28">
        <v>1</v>
      </c>
      <c r="F5" s="28"/>
      <c r="G5" s="28"/>
      <c r="H5" s="333">
        <f>I5</f>
        <v>2</v>
      </c>
      <c r="I5" s="331">
        <v>2</v>
      </c>
      <c r="J5" s="331">
        <v>1</v>
      </c>
      <c r="Q5"/>
    </row>
    <row r="6" spans="1:17">
      <c r="A6" t="s">
        <v>186</v>
      </c>
      <c r="B6" s="28"/>
      <c r="C6" s="28">
        <v>1</v>
      </c>
      <c r="D6" s="28"/>
      <c r="E6" s="28">
        <v>1</v>
      </c>
      <c r="F6" s="28"/>
      <c r="G6" s="28"/>
      <c r="H6" s="28"/>
      <c r="I6" s="331"/>
      <c r="J6" s="331"/>
      <c r="Q6"/>
    </row>
    <row r="7" spans="1:17">
      <c r="A7" t="s">
        <v>187</v>
      </c>
      <c r="B7" s="28"/>
      <c r="C7" s="28"/>
      <c r="D7" s="28"/>
      <c r="E7" s="28"/>
      <c r="F7" s="28"/>
      <c r="G7" s="28"/>
      <c r="H7" s="28"/>
      <c r="I7" s="331"/>
      <c r="J7" s="331"/>
      <c r="Q7"/>
    </row>
    <row r="8" spans="1:17">
      <c r="A8" s="3" t="s">
        <v>705</v>
      </c>
      <c r="B8" s="332">
        <f t="shared" ref="B8:J8" si="0">SUM(B2:B7)/5</f>
        <v>0</v>
      </c>
      <c r="C8" s="332">
        <f t="shared" si="0"/>
        <v>0.8</v>
      </c>
      <c r="D8" s="332">
        <f t="shared" si="0"/>
        <v>0.4</v>
      </c>
      <c r="E8" s="332">
        <f t="shared" si="0"/>
        <v>0.8</v>
      </c>
      <c r="F8" s="332">
        <f t="shared" si="0"/>
        <v>0</v>
      </c>
      <c r="G8" s="332">
        <f t="shared" si="0"/>
        <v>0</v>
      </c>
      <c r="H8" s="332">
        <f t="shared" si="0"/>
        <v>0.8</v>
      </c>
      <c r="I8" s="332">
        <f t="shared" si="0"/>
        <v>0.8</v>
      </c>
      <c r="J8" s="332">
        <f t="shared" si="0"/>
        <v>0.4</v>
      </c>
      <c r="Q8"/>
    </row>
    <row r="9" spans="1:17">
      <c r="H9"/>
      <c r="Q9"/>
    </row>
    <row r="10" spans="1:17">
      <c r="H10"/>
      <c r="Q10"/>
    </row>
    <row r="11" spans="1:17">
      <c r="A11" s="3" t="s">
        <v>570</v>
      </c>
      <c r="B11" s="137" t="s">
        <v>169</v>
      </c>
      <c r="C11" s="137" t="s">
        <v>178</v>
      </c>
      <c r="D11" s="137" t="s">
        <v>177</v>
      </c>
      <c r="H11"/>
      <c r="L11" s="137" t="s">
        <v>703</v>
      </c>
      <c r="M11" s="328" t="s">
        <v>706</v>
      </c>
      <c r="Q11"/>
    </row>
    <row r="12" spans="1:17">
      <c r="A12" t="s">
        <v>181</v>
      </c>
      <c r="H12"/>
      <c r="Q12"/>
    </row>
    <row r="13" spans="1:17">
      <c r="A13" t="s">
        <v>183</v>
      </c>
      <c r="B13" s="28">
        <v>10</v>
      </c>
      <c r="C13" s="28">
        <v>0</v>
      </c>
      <c r="D13" s="28">
        <v>5</v>
      </c>
      <c r="G13">
        <f>B13/5</f>
        <v>2</v>
      </c>
      <c r="H13">
        <f t="shared" ref="H13:I18" si="1">C13/5</f>
        <v>0</v>
      </c>
      <c r="I13">
        <f t="shared" si="1"/>
        <v>1</v>
      </c>
      <c r="Q13"/>
    </row>
    <row r="14" spans="1:17">
      <c r="A14" t="s">
        <v>184</v>
      </c>
      <c r="B14" s="28">
        <v>2</v>
      </c>
      <c r="C14" s="28">
        <v>0</v>
      </c>
      <c r="D14" s="28">
        <v>3</v>
      </c>
      <c r="G14">
        <f t="shared" ref="G14:G18" si="2">B14/5</f>
        <v>0.4</v>
      </c>
      <c r="H14">
        <f t="shared" si="1"/>
        <v>0</v>
      </c>
      <c r="I14">
        <f t="shared" si="1"/>
        <v>0.6</v>
      </c>
      <c r="Q14"/>
    </row>
    <row r="15" spans="1:17">
      <c r="A15" t="s">
        <v>185</v>
      </c>
      <c r="B15" s="28">
        <v>7</v>
      </c>
      <c r="C15" s="28">
        <v>0</v>
      </c>
      <c r="D15" s="28">
        <v>0</v>
      </c>
      <c r="G15">
        <f t="shared" si="2"/>
        <v>1.4</v>
      </c>
      <c r="H15">
        <f t="shared" si="1"/>
        <v>0</v>
      </c>
      <c r="I15">
        <f t="shared" si="1"/>
        <v>0</v>
      </c>
      <c r="Q15"/>
    </row>
    <row r="16" spans="1:17">
      <c r="A16" t="s">
        <v>186</v>
      </c>
      <c r="B16" s="28">
        <v>28</v>
      </c>
      <c r="C16" s="28">
        <v>0</v>
      </c>
      <c r="D16" s="28">
        <v>4</v>
      </c>
      <c r="E16" s="137"/>
      <c r="F16" s="137"/>
      <c r="G16">
        <f t="shared" si="2"/>
        <v>5.6</v>
      </c>
      <c r="H16">
        <f t="shared" si="1"/>
        <v>0</v>
      </c>
      <c r="I16">
        <f t="shared" si="1"/>
        <v>0.8</v>
      </c>
      <c r="J16" s="137"/>
      <c r="L16" s="137"/>
      <c r="M16" s="167"/>
      <c r="Q16"/>
    </row>
    <row r="17" spans="1:17">
      <c r="A17" t="s">
        <v>187</v>
      </c>
      <c r="B17" s="28">
        <v>7</v>
      </c>
      <c r="C17" s="28">
        <v>0</v>
      </c>
      <c r="D17" s="28">
        <v>0</v>
      </c>
      <c r="E17" s="137"/>
      <c r="F17" s="137"/>
      <c r="G17">
        <f t="shared" si="2"/>
        <v>1.4</v>
      </c>
      <c r="H17">
        <f t="shared" si="1"/>
        <v>0</v>
      </c>
      <c r="I17">
        <f t="shared" si="1"/>
        <v>0</v>
      </c>
      <c r="J17" s="137"/>
      <c r="L17" s="137"/>
      <c r="M17" s="167"/>
      <c r="Q17"/>
    </row>
    <row r="18" spans="1:17">
      <c r="A18" s="3" t="s">
        <v>705</v>
      </c>
      <c r="B18" s="329">
        <f>SUM(B12:B17)/5</f>
        <v>10.8</v>
      </c>
      <c r="C18" s="329">
        <f>SUM(C12:C17)/5</f>
        <v>0</v>
      </c>
      <c r="D18" s="329">
        <f>SUM(D12:D17)/5</f>
        <v>2.4</v>
      </c>
      <c r="E18" s="3"/>
      <c r="F18" s="3"/>
      <c r="G18">
        <f t="shared" si="2"/>
        <v>2.16</v>
      </c>
      <c r="H18">
        <f t="shared" si="1"/>
        <v>0</v>
      </c>
      <c r="I18">
        <f t="shared" si="1"/>
        <v>0.48</v>
      </c>
      <c r="J18" s="3"/>
      <c r="Q18"/>
    </row>
    <row r="19" spans="1:17">
      <c r="H19" s="205"/>
    </row>
    <row r="20" spans="1:17">
      <c r="H20" s="205"/>
    </row>
    <row r="21" spans="1:17">
      <c r="A21" s="3"/>
      <c r="H21" s="205"/>
      <c r="J21" s="3"/>
    </row>
    <row r="22" spans="1:17">
      <c r="H22" s="205"/>
    </row>
    <row r="23" spans="1:17">
      <c r="H23" s="205"/>
    </row>
    <row r="24" spans="1:17">
      <c r="H24" s="205"/>
    </row>
    <row r="25" spans="1:17">
      <c r="H25" s="205"/>
    </row>
    <row r="26" spans="1:17">
      <c r="H26" s="205"/>
    </row>
    <row r="27" spans="1:17">
      <c r="H27" s="205"/>
    </row>
    <row r="28" spans="1:17">
      <c r="H28" s="205"/>
    </row>
    <row r="29" spans="1:17">
      <c r="H29" s="205"/>
    </row>
    <row r="31" spans="1:17">
      <c r="J31" s="3"/>
    </row>
    <row r="41" spans="10:10">
      <c r="J41" s="3"/>
    </row>
    <row r="51" spans="10:10">
      <c r="J51" s="3"/>
    </row>
    <row r="61" spans="10:10">
      <c r="J61" s="3"/>
    </row>
    <row r="71" spans="10:10">
      <c r="J71" s="3"/>
    </row>
    <row r="81" spans="10:10">
      <c r="J81" s="3"/>
    </row>
  </sheetData>
  <hyperlinks>
    <hyperlink ref="M11" r:id="rId1" xr:uid="{CDDF834F-7324-492C-B772-9C16CD6746AF}"/>
    <hyperlink ref="M1" r:id="rId2" xr:uid="{B1CF6475-7CC4-496F-B2E2-723BA7F30B7B}"/>
  </hyperlinks>
  <pageMargins left="0.7" right="0.7" top="0.75" bottom="0.75" header="0.3" footer="0.3"/>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553B4-09FC-43CC-A2A3-0E700DCF5898}">
  <sheetPr>
    <tabColor theme="7"/>
  </sheetPr>
  <dimension ref="A1:H56"/>
  <sheetViews>
    <sheetView zoomScale="80" zoomScaleNormal="80" workbookViewId="0">
      <pane xSplit="2" ySplit="2" topLeftCell="C3" activePane="bottomRight" state="frozen"/>
      <selection pane="topRight" activeCell="C1" sqref="C1"/>
      <selection pane="bottomLeft" activeCell="A2" sqref="A2"/>
      <selection pane="bottomRight" activeCell="V13" sqref="V13"/>
    </sheetView>
  </sheetViews>
  <sheetFormatPr defaultRowHeight="14.5"/>
  <cols>
    <col min="1" max="1" width="28.453125" customWidth="1"/>
    <col min="2" max="2" width="44.54296875" customWidth="1"/>
    <col min="3" max="3" width="26.453125" bestFit="1" customWidth="1"/>
    <col min="4" max="4" width="23.54296875" bestFit="1" customWidth="1"/>
    <col min="5" max="5" width="23.54296875" customWidth="1"/>
    <col min="6" max="6" width="11.1796875" customWidth="1"/>
    <col min="7" max="7" width="34" bestFit="1" customWidth="1"/>
    <col min="8" max="8" width="30.54296875" customWidth="1"/>
  </cols>
  <sheetData>
    <row r="1" spans="1:8">
      <c r="C1" s="137" t="s">
        <v>854</v>
      </c>
      <c r="D1" s="137" t="s">
        <v>923</v>
      </c>
      <c r="E1" s="137" t="s">
        <v>924</v>
      </c>
    </row>
    <row r="2" spans="1:8">
      <c r="A2" t="s">
        <v>855</v>
      </c>
      <c r="B2" t="s">
        <v>856</v>
      </c>
      <c r="F2" t="s">
        <v>857</v>
      </c>
      <c r="G2" t="s">
        <v>858</v>
      </c>
      <c r="H2" t="s">
        <v>859</v>
      </c>
    </row>
    <row r="3" spans="1:8">
      <c r="A3" t="s">
        <v>860</v>
      </c>
      <c r="B3" t="s">
        <v>861</v>
      </c>
      <c r="C3" s="557" t="s">
        <v>925</v>
      </c>
      <c r="D3" s="557" t="s">
        <v>925</v>
      </c>
      <c r="E3" s="219"/>
      <c r="F3" s="558" t="b">
        <f t="shared" ref="F3:F54" si="0">IF(C3=D3,TRUE)</f>
        <v>1</v>
      </c>
    </row>
    <row r="4" spans="1:8">
      <c r="A4" t="s">
        <v>926</v>
      </c>
      <c r="B4" t="s">
        <v>862</v>
      </c>
      <c r="C4" s="559" t="b">
        <v>0</v>
      </c>
      <c r="D4" s="559" t="b">
        <v>0</v>
      </c>
      <c r="F4" s="46" t="b">
        <f t="shared" si="0"/>
        <v>1</v>
      </c>
    </row>
    <row r="5" spans="1:8">
      <c r="A5" t="s">
        <v>926</v>
      </c>
      <c r="B5" t="s">
        <v>863</v>
      </c>
      <c r="C5" s="559">
        <v>0.5</v>
      </c>
      <c r="D5" s="559">
        <v>0</v>
      </c>
      <c r="F5" s="46" t="b">
        <f t="shared" si="0"/>
        <v>0</v>
      </c>
      <c r="H5" t="s">
        <v>928</v>
      </c>
    </row>
    <row r="6" spans="1:8">
      <c r="A6" t="s">
        <v>926</v>
      </c>
      <c r="B6" t="s">
        <v>864</v>
      </c>
      <c r="C6" s="559">
        <v>0.5</v>
      </c>
      <c r="D6" s="559">
        <v>0</v>
      </c>
      <c r="F6" s="46" t="b">
        <f t="shared" si="0"/>
        <v>0</v>
      </c>
      <c r="H6" t="s">
        <v>928</v>
      </c>
    </row>
    <row r="7" spans="1:8">
      <c r="A7" t="s">
        <v>926</v>
      </c>
      <c r="B7" t="s">
        <v>865</v>
      </c>
      <c r="C7" s="559">
        <v>0.5</v>
      </c>
      <c r="D7" s="559">
        <v>0</v>
      </c>
      <c r="F7" s="46" t="b">
        <f t="shared" si="0"/>
        <v>0</v>
      </c>
      <c r="H7" t="s">
        <v>928</v>
      </c>
    </row>
    <row r="8" spans="1:8">
      <c r="A8" t="s">
        <v>926</v>
      </c>
      <c r="B8" t="s">
        <v>866</v>
      </c>
      <c r="C8" s="559">
        <v>0</v>
      </c>
      <c r="D8" s="559">
        <v>0</v>
      </c>
      <c r="F8" s="46" t="b">
        <f t="shared" si="0"/>
        <v>1</v>
      </c>
    </row>
    <row r="9" spans="1:8">
      <c r="A9" t="s">
        <v>867</v>
      </c>
      <c r="B9" t="s">
        <v>868</v>
      </c>
      <c r="C9" s="559">
        <v>2021</v>
      </c>
      <c r="D9" s="559">
        <v>2021</v>
      </c>
      <c r="F9" s="46" t="b">
        <f t="shared" si="0"/>
        <v>1</v>
      </c>
      <c r="H9" t="s">
        <v>927</v>
      </c>
    </row>
    <row r="10" spans="1:8">
      <c r="A10" t="s">
        <v>867</v>
      </c>
      <c r="B10" t="s">
        <v>869</v>
      </c>
      <c r="C10" s="559">
        <v>2026</v>
      </c>
      <c r="D10" s="559">
        <v>2026</v>
      </c>
      <c r="F10" s="46" t="b">
        <f t="shared" si="0"/>
        <v>1</v>
      </c>
      <c r="H10" t="s">
        <v>927</v>
      </c>
    </row>
    <row r="11" spans="1:8">
      <c r="A11" t="s">
        <v>867</v>
      </c>
      <c r="B11" t="s">
        <v>870</v>
      </c>
      <c r="C11" s="559">
        <v>2051</v>
      </c>
      <c r="D11" s="559">
        <v>2051</v>
      </c>
      <c r="F11" s="46" t="b">
        <f t="shared" si="0"/>
        <v>1</v>
      </c>
      <c r="H11" t="s">
        <v>927</v>
      </c>
    </row>
    <row r="12" spans="1:8">
      <c r="A12" t="s">
        <v>871</v>
      </c>
      <c r="B12" t="s">
        <v>872</v>
      </c>
      <c r="C12" s="559" t="b">
        <v>1</v>
      </c>
      <c r="D12" s="559" t="b">
        <v>1</v>
      </c>
      <c r="F12" s="46" t="b">
        <f t="shared" si="0"/>
        <v>1</v>
      </c>
    </row>
    <row r="13" spans="1:8">
      <c r="A13" t="s">
        <v>871</v>
      </c>
      <c r="B13" t="s">
        <v>873</v>
      </c>
      <c r="C13" s="559" t="b">
        <v>1</v>
      </c>
      <c r="D13" s="559" t="b">
        <v>1</v>
      </c>
      <c r="F13" s="46" t="b">
        <f t="shared" si="0"/>
        <v>1</v>
      </c>
    </row>
    <row r="14" spans="1:8">
      <c r="A14" t="s">
        <v>874</v>
      </c>
      <c r="B14" t="s">
        <v>875</v>
      </c>
      <c r="C14" s="559" t="s">
        <v>876</v>
      </c>
      <c r="D14" s="559" t="s">
        <v>876</v>
      </c>
      <c r="F14" s="46" t="b">
        <f t="shared" si="0"/>
        <v>1</v>
      </c>
    </row>
    <row r="15" spans="1:8">
      <c r="A15" t="s">
        <v>874</v>
      </c>
      <c r="B15" t="s">
        <v>877</v>
      </c>
      <c r="C15" s="559" t="s">
        <v>878</v>
      </c>
      <c r="D15" s="559" t="s">
        <v>878</v>
      </c>
      <c r="F15" s="46" t="b">
        <f t="shared" si="0"/>
        <v>1</v>
      </c>
    </row>
    <row r="16" spans="1:8">
      <c r="A16" t="s">
        <v>874</v>
      </c>
      <c r="B16" t="s">
        <v>879</v>
      </c>
      <c r="C16" s="559"/>
      <c r="D16" t="s">
        <v>929</v>
      </c>
      <c r="F16" s="46" t="b">
        <f t="shared" si="0"/>
        <v>0</v>
      </c>
      <c r="G16" t="s">
        <v>930</v>
      </c>
    </row>
    <row r="17" spans="1:8">
      <c r="A17" t="s">
        <v>874</v>
      </c>
      <c r="B17" t="s">
        <v>880</v>
      </c>
      <c r="C17" s="559" t="s">
        <v>878</v>
      </c>
      <c r="D17" s="559" t="s">
        <v>878</v>
      </c>
      <c r="F17" s="46" t="b">
        <f t="shared" si="0"/>
        <v>1</v>
      </c>
    </row>
    <row r="18" spans="1:8">
      <c r="A18" t="s">
        <v>881</v>
      </c>
      <c r="B18" t="s">
        <v>882</v>
      </c>
      <c r="C18" s="559">
        <v>2</v>
      </c>
      <c r="D18" s="559">
        <v>2</v>
      </c>
      <c r="F18" s="46" t="b">
        <f t="shared" si="0"/>
        <v>1</v>
      </c>
    </row>
    <row r="19" spans="1:8">
      <c r="A19" t="s">
        <v>881</v>
      </c>
      <c r="B19" t="s">
        <v>883</v>
      </c>
      <c r="C19" s="559">
        <v>1750</v>
      </c>
      <c r="D19" s="560">
        <v>1000</v>
      </c>
      <c r="E19" s="67"/>
      <c r="F19" s="46" t="b">
        <f t="shared" si="0"/>
        <v>0</v>
      </c>
      <c r="G19" s="96" t="s">
        <v>934</v>
      </c>
    </row>
    <row r="20" spans="1:8">
      <c r="A20" t="s">
        <v>881</v>
      </c>
      <c r="B20" t="s">
        <v>884</v>
      </c>
      <c r="C20" s="559">
        <v>19</v>
      </c>
      <c r="D20" s="559">
        <v>19</v>
      </c>
      <c r="F20" s="46" t="b">
        <f t="shared" si="0"/>
        <v>1</v>
      </c>
    </row>
    <row r="21" spans="1:8">
      <c r="A21" t="s">
        <v>881</v>
      </c>
      <c r="B21" t="s">
        <v>885</v>
      </c>
      <c r="C21" s="559">
        <v>0</v>
      </c>
      <c r="D21" s="559">
        <f>C21</f>
        <v>0</v>
      </c>
      <c r="F21" s="46" t="b">
        <f t="shared" si="0"/>
        <v>1</v>
      </c>
    </row>
    <row r="22" spans="1:8">
      <c r="A22" t="s">
        <v>881</v>
      </c>
      <c r="B22" t="s">
        <v>886</v>
      </c>
      <c r="C22" s="559" t="s">
        <v>887</v>
      </c>
      <c r="D22" s="559" t="s">
        <v>887</v>
      </c>
      <c r="F22" s="46" t="b">
        <f t="shared" si="0"/>
        <v>1</v>
      </c>
      <c r="H22" s="561"/>
    </row>
    <row r="23" spans="1:8">
      <c r="A23" t="s">
        <v>881</v>
      </c>
      <c r="B23" t="s">
        <v>888</v>
      </c>
      <c r="C23" s="559" t="s">
        <v>887</v>
      </c>
      <c r="D23" s="559" t="s">
        <v>887</v>
      </c>
      <c r="F23" s="46" t="b">
        <f t="shared" si="0"/>
        <v>1</v>
      </c>
      <c r="H23" s="561"/>
    </row>
    <row r="24" spans="1:8">
      <c r="A24" t="s">
        <v>881</v>
      </c>
      <c r="B24" t="s">
        <v>889</v>
      </c>
      <c r="C24" s="559" t="s">
        <v>887</v>
      </c>
      <c r="D24" s="559" t="s">
        <v>887</v>
      </c>
      <c r="F24" s="46" t="b">
        <f t="shared" si="0"/>
        <v>1</v>
      </c>
      <c r="H24" s="561"/>
    </row>
    <row r="25" spans="1:8">
      <c r="A25" t="s">
        <v>881</v>
      </c>
      <c r="B25" t="s">
        <v>890</v>
      </c>
      <c r="C25" s="559" t="s">
        <v>891</v>
      </c>
      <c r="D25" s="559" t="s">
        <v>891</v>
      </c>
      <c r="F25" s="46" t="b">
        <f t="shared" si="0"/>
        <v>1</v>
      </c>
    </row>
    <row r="26" spans="1:8">
      <c r="A26" t="s">
        <v>881</v>
      </c>
      <c r="B26" t="s">
        <v>892</v>
      </c>
      <c r="C26" s="559" t="s">
        <v>891</v>
      </c>
      <c r="D26" s="559" t="s">
        <v>891</v>
      </c>
      <c r="F26" s="46" t="b">
        <f t="shared" si="0"/>
        <v>1</v>
      </c>
    </row>
    <row r="27" spans="1:8">
      <c r="A27" t="s">
        <v>881</v>
      </c>
      <c r="B27" t="s">
        <v>893</v>
      </c>
      <c r="C27" s="559" t="s">
        <v>891</v>
      </c>
      <c r="D27" s="559" t="s">
        <v>891</v>
      </c>
      <c r="F27" s="46" t="b">
        <f t="shared" si="0"/>
        <v>1</v>
      </c>
    </row>
    <row r="28" spans="1:8">
      <c r="A28" t="s">
        <v>881</v>
      </c>
      <c r="B28" t="s">
        <v>894</v>
      </c>
      <c r="C28" s="559" t="b">
        <v>0</v>
      </c>
      <c r="D28" s="559" t="b">
        <v>0</v>
      </c>
      <c r="F28" s="46" t="b">
        <f t="shared" si="0"/>
        <v>1</v>
      </c>
    </row>
    <row r="29" spans="1:8">
      <c r="A29" t="s">
        <v>895</v>
      </c>
      <c r="B29" t="s">
        <v>896</v>
      </c>
      <c r="C29" s="559">
        <v>2</v>
      </c>
      <c r="D29" s="559">
        <v>2</v>
      </c>
      <c r="F29" s="46" t="b">
        <f t="shared" si="0"/>
        <v>1</v>
      </c>
    </row>
    <row r="30" spans="1:8">
      <c r="A30" t="s">
        <v>895</v>
      </c>
      <c r="B30" t="s">
        <v>897</v>
      </c>
      <c r="C30" s="559">
        <v>0</v>
      </c>
      <c r="D30" s="559">
        <v>0</v>
      </c>
      <c r="F30" s="46" t="b">
        <f t="shared" si="0"/>
        <v>1</v>
      </c>
    </row>
    <row r="31" spans="1:8">
      <c r="A31" t="s">
        <v>895</v>
      </c>
      <c r="B31" t="s">
        <v>898</v>
      </c>
      <c r="C31" s="559">
        <v>36</v>
      </c>
      <c r="D31" s="559">
        <v>36</v>
      </c>
      <c r="F31" s="46" t="b">
        <f t="shared" si="0"/>
        <v>1</v>
      </c>
    </row>
    <row r="32" spans="1:8">
      <c r="A32" t="s">
        <v>895</v>
      </c>
      <c r="B32" t="s">
        <v>899</v>
      </c>
      <c r="C32" s="559">
        <v>30</v>
      </c>
      <c r="D32" s="559">
        <v>30</v>
      </c>
      <c r="F32" s="46" t="b">
        <f t="shared" si="0"/>
        <v>1</v>
      </c>
    </row>
    <row r="33" spans="1:8" s="359" customFormat="1">
      <c r="A33" s="359" t="s">
        <v>895</v>
      </c>
      <c r="B33" s="359" t="s">
        <v>900</v>
      </c>
      <c r="C33" s="564">
        <v>6</v>
      </c>
      <c r="D33" s="564">
        <v>31</v>
      </c>
      <c r="F33" s="565" t="b">
        <f t="shared" si="0"/>
        <v>0</v>
      </c>
      <c r="G33" s="359" t="s">
        <v>932</v>
      </c>
    </row>
    <row r="34" spans="1:8">
      <c r="A34" t="s">
        <v>895</v>
      </c>
      <c r="B34" t="s">
        <v>901</v>
      </c>
      <c r="C34" s="559">
        <v>3</v>
      </c>
      <c r="D34" s="559">
        <v>0</v>
      </c>
      <c r="F34" s="46" t="b">
        <f t="shared" si="0"/>
        <v>0</v>
      </c>
      <c r="G34" s="359" t="s">
        <v>932</v>
      </c>
    </row>
    <row r="35" spans="1:8">
      <c r="A35" t="s">
        <v>895</v>
      </c>
      <c r="B35" t="s">
        <v>902</v>
      </c>
      <c r="C35" s="559">
        <v>30</v>
      </c>
      <c r="D35" s="559">
        <v>30</v>
      </c>
      <c r="F35" s="46" t="b">
        <f>IF(C35=D35,TRUE)</f>
        <v>1</v>
      </c>
    </row>
    <row r="36" spans="1:8">
      <c r="A36" t="s">
        <v>895</v>
      </c>
      <c r="B36" t="s">
        <v>903</v>
      </c>
      <c r="C36" s="559">
        <v>0</v>
      </c>
      <c r="D36" s="559">
        <v>0</v>
      </c>
      <c r="F36" s="46" t="b">
        <f t="shared" ref="F36:F41" si="1">IF(C36=D36,TRUE)</f>
        <v>1</v>
      </c>
    </row>
    <row r="37" spans="1:8">
      <c r="A37" t="s">
        <v>895</v>
      </c>
      <c r="B37" t="s">
        <v>904</v>
      </c>
      <c r="C37" s="559">
        <v>0</v>
      </c>
      <c r="D37" s="559">
        <v>0</v>
      </c>
      <c r="F37" s="46" t="b">
        <f t="shared" si="1"/>
        <v>1</v>
      </c>
    </row>
    <row r="38" spans="1:8">
      <c r="A38" t="s">
        <v>895</v>
      </c>
      <c r="B38" t="s">
        <v>905</v>
      </c>
      <c r="C38" s="559">
        <v>5</v>
      </c>
      <c r="D38" s="559">
        <v>5</v>
      </c>
      <c r="F38" s="46" t="b">
        <f t="shared" si="1"/>
        <v>1</v>
      </c>
    </row>
    <row r="39" spans="1:8">
      <c r="A39" t="s">
        <v>895</v>
      </c>
      <c r="B39" t="s">
        <v>906</v>
      </c>
      <c r="C39" s="559" t="s">
        <v>887</v>
      </c>
      <c r="D39" s="559" t="str">
        <f>C39</f>
        <v>Uniform</v>
      </c>
      <c r="F39" s="46" t="b">
        <f t="shared" si="1"/>
        <v>1</v>
      </c>
    </row>
    <row r="40" spans="1:8">
      <c r="A40" t="s">
        <v>895</v>
      </c>
      <c r="B40" s="562" t="s">
        <v>907</v>
      </c>
      <c r="C40" s="559" t="s">
        <v>887</v>
      </c>
      <c r="D40" s="559" t="str">
        <f>C40</f>
        <v>Uniform</v>
      </c>
      <c r="F40" s="46" t="b">
        <f t="shared" si="1"/>
        <v>1</v>
      </c>
    </row>
    <row r="41" spans="1:8">
      <c r="A41" t="s">
        <v>895</v>
      </c>
      <c r="B41" t="s">
        <v>908</v>
      </c>
      <c r="C41" s="559" t="s">
        <v>887</v>
      </c>
      <c r="D41" s="559" t="str">
        <f>C41</f>
        <v>Uniform</v>
      </c>
      <c r="F41" s="46" t="b">
        <f t="shared" si="1"/>
        <v>1</v>
      </c>
    </row>
    <row r="42" spans="1:8">
      <c r="A42" t="s">
        <v>895</v>
      </c>
      <c r="B42" t="s">
        <v>909</v>
      </c>
      <c r="C42" s="559" t="s">
        <v>931</v>
      </c>
      <c r="D42" s="559" t="s">
        <v>931</v>
      </c>
      <c r="F42" s="46" t="b">
        <f t="shared" si="0"/>
        <v>1</v>
      </c>
    </row>
    <row r="43" spans="1:8">
      <c r="A43" t="s">
        <v>910</v>
      </c>
      <c r="B43" t="s">
        <v>911</v>
      </c>
      <c r="C43" s="559">
        <v>2.5</v>
      </c>
      <c r="D43" s="559">
        <v>2.5</v>
      </c>
      <c r="F43" s="46" t="b">
        <f t="shared" si="0"/>
        <v>1</v>
      </c>
      <c r="H43" t="s">
        <v>933</v>
      </c>
    </row>
    <row r="44" spans="1:8">
      <c r="A44" t="s">
        <v>910</v>
      </c>
      <c r="B44" t="s">
        <v>912</v>
      </c>
      <c r="C44" s="559">
        <v>0</v>
      </c>
      <c r="D44" s="559">
        <v>0</v>
      </c>
      <c r="F44" s="46" t="b">
        <f t="shared" si="0"/>
        <v>1</v>
      </c>
      <c r="H44" t="s">
        <v>933</v>
      </c>
    </row>
    <row r="45" spans="1:8">
      <c r="A45" t="s">
        <v>910</v>
      </c>
      <c r="B45" t="s">
        <v>913</v>
      </c>
      <c r="C45" s="559">
        <v>5</v>
      </c>
      <c r="D45" s="559">
        <v>5</v>
      </c>
      <c r="F45" s="46" t="b">
        <f t="shared" si="0"/>
        <v>1</v>
      </c>
      <c r="H45" t="s">
        <v>933</v>
      </c>
    </row>
    <row r="46" spans="1:8">
      <c r="A46" t="s">
        <v>910</v>
      </c>
      <c r="B46" t="s">
        <v>914</v>
      </c>
      <c r="C46" s="559">
        <v>0</v>
      </c>
      <c r="D46" s="559">
        <v>0</v>
      </c>
      <c r="F46" s="46" t="b">
        <f t="shared" si="0"/>
        <v>1</v>
      </c>
      <c r="H46" t="s">
        <v>933</v>
      </c>
    </row>
    <row r="47" spans="1:8">
      <c r="A47" t="s">
        <v>910</v>
      </c>
      <c r="B47" t="s">
        <v>915</v>
      </c>
      <c r="C47" s="559">
        <v>280</v>
      </c>
      <c r="D47" s="559">
        <v>280</v>
      </c>
      <c r="F47" s="46" t="b">
        <f t="shared" si="0"/>
        <v>1</v>
      </c>
      <c r="H47" t="s">
        <v>933</v>
      </c>
    </row>
    <row r="48" spans="1:8">
      <c r="A48" t="s">
        <v>910</v>
      </c>
      <c r="B48" t="s">
        <v>916</v>
      </c>
      <c r="C48" s="559">
        <v>0</v>
      </c>
      <c r="D48" s="559">
        <v>0</v>
      </c>
      <c r="F48" s="46" t="b">
        <f t="shared" si="0"/>
        <v>1</v>
      </c>
      <c r="H48" t="s">
        <v>933</v>
      </c>
    </row>
    <row r="49" spans="1:8">
      <c r="A49" t="s">
        <v>910</v>
      </c>
      <c r="B49" t="s">
        <v>917</v>
      </c>
      <c r="C49" s="559">
        <v>0</v>
      </c>
      <c r="D49" s="559">
        <v>0</v>
      </c>
      <c r="F49" s="46" t="b">
        <f t="shared" si="0"/>
        <v>1</v>
      </c>
      <c r="H49" t="s">
        <v>933</v>
      </c>
    </row>
    <row r="50" spans="1:8">
      <c r="A50" t="s">
        <v>910</v>
      </c>
      <c r="B50" t="s">
        <v>918</v>
      </c>
      <c r="C50" s="559">
        <v>0</v>
      </c>
      <c r="D50" s="559">
        <v>0</v>
      </c>
      <c r="F50" s="46" t="b">
        <f t="shared" si="0"/>
        <v>1</v>
      </c>
      <c r="H50" t="s">
        <v>933</v>
      </c>
    </row>
    <row r="51" spans="1:8">
      <c r="A51" t="s">
        <v>910</v>
      </c>
      <c r="B51" t="s">
        <v>919</v>
      </c>
      <c r="C51" s="559">
        <v>0</v>
      </c>
      <c r="D51" s="559">
        <v>0</v>
      </c>
      <c r="F51" s="46" t="b">
        <f t="shared" si="0"/>
        <v>1</v>
      </c>
      <c r="H51" t="s">
        <v>933</v>
      </c>
    </row>
    <row r="52" spans="1:8">
      <c r="A52" t="s">
        <v>910</v>
      </c>
      <c r="B52" t="s">
        <v>920</v>
      </c>
      <c r="C52" s="559">
        <v>0</v>
      </c>
      <c r="D52" s="559">
        <v>0</v>
      </c>
      <c r="F52" s="46" t="b">
        <f t="shared" si="0"/>
        <v>1</v>
      </c>
      <c r="H52" t="s">
        <v>933</v>
      </c>
    </row>
    <row r="53" spans="1:8">
      <c r="A53" t="s">
        <v>910</v>
      </c>
      <c r="B53" t="s">
        <v>921</v>
      </c>
      <c r="C53" s="559">
        <v>0</v>
      </c>
      <c r="D53" s="559">
        <v>0</v>
      </c>
      <c r="F53" s="46" t="b">
        <f t="shared" si="0"/>
        <v>1</v>
      </c>
      <c r="H53" t="s">
        <v>933</v>
      </c>
    </row>
    <row r="54" spans="1:8">
      <c r="A54" t="s">
        <v>24</v>
      </c>
      <c r="B54" t="s">
        <v>922</v>
      </c>
      <c r="C54" s="559">
        <v>0</v>
      </c>
      <c r="D54" s="559">
        <v>0</v>
      </c>
      <c r="F54" s="46" t="b">
        <f t="shared" si="0"/>
        <v>1</v>
      </c>
    </row>
    <row r="55" spans="1:8">
      <c r="F55" s="46"/>
    </row>
    <row r="56" spans="1:8">
      <c r="F56" s="563"/>
    </row>
  </sheetData>
  <conditionalFormatting sqref="F3:F56">
    <cfRule type="cellIs" dxfId="0" priority="1" operator="equal">
      <formula>FALSE</formula>
    </cfRule>
  </conditionalFormatting>
  <hyperlinks>
    <hyperlink ref="G19" r:id="rId1" xr:uid="{43D65E45-E57E-470C-9D25-ED3612E6BFDC}"/>
  </hyperlinks>
  <pageMargins left="0.7" right="0.7" top="0.75" bottom="0.75" header="0.3" footer="0.3"/>
  <pageSetup orientation="portrait" r:id="rId2"/>
  <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D13A-DE46-41B6-9662-43485A8FE4A6}">
  <sheetPr codeName="Sheet25">
    <tabColor theme="2" tint="-9.9978637043366805E-2"/>
  </sheetPr>
  <dimension ref="A1:AT33"/>
  <sheetViews>
    <sheetView workbookViewId="0"/>
  </sheetViews>
  <sheetFormatPr defaultColWidth="9" defaultRowHeight="14.5"/>
  <cols>
    <col min="1" max="1" width="67.54296875" customWidth="1"/>
    <col min="2" max="2" width="17" bestFit="1" customWidth="1"/>
    <col min="3" max="3" width="17" customWidth="1"/>
    <col min="4" max="6" width="14.54296875" customWidth="1"/>
    <col min="7" max="12" width="14.54296875" hidden="1" customWidth="1"/>
    <col min="13" max="15" width="15" hidden="1" customWidth="1"/>
    <col min="16" max="16" width="14.54296875" hidden="1" customWidth="1"/>
    <col min="17" max="17" width="18" hidden="1" customWidth="1"/>
    <col min="18" max="21" width="15" hidden="1" customWidth="1"/>
    <col min="22" max="30" width="16" hidden="1" customWidth="1"/>
    <col min="31" max="31" width="16" customWidth="1"/>
    <col min="32" max="32" width="14.54296875" customWidth="1"/>
    <col min="33" max="35" width="15.54296875" bestFit="1" customWidth="1"/>
    <col min="36" max="36" width="21" bestFit="1" customWidth="1"/>
    <col min="37" max="38" width="15.54296875" bestFit="1" customWidth="1"/>
    <col min="39" max="39" width="18.453125" bestFit="1" customWidth="1"/>
    <col min="40" max="40" width="8.453125" bestFit="1" customWidth="1"/>
    <col min="41" max="41" width="5.453125" bestFit="1" customWidth="1"/>
    <col min="42" max="42" width="4.453125" bestFit="1" customWidth="1"/>
    <col min="43" max="43" width="5.453125" bestFit="1" customWidth="1"/>
    <col min="44" max="45" width="9" style="218"/>
  </cols>
  <sheetData>
    <row r="1" spans="1:46" ht="29">
      <c r="A1" s="217" t="s">
        <v>707</v>
      </c>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R1"/>
      <c r="AT1" s="218"/>
    </row>
    <row r="2" spans="1:46" ht="91.5">
      <c r="A2" s="105" t="s">
        <v>708</v>
      </c>
      <c r="B2" s="105"/>
      <c r="N2" s="104"/>
      <c r="O2" s="104"/>
      <c r="P2" s="104"/>
      <c r="Q2" s="104"/>
      <c r="R2" s="104"/>
      <c r="S2" s="104"/>
      <c r="T2" s="104"/>
      <c r="U2" s="104"/>
      <c r="V2" s="104"/>
      <c r="W2" s="104"/>
      <c r="X2" s="104"/>
      <c r="Y2" s="104"/>
      <c r="Z2" s="104"/>
      <c r="AA2" s="104"/>
      <c r="AB2" s="104"/>
      <c r="AC2" s="104"/>
      <c r="AD2" s="104"/>
      <c r="AE2" s="263" t="s">
        <v>709</v>
      </c>
      <c r="AF2" s="264"/>
      <c r="AG2" s="264"/>
      <c r="AH2" s="264"/>
      <c r="AI2" s="263"/>
      <c r="AJ2" s="263" t="s">
        <v>710</v>
      </c>
      <c r="AK2" s="217"/>
      <c r="AM2" s="218"/>
      <c r="AN2" s="218"/>
      <c r="AR2"/>
      <c r="AS2"/>
    </row>
    <row r="3" spans="1:46" s="105" customFormat="1">
      <c r="A3" s="251" t="s">
        <v>34</v>
      </c>
      <c r="B3" s="252"/>
      <c r="C3" s="252">
        <v>2019</v>
      </c>
      <c r="D3" s="252">
        <v>2020</v>
      </c>
      <c r="E3" s="252">
        <v>2021</v>
      </c>
      <c r="F3" s="252">
        <v>2022</v>
      </c>
      <c r="G3" s="252">
        <v>2023</v>
      </c>
      <c r="H3" s="252">
        <v>2024</v>
      </c>
      <c r="I3" s="252">
        <v>2025</v>
      </c>
      <c r="J3" s="252">
        <v>2026</v>
      </c>
      <c r="K3" s="252">
        <v>2027</v>
      </c>
      <c r="L3" s="252">
        <v>2028</v>
      </c>
      <c r="M3" s="252">
        <v>2029</v>
      </c>
      <c r="N3" s="252">
        <v>2030</v>
      </c>
      <c r="O3" s="252">
        <v>2031</v>
      </c>
      <c r="P3" s="252">
        <v>2032</v>
      </c>
      <c r="Q3" s="252">
        <v>2033</v>
      </c>
      <c r="R3" s="252">
        <v>2034</v>
      </c>
      <c r="S3" s="252">
        <v>2035</v>
      </c>
      <c r="T3" s="252">
        <v>2036</v>
      </c>
      <c r="U3" s="252">
        <v>2037</v>
      </c>
      <c r="V3" s="252">
        <v>2038</v>
      </c>
      <c r="W3" s="252">
        <v>2039</v>
      </c>
      <c r="X3" s="252">
        <v>2040</v>
      </c>
      <c r="Y3" s="252">
        <v>2041</v>
      </c>
      <c r="Z3" s="252">
        <v>2042</v>
      </c>
      <c r="AA3" s="252">
        <v>2043</v>
      </c>
      <c r="AB3" s="252">
        <v>2044</v>
      </c>
      <c r="AC3" s="252">
        <v>2045</v>
      </c>
      <c r="AD3" s="252">
        <v>2046</v>
      </c>
      <c r="AE3" s="252">
        <v>2047</v>
      </c>
      <c r="AF3" s="252">
        <v>2048</v>
      </c>
      <c r="AG3" s="252">
        <v>2049</v>
      </c>
      <c r="AH3" s="252">
        <v>2050</v>
      </c>
      <c r="AI3" s="252">
        <v>2051</v>
      </c>
      <c r="AJ3" s="252"/>
      <c r="AK3"/>
      <c r="AL3"/>
      <c r="AM3" s="218"/>
      <c r="AN3" s="218"/>
    </row>
    <row r="4" spans="1:46" s="105" customFormat="1">
      <c r="A4" s="253" t="s">
        <v>711</v>
      </c>
      <c r="B4" s="254"/>
      <c r="C4" s="255">
        <v>215791325</v>
      </c>
      <c r="D4" s="255">
        <v>220289885.06919992</v>
      </c>
      <c r="E4" s="255">
        <v>224957296.25450265</v>
      </c>
      <c r="F4" s="255">
        <v>229797363.9447031</v>
      </c>
      <c r="G4" s="255">
        <v>234814071.94581667</v>
      </c>
      <c r="H4" s="255">
        <v>240011585.28744808</v>
      </c>
      <c r="I4" s="255">
        <v>245394253.24720061</v>
      </c>
      <c r="J4" s="255">
        <v>250966612.59410563</v>
      </c>
      <c r="K4" s="255">
        <v>256733391.05236214</v>
      </c>
      <c r="L4" s="255">
        <v>262699510.98698208</v>
      </c>
      <c r="M4" s="255">
        <v>268870093.313232</v>
      </c>
      <c r="N4" s="255">
        <v>275250461.63207108</v>
      </c>
      <c r="O4" s="255">
        <v>281846146.59407824</v>
      </c>
      <c r="P4" s="255">
        <v>288662890.49465853</v>
      </c>
      <c r="Q4" s="255">
        <v>295706652.10362184</v>
      </c>
      <c r="R4" s="255">
        <v>302983611.73251677</v>
      </c>
      <c r="S4" s="255">
        <v>310500176.54340601</v>
      </c>
      <c r="T4" s="255">
        <v>318262986.10306519</v>
      </c>
      <c r="U4" s="255">
        <v>326278918.18688852</v>
      </c>
      <c r="V4" s="255">
        <v>334555094.8370837</v>
      </c>
      <c r="W4" s="255">
        <v>343098888.68004549</v>
      </c>
      <c r="X4" s="255">
        <v>351917929.50809962</v>
      </c>
      <c r="Y4" s="255">
        <v>361020111.13112223</v>
      </c>
      <c r="Z4" s="255">
        <v>370413598.50384855</v>
      </c>
      <c r="AA4" s="255">
        <v>380106835.13500184</v>
      </c>
      <c r="AB4" s="255">
        <v>390108550.78469735</v>
      </c>
      <c r="AC4" s="255">
        <v>400427769.45689428</v>
      </c>
      <c r="AD4" s="255">
        <v>411073817.69400764</v>
      </c>
      <c r="AE4" s="255">
        <v>422056333.18111706</v>
      </c>
      <c r="AF4" s="255">
        <v>433385273.66756123</v>
      </c>
      <c r="AG4" s="255">
        <v>445070926.21404797</v>
      </c>
      <c r="AH4" s="255">
        <v>457123916.77376336</v>
      </c>
      <c r="AI4" s="255">
        <v>469555220.1163305</v>
      </c>
      <c r="AJ4" s="255"/>
      <c r="AK4"/>
      <c r="AL4"/>
      <c r="AM4" s="218"/>
      <c r="AN4" s="218"/>
    </row>
    <row r="5" spans="1:46" s="105" customFormat="1">
      <c r="A5" s="256" t="s">
        <v>598</v>
      </c>
      <c r="B5" s="257"/>
      <c r="C5" s="234">
        <v>106175480</v>
      </c>
      <c r="D5" s="234">
        <v>108677160.5196</v>
      </c>
      <c r="E5" s="234">
        <v>111238417.18286736</v>
      </c>
      <c r="F5" s="234">
        <v>113860676.84540378</v>
      </c>
      <c r="G5" s="234">
        <v>116545400.6384127</v>
      </c>
      <c r="H5" s="234">
        <v>119294084.79334606</v>
      </c>
      <c r="I5" s="234">
        <v>122108261.48640764</v>
      </c>
      <c r="J5" s="234">
        <v>124989499.70339131</v>
      </c>
      <c r="K5" s="234">
        <v>127939406.1253438</v>
      </c>
      <c r="L5" s="234">
        <v>130959626.03555408</v>
      </c>
      <c r="M5" s="234">
        <v>134051844.24838284</v>
      </c>
      <c r="N5" s="234">
        <v>137217786.06045789</v>
      </c>
      <c r="O5" s="234">
        <v>140459218.22477508</v>
      </c>
      <c r="P5" s="234">
        <v>143777949.94825554</v>
      </c>
      <c r="Q5" s="234">
        <v>147175833.91332516</v>
      </c>
      <c r="R5" s="234">
        <v>150654767.32409444</v>
      </c>
      <c r="S5" s="234">
        <v>154216692.9777315</v>
      </c>
      <c r="T5" s="234">
        <v>157863600.3616353</v>
      </c>
      <c r="U5" s="234">
        <v>161597526.77703041</v>
      </c>
      <c r="V5" s="234">
        <v>165420558.48962003</v>
      </c>
      <c r="W5" s="234">
        <v>169334831.90794888</v>
      </c>
      <c r="X5" s="234">
        <v>173342534.79014352</v>
      </c>
      <c r="Y5" s="234">
        <v>177445907.47971424</v>
      </c>
      <c r="Z5" s="234">
        <v>181647244.17111775</v>
      </c>
      <c r="AA5" s="234">
        <v>185948894.20579833</v>
      </c>
      <c r="AB5" s="234">
        <v>190353263.39944166</v>
      </c>
      <c r="AC5" s="234">
        <v>194862815.40119287</v>
      </c>
      <c r="AD5" s="234">
        <v>199480073.08560911</v>
      </c>
      <c r="AE5" s="234">
        <v>204207619.97813535</v>
      </c>
      <c r="AF5" s="234">
        <v>209048101.71491098</v>
      </c>
      <c r="AG5" s="234">
        <v>214004227.53773418</v>
      </c>
      <c r="AH5" s="234">
        <v>219078771.82503113</v>
      </c>
      <c r="AI5" s="234">
        <v>224274575.65969741</v>
      </c>
      <c r="AJ5" s="234"/>
      <c r="AK5"/>
      <c r="AL5"/>
      <c r="AM5" s="218"/>
      <c r="AN5" s="218"/>
    </row>
    <row r="6" spans="1:46" s="105" customFormat="1">
      <c r="A6" s="258" t="s">
        <v>599</v>
      </c>
      <c r="B6" s="338"/>
      <c r="C6" s="339">
        <v>321966805</v>
      </c>
      <c r="D6" s="339">
        <v>328967045.58879995</v>
      </c>
      <c r="E6" s="339">
        <v>336195713.43737</v>
      </c>
      <c r="F6" s="339">
        <v>343658040.79010689</v>
      </c>
      <c r="G6" s="339">
        <v>351359472.58422935</v>
      </c>
      <c r="H6" s="339">
        <v>359305670.08079416</v>
      </c>
      <c r="I6" s="339">
        <v>367502514.73360825</v>
      </c>
      <c r="J6" s="339">
        <v>375956112.29749691</v>
      </c>
      <c r="K6" s="339">
        <v>384672797.17770594</v>
      </c>
      <c r="L6" s="339">
        <v>393659137.02253616</v>
      </c>
      <c r="M6" s="339">
        <v>402921937.56161487</v>
      </c>
      <c r="N6" s="339">
        <v>412468247.69252896</v>
      </c>
      <c r="O6" s="339">
        <v>422305364.81885332</v>
      </c>
      <c r="P6" s="339">
        <v>432440840.44291407</v>
      </c>
      <c r="Q6" s="339">
        <v>442882486.01694703</v>
      </c>
      <c r="R6" s="339">
        <v>453638379.05661118</v>
      </c>
      <c r="S6" s="339">
        <v>464716869.52113748</v>
      </c>
      <c r="T6" s="339">
        <v>476126586.46470046</v>
      </c>
      <c r="U6" s="339">
        <v>487876444.96391892</v>
      </c>
      <c r="V6" s="339">
        <v>499975653.32670373</v>
      </c>
      <c r="W6" s="339">
        <v>512433720.58799434</v>
      </c>
      <c r="X6" s="339">
        <v>525260464.29824317</v>
      </c>
      <c r="Y6" s="339">
        <v>538466018.61083651</v>
      </c>
      <c r="Z6" s="339">
        <v>552060842.67496634</v>
      </c>
      <c r="AA6" s="339">
        <v>566055729.34080017</v>
      </c>
      <c r="AB6" s="339">
        <v>580461814.18413901</v>
      </c>
      <c r="AC6" s="339">
        <v>595290584.85808718</v>
      </c>
      <c r="AD6" s="339">
        <v>610553890.77961671</v>
      </c>
      <c r="AE6" s="339">
        <v>626263953.15925241</v>
      </c>
      <c r="AF6" s="339">
        <v>642433375.38247228</v>
      </c>
      <c r="AG6" s="339">
        <v>659075153.75178218</v>
      </c>
      <c r="AH6" s="339">
        <v>676202688.59879446</v>
      </c>
      <c r="AI6" s="339">
        <v>693829795.77602792</v>
      </c>
      <c r="AJ6" s="339"/>
      <c r="AK6"/>
      <c r="AL6"/>
      <c r="AM6" s="218"/>
      <c r="AN6" s="218"/>
    </row>
    <row r="7" spans="1:46">
      <c r="A7" s="259" t="s">
        <v>712</v>
      </c>
      <c r="B7" s="105"/>
      <c r="C7" s="234">
        <v>10280488.842816556</v>
      </c>
      <c r="D7" s="234">
        <v>10491474.902326582</v>
      </c>
      <c r="E7" s="234">
        <v>10710395.659658149</v>
      </c>
      <c r="F7" s="234">
        <v>10937427.029782271</v>
      </c>
      <c r="G7" s="234">
        <v>11172753.290276913</v>
      </c>
      <c r="H7" s="234">
        <v>11416567.207905976</v>
      </c>
      <c r="I7" s="234">
        <v>11669070.175457444</v>
      </c>
      <c r="J7" s="234">
        <v>11930472.358878136</v>
      </c>
      <c r="K7" s="234">
        <v>12200992.854757126</v>
      </c>
      <c r="L7" s="234">
        <v>12480859.858224217</v>
      </c>
      <c r="M7" s="234">
        <v>12770310.841344252</v>
      </c>
      <c r="N7" s="234">
        <v>13069592.742102126</v>
      </c>
      <c r="O7" s="234">
        <v>13378962.164087564</v>
      </c>
      <c r="P7" s="234">
        <v>13698685.587002683</v>
      </c>
      <c r="Q7" s="234">
        <v>14029039.588129437</v>
      </c>
      <c r="R7" s="234">
        <v>14370311.074908037</v>
      </c>
      <c r="S7" s="234">
        <v>14722797.528791387</v>
      </c>
      <c r="T7" s="234">
        <v>15086807.260554632</v>
      </c>
      <c r="U7" s="234">
        <v>15462659.677253088</v>
      </c>
      <c r="V7" s="234">
        <v>15850685.561035771</v>
      </c>
      <c r="W7" s="234">
        <v>16251227.360036172</v>
      </c>
      <c r="X7" s="234">
        <v>16664639.491576143</v>
      </c>
      <c r="Y7" s="234">
        <v>17091288.657933284</v>
      </c>
      <c r="Z7" s="234">
        <v>17531554.174936812</v>
      </c>
      <c r="AA7" s="234">
        <v>17985828.313671663</v>
      </c>
      <c r="AB7" s="234">
        <v>18454516.655585606</v>
      </c>
      <c r="AC7" s="234">
        <v>18938038.461309176</v>
      </c>
      <c r="AD7" s="234">
        <v>19436827.053513892</v>
      </c>
      <c r="AE7" s="234">
        <v>19951330.214149509</v>
      </c>
      <c r="AF7" s="234">
        <v>20482010.596417189</v>
      </c>
      <c r="AG7" s="234">
        <v>21029346.151851736</v>
      </c>
      <c r="AH7" s="234">
        <v>21593830.572902225</v>
      </c>
      <c r="AI7" s="234">
        <v>22175973.751417439</v>
      </c>
      <c r="AJ7" s="234"/>
      <c r="AM7" s="218"/>
      <c r="AN7" s="218"/>
      <c r="AR7"/>
      <c r="AS7"/>
    </row>
    <row r="8" spans="1:46">
      <c r="A8" s="259" t="s">
        <v>713</v>
      </c>
      <c r="B8" s="105"/>
      <c r="C8" s="234">
        <v>5217427.2831270127</v>
      </c>
      <c r="D8" s="234">
        <v>5340359.020253404</v>
      </c>
      <c r="E8" s="234">
        <v>5466218.3089895779</v>
      </c>
      <c r="F8" s="234">
        <v>5595075.2645386467</v>
      </c>
      <c r="G8" s="234">
        <v>5727001.686395227</v>
      </c>
      <c r="H8" s="234">
        <v>5862071.098868317</v>
      </c>
      <c r="I8" s="234">
        <v>6000358.792579894</v>
      </c>
      <c r="J8" s="234">
        <v>6141941.8669627812</v>
      </c>
      <c r="K8" s="234">
        <v>6286899.2737818183</v>
      </c>
      <c r="L8" s="234">
        <v>6435311.8617030084</v>
      </c>
      <c r="M8" s="234">
        <v>6587262.421935888</v>
      </c>
      <c r="N8" s="234">
        <v>6742835.7349749533</v>
      </c>
      <c r="O8" s="234">
        <v>6902118.6184666399</v>
      </c>
      <c r="P8" s="234">
        <v>7065199.9762289608</v>
      </c>
      <c r="Q8" s="234">
        <v>7232170.8484515678</v>
      </c>
      <c r="R8" s="234">
        <v>7403124.4631046858</v>
      </c>
      <c r="S8" s="234">
        <v>7578156.2885860112</v>
      </c>
      <c r="T8" s="234">
        <v>7757364.0876354435</v>
      </c>
      <c r="U8" s="234">
        <v>7940847.9725481477</v>
      </c>
      <c r="V8" s="234">
        <v>8128710.4617172563</v>
      </c>
      <c r="W8" s="234">
        <v>8321056.5375382248</v>
      </c>
      <c r="X8" s="234">
        <v>8517993.7057076469</v>
      </c>
      <c r="Y8" s="234">
        <v>8719632.0559501387</v>
      </c>
      <c r="Z8" s="234">
        <v>8926084.3242076598</v>
      </c>
      <c r="AA8" s="234">
        <v>9137465.9563265517</v>
      </c>
      <c r="AB8" s="234">
        <v>9353895.173278328</v>
      </c>
      <c r="AC8" s="234">
        <v>9575493.0379511956</v>
      </c>
      <c r="AD8" s="234">
        <v>9802383.5235501397</v>
      </c>
      <c r="AE8" s="234">
        <v>10034693.583644323</v>
      </c>
      <c r="AF8" s="234">
        <v>10272553.223901484</v>
      </c>
      <c r="AG8" s="234">
        <v>10516095.575549979</v>
      </c>
      <c r="AH8" s="234">
        <v>10765456.970610116</v>
      </c>
      <c r="AI8" s="234">
        <v>11020777.018937318</v>
      </c>
      <c r="AJ8" s="234"/>
      <c r="AM8" s="218"/>
      <c r="AN8" s="218"/>
      <c r="AR8"/>
      <c r="AS8"/>
    </row>
    <row r="9" spans="1:46">
      <c r="A9" s="260" t="s">
        <v>605</v>
      </c>
      <c r="B9" s="340"/>
      <c r="C9" s="339">
        <v>15497916.125943568</v>
      </c>
      <c r="D9" s="339">
        <v>15831833.922579985</v>
      </c>
      <c r="E9" s="339">
        <v>16176613.968647726</v>
      </c>
      <c r="F9" s="339">
        <v>16532502.294320919</v>
      </c>
      <c r="G9" s="339">
        <v>16899754.976672139</v>
      </c>
      <c r="H9" s="339">
        <v>17278638.306774292</v>
      </c>
      <c r="I9" s="339">
        <v>17669428.968037337</v>
      </c>
      <c r="J9" s="339">
        <v>18072414.225840919</v>
      </c>
      <c r="K9" s="339">
        <v>18487892.128538944</v>
      </c>
      <c r="L9" s="339">
        <v>18916171.719927225</v>
      </c>
      <c r="M9" s="339">
        <v>19357573.263280138</v>
      </c>
      <c r="N9" s="339">
        <v>19812428.477077078</v>
      </c>
      <c r="O9" s="339">
        <v>20281080.782554202</v>
      </c>
      <c r="P9" s="339">
        <v>20763885.563231643</v>
      </c>
      <c r="Q9" s="339">
        <v>21261210.436581004</v>
      </c>
      <c r="R9" s="339">
        <v>21773435.538012721</v>
      </c>
      <c r="S9" s="339">
        <v>22300953.817377396</v>
      </c>
      <c r="T9" s="339">
        <v>22844171.348190077</v>
      </c>
      <c r="U9" s="339">
        <v>23403507.649801236</v>
      </c>
      <c r="V9" s="339">
        <v>23979396.022753026</v>
      </c>
      <c r="W9" s="339">
        <v>24572283.897574395</v>
      </c>
      <c r="X9" s="339">
        <v>25182633.19728379</v>
      </c>
      <c r="Y9" s="339">
        <v>25810920.713883422</v>
      </c>
      <c r="Z9" s="339">
        <v>26457638.499144472</v>
      </c>
      <c r="AA9" s="339">
        <v>27123294.269998215</v>
      </c>
      <c r="AB9" s="339">
        <v>27808411.828863934</v>
      </c>
      <c r="AC9" s="339">
        <v>28513531.499260373</v>
      </c>
      <c r="AD9" s="339">
        <v>29239210.57706403</v>
      </c>
      <c r="AE9" s="339">
        <v>29986023.797793832</v>
      </c>
      <c r="AF9" s="339">
        <v>30754563.820318673</v>
      </c>
      <c r="AG9" s="339">
        <v>31545441.727401715</v>
      </c>
      <c r="AH9" s="339">
        <v>32359287.543512341</v>
      </c>
      <c r="AI9" s="339">
        <v>33196750.770354755</v>
      </c>
      <c r="AJ9" s="339"/>
      <c r="AM9" s="218"/>
      <c r="AN9" s="218"/>
      <c r="AR9"/>
      <c r="AS9"/>
    </row>
    <row r="10" spans="1:46">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M10" s="218"/>
      <c r="AN10" s="218"/>
      <c r="AR10"/>
      <c r="AS10"/>
    </row>
    <row r="11" spans="1:46" ht="15" thickBot="1">
      <c r="A11" s="251" t="s">
        <v>714</v>
      </c>
      <c r="B11" s="219"/>
      <c r="C11" s="219"/>
      <c r="D11" s="219"/>
      <c r="E11" s="219"/>
      <c r="F11" s="219"/>
      <c r="G11" s="219"/>
      <c r="H11" s="219"/>
      <c r="I11" s="219"/>
      <c r="J11" s="219"/>
      <c r="K11" s="220"/>
      <c r="L11" s="221"/>
      <c r="M11" s="220"/>
      <c r="N11" s="220"/>
      <c r="O11" s="220"/>
      <c r="P11" s="220"/>
      <c r="Q11" s="220"/>
      <c r="R11" s="220"/>
      <c r="S11" s="220"/>
      <c r="T11" s="220"/>
      <c r="U11" s="220"/>
      <c r="V11" s="220"/>
      <c r="W11" s="220"/>
      <c r="X11" s="220"/>
      <c r="Y11" s="220"/>
      <c r="Z11" s="220"/>
      <c r="AA11" s="220"/>
      <c r="AB11" s="220"/>
      <c r="AC11" s="220"/>
      <c r="AD11" s="220"/>
      <c r="AE11" s="220">
        <v>785503.11898178468</v>
      </c>
      <c r="AF11" s="220">
        <v>1593974.2301427783</v>
      </c>
      <c r="AG11" s="220">
        <v>2426063.1486082734</v>
      </c>
      <c r="AH11" s="220">
        <v>3282439.8909588875</v>
      </c>
      <c r="AI11" s="220">
        <v>4163795.2498205602</v>
      </c>
      <c r="AJ11" s="220"/>
      <c r="AM11" s="218"/>
      <c r="AN11" s="218"/>
      <c r="AR11"/>
      <c r="AS11"/>
    </row>
    <row r="12" spans="1:46" ht="15" thickBot="1">
      <c r="A12" s="261" t="s">
        <v>715</v>
      </c>
      <c r="B12" s="216"/>
      <c r="C12" s="216"/>
      <c r="D12" s="216"/>
      <c r="E12" s="216"/>
      <c r="F12" s="216"/>
      <c r="G12" s="216"/>
      <c r="H12" s="216"/>
      <c r="I12" s="216"/>
      <c r="J12" s="216"/>
      <c r="K12" s="235"/>
      <c r="L12" s="236"/>
      <c r="M12" s="237"/>
      <c r="N12" s="237"/>
      <c r="O12" s="237"/>
      <c r="P12" s="237"/>
      <c r="Q12" s="237"/>
      <c r="R12" s="237"/>
      <c r="S12" s="237"/>
      <c r="T12" s="237"/>
      <c r="U12" s="237"/>
      <c r="V12" s="237"/>
      <c r="W12" s="237"/>
      <c r="X12" s="237"/>
      <c r="Y12" s="237"/>
      <c r="Z12" s="237"/>
      <c r="AA12" s="237"/>
      <c r="AB12" s="237"/>
      <c r="AC12" s="237"/>
      <c r="AD12" s="237"/>
      <c r="AE12" s="237">
        <v>37340.661036490092</v>
      </c>
      <c r="AF12" s="237">
        <v>75767.662162732144</v>
      </c>
      <c r="AG12" s="237">
        <v>115311.55751688425</v>
      </c>
      <c r="AH12" s="237">
        <v>156003.84832241555</v>
      </c>
      <c r="AI12" s="237">
        <v>197877.00966453628</v>
      </c>
      <c r="AJ12" s="238"/>
      <c r="AM12" s="218"/>
      <c r="AN12" s="218"/>
      <c r="AR12"/>
      <c r="AS12"/>
    </row>
    <row r="13" spans="1:46">
      <c r="A13" s="105" t="s">
        <v>716</v>
      </c>
      <c r="K13" s="241"/>
      <c r="L13" s="242"/>
      <c r="M13" s="224"/>
      <c r="N13" s="224"/>
      <c r="O13" s="224"/>
      <c r="P13" s="224"/>
      <c r="Q13" s="224"/>
      <c r="R13" s="224"/>
      <c r="S13" s="224"/>
      <c r="T13" s="224"/>
      <c r="U13" s="224"/>
      <c r="V13" s="224"/>
      <c r="W13" s="224"/>
      <c r="X13" s="224"/>
      <c r="Y13" s="224"/>
      <c r="Z13" s="224"/>
      <c r="AA13" s="224"/>
      <c r="AB13" s="224"/>
      <c r="AC13" s="224"/>
      <c r="AD13" s="224"/>
      <c r="AE13" s="265">
        <v>1.2452688388527647E-3</v>
      </c>
      <c r="AF13" s="265">
        <v>2.4636233700272669E-3</v>
      </c>
      <c r="AG13" s="265">
        <v>3.6554110896066393E-3</v>
      </c>
      <c r="AH13" s="265">
        <v>4.8209914421831115E-3</v>
      </c>
      <c r="AI13" s="265">
        <v>5.9607342608133714E-3</v>
      </c>
      <c r="AJ13" s="265"/>
      <c r="AM13" s="218"/>
      <c r="AN13" s="218"/>
      <c r="AR13"/>
      <c r="AS13"/>
    </row>
    <row r="14" spans="1:46">
      <c r="A14" s="259" t="s">
        <v>617</v>
      </c>
      <c r="K14" s="183"/>
      <c r="L14" s="222"/>
      <c r="M14" s="222"/>
      <c r="N14" s="222"/>
      <c r="O14" s="222"/>
      <c r="P14" s="222"/>
      <c r="Q14" s="222"/>
      <c r="R14" s="222"/>
      <c r="S14" s="222"/>
      <c r="T14" s="222"/>
      <c r="U14" s="222"/>
      <c r="V14" s="222"/>
      <c r="W14" s="222"/>
      <c r="X14" s="222"/>
      <c r="Y14" s="222"/>
      <c r="Z14" s="222"/>
      <c r="AA14" s="222"/>
      <c r="AB14" s="222"/>
      <c r="AC14" s="222"/>
      <c r="AD14" s="222"/>
      <c r="AE14" s="222">
        <v>635472023.25626385</v>
      </c>
      <c r="AF14" s="222">
        <v>1289525152.1855075</v>
      </c>
      <c r="AG14" s="222">
        <v>1962685087.2240932</v>
      </c>
      <c r="AH14" s="222">
        <v>2655493871.7857399</v>
      </c>
      <c r="AI14" s="222">
        <v>3368510357.1048331</v>
      </c>
      <c r="AJ14" s="222"/>
      <c r="AM14" s="218"/>
      <c r="AN14" s="218"/>
      <c r="AR14"/>
      <c r="AS14"/>
    </row>
    <row r="15" spans="1:46">
      <c r="A15" s="259" t="s">
        <v>618</v>
      </c>
      <c r="K15" s="183"/>
      <c r="L15" s="222"/>
      <c r="M15" s="222"/>
      <c r="N15" s="222"/>
      <c r="O15" s="222"/>
      <c r="P15" s="222"/>
      <c r="Q15" s="222"/>
      <c r="R15" s="222"/>
      <c r="S15" s="222"/>
      <c r="T15" s="222"/>
      <c r="U15" s="222"/>
      <c r="V15" s="222"/>
      <c r="W15" s="222"/>
      <c r="X15" s="222"/>
      <c r="Y15" s="222"/>
      <c r="Z15" s="222"/>
      <c r="AA15" s="222"/>
      <c r="AB15" s="222"/>
      <c r="AC15" s="222"/>
      <c r="AD15" s="222"/>
      <c r="AE15" s="222">
        <v>30208594.778520484</v>
      </c>
      <c r="AF15" s="222">
        <v>61296038.689650305</v>
      </c>
      <c r="AG15" s="222">
        <v>93287050.031159356</v>
      </c>
      <c r="AH15" s="222">
        <v>126207113.29283418</v>
      </c>
      <c r="AI15" s="222">
        <v>160082500.81860986</v>
      </c>
      <c r="AJ15" s="222"/>
      <c r="AM15" s="218"/>
      <c r="AN15" s="218"/>
      <c r="AR15"/>
      <c r="AS15"/>
    </row>
    <row r="16" spans="1:46" ht="15" thickBot="1">
      <c r="A16" s="259" t="s">
        <v>717</v>
      </c>
      <c r="K16" s="183"/>
      <c r="L16" s="222"/>
      <c r="M16" s="222"/>
      <c r="N16" s="222"/>
      <c r="O16" s="222"/>
      <c r="P16" s="222"/>
      <c r="Q16" s="222"/>
      <c r="R16" s="222"/>
      <c r="S16" s="222"/>
      <c r="T16" s="222"/>
      <c r="U16" s="222"/>
      <c r="V16" s="222"/>
      <c r="W16" s="222"/>
      <c r="X16" s="222"/>
      <c r="Y16" s="222"/>
      <c r="Z16" s="222"/>
      <c r="AA16" s="222"/>
      <c r="AB16" s="222"/>
      <c r="AC16" s="222"/>
      <c r="AD16" s="222"/>
      <c r="AE16" s="222">
        <v>914846.19539400714</v>
      </c>
      <c r="AF16" s="222">
        <v>1856307.7229869375</v>
      </c>
      <c r="AG16" s="222">
        <v>2825133.1591636636</v>
      </c>
      <c r="AH16" s="222">
        <v>3822094.2838991806</v>
      </c>
      <c r="AI16" s="222">
        <v>4847986.736781138</v>
      </c>
      <c r="AJ16" s="222"/>
      <c r="AM16" s="218"/>
      <c r="AN16" s="218"/>
      <c r="AR16"/>
      <c r="AS16"/>
    </row>
    <row r="17" spans="1:45" ht="15" thickBot="1">
      <c r="A17" s="262" t="s">
        <v>718</v>
      </c>
      <c r="B17" s="245"/>
      <c r="C17" s="245"/>
      <c r="D17" s="245"/>
      <c r="E17" s="245"/>
      <c r="F17" s="245"/>
      <c r="G17" s="245"/>
      <c r="H17" s="245"/>
      <c r="I17" s="245"/>
      <c r="J17" s="245"/>
      <c r="K17" s="248"/>
      <c r="L17" s="249"/>
      <c r="M17" s="249"/>
      <c r="N17" s="249"/>
      <c r="O17" s="249"/>
      <c r="P17" s="249"/>
      <c r="Q17" s="249"/>
      <c r="R17" s="249"/>
      <c r="S17" s="249"/>
      <c r="T17" s="249"/>
      <c r="U17" s="249"/>
      <c r="V17" s="249"/>
      <c r="W17" s="249"/>
      <c r="X17" s="249"/>
      <c r="Y17" s="249"/>
      <c r="Z17" s="249"/>
      <c r="AA17" s="249"/>
      <c r="AB17" s="249"/>
      <c r="AC17" s="249"/>
      <c r="AD17" s="249"/>
      <c r="AE17" s="249">
        <v>29293748.583126478</v>
      </c>
      <c r="AF17" s="249">
        <v>59439730.966663368</v>
      </c>
      <c r="AG17" s="249">
        <v>90461916.871995687</v>
      </c>
      <c r="AH17" s="249">
        <v>122385019.008935</v>
      </c>
      <c r="AI17" s="249">
        <v>155234514.08182871</v>
      </c>
      <c r="AJ17" s="250"/>
      <c r="AM17" s="218"/>
      <c r="AN17" s="218"/>
      <c r="AR17"/>
      <c r="AS17"/>
    </row>
    <row r="18" spans="1:45">
      <c r="A18" s="105"/>
      <c r="K18" s="239"/>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M18" s="218"/>
      <c r="AN18" s="218"/>
      <c r="AR18"/>
      <c r="AS18"/>
    </row>
    <row r="19" spans="1:45">
      <c r="A19" s="259" t="s">
        <v>719</v>
      </c>
      <c r="K19" s="183"/>
      <c r="L19" s="222"/>
      <c r="M19" s="222"/>
      <c r="N19" s="222"/>
      <c r="O19" s="222"/>
      <c r="P19" s="222"/>
      <c r="Q19" s="222"/>
      <c r="R19" s="222"/>
      <c r="S19" s="222"/>
      <c r="T19" s="222"/>
      <c r="U19" s="222"/>
      <c r="V19" s="222"/>
      <c r="W19" s="222"/>
      <c r="X19" s="222"/>
      <c r="Y19" s="222"/>
      <c r="Z19" s="222"/>
      <c r="AA19" s="222"/>
      <c r="AB19" s="222"/>
      <c r="AC19" s="222"/>
      <c r="AD19" s="222"/>
      <c r="AE19" s="222">
        <v>33980748.356426708</v>
      </c>
      <c r="AF19" s="222">
        <v>68950087.921329498</v>
      </c>
      <c r="AG19" s="222">
        <v>104935823.57151499</v>
      </c>
      <c r="AH19" s="222">
        <v>141966622.05036458</v>
      </c>
      <c r="AI19" s="222">
        <v>180072036.3349213</v>
      </c>
      <c r="AJ19" s="222"/>
      <c r="AM19" s="218"/>
      <c r="AN19" s="218"/>
      <c r="AR19"/>
      <c r="AS19"/>
    </row>
    <row r="20" spans="1:45">
      <c r="A20" s="105"/>
      <c r="B20" s="223"/>
      <c r="C20" s="223"/>
      <c r="D20" s="223"/>
      <c r="E20" s="223"/>
      <c r="AP20" s="218"/>
      <c r="AQ20" s="218"/>
      <c r="AR20"/>
      <c r="AS20"/>
    </row>
    <row r="21" spans="1:45" ht="15" thickBot="1">
      <c r="A21" s="105" t="s">
        <v>720</v>
      </c>
      <c r="B21" s="223"/>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v>32891341.090490304</v>
      </c>
      <c r="AF21" s="183">
        <v>33472896.357887566</v>
      </c>
      <c r="AG21" s="183">
        <v>34075521.499856845</v>
      </c>
      <c r="AH21" s="183">
        <v>34699410.217833489</v>
      </c>
      <c r="AI21" s="183">
        <v>35344775.592892632</v>
      </c>
      <c r="AJ21" s="183"/>
      <c r="AP21" s="218"/>
      <c r="AQ21" s="218"/>
      <c r="AR21"/>
      <c r="AS21"/>
    </row>
    <row r="22" spans="1:45" ht="15" thickBot="1">
      <c r="A22" s="243" t="s">
        <v>721</v>
      </c>
      <c r="B22" s="244"/>
      <c r="C22" s="244"/>
      <c r="D22" s="244"/>
      <c r="E22" s="244"/>
      <c r="F22" s="245"/>
      <c r="G22" s="245"/>
      <c r="H22" s="245"/>
      <c r="I22" s="245"/>
      <c r="J22" s="245"/>
      <c r="K22" s="245"/>
      <c r="L22" s="245"/>
      <c r="M22" s="246">
        <v>0</v>
      </c>
      <c r="N22" s="246">
        <v>0</v>
      </c>
      <c r="O22" s="246">
        <v>0</v>
      </c>
      <c r="P22" s="246">
        <v>0</v>
      </c>
      <c r="Q22" s="246">
        <v>0</v>
      </c>
      <c r="R22" s="246">
        <v>0</v>
      </c>
      <c r="S22" s="246">
        <v>0</v>
      </c>
      <c r="T22" s="246">
        <v>0</v>
      </c>
      <c r="U22" s="246">
        <v>0</v>
      </c>
      <c r="V22" s="246">
        <v>0</v>
      </c>
      <c r="W22" s="246">
        <v>0</v>
      </c>
      <c r="X22" s="246">
        <v>0</v>
      </c>
      <c r="Y22" s="246">
        <v>0</v>
      </c>
      <c r="Z22" s="246">
        <v>0</v>
      </c>
      <c r="AA22" s="246">
        <v>0</v>
      </c>
      <c r="AB22" s="246">
        <v>0</v>
      </c>
      <c r="AC22" s="246">
        <v>0</v>
      </c>
      <c r="AD22" s="246">
        <v>0</v>
      </c>
      <c r="AE22" s="246">
        <v>32891341.090490304</v>
      </c>
      <c r="AF22" s="246">
        <v>33472896.357887566</v>
      </c>
      <c r="AG22" s="246">
        <v>34075521.499856845</v>
      </c>
      <c r="AH22" s="246">
        <v>34699410.217833489</v>
      </c>
      <c r="AI22" s="246">
        <v>35344775.592892632</v>
      </c>
      <c r="AJ22" s="247"/>
      <c r="AP22" s="218"/>
      <c r="AQ22" s="218"/>
      <c r="AR22"/>
      <c r="AS22"/>
    </row>
    <row r="23" spans="1:45">
      <c r="B23" s="223"/>
      <c r="C23" s="223"/>
      <c r="D23" s="223"/>
      <c r="E23" s="223"/>
      <c r="F23" s="223"/>
      <c r="G23" s="223"/>
    </row>
    <row r="24" spans="1:45">
      <c r="A24" s="105"/>
      <c r="E24" s="223"/>
      <c r="F24" s="223"/>
    </row>
    <row r="25" spans="1:45">
      <c r="D25" s="224"/>
      <c r="E25" s="224"/>
      <c r="F25" s="224"/>
      <c r="AF25" s="224"/>
      <c r="AG25" s="224"/>
      <c r="AH25" s="225"/>
      <c r="AR25"/>
      <c r="AS25"/>
    </row>
    <row r="26" spans="1:45">
      <c r="A26" s="226" t="s">
        <v>620</v>
      </c>
      <c r="B26" s="227" t="s">
        <v>621</v>
      </c>
      <c r="C26" s="266" t="s">
        <v>722</v>
      </c>
      <c r="D26" s="266"/>
      <c r="E26" s="266"/>
      <c r="F26" s="266"/>
      <c r="P26" s="67"/>
      <c r="AF26" s="224"/>
      <c r="AG26" s="224"/>
      <c r="AH26" s="225"/>
      <c r="AR26"/>
      <c r="AS26"/>
    </row>
    <row r="27" spans="1:45" ht="14.5" customHeight="1">
      <c r="A27" s="228" t="s">
        <v>723</v>
      </c>
      <c r="B27" s="263">
        <v>809</v>
      </c>
      <c r="C27" s="267" t="s">
        <v>724</v>
      </c>
      <c r="D27" s="229"/>
      <c r="E27" s="229"/>
      <c r="F27" s="229"/>
    </row>
    <row r="28" spans="1:45" ht="14.5" customHeight="1">
      <c r="A28" s="228" t="s">
        <v>725</v>
      </c>
      <c r="B28" s="229">
        <v>70</v>
      </c>
      <c r="C28" s="267" t="s">
        <v>726</v>
      </c>
      <c r="D28" s="229"/>
      <c r="E28" s="229"/>
      <c r="F28" s="229"/>
    </row>
    <row r="29" spans="1:45" ht="14.5" customHeight="1">
      <c r="A29" s="228" t="s">
        <v>727</v>
      </c>
      <c r="B29" s="230">
        <v>0.35</v>
      </c>
      <c r="C29" s="268" t="s">
        <v>728</v>
      </c>
      <c r="D29" s="230"/>
      <c r="E29" s="230"/>
      <c r="F29" s="230"/>
    </row>
    <row r="30" spans="1:45" ht="14.5" customHeight="1">
      <c r="A30" s="228" t="s">
        <v>729</v>
      </c>
      <c r="B30" s="230">
        <v>1.1599999999999999</v>
      </c>
      <c r="C30" s="268" t="s">
        <v>730</v>
      </c>
      <c r="D30" s="230"/>
      <c r="E30" s="230"/>
      <c r="F30" s="230"/>
    </row>
    <row r="31" spans="1:45" ht="14.5" customHeight="1">
      <c r="A31" s="231" t="s">
        <v>731</v>
      </c>
      <c r="B31" s="341">
        <v>0.05</v>
      </c>
      <c r="C31" s="268" t="s">
        <v>730</v>
      </c>
      <c r="D31" s="230"/>
      <c r="E31" s="230"/>
      <c r="F31" s="230"/>
    </row>
    <row r="32" spans="1:45">
      <c r="A32" s="231" t="s">
        <v>732</v>
      </c>
      <c r="B32" s="233">
        <v>2047</v>
      </c>
      <c r="C32" s="269" t="s">
        <v>630</v>
      </c>
      <c r="D32" s="269"/>
      <c r="E32" s="269"/>
      <c r="F32" s="269"/>
    </row>
    <row r="33" spans="1:6" ht="14.5" customHeight="1">
      <c r="A33" s="231" t="s">
        <v>733</v>
      </c>
      <c r="B33" s="233" t="s">
        <v>734</v>
      </c>
      <c r="C33" s="270" t="s">
        <v>630</v>
      </c>
      <c r="D33" s="271"/>
      <c r="E33" s="271"/>
      <c r="F33" s="271"/>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59999389629810485"/>
    <pageSetUpPr fitToPage="1"/>
  </sheetPr>
  <dimension ref="A1:CN333"/>
  <sheetViews>
    <sheetView topLeftCell="A10" zoomScale="80" zoomScaleNormal="80" workbookViewId="0">
      <pane xSplit="8" ySplit="16" topLeftCell="I292" activePane="bottomRight" state="frozenSplit"/>
      <selection pane="topRight" activeCell="H11" sqref="H11"/>
      <selection pane="bottomLeft" activeCell="A26" sqref="A26"/>
      <selection pane="bottomRight" activeCell="L319" sqref="L319"/>
    </sheetView>
  </sheetViews>
  <sheetFormatPr defaultColWidth="9" defaultRowHeight="14.5"/>
  <cols>
    <col min="1" max="1" width="15.54296875" customWidth="1"/>
    <col min="2" max="2" width="48" customWidth="1"/>
    <col min="3" max="3" width="25" bestFit="1" customWidth="1"/>
    <col min="4" max="4" width="29" bestFit="1" customWidth="1"/>
    <col min="5" max="5" width="24" bestFit="1" customWidth="1"/>
    <col min="6" max="6" width="19.54296875" style="18" customWidth="1"/>
    <col min="7" max="7" width="14" style="8" customWidth="1"/>
    <col min="8" max="8" width="14" customWidth="1"/>
    <col min="9" max="9" width="17" customWidth="1"/>
    <col min="10" max="70" width="14" customWidth="1"/>
    <col min="71" max="71" width="14" style="8" customWidth="1"/>
    <col min="72" max="89" width="14" customWidth="1"/>
    <col min="91" max="91" width="23" customWidth="1"/>
  </cols>
  <sheetData>
    <row r="1" spans="1:6">
      <c r="A1" s="3" t="s">
        <v>232</v>
      </c>
    </row>
    <row r="3" spans="1:6" ht="18.5">
      <c r="A3" s="50" t="s">
        <v>233</v>
      </c>
      <c r="B3" s="6"/>
      <c r="C3" s="6"/>
      <c r="D3" s="6"/>
      <c r="E3" s="6"/>
      <c r="F3" s="156"/>
    </row>
    <row r="4" spans="1:6">
      <c r="B4" t="s">
        <v>234</v>
      </c>
      <c r="C4" t="s">
        <v>235</v>
      </c>
    </row>
    <row r="5" spans="1:6">
      <c r="B5" t="s">
        <v>236</v>
      </c>
      <c r="C5" s="157" t="s">
        <v>237</v>
      </c>
    </row>
    <row r="6" spans="1:6">
      <c r="B6" s="18" t="s">
        <v>238</v>
      </c>
      <c r="C6" s="21" t="s">
        <v>239</v>
      </c>
    </row>
    <row r="7" spans="1:6">
      <c r="B7" s="18" t="s">
        <v>240</v>
      </c>
      <c r="C7" s="3" t="s">
        <v>241</v>
      </c>
    </row>
    <row r="8" spans="1:6">
      <c r="B8" s="18" t="s">
        <v>242</v>
      </c>
      <c r="C8" s="8" t="s">
        <v>243</v>
      </c>
    </row>
    <row r="10" spans="1:6" hidden="1">
      <c r="B10" s="18" t="s">
        <v>244</v>
      </c>
      <c r="C10" s="158" t="s">
        <v>245</v>
      </c>
    </row>
    <row r="11" spans="1:6" hidden="1"/>
    <row r="12" spans="1:6" hidden="1">
      <c r="B12" t="s">
        <v>246</v>
      </c>
      <c r="C12" s="47" t="s">
        <v>247</v>
      </c>
    </row>
    <row r="13" spans="1:6" hidden="1"/>
    <row r="14" spans="1:6" hidden="1">
      <c r="B14" t="s">
        <v>248</v>
      </c>
      <c r="C14" s="74" t="s">
        <v>249</v>
      </c>
    </row>
    <row r="15" spans="1:6" hidden="1">
      <c r="B15" s="18" t="s">
        <v>240</v>
      </c>
      <c r="C15" s="76" t="s">
        <v>250</v>
      </c>
    </row>
    <row r="16" spans="1:6" hidden="1">
      <c r="B16" s="18" t="s">
        <v>251</v>
      </c>
      <c r="C16" s="159" t="s">
        <v>252</v>
      </c>
    </row>
    <row r="17" spans="1:91" hidden="1">
      <c r="B17" s="18" t="s">
        <v>253</v>
      </c>
      <c r="C17" s="160" t="s">
        <v>254</v>
      </c>
    </row>
    <row r="18" spans="1:91" hidden="1">
      <c r="B18" s="18" t="s">
        <v>242</v>
      </c>
      <c r="C18" s="8" t="s">
        <v>243</v>
      </c>
    </row>
    <row r="19" spans="1:91" ht="15" hidden="1" thickBot="1">
      <c r="B19" s="18" t="s">
        <v>255</v>
      </c>
      <c r="C19" s="161" t="s">
        <v>256</v>
      </c>
    </row>
    <row r="20" spans="1:91" hidden="1">
      <c r="B20" s="18" t="s">
        <v>257</v>
      </c>
      <c r="C20" s="30" t="s">
        <v>258</v>
      </c>
    </row>
    <row r="21" spans="1:91" hidden="1">
      <c r="B21" s="126"/>
      <c r="H21" s="162"/>
      <c r="J21" s="93"/>
      <c r="K21" s="93"/>
      <c r="L21" s="93"/>
      <c r="M21" s="93"/>
      <c r="N21" s="93"/>
      <c r="O21" s="93"/>
      <c r="P21" s="93"/>
      <c r="Q21" s="93"/>
      <c r="R21" s="93"/>
      <c r="S21" s="93"/>
      <c r="T21" s="93"/>
      <c r="U21" s="93"/>
      <c r="V21" s="93"/>
      <c r="W21" s="93"/>
      <c r="X21" s="93"/>
      <c r="Y21" s="93"/>
      <c r="Z21" s="93"/>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T21" s="162"/>
      <c r="BU21" s="162"/>
      <c r="BV21" s="162"/>
      <c r="BW21" s="162"/>
      <c r="BX21" s="162"/>
      <c r="BY21" s="162"/>
      <c r="BZ21" s="162"/>
      <c r="CA21" s="162"/>
      <c r="CB21" s="162"/>
      <c r="CC21" s="162"/>
      <c r="CD21" s="162"/>
      <c r="CE21" s="162"/>
      <c r="CF21" s="162"/>
      <c r="CG21" s="162"/>
      <c r="CH21" s="162"/>
      <c r="CI21" s="162"/>
      <c r="CJ21" s="162"/>
      <c r="CK21" s="162"/>
      <c r="CL21" s="154"/>
    </row>
    <row r="22" spans="1:91" hidden="1">
      <c r="B22" s="126"/>
      <c r="H22" s="162"/>
      <c r="J22" s="93"/>
      <c r="K22" s="93"/>
      <c r="L22" s="93"/>
      <c r="M22" s="93"/>
      <c r="N22" s="93"/>
      <c r="O22" s="93"/>
      <c r="P22" s="93"/>
      <c r="Q22" s="93"/>
      <c r="R22" s="93"/>
      <c r="S22" s="93"/>
      <c r="T22" s="93"/>
      <c r="U22" s="93"/>
      <c r="V22" s="93"/>
      <c r="W22" s="93"/>
      <c r="X22" s="93"/>
      <c r="Y22" s="93"/>
      <c r="Z22" s="93"/>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T22" s="162"/>
      <c r="BU22" s="162"/>
      <c r="BV22" s="162"/>
      <c r="BW22" s="162"/>
      <c r="BX22" s="162"/>
      <c r="BY22" s="162"/>
      <c r="BZ22" s="162"/>
      <c r="CA22" s="162"/>
      <c r="CB22" s="162"/>
      <c r="CC22" s="162"/>
      <c r="CD22" s="162"/>
      <c r="CE22" s="162"/>
      <c r="CF22" s="162"/>
      <c r="CG22" s="162"/>
      <c r="CH22" s="162"/>
      <c r="CI22" s="162"/>
      <c r="CJ22" s="162"/>
      <c r="CK22" s="162"/>
      <c r="CL22" s="154"/>
    </row>
    <row r="23" spans="1:91" ht="18.5">
      <c r="A23" s="50" t="s">
        <v>259</v>
      </c>
      <c r="B23" s="6"/>
      <c r="C23" s="6"/>
      <c r="D23" s="6"/>
      <c r="E23" s="6"/>
      <c r="F23" s="156"/>
      <c r="H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T23" s="4"/>
      <c r="BU23" s="4"/>
      <c r="BV23" s="4"/>
      <c r="BW23" s="4"/>
      <c r="BX23" s="4"/>
      <c r="BY23" s="4"/>
      <c r="BZ23" s="4"/>
      <c r="CA23" s="4"/>
      <c r="CB23" s="4"/>
      <c r="CC23" s="4"/>
      <c r="CD23" s="4"/>
      <c r="CE23" s="4"/>
      <c r="CF23" s="4"/>
      <c r="CG23" s="4"/>
      <c r="CH23" s="4"/>
      <c r="CI23" s="4"/>
      <c r="CJ23" s="4"/>
      <c r="CK23" s="4"/>
      <c r="CL23" s="4"/>
      <c r="CM23" s="3"/>
    </row>
    <row r="24" spans="1:91">
      <c r="J24" s="93"/>
      <c r="K24" s="93"/>
      <c r="L24" s="93"/>
      <c r="M24" s="93"/>
      <c r="N24" s="93"/>
      <c r="O24" s="93"/>
      <c r="P24" s="93"/>
      <c r="Q24" s="93"/>
      <c r="R24" s="93"/>
      <c r="S24" s="93"/>
      <c r="T24" s="93"/>
      <c r="U24" s="93"/>
      <c r="V24" s="93"/>
      <c r="W24" s="93"/>
      <c r="X24" s="93"/>
      <c r="Y24" s="93"/>
      <c r="Z24" s="163" t="s">
        <v>34</v>
      </c>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54"/>
    </row>
    <row r="25" spans="1:91">
      <c r="B25" s="126" t="s">
        <v>260</v>
      </c>
      <c r="C25" s="47">
        <v>2024</v>
      </c>
      <c r="I25" s="14">
        <f t="shared" ref="I25:Y26" si="0">J25-1</f>
        <v>-17</v>
      </c>
      <c r="J25" s="14">
        <f t="shared" si="0"/>
        <v>-16</v>
      </c>
      <c r="K25" s="14">
        <f t="shared" si="0"/>
        <v>-15</v>
      </c>
      <c r="L25" s="14">
        <f t="shared" si="0"/>
        <v>-14</v>
      </c>
      <c r="M25" s="14">
        <f t="shared" si="0"/>
        <v>-13</v>
      </c>
      <c r="N25" s="14">
        <f t="shared" si="0"/>
        <v>-12</v>
      </c>
      <c r="O25" s="14">
        <f t="shared" si="0"/>
        <v>-11</v>
      </c>
      <c r="P25" s="14">
        <f t="shared" si="0"/>
        <v>-10</v>
      </c>
      <c r="Q25" s="14">
        <f t="shared" si="0"/>
        <v>-9</v>
      </c>
      <c r="R25" s="14">
        <f t="shared" si="0"/>
        <v>-8</v>
      </c>
      <c r="S25" s="14">
        <f t="shared" si="0"/>
        <v>-7</v>
      </c>
      <c r="T25" s="14">
        <f t="shared" si="0"/>
        <v>-6</v>
      </c>
      <c r="U25" s="14">
        <f t="shared" si="0"/>
        <v>-5</v>
      </c>
      <c r="V25" s="14">
        <f t="shared" si="0"/>
        <v>-4</v>
      </c>
      <c r="W25" s="14">
        <f t="shared" si="0"/>
        <v>-3</v>
      </c>
      <c r="X25" s="14">
        <f t="shared" si="0"/>
        <v>-2</v>
      </c>
      <c r="Y25" s="14">
        <f t="shared" si="0"/>
        <v>-1</v>
      </c>
      <c r="Z25" s="14">
        <f>Z26-$C$26</f>
        <v>0</v>
      </c>
      <c r="AA25" s="14">
        <f t="shared" ref="AA25:AP26" si="1">Z25+1</f>
        <v>1</v>
      </c>
      <c r="AB25" s="14">
        <f t="shared" si="1"/>
        <v>2</v>
      </c>
      <c r="AC25" s="14">
        <f t="shared" si="1"/>
        <v>3</v>
      </c>
      <c r="AD25" s="14">
        <f t="shared" si="1"/>
        <v>4</v>
      </c>
      <c r="AE25" s="14">
        <f t="shared" si="1"/>
        <v>5</v>
      </c>
      <c r="AF25" s="14">
        <f t="shared" si="1"/>
        <v>6</v>
      </c>
      <c r="AG25" s="14">
        <f t="shared" si="1"/>
        <v>7</v>
      </c>
      <c r="AH25" s="14">
        <f t="shared" si="1"/>
        <v>8</v>
      </c>
      <c r="AI25" s="14">
        <f t="shared" si="1"/>
        <v>9</v>
      </c>
      <c r="AJ25" s="14">
        <f t="shared" si="1"/>
        <v>10</v>
      </c>
      <c r="AK25" s="14">
        <f t="shared" si="1"/>
        <v>11</v>
      </c>
      <c r="AL25" s="14">
        <f t="shared" si="1"/>
        <v>12</v>
      </c>
      <c r="AM25" s="14">
        <f t="shared" si="1"/>
        <v>13</v>
      </c>
      <c r="AN25" s="14">
        <f t="shared" si="1"/>
        <v>14</v>
      </c>
      <c r="AO25" s="14">
        <f t="shared" si="1"/>
        <v>15</v>
      </c>
      <c r="AP25" s="14">
        <f t="shared" si="1"/>
        <v>16</v>
      </c>
      <c r="AQ25" s="14">
        <f t="shared" ref="AQ25:BF26" si="2">AP25+1</f>
        <v>17</v>
      </c>
      <c r="AR25" s="14">
        <f t="shared" si="2"/>
        <v>18</v>
      </c>
      <c r="AS25" s="14">
        <f t="shared" si="2"/>
        <v>19</v>
      </c>
      <c r="AT25" s="14">
        <f t="shared" si="2"/>
        <v>20</v>
      </c>
      <c r="AU25" s="14">
        <f t="shared" si="2"/>
        <v>21</v>
      </c>
      <c r="AV25" s="14">
        <f t="shared" si="2"/>
        <v>22</v>
      </c>
      <c r="AW25" s="14">
        <f t="shared" si="2"/>
        <v>23</v>
      </c>
      <c r="AX25" s="14">
        <f t="shared" si="2"/>
        <v>24</v>
      </c>
      <c r="AY25" s="14">
        <f t="shared" si="2"/>
        <v>25</v>
      </c>
      <c r="AZ25" s="14">
        <f t="shared" si="2"/>
        <v>26</v>
      </c>
      <c r="BA25" s="14">
        <f t="shared" si="2"/>
        <v>27</v>
      </c>
      <c r="BB25" s="14">
        <f t="shared" si="2"/>
        <v>28</v>
      </c>
      <c r="BC25" s="14">
        <f t="shared" si="2"/>
        <v>29</v>
      </c>
      <c r="BD25" s="14">
        <f t="shared" si="2"/>
        <v>30</v>
      </c>
      <c r="BE25" s="14">
        <f t="shared" si="2"/>
        <v>31</v>
      </c>
      <c r="BF25" s="14">
        <f t="shared" si="2"/>
        <v>32</v>
      </c>
      <c r="BG25" s="14">
        <f t="shared" ref="BG25:BQ26" si="3">BF25+1</f>
        <v>33</v>
      </c>
      <c r="BH25" s="14">
        <f t="shared" si="3"/>
        <v>34</v>
      </c>
      <c r="BI25" s="14">
        <f t="shared" si="3"/>
        <v>35</v>
      </c>
      <c r="BJ25" s="14">
        <f t="shared" si="3"/>
        <v>36</v>
      </c>
      <c r="BK25" s="14">
        <f t="shared" si="3"/>
        <v>37</v>
      </c>
      <c r="BL25" s="14">
        <f t="shared" si="3"/>
        <v>38</v>
      </c>
      <c r="BM25" s="14">
        <f t="shared" si="3"/>
        <v>39</v>
      </c>
      <c r="BN25" s="14">
        <f t="shared" si="3"/>
        <v>40</v>
      </c>
      <c r="BO25" s="14">
        <f t="shared" si="3"/>
        <v>41</v>
      </c>
      <c r="BP25" s="14">
        <f t="shared" si="3"/>
        <v>42</v>
      </c>
      <c r="BQ25" s="14">
        <f t="shared" si="3"/>
        <v>43</v>
      </c>
    </row>
    <row r="26" spans="1:91">
      <c r="B26" s="126" t="s">
        <v>261</v>
      </c>
      <c r="C26" s="47">
        <v>2024</v>
      </c>
      <c r="G26" s="115" t="s">
        <v>28</v>
      </c>
      <c r="H26" s="115" t="s">
        <v>29</v>
      </c>
      <c r="I26" s="297">
        <v>2007</v>
      </c>
      <c r="J26" s="16">
        <f>K26-1</f>
        <v>2008</v>
      </c>
      <c r="K26" s="16">
        <f t="shared" si="0"/>
        <v>2009</v>
      </c>
      <c r="L26" s="16">
        <f t="shared" si="0"/>
        <v>2010</v>
      </c>
      <c r="M26" s="16">
        <f t="shared" si="0"/>
        <v>2011</v>
      </c>
      <c r="N26" s="16">
        <f t="shared" si="0"/>
        <v>2012</v>
      </c>
      <c r="O26" s="16">
        <f t="shared" si="0"/>
        <v>2013</v>
      </c>
      <c r="P26" s="16">
        <f t="shared" si="0"/>
        <v>2014</v>
      </c>
      <c r="Q26" s="16">
        <f t="shared" si="0"/>
        <v>2015</v>
      </c>
      <c r="R26" s="16">
        <f t="shared" si="0"/>
        <v>2016</v>
      </c>
      <c r="S26" s="16">
        <f t="shared" si="0"/>
        <v>2017</v>
      </c>
      <c r="T26" s="16">
        <f t="shared" si="0"/>
        <v>2018</v>
      </c>
      <c r="U26" s="16">
        <f t="shared" si="0"/>
        <v>2019</v>
      </c>
      <c r="V26" s="16">
        <f t="shared" si="0"/>
        <v>2020</v>
      </c>
      <c r="W26" s="16">
        <f t="shared" si="0"/>
        <v>2021</v>
      </c>
      <c r="X26" s="16">
        <f t="shared" si="0"/>
        <v>2022</v>
      </c>
      <c r="Y26" s="16">
        <f t="shared" si="0"/>
        <v>2023</v>
      </c>
      <c r="Z26" s="103">
        <f>C26</f>
        <v>2024</v>
      </c>
      <c r="AA26" s="16">
        <f>Z26+1</f>
        <v>2025</v>
      </c>
      <c r="AB26" s="16">
        <f t="shared" si="1"/>
        <v>2026</v>
      </c>
      <c r="AC26" s="16">
        <f t="shared" si="1"/>
        <v>2027</v>
      </c>
      <c r="AD26" s="16">
        <f t="shared" si="1"/>
        <v>2028</v>
      </c>
      <c r="AE26" s="16">
        <f t="shared" si="1"/>
        <v>2029</v>
      </c>
      <c r="AF26" s="16">
        <f t="shared" si="1"/>
        <v>2030</v>
      </c>
      <c r="AG26" s="16">
        <f t="shared" si="1"/>
        <v>2031</v>
      </c>
      <c r="AH26" s="16">
        <f t="shared" si="1"/>
        <v>2032</v>
      </c>
      <c r="AI26" s="16">
        <f t="shared" si="1"/>
        <v>2033</v>
      </c>
      <c r="AJ26" s="16">
        <f t="shared" si="1"/>
        <v>2034</v>
      </c>
      <c r="AK26" s="16">
        <f t="shared" si="1"/>
        <v>2035</v>
      </c>
      <c r="AL26" s="16">
        <f t="shared" si="1"/>
        <v>2036</v>
      </c>
      <c r="AM26" s="16">
        <f t="shared" si="1"/>
        <v>2037</v>
      </c>
      <c r="AN26" s="16">
        <f t="shared" si="1"/>
        <v>2038</v>
      </c>
      <c r="AO26" s="16">
        <f t="shared" si="1"/>
        <v>2039</v>
      </c>
      <c r="AP26" s="16">
        <f t="shared" si="1"/>
        <v>2040</v>
      </c>
      <c r="AQ26" s="16">
        <f t="shared" si="2"/>
        <v>2041</v>
      </c>
      <c r="AR26" s="16">
        <f t="shared" si="2"/>
        <v>2042</v>
      </c>
      <c r="AS26" s="16">
        <f t="shared" si="2"/>
        <v>2043</v>
      </c>
      <c r="AT26" s="16">
        <f t="shared" si="2"/>
        <v>2044</v>
      </c>
      <c r="AU26" s="16">
        <f t="shared" si="2"/>
        <v>2045</v>
      </c>
      <c r="AV26" s="16">
        <f t="shared" si="2"/>
        <v>2046</v>
      </c>
      <c r="AW26" s="16">
        <f t="shared" si="2"/>
        <v>2047</v>
      </c>
      <c r="AX26" s="16">
        <f t="shared" si="2"/>
        <v>2048</v>
      </c>
      <c r="AY26" s="16">
        <f t="shared" si="2"/>
        <v>2049</v>
      </c>
      <c r="AZ26" s="16">
        <f t="shared" si="2"/>
        <v>2050</v>
      </c>
      <c r="BA26" s="16">
        <f t="shared" si="2"/>
        <v>2051</v>
      </c>
      <c r="BB26" s="16">
        <f t="shared" si="2"/>
        <v>2052</v>
      </c>
      <c r="BC26" s="16">
        <f t="shared" si="2"/>
        <v>2053</v>
      </c>
      <c r="BD26" s="16">
        <f t="shared" si="2"/>
        <v>2054</v>
      </c>
      <c r="BE26" s="16">
        <f t="shared" si="2"/>
        <v>2055</v>
      </c>
      <c r="BF26" s="16">
        <f t="shared" si="2"/>
        <v>2056</v>
      </c>
      <c r="BG26" s="16">
        <f t="shared" si="3"/>
        <v>2057</v>
      </c>
      <c r="BH26" s="16">
        <f t="shared" si="3"/>
        <v>2058</v>
      </c>
      <c r="BI26" s="16">
        <f t="shared" si="3"/>
        <v>2059</v>
      </c>
      <c r="BJ26" s="16">
        <f t="shared" si="3"/>
        <v>2060</v>
      </c>
      <c r="BK26" s="16">
        <f t="shared" si="3"/>
        <v>2061</v>
      </c>
      <c r="BL26" s="16">
        <f t="shared" si="3"/>
        <v>2062</v>
      </c>
      <c r="BM26" s="16">
        <f t="shared" si="3"/>
        <v>2063</v>
      </c>
      <c r="BN26" s="16">
        <f t="shared" si="3"/>
        <v>2064</v>
      </c>
      <c r="BO26" s="16">
        <f t="shared" si="3"/>
        <v>2065</v>
      </c>
      <c r="BP26" s="16">
        <f t="shared" si="3"/>
        <v>2066</v>
      </c>
      <c r="BQ26" s="16">
        <f t="shared" si="3"/>
        <v>2067</v>
      </c>
      <c r="BR26" s="4"/>
      <c r="BS26" s="115" t="s">
        <v>28</v>
      </c>
      <c r="BT26" s="115" t="s">
        <v>29</v>
      </c>
    </row>
    <row r="27" spans="1:91">
      <c r="H27" s="26"/>
      <c r="I27" s="26"/>
      <c r="J27" s="26"/>
      <c r="K27" s="26"/>
      <c r="L27" s="26"/>
      <c r="M27" s="26"/>
      <c r="N27" s="26"/>
      <c r="O27" s="26"/>
      <c r="P27" s="26"/>
      <c r="Q27" s="26"/>
      <c r="R27" s="26"/>
      <c r="S27" s="26"/>
      <c r="T27" s="26"/>
      <c r="U27" s="26"/>
      <c r="V27" s="26"/>
      <c r="W27" s="26"/>
      <c r="X27" s="26"/>
      <c r="Y27" s="26"/>
      <c r="Z27" s="164"/>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T27" s="26"/>
      <c r="BU27" s="26"/>
      <c r="BV27" s="26"/>
      <c r="BW27" s="26"/>
      <c r="BX27" s="26"/>
      <c r="BY27" s="26"/>
      <c r="BZ27" s="26"/>
      <c r="CA27" s="26"/>
      <c r="CB27" s="26"/>
      <c r="CC27" s="26"/>
      <c r="CD27" s="26"/>
      <c r="CE27" s="26"/>
      <c r="CF27" s="26"/>
      <c r="CG27" s="26"/>
      <c r="CH27" s="26"/>
      <c r="CI27" s="26"/>
      <c r="CJ27" s="26"/>
      <c r="CK27" s="26"/>
      <c r="CM27" s="3"/>
    </row>
    <row r="28" spans="1:91" ht="18.5">
      <c r="A28" s="50" t="s">
        <v>262</v>
      </c>
      <c r="B28" s="6"/>
      <c r="C28" s="6"/>
      <c r="D28" s="6"/>
      <c r="E28" s="6"/>
      <c r="F28" s="156"/>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T28" s="4"/>
      <c r="BU28" s="4"/>
      <c r="BV28" s="4"/>
      <c r="BW28" s="4"/>
      <c r="BX28" s="4"/>
      <c r="BY28" s="4"/>
      <c r="BZ28" s="4"/>
      <c r="CA28" s="4"/>
      <c r="CB28" s="4"/>
      <c r="CC28" s="4"/>
      <c r="CD28" s="4"/>
      <c r="CE28" s="4"/>
      <c r="CF28" s="4"/>
      <c r="CG28" s="4"/>
      <c r="CH28" s="4"/>
      <c r="CI28" s="4"/>
      <c r="CJ28" s="4"/>
      <c r="CK28" s="4"/>
      <c r="CM28" s="3"/>
    </row>
    <row r="29" spans="1:91" ht="15.5">
      <c r="A29" s="51" t="s">
        <v>263</v>
      </c>
      <c r="B29" s="52"/>
      <c r="C29" s="51"/>
      <c r="D29" s="51"/>
      <c r="E29" s="165" t="s">
        <v>264</v>
      </c>
      <c r="F29" s="166">
        <v>2023</v>
      </c>
      <c r="I29" s="93"/>
      <c r="J29" s="93"/>
      <c r="K29" s="93"/>
      <c r="L29" s="93"/>
      <c r="M29" s="93"/>
      <c r="N29" s="93"/>
      <c r="O29" s="93"/>
      <c r="P29" s="93"/>
      <c r="Q29" s="93"/>
      <c r="R29" s="93"/>
      <c r="S29" s="93"/>
      <c r="T29" s="93"/>
      <c r="U29" s="93"/>
      <c r="V29" s="93"/>
      <c r="W29" s="93"/>
      <c r="X29" s="93"/>
      <c r="Y29" s="93"/>
      <c r="Z29" s="93"/>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54"/>
    </row>
    <row r="30" spans="1:91">
      <c r="B30" t="s">
        <v>265</v>
      </c>
      <c r="C30" s="279">
        <v>7.0000000000000007E-2</v>
      </c>
      <c r="G30" s="8" t="s">
        <v>266</v>
      </c>
      <c r="H30" s="34"/>
      <c r="Z30" s="34">
        <f t="shared" ref="Z30:BQ30" si="4">POWER(1+$C$30,-(Z26-$C$25))</f>
        <v>1</v>
      </c>
      <c r="AA30" s="34">
        <f t="shared" si="4"/>
        <v>0.93457943925233644</v>
      </c>
      <c r="AB30" s="34">
        <f t="shared" si="4"/>
        <v>0.87343872827321156</v>
      </c>
      <c r="AC30" s="34">
        <f t="shared" si="4"/>
        <v>0.81629787689085187</v>
      </c>
      <c r="AD30" s="34">
        <f t="shared" si="4"/>
        <v>0.7628952120475252</v>
      </c>
      <c r="AE30" s="34">
        <f t="shared" si="4"/>
        <v>0.71298617948366838</v>
      </c>
      <c r="AF30" s="34">
        <f t="shared" si="4"/>
        <v>0.66634222381651254</v>
      </c>
      <c r="AG30" s="34">
        <f t="shared" si="4"/>
        <v>0.62274974188459109</v>
      </c>
      <c r="AH30" s="34">
        <f t="shared" si="4"/>
        <v>0.5820091045650384</v>
      </c>
      <c r="AI30" s="34">
        <f t="shared" si="4"/>
        <v>0.54393374258414806</v>
      </c>
      <c r="AJ30" s="34">
        <f t="shared" si="4"/>
        <v>0.5083492921347178</v>
      </c>
      <c r="AK30" s="34">
        <f t="shared" si="4"/>
        <v>0.47509279638758667</v>
      </c>
      <c r="AL30" s="34">
        <f t="shared" si="4"/>
        <v>0.44401195924073528</v>
      </c>
      <c r="AM30" s="34">
        <f t="shared" si="4"/>
        <v>0.41496444788853759</v>
      </c>
      <c r="AN30" s="34">
        <f t="shared" si="4"/>
        <v>0.3878172410173249</v>
      </c>
      <c r="AO30" s="34">
        <f t="shared" si="4"/>
        <v>0.36244601964235967</v>
      </c>
      <c r="AP30" s="34">
        <f t="shared" si="4"/>
        <v>0.33873459779659787</v>
      </c>
      <c r="AQ30" s="34">
        <f t="shared" si="4"/>
        <v>0.31657439046411018</v>
      </c>
      <c r="AR30" s="34">
        <f t="shared" si="4"/>
        <v>0.29586391632159825</v>
      </c>
      <c r="AS30" s="34">
        <f t="shared" si="4"/>
        <v>0.27650833301083949</v>
      </c>
      <c r="AT30" s="34">
        <f t="shared" si="4"/>
        <v>0.2584190028138687</v>
      </c>
      <c r="AU30" s="34">
        <f t="shared" si="4"/>
        <v>0.24151308674193336</v>
      </c>
      <c r="AV30" s="34">
        <f t="shared" si="4"/>
        <v>0.22571316517937698</v>
      </c>
      <c r="AW30" s="34">
        <f t="shared" si="4"/>
        <v>0.21094688334521211</v>
      </c>
      <c r="AX30" s="34">
        <f>POWER(1+$C$30,-(AX26-$C$25))</f>
        <v>0.19714661994879637</v>
      </c>
      <c r="AY30" s="34">
        <f t="shared" si="4"/>
        <v>0.18424917752223957</v>
      </c>
      <c r="AZ30" s="34">
        <f t="shared" si="4"/>
        <v>0.17219549301143888</v>
      </c>
      <c r="BA30" s="34">
        <f t="shared" si="4"/>
        <v>0.16093036730041013</v>
      </c>
      <c r="BB30" s="34">
        <f t="shared" si="4"/>
        <v>0.15040221243028987</v>
      </c>
      <c r="BC30" s="34">
        <f t="shared" si="4"/>
        <v>0.1405628153554111</v>
      </c>
      <c r="BD30" s="34">
        <f t="shared" si="4"/>
        <v>0.13136711715458982</v>
      </c>
      <c r="BE30" s="34">
        <f t="shared" si="4"/>
        <v>0.1227730066865325</v>
      </c>
      <c r="BF30" s="34">
        <f t="shared" si="4"/>
        <v>0.11474112774442291</v>
      </c>
      <c r="BG30" s="34">
        <f t="shared" si="4"/>
        <v>0.10723469882656347</v>
      </c>
      <c r="BH30" s="34">
        <f t="shared" si="4"/>
        <v>0.10021934469772288</v>
      </c>
      <c r="BI30" s="34">
        <f t="shared" si="4"/>
        <v>9.366293896983445E-2</v>
      </c>
      <c r="BJ30" s="34">
        <f t="shared" si="4"/>
        <v>8.7535456981153698E-2</v>
      </c>
      <c r="BK30" s="34">
        <f t="shared" si="4"/>
        <v>8.1808838300143641E-2</v>
      </c>
      <c r="BL30" s="34">
        <f t="shared" si="4"/>
        <v>7.6456858224433308E-2</v>
      </c>
      <c r="BM30" s="34">
        <f t="shared" si="4"/>
        <v>7.1455007686386268E-2</v>
      </c>
      <c r="BN30" s="34">
        <f t="shared" si="4"/>
        <v>6.6780381015314264E-2</v>
      </c>
      <c r="BO30" s="34">
        <f t="shared" si="4"/>
        <v>6.2411571042349782E-2</v>
      </c>
      <c r="BP30" s="34">
        <f t="shared" si="4"/>
        <v>5.8328571067616623E-2</v>
      </c>
      <c r="BQ30" s="34">
        <f t="shared" si="4"/>
        <v>5.4512683240763193E-2</v>
      </c>
      <c r="BR30" s="34"/>
      <c r="BS30" s="8" t="s">
        <v>266</v>
      </c>
      <c r="BT30" s="34"/>
      <c r="BU30" s="34"/>
      <c r="BV30" s="34"/>
      <c r="BW30" s="34"/>
      <c r="BX30" s="34"/>
      <c r="BY30" s="34"/>
      <c r="BZ30" s="34"/>
      <c r="CA30" s="34"/>
      <c r="CB30" s="34"/>
      <c r="CC30" s="34"/>
      <c r="CD30" s="34"/>
      <c r="CE30" s="34"/>
      <c r="CF30" s="34"/>
      <c r="CG30" s="34"/>
      <c r="CH30" s="34"/>
      <c r="CI30" s="34"/>
      <c r="CJ30" s="34"/>
      <c r="CK30" s="34"/>
    </row>
    <row r="31" spans="1:91">
      <c r="B31" t="s">
        <v>265</v>
      </c>
      <c r="C31" s="279"/>
      <c r="G31" s="8" t="s">
        <v>267</v>
      </c>
      <c r="W31" s="34"/>
      <c r="X31" s="34"/>
      <c r="Y31" s="34"/>
      <c r="Z31" s="34">
        <f t="shared" ref="Z31:BQ31" si="5">POWER(1+$C$31,-(Z26-$C$25))</f>
        <v>1</v>
      </c>
      <c r="AA31" s="34">
        <f t="shared" si="5"/>
        <v>1</v>
      </c>
      <c r="AB31" s="34">
        <f t="shared" si="5"/>
        <v>1</v>
      </c>
      <c r="AC31" s="34">
        <f t="shared" si="5"/>
        <v>1</v>
      </c>
      <c r="AD31" s="34">
        <f t="shared" si="5"/>
        <v>1</v>
      </c>
      <c r="AE31" s="34">
        <f t="shared" si="5"/>
        <v>1</v>
      </c>
      <c r="AF31" s="34">
        <f t="shared" si="5"/>
        <v>1</v>
      </c>
      <c r="AG31" s="34">
        <f t="shared" si="5"/>
        <v>1</v>
      </c>
      <c r="AH31" s="34">
        <f t="shared" si="5"/>
        <v>1</v>
      </c>
      <c r="AI31" s="34">
        <f t="shared" si="5"/>
        <v>1</v>
      </c>
      <c r="AJ31" s="34">
        <f t="shared" si="5"/>
        <v>1</v>
      </c>
      <c r="AK31" s="34">
        <f t="shared" si="5"/>
        <v>1</v>
      </c>
      <c r="AL31" s="34">
        <f t="shared" si="5"/>
        <v>1</v>
      </c>
      <c r="AM31" s="34">
        <f t="shared" si="5"/>
        <v>1</v>
      </c>
      <c r="AN31" s="34">
        <f t="shared" si="5"/>
        <v>1</v>
      </c>
      <c r="AO31" s="34">
        <f t="shared" si="5"/>
        <v>1</v>
      </c>
      <c r="AP31" s="34">
        <f t="shared" si="5"/>
        <v>1</v>
      </c>
      <c r="AQ31" s="34">
        <f t="shared" si="5"/>
        <v>1</v>
      </c>
      <c r="AR31" s="34">
        <f t="shared" si="5"/>
        <v>1</v>
      </c>
      <c r="AS31" s="34">
        <f t="shared" si="5"/>
        <v>1</v>
      </c>
      <c r="AT31" s="34">
        <f t="shared" si="5"/>
        <v>1</v>
      </c>
      <c r="AU31" s="34">
        <f t="shared" si="5"/>
        <v>1</v>
      </c>
      <c r="AV31" s="34">
        <f t="shared" si="5"/>
        <v>1</v>
      </c>
      <c r="AW31" s="34">
        <f t="shared" si="5"/>
        <v>1</v>
      </c>
      <c r="AX31" s="34">
        <f t="shared" si="5"/>
        <v>1</v>
      </c>
      <c r="AY31" s="34">
        <f t="shared" si="5"/>
        <v>1</v>
      </c>
      <c r="AZ31" s="34">
        <f t="shared" si="5"/>
        <v>1</v>
      </c>
      <c r="BA31" s="34">
        <f t="shared" si="5"/>
        <v>1</v>
      </c>
      <c r="BB31" s="34">
        <f t="shared" si="5"/>
        <v>1</v>
      </c>
      <c r="BC31" s="34">
        <f t="shared" si="5"/>
        <v>1</v>
      </c>
      <c r="BD31" s="34">
        <f t="shared" si="5"/>
        <v>1</v>
      </c>
      <c r="BE31" s="34">
        <f t="shared" si="5"/>
        <v>1</v>
      </c>
      <c r="BF31" s="34">
        <f t="shared" si="5"/>
        <v>1</v>
      </c>
      <c r="BG31" s="34">
        <f t="shared" si="5"/>
        <v>1</v>
      </c>
      <c r="BH31" s="34">
        <f t="shared" si="5"/>
        <v>1</v>
      </c>
      <c r="BI31" s="34">
        <f t="shared" si="5"/>
        <v>1</v>
      </c>
      <c r="BJ31" s="34">
        <f t="shared" si="5"/>
        <v>1</v>
      </c>
      <c r="BK31" s="34">
        <f t="shared" si="5"/>
        <v>1</v>
      </c>
      <c r="BL31" s="34">
        <f t="shared" si="5"/>
        <v>1</v>
      </c>
      <c r="BM31" s="34">
        <f t="shared" si="5"/>
        <v>1</v>
      </c>
      <c r="BN31" s="34">
        <f t="shared" si="5"/>
        <v>1</v>
      </c>
      <c r="BO31" s="34">
        <f t="shared" si="5"/>
        <v>1</v>
      </c>
      <c r="BP31" s="34">
        <f t="shared" si="5"/>
        <v>1</v>
      </c>
      <c r="BQ31" s="34">
        <f t="shared" si="5"/>
        <v>1</v>
      </c>
      <c r="BS31" s="8" t="s">
        <v>267</v>
      </c>
    </row>
    <row r="33" spans="1:72" ht="15.5">
      <c r="A33" s="51" t="s">
        <v>268</v>
      </c>
      <c r="B33" s="33"/>
      <c r="C33" s="33"/>
      <c r="D33" s="33"/>
      <c r="E33" s="165" t="s">
        <v>264</v>
      </c>
      <c r="F33" s="166">
        <v>2025</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row>
    <row r="34" spans="1:72">
      <c r="B34" t="s">
        <v>269</v>
      </c>
    </row>
    <row r="35" spans="1:72">
      <c r="B35" s="126" t="s">
        <v>270</v>
      </c>
      <c r="G35" s="8" t="s">
        <v>782</v>
      </c>
      <c r="H35" s="554" t="s">
        <v>781</v>
      </c>
      <c r="I35" s="45">
        <v>1.45</v>
      </c>
      <c r="J35" s="45">
        <v>1.43</v>
      </c>
      <c r="K35" s="45">
        <v>1.42</v>
      </c>
      <c r="L35" s="45">
        <v>1.4</v>
      </c>
      <c r="M35" s="45">
        <v>1.38</v>
      </c>
      <c r="N35" s="45">
        <v>1.35</v>
      </c>
      <c r="O35" s="45">
        <v>1.32</v>
      </c>
      <c r="P35" s="45">
        <v>1.3</v>
      </c>
      <c r="Q35" s="45">
        <v>1.29</v>
      </c>
      <c r="R35" s="45">
        <v>1.28</v>
      </c>
      <c r="S35" s="45">
        <v>1.25</v>
      </c>
      <c r="T35" s="45">
        <v>1.23</v>
      </c>
      <c r="U35" s="45">
        <v>1.21</v>
      </c>
      <c r="V35" s="45">
        <v>1.19</v>
      </c>
      <c r="W35" s="45">
        <v>1.1399999999999999</v>
      </c>
      <c r="X35" s="45">
        <v>1.06</v>
      </c>
      <c r="Y35" s="45">
        <v>1.02</v>
      </c>
      <c r="Z35" s="45">
        <v>1</v>
      </c>
      <c r="BS35" s="8" t="s">
        <v>782</v>
      </c>
      <c r="BT35" s="96" t="s">
        <v>781</v>
      </c>
    </row>
    <row r="36" spans="1:72">
      <c r="B36" s="17" t="s">
        <v>271</v>
      </c>
      <c r="K36" s="11">
        <f>J35/K35-1</f>
        <v>7.0422535211267512E-3</v>
      </c>
      <c r="L36" s="11">
        <f>K35/L35-1</f>
        <v>1.4285714285714235E-2</v>
      </c>
      <c r="M36" s="11">
        <f>L35/M35-1</f>
        <v>1.449275362318847E-2</v>
      </c>
      <c r="N36" s="11">
        <f>M35/N35-1</f>
        <v>2.2222222222222143E-2</v>
      </c>
      <c r="O36" s="11">
        <f t="shared" ref="O36:Z36" si="6">N35/O35-1</f>
        <v>2.2727272727272707E-2</v>
      </c>
      <c r="P36" s="11">
        <f t="shared" si="6"/>
        <v>1.538461538461533E-2</v>
      </c>
      <c r="Q36" s="11">
        <f t="shared" si="6"/>
        <v>7.7519379844961378E-3</v>
      </c>
      <c r="R36" s="11">
        <f t="shared" si="6"/>
        <v>7.8125E-3</v>
      </c>
      <c r="S36" s="11">
        <f t="shared" si="6"/>
        <v>2.4000000000000021E-2</v>
      </c>
      <c r="T36" s="11">
        <f t="shared" si="6"/>
        <v>1.6260162601626105E-2</v>
      </c>
      <c r="U36" s="11">
        <f t="shared" si="6"/>
        <v>1.6528925619834656E-2</v>
      </c>
      <c r="V36" s="11">
        <f t="shared" si="6"/>
        <v>1.6806722689075571E-2</v>
      </c>
      <c r="W36" s="11">
        <f t="shared" si="6"/>
        <v>4.3859649122807154E-2</v>
      </c>
      <c r="X36" s="11">
        <f>W35/X35-1</f>
        <v>7.5471698113207308E-2</v>
      </c>
      <c r="Y36" s="11">
        <f t="shared" si="6"/>
        <v>3.9215686274509887E-2</v>
      </c>
      <c r="Z36" s="11">
        <f t="shared" si="6"/>
        <v>2.0000000000000018E-2</v>
      </c>
      <c r="AA36" s="42"/>
      <c r="AB36" s="42"/>
      <c r="AC36" s="42"/>
      <c r="AD36" s="42"/>
      <c r="AE36" s="42"/>
      <c r="AF36" s="42"/>
      <c r="AG36" s="42"/>
      <c r="AH36" s="42"/>
      <c r="AI36" s="42"/>
      <c r="AJ36" s="42"/>
      <c r="AK36" s="42"/>
      <c r="AL36" s="348"/>
    </row>
    <row r="37" spans="1:72">
      <c r="B37" s="126" t="s">
        <v>272</v>
      </c>
      <c r="G37" s="8" t="s">
        <v>783</v>
      </c>
      <c r="H37" s="169" t="s">
        <v>273</v>
      </c>
      <c r="X37" s="168"/>
      <c r="Z37" s="43">
        <v>313.60000000000002</v>
      </c>
      <c r="AA37" s="43">
        <v>320.60000000000002</v>
      </c>
      <c r="AB37" s="43">
        <v>328.4</v>
      </c>
      <c r="AC37" s="43">
        <v>336.1</v>
      </c>
      <c r="AD37" s="43">
        <v>343.6</v>
      </c>
      <c r="AE37" s="43">
        <v>351.3</v>
      </c>
      <c r="AF37" s="43">
        <v>359.2</v>
      </c>
      <c r="AG37" s="43">
        <v>367.2</v>
      </c>
      <c r="AH37" s="43">
        <v>375.5</v>
      </c>
      <c r="AI37" s="43">
        <v>383.9</v>
      </c>
      <c r="AJ37" s="43">
        <v>392.5</v>
      </c>
      <c r="AK37" s="43">
        <v>401.3</v>
      </c>
      <c r="AL37" s="349"/>
      <c r="AM37" s="44"/>
      <c r="AN37" s="44"/>
      <c r="BS37" s="8" t="s">
        <v>783</v>
      </c>
      <c r="BT37" s="169" t="s">
        <v>273</v>
      </c>
    </row>
    <row r="38" spans="1:72">
      <c r="B38" s="17" t="s">
        <v>271</v>
      </c>
      <c r="Z38" s="23"/>
      <c r="AA38" s="25">
        <f t="shared" ref="AA38:AJ38" si="7">AA37/Z37-1</f>
        <v>2.2321428571428603E-2</v>
      </c>
      <c r="AB38" s="25">
        <f t="shared" si="7"/>
        <v>2.4329382407984879E-2</v>
      </c>
      <c r="AC38" s="25">
        <f t="shared" si="7"/>
        <v>2.3447015834348495E-2</v>
      </c>
      <c r="AD38" s="25">
        <f t="shared" si="7"/>
        <v>2.2314787265694802E-2</v>
      </c>
      <c r="AE38" s="25">
        <f t="shared" si="7"/>
        <v>2.2409778812572778E-2</v>
      </c>
      <c r="AF38" s="25">
        <f t="shared" si="7"/>
        <v>2.2487902077996003E-2</v>
      </c>
      <c r="AG38" s="25">
        <f t="shared" si="7"/>
        <v>2.2271714922049046E-2</v>
      </c>
      <c r="AH38" s="25">
        <f t="shared" si="7"/>
        <v>2.2603485838780024E-2</v>
      </c>
      <c r="AI38" s="25">
        <f t="shared" si="7"/>
        <v>2.2370173102529867E-2</v>
      </c>
      <c r="AJ38" s="25">
        <f t="shared" si="7"/>
        <v>2.2401667100807598E-2</v>
      </c>
      <c r="AK38" s="25">
        <f>AK37/AJ37-1</f>
        <v>2.2420382165605046E-2</v>
      </c>
      <c r="AL38" s="25">
        <f>AL37/AK37-1</f>
        <v>-1</v>
      </c>
      <c r="AM38" s="170">
        <f>AL38</f>
        <v>-1</v>
      </c>
      <c r="AN38" s="170">
        <f t="shared" ref="AN38:BQ38" si="8">AM38</f>
        <v>-1</v>
      </c>
      <c r="AO38" s="170">
        <f t="shared" si="8"/>
        <v>-1</v>
      </c>
      <c r="AP38" s="170">
        <f t="shared" si="8"/>
        <v>-1</v>
      </c>
      <c r="AQ38" s="170">
        <f t="shared" si="8"/>
        <v>-1</v>
      </c>
      <c r="AR38" s="170">
        <f t="shared" si="8"/>
        <v>-1</v>
      </c>
      <c r="AS38" s="170">
        <f t="shared" si="8"/>
        <v>-1</v>
      </c>
      <c r="AT38" s="170">
        <f t="shared" si="8"/>
        <v>-1</v>
      </c>
      <c r="AU38" s="170">
        <f t="shared" si="8"/>
        <v>-1</v>
      </c>
      <c r="AV38" s="170">
        <f t="shared" si="8"/>
        <v>-1</v>
      </c>
      <c r="AW38" s="170">
        <f t="shared" si="8"/>
        <v>-1</v>
      </c>
      <c r="AX38" s="170">
        <f t="shared" si="8"/>
        <v>-1</v>
      </c>
      <c r="AY38" s="170">
        <f t="shared" si="8"/>
        <v>-1</v>
      </c>
      <c r="AZ38" s="170">
        <f t="shared" si="8"/>
        <v>-1</v>
      </c>
      <c r="BA38" s="170">
        <f t="shared" si="8"/>
        <v>-1</v>
      </c>
      <c r="BB38" s="170">
        <f t="shared" si="8"/>
        <v>-1</v>
      </c>
      <c r="BC38" s="170">
        <f t="shared" si="8"/>
        <v>-1</v>
      </c>
      <c r="BD38" s="170">
        <f t="shared" si="8"/>
        <v>-1</v>
      </c>
      <c r="BE38" s="170">
        <f t="shared" si="8"/>
        <v>-1</v>
      </c>
      <c r="BF38" s="170">
        <f t="shared" si="8"/>
        <v>-1</v>
      </c>
      <c r="BG38" s="170">
        <f t="shared" si="8"/>
        <v>-1</v>
      </c>
      <c r="BH38" s="170">
        <f t="shared" si="8"/>
        <v>-1</v>
      </c>
      <c r="BI38" s="170">
        <f t="shared" si="8"/>
        <v>-1</v>
      </c>
      <c r="BJ38" s="170">
        <f t="shared" si="8"/>
        <v>-1</v>
      </c>
      <c r="BK38" s="170">
        <f t="shared" si="8"/>
        <v>-1</v>
      </c>
      <c r="BL38" s="170">
        <f t="shared" si="8"/>
        <v>-1</v>
      </c>
      <c r="BM38" s="170">
        <f t="shared" si="8"/>
        <v>-1</v>
      </c>
      <c r="BN38" s="170">
        <f t="shared" si="8"/>
        <v>-1</v>
      </c>
      <c r="BO38" s="170">
        <f t="shared" si="8"/>
        <v>-1</v>
      </c>
      <c r="BP38" s="170">
        <f t="shared" si="8"/>
        <v>-1</v>
      </c>
      <c r="BQ38" s="170">
        <f t="shared" si="8"/>
        <v>-1</v>
      </c>
      <c r="BR38" s="171"/>
    </row>
    <row r="39" spans="1:72">
      <c r="B39" t="s">
        <v>274</v>
      </c>
      <c r="I39" s="93">
        <f>1/I35</f>
        <v>0.68965517241379315</v>
      </c>
      <c r="J39" s="93">
        <f>1/J35</f>
        <v>0.69930069930069938</v>
      </c>
      <c r="K39" s="93">
        <f>1/K35</f>
        <v>0.70422535211267612</v>
      </c>
      <c r="L39" s="93">
        <f>1/L35</f>
        <v>0.7142857142857143</v>
      </c>
      <c r="M39" s="93">
        <f>1/M35</f>
        <v>0.7246376811594204</v>
      </c>
      <c r="N39" s="93">
        <f t="shared" ref="N39:X39" si="9">1/N35</f>
        <v>0.7407407407407407</v>
      </c>
      <c r="O39" s="93">
        <f t="shared" si="9"/>
        <v>0.75757575757575757</v>
      </c>
      <c r="P39" s="93">
        <f t="shared" si="9"/>
        <v>0.76923076923076916</v>
      </c>
      <c r="Q39" s="93">
        <f t="shared" si="9"/>
        <v>0.77519379844961234</v>
      </c>
      <c r="R39" s="93">
        <f t="shared" si="9"/>
        <v>0.78125</v>
      </c>
      <c r="S39" s="93">
        <f t="shared" si="9"/>
        <v>0.8</v>
      </c>
      <c r="T39" s="93">
        <f t="shared" si="9"/>
        <v>0.81300813008130079</v>
      </c>
      <c r="U39" s="93">
        <f t="shared" si="9"/>
        <v>0.82644628099173556</v>
      </c>
      <c r="V39" s="93">
        <f t="shared" si="9"/>
        <v>0.84033613445378152</v>
      </c>
      <c r="W39" s="93">
        <f t="shared" si="9"/>
        <v>0.87719298245614041</v>
      </c>
      <c r="X39" s="93">
        <f t="shared" si="9"/>
        <v>0.94339622641509424</v>
      </c>
      <c r="Y39" s="93">
        <f>1/Y35</f>
        <v>0.98039215686274506</v>
      </c>
      <c r="Z39" s="93">
        <f>1/Z35</f>
        <v>1</v>
      </c>
      <c r="AA39" s="24">
        <f t="shared" ref="AA39:BQ39" si="10">Z39*(1+AA38)</f>
        <v>1.0223214285714286</v>
      </c>
      <c r="AB39" s="24">
        <f t="shared" si="10"/>
        <v>1.0471938775510203</v>
      </c>
      <c r="AC39" s="24">
        <f t="shared" si="10"/>
        <v>1.071747448979592</v>
      </c>
      <c r="AD39" s="24">
        <f t="shared" si="10"/>
        <v>1.0956632653061227</v>
      </c>
      <c r="AE39" s="24">
        <f t="shared" si="10"/>
        <v>1.1202168367346941</v>
      </c>
      <c r="AF39" s="24">
        <f t="shared" si="10"/>
        <v>1.1454081632653064</v>
      </c>
      <c r="AG39" s="24">
        <f t="shared" si="10"/>
        <v>1.170918367346939</v>
      </c>
      <c r="AH39" s="24">
        <f t="shared" si="10"/>
        <v>1.1973852040816328</v>
      </c>
      <c r="AI39" s="24">
        <f t="shared" si="10"/>
        <v>1.224170918367347</v>
      </c>
      <c r="AJ39" s="24">
        <f t="shared" si="10"/>
        <v>1.2515943877551023</v>
      </c>
      <c r="AK39" s="24">
        <f t="shared" si="10"/>
        <v>1.2796556122448981</v>
      </c>
      <c r="AL39" s="24">
        <f t="shared" si="10"/>
        <v>0</v>
      </c>
      <c r="AM39" s="24">
        <f t="shared" si="10"/>
        <v>0</v>
      </c>
      <c r="AN39" s="24">
        <f t="shared" si="10"/>
        <v>0</v>
      </c>
      <c r="AO39" s="24">
        <f t="shared" si="10"/>
        <v>0</v>
      </c>
      <c r="AP39" s="24">
        <f t="shared" si="10"/>
        <v>0</v>
      </c>
      <c r="AQ39" s="24">
        <f t="shared" si="10"/>
        <v>0</v>
      </c>
      <c r="AR39" s="24">
        <f t="shared" si="10"/>
        <v>0</v>
      </c>
      <c r="AS39" s="24">
        <f t="shared" si="10"/>
        <v>0</v>
      </c>
      <c r="AT39" s="24">
        <f t="shared" si="10"/>
        <v>0</v>
      </c>
      <c r="AU39" s="24">
        <f t="shared" si="10"/>
        <v>0</v>
      </c>
      <c r="AV39" s="24">
        <f t="shared" si="10"/>
        <v>0</v>
      </c>
      <c r="AW39" s="24">
        <f t="shared" si="10"/>
        <v>0</v>
      </c>
      <c r="AX39" s="24">
        <f t="shared" si="10"/>
        <v>0</v>
      </c>
      <c r="AY39" s="24">
        <f t="shared" si="10"/>
        <v>0</v>
      </c>
      <c r="AZ39" s="24">
        <f t="shared" si="10"/>
        <v>0</v>
      </c>
      <c r="BA39" s="24">
        <f t="shared" si="10"/>
        <v>0</v>
      </c>
      <c r="BB39" s="24">
        <f t="shared" si="10"/>
        <v>0</v>
      </c>
      <c r="BC39" s="24">
        <f t="shared" si="10"/>
        <v>0</v>
      </c>
      <c r="BD39" s="24">
        <f t="shared" si="10"/>
        <v>0</v>
      </c>
      <c r="BE39" s="24">
        <f t="shared" si="10"/>
        <v>0</v>
      </c>
      <c r="BF39" s="24">
        <f t="shared" si="10"/>
        <v>0</v>
      </c>
      <c r="BG39" s="24">
        <f t="shared" si="10"/>
        <v>0</v>
      </c>
      <c r="BH39" s="24">
        <f t="shared" si="10"/>
        <v>0</v>
      </c>
      <c r="BI39" s="24">
        <f t="shared" si="10"/>
        <v>0</v>
      </c>
      <c r="BJ39" s="24">
        <f t="shared" si="10"/>
        <v>0</v>
      </c>
      <c r="BK39" s="24">
        <f t="shared" si="10"/>
        <v>0</v>
      </c>
      <c r="BL39" s="24">
        <f t="shared" si="10"/>
        <v>0</v>
      </c>
      <c r="BM39" s="24">
        <f t="shared" si="10"/>
        <v>0</v>
      </c>
      <c r="BN39" s="24">
        <f t="shared" si="10"/>
        <v>0</v>
      </c>
      <c r="BO39" s="24">
        <f t="shared" si="10"/>
        <v>0</v>
      </c>
      <c r="BP39" s="24">
        <f t="shared" si="10"/>
        <v>0</v>
      </c>
      <c r="BQ39" s="24">
        <f t="shared" si="10"/>
        <v>0</v>
      </c>
      <c r="BR39" s="154"/>
    </row>
    <row r="40" spans="1:72">
      <c r="B40" s="126"/>
      <c r="I40" s="93"/>
      <c r="J40" s="93"/>
      <c r="K40" s="93"/>
      <c r="L40" s="93"/>
      <c r="M40" s="93"/>
      <c r="N40" s="93"/>
      <c r="O40" s="93"/>
      <c r="P40" s="93"/>
      <c r="Q40" s="93"/>
      <c r="R40" s="93"/>
      <c r="S40" s="93"/>
      <c r="T40" s="93"/>
      <c r="U40" s="93"/>
      <c r="V40" s="93"/>
      <c r="W40" s="93"/>
      <c r="X40" s="93"/>
      <c r="Y40" s="93"/>
      <c r="Z40" s="93"/>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54"/>
    </row>
    <row r="41" spans="1:72" ht="15.5">
      <c r="A41" s="51" t="s">
        <v>275</v>
      </c>
      <c r="B41" s="52"/>
      <c r="C41" s="51"/>
      <c r="D41" s="51"/>
      <c r="E41" s="165" t="s">
        <v>264</v>
      </c>
      <c r="F41" s="166">
        <v>2025</v>
      </c>
      <c r="J41" s="93"/>
      <c r="K41" s="93"/>
      <c r="L41" s="93"/>
      <c r="M41" s="93"/>
      <c r="N41" s="93"/>
      <c r="O41" s="93"/>
      <c r="P41" s="93"/>
      <c r="Q41" s="93"/>
      <c r="R41" s="93"/>
      <c r="S41" s="93"/>
      <c r="T41" s="93"/>
      <c r="U41" s="93"/>
      <c r="V41" s="93"/>
      <c r="W41" s="93"/>
      <c r="X41" s="93"/>
      <c r="Y41" s="93"/>
      <c r="Z41" s="93"/>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54"/>
    </row>
    <row r="42" spans="1:72">
      <c r="B42" t="s">
        <v>276</v>
      </c>
      <c r="G42" s="8" t="s">
        <v>277</v>
      </c>
      <c r="H42" s="169" t="s">
        <v>273</v>
      </c>
      <c r="I42" s="21"/>
      <c r="Z42" s="99">
        <v>27721</v>
      </c>
      <c r="AA42" s="99">
        <v>29166</v>
      </c>
      <c r="AB42" s="99">
        <v>30441</v>
      </c>
      <c r="AC42" s="99">
        <v>31641</v>
      </c>
      <c r="AD42" s="99">
        <v>32841</v>
      </c>
      <c r="AE42" s="99">
        <v>34078</v>
      </c>
      <c r="AF42" s="99">
        <v>35378</v>
      </c>
      <c r="AG42" s="99">
        <v>36739</v>
      </c>
      <c r="AH42" s="99">
        <v>38151</v>
      </c>
      <c r="AI42" s="99">
        <v>39627</v>
      </c>
      <c r="AJ42" s="99">
        <v>41154</v>
      </c>
      <c r="AK42" s="350">
        <v>42728</v>
      </c>
      <c r="AL42" s="7">
        <v>44345</v>
      </c>
      <c r="BS42" s="8" t="s">
        <v>277</v>
      </c>
      <c r="BT42" s="169" t="s">
        <v>273</v>
      </c>
    </row>
    <row r="43" spans="1:72">
      <c r="B43" t="s">
        <v>278</v>
      </c>
      <c r="G43" s="8" t="s">
        <v>277</v>
      </c>
      <c r="H43" s="169" t="s">
        <v>273</v>
      </c>
      <c r="Z43" s="190">
        <f t="shared" ref="Z43:AL43" si="11">Z37</f>
        <v>313.60000000000002</v>
      </c>
      <c r="AA43" s="190">
        <f t="shared" si="11"/>
        <v>320.60000000000002</v>
      </c>
      <c r="AB43" s="190">
        <f t="shared" si="11"/>
        <v>328.4</v>
      </c>
      <c r="AC43" s="190">
        <f t="shared" si="11"/>
        <v>336.1</v>
      </c>
      <c r="AD43" s="190">
        <f t="shared" si="11"/>
        <v>343.6</v>
      </c>
      <c r="AE43" s="190">
        <f t="shared" si="11"/>
        <v>351.3</v>
      </c>
      <c r="AF43" s="190">
        <f t="shared" si="11"/>
        <v>359.2</v>
      </c>
      <c r="AG43" s="190">
        <f t="shared" si="11"/>
        <v>367.2</v>
      </c>
      <c r="AH43" s="190">
        <f t="shared" si="11"/>
        <v>375.5</v>
      </c>
      <c r="AI43" s="190">
        <f t="shared" si="11"/>
        <v>383.9</v>
      </c>
      <c r="AJ43" s="190">
        <f t="shared" si="11"/>
        <v>392.5</v>
      </c>
      <c r="AK43" s="190">
        <f t="shared" si="11"/>
        <v>401.3</v>
      </c>
      <c r="AL43" s="352">
        <f t="shared" si="11"/>
        <v>0</v>
      </c>
      <c r="BS43" s="8" t="s">
        <v>277</v>
      </c>
      <c r="BT43" s="169" t="s">
        <v>273</v>
      </c>
    </row>
    <row r="44" spans="1:72">
      <c r="B44" t="s">
        <v>279</v>
      </c>
      <c r="Z44" s="120">
        <v>22671</v>
      </c>
      <c r="AA44" s="120">
        <v>23291</v>
      </c>
      <c r="AB44" s="120">
        <v>23786</v>
      </c>
      <c r="AC44" s="120">
        <v>24221</v>
      </c>
      <c r="AD44" s="120">
        <v>24648</v>
      </c>
      <c r="AE44" s="120">
        <v>25078</v>
      </c>
      <c r="AF44" s="120">
        <v>25526</v>
      </c>
      <c r="AG44" s="120">
        <v>25991</v>
      </c>
      <c r="AH44" s="120">
        <v>26464</v>
      </c>
      <c r="AI44" s="120">
        <v>26952</v>
      </c>
      <c r="AJ44" s="120">
        <v>27444</v>
      </c>
      <c r="AK44" s="120">
        <v>27938</v>
      </c>
      <c r="AL44" s="353">
        <v>28430</v>
      </c>
      <c r="AM44" s="351">
        <f>AL44*(1+AM45)</f>
        <v>28930.664328155202</v>
      </c>
      <c r="AN44" s="100">
        <f t="shared" ref="AN44:BQ44" si="12">AM44*(1+AN45)</f>
        <v>29440.145566950123</v>
      </c>
      <c r="AO44" s="100">
        <f t="shared" si="12"/>
        <v>29958.59898591138</v>
      </c>
      <c r="AP44" s="100">
        <f t="shared" si="12"/>
        <v>30486.182588927648</v>
      </c>
      <c r="AQ44" s="100">
        <f t="shared" si="12"/>
        <v>31023.057162402933</v>
      </c>
      <c r="AR44" s="100">
        <f t="shared" si="12"/>
        <v>31569.386324257837</v>
      </c>
      <c r="AS44" s="100">
        <f t="shared" si="12"/>
        <v>32125.336573793771</v>
      </c>
      <c r="AT44" s="100">
        <f t="shared" si="12"/>
        <v>32691.077342435285</v>
      </c>
      <c r="AU44" s="100">
        <f t="shared" si="12"/>
        <v>33266.781045365999</v>
      </c>
      <c r="AV44" s="100">
        <f t="shared" si="12"/>
        <v>33852.62313407386</v>
      </c>
      <c r="AW44" s="100">
        <f t="shared" si="12"/>
        <v>34448.782149821745</v>
      </c>
      <c r="AX44" s="100">
        <f t="shared" si="12"/>
        <v>35055.439778059714</v>
      </c>
      <c r="AY44" s="100">
        <f t="shared" si="12"/>
        <v>35672.780903795465</v>
      </c>
      <c r="AZ44" s="100">
        <f t="shared" si="12"/>
        <v>36300.993667939911</v>
      </c>
      <c r="BA44" s="100">
        <f t="shared" si="12"/>
        <v>36940.269524644995</v>
      </c>
      <c r="BB44" s="100">
        <f t="shared" si="12"/>
        <v>37590.803299651277</v>
      </c>
      <c r="BC44" s="100">
        <f t="shared" si="12"/>
        <v>38252.793249663038</v>
      </c>
      <c r="BD44" s="100">
        <f t="shared" si="12"/>
        <v>38926.441122769</v>
      </c>
      <c r="BE44" s="100">
        <f t="shared" si="12"/>
        <v>39611.95221992708</v>
      </c>
      <c r="BF44" s="100">
        <f t="shared" si="12"/>
        <v>40309.535457531929</v>
      </c>
      <c r="BG44" s="100">
        <f t="shared" si="12"/>
        <v>41019.403431084291</v>
      </c>
      <c r="BH44" s="100">
        <f t="shared" si="12"/>
        <v>41741.772479981621</v>
      </c>
      <c r="BI44" s="100">
        <f t="shared" si="12"/>
        <v>42476.862753449699</v>
      </c>
      <c r="BJ44" s="100">
        <f t="shared" si="12"/>
        <v>43224.8982776353</v>
      </c>
      <c r="BK44" s="100">
        <f t="shared" si="12"/>
        <v>43986.107023880439</v>
      </c>
      <c r="BL44" s="100">
        <f t="shared" si="12"/>
        <v>44760.720978198908</v>
      </c>
      <c r="BM44" s="100">
        <f t="shared" si="12"/>
        <v>45548.97621197634</v>
      </c>
      <c r="BN44" s="100">
        <f t="shared" si="12"/>
        <v>46351.112953915363</v>
      </c>
      <c r="BO44" s="100">
        <f t="shared" si="12"/>
        <v>47167.375663247687</v>
      </c>
      <c r="BP44" s="100">
        <f t="shared" si="12"/>
        <v>47998.013104235521</v>
      </c>
      <c r="BQ44" s="100">
        <f t="shared" si="12"/>
        <v>48843.278421984964</v>
      </c>
    </row>
    <row r="45" spans="1:72">
      <c r="B45" t="s">
        <v>280</v>
      </c>
      <c r="Z45" s="171"/>
      <c r="AA45" s="171">
        <f>AA44/Z44-1</f>
        <v>2.7347712937232593E-2</v>
      </c>
      <c r="AB45" s="171">
        <f t="shared" ref="AB45:AI45" si="13">AB44/AA44-1</f>
        <v>2.125284444635267E-2</v>
      </c>
      <c r="AC45" s="171">
        <f t="shared" si="13"/>
        <v>1.8288068611788555E-2</v>
      </c>
      <c r="AD45" s="171">
        <f t="shared" si="13"/>
        <v>1.7629329920317183E-2</v>
      </c>
      <c r="AE45" s="171">
        <f t="shared" si="13"/>
        <v>1.7445634534242194E-2</v>
      </c>
      <c r="AF45" s="171">
        <f t="shared" si="13"/>
        <v>1.7864263497886501E-2</v>
      </c>
      <c r="AG45" s="171">
        <f t="shared" si="13"/>
        <v>1.8216720206847947E-2</v>
      </c>
      <c r="AH45" s="171">
        <f t="shared" si="13"/>
        <v>1.8198607210188067E-2</v>
      </c>
      <c r="AI45" s="171">
        <f t="shared" si="13"/>
        <v>1.8440145102781136E-2</v>
      </c>
      <c r="AJ45" s="171">
        <f>AJ44/AI44-1</f>
        <v>1.8254674977738139E-2</v>
      </c>
      <c r="AK45" s="171">
        <f>AK44/AJ44-1</f>
        <v>1.8000291502696442E-2</v>
      </c>
      <c r="AL45" s="171">
        <f>AL44/AK44-1</f>
        <v>1.7610423079676529E-2</v>
      </c>
      <c r="AM45" s="101">
        <f>$AL$45</f>
        <v>1.7610423079676529E-2</v>
      </c>
      <c r="AN45" s="101">
        <f t="shared" ref="AN45:BQ45" si="14">$AL$45</f>
        <v>1.7610423079676529E-2</v>
      </c>
      <c r="AO45" s="101">
        <f t="shared" si="14"/>
        <v>1.7610423079676529E-2</v>
      </c>
      <c r="AP45" s="101">
        <f t="shared" si="14"/>
        <v>1.7610423079676529E-2</v>
      </c>
      <c r="AQ45" s="101">
        <f t="shared" si="14"/>
        <v>1.7610423079676529E-2</v>
      </c>
      <c r="AR45" s="101">
        <f t="shared" si="14"/>
        <v>1.7610423079676529E-2</v>
      </c>
      <c r="AS45" s="101">
        <f t="shared" si="14"/>
        <v>1.7610423079676529E-2</v>
      </c>
      <c r="AT45" s="101">
        <f t="shared" si="14"/>
        <v>1.7610423079676529E-2</v>
      </c>
      <c r="AU45" s="101">
        <f t="shared" si="14"/>
        <v>1.7610423079676529E-2</v>
      </c>
      <c r="AV45" s="101">
        <f t="shared" si="14"/>
        <v>1.7610423079676529E-2</v>
      </c>
      <c r="AW45" s="101">
        <f t="shared" si="14"/>
        <v>1.7610423079676529E-2</v>
      </c>
      <c r="AX45" s="101">
        <f t="shared" si="14"/>
        <v>1.7610423079676529E-2</v>
      </c>
      <c r="AY45" s="101">
        <f t="shared" si="14"/>
        <v>1.7610423079676529E-2</v>
      </c>
      <c r="AZ45" s="101">
        <f t="shared" si="14"/>
        <v>1.7610423079676529E-2</v>
      </c>
      <c r="BA45" s="101">
        <f t="shared" si="14"/>
        <v>1.7610423079676529E-2</v>
      </c>
      <c r="BB45" s="101">
        <f t="shared" si="14"/>
        <v>1.7610423079676529E-2</v>
      </c>
      <c r="BC45" s="101">
        <f t="shared" si="14"/>
        <v>1.7610423079676529E-2</v>
      </c>
      <c r="BD45" s="101">
        <f t="shared" si="14"/>
        <v>1.7610423079676529E-2</v>
      </c>
      <c r="BE45" s="101">
        <f t="shared" si="14"/>
        <v>1.7610423079676529E-2</v>
      </c>
      <c r="BF45" s="101">
        <f t="shared" si="14"/>
        <v>1.7610423079676529E-2</v>
      </c>
      <c r="BG45" s="101">
        <f t="shared" si="14"/>
        <v>1.7610423079676529E-2</v>
      </c>
      <c r="BH45" s="101">
        <f t="shared" si="14"/>
        <v>1.7610423079676529E-2</v>
      </c>
      <c r="BI45" s="101">
        <f t="shared" si="14"/>
        <v>1.7610423079676529E-2</v>
      </c>
      <c r="BJ45" s="101">
        <f t="shared" si="14"/>
        <v>1.7610423079676529E-2</v>
      </c>
      <c r="BK45" s="101">
        <f t="shared" si="14"/>
        <v>1.7610423079676529E-2</v>
      </c>
      <c r="BL45" s="101">
        <f t="shared" si="14"/>
        <v>1.7610423079676529E-2</v>
      </c>
      <c r="BM45" s="101">
        <f t="shared" si="14"/>
        <v>1.7610423079676529E-2</v>
      </c>
      <c r="BN45" s="101">
        <f t="shared" si="14"/>
        <v>1.7610423079676529E-2</v>
      </c>
      <c r="BO45" s="101">
        <f t="shared" si="14"/>
        <v>1.7610423079676529E-2</v>
      </c>
      <c r="BP45" s="101">
        <f t="shared" si="14"/>
        <v>1.7610423079676529E-2</v>
      </c>
      <c r="BQ45" s="101">
        <f t="shared" si="14"/>
        <v>1.7610423079676529E-2</v>
      </c>
    </row>
    <row r="46" spans="1:72">
      <c r="B46" t="s">
        <v>281</v>
      </c>
      <c r="Z46" s="102">
        <f>Z44/$Z$44</f>
        <v>1</v>
      </c>
      <c r="AA46" s="102">
        <f>AA44/$Z$44</f>
        <v>1.0273477129372326</v>
      </c>
      <c r="AB46" s="102">
        <f t="shared" ref="AB46:BQ46" si="15">AB44/$Z$44</f>
        <v>1.0491817740726037</v>
      </c>
      <c r="AC46" s="102">
        <f t="shared" si="15"/>
        <v>1.0683692823430815</v>
      </c>
      <c r="AD46" s="102">
        <f t="shared" si="15"/>
        <v>1.0872039168982401</v>
      </c>
      <c r="AE46" s="102">
        <f t="shared" si="15"/>
        <v>1.1061708790966434</v>
      </c>
      <c r="AF46" s="102">
        <f t="shared" si="15"/>
        <v>1.1259318071545146</v>
      </c>
      <c r="AG46" s="102">
        <f t="shared" si="15"/>
        <v>1.146442591857439</v>
      </c>
      <c r="AH46" s="102">
        <f t="shared" si="15"/>
        <v>1.1673062502756826</v>
      </c>
      <c r="AI46" s="102">
        <f t="shared" si="15"/>
        <v>1.1888315469101496</v>
      </c>
      <c r="AJ46" s="102">
        <f t="shared" si="15"/>
        <v>1.2105332804022761</v>
      </c>
      <c r="AK46" s="102">
        <f t="shared" si="15"/>
        <v>1.2323232323232323</v>
      </c>
      <c r="AL46" s="102">
        <f t="shared" si="15"/>
        <v>1.2540249658153588</v>
      </c>
      <c r="AM46" s="102">
        <f>AM44/$Z$44</f>
        <v>1.2761088760158441</v>
      </c>
      <c r="AN46" s="102">
        <f t="shared" si="15"/>
        <v>1.2985816932182137</v>
      </c>
      <c r="AO46" s="102">
        <f t="shared" si="15"/>
        <v>1.3214502662393093</v>
      </c>
      <c r="AP46" s="102">
        <f t="shared" si="15"/>
        <v>1.3447215645065347</v>
      </c>
      <c r="AQ46" s="102">
        <f t="shared" si="15"/>
        <v>1.3684026801818594</v>
      </c>
      <c r="AR46" s="102">
        <f t="shared" si="15"/>
        <v>1.3925008303232251</v>
      </c>
      <c r="AS46" s="102">
        <f t="shared" si="15"/>
        <v>1.417023359084018</v>
      </c>
      <c r="AT46" s="102">
        <f t="shared" si="15"/>
        <v>1.4419777399512719</v>
      </c>
      <c r="AU46" s="102">
        <f t="shared" si="15"/>
        <v>1.4673715780232897</v>
      </c>
      <c r="AV46" s="102">
        <f t="shared" si="15"/>
        <v>1.4932126123273723</v>
      </c>
      <c r="AW46" s="102">
        <f t="shared" si="15"/>
        <v>1.5195087181783664</v>
      </c>
      <c r="AX46" s="102">
        <f t="shared" si="15"/>
        <v>1.5462679095787444</v>
      </c>
      <c r="AY46" s="102">
        <f t="shared" si="15"/>
        <v>1.5734983416609529</v>
      </c>
      <c r="AZ46" s="102">
        <f t="shared" si="15"/>
        <v>1.6012083131727719</v>
      </c>
      <c r="BA46" s="102">
        <f t="shared" si="15"/>
        <v>1.6294062690064397</v>
      </c>
      <c r="BB46" s="102">
        <f t="shared" si="15"/>
        <v>1.6581008027723205</v>
      </c>
      <c r="BC46" s="102">
        <f t="shared" si="15"/>
        <v>1.6873006594178923</v>
      </c>
      <c r="BD46" s="102">
        <f t="shared" si="15"/>
        <v>1.7170147378928586</v>
      </c>
      <c r="BE46" s="102">
        <f t="shared" si="15"/>
        <v>1.7472520938611917</v>
      </c>
      <c r="BF46" s="102">
        <f t="shared" si="15"/>
        <v>1.7780219424609383</v>
      </c>
      <c r="BG46" s="102">
        <f t="shared" si="15"/>
        <v>1.8093336611126236</v>
      </c>
      <c r="BH46" s="102">
        <f t="shared" si="15"/>
        <v>1.8411967923771171</v>
      </c>
      <c r="BI46" s="102">
        <f t="shared" si="15"/>
        <v>1.8736210468638215</v>
      </c>
      <c r="BJ46" s="102">
        <f t="shared" si="15"/>
        <v>1.9066163061900798</v>
      </c>
      <c r="BK46" s="102">
        <f t="shared" si="15"/>
        <v>1.9401926259926972</v>
      </c>
      <c r="BL46" s="102">
        <f t="shared" si="15"/>
        <v>1.9743602389924975</v>
      </c>
      <c r="BM46" s="102">
        <f t="shared" si="15"/>
        <v>2.0091295581128463</v>
      </c>
      <c r="BN46" s="102">
        <f t="shared" si="15"/>
        <v>2.0445111796530968</v>
      </c>
      <c r="BO46" s="102">
        <f t="shared" si="15"/>
        <v>2.0805158865179165</v>
      </c>
      <c r="BP46" s="102">
        <f t="shared" si="15"/>
        <v>2.1171546515034856</v>
      </c>
      <c r="BQ46" s="102">
        <f t="shared" si="15"/>
        <v>2.1544386406415668</v>
      </c>
    </row>
    <row r="48" spans="1:72" ht="18.5">
      <c r="A48" s="50" t="s">
        <v>282</v>
      </c>
      <c r="B48" s="19"/>
      <c r="C48" s="19"/>
      <c r="D48" s="19"/>
      <c r="E48" s="19" t="s">
        <v>264</v>
      </c>
      <c r="F48" s="172">
        <v>2025</v>
      </c>
      <c r="G48" s="8" t="s">
        <v>283</v>
      </c>
      <c r="H48" s="555" t="s">
        <v>284</v>
      </c>
      <c r="BS48" s="8" t="s">
        <v>283</v>
      </c>
      <c r="BT48" s="173" t="s">
        <v>284</v>
      </c>
    </row>
    <row r="49" spans="1:91" ht="15.5">
      <c r="A49" s="51" t="s">
        <v>285</v>
      </c>
      <c r="B49" s="52"/>
      <c r="C49" s="51"/>
      <c r="D49" s="51"/>
      <c r="E49" s="165"/>
      <c r="F49" s="166"/>
      <c r="J49" s="93"/>
      <c r="K49" s="93"/>
      <c r="L49" s="93"/>
      <c r="M49" s="93"/>
      <c r="N49" s="93"/>
      <c r="O49" s="93"/>
      <c r="P49" s="93"/>
      <c r="Q49" s="93"/>
      <c r="R49" s="93"/>
      <c r="S49" s="93"/>
      <c r="T49" s="93"/>
      <c r="U49" s="93"/>
      <c r="V49" s="93"/>
      <c r="W49" s="93"/>
      <c r="X49" s="93"/>
      <c r="Y49" s="93"/>
      <c r="Z49" s="93"/>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54"/>
    </row>
    <row r="50" spans="1:91">
      <c r="B50" t="s">
        <v>286</v>
      </c>
      <c r="C50" s="127">
        <v>0</v>
      </c>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row>
    <row r="51" spans="1:9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row>
    <row r="52" spans="1:91" s="3" customFormat="1">
      <c r="B52" s="18" t="s">
        <v>287</v>
      </c>
      <c r="C52" s="280">
        <v>20.100000000000001</v>
      </c>
      <c r="D52" s="108" t="str">
        <f>$C$26&amp;"$/person-hour"</f>
        <v>2024$/person-hour</v>
      </c>
      <c r="E52"/>
      <c r="F52" s="18"/>
      <c r="I52"/>
      <c r="Z52" s="22">
        <f t="shared" ref="Z52:AI62" si="16">IF($C$50=1,$C52*Z$46,$C52)</f>
        <v>20.100000000000001</v>
      </c>
      <c r="AA52" s="22">
        <f t="shared" si="16"/>
        <v>20.100000000000001</v>
      </c>
      <c r="AB52" s="22">
        <f t="shared" si="16"/>
        <v>20.100000000000001</v>
      </c>
      <c r="AC52" s="22">
        <f t="shared" si="16"/>
        <v>20.100000000000001</v>
      </c>
      <c r="AD52" s="22">
        <f t="shared" si="16"/>
        <v>20.100000000000001</v>
      </c>
      <c r="AE52" s="22">
        <f t="shared" si="16"/>
        <v>20.100000000000001</v>
      </c>
      <c r="AF52" s="22">
        <f t="shared" si="16"/>
        <v>20.100000000000001</v>
      </c>
      <c r="AG52" s="22">
        <f t="shared" si="16"/>
        <v>20.100000000000001</v>
      </c>
      <c r="AH52" s="22">
        <f t="shared" si="16"/>
        <v>20.100000000000001</v>
      </c>
      <c r="AI52" s="22">
        <f t="shared" si="16"/>
        <v>20.100000000000001</v>
      </c>
      <c r="AJ52" s="22">
        <f t="shared" ref="AJ52:AS62" si="17">IF($C$50=1,$C52*AJ$46,$C52)</f>
        <v>20.100000000000001</v>
      </c>
      <c r="AK52" s="22">
        <f t="shared" si="17"/>
        <v>20.100000000000001</v>
      </c>
      <c r="AL52" s="22">
        <f t="shared" si="17"/>
        <v>20.100000000000001</v>
      </c>
      <c r="AM52" s="22">
        <f t="shared" si="17"/>
        <v>20.100000000000001</v>
      </c>
      <c r="AN52" s="22">
        <f t="shared" si="17"/>
        <v>20.100000000000001</v>
      </c>
      <c r="AO52" s="22">
        <f t="shared" si="17"/>
        <v>20.100000000000001</v>
      </c>
      <c r="AP52" s="22">
        <f t="shared" si="17"/>
        <v>20.100000000000001</v>
      </c>
      <c r="AQ52" s="22">
        <f t="shared" si="17"/>
        <v>20.100000000000001</v>
      </c>
      <c r="AR52" s="22">
        <f t="shared" si="17"/>
        <v>20.100000000000001</v>
      </c>
      <c r="AS52" s="22">
        <f t="shared" si="17"/>
        <v>20.100000000000001</v>
      </c>
      <c r="AT52" s="22">
        <f t="shared" ref="AT52:BC62" si="18">IF($C$50=1,$C52*AT$46,$C52)</f>
        <v>20.100000000000001</v>
      </c>
      <c r="AU52" s="22">
        <f t="shared" si="18"/>
        <v>20.100000000000001</v>
      </c>
      <c r="AV52" s="22">
        <f t="shared" si="18"/>
        <v>20.100000000000001</v>
      </c>
      <c r="AW52" s="22">
        <f t="shared" si="18"/>
        <v>20.100000000000001</v>
      </c>
      <c r="AX52" s="22">
        <f t="shared" si="18"/>
        <v>20.100000000000001</v>
      </c>
      <c r="AY52" s="22">
        <f t="shared" si="18"/>
        <v>20.100000000000001</v>
      </c>
      <c r="AZ52" s="22">
        <f t="shared" si="18"/>
        <v>20.100000000000001</v>
      </c>
      <c r="BA52" s="22">
        <f t="shared" si="18"/>
        <v>20.100000000000001</v>
      </c>
      <c r="BB52" s="22">
        <f t="shared" si="18"/>
        <v>20.100000000000001</v>
      </c>
      <c r="BC52" s="22">
        <f t="shared" si="18"/>
        <v>20.100000000000001</v>
      </c>
      <c r="BD52" s="22">
        <f t="shared" ref="BD52:BQ62" si="19">IF($C$50=1,$C52*BD$46,$C52)</f>
        <v>20.100000000000001</v>
      </c>
      <c r="BE52" s="22">
        <f t="shared" si="19"/>
        <v>20.100000000000001</v>
      </c>
      <c r="BF52" s="22">
        <f t="shared" si="19"/>
        <v>20.100000000000001</v>
      </c>
      <c r="BG52" s="22">
        <f t="shared" si="19"/>
        <v>20.100000000000001</v>
      </c>
      <c r="BH52" s="22">
        <f t="shared" si="19"/>
        <v>20.100000000000001</v>
      </c>
      <c r="BI52" s="22">
        <f t="shared" si="19"/>
        <v>20.100000000000001</v>
      </c>
      <c r="BJ52" s="22">
        <f t="shared" si="19"/>
        <v>20.100000000000001</v>
      </c>
      <c r="BK52" s="22">
        <f t="shared" si="19"/>
        <v>20.100000000000001</v>
      </c>
      <c r="BL52" s="22">
        <f t="shared" si="19"/>
        <v>20.100000000000001</v>
      </c>
      <c r="BM52" s="22">
        <f t="shared" si="19"/>
        <v>20.100000000000001</v>
      </c>
      <c r="BN52" s="22">
        <f t="shared" si="19"/>
        <v>20.100000000000001</v>
      </c>
      <c r="BO52" s="22">
        <f t="shared" si="19"/>
        <v>20.100000000000001</v>
      </c>
      <c r="BP52" s="22">
        <f t="shared" si="19"/>
        <v>20.100000000000001</v>
      </c>
      <c r="BQ52" s="22">
        <f t="shared" si="19"/>
        <v>20.100000000000001</v>
      </c>
    </row>
    <row r="53" spans="1:91" s="3" customFormat="1">
      <c r="B53" s="18" t="s">
        <v>288</v>
      </c>
      <c r="C53" s="280">
        <v>34.6</v>
      </c>
      <c r="D53" s="108" t="str">
        <f t="shared" ref="D53:D62" si="20">$C$26&amp;"$/person-hour"</f>
        <v>2024$/person-hour</v>
      </c>
      <c r="E53"/>
      <c r="F53" s="18"/>
      <c r="G53" s="8"/>
      <c r="H53" s="555"/>
      <c r="I53"/>
      <c r="Z53" s="22">
        <f t="shared" si="16"/>
        <v>34.6</v>
      </c>
      <c r="AA53" s="22">
        <f t="shared" si="16"/>
        <v>34.6</v>
      </c>
      <c r="AB53" s="22">
        <f t="shared" si="16"/>
        <v>34.6</v>
      </c>
      <c r="AC53" s="22">
        <f t="shared" si="16"/>
        <v>34.6</v>
      </c>
      <c r="AD53" s="22">
        <f t="shared" si="16"/>
        <v>34.6</v>
      </c>
      <c r="AE53" s="22">
        <f t="shared" si="16"/>
        <v>34.6</v>
      </c>
      <c r="AF53" s="22">
        <f t="shared" si="16"/>
        <v>34.6</v>
      </c>
      <c r="AG53" s="22">
        <f t="shared" si="16"/>
        <v>34.6</v>
      </c>
      <c r="AH53" s="22">
        <f t="shared" si="16"/>
        <v>34.6</v>
      </c>
      <c r="AI53" s="22">
        <f t="shared" si="16"/>
        <v>34.6</v>
      </c>
      <c r="AJ53" s="22">
        <f t="shared" si="17"/>
        <v>34.6</v>
      </c>
      <c r="AK53" s="22">
        <f t="shared" si="17"/>
        <v>34.6</v>
      </c>
      <c r="AL53" s="22">
        <f t="shared" si="17"/>
        <v>34.6</v>
      </c>
      <c r="AM53" s="22">
        <f t="shared" si="17"/>
        <v>34.6</v>
      </c>
      <c r="AN53" s="22">
        <f t="shared" si="17"/>
        <v>34.6</v>
      </c>
      <c r="AO53" s="22">
        <f t="shared" si="17"/>
        <v>34.6</v>
      </c>
      <c r="AP53" s="22">
        <f t="shared" si="17"/>
        <v>34.6</v>
      </c>
      <c r="AQ53" s="22">
        <f t="shared" si="17"/>
        <v>34.6</v>
      </c>
      <c r="AR53" s="22">
        <f t="shared" si="17"/>
        <v>34.6</v>
      </c>
      <c r="AS53" s="22">
        <f t="shared" si="17"/>
        <v>34.6</v>
      </c>
      <c r="AT53" s="22">
        <f t="shared" si="18"/>
        <v>34.6</v>
      </c>
      <c r="AU53" s="22">
        <f t="shared" si="18"/>
        <v>34.6</v>
      </c>
      <c r="AV53" s="22">
        <f t="shared" si="18"/>
        <v>34.6</v>
      </c>
      <c r="AW53" s="22">
        <f t="shared" si="18"/>
        <v>34.6</v>
      </c>
      <c r="AX53" s="22">
        <f t="shared" si="18"/>
        <v>34.6</v>
      </c>
      <c r="AY53" s="22">
        <f t="shared" si="18"/>
        <v>34.6</v>
      </c>
      <c r="AZ53" s="22">
        <f t="shared" si="18"/>
        <v>34.6</v>
      </c>
      <c r="BA53" s="22">
        <f t="shared" si="18"/>
        <v>34.6</v>
      </c>
      <c r="BB53" s="22">
        <f t="shared" si="18"/>
        <v>34.6</v>
      </c>
      <c r="BC53" s="22">
        <f t="shared" si="18"/>
        <v>34.6</v>
      </c>
      <c r="BD53" s="22">
        <f t="shared" si="19"/>
        <v>34.6</v>
      </c>
      <c r="BE53" s="22">
        <f t="shared" si="19"/>
        <v>34.6</v>
      </c>
      <c r="BF53" s="22">
        <f t="shared" si="19"/>
        <v>34.6</v>
      </c>
      <c r="BG53" s="22">
        <f t="shared" si="19"/>
        <v>34.6</v>
      </c>
      <c r="BH53" s="22">
        <f t="shared" si="19"/>
        <v>34.6</v>
      </c>
      <c r="BI53" s="22">
        <f t="shared" si="19"/>
        <v>34.6</v>
      </c>
      <c r="BJ53" s="22">
        <f t="shared" si="19"/>
        <v>34.6</v>
      </c>
      <c r="BK53" s="22">
        <f t="shared" si="19"/>
        <v>34.6</v>
      </c>
      <c r="BL53" s="22">
        <f t="shared" si="19"/>
        <v>34.6</v>
      </c>
      <c r="BM53" s="22">
        <f t="shared" si="19"/>
        <v>34.6</v>
      </c>
      <c r="BN53" s="22">
        <f t="shared" si="19"/>
        <v>34.6</v>
      </c>
      <c r="BO53" s="22">
        <f t="shared" si="19"/>
        <v>34.6</v>
      </c>
      <c r="BP53" s="22">
        <f t="shared" si="19"/>
        <v>34.6</v>
      </c>
      <c r="BQ53" s="22">
        <f t="shared" si="19"/>
        <v>34.6</v>
      </c>
      <c r="BS53" s="8"/>
      <c r="BT53" s="173"/>
    </row>
    <row r="54" spans="1:91" s="3" customFormat="1">
      <c r="B54" s="18" t="s">
        <v>289</v>
      </c>
      <c r="C54" s="280">
        <v>21.8</v>
      </c>
      <c r="D54" s="108" t="str">
        <f t="shared" si="20"/>
        <v>2024$/person-hour</v>
      </c>
      <c r="E54"/>
      <c r="F54" s="18"/>
      <c r="G54" s="8"/>
      <c r="H54" s="555"/>
      <c r="I54"/>
      <c r="Z54" s="22">
        <f t="shared" si="16"/>
        <v>21.8</v>
      </c>
      <c r="AA54" s="22">
        <f t="shared" si="16"/>
        <v>21.8</v>
      </c>
      <c r="AB54" s="22">
        <f t="shared" si="16"/>
        <v>21.8</v>
      </c>
      <c r="AC54" s="22">
        <f t="shared" si="16"/>
        <v>21.8</v>
      </c>
      <c r="AD54" s="22">
        <f t="shared" si="16"/>
        <v>21.8</v>
      </c>
      <c r="AE54" s="22">
        <f t="shared" si="16"/>
        <v>21.8</v>
      </c>
      <c r="AF54" s="22">
        <f t="shared" si="16"/>
        <v>21.8</v>
      </c>
      <c r="AG54" s="22">
        <f t="shared" si="16"/>
        <v>21.8</v>
      </c>
      <c r="AH54" s="22">
        <f t="shared" si="16"/>
        <v>21.8</v>
      </c>
      <c r="AI54" s="22">
        <f t="shared" si="16"/>
        <v>21.8</v>
      </c>
      <c r="AJ54" s="22">
        <f t="shared" si="17"/>
        <v>21.8</v>
      </c>
      <c r="AK54" s="22">
        <f t="shared" si="17"/>
        <v>21.8</v>
      </c>
      <c r="AL54" s="22">
        <f t="shared" si="17"/>
        <v>21.8</v>
      </c>
      <c r="AM54" s="22">
        <f t="shared" si="17"/>
        <v>21.8</v>
      </c>
      <c r="AN54" s="22">
        <f t="shared" si="17"/>
        <v>21.8</v>
      </c>
      <c r="AO54" s="22">
        <f t="shared" si="17"/>
        <v>21.8</v>
      </c>
      <c r="AP54" s="22">
        <f t="shared" si="17"/>
        <v>21.8</v>
      </c>
      <c r="AQ54" s="22">
        <f t="shared" si="17"/>
        <v>21.8</v>
      </c>
      <c r="AR54" s="22">
        <f t="shared" si="17"/>
        <v>21.8</v>
      </c>
      <c r="AS54" s="22">
        <f t="shared" si="17"/>
        <v>21.8</v>
      </c>
      <c r="AT54" s="22">
        <f t="shared" si="18"/>
        <v>21.8</v>
      </c>
      <c r="AU54" s="22">
        <f t="shared" si="18"/>
        <v>21.8</v>
      </c>
      <c r="AV54" s="22">
        <f t="shared" si="18"/>
        <v>21.8</v>
      </c>
      <c r="AW54" s="22">
        <f t="shared" si="18"/>
        <v>21.8</v>
      </c>
      <c r="AX54" s="22">
        <f t="shared" si="18"/>
        <v>21.8</v>
      </c>
      <c r="AY54" s="22">
        <f t="shared" si="18"/>
        <v>21.8</v>
      </c>
      <c r="AZ54" s="22">
        <f t="shared" si="18"/>
        <v>21.8</v>
      </c>
      <c r="BA54" s="22">
        <f t="shared" si="18"/>
        <v>21.8</v>
      </c>
      <c r="BB54" s="22">
        <f t="shared" si="18"/>
        <v>21.8</v>
      </c>
      <c r="BC54" s="22">
        <f t="shared" si="18"/>
        <v>21.8</v>
      </c>
      <c r="BD54" s="22">
        <f t="shared" si="19"/>
        <v>21.8</v>
      </c>
      <c r="BE54" s="22">
        <f t="shared" si="19"/>
        <v>21.8</v>
      </c>
      <c r="BF54" s="22">
        <f t="shared" si="19"/>
        <v>21.8</v>
      </c>
      <c r="BG54" s="22">
        <f t="shared" si="19"/>
        <v>21.8</v>
      </c>
      <c r="BH54" s="22">
        <f t="shared" si="19"/>
        <v>21.8</v>
      </c>
      <c r="BI54" s="22">
        <f t="shared" si="19"/>
        <v>21.8</v>
      </c>
      <c r="BJ54" s="22">
        <f t="shared" si="19"/>
        <v>21.8</v>
      </c>
      <c r="BK54" s="22">
        <f t="shared" si="19"/>
        <v>21.8</v>
      </c>
      <c r="BL54" s="22">
        <f t="shared" si="19"/>
        <v>21.8</v>
      </c>
      <c r="BM54" s="22">
        <f t="shared" si="19"/>
        <v>21.8</v>
      </c>
      <c r="BN54" s="22">
        <f t="shared" si="19"/>
        <v>21.8</v>
      </c>
      <c r="BO54" s="22">
        <f t="shared" si="19"/>
        <v>21.8</v>
      </c>
      <c r="BP54" s="22">
        <f t="shared" si="19"/>
        <v>21.8</v>
      </c>
      <c r="BQ54" s="22">
        <f t="shared" si="19"/>
        <v>21.8</v>
      </c>
      <c r="BS54" s="8"/>
      <c r="BT54" s="173"/>
    </row>
    <row r="55" spans="1:91" s="3" customFormat="1">
      <c r="B55" s="18" t="s">
        <v>290</v>
      </c>
      <c r="C55" s="280">
        <v>37.200000000000003</v>
      </c>
      <c r="D55" s="108" t="str">
        <f t="shared" si="20"/>
        <v>2024$/person-hour</v>
      </c>
      <c r="E55"/>
      <c r="F55" s="18"/>
      <c r="G55" s="8"/>
      <c r="H55" s="555"/>
      <c r="I55"/>
      <c r="Z55" s="22">
        <f t="shared" si="16"/>
        <v>37.200000000000003</v>
      </c>
      <c r="AA55" s="22">
        <f t="shared" si="16"/>
        <v>37.200000000000003</v>
      </c>
      <c r="AB55" s="22">
        <f t="shared" si="16"/>
        <v>37.200000000000003</v>
      </c>
      <c r="AC55" s="22">
        <f t="shared" si="16"/>
        <v>37.200000000000003</v>
      </c>
      <c r="AD55" s="22">
        <f t="shared" si="16"/>
        <v>37.200000000000003</v>
      </c>
      <c r="AE55" s="22">
        <f t="shared" si="16"/>
        <v>37.200000000000003</v>
      </c>
      <c r="AF55" s="22">
        <f t="shared" si="16"/>
        <v>37.200000000000003</v>
      </c>
      <c r="AG55" s="22">
        <f t="shared" si="16"/>
        <v>37.200000000000003</v>
      </c>
      <c r="AH55" s="22">
        <f t="shared" si="16"/>
        <v>37.200000000000003</v>
      </c>
      <c r="AI55" s="22">
        <f t="shared" si="16"/>
        <v>37.200000000000003</v>
      </c>
      <c r="AJ55" s="22">
        <f t="shared" si="17"/>
        <v>37.200000000000003</v>
      </c>
      <c r="AK55" s="22">
        <f t="shared" si="17"/>
        <v>37.200000000000003</v>
      </c>
      <c r="AL55" s="22">
        <f t="shared" si="17"/>
        <v>37.200000000000003</v>
      </c>
      <c r="AM55" s="22">
        <f t="shared" si="17"/>
        <v>37.200000000000003</v>
      </c>
      <c r="AN55" s="22">
        <f t="shared" si="17"/>
        <v>37.200000000000003</v>
      </c>
      <c r="AO55" s="22">
        <f t="shared" si="17"/>
        <v>37.200000000000003</v>
      </c>
      <c r="AP55" s="22">
        <f t="shared" si="17"/>
        <v>37.200000000000003</v>
      </c>
      <c r="AQ55" s="22">
        <f t="shared" si="17"/>
        <v>37.200000000000003</v>
      </c>
      <c r="AR55" s="22">
        <f t="shared" si="17"/>
        <v>37.200000000000003</v>
      </c>
      <c r="AS55" s="22">
        <f t="shared" si="17"/>
        <v>37.200000000000003</v>
      </c>
      <c r="AT55" s="22">
        <f t="shared" si="18"/>
        <v>37.200000000000003</v>
      </c>
      <c r="AU55" s="22">
        <f t="shared" si="18"/>
        <v>37.200000000000003</v>
      </c>
      <c r="AV55" s="22">
        <f t="shared" si="18"/>
        <v>37.200000000000003</v>
      </c>
      <c r="AW55" s="22">
        <f t="shared" si="18"/>
        <v>37.200000000000003</v>
      </c>
      <c r="AX55" s="22">
        <f t="shared" si="18"/>
        <v>37.200000000000003</v>
      </c>
      <c r="AY55" s="22">
        <f t="shared" si="18"/>
        <v>37.200000000000003</v>
      </c>
      <c r="AZ55" s="22">
        <f t="shared" si="18"/>
        <v>37.200000000000003</v>
      </c>
      <c r="BA55" s="22">
        <f t="shared" si="18"/>
        <v>37.200000000000003</v>
      </c>
      <c r="BB55" s="22">
        <f t="shared" si="18"/>
        <v>37.200000000000003</v>
      </c>
      <c r="BC55" s="22">
        <f t="shared" si="18"/>
        <v>37.200000000000003</v>
      </c>
      <c r="BD55" s="22">
        <f t="shared" si="19"/>
        <v>37.200000000000003</v>
      </c>
      <c r="BE55" s="22">
        <f t="shared" si="19"/>
        <v>37.200000000000003</v>
      </c>
      <c r="BF55" s="22">
        <f t="shared" si="19"/>
        <v>37.200000000000003</v>
      </c>
      <c r="BG55" s="22">
        <f t="shared" si="19"/>
        <v>37.200000000000003</v>
      </c>
      <c r="BH55" s="22">
        <f t="shared" si="19"/>
        <v>37.200000000000003</v>
      </c>
      <c r="BI55" s="22">
        <f t="shared" si="19"/>
        <v>37.200000000000003</v>
      </c>
      <c r="BJ55" s="22">
        <f t="shared" si="19"/>
        <v>37.200000000000003</v>
      </c>
      <c r="BK55" s="22">
        <f t="shared" si="19"/>
        <v>37.200000000000003</v>
      </c>
      <c r="BL55" s="22">
        <f t="shared" si="19"/>
        <v>37.200000000000003</v>
      </c>
      <c r="BM55" s="22">
        <f t="shared" si="19"/>
        <v>37.200000000000003</v>
      </c>
      <c r="BN55" s="22">
        <f t="shared" si="19"/>
        <v>37.200000000000003</v>
      </c>
      <c r="BO55" s="22">
        <f t="shared" si="19"/>
        <v>37.200000000000003</v>
      </c>
      <c r="BP55" s="22">
        <f t="shared" si="19"/>
        <v>37.200000000000003</v>
      </c>
      <c r="BQ55" s="22">
        <f t="shared" si="19"/>
        <v>37.200000000000003</v>
      </c>
      <c r="BS55" s="8"/>
      <c r="BT55" s="173"/>
    </row>
    <row r="56" spans="1:91" s="3" customFormat="1">
      <c r="B56" s="18" t="s">
        <v>291</v>
      </c>
      <c r="C56" s="280">
        <v>40.299999999999997</v>
      </c>
      <c r="D56" s="108" t="str">
        <f t="shared" si="20"/>
        <v>2024$/person-hour</v>
      </c>
      <c r="E56"/>
      <c r="F56" s="18"/>
      <c r="G56" s="8"/>
      <c r="H56" s="555"/>
      <c r="I56"/>
      <c r="Z56" s="22">
        <f t="shared" si="16"/>
        <v>40.299999999999997</v>
      </c>
      <c r="AA56" s="22">
        <f t="shared" si="16"/>
        <v>40.299999999999997</v>
      </c>
      <c r="AB56" s="22">
        <f t="shared" si="16"/>
        <v>40.299999999999997</v>
      </c>
      <c r="AC56" s="22">
        <f t="shared" si="16"/>
        <v>40.299999999999997</v>
      </c>
      <c r="AD56" s="22">
        <f t="shared" si="16"/>
        <v>40.299999999999997</v>
      </c>
      <c r="AE56" s="22">
        <f t="shared" si="16"/>
        <v>40.299999999999997</v>
      </c>
      <c r="AF56" s="22">
        <f t="shared" si="16"/>
        <v>40.299999999999997</v>
      </c>
      <c r="AG56" s="22">
        <f t="shared" si="16"/>
        <v>40.299999999999997</v>
      </c>
      <c r="AH56" s="22">
        <f t="shared" si="16"/>
        <v>40.299999999999997</v>
      </c>
      <c r="AI56" s="22">
        <f t="shared" si="16"/>
        <v>40.299999999999997</v>
      </c>
      <c r="AJ56" s="22">
        <f t="shared" si="17"/>
        <v>40.299999999999997</v>
      </c>
      <c r="AK56" s="22">
        <f t="shared" si="17"/>
        <v>40.299999999999997</v>
      </c>
      <c r="AL56" s="22">
        <f t="shared" si="17"/>
        <v>40.299999999999997</v>
      </c>
      <c r="AM56" s="22">
        <f t="shared" si="17"/>
        <v>40.299999999999997</v>
      </c>
      <c r="AN56" s="22">
        <f t="shared" si="17"/>
        <v>40.299999999999997</v>
      </c>
      <c r="AO56" s="22">
        <f t="shared" si="17"/>
        <v>40.299999999999997</v>
      </c>
      <c r="AP56" s="22">
        <f t="shared" si="17"/>
        <v>40.299999999999997</v>
      </c>
      <c r="AQ56" s="22">
        <f t="shared" si="17"/>
        <v>40.299999999999997</v>
      </c>
      <c r="AR56" s="22">
        <f t="shared" si="17"/>
        <v>40.299999999999997</v>
      </c>
      <c r="AS56" s="22">
        <f t="shared" si="17"/>
        <v>40.299999999999997</v>
      </c>
      <c r="AT56" s="22">
        <f t="shared" si="18"/>
        <v>40.299999999999997</v>
      </c>
      <c r="AU56" s="22">
        <f t="shared" si="18"/>
        <v>40.299999999999997</v>
      </c>
      <c r="AV56" s="22">
        <f t="shared" si="18"/>
        <v>40.299999999999997</v>
      </c>
      <c r="AW56" s="22">
        <f t="shared" si="18"/>
        <v>40.299999999999997</v>
      </c>
      <c r="AX56" s="22">
        <f t="shared" si="18"/>
        <v>40.299999999999997</v>
      </c>
      <c r="AY56" s="22">
        <f t="shared" si="18"/>
        <v>40.299999999999997</v>
      </c>
      <c r="AZ56" s="22">
        <f t="shared" si="18"/>
        <v>40.299999999999997</v>
      </c>
      <c r="BA56" s="22">
        <f t="shared" si="18"/>
        <v>40.299999999999997</v>
      </c>
      <c r="BB56" s="22">
        <f t="shared" si="18"/>
        <v>40.299999999999997</v>
      </c>
      <c r="BC56" s="22">
        <f t="shared" si="18"/>
        <v>40.299999999999997</v>
      </c>
      <c r="BD56" s="22">
        <f t="shared" si="19"/>
        <v>40.299999999999997</v>
      </c>
      <c r="BE56" s="22">
        <f t="shared" si="19"/>
        <v>40.299999999999997</v>
      </c>
      <c r="BF56" s="22">
        <f t="shared" si="19"/>
        <v>40.299999999999997</v>
      </c>
      <c r="BG56" s="22">
        <f t="shared" si="19"/>
        <v>40.299999999999997</v>
      </c>
      <c r="BH56" s="22">
        <f t="shared" si="19"/>
        <v>40.299999999999997</v>
      </c>
      <c r="BI56" s="22">
        <f t="shared" si="19"/>
        <v>40.299999999999997</v>
      </c>
      <c r="BJ56" s="22">
        <f t="shared" si="19"/>
        <v>40.299999999999997</v>
      </c>
      <c r="BK56" s="22">
        <f t="shared" si="19"/>
        <v>40.299999999999997</v>
      </c>
      <c r="BL56" s="22">
        <f t="shared" si="19"/>
        <v>40.299999999999997</v>
      </c>
      <c r="BM56" s="22">
        <f t="shared" si="19"/>
        <v>40.299999999999997</v>
      </c>
      <c r="BN56" s="22">
        <f t="shared" si="19"/>
        <v>40.299999999999997</v>
      </c>
      <c r="BO56" s="22">
        <f t="shared" si="19"/>
        <v>40.299999999999997</v>
      </c>
      <c r="BP56" s="22">
        <f t="shared" si="19"/>
        <v>40.299999999999997</v>
      </c>
      <c r="BQ56" s="22">
        <f t="shared" si="19"/>
        <v>40.299999999999997</v>
      </c>
      <c r="BS56" s="8"/>
      <c r="BT56" s="173"/>
    </row>
    <row r="57" spans="1:91" s="3" customFormat="1">
      <c r="B57" s="18" t="s">
        <v>292</v>
      </c>
      <c r="C57" s="280">
        <v>59.5</v>
      </c>
      <c r="D57" s="108" t="str">
        <f t="shared" si="20"/>
        <v>2024$/person-hour</v>
      </c>
      <c r="E57"/>
      <c r="F57" s="18"/>
      <c r="G57" s="8"/>
      <c r="H57" s="555"/>
      <c r="I57"/>
      <c r="Z57" s="22">
        <f t="shared" si="16"/>
        <v>59.5</v>
      </c>
      <c r="AA57" s="22">
        <f t="shared" si="16"/>
        <v>59.5</v>
      </c>
      <c r="AB57" s="22">
        <f t="shared" si="16"/>
        <v>59.5</v>
      </c>
      <c r="AC57" s="22">
        <f t="shared" si="16"/>
        <v>59.5</v>
      </c>
      <c r="AD57" s="22">
        <f t="shared" si="16"/>
        <v>59.5</v>
      </c>
      <c r="AE57" s="22">
        <f t="shared" si="16"/>
        <v>59.5</v>
      </c>
      <c r="AF57" s="22">
        <f t="shared" si="16"/>
        <v>59.5</v>
      </c>
      <c r="AG57" s="22">
        <f t="shared" si="16"/>
        <v>59.5</v>
      </c>
      <c r="AH57" s="22">
        <f t="shared" si="16"/>
        <v>59.5</v>
      </c>
      <c r="AI57" s="22">
        <f t="shared" si="16"/>
        <v>59.5</v>
      </c>
      <c r="AJ57" s="22">
        <f t="shared" si="17"/>
        <v>59.5</v>
      </c>
      <c r="AK57" s="22">
        <f t="shared" si="17"/>
        <v>59.5</v>
      </c>
      <c r="AL57" s="22">
        <f t="shared" si="17"/>
        <v>59.5</v>
      </c>
      <c r="AM57" s="22">
        <f t="shared" si="17"/>
        <v>59.5</v>
      </c>
      <c r="AN57" s="22">
        <f t="shared" si="17"/>
        <v>59.5</v>
      </c>
      <c r="AO57" s="22">
        <f t="shared" si="17"/>
        <v>59.5</v>
      </c>
      <c r="AP57" s="22">
        <f t="shared" si="17"/>
        <v>59.5</v>
      </c>
      <c r="AQ57" s="22">
        <f t="shared" si="17"/>
        <v>59.5</v>
      </c>
      <c r="AR57" s="22">
        <f t="shared" si="17"/>
        <v>59.5</v>
      </c>
      <c r="AS57" s="22">
        <f t="shared" si="17"/>
        <v>59.5</v>
      </c>
      <c r="AT57" s="22">
        <f t="shared" si="18"/>
        <v>59.5</v>
      </c>
      <c r="AU57" s="22">
        <f t="shared" si="18"/>
        <v>59.5</v>
      </c>
      <c r="AV57" s="22">
        <f t="shared" si="18"/>
        <v>59.5</v>
      </c>
      <c r="AW57" s="22">
        <f t="shared" si="18"/>
        <v>59.5</v>
      </c>
      <c r="AX57" s="22">
        <f t="shared" si="18"/>
        <v>59.5</v>
      </c>
      <c r="AY57" s="22">
        <f t="shared" si="18"/>
        <v>59.5</v>
      </c>
      <c r="AZ57" s="22">
        <f t="shared" si="18"/>
        <v>59.5</v>
      </c>
      <c r="BA57" s="22">
        <f t="shared" si="18"/>
        <v>59.5</v>
      </c>
      <c r="BB57" s="22">
        <f t="shared" si="18"/>
        <v>59.5</v>
      </c>
      <c r="BC57" s="22">
        <f t="shared" si="18"/>
        <v>59.5</v>
      </c>
      <c r="BD57" s="22">
        <f t="shared" si="19"/>
        <v>59.5</v>
      </c>
      <c r="BE57" s="22">
        <f t="shared" si="19"/>
        <v>59.5</v>
      </c>
      <c r="BF57" s="22">
        <f t="shared" si="19"/>
        <v>59.5</v>
      </c>
      <c r="BG57" s="22">
        <f t="shared" si="19"/>
        <v>59.5</v>
      </c>
      <c r="BH57" s="22">
        <f t="shared" si="19"/>
        <v>59.5</v>
      </c>
      <c r="BI57" s="22">
        <f t="shared" si="19"/>
        <v>59.5</v>
      </c>
      <c r="BJ57" s="22">
        <f t="shared" si="19"/>
        <v>59.5</v>
      </c>
      <c r="BK57" s="22">
        <f t="shared" si="19"/>
        <v>59.5</v>
      </c>
      <c r="BL57" s="22">
        <f t="shared" si="19"/>
        <v>59.5</v>
      </c>
      <c r="BM57" s="22">
        <f t="shared" si="19"/>
        <v>59.5</v>
      </c>
      <c r="BN57" s="22">
        <f t="shared" si="19"/>
        <v>59.5</v>
      </c>
      <c r="BO57" s="22">
        <f t="shared" si="19"/>
        <v>59.5</v>
      </c>
      <c r="BP57" s="22">
        <f t="shared" si="19"/>
        <v>59.5</v>
      </c>
      <c r="BQ57" s="22">
        <f t="shared" si="19"/>
        <v>59.5</v>
      </c>
      <c r="BS57" s="8"/>
      <c r="BT57" s="173"/>
    </row>
    <row r="58" spans="1:91" s="3" customFormat="1">
      <c r="B58" s="18" t="s">
        <v>293</v>
      </c>
      <c r="C58" s="280">
        <v>54.2</v>
      </c>
      <c r="D58" s="108" t="str">
        <f t="shared" si="20"/>
        <v>2024$/person-hour</v>
      </c>
      <c r="E58"/>
      <c r="F58" s="18"/>
      <c r="G58" s="8"/>
      <c r="H58" s="555"/>
      <c r="I58"/>
      <c r="Z58" s="22">
        <f t="shared" si="16"/>
        <v>54.2</v>
      </c>
      <c r="AA58" s="22">
        <f t="shared" si="16"/>
        <v>54.2</v>
      </c>
      <c r="AB58" s="22">
        <f t="shared" si="16"/>
        <v>54.2</v>
      </c>
      <c r="AC58" s="22">
        <f t="shared" si="16"/>
        <v>54.2</v>
      </c>
      <c r="AD58" s="22">
        <f t="shared" si="16"/>
        <v>54.2</v>
      </c>
      <c r="AE58" s="22">
        <f t="shared" si="16"/>
        <v>54.2</v>
      </c>
      <c r="AF58" s="22">
        <f t="shared" si="16"/>
        <v>54.2</v>
      </c>
      <c r="AG58" s="22">
        <f t="shared" si="16"/>
        <v>54.2</v>
      </c>
      <c r="AH58" s="22">
        <f t="shared" si="16"/>
        <v>54.2</v>
      </c>
      <c r="AI58" s="22">
        <f t="shared" si="16"/>
        <v>54.2</v>
      </c>
      <c r="AJ58" s="22">
        <f t="shared" si="17"/>
        <v>54.2</v>
      </c>
      <c r="AK58" s="22">
        <f t="shared" si="17"/>
        <v>54.2</v>
      </c>
      <c r="AL58" s="22">
        <f t="shared" si="17"/>
        <v>54.2</v>
      </c>
      <c r="AM58" s="22">
        <f t="shared" si="17"/>
        <v>54.2</v>
      </c>
      <c r="AN58" s="22">
        <f t="shared" si="17"/>
        <v>54.2</v>
      </c>
      <c r="AO58" s="22">
        <f t="shared" si="17"/>
        <v>54.2</v>
      </c>
      <c r="AP58" s="22">
        <f t="shared" si="17"/>
        <v>54.2</v>
      </c>
      <c r="AQ58" s="22">
        <f t="shared" si="17"/>
        <v>54.2</v>
      </c>
      <c r="AR58" s="22">
        <f t="shared" si="17"/>
        <v>54.2</v>
      </c>
      <c r="AS58" s="22">
        <f t="shared" si="17"/>
        <v>54.2</v>
      </c>
      <c r="AT58" s="22">
        <f t="shared" si="18"/>
        <v>54.2</v>
      </c>
      <c r="AU58" s="22">
        <f t="shared" si="18"/>
        <v>54.2</v>
      </c>
      <c r="AV58" s="22">
        <f t="shared" si="18"/>
        <v>54.2</v>
      </c>
      <c r="AW58" s="22">
        <f t="shared" si="18"/>
        <v>54.2</v>
      </c>
      <c r="AX58" s="22">
        <f t="shared" si="18"/>
        <v>54.2</v>
      </c>
      <c r="AY58" s="22">
        <f t="shared" si="18"/>
        <v>54.2</v>
      </c>
      <c r="AZ58" s="22">
        <f t="shared" si="18"/>
        <v>54.2</v>
      </c>
      <c r="BA58" s="22">
        <f t="shared" si="18"/>
        <v>54.2</v>
      </c>
      <c r="BB58" s="22">
        <f t="shared" si="18"/>
        <v>54.2</v>
      </c>
      <c r="BC58" s="22">
        <f t="shared" si="18"/>
        <v>54.2</v>
      </c>
      <c r="BD58" s="22">
        <f t="shared" si="19"/>
        <v>54.2</v>
      </c>
      <c r="BE58" s="22">
        <f t="shared" si="19"/>
        <v>54.2</v>
      </c>
      <c r="BF58" s="22">
        <f t="shared" si="19"/>
        <v>54.2</v>
      </c>
      <c r="BG58" s="22">
        <f t="shared" si="19"/>
        <v>54.2</v>
      </c>
      <c r="BH58" s="22">
        <f t="shared" si="19"/>
        <v>54.2</v>
      </c>
      <c r="BI58" s="22">
        <f t="shared" si="19"/>
        <v>54.2</v>
      </c>
      <c r="BJ58" s="22">
        <f t="shared" si="19"/>
        <v>54.2</v>
      </c>
      <c r="BK58" s="22">
        <f t="shared" si="19"/>
        <v>54.2</v>
      </c>
      <c r="BL58" s="22">
        <f t="shared" si="19"/>
        <v>54.2</v>
      </c>
      <c r="BM58" s="22">
        <f t="shared" si="19"/>
        <v>54.2</v>
      </c>
      <c r="BN58" s="22">
        <f t="shared" si="19"/>
        <v>54.2</v>
      </c>
      <c r="BO58" s="22">
        <f t="shared" si="19"/>
        <v>54.2</v>
      </c>
      <c r="BP58" s="22">
        <f t="shared" si="19"/>
        <v>54.2</v>
      </c>
      <c r="BQ58" s="22">
        <f t="shared" si="19"/>
        <v>54.2</v>
      </c>
      <c r="BS58" s="8"/>
      <c r="BT58" s="173"/>
    </row>
    <row r="59" spans="1:91" s="3" customFormat="1">
      <c r="B59" s="18" t="s">
        <v>294</v>
      </c>
      <c r="C59" s="280">
        <v>40.200000000000003</v>
      </c>
      <c r="D59" s="108" t="str">
        <f t="shared" si="20"/>
        <v>2024$/person-hour</v>
      </c>
      <c r="E59"/>
      <c r="F59" s="18"/>
      <c r="G59" s="8"/>
      <c r="H59" s="555"/>
      <c r="I59"/>
      <c r="Z59" s="22">
        <f t="shared" si="16"/>
        <v>40.200000000000003</v>
      </c>
      <c r="AA59" s="22">
        <f t="shared" si="16"/>
        <v>40.200000000000003</v>
      </c>
      <c r="AB59" s="22">
        <f t="shared" si="16"/>
        <v>40.200000000000003</v>
      </c>
      <c r="AC59" s="22">
        <f t="shared" si="16"/>
        <v>40.200000000000003</v>
      </c>
      <c r="AD59" s="22">
        <f t="shared" si="16"/>
        <v>40.200000000000003</v>
      </c>
      <c r="AE59" s="22">
        <f t="shared" si="16"/>
        <v>40.200000000000003</v>
      </c>
      <c r="AF59" s="22">
        <f t="shared" si="16"/>
        <v>40.200000000000003</v>
      </c>
      <c r="AG59" s="22">
        <f t="shared" si="16"/>
        <v>40.200000000000003</v>
      </c>
      <c r="AH59" s="22">
        <f t="shared" si="16"/>
        <v>40.200000000000003</v>
      </c>
      <c r="AI59" s="22">
        <f t="shared" si="16"/>
        <v>40.200000000000003</v>
      </c>
      <c r="AJ59" s="22">
        <f t="shared" si="17"/>
        <v>40.200000000000003</v>
      </c>
      <c r="AK59" s="22">
        <f t="shared" si="17"/>
        <v>40.200000000000003</v>
      </c>
      <c r="AL59" s="22">
        <f t="shared" si="17"/>
        <v>40.200000000000003</v>
      </c>
      <c r="AM59" s="22">
        <f t="shared" si="17"/>
        <v>40.200000000000003</v>
      </c>
      <c r="AN59" s="22">
        <f t="shared" si="17"/>
        <v>40.200000000000003</v>
      </c>
      <c r="AO59" s="22">
        <f t="shared" si="17"/>
        <v>40.200000000000003</v>
      </c>
      <c r="AP59" s="22">
        <f t="shared" si="17"/>
        <v>40.200000000000003</v>
      </c>
      <c r="AQ59" s="22">
        <f t="shared" si="17"/>
        <v>40.200000000000003</v>
      </c>
      <c r="AR59" s="22">
        <f t="shared" si="17"/>
        <v>40.200000000000003</v>
      </c>
      <c r="AS59" s="22">
        <f t="shared" si="17"/>
        <v>40.200000000000003</v>
      </c>
      <c r="AT59" s="22">
        <f t="shared" si="18"/>
        <v>40.200000000000003</v>
      </c>
      <c r="AU59" s="22">
        <f t="shared" si="18"/>
        <v>40.200000000000003</v>
      </c>
      <c r="AV59" s="22">
        <f t="shared" si="18"/>
        <v>40.200000000000003</v>
      </c>
      <c r="AW59" s="22">
        <f t="shared" si="18"/>
        <v>40.200000000000003</v>
      </c>
      <c r="AX59" s="22">
        <f t="shared" si="18"/>
        <v>40.200000000000003</v>
      </c>
      <c r="AY59" s="22">
        <f t="shared" si="18"/>
        <v>40.200000000000003</v>
      </c>
      <c r="AZ59" s="22">
        <f t="shared" si="18"/>
        <v>40.200000000000003</v>
      </c>
      <c r="BA59" s="22">
        <f t="shared" si="18"/>
        <v>40.200000000000003</v>
      </c>
      <c r="BB59" s="22">
        <f t="shared" si="18"/>
        <v>40.200000000000003</v>
      </c>
      <c r="BC59" s="22">
        <f t="shared" si="18"/>
        <v>40.200000000000003</v>
      </c>
      <c r="BD59" s="22">
        <f t="shared" si="19"/>
        <v>40.200000000000003</v>
      </c>
      <c r="BE59" s="22">
        <f t="shared" si="19"/>
        <v>40.200000000000003</v>
      </c>
      <c r="BF59" s="22">
        <f t="shared" si="19"/>
        <v>40.200000000000003</v>
      </c>
      <c r="BG59" s="22">
        <f t="shared" si="19"/>
        <v>40.200000000000003</v>
      </c>
      <c r="BH59" s="22">
        <f t="shared" si="19"/>
        <v>40.200000000000003</v>
      </c>
      <c r="BI59" s="22">
        <f t="shared" si="19"/>
        <v>40.200000000000003</v>
      </c>
      <c r="BJ59" s="22">
        <f t="shared" si="19"/>
        <v>40.200000000000003</v>
      </c>
      <c r="BK59" s="22">
        <f t="shared" si="19"/>
        <v>40.200000000000003</v>
      </c>
      <c r="BL59" s="22">
        <f t="shared" si="19"/>
        <v>40.200000000000003</v>
      </c>
      <c r="BM59" s="22">
        <f t="shared" si="19"/>
        <v>40.200000000000003</v>
      </c>
      <c r="BN59" s="22">
        <f t="shared" si="19"/>
        <v>40.200000000000003</v>
      </c>
      <c r="BO59" s="22">
        <f t="shared" si="19"/>
        <v>40.200000000000003</v>
      </c>
      <c r="BP59" s="22">
        <f t="shared" si="19"/>
        <v>40.200000000000003</v>
      </c>
      <c r="BQ59" s="22">
        <f t="shared" si="19"/>
        <v>40.200000000000003</v>
      </c>
      <c r="BS59" s="8"/>
      <c r="BT59" s="173"/>
    </row>
    <row r="60" spans="1:91" s="3" customFormat="1">
      <c r="B60" s="18" t="s">
        <v>295</v>
      </c>
      <c r="C60" s="280">
        <v>28.2</v>
      </c>
      <c r="D60" s="108" t="str">
        <f t="shared" si="20"/>
        <v>2024$/person-hour</v>
      </c>
      <c r="E60"/>
      <c r="F60" s="18"/>
      <c r="G60" s="8"/>
      <c r="H60" s="555"/>
      <c r="I60"/>
      <c r="Z60" s="22">
        <f t="shared" si="16"/>
        <v>28.2</v>
      </c>
      <c r="AA60" s="22">
        <f t="shared" si="16"/>
        <v>28.2</v>
      </c>
      <c r="AB60" s="22">
        <f t="shared" si="16"/>
        <v>28.2</v>
      </c>
      <c r="AC60" s="22">
        <f t="shared" si="16"/>
        <v>28.2</v>
      </c>
      <c r="AD60" s="22">
        <f t="shared" si="16"/>
        <v>28.2</v>
      </c>
      <c r="AE60" s="22">
        <f t="shared" si="16"/>
        <v>28.2</v>
      </c>
      <c r="AF60" s="22">
        <f t="shared" si="16"/>
        <v>28.2</v>
      </c>
      <c r="AG60" s="22">
        <f t="shared" si="16"/>
        <v>28.2</v>
      </c>
      <c r="AH60" s="22">
        <f t="shared" si="16"/>
        <v>28.2</v>
      </c>
      <c r="AI60" s="22">
        <f t="shared" si="16"/>
        <v>28.2</v>
      </c>
      <c r="AJ60" s="22">
        <f t="shared" si="17"/>
        <v>28.2</v>
      </c>
      <c r="AK60" s="22">
        <f t="shared" si="17"/>
        <v>28.2</v>
      </c>
      <c r="AL60" s="22">
        <f t="shared" si="17"/>
        <v>28.2</v>
      </c>
      <c r="AM60" s="22">
        <f t="shared" si="17"/>
        <v>28.2</v>
      </c>
      <c r="AN60" s="22">
        <f t="shared" si="17"/>
        <v>28.2</v>
      </c>
      <c r="AO60" s="22">
        <f t="shared" si="17"/>
        <v>28.2</v>
      </c>
      <c r="AP60" s="22">
        <f t="shared" si="17"/>
        <v>28.2</v>
      </c>
      <c r="AQ60" s="22">
        <f t="shared" si="17"/>
        <v>28.2</v>
      </c>
      <c r="AR60" s="22">
        <f t="shared" si="17"/>
        <v>28.2</v>
      </c>
      <c r="AS60" s="22">
        <f t="shared" si="17"/>
        <v>28.2</v>
      </c>
      <c r="AT60" s="22">
        <f t="shared" si="18"/>
        <v>28.2</v>
      </c>
      <c r="AU60" s="22">
        <f t="shared" si="18"/>
        <v>28.2</v>
      </c>
      <c r="AV60" s="22">
        <f t="shared" si="18"/>
        <v>28.2</v>
      </c>
      <c r="AW60" s="22">
        <f t="shared" si="18"/>
        <v>28.2</v>
      </c>
      <c r="AX60" s="22">
        <f t="shared" si="18"/>
        <v>28.2</v>
      </c>
      <c r="AY60" s="22">
        <f t="shared" si="18"/>
        <v>28.2</v>
      </c>
      <c r="AZ60" s="22">
        <f t="shared" si="18"/>
        <v>28.2</v>
      </c>
      <c r="BA60" s="22">
        <f t="shared" si="18"/>
        <v>28.2</v>
      </c>
      <c r="BB60" s="22">
        <f t="shared" si="18"/>
        <v>28.2</v>
      </c>
      <c r="BC60" s="22">
        <f t="shared" si="18"/>
        <v>28.2</v>
      </c>
      <c r="BD60" s="22">
        <f t="shared" si="19"/>
        <v>28.2</v>
      </c>
      <c r="BE60" s="22">
        <f t="shared" si="19"/>
        <v>28.2</v>
      </c>
      <c r="BF60" s="22">
        <f t="shared" si="19"/>
        <v>28.2</v>
      </c>
      <c r="BG60" s="22">
        <f t="shared" si="19"/>
        <v>28.2</v>
      </c>
      <c r="BH60" s="22">
        <f t="shared" si="19"/>
        <v>28.2</v>
      </c>
      <c r="BI60" s="22">
        <f t="shared" si="19"/>
        <v>28.2</v>
      </c>
      <c r="BJ60" s="22">
        <f t="shared" si="19"/>
        <v>28.2</v>
      </c>
      <c r="BK60" s="22">
        <f t="shared" si="19"/>
        <v>28.2</v>
      </c>
      <c r="BL60" s="22">
        <f t="shared" si="19"/>
        <v>28.2</v>
      </c>
      <c r="BM60" s="22">
        <f t="shared" si="19"/>
        <v>28.2</v>
      </c>
      <c r="BN60" s="22">
        <f t="shared" si="19"/>
        <v>28.2</v>
      </c>
      <c r="BO60" s="22">
        <f t="shared" si="19"/>
        <v>28.2</v>
      </c>
      <c r="BP60" s="22">
        <f t="shared" si="19"/>
        <v>28.2</v>
      </c>
      <c r="BQ60" s="22">
        <f t="shared" si="19"/>
        <v>28.2</v>
      </c>
      <c r="BS60" s="8"/>
      <c r="BT60" s="173"/>
    </row>
    <row r="61" spans="1:91" s="3" customFormat="1">
      <c r="B61" s="18" t="s">
        <v>296</v>
      </c>
      <c r="C61" s="280">
        <v>53.5</v>
      </c>
      <c r="D61" s="108" t="str">
        <f t="shared" si="20"/>
        <v>2024$/person-hour</v>
      </c>
      <c r="E61"/>
      <c r="F61" s="18"/>
      <c r="G61" s="8"/>
      <c r="H61" s="555"/>
      <c r="I61"/>
      <c r="Z61" s="22">
        <f t="shared" si="16"/>
        <v>53.5</v>
      </c>
      <c r="AA61" s="22">
        <f t="shared" si="16"/>
        <v>53.5</v>
      </c>
      <c r="AB61" s="22">
        <f t="shared" si="16"/>
        <v>53.5</v>
      </c>
      <c r="AC61" s="22">
        <f t="shared" si="16"/>
        <v>53.5</v>
      </c>
      <c r="AD61" s="22">
        <f t="shared" si="16"/>
        <v>53.5</v>
      </c>
      <c r="AE61" s="22">
        <f t="shared" si="16"/>
        <v>53.5</v>
      </c>
      <c r="AF61" s="22">
        <f t="shared" si="16"/>
        <v>53.5</v>
      </c>
      <c r="AG61" s="22">
        <f t="shared" si="16"/>
        <v>53.5</v>
      </c>
      <c r="AH61" s="22">
        <f t="shared" si="16"/>
        <v>53.5</v>
      </c>
      <c r="AI61" s="22">
        <f t="shared" si="16"/>
        <v>53.5</v>
      </c>
      <c r="AJ61" s="22">
        <f t="shared" si="17"/>
        <v>53.5</v>
      </c>
      <c r="AK61" s="22">
        <f t="shared" si="17"/>
        <v>53.5</v>
      </c>
      <c r="AL61" s="22">
        <f t="shared" si="17"/>
        <v>53.5</v>
      </c>
      <c r="AM61" s="22">
        <f t="shared" si="17"/>
        <v>53.5</v>
      </c>
      <c r="AN61" s="22">
        <f t="shared" si="17"/>
        <v>53.5</v>
      </c>
      <c r="AO61" s="22">
        <f t="shared" si="17"/>
        <v>53.5</v>
      </c>
      <c r="AP61" s="22">
        <f t="shared" si="17"/>
        <v>53.5</v>
      </c>
      <c r="AQ61" s="22">
        <f t="shared" si="17"/>
        <v>53.5</v>
      </c>
      <c r="AR61" s="22">
        <f t="shared" si="17"/>
        <v>53.5</v>
      </c>
      <c r="AS61" s="22">
        <f t="shared" si="17"/>
        <v>53.5</v>
      </c>
      <c r="AT61" s="22">
        <f t="shared" si="18"/>
        <v>53.5</v>
      </c>
      <c r="AU61" s="22">
        <f t="shared" si="18"/>
        <v>53.5</v>
      </c>
      <c r="AV61" s="22">
        <f t="shared" si="18"/>
        <v>53.5</v>
      </c>
      <c r="AW61" s="22">
        <f t="shared" si="18"/>
        <v>53.5</v>
      </c>
      <c r="AX61" s="22">
        <f t="shared" si="18"/>
        <v>53.5</v>
      </c>
      <c r="AY61" s="22">
        <f t="shared" si="18"/>
        <v>53.5</v>
      </c>
      <c r="AZ61" s="22">
        <f t="shared" si="18"/>
        <v>53.5</v>
      </c>
      <c r="BA61" s="22">
        <f t="shared" si="18"/>
        <v>53.5</v>
      </c>
      <c r="BB61" s="22">
        <f t="shared" si="18"/>
        <v>53.5</v>
      </c>
      <c r="BC61" s="22">
        <f t="shared" si="18"/>
        <v>53.5</v>
      </c>
      <c r="BD61" s="22">
        <f t="shared" si="19"/>
        <v>53.5</v>
      </c>
      <c r="BE61" s="22">
        <f t="shared" si="19"/>
        <v>53.5</v>
      </c>
      <c r="BF61" s="22">
        <f t="shared" si="19"/>
        <v>53.5</v>
      </c>
      <c r="BG61" s="22">
        <f t="shared" si="19"/>
        <v>53.5</v>
      </c>
      <c r="BH61" s="22">
        <f t="shared" si="19"/>
        <v>53.5</v>
      </c>
      <c r="BI61" s="22">
        <f t="shared" si="19"/>
        <v>53.5</v>
      </c>
      <c r="BJ61" s="22">
        <f t="shared" si="19"/>
        <v>53.5</v>
      </c>
      <c r="BK61" s="22">
        <f t="shared" si="19"/>
        <v>53.5</v>
      </c>
      <c r="BL61" s="22">
        <f t="shared" si="19"/>
        <v>53.5</v>
      </c>
      <c r="BM61" s="22">
        <f t="shared" si="19"/>
        <v>53.5</v>
      </c>
      <c r="BN61" s="22">
        <f t="shared" si="19"/>
        <v>53.5</v>
      </c>
      <c r="BO61" s="22">
        <f t="shared" si="19"/>
        <v>53.5</v>
      </c>
      <c r="BP61" s="22">
        <f t="shared" si="19"/>
        <v>53.5</v>
      </c>
      <c r="BQ61" s="22">
        <f t="shared" si="19"/>
        <v>53.5</v>
      </c>
      <c r="BS61" s="8"/>
      <c r="BT61" s="173"/>
    </row>
    <row r="62" spans="1:91" s="3" customFormat="1">
      <c r="B62" s="18" t="s">
        <v>297</v>
      </c>
      <c r="C62" s="280">
        <v>86</v>
      </c>
      <c r="D62" s="108" t="str">
        <f t="shared" si="20"/>
        <v>2024$/person-hour</v>
      </c>
      <c r="E62"/>
      <c r="F62" s="18"/>
      <c r="G62" s="8"/>
      <c r="H62" s="555"/>
      <c r="I62"/>
      <c r="Z62" s="22">
        <f t="shared" si="16"/>
        <v>86</v>
      </c>
      <c r="AA62" s="22">
        <f t="shared" si="16"/>
        <v>86</v>
      </c>
      <c r="AB62" s="22">
        <f t="shared" si="16"/>
        <v>86</v>
      </c>
      <c r="AC62" s="22">
        <f t="shared" si="16"/>
        <v>86</v>
      </c>
      <c r="AD62" s="22">
        <f t="shared" si="16"/>
        <v>86</v>
      </c>
      <c r="AE62" s="22">
        <f t="shared" si="16"/>
        <v>86</v>
      </c>
      <c r="AF62" s="22">
        <f t="shared" si="16"/>
        <v>86</v>
      </c>
      <c r="AG62" s="22">
        <f t="shared" si="16"/>
        <v>86</v>
      </c>
      <c r="AH62" s="22">
        <f t="shared" si="16"/>
        <v>86</v>
      </c>
      <c r="AI62" s="22">
        <f t="shared" si="16"/>
        <v>86</v>
      </c>
      <c r="AJ62" s="22">
        <f t="shared" si="17"/>
        <v>86</v>
      </c>
      <c r="AK62" s="22">
        <f t="shared" si="17"/>
        <v>86</v>
      </c>
      <c r="AL62" s="22">
        <f t="shared" si="17"/>
        <v>86</v>
      </c>
      <c r="AM62" s="22">
        <f t="shared" si="17"/>
        <v>86</v>
      </c>
      <c r="AN62" s="22">
        <f t="shared" si="17"/>
        <v>86</v>
      </c>
      <c r="AO62" s="22">
        <f t="shared" si="17"/>
        <v>86</v>
      </c>
      <c r="AP62" s="22">
        <f t="shared" si="17"/>
        <v>86</v>
      </c>
      <c r="AQ62" s="22">
        <f t="shared" si="17"/>
        <v>86</v>
      </c>
      <c r="AR62" s="22">
        <f t="shared" si="17"/>
        <v>86</v>
      </c>
      <c r="AS62" s="22">
        <f t="shared" si="17"/>
        <v>86</v>
      </c>
      <c r="AT62" s="22">
        <f t="shared" si="18"/>
        <v>86</v>
      </c>
      <c r="AU62" s="22">
        <f t="shared" si="18"/>
        <v>86</v>
      </c>
      <c r="AV62" s="22">
        <f t="shared" si="18"/>
        <v>86</v>
      </c>
      <c r="AW62" s="22">
        <f t="shared" si="18"/>
        <v>86</v>
      </c>
      <c r="AX62" s="22">
        <f t="shared" si="18"/>
        <v>86</v>
      </c>
      <c r="AY62" s="22">
        <f t="shared" si="18"/>
        <v>86</v>
      </c>
      <c r="AZ62" s="22">
        <f t="shared" si="18"/>
        <v>86</v>
      </c>
      <c r="BA62" s="22">
        <f t="shared" si="18"/>
        <v>86</v>
      </c>
      <c r="BB62" s="22">
        <f t="shared" si="18"/>
        <v>86</v>
      </c>
      <c r="BC62" s="22">
        <f t="shared" si="18"/>
        <v>86</v>
      </c>
      <c r="BD62" s="22">
        <f t="shared" si="19"/>
        <v>86</v>
      </c>
      <c r="BE62" s="22">
        <f t="shared" si="19"/>
        <v>86</v>
      </c>
      <c r="BF62" s="22">
        <f t="shared" si="19"/>
        <v>86</v>
      </c>
      <c r="BG62" s="22">
        <f t="shared" si="19"/>
        <v>86</v>
      </c>
      <c r="BH62" s="22">
        <f t="shared" si="19"/>
        <v>86</v>
      </c>
      <c r="BI62" s="22">
        <f t="shared" si="19"/>
        <v>86</v>
      </c>
      <c r="BJ62" s="22">
        <f t="shared" si="19"/>
        <v>86</v>
      </c>
      <c r="BK62" s="22">
        <f t="shared" si="19"/>
        <v>86</v>
      </c>
      <c r="BL62" s="22">
        <f t="shared" si="19"/>
        <v>86</v>
      </c>
      <c r="BM62" s="22">
        <f t="shared" si="19"/>
        <v>86</v>
      </c>
      <c r="BN62" s="22">
        <f t="shared" si="19"/>
        <v>86</v>
      </c>
      <c r="BO62" s="22">
        <f t="shared" si="19"/>
        <v>86</v>
      </c>
      <c r="BP62" s="22">
        <f t="shared" si="19"/>
        <v>86</v>
      </c>
      <c r="BQ62" s="22">
        <f t="shared" si="19"/>
        <v>86</v>
      </c>
      <c r="BS62" s="8"/>
      <c r="BT62" s="173"/>
    </row>
    <row r="63" spans="1:91">
      <c r="H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T63" s="31"/>
      <c r="BU63" s="31"/>
      <c r="BV63" s="31"/>
      <c r="BW63" s="31"/>
      <c r="BX63" s="31"/>
      <c r="BY63" s="31"/>
      <c r="BZ63" s="31"/>
      <c r="CA63" s="31"/>
      <c r="CB63" s="31"/>
      <c r="CC63" s="31"/>
      <c r="CD63" s="31"/>
      <c r="CE63" s="31"/>
      <c r="CF63" s="31"/>
      <c r="CG63" s="31"/>
      <c r="CH63" s="31"/>
      <c r="CI63" s="31"/>
      <c r="CJ63" s="31"/>
      <c r="CK63" s="31"/>
      <c r="CM63" s="8"/>
    </row>
    <row r="64" spans="1:91" ht="15.5">
      <c r="A64" s="51" t="s">
        <v>298</v>
      </c>
      <c r="B64" s="52"/>
      <c r="C64" s="51"/>
      <c r="D64" s="51"/>
      <c r="E64" s="165"/>
      <c r="F64" s="166"/>
      <c r="J64" s="93"/>
      <c r="K64" s="93"/>
      <c r="L64" s="93"/>
      <c r="M64" s="93"/>
      <c r="N64" s="93"/>
      <c r="O64" s="93"/>
      <c r="P64" s="93"/>
      <c r="Q64" s="93"/>
      <c r="R64" s="93"/>
      <c r="S64" s="93"/>
      <c r="T64" s="93"/>
      <c r="U64" s="93"/>
      <c r="V64" s="93"/>
      <c r="W64" s="93"/>
      <c r="X64" s="93"/>
      <c r="Y64" s="93"/>
      <c r="Z64" s="93"/>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54"/>
    </row>
    <row r="65" spans="1:72" s="3" customFormat="1">
      <c r="B65" s="18" t="s">
        <v>299</v>
      </c>
      <c r="C65" s="174">
        <v>1.34</v>
      </c>
      <c r="D65" s="21" t="s">
        <v>300</v>
      </c>
      <c r="E65"/>
      <c r="F65" s="175"/>
      <c r="G65" s="8"/>
      <c r="H65" s="555"/>
      <c r="I65"/>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S65" s="8"/>
      <c r="BT65" s="173"/>
    </row>
    <row r="66" spans="1:72" s="3" customFormat="1">
      <c r="B66" s="18" t="s">
        <v>301</v>
      </c>
      <c r="C66" s="174">
        <v>1.41</v>
      </c>
      <c r="D66" s="21" t="s">
        <v>300</v>
      </c>
      <c r="E66"/>
      <c r="F66" s="175"/>
      <c r="G66" s="8"/>
      <c r="H66" s="555"/>
      <c r="I66"/>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S66" s="8"/>
      <c r="BT66" s="173"/>
    </row>
    <row r="67" spans="1:72" s="3" customFormat="1">
      <c r="B67" s="18" t="s">
        <v>302</v>
      </c>
      <c r="C67" s="174">
        <v>1.81</v>
      </c>
      <c r="D67" s="21" t="s">
        <v>300</v>
      </c>
      <c r="E67"/>
      <c r="F67" s="175"/>
      <c r="G67" s="8"/>
      <c r="H67" s="555"/>
      <c r="I67"/>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S67" s="8"/>
      <c r="BT67" s="173"/>
    </row>
    <row r="68" spans="1:72" s="3" customFormat="1">
      <c r="B68" s="18" t="s">
        <v>303</v>
      </c>
      <c r="C68" s="174">
        <v>1.52</v>
      </c>
      <c r="D68" s="21" t="s">
        <v>300</v>
      </c>
      <c r="E68"/>
      <c r="F68" s="175"/>
      <c r="G68" s="8"/>
      <c r="H68" s="555"/>
      <c r="I6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S68" s="8"/>
      <c r="BT68" s="173"/>
    </row>
    <row r="69" spans="1:72" s="3" customFormat="1">
      <c r="B69" s="18" t="s">
        <v>304</v>
      </c>
      <c r="C69" s="174">
        <v>1</v>
      </c>
      <c r="D69" s="21" t="s">
        <v>305</v>
      </c>
      <c r="E69"/>
      <c r="F69" s="175"/>
      <c r="G69" s="8"/>
      <c r="H69" s="555"/>
      <c r="I69"/>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S69" s="8"/>
      <c r="BT69" s="173"/>
    </row>
    <row r="70" spans="1:72" s="3" customFormat="1">
      <c r="A70" s="126"/>
      <c r="C70" s="176"/>
      <c r="D70" s="21"/>
      <c r="E70"/>
      <c r="F70" s="175"/>
      <c r="G70" s="8"/>
      <c r="I70"/>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S70" s="8"/>
    </row>
    <row r="71" spans="1:72" s="3" customFormat="1" ht="15.5">
      <c r="A71" s="289" t="s">
        <v>306</v>
      </c>
      <c r="B71" s="290"/>
      <c r="C71" s="289"/>
      <c r="D71" s="289"/>
      <c r="E71" s="289"/>
      <c r="F71" s="289"/>
      <c r="G71" s="8"/>
      <c r="I71"/>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S71" s="8"/>
    </row>
    <row r="72" spans="1:72" s="3" customFormat="1">
      <c r="A72" s="126"/>
      <c r="C72" s="176"/>
      <c r="D72" s="21"/>
      <c r="E72"/>
      <c r="F72" s="175"/>
      <c r="G72" s="8"/>
      <c r="I72"/>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S72" s="8"/>
    </row>
    <row r="73" spans="1:72" s="3" customFormat="1">
      <c r="A73" s="126"/>
      <c r="B73" s="283" t="s">
        <v>286</v>
      </c>
      <c r="C73" s="282">
        <v>0</v>
      </c>
      <c r="D73" s="21"/>
      <c r="E73"/>
      <c r="F73" s="175"/>
      <c r="G73" s="8"/>
      <c r="I73"/>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S73" s="8"/>
    </row>
    <row r="74" spans="1:72" s="3" customFormat="1">
      <c r="A74" s="126"/>
      <c r="B74" s="283"/>
      <c r="C74" s="283"/>
      <c r="D74" s="21"/>
      <c r="E74"/>
      <c r="F74" s="175"/>
      <c r="G74" s="8"/>
      <c r="I74"/>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S74" s="8"/>
    </row>
    <row r="75" spans="1:72" s="3" customFormat="1">
      <c r="A75" s="126"/>
      <c r="B75" s="283" t="s">
        <v>307</v>
      </c>
      <c r="C75" s="291"/>
      <c r="D75" s="21"/>
      <c r="E75"/>
      <c r="F75" s="175"/>
      <c r="G75" s="8"/>
      <c r="I75"/>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S75" s="8"/>
    </row>
    <row r="76" spans="1:72" s="3" customFormat="1">
      <c r="A76" s="126"/>
      <c r="B76" s="283" t="s">
        <v>308</v>
      </c>
      <c r="C76" s="283"/>
      <c r="D76" s="21"/>
      <c r="E76"/>
      <c r="F76" s="175"/>
      <c r="G76" s="8"/>
      <c r="I76"/>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S76" s="8"/>
    </row>
    <row r="77" spans="1:72" s="3" customFormat="1">
      <c r="A77" s="126"/>
      <c r="B77" s="292" t="s">
        <v>309</v>
      </c>
      <c r="C77" s="281">
        <v>259</v>
      </c>
      <c r="D77" s="295" t="str">
        <f>$C$26&amp;"$/train-hour"</f>
        <v>2024$/train-hour</v>
      </c>
      <c r="E77"/>
      <c r="F77" s="175"/>
      <c r="G77" s="8"/>
      <c r="I77"/>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S77" s="8"/>
    </row>
    <row r="78" spans="1:72" s="3" customFormat="1">
      <c r="A78" s="126"/>
      <c r="B78" s="292" t="s">
        <v>310</v>
      </c>
      <c r="C78" s="281">
        <v>281</v>
      </c>
      <c r="D78" s="295" t="str">
        <f t="shared" ref="D78:D85" si="21">$C$26&amp;"$/train-hour"</f>
        <v>2024$/train-hour</v>
      </c>
      <c r="E78"/>
      <c r="F78" s="175"/>
      <c r="G78" s="8"/>
      <c r="I7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S78" s="8"/>
    </row>
    <row r="79" spans="1:72" s="3" customFormat="1">
      <c r="A79" s="126"/>
      <c r="B79" s="292" t="s">
        <v>311</v>
      </c>
      <c r="C79" s="281">
        <v>723</v>
      </c>
      <c r="D79" s="295" t="str">
        <f t="shared" si="21"/>
        <v>2024$/train-hour</v>
      </c>
      <c r="E79"/>
      <c r="F79" s="175"/>
      <c r="G79" s="8"/>
      <c r="I79"/>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S79" s="8"/>
    </row>
    <row r="80" spans="1:72" s="3" customFormat="1">
      <c r="A80" s="126"/>
      <c r="B80" s="292" t="s">
        <v>312</v>
      </c>
      <c r="C80" s="281">
        <v>327</v>
      </c>
      <c r="D80" s="295" t="str">
        <f t="shared" si="21"/>
        <v>2024$/train-hour</v>
      </c>
      <c r="E80"/>
      <c r="F80" s="175"/>
      <c r="G80" s="8"/>
      <c r="I80"/>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S80" s="8"/>
    </row>
    <row r="81" spans="1:71" s="3" customFormat="1">
      <c r="A81" s="126"/>
      <c r="B81" s="293" t="s">
        <v>313</v>
      </c>
      <c r="C81" s="283"/>
      <c r="D81" s="283"/>
      <c r="E81"/>
      <c r="F81" s="175"/>
      <c r="G81" s="8"/>
      <c r="I81"/>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S81" s="8"/>
    </row>
    <row r="82" spans="1:71" s="3" customFormat="1">
      <c r="A82" s="126"/>
      <c r="B82" s="292" t="s">
        <v>309</v>
      </c>
      <c r="C82" s="281">
        <v>655</v>
      </c>
      <c r="D82" s="295" t="str">
        <f t="shared" si="21"/>
        <v>2024$/train-hour</v>
      </c>
      <c r="E82"/>
      <c r="F82" s="175"/>
      <c r="G82" s="8"/>
      <c r="I82"/>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S82" s="8"/>
    </row>
    <row r="83" spans="1:71" s="3" customFormat="1">
      <c r="A83" s="126"/>
      <c r="B83" s="292" t="s">
        <v>310</v>
      </c>
      <c r="C83" s="281">
        <v>642</v>
      </c>
      <c r="D83" s="295" t="str">
        <f t="shared" si="21"/>
        <v>2024$/train-hour</v>
      </c>
      <c r="E83"/>
      <c r="F83" s="175"/>
      <c r="G83" s="8"/>
      <c r="I83"/>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S83" s="8"/>
    </row>
    <row r="84" spans="1:71" s="3" customFormat="1">
      <c r="A84" s="126"/>
      <c r="B84" s="292" t="s">
        <v>311</v>
      </c>
      <c r="C84" s="281">
        <v>1084</v>
      </c>
      <c r="D84" s="295" t="str">
        <f t="shared" si="21"/>
        <v>2024$/train-hour</v>
      </c>
      <c r="E84"/>
      <c r="F84" s="175"/>
      <c r="G84" s="8"/>
      <c r="I84"/>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S84" s="8"/>
    </row>
    <row r="85" spans="1:71" s="3" customFormat="1">
      <c r="A85" s="126"/>
      <c r="B85" s="292" t="s">
        <v>312</v>
      </c>
      <c r="C85" s="281">
        <v>688</v>
      </c>
      <c r="D85" s="295" t="str">
        <f t="shared" si="21"/>
        <v>2024$/train-hour</v>
      </c>
      <c r="E85"/>
      <c r="F85" s="175"/>
      <c r="G85" s="8"/>
      <c r="I85"/>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S85" s="8"/>
    </row>
    <row r="86" spans="1:71" s="3" customFormat="1">
      <c r="A86" s="126"/>
      <c r="B86" s="293" t="s">
        <v>314</v>
      </c>
      <c r="C86" s="283"/>
      <c r="D86" s="283"/>
      <c r="E86"/>
      <c r="F86" s="175"/>
      <c r="G86" s="8"/>
      <c r="I86"/>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S86" s="8"/>
    </row>
    <row r="87" spans="1:71" s="3" customFormat="1">
      <c r="A87" s="126"/>
      <c r="B87" s="292" t="s">
        <v>315</v>
      </c>
      <c r="C87" s="294">
        <v>1.0900000000000001</v>
      </c>
      <c r="D87" s="295" t="str">
        <f>$C$26&amp;"$/railcar-hour"</f>
        <v>2024$/railcar-hour</v>
      </c>
      <c r="E87"/>
      <c r="F87" s="175"/>
      <c r="G87" s="8"/>
      <c r="I87"/>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S87" s="8"/>
    </row>
    <row r="88" spans="1:71" s="3" customFormat="1">
      <c r="A88" s="126"/>
      <c r="C88" s="176"/>
      <c r="D88" s="21"/>
      <c r="E88"/>
      <c r="F88" s="175"/>
      <c r="G88" s="8"/>
      <c r="I8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S88" s="8"/>
    </row>
    <row r="89" spans="1:71" s="3" customFormat="1" ht="15.5">
      <c r="A89" s="289" t="s">
        <v>316</v>
      </c>
      <c r="B89" s="290"/>
      <c r="C89" s="289"/>
      <c r="D89" s="289"/>
      <c r="E89" s="289"/>
      <c r="F89" s="289"/>
      <c r="G89" s="8"/>
      <c r="I89"/>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S89" s="8"/>
    </row>
    <row r="90" spans="1:71" s="3" customFormat="1">
      <c r="A90" s="126"/>
      <c r="C90" s="176"/>
      <c r="D90" s="21"/>
      <c r="E90"/>
      <c r="F90" s="175"/>
      <c r="G90" s="8"/>
      <c r="I90"/>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S90" s="8"/>
    </row>
    <row r="91" spans="1:71" s="3" customFormat="1">
      <c r="A91" s="126"/>
      <c r="B91" s="283" t="s">
        <v>307</v>
      </c>
      <c r="C91" s="288" t="s">
        <v>784</v>
      </c>
      <c r="D91" s="288"/>
      <c r="E91"/>
      <c r="F91" s="175"/>
      <c r="G91" s="8"/>
      <c r="I91"/>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S91" s="8"/>
    </row>
    <row r="92" spans="1:71" s="3" customFormat="1">
      <c r="A92" s="126"/>
      <c r="B92" s="283" t="s">
        <v>308</v>
      </c>
      <c r="C92" s="283" t="s">
        <v>317</v>
      </c>
      <c r="D92" s="283"/>
      <c r="E92"/>
      <c r="F92" s="175"/>
      <c r="G92" s="8"/>
      <c r="I92"/>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S92" s="8"/>
    </row>
    <row r="93" spans="1:71" s="3" customFormat="1">
      <c r="A93" s="126"/>
      <c r="B93" s="292" t="s">
        <v>309</v>
      </c>
      <c r="C93" s="457">
        <v>799</v>
      </c>
      <c r="D93" s="458"/>
      <c r="E93" s="295"/>
      <c r="F93" s="175"/>
      <c r="G93" s="8"/>
      <c r="I93"/>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S93" s="8"/>
    </row>
    <row r="94" spans="1:71" s="3" customFormat="1">
      <c r="A94" s="126"/>
      <c r="B94" s="292" t="s">
        <v>310</v>
      </c>
      <c r="C94" s="457">
        <v>109</v>
      </c>
      <c r="D94" s="458"/>
      <c r="E94" s="295"/>
      <c r="F94" s="175"/>
      <c r="G94" s="8"/>
      <c r="I94"/>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S94" s="8"/>
    </row>
    <row r="95" spans="1:71" s="3" customFormat="1">
      <c r="A95" s="126"/>
      <c r="B95" s="292" t="s">
        <v>311</v>
      </c>
      <c r="C95" s="457">
        <v>109</v>
      </c>
      <c r="D95" s="458"/>
      <c r="E95" s="295"/>
      <c r="F95" s="175"/>
      <c r="G95" s="8"/>
      <c r="I95"/>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S95" s="8"/>
    </row>
    <row r="96" spans="1:71" s="3" customFormat="1">
      <c r="A96" s="126"/>
      <c r="B96" s="292" t="s">
        <v>312</v>
      </c>
      <c r="C96" s="457">
        <v>109</v>
      </c>
      <c r="D96" s="458"/>
      <c r="E96" s="295"/>
      <c r="F96" s="175"/>
      <c r="G96" s="8"/>
      <c r="I96"/>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S96" s="8"/>
    </row>
    <row r="97" spans="1:72" s="3" customFormat="1">
      <c r="A97" s="126"/>
      <c r="B97" s="293" t="s">
        <v>313</v>
      </c>
      <c r="C97" s="283"/>
      <c r="D97" s="283"/>
      <c r="E97" s="283"/>
      <c r="F97" s="175"/>
      <c r="G97" s="8"/>
      <c r="I97"/>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c r="BL97" s="118"/>
      <c r="BM97" s="118"/>
      <c r="BN97" s="118"/>
      <c r="BO97" s="118"/>
      <c r="BP97" s="118"/>
      <c r="BQ97" s="118"/>
      <c r="BS97" s="8"/>
    </row>
    <row r="98" spans="1:72" s="3" customFormat="1">
      <c r="A98" s="126"/>
      <c r="B98" s="292" t="s">
        <v>309</v>
      </c>
      <c r="C98" s="457">
        <v>2356</v>
      </c>
      <c r="D98" s="458"/>
      <c r="E98" s="295"/>
      <c r="F98" s="175"/>
      <c r="G98" s="8"/>
      <c r="I9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S98" s="8"/>
    </row>
    <row r="99" spans="1:72" s="3" customFormat="1">
      <c r="A99" s="126"/>
      <c r="B99" s="292" t="s">
        <v>310</v>
      </c>
      <c r="C99" s="457">
        <v>780</v>
      </c>
      <c r="D99" s="458"/>
      <c r="E99" s="295"/>
      <c r="F99" s="175"/>
      <c r="G99" s="8"/>
      <c r="I99"/>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S99" s="8"/>
    </row>
    <row r="100" spans="1:72" s="3" customFormat="1">
      <c r="A100" s="126"/>
      <c r="B100" s="292" t="s">
        <v>311</v>
      </c>
      <c r="C100" s="457">
        <v>780</v>
      </c>
      <c r="D100" s="458"/>
      <c r="E100" s="295"/>
      <c r="F100" s="175"/>
      <c r="G100" s="8"/>
      <c r="I100"/>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S100" s="8"/>
    </row>
    <row r="101" spans="1:72" s="3" customFormat="1">
      <c r="A101" s="126"/>
      <c r="B101" s="292" t="s">
        <v>312</v>
      </c>
      <c r="C101" s="457">
        <v>780</v>
      </c>
      <c r="D101" s="458"/>
      <c r="E101" s="295"/>
      <c r="F101" s="175"/>
      <c r="G101" s="8"/>
      <c r="I101"/>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S101" s="8"/>
    </row>
    <row r="102" spans="1:72" s="3" customFormat="1">
      <c r="A102" s="126"/>
      <c r="C102" s="176"/>
      <c r="D102" s="21"/>
      <c r="E102"/>
      <c r="F102" s="175"/>
      <c r="G102" s="8"/>
      <c r="I102"/>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S102" s="8"/>
    </row>
    <row r="103" spans="1:72" ht="15.5">
      <c r="A103" s="51" t="s">
        <v>318</v>
      </c>
      <c r="B103" s="52"/>
      <c r="C103" s="51"/>
      <c r="D103" s="51"/>
      <c r="E103" s="51"/>
      <c r="F103" s="51"/>
      <c r="J103" s="93"/>
      <c r="K103" s="93"/>
      <c r="L103" s="93"/>
      <c r="M103" s="93"/>
      <c r="N103" s="93"/>
      <c r="O103" s="93"/>
      <c r="P103" s="93"/>
      <c r="Q103" s="93"/>
      <c r="R103" s="93"/>
      <c r="S103" s="93"/>
      <c r="T103" s="93"/>
      <c r="U103" s="93"/>
      <c r="V103" s="93"/>
      <c r="W103" s="93"/>
      <c r="X103" s="93"/>
      <c r="Y103" s="93"/>
      <c r="Z103" s="93"/>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54"/>
    </row>
    <row r="104" spans="1:72">
      <c r="B104" s="18" t="s">
        <v>319</v>
      </c>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row>
    <row r="105" spans="1:72">
      <c r="B105" s="110" t="s">
        <v>320</v>
      </c>
      <c r="C105" s="280">
        <v>0.56000000000000005</v>
      </c>
      <c r="D105" s="108" t="str">
        <f>$C$26&amp;"$/vehicle-mile"</f>
        <v>2024$/vehicle-mile</v>
      </c>
      <c r="H105" s="555"/>
      <c r="Z105" s="22">
        <f>$C105</f>
        <v>0.56000000000000005</v>
      </c>
      <c r="AA105" s="22">
        <f t="shared" ref="AA105:BQ106" si="22">$C105</f>
        <v>0.56000000000000005</v>
      </c>
      <c r="AB105" s="22">
        <f t="shared" si="22"/>
        <v>0.56000000000000005</v>
      </c>
      <c r="AC105" s="22">
        <f t="shared" si="22"/>
        <v>0.56000000000000005</v>
      </c>
      <c r="AD105" s="22">
        <f t="shared" si="22"/>
        <v>0.56000000000000005</v>
      </c>
      <c r="AE105" s="22">
        <f t="shared" si="22"/>
        <v>0.56000000000000005</v>
      </c>
      <c r="AF105" s="22">
        <f t="shared" si="22"/>
        <v>0.56000000000000005</v>
      </c>
      <c r="AG105" s="22">
        <f t="shared" si="22"/>
        <v>0.56000000000000005</v>
      </c>
      <c r="AH105" s="22">
        <f t="shared" si="22"/>
        <v>0.56000000000000005</v>
      </c>
      <c r="AI105" s="22">
        <f t="shared" si="22"/>
        <v>0.56000000000000005</v>
      </c>
      <c r="AJ105" s="22">
        <f t="shared" si="22"/>
        <v>0.56000000000000005</v>
      </c>
      <c r="AK105" s="22">
        <f t="shared" si="22"/>
        <v>0.56000000000000005</v>
      </c>
      <c r="AL105" s="22">
        <f t="shared" si="22"/>
        <v>0.56000000000000005</v>
      </c>
      <c r="AM105" s="22">
        <f t="shared" si="22"/>
        <v>0.56000000000000005</v>
      </c>
      <c r="AN105" s="22">
        <f t="shared" si="22"/>
        <v>0.56000000000000005</v>
      </c>
      <c r="AO105" s="22">
        <f t="shared" si="22"/>
        <v>0.56000000000000005</v>
      </c>
      <c r="AP105" s="22">
        <f t="shared" si="22"/>
        <v>0.56000000000000005</v>
      </c>
      <c r="AQ105" s="22">
        <f t="shared" si="22"/>
        <v>0.56000000000000005</v>
      </c>
      <c r="AR105" s="22">
        <f t="shared" si="22"/>
        <v>0.56000000000000005</v>
      </c>
      <c r="AS105" s="22">
        <f t="shared" si="22"/>
        <v>0.56000000000000005</v>
      </c>
      <c r="AT105" s="22">
        <f t="shared" si="22"/>
        <v>0.56000000000000005</v>
      </c>
      <c r="AU105" s="22">
        <f t="shared" si="22"/>
        <v>0.56000000000000005</v>
      </c>
      <c r="AV105" s="22">
        <f t="shared" si="22"/>
        <v>0.56000000000000005</v>
      </c>
      <c r="AW105" s="22">
        <f t="shared" si="22"/>
        <v>0.56000000000000005</v>
      </c>
      <c r="AX105" s="22">
        <f t="shared" si="22"/>
        <v>0.56000000000000005</v>
      </c>
      <c r="AY105" s="22">
        <f t="shared" si="22"/>
        <v>0.56000000000000005</v>
      </c>
      <c r="AZ105" s="22">
        <f t="shared" si="22"/>
        <v>0.56000000000000005</v>
      </c>
      <c r="BA105" s="22">
        <f t="shared" si="22"/>
        <v>0.56000000000000005</v>
      </c>
      <c r="BB105" s="22">
        <f t="shared" si="22"/>
        <v>0.56000000000000005</v>
      </c>
      <c r="BC105" s="22">
        <f t="shared" si="22"/>
        <v>0.56000000000000005</v>
      </c>
      <c r="BD105" s="22">
        <f t="shared" si="22"/>
        <v>0.56000000000000005</v>
      </c>
      <c r="BE105" s="22">
        <f t="shared" si="22"/>
        <v>0.56000000000000005</v>
      </c>
      <c r="BF105" s="22">
        <f t="shared" si="22"/>
        <v>0.56000000000000005</v>
      </c>
      <c r="BG105" s="22">
        <f t="shared" si="22"/>
        <v>0.56000000000000005</v>
      </c>
      <c r="BH105" s="22">
        <f t="shared" si="22"/>
        <v>0.56000000000000005</v>
      </c>
      <c r="BI105" s="22">
        <f t="shared" si="22"/>
        <v>0.56000000000000005</v>
      </c>
      <c r="BJ105" s="22">
        <f t="shared" si="22"/>
        <v>0.56000000000000005</v>
      </c>
      <c r="BK105" s="22">
        <f t="shared" si="22"/>
        <v>0.56000000000000005</v>
      </c>
      <c r="BL105" s="22">
        <f t="shared" si="22"/>
        <v>0.56000000000000005</v>
      </c>
      <c r="BM105" s="22">
        <f t="shared" si="22"/>
        <v>0.56000000000000005</v>
      </c>
      <c r="BN105" s="22">
        <f t="shared" si="22"/>
        <v>0.56000000000000005</v>
      </c>
      <c r="BO105" s="22">
        <f t="shared" si="22"/>
        <v>0.56000000000000005</v>
      </c>
      <c r="BP105" s="22">
        <f t="shared" si="22"/>
        <v>0.56000000000000005</v>
      </c>
      <c r="BQ105" s="22">
        <f t="shared" si="22"/>
        <v>0.56000000000000005</v>
      </c>
      <c r="BT105" s="173"/>
    </row>
    <row r="106" spans="1:72">
      <c r="B106" s="110" t="s">
        <v>321</v>
      </c>
      <c r="C106" s="280">
        <v>1.23</v>
      </c>
      <c r="D106" s="108" t="str">
        <f>$C$26&amp;"$/vehicle-mile"</f>
        <v>2024$/vehicle-mile</v>
      </c>
      <c r="H106" s="555"/>
      <c r="Z106" s="22">
        <f>$C106</f>
        <v>1.23</v>
      </c>
      <c r="AA106" s="22">
        <f t="shared" si="22"/>
        <v>1.23</v>
      </c>
      <c r="AB106" s="22">
        <f t="shared" si="22"/>
        <v>1.23</v>
      </c>
      <c r="AC106" s="22">
        <f t="shared" si="22"/>
        <v>1.23</v>
      </c>
      <c r="AD106" s="22">
        <f t="shared" si="22"/>
        <v>1.23</v>
      </c>
      <c r="AE106" s="22">
        <f t="shared" si="22"/>
        <v>1.23</v>
      </c>
      <c r="AF106" s="22">
        <f t="shared" si="22"/>
        <v>1.23</v>
      </c>
      <c r="AG106" s="22">
        <f t="shared" si="22"/>
        <v>1.23</v>
      </c>
      <c r="AH106" s="22">
        <f t="shared" si="22"/>
        <v>1.23</v>
      </c>
      <c r="AI106" s="22">
        <f t="shared" si="22"/>
        <v>1.23</v>
      </c>
      <c r="AJ106" s="22">
        <f t="shared" si="22"/>
        <v>1.23</v>
      </c>
      <c r="AK106" s="22">
        <f t="shared" si="22"/>
        <v>1.23</v>
      </c>
      <c r="AL106" s="22">
        <f t="shared" si="22"/>
        <v>1.23</v>
      </c>
      <c r="AM106" s="22">
        <f t="shared" si="22"/>
        <v>1.23</v>
      </c>
      <c r="AN106" s="22">
        <f t="shared" si="22"/>
        <v>1.23</v>
      </c>
      <c r="AO106" s="22">
        <f t="shared" si="22"/>
        <v>1.23</v>
      </c>
      <c r="AP106" s="22">
        <f t="shared" si="22"/>
        <v>1.23</v>
      </c>
      <c r="AQ106" s="22">
        <f t="shared" si="22"/>
        <v>1.23</v>
      </c>
      <c r="AR106" s="22">
        <f t="shared" si="22"/>
        <v>1.23</v>
      </c>
      <c r="AS106" s="22">
        <f t="shared" si="22"/>
        <v>1.23</v>
      </c>
      <c r="AT106" s="22">
        <f t="shared" si="22"/>
        <v>1.23</v>
      </c>
      <c r="AU106" s="22">
        <f t="shared" si="22"/>
        <v>1.23</v>
      </c>
      <c r="AV106" s="22">
        <f t="shared" si="22"/>
        <v>1.23</v>
      </c>
      <c r="AW106" s="22">
        <f t="shared" si="22"/>
        <v>1.23</v>
      </c>
      <c r="AX106" s="22">
        <f t="shared" si="22"/>
        <v>1.23</v>
      </c>
      <c r="AY106" s="22">
        <f t="shared" si="22"/>
        <v>1.23</v>
      </c>
      <c r="AZ106" s="22">
        <f t="shared" si="22"/>
        <v>1.23</v>
      </c>
      <c r="BA106" s="22">
        <f t="shared" si="22"/>
        <v>1.23</v>
      </c>
      <c r="BB106" s="22">
        <f t="shared" si="22"/>
        <v>1.23</v>
      </c>
      <c r="BC106" s="22">
        <f t="shared" si="22"/>
        <v>1.23</v>
      </c>
      <c r="BD106" s="22">
        <f t="shared" si="22"/>
        <v>1.23</v>
      </c>
      <c r="BE106" s="22">
        <f t="shared" si="22"/>
        <v>1.23</v>
      </c>
      <c r="BF106" s="22">
        <f t="shared" si="22"/>
        <v>1.23</v>
      </c>
      <c r="BG106" s="22">
        <f t="shared" si="22"/>
        <v>1.23</v>
      </c>
      <c r="BH106" s="22">
        <f t="shared" si="22"/>
        <v>1.23</v>
      </c>
      <c r="BI106" s="22">
        <f t="shared" si="22"/>
        <v>1.23</v>
      </c>
      <c r="BJ106" s="22">
        <f t="shared" si="22"/>
        <v>1.23</v>
      </c>
      <c r="BK106" s="22">
        <f t="shared" si="22"/>
        <v>1.23</v>
      </c>
      <c r="BL106" s="22">
        <f t="shared" si="22"/>
        <v>1.23</v>
      </c>
      <c r="BM106" s="22">
        <f t="shared" si="22"/>
        <v>1.23</v>
      </c>
      <c r="BN106" s="22">
        <f t="shared" si="22"/>
        <v>1.23</v>
      </c>
      <c r="BO106" s="22">
        <f t="shared" si="22"/>
        <v>1.23</v>
      </c>
      <c r="BP106" s="22">
        <f t="shared" si="22"/>
        <v>1.23</v>
      </c>
      <c r="BQ106" s="22">
        <f t="shared" si="22"/>
        <v>1.23</v>
      </c>
      <c r="BT106" s="173"/>
    </row>
    <row r="107" spans="1:72">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row>
    <row r="108" spans="1:72" ht="15.5">
      <c r="A108" s="51" t="s">
        <v>322</v>
      </c>
      <c r="B108" s="52"/>
      <c r="C108" s="51"/>
      <c r="D108" s="51"/>
      <c r="E108" s="51"/>
      <c r="F108" s="51"/>
      <c r="H108" s="169"/>
      <c r="J108" s="93"/>
      <c r="K108" s="93"/>
      <c r="L108" s="93"/>
      <c r="M108" s="93"/>
      <c r="N108" s="93"/>
      <c r="O108" s="93"/>
      <c r="P108" s="93"/>
      <c r="Q108" s="93"/>
      <c r="R108" s="93"/>
      <c r="S108" s="93"/>
      <c r="T108" s="93"/>
      <c r="U108" s="93"/>
      <c r="V108" s="93"/>
      <c r="W108" s="93"/>
      <c r="X108" s="93"/>
      <c r="Y108" s="93"/>
      <c r="Z108" s="93"/>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54"/>
      <c r="BT108" s="167"/>
    </row>
    <row r="109" spans="1:72" s="3" customFormat="1" ht="15.5">
      <c r="B109" s="18" t="s">
        <v>323</v>
      </c>
      <c r="C109" s="177"/>
      <c r="D109" s="178"/>
      <c r="E109" s="179"/>
      <c r="F109" s="180"/>
      <c r="G109" s="8"/>
      <c r="I109"/>
      <c r="AA109" s="75"/>
      <c r="AB109" s="75"/>
      <c r="AC109" s="75"/>
      <c r="AD109" s="75"/>
      <c r="AE109" s="75"/>
      <c r="AF109" s="75"/>
      <c r="AG109" s="75"/>
      <c r="AH109" s="75"/>
      <c r="AI109" s="75"/>
      <c r="AJ109" s="75"/>
      <c r="AK109" s="75"/>
      <c r="AL109" s="75"/>
      <c r="AM109" s="75"/>
      <c r="AN109" s="75"/>
      <c r="AO109" s="75"/>
      <c r="AP109" s="75"/>
      <c r="AQ109" s="75"/>
      <c r="AR109" s="75"/>
      <c r="AS109" s="75"/>
      <c r="AT109" s="75"/>
      <c r="AU109" s="75"/>
      <c r="AV109" s="75"/>
      <c r="AW109" s="75"/>
      <c r="AX109" s="75"/>
      <c r="AY109" s="75"/>
      <c r="AZ109" s="75"/>
      <c r="BA109" s="75"/>
      <c r="BB109" s="75"/>
      <c r="BC109" s="75"/>
      <c r="BD109" s="75"/>
      <c r="BE109" s="75"/>
      <c r="BF109" s="75"/>
      <c r="BG109" s="75"/>
      <c r="BH109" s="75"/>
      <c r="BI109" s="75"/>
      <c r="BJ109" s="75"/>
      <c r="BK109" s="75"/>
      <c r="BL109" s="75"/>
      <c r="BM109" s="75"/>
      <c r="BN109" s="75"/>
      <c r="BO109" s="75"/>
      <c r="BP109" s="75"/>
      <c r="BQ109" s="75"/>
      <c r="BS109" s="8"/>
    </row>
    <row r="110" spans="1:72">
      <c r="B110" s="17" t="s">
        <v>324</v>
      </c>
      <c r="C110" s="281">
        <v>5500</v>
      </c>
      <c r="D110" s="108" t="str">
        <f t="shared" ref="D110:D115" si="23">CONCATENATE($C$26,"$/person")</f>
        <v>2024$/person</v>
      </c>
      <c r="E110" s="108"/>
      <c r="F110" s="27"/>
      <c r="G110"/>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c r="BO110" s="73"/>
      <c r="BP110" s="73"/>
      <c r="BR110" s="8"/>
      <c r="BS110"/>
    </row>
    <row r="111" spans="1:72">
      <c r="B111" s="17" t="s">
        <v>325</v>
      </c>
      <c r="C111" s="281">
        <v>122400</v>
      </c>
      <c r="D111" s="108" t="str">
        <f t="shared" si="23"/>
        <v>2024$/person</v>
      </c>
      <c r="E111" s="108"/>
      <c r="F111" s="27"/>
      <c r="G111"/>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c r="BO111" s="73"/>
      <c r="BP111" s="73"/>
      <c r="BR111" s="8"/>
      <c r="BS111"/>
    </row>
    <row r="112" spans="1:72">
      <c r="B112" s="17" t="s">
        <v>326</v>
      </c>
      <c r="C112" s="281">
        <v>256300</v>
      </c>
      <c r="D112" s="108" t="str">
        <f t="shared" si="23"/>
        <v>2024$/person</v>
      </c>
      <c r="E112" s="108"/>
      <c r="F112" s="27"/>
      <c r="G112"/>
      <c r="AB112" s="73"/>
      <c r="AC112" s="73"/>
      <c r="AD112" s="73"/>
      <c r="AE112" s="73"/>
      <c r="AF112" s="73"/>
      <c r="AG112" s="73"/>
      <c r="AH112" s="73"/>
      <c r="AI112" s="73"/>
      <c r="AJ112" s="73"/>
      <c r="AK112" s="73"/>
      <c r="AL112" s="73"/>
      <c r="AM112" s="73"/>
      <c r="AN112" s="73"/>
      <c r="AO112" s="73"/>
      <c r="AP112" s="73"/>
      <c r="AQ112" s="73"/>
      <c r="AR112" s="73"/>
      <c r="AS112" s="73"/>
      <c r="AT112" s="73"/>
      <c r="AU112" s="73"/>
      <c r="AV112" s="73"/>
      <c r="AW112" s="73"/>
      <c r="AX112" s="73"/>
      <c r="AY112" s="73"/>
      <c r="AZ112" s="73"/>
      <c r="BA112" s="73"/>
      <c r="BB112" s="73"/>
      <c r="BC112" s="73"/>
      <c r="BD112" s="73"/>
      <c r="BE112" s="73"/>
      <c r="BF112" s="73"/>
      <c r="BG112" s="73"/>
      <c r="BH112" s="73"/>
      <c r="BI112" s="73"/>
      <c r="BJ112" s="73"/>
      <c r="BK112" s="73"/>
      <c r="BL112" s="73"/>
      <c r="BM112" s="73"/>
      <c r="BN112" s="73"/>
      <c r="BO112" s="73"/>
      <c r="BP112" s="73"/>
      <c r="BR112" s="8"/>
      <c r="BS112"/>
    </row>
    <row r="113" spans="1:72">
      <c r="B113" s="17" t="s">
        <v>327</v>
      </c>
      <c r="C113" s="281">
        <v>1302300</v>
      </c>
      <c r="D113" s="108" t="str">
        <f t="shared" si="23"/>
        <v>2024$/person</v>
      </c>
      <c r="E113" s="108"/>
      <c r="F113" s="27"/>
      <c r="G113"/>
      <c r="AB113" s="73"/>
      <c r="AC113" s="73"/>
      <c r="AD113" s="73"/>
      <c r="AE113" s="73"/>
      <c r="AF113" s="73"/>
      <c r="AG113" s="73"/>
      <c r="AH113" s="73"/>
      <c r="AI113" s="73"/>
      <c r="AJ113" s="73"/>
      <c r="AK113" s="73"/>
      <c r="AL113" s="73"/>
      <c r="AM113" s="73"/>
      <c r="AN113" s="73"/>
      <c r="AO113" s="73"/>
      <c r="AP113" s="73"/>
      <c r="AQ113" s="73"/>
      <c r="AR113" s="73"/>
      <c r="AS113" s="73"/>
      <c r="AT113" s="73"/>
      <c r="AU113" s="73"/>
      <c r="AV113" s="73"/>
      <c r="AW113" s="73"/>
      <c r="AX113" s="73"/>
      <c r="AY113" s="73"/>
      <c r="AZ113" s="73"/>
      <c r="BA113" s="73"/>
      <c r="BB113" s="73"/>
      <c r="BC113" s="73"/>
      <c r="BD113" s="73"/>
      <c r="BE113" s="73"/>
      <c r="BF113" s="73"/>
      <c r="BG113" s="73"/>
      <c r="BH113" s="73"/>
      <c r="BI113" s="73"/>
      <c r="BJ113" s="73"/>
      <c r="BK113" s="73"/>
      <c r="BL113" s="73"/>
      <c r="BM113" s="73"/>
      <c r="BN113" s="73"/>
      <c r="BO113" s="73"/>
      <c r="BP113" s="73"/>
      <c r="BR113" s="8"/>
      <c r="BS113"/>
    </row>
    <row r="114" spans="1:72">
      <c r="B114" s="17" t="s">
        <v>328</v>
      </c>
      <c r="C114" s="281">
        <v>13700000</v>
      </c>
      <c r="D114" s="108" t="str">
        <f t="shared" si="23"/>
        <v>2024$/person</v>
      </c>
      <c r="E114" s="108"/>
      <c r="F114" s="27"/>
      <c r="G114"/>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c r="BE114" s="73"/>
      <c r="BF114" s="73"/>
      <c r="BG114" s="73"/>
      <c r="BH114" s="73"/>
      <c r="BI114" s="73"/>
      <c r="BJ114" s="73"/>
      <c r="BK114" s="73"/>
      <c r="BL114" s="73"/>
      <c r="BM114" s="73"/>
      <c r="BN114" s="73"/>
      <c r="BO114" s="73"/>
      <c r="BP114" s="73"/>
      <c r="BR114" s="8"/>
      <c r="BS114"/>
    </row>
    <row r="115" spans="1:72">
      <c r="B115" s="17" t="s">
        <v>329</v>
      </c>
      <c r="C115" s="281">
        <v>238500</v>
      </c>
      <c r="D115" s="108" t="str">
        <f t="shared" si="23"/>
        <v>2024$/person</v>
      </c>
      <c r="E115" s="108"/>
      <c r="F115" s="27"/>
      <c r="G115"/>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c r="BE115" s="73"/>
      <c r="BF115" s="73"/>
      <c r="BG115" s="73"/>
      <c r="BH115" s="73"/>
      <c r="BI115" s="73"/>
      <c r="BJ115" s="73"/>
      <c r="BK115" s="73"/>
      <c r="BL115" s="73"/>
      <c r="BM115" s="73"/>
      <c r="BN115" s="73"/>
      <c r="BO115" s="73"/>
      <c r="BP115" s="73"/>
      <c r="BR115" s="8"/>
      <c r="BS115"/>
    </row>
    <row r="116" spans="1:72">
      <c r="B116" s="17"/>
      <c r="D116" s="27"/>
      <c r="E116" s="108"/>
      <c r="F116" s="27"/>
      <c r="G116"/>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3"/>
      <c r="BI116" s="73"/>
      <c r="BJ116" s="73"/>
      <c r="BK116" s="73"/>
      <c r="BL116" s="73"/>
      <c r="BM116" s="73"/>
      <c r="BN116" s="73"/>
      <c r="BO116" s="73"/>
      <c r="BP116" s="73"/>
      <c r="BR116" s="8"/>
      <c r="BS116"/>
    </row>
    <row r="117" spans="1:72">
      <c r="B117" t="s">
        <v>330</v>
      </c>
      <c r="C117" s="281">
        <v>9700</v>
      </c>
      <c r="D117" s="108" t="str">
        <f>CONCATENATE($C$26,"$/crash")</f>
        <v>2024$/crash</v>
      </c>
      <c r="E117" s="108"/>
      <c r="F117" s="27"/>
      <c r="G117" s="167"/>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c r="BE117" s="73"/>
      <c r="BF117" s="73"/>
      <c r="BG117" s="73"/>
      <c r="BH117" s="73"/>
      <c r="BI117" s="73"/>
      <c r="BJ117" s="73"/>
      <c r="BK117" s="73"/>
      <c r="BL117" s="73"/>
      <c r="BM117" s="73"/>
      <c r="BN117" s="73"/>
      <c r="BO117" s="73"/>
      <c r="BP117" s="73"/>
      <c r="BR117" s="8"/>
      <c r="BS117" s="167"/>
    </row>
    <row r="118" spans="1:72">
      <c r="B118" t="s">
        <v>331</v>
      </c>
      <c r="C118" s="281">
        <v>342400</v>
      </c>
      <c r="D118" s="108" t="str">
        <f>CONCATENATE($C$26,"$/crash")</f>
        <v>2024$/crash</v>
      </c>
      <c r="E118" s="108"/>
      <c r="F118" s="27"/>
      <c r="G118" s="167"/>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R118" s="8"/>
      <c r="BS118" s="167"/>
    </row>
    <row r="119" spans="1:72">
      <c r="B119" t="s">
        <v>332</v>
      </c>
      <c r="C119" s="281">
        <v>15366900</v>
      </c>
      <c r="D119" s="108" t="str">
        <f>CONCATENATE($C$26,"$/crash")</f>
        <v>2024$/crash</v>
      </c>
      <c r="E119" s="108"/>
      <c r="F119" s="27"/>
      <c r="G119" s="167"/>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R119" s="8"/>
      <c r="BS119" s="167"/>
    </row>
    <row r="120" spans="1:72">
      <c r="C120" s="27"/>
      <c r="D120" s="27"/>
      <c r="F120" s="108"/>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row>
    <row r="121" spans="1:72">
      <c r="B121" t="s">
        <v>740</v>
      </c>
      <c r="C121" s="145">
        <v>1.77</v>
      </c>
      <c r="D121" s="27" t="s">
        <v>741</v>
      </c>
      <c r="F121" s="108"/>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row>
    <row r="122" spans="1:72">
      <c r="B122" t="s">
        <v>742</v>
      </c>
      <c r="C122" s="27">
        <f>C117/C121</f>
        <v>5480.2259887005648</v>
      </c>
      <c r="D122" s="108" t="str">
        <f>CONCATENATE($C$26,"$/vehicle")</f>
        <v>2024$/vehicle</v>
      </c>
      <c r="F122" s="108"/>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row>
    <row r="123" spans="1:72">
      <c r="C123" s="27"/>
      <c r="D123" s="27"/>
      <c r="F123" s="108"/>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c r="BE123" s="73"/>
      <c r="BF123" s="73"/>
      <c r="BG123" s="73"/>
      <c r="BH123" s="73"/>
      <c r="BI123" s="73"/>
      <c r="BJ123" s="73"/>
      <c r="BK123" s="73"/>
      <c r="BL123" s="73"/>
      <c r="BM123" s="73"/>
      <c r="BN123" s="73"/>
      <c r="BO123" s="73"/>
      <c r="BP123" s="73"/>
      <c r="BQ123" s="73"/>
    </row>
    <row r="124" spans="1:72" ht="15.5">
      <c r="A124" s="51" t="s">
        <v>333</v>
      </c>
      <c r="B124" s="52"/>
      <c r="C124" s="51"/>
      <c r="D124" s="51"/>
      <c r="E124" s="51"/>
      <c r="F124" s="51"/>
      <c r="H124" s="169"/>
      <c r="J124" s="93"/>
      <c r="K124" s="93"/>
      <c r="L124" s="93"/>
      <c r="M124" s="93"/>
      <c r="N124" s="93"/>
      <c r="O124" s="93"/>
      <c r="P124" s="93"/>
      <c r="Q124" s="93"/>
      <c r="R124" s="93"/>
      <c r="S124" s="93"/>
      <c r="T124" s="93"/>
      <c r="U124" s="93"/>
      <c r="V124" s="93"/>
      <c r="W124" s="93"/>
      <c r="X124" s="93"/>
      <c r="Y124" s="93"/>
      <c r="Z124" s="93"/>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54"/>
      <c r="BT124" s="167"/>
    </row>
    <row r="125" spans="1:72" ht="16.5">
      <c r="B125" s="18" t="s">
        <v>334</v>
      </c>
      <c r="C125" s="336" t="s">
        <v>335</v>
      </c>
      <c r="D125" s="108" t="str">
        <f t="shared" ref="D125:D127" si="24">CONCATENATE($C$26,"$/metric ton")</f>
        <v>2024$/metric ton</v>
      </c>
      <c r="F125" s="35"/>
      <c r="H125" s="555"/>
      <c r="AA125" s="533">
        <v>21600</v>
      </c>
      <c r="AB125" s="533">
        <v>22000</v>
      </c>
      <c r="AC125" s="533">
        <v>22500</v>
      </c>
      <c r="AD125" s="533">
        <v>22900</v>
      </c>
      <c r="AE125" s="533">
        <v>23300</v>
      </c>
      <c r="AF125" s="533">
        <v>23800</v>
      </c>
      <c r="AG125" s="533">
        <v>23800</v>
      </c>
      <c r="AH125" s="533">
        <v>23800</v>
      </c>
      <c r="AI125" s="533">
        <v>23800</v>
      </c>
      <c r="AJ125" s="533">
        <v>23800</v>
      </c>
      <c r="AK125" s="533">
        <v>23800</v>
      </c>
      <c r="AL125" s="533">
        <v>23800</v>
      </c>
      <c r="AM125" s="533">
        <v>23800</v>
      </c>
      <c r="AN125" s="533">
        <v>23800</v>
      </c>
      <c r="AO125" s="533">
        <v>23800</v>
      </c>
      <c r="AP125" s="533">
        <v>23800</v>
      </c>
      <c r="AQ125" s="533">
        <v>23800</v>
      </c>
      <c r="AR125" s="533">
        <v>23800</v>
      </c>
      <c r="AS125" s="533">
        <v>23800</v>
      </c>
      <c r="AT125" s="533">
        <v>23800</v>
      </c>
      <c r="AU125" s="533">
        <v>23800</v>
      </c>
      <c r="AV125" s="533">
        <v>23800</v>
      </c>
      <c r="AW125" s="533">
        <v>23800</v>
      </c>
      <c r="AX125" s="533">
        <v>23800</v>
      </c>
      <c r="AY125" s="533">
        <v>23800</v>
      </c>
      <c r="AZ125" s="533">
        <v>23800</v>
      </c>
      <c r="BA125" s="533">
        <v>23800</v>
      </c>
      <c r="BB125" s="533">
        <v>23800</v>
      </c>
      <c r="BC125" s="533">
        <v>23800</v>
      </c>
      <c r="BD125" s="533">
        <v>23800</v>
      </c>
      <c r="BE125" s="533">
        <v>23800</v>
      </c>
      <c r="BF125" s="533">
        <v>23800</v>
      </c>
      <c r="BG125" s="533">
        <v>23800</v>
      </c>
      <c r="BH125" s="533">
        <v>23800</v>
      </c>
      <c r="BI125" s="533">
        <v>23800</v>
      </c>
      <c r="BJ125" s="533">
        <v>23800</v>
      </c>
      <c r="BK125" s="533">
        <v>23800</v>
      </c>
      <c r="BL125" s="533">
        <v>23800</v>
      </c>
      <c r="BM125" s="533">
        <v>23800</v>
      </c>
      <c r="BN125" s="533">
        <v>23800</v>
      </c>
      <c r="BO125" s="533">
        <v>23800</v>
      </c>
      <c r="BP125" s="533">
        <v>23800</v>
      </c>
      <c r="BQ125" s="533">
        <v>23800</v>
      </c>
      <c r="BT125" s="173"/>
    </row>
    <row r="126" spans="1:72" ht="15.5">
      <c r="B126" s="18" t="s">
        <v>336</v>
      </c>
      <c r="C126" s="336" t="s">
        <v>335</v>
      </c>
      <c r="D126" s="108" t="str">
        <f t="shared" si="24"/>
        <v>2024$/metric ton</v>
      </c>
      <c r="F126" s="35"/>
      <c r="H126" s="555"/>
      <c r="AA126" s="533">
        <v>59000</v>
      </c>
      <c r="AB126" s="533">
        <v>60100</v>
      </c>
      <c r="AC126" s="533">
        <v>61100</v>
      </c>
      <c r="AD126" s="533">
        <v>62200</v>
      </c>
      <c r="AE126" s="533">
        <v>63400</v>
      </c>
      <c r="AF126" s="533">
        <v>64500</v>
      </c>
      <c r="AG126" s="533">
        <v>64500</v>
      </c>
      <c r="AH126" s="533">
        <v>64500</v>
      </c>
      <c r="AI126" s="533">
        <v>64500</v>
      </c>
      <c r="AJ126" s="533">
        <v>64500</v>
      </c>
      <c r="AK126" s="533">
        <v>64500</v>
      </c>
      <c r="AL126" s="533">
        <v>64500</v>
      </c>
      <c r="AM126" s="533">
        <v>64500</v>
      </c>
      <c r="AN126" s="533">
        <v>64500</v>
      </c>
      <c r="AO126" s="533">
        <v>64500</v>
      </c>
      <c r="AP126" s="533">
        <v>64500</v>
      </c>
      <c r="AQ126" s="533">
        <v>64500</v>
      </c>
      <c r="AR126" s="533">
        <v>64500</v>
      </c>
      <c r="AS126" s="533">
        <v>64500</v>
      </c>
      <c r="AT126" s="533">
        <v>64500</v>
      </c>
      <c r="AU126" s="533">
        <v>64500</v>
      </c>
      <c r="AV126" s="533">
        <v>64500</v>
      </c>
      <c r="AW126" s="533">
        <v>64500</v>
      </c>
      <c r="AX126" s="533">
        <v>64500</v>
      </c>
      <c r="AY126" s="533">
        <v>64500</v>
      </c>
      <c r="AZ126" s="533">
        <v>64500</v>
      </c>
      <c r="BA126" s="533">
        <v>64500</v>
      </c>
      <c r="BB126" s="533">
        <v>64500</v>
      </c>
      <c r="BC126" s="533">
        <v>64500</v>
      </c>
      <c r="BD126" s="533">
        <v>64500</v>
      </c>
      <c r="BE126" s="533">
        <v>64500</v>
      </c>
      <c r="BF126" s="533">
        <v>64500</v>
      </c>
      <c r="BG126" s="533">
        <v>64500</v>
      </c>
      <c r="BH126" s="533">
        <v>64500</v>
      </c>
      <c r="BI126" s="533">
        <v>64500</v>
      </c>
      <c r="BJ126" s="533">
        <v>64500</v>
      </c>
      <c r="BK126" s="533">
        <v>64500</v>
      </c>
      <c r="BL126" s="533">
        <v>64500</v>
      </c>
      <c r="BM126" s="533">
        <v>64500</v>
      </c>
      <c r="BN126" s="533">
        <v>64500</v>
      </c>
      <c r="BO126" s="533">
        <v>64500</v>
      </c>
      <c r="BP126" s="533">
        <v>64500</v>
      </c>
      <c r="BQ126" s="533">
        <v>64500</v>
      </c>
      <c r="BT126" s="173"/>
    </row>
    <row r="127" spans="1:72" ht="16.5">
      <c r="B127" s="18" t="s">
        <v>337</v>
      </c>
      <c r="C127" s="336" t="s">
        <v>335</v>
      </c>
      <c r="D127" s="108" t="str">
        <f t="shared" si="24"/>
        <v>2024$/metric ton</v>
      </c>
      <c r="F127" s="35"/>
      <c r="H127" s="555"/>
      <c r="AA127" s="533">
        <v>1054000</v>
      </c>
      <c r="AB127" s="533">
        <v>1070700</v>
      </c>
      <c r="AC127" s="533">
        <v>1087800</v>
      </c>
      <c r="AD127" s="533">
        <v>1105100</v>
      </c>
      <c r="AE127" s="533">
        <v>1122600</v>
      </c>
      <c r="AF127" s="533">
        <v>1140500</v>
      </c>
      <c r="AG127" s="533">
        <v>1140500</v>
      </c>
      <c r="AH127" s="533">
        <v>1140500</v>
      </c>
      <c r="AI127" s="533">
        <v>1140500</v>
      </c>
      <c r="AJ127" s="533">
        <v>1140500</v>
      </c>
      <c r="AK127" s="533">
        <v>1140500</v>
      </c>
      <c r="AL127" s="533">
        <v>1140500</v>
      </c>
      <c r="AM127" s="533">
        <v>1140500</v>
      </c>
      <c r="AN127" s="533">
        <v>1140500</v>
      </c>
      <c r="AO127" s="533">
        <v>1140500</v>
      </c>
      <c r="AP127" s="533">
        <v>1140500</v>
      </c>
      <c r="AQ127" s="533">
        <v>1140500</v>
      </c>
      <c r="AR127" s="533">
        <v>1140500</v>
      </c>
      <c r="AS127" s="533">
        <v>1140500</v>
      </c>
      <c r="AT127" s="533">
        <v>1140500</v>
      </c>
      <c r="AU127" s="533">
        <v>1140500</v>
      </c>
      <c r="AV127" s="533">
        <v>1140500</v>
      </c>
      <c r="AW127" s="533">
        <v>1140500</v>
      </c>
      <c r="AX127" s="533">
        <v>1140500</v>
      </c>
      <c r="AY127" s="533">
        <v>1140500</v>
      </c>
      <c r="AZ127" s="533">
        <v>1140500</v>
      </c>
      <c r="BA127" s="533">
        <v>1140500</v>
      </c>
      <c r="BB127" s="533">
        <v>1140500</v>
      </c>
      <c r="BC127" s="533">
        <v>1140500</v>
      </c>
      <c r="BD127" s="533">
        <v>1140500</v>
      </c>
      <c r="BE127" s="533">
        <v>1140500</v>
      </c>
      <c r="BF127" s="533">
        <v>1140500</v>
      </c>
      <c r="BG127" s="533">
        <v>1140500</v>
      </c>
      <c r="BH127" s="533">
        <v>1140500</v>
      </c>
      <c r="BI127" s="533">
        <v>1140500</v>
      </c>
      <c r="BJ127" s="533">
        <v>1140500</v>
      </c>
      <c r="BK127" s="533">
        <v>1140500</v>
      </c>
      <c r="BL127" s="533">
        <v>1140500</v>
      </c>
      <c r="BM127" s="533">
        <v>1140500</v>
      </c>
      <c r="BN127" s="533">
        <v>1140500</v>
      </c>
      <c r="BO127" s="533">
        <v>1140500</v>
      </c>
      <c r="BP127" s="533">
        <v>1140500</v>
      </c>
      <c r="BQ127" s="533">
        <v>1140500</v>
      </c>
      <c r="BT127" s="173"/>
    </row>
    <row r="128" spans="1:72" ht="16.5">
      <c r="B128" s="18" t="s">
        <v>338</v>
      </c>
      <c r="C128" s="336" t="s">
        <v>335</v>
      </c>
      <c r="D128" s="108" t="str">
        <f>CONCATENATE($C$26,"$/metric ton")</f>
        <v>2024$/metric ton</v>
      </c>
      <c r="F128" s="35"/>
      <c r="H128" s="555"/>
      <c r="AA128" s="534">
        <v>0</v>
      </c>
      <c r="AB128" s="534">
        <v>0</v>
      </c>
      <c r="AC128" s="534">
        <v>0</v>
      </c>
      <c r="AD128" s="534">
        <v>0</v>
      </c>
      <c r="AE128" s="534">
        <v>0</v>
      </c>
      <c r="AF128" s="534">
        <v>0</v>
      </c>
      <c r="AG128" s="534">
        <v>0</v>
      </c>
      <c r="AH128" s="534">
        <v>0</v>
      </c>
      <c r="AI128" s="534">
        <v>0</v>
      </c>
      <c r="AJ128" s="534">
        <v>0</v>
      </c>
      <c r="AK128" s="534">
        <v>0</v>
      </c>
      <c r="AL128" s="534">
        <v>0</v>
      </c>
      <c r="AM128" s="534">
        <v>0</v>
      </c>
      <c r="AN128" s="534">
        <v>0</v>
      </c>
      <c r="AO128" s="534">
        <v>0</v>
      </c>
      <c r="AP128" s="534">
        <v>0</v>
      </c>
      <c r="AQ128" s="534">
        <v>0</v>
      </c>
      <c r="AR128" s="534">
        <v>0</v>
      </c>
      <c r="AS128" s="534">
        <v>0</v>
      </c>
      <c r="AT128" s="534">
        <v>0</v>
      </c>
      <c r="AU128" s="534">
        <v>0</v>
      </c>
      <c r="AV128" s="534">
        <v>0</v>
      </c>
      <c r="AW128" s="534">
        <v>0</v>
      </c>
      <c r="AX128" s="534">
        <v>0</v>
      </c>
      <c r="AY128" s="534">
        <v>0</v>
      </c>
      <c r="AZ128" s="534">
        <v>0</v>
      </c>
      <c r="BA128" s="534">
        <v>0</v>
      </c>
      <c r="BB128" s="534">
        <v>0</v>
      </c>
      <c r="BC128" s="534">
        <v>0</v>
      </c>
      <c r="BD128" s="534">
        <v>0</v>
      </c>
      <c r="BE128" s="534">
        <v>0</v>
      </c>
      <c r="BF128" s="534">
        <v>0</v>
      </c>
      <c r="BG128" s="534">
        <v>0</v>
      </c>
      <c r="BH128" s="534">
        <v>0</v>
      </c>
      <c r="BI128" s="534">
        <v>0</v>
      </c>
      <c r="BJ128" s="534">
        <v>0</v>
      </c>
      <c r="BK128" s="534">
        <v>0</v>
      </c>
      <c r="BL128" s="534">
        <v>0</v>
      </c>
      <c r="BM128" s="534">
        <v>0</v>
      </c>
      <c r="BN128" s="534">
        <v>0</v>
      </c>
      <c r="BO128" s="534">
        <v>0</v>
      </c>
      <c r="BP128" s="534">
        <v>0</v>
      </c>
      <c r="BQ128" s="534">
        <v>0</v>
      </c>
      <c r="BT128" s="173"/>
    </row>
    <row r="129" spans="1:72">
      <c r="J129" s="26"/>
      <c r="K129" s="26"/>
      <c r="L129" s="26"/>
      <c r="M129" s="26"/>
      <c r="N129" s="26"/>
      <c r="O129" s="26"/>
      <c r="P129" s="26"/>
      <c r="Q129" s="26"/>
      <c r="R129" s="26"/>
      <c r="S129" s="26"/>
      <c r="T129" s="26"/>
      <c r="U129" s="26"/>
      <c r="V129" s="26"/>
      <c r="W129" s="26"/>
      <c r="X129" s="26"/>
      <c r="Y129" s="26"/>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row>
    <row r="130" spans="1:72" ht="15.5">
      <c r="A130" s="51" t="s">
        <v>339</v>
      </c>
      <c r="B130" s="52"/>
      <c r="C130" s="51"/>
      <c r="D130" s="51"/>
      <c r="E130" s="51"/>
      <c r="F130" s="51"/>
      <c r="H130" s="169"/>
      <c r="J130" s="93"/>
      <c r="K130" s="93"/>
      <c r="L130" s="93"/>
      <c r="M130" s="93"/>
      <c r="N130" s="93"/>
      <c r="O130" s="93"/>
      <c r="P130" s="93"/>
      <c r="Q130" s="93"/>
      <c r="R130" s="93"/>
      <c r="S130" s="93"/>
      <c r="T130" s="93"/>
      <c r="U130" s="93"/>
      <c r="V130" s="93"/>
      <c r="W130" s="93"/>
      <c r="X130" s="93"/>
      <c r="Y130" s="93"/>
      <c r="Z130" s="93"/>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54"/>
      <c r="BT130" s="167"/>
    </row>
    <row r="131" spans="1:72">
      <c r="J131" s="26"/>
      <c r="K131" s="26"/>
      <c r="L131" s="26"/>
      <c r="M131" s="26"/>
      <c r="N131" s="26"/>
      <c r="O131" s="26"/>
      <c r="P131" s="26"/>
      <c r="Q131" s="26"/>
      <c r="R131" s="26"/>
      <c r="S131" s="26"/>
      <c r="T131" s="26"/>
      <c r="U131" s="26"/>
      <c r="V131" s="26"/>
      <c r="W131" s="26"/>
      <c r="X131" s="26"/>
      <c r="Y131" s="26"/>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row>
    <row r="132" spans="1:72">
      <c r="B132" t="s">
        <v>286</v>
      </c>
      <c r="C132" s="282">
        <v>0</v>
      </c>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1"/>
      <c r="BM132" s="31"/>
      <c r="BN132" s="31"/>
      <c r="BO132" s="31"/>
      <c r="BP132" s="31"/>
      <c r="BQ132" s="31"/>
    </row>
    <row r="133" spans="1:72">
      <c r="C133" s="283"/>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c r="BB133" s="31"/>
      <c r="BC133" s="31"/>
      <c r="BD133" s="31"/>
      <c r="BE133" s="31"/>
      <c r="BF133" s="31"/>
      <c r="BG133" s="31"/>
      <c r="BH133" s="31"/>
      <c r="BI133" s="31"/>
      <c r="BJ133" s="31"/>
      <c r="BK133" s="31"/>
      <c r="BL133" s="31"/>
      <c r="BM133" s="31"/>
      <c r="BN133" s="31"/>
      <c r="BO133" s="31"/>
      <c r="BP133" s="31"/>
      <c r="BQ133" s="31"/>
    </row>
    <row r="134" spans="1:72" s="3" customFormat="1">
      <c r="B134" s="188" t="s">
        <v>340</v>
      </c>
      <c r="C134" s="280">
        <v>0.13</v>
      </c>
      <c r="D134" s="108" t="str">
        <f>$C$26&amp;"$/person-mile walked up to 0.86 miles"</f>
        <v>2024$/person-mile walked up to 0.86 miles</v>
      </c>
      <c r="E134"/>
      <c r="F134" s="18"/>
      <c r="I134"/>
      <c r="Z134" s="22">
        <f t="shared" ref="Z134:AI137" si="25">IF($C$132=1,$C134*Z$46,$C134)</f>
        <v>0.13</v>
      </c>
      <c r="AA134" s="22">
        <f t="shared" si="25"/>
        <v>0.13</v>
      </c>
      <c r="AB134" s="22">
        <f t="shared" si="25"/>
        <v>0.13</v>
      </c>
      <c r="AC134" s="22">
        <f t="shared" si="25"/>
        <v>0.13</v>
      </c>
      <c r="AD134" s="22">
        <f t="shared" si="25"/>
        <v>0.13</v>
      </c>
      <c r="AE134" s="22">
        <f t="shared" si="25"/>
        <v>0.13</v>
      </c>
      <c r="AF134" s="22">
        <f t="shared" si="25"/>
        <v>0.13</v>
      </c>
      <c r="AG134" s="22">
        <f t="shared" si="25"/>
        <v>0.13</v>
      </c>
      <c r="AH134" s="22">
        <f t="shared" si="25"/>
        <v>0.13</v>
      </c>
      <c r="AI134" s="22">
        <f t="shared" si="25"/>
        <v>0.13</v>
      </c>
      <c r="AJ134" s="22">
        <f t="shared" ref="AJ134:AS137" si="26">IF($C$132=1,$C134*AJ$46,$C134)</f>
        <v>0.13</v>
      </c>
      <c r="AK134" s="22">
        <f t="shared" si="26"/>
        <v>0.13</v>
      </c>
      <c r="AL134" s="22">
        <f t="shared" si="26"/>
        <v>0.13</v>
      </c>
      <c r="AM134" s="22">
        <f t="shared" si="26"/>
        <v>0.13</v>
      </c>
      <c r="AN134" s="22">
        <f t="shared" si="26"/>
        <v>0.13</v>
      </c>
      <c r="AO134" s="22">
        <f t="shared" si="26"/>
        <v>0.13</v>
      </c>
      <c r="AP134" s="22">
        <f t="shared" si="26"/>
        <v>0.13</v>
      </c>
      <c r="AQ134" s="22">
        <f t="shared" si="26"/>
        <v>0.13</v>
      </c>
      <c r="AR134" s="22">
        <f t="shared" si="26"/>
        <v>0.13</v>
      </c>
      <c r="AS134" s="22">
        <f t="shared" si="26"/>
        <v>0.13</v>
      </c>
      <c r="AT134" s="22">
        <f t="shared" ref="AT134:BC137" si="27">IF($C$132=1,$C134*AT$46,$C134)</f>
        <v>0.13</v>
      </c>
      <c r="AU134" s="22">
        <f t="shared" si="27"/>
        <v>0.13</v>
      </c>
      <c r="AV134" s="22">
        <f t="shared" si="27"/>
        <v>0.13</v>
      </c>
      <c r="AW134" s="22">
        <f t="shared" si="27"/>
        <v>0.13</v>
      </c>
      <c r="AX134" s="22">
        <f t="shared" si="27"/>
        <v>0.13</v>
      </c>
      <c r="AY134" s="22">
        <f t="shared" si="27"/>
        <v>0.13</v>
      </c>
      <c r="AZ134" s="22">
        <f t="shared" si="27"/>
        <v>0.13</v>
      </c>
      <c r="BA134" s="22">
        <f t="shared" si="27"/>
        <v>0.13</v>
      </c>
      <c r="BB134" s="22">
        <f t="shared" si="27"/>
        <v>0.13</v>
      </c>
      <c r="BC134" s="22">
        <f t="shared" si="27"/>
        <v>0.13</v>
      </c>
      <c r="BD134" s="22">
        <f t="shared" ref="BD134:BQ137" si="28">IF($C$132=1,$C134*BD$46,$C134)</f>
        <v>0.13</v>
      </c>
      <c r="BE134" s="22">
        <f t="shared" si="28"/>
        <v>0.13</v>
      </c>
      <c r="BF134" s="22">
        <f t="shared" si="28"/>
        <v>0.13</v>
      </c>
      <c r="BG134" s="22">
        <f t="shared" si="28"/>
        <v>0.13</v>
      </c>
      <c r="BH134" s="22">
        <f t="shared" si="28"/>
        <v>0.13</v>
      </c>
      <c r="BI134" s="22">
        <f t="shared" si="28"/>
        <v>0.13</v>
      </c>
      <c r="BJ134" s="22">
        <f t="shared" si="28"/>
        <v>0.13</v>
      </c>
      <c r="BK134" s="22">
        <f t="shared" si="28"/>
        <v>0.13</v>
      </c>
      <c r="BL134" s="22">
        <f t="shared" si="28"/>
        <v>0.13</v>
      </c>
      <c r="BM134" s="22">
        <f t="shared" si="28"/>
        <v>0.13</v>
      </c>
      <c r="BN134" s="22">
        <f t="shared" si="28"/>
        <v>0.13</v>
      </c>
      <c r="BO134" s="22">
        <f t="shared" si="28"/>
        <v>0.13</v>
      </c>
      <c r="BP134" s="22">
        <f t="shared" si="28"/>
        <v>0.13</v>
      </c>
      <c r="BQ134" s="22">
        <f t="shared" si="28"/>
        <v>0.13</v>
      </c>
    </row>
    <row r="135" spans="1:72" s="3" customFormat="1">
      <c r="B135" s="188" t="s">
        <v>341</v>
      </c>
      <c r="C135" s="280">
        <v>1.24</v>
      </c>
      <c r="D135" s="108" t="str">
        <f>$C$26&amp;"$/person-mile walked up to 0.86 miles"</f>
        <v>2024$/person-mile walked up to 0.86 miles</v>
      </c>
      <c r="E135"/>
      <c r="F135" s="18"/>
      <c r="I135"/>
      <c r="Z135" s="22">
        <f t="shared" si="25"/>
        <v>1.24</v>
      </c>
      <c r="AA135" s="22">
        <f t="shared" si="25"/>
        <v>1.24</v>
      </c>
      <c r="AB135" s="22">
        <f t="shared" si="25"/>
        <v>1.24</v>
      </c>
      <c r="AC135" s="22">
        <f t="shared" si="25"/>
        <v>1.24</v>
      </c>
      <c r="AD135" s="22">
        <f t="shared" si="25"/>
        <v>1.24</v>
      </c>
      <c r="AE135" s="22">
        <f t="shared" si="25"/>
        <v>1.24</v>
      </c>
      <c r="AF135" s="22">
        <f t="shared" si="25"/>
        <v>1.24</v>
      </c>
      <c r="AG135" s="22">
        <f t="shared" si="25"/>
        <v>1.24</v>
      </c>
      <c r="AH135" s="22">
        <f t="shared" si="25"/>
        <v>1.24</v>
      </c>
      <c r="AI135" s="22">
        <f t="shared" si="25"/>
        <v>1.24</v>
      </c>
      <c r="AJ135" s="22">
        <f t="shared" si="26"/>
        <v>1.24</v>
      </c>
      <c r="AK135" s="22">
        <f t="shared" si="26"/>
        <v>1.24</v>
      </c>
      <c r="AL135" s="22">
        <f t="shared" si="26"/>
        <v>1.24</v>
      </c>
      <c r="AM135" s="22">
        <f t="shared" si="26"/>
        <v>1.24</v>
      </c>
      <c r="AN135" s="22">
        <f t="shared" si="26"/>
        <v>1.24</v>
      </c>
      <c r="AO135" s="22">
        <f t="shared" si="26"/>
        <v>1.24</v>
      </c>
      <c r="AP135" s="22">
        <f t="shared" si="26"/>
        <v>1.24</v>
      </c>
      <c r="AQ135" s="22">
        <f t="shared" si="26"/>
        <v>1.24</v>
      </c>
      <c r="AR135" s="22">
        <f t="shared" si="26"/>
        <v>1.24</v>
      </c>
      <c r="AS135" s="22">
        <f t="shared" si="26"/>
        <v>1.24</v>
      </c>
      <c r="AT135" s="22">
        <f t="shared" si="27"/>
        <v>1.24</v>
      </c>
      <c r="AU135" s="22">
        <f t="shared" si="27"/>
        <v>1.24</v>
      </c>
      <c r="AV135" s="22">
        <f t="shared" si="27"/>
        <v>1.24</v>
      </c>
      <c r="AW135" s="22">
        <f t="shared" si="27"/>
        <v>1.24</v>
      </c>
      <c r="AX135" s="22">
        <f t="shared" si="27"/>
        <v>1.24</v>
      </c>
      <c r="AY135" s="22">
        <f t="shared" si="27"/>
        <v>1.24</v>
      </c>
      <c r="AZ135" s="22">
        <f t="shared" si="27"/>
        <v>1.24</v>
      </c>
      <c r="BA135" s="22">
        <f t="shared" si="27"/>
        <v>1.24</v>
      </c>
      <c r="BB135" s="22">
        <f t="shared" si="27"/>
        <v>1.24</v>
      </c>
      <c r="BC135" s="22">
        <f t="shared" si="27"/>
        <v>1.24</v>
      </c>
      <c r="BD135" s="22">
        <f t="shared" si="28"/>
        <v>1.24</v>
      </c>
      <c r="BE135" s="22">
        <f t="shared" si="28"/>
        <v>1.24</v>
      </c>
      <c r="BF135" s="22">
        <f t="shared" si="28"/>
        <v>1.24</v>
      </c>
      <c r="BG135" s="22">
        <f t="shared" si="28"/>
        <v>1.24</v>
      </c>
      <c r="BH135" s="22">
        <f t="shared" si="28"/>
        <v>1.24</v>
      </c>
      <c r="BI135" s="22">
        <f t="shared" si="28"/>
        <v>1.24</v>
      </c>
      <c r="BJ135" s="22">
        <f t="shared" si="28"/>
        <v>1.24</v>
      </c>
      <c r="BK135" s="22">
        <f t="shared" si="28"/>
        <v>1.24</v>
      </c>
      <c r="BL135" s="22">
        <f t="shared" si="28"/>
        <v>1.24</v>
      </c>
      <c r="BM135" s="22">
        <f t="shared" si="28"/>
        <v>1.24</v>
      </c>
      <c r="BN135" s="22">
        <f t="shared" si="28"/>
        <v>1.24</v>
      </c>
      <c r="BO135" s="22">
        <f t="shared" si="28"/>
        <v>1.24</v>
      </c>
      <c r="BP135" s="22">
        <f t="shared" si="28"/>
        <v>1.24</v>
      </c>
      <c r="BQ135" s="22">
        <f t="shared" si="28"/>
        <v>1.24</v>
      </c>
    </row>
    <row r="136" spans="1:72" s="3" customFormat="1">
      <c r="B136" s="188" t="s">
        <v>342</v>
      </c>
      <c r="C136" s="280">
        <v>0.1</v>
      </c>
      <c r="D136" s="108" t="str">
        <f>$C$26&amp;"$/person-mile walked up to 0.86 miles"</f>
        <v>2024$/person-mile walked up to 0.86 miles</v>
      </c>
      <c r="E136"/>
      <c r="F136" s="18"/>
      <c r="I136"/>
      <c r="Z136" s="22">
        <f t="shared" si="25"/>
        <v>0.1</v>
      </c>
      <c r="AA136" s="22">
        <f t="shared" si="25"/>
        <v>0.1</v>
      </c>
      <c r="AB136" s="22">
        <f t="shared" si="25"/>
        <v>0.1</v>
      </c>
      <c r="AC136" s="22">
        <f t="shared" si="25"/>
        <v>0.1</v>
      </c>
      <c r="AD136" s="22">
        <f t="shared" si="25"/>
        <v>0.1</v>
      </c>
      <c r="AE136" s="22">
        <f t="shared" si="25"/>
        <v>0.1</v>
      </c>
      <c r="AF136" s="22">
        <f t="shared" si="25"/>
        <v>0.1</v>
      </c>
      <c r="AG136" s="22">
        <f t="shared" si="25"/>
        <v>0.1</v>
      </c>
      <c r="AH136" s="22">
        <f t="shared" si="25"/>
        <v>0.1</v>
      </c>
      <c r="AI136" s="22">
        <f t="shared" si="25"/>
        <v>0.1</v>
      </c>
      <c r="AJ136" s="22">
        <f t="shared" si="26"/>
        <v>0.1</v>
      </c>
      <c r="AK136" s="22">
        <f t="shared" si="26"/>
        <v>0.1</v>
      </c>
      <c r="AL136" s="22">
        <f t="shared" si="26"/>
        <v>0.1</v>
      </c>
      <c r="AM136" s="22">
        <f t="shared" si="26"/>
        <v>0.1</v>
      </c>
      <c r="AN136" s="22">
        <f t="shared" si="26"/>
        <v>0.1</v>
      </c>
      <c r="AO136" s="22">
        <f t="shared" si="26"/>
        <v>0.1</v>
      </c>
      <c r="AP136" s="22">
        <f t="shared" si="26"/>
        <v>0.1</v>
      </c>
      <c r="AQ136" s="22">
        <f t="shared" si="26"/>
        <v>0.1</v>
      </c>
      <c r="AR136" s="22">
        <f t="shared" si="26"/>
        <v>0.1</v>
      </c>
      <c r="AS136" s="22">
        <f t="shared" si="26"/>
        <v>0.1</v>
      </c>
      <c r="AT136" s="22">
        <f t="shared" si="27"/>
        <v>0.1</v>
      </c>
      <c r="AU136" s="22">
        <f t="shared" si="27"/>
        <v>0.1</v>
      </c>
      <c r="AV136" s="22">
        <f t="shared" si="27"/>
        <v>0.1</v>
      </c>
      <c r="AW136" s="22">
        <f t="shared" si="27"/>
        <v>0.1</v>
      </c>
      <c r="AX136" s="22">
        <f t="shared" si="27"/>
        <v>0.1</v>
      </c>
      <c r="AY136" s="22">
        <f t="shared" si="27"/>
        <v>0.1</v>
      </c>
      <c r="AZ136" s="22">
        <f t="shared" si="27"/>
        <v>0.1</v>
      </c>
      <c r="BA136" s="22">
        <f t="shared" si="27"/>
        <v>0.1</v>
      </c>
      <c r="BB136" s="22">
        <f t="shared" si="27"/>
        <v>0.1</v>
      </c>
      <c r="BC136" s="22">
        <f t="shared" si="27"/>
        <v>0.1</v>
      </c>
      <c r="BD136" s="22">
        <f t="shared" si="28"/>
        <v>0.1</v>
      </c>
      <c r="BE136" s="22">
        <f t="shared" si="28"/>
        <v>0.1</v>
      </c>
      <c r="BF136" s="22">
        <f t="shared" si="28"/>
        <v>0.1</v>
      </c>
      <c r="BG136" s="22">
        <f t="shared" si="28"/>
        <v>0.1</v>
      </c>
      <c r="BH136" s="22">
        <f t="shared" si="28"/>
        <v>0.1</v>
      </c>
      <c r="BI136" s="22">
        <f t="shared" si="28"/>
        <v>0.1</v>
      </c>
      <c r="BJ136" s="22">
        <f t="shared" si="28"/>
        <v>0.1</v>
      </c>
      <c r="BK136" s="22">
        <f t="shared" si="28"/>
        <v>0.1</v>
      </c>
      <c r="BL136" s="22">
        <f t="shared" si="28"/>
        <v>0.1</v>
      </c>
      <c r="BM136" s="22">
        <f t="shared" si="28"/>
        <v>0.1</v>
      </c>
      <c r="BN136" s="22">
        <f t="shared" si="28"/>
        <v>0.1</v>
      </c>
      <c r="BO136" s="22">
        <f t="shared" si="28"/>
        <v>0.1</v>
      </c>
      <c r="BP136" s="22">
        <f t="shared" si="28"/>
        <v>0.1</v>
      </c>
      <c r="BQ136" s="22">
        <f t="shared" si="28"/>
        <v>0.1</v>
      </c>
    </row>
    <row r="137" spans="1:72" s="3" customFormat="1" ht="29">
      <c r="B137" s="188" t="s">
        <v>343</v>
      </c>
      <c r="C137" s="284">
        <v>1.1000000000000001E-3</v>
      </c>
      <c r="D137" s="108" t="str">
        <f>$C$26&amp;"$/person-mile walked up to 0.86 miles"</f>
        <v>2024$/person-mile walked up to 0.86 miles</v>
      </c>
      <c r="E137"/>
      <c r="F137" s="18"/>
      <c r="I137"/>
      <c r="Z137" s="22">
        <f t="shared" si="25"/>
        <v>1.1000000000000001E-3</v>
      </c>
      <c r="AA137" s="22">
        <f t="shared" si="25"/>
        <v>1.1000000000000001E-3</v>
      </c>
      <c r="AB137" s="22">
        <f t="shared" si="25"/>
        <v>1.1000000000000001E-3</v>
      </c>
      <c r="AC137" s="22">
        <f t="shared" si="25"/>
        <v>1.1000000000000001E-3</v>
      </c>
      <c r="AD137" s="22">
        <f t="shared" si="25"/>
        <v>1.1000000000000001E-3</v>
      </c>
      <c r="AE137" s="22">
        <f t="shared" si="25"/>
        <v>1.1000000000000001E-3</v>
      </c>
      <c r="AF137" s="22">
        <f t="shared" si="25"/>
        <v>1.1000000000000001E-3</v>
      </c>
      <c r="AG137" s="22">
        <f t="shared" si="25"/>
        <v>1.1000000000000001E-3</v>
      </c>
      <c r="AH137" s="22">
        <f t="shared" si="25"/>
        <v>1.1000000000000001E-3</v>
      </c>
      <c r="AI137" s="22">
        <f t="shared" si="25"/>
        <v>1.1000000000000001E-3</v>
      </c>
      <c r="AJ137" s="22">
        <f t="shared" si="26"/>
        <v>1.1000000000000001E-3</v>
      </c>
      <c r="AK137" s="22">
        <f t="shared" si="26"/>
        <v>1.1000000000000001E-3</v>
      </c>
      <c r="AL137" s="22">
        <f t="shared" si="26"/>
        <v>1.1000000000000001E-3</v>
      </c>
      <c r="AM137" s="22">
        <f t="shared" si="26"/>
        <v>1.1000000000000001E-3</v>
      </c>
      <c r="AN137" s="22">
        <f t="shared" si="26"/>
        <v>1.1000000000000001E-3</v>
      </c>
      <c r="AO137" s="22">
        <f t="shared" si="26"/>
        <v>1.1000000000000001E-3</v>
      </c>
      <c r="AP137" s="22">
        <f t="shared" si="26"/>
        <v>1.1000000000000001E-3</v>
      </c>
      <c r="AQ137" s="22">
        <f t="shared" si="26"/>
        <v>1.1000000000000001E-3</v>
      </c>
      <c r="AR137" s="22">
        <f t="shared" si="26"/>
        <v>1.1000000000000001E-3</v>
      </c>
      <c r="AS137" s="22">
        <f t="shared" si="26"/>
        <v>1.1000000000000001E-3</v>
      </c>
      <c r="AT137" s="22">
        <f t="shared" si="27"/>
        <v>1.1000000000000001E-3</v>
      </c>
      <c r="AU137" s="22">
        <f t="shared" si="27"/>
        <v>1.1000000000000001E-3</v>
      </c>
      <c r="AV137" s="22">
        <f t="shared" si="27"/>
        <v>1.1000000000000001E-3</v>
      </c>
      <c r="AW137" s="22">
        <f t="shared" si="27"/>
        <v>1.1000000000000001E-3</v>
      </c>
      <c r="AX137" s="22">
        <f t="shared" si="27"/>
        <v>1.1000000000000001E-3</v>
      </c>
      <c r="AY137" s="22">
        <f t="shared" si="27"/>
        <v>1.1000000000000001E-3</v>
      </c>
      <c r="AZ137" s="22">
        <f t="shared" si="27"/>
        <v>1.1000000000000001E-3</v>
      </c>
      <c r="BA137" s="22">
        <f t="shared" si="27"/>
        <v>1.1000000000000001E-3</v>
      </c>
      <c r="BB137" s="22">
        <f t="shared" si="27"/>
        <v>1.1000000000000001E-3</v>
      </c>
      <c r="BC137" s="22">
        <f t="shared" si="27"/>
        <v>1.1000000000000001E-3</v>
      </c>
      <c r="BD137" s="22">
        <f t="shared" si="28"/>
        <v>1.1000000000000001E-3</v>
      </c>
      <c r="BE137" s="22">
        <f t="shared" si="28"/>
        <v>1.1000000000000001E-3</v>
      </c>
      <c r="BF137" s="22">
        <f t="shared" si="28"/>
        <v>1.1000000000000001E-3</v>
      </c>
      <c r="BG137" s="22">
        <f t="shared" si="28"/>
        <v>1.1000000000000001E-3</v>
      </c>
      <c r="BH137" s="22">
        <f t="shared" si="28"/>
        <v>1.1000000000000001E-3</v>
      </c>
      <c r="BI137" s="22">
        <f t="shared" si="28"/>
        <v>1.1000000000000001E-3</v>
      </c>
      <c r="BJ137" s="22">
        <f t="shared" si="28"/>
        <v>1.1000000000000001E-3</v>
      </c>
      <c r="BK137" s="22">
        <f t="shared" si="28"/>
        <v>1.1000000000000001E-3</v>
      </c>
      <c r="BL137" s="22">
        <f t="shared" si="28"/>
        <v>1.1000000000000001E-3</v>
      </c>
      <c r="BM137" s="22">
        <f t="shared" si="28"/>
        <v>1.1000000000000001E-3</v>
      </c>
      <c r="BN137" s="22">
        <f t="shared" si="28"/>
        <v>1.1000000000000001E-3</v>
      </c>
      <c r="BO137" s="22">
        <f t="shared" si="28"/>
        <v>1.1000000000000001E-3</v>
      </c>
      <c r="BP137" s="22">
        <f t="shared" si="28"/>
        <v>1.1000000000000001E-3</v>
      </c>
      <c r="BQ137" s="22">
        <f t="shared" si="28"/>
        <v>1.1000000000000001E-3</v>
      </c>
    </row>
    <row r="138" spans="1:72" s="3" customFormat="1">
      <c r="B138" s="188"/>
      <c r="C138" s="285"/>
      <c r="D138" s="108"/>
      <c r="E138"/>
      <c r="F138" s="18"/>
      <c r="I138"/>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row>
    <row r="139" spans="1:72" s="3" customFormat="1" ht="29">
      <c r="B139" s="188" t="s">
        <v>344</v>
      </c>
      <c r="C139" s="280">
        <v>0.22</v>
      </c>
      <c r="D139" s="108" t="str">
        <f>$C$26&amp;"$/use"</f>
        <v>2024$/use</v>
      </c>
      <c r="E139"/>
      <c r="F139" s="18"/>
      <c r="G139" s="8"/>
      <c r="H139" s="555"/>
      <c r="I139"/>
      <c r="Z139" s="22">
        <f t="shared" ref="Z139:AI140" si="29">IF($C$132=1,$C139*Z$46,$C139)</f>
        <v>0.22</v>
      </c>
      <c r="AA139" s="22">
        <f t="shared" si="29"/>
        <v>0.22</v>
      </c>
      <c r="AB139" s="22">
        <f t="shared" si="29"/>
        <v>0.22</v>
      </c>
      <c r="AC139" s="22">
        <f t="shared" si="29"/>
        <v>0.22</v>
      </c>
      <c r="AD139" s="22">
        <f t="shared" si="29"/>
        <v>0.22</v>
      </c>
      <c r="AE139" s="22">
        <f t="shared" si="29"/>
        <v>0.22</v>
      </c>
      <c r="AF139" s="22">
        <f t="shared" si="29"/>
        <v>0.22</v>
      </c>
      <c r="AG139" s="22">
        <f t="shared" si="29"/>
        <v>0.22</v>
      </c>
      <c r="AH139" s="22">
        <f t="shared" si="29"/>
        <v>0.22</v>
      </c>
      <c r="AI139" s="22">
        <f t="shared" si="29"/>
        <v>0.22</v>
      </c>
      <c r="AJ139" s="22">
        <f t="shared" ref="AJ139:AS140" si="30">IF($C$132=1,$C139*AJ$46,$C139)</f>
        <v>0.22</v>
      </c>
      <c r="AK139" s="22">
        <f t="shared" si="30"/>
        <v>0.22</v>
      </c>
      <c r="AL139" s="22">
        <f t="shared" si="30"/>
        <v>0.22</v>
      </c>
      <c r="AM139" s="22">
        <f t="shared" si="30"/>
        <v>0.22</v>
      </c>
      <c r="AN139" s="22">
        <f t="shared" si="30"/>
        <v>0.22</v>
      </c>
      <c r="AO139" s="22">
        <f t="shared" si="30"/>
        <v>0.22</v>
      </c>
      <c r="AP139" s="22">
        <f t="shared" si="30"/>
        <v>0.22</v>
      </c>
      <c r="AQ139" s="22">
        <f t="shared" si="30"/>
        <v>0.22</v>
      </c>
      <c r="AR139" s="22">
        <f t="shared" si="30"/>
        <v>0.22</v>
      </c>
      <c r="AS139" s="22">
        <f t="shared" si="30"/>
        <v>0.22</v>
      </c>
      <c r="AT139" s="22">
        <f t="shared" ref="AT139:BC140" si="31">IF($C$132=1,$C139*AT$46,$C139)</f>
        <v>0.22</v>
      </c>
      <c r="AU139" s="22">
        <f t="shared" si="31"/>
        <v>0.22</v>
      </c>
      <c r="AV139" s="22">
        <f t="shared" si="31"/>
        <v>0.22</v>
      </c>
      <c r="AW139" s="22">
        <f t="shared" si="31"/>
        <v>0.22</v>
      </c>
      <c r="AX139" s="22">
        <f t="shared" si="31"/>
        <v>0.22</v>
      </c>
      <c r="AY139" s="22">
        <f t="shared" si="31"/>
        <v>0.22</v>
      </c>
      <c r="AZ139" s="22">
        <f t="shared" si="31"/>
        <v>0.22</v>
      </c>
      <c r="BA139" s="22">
        <f t="shared" si="31"/>
        <v>0.22</v>
      </c>
      <c r="BB139" s="22">
        <f t="shared" si="31"/>
        <v>0.22</v>
      </c>
      <c r="BC139" s="22">
        <f t="shared" si="31"/>
        <v>0.22</v>
      </c>
      <c r="BD139" s="22">
        <f t="shared" ref="BD139:BQ140" si="32">IF($C$132=1,$C139*BD$46,$C139)</f>
        <v>0.22</v>
      </c>
      <c r="BE139" s="22">
        <f t="shared" si="32"/>
        <v>0.22</v>
      </c>
      <c r="BF139" s="22">
        <f t="shared" si="32"/>
        <v>0.22</v>
      </c>
      <c r="BG139" s="22">
        <f t="shared" si="32"/>
        <v>0.22</v>
      </c>
      <c r="BH139" s="22">
        <f t="shared" si="32"/>
        <v>0.22</v>
      </c>
      <c r="BI139" s="22">
        <f t="shared" si="32"/>
        <v>0.22</v>
      </c>
      <c r="BJ139" s="22">
        <f t="shared" si="32"/>
        <v>0.22</v>
      </c>
      <c r="BK139" s="22">
        <f t="shared" si="32"/>
        <v>0.22</v>
      </c>
      <c r="BL139" s="22">
        <f t="shared" si="32"/>
        <v>0.22</v>
      </c>
      <c r="BM139" s="22">
        <f t="shared" si="32"/>
        <v>0.22</v>
      </c>
      <c r="BN139" s="22">
        <f t="shared" si="32"/>
        <v>0.22</v>
      </c>
      <c r="BO139" s="22">
        <f t="shared" si="32"/>
        <v>0.22</v>
      </c>
      <c r="BP139" s="22">
        <f t="shared" si="32"/>
        <v>0.22</v>
      </c>
      <c r="BQ139" s="22">
        <f t="shared" si="32"/>
        <v>0.22</v>
      </c>
      <c r="BS139" s="8"/>
      <c r="BT139" s="173"/>
    </row>
    <row r="140" spans="1:72" s="3" customFormat="1" ht="29">
      <c r="B140" s="188" t="s">
        <v>345</v>
      </c>
      <c r="C140" s="280">
        <v>0.56999999999999995</v>
      </c>
      <c r="D140" s="108" t="str">
        <f>$C$26&amp;"$/use"</f>
        <v>2024$/use</v>
      </c>
      <c r="E140"/>
      <c r="F140" s="18"/>
      <c r="G140" s="8"/>
      <c r="H140" s="555"/>
      <c r="I140"/>
      <c r="Z140" s="22">
        <f t="shared" si="29"/>
        <v>0.56999999999999995</v>
      </c>
      <c r="AA140" s="22">
        <f t="shared" si="29"/>
        <v>0.56999999999999995</v>
      </c>
      <c r="AB140" s="22">
        <f t="shared" si="29"/>
        <v>0.56999999999999995</v>
      </c>
      <c r="AC140" s="22">
        <f t="shared" si="29"/>
        <v>0.56999999999999995</v>
      </c>
      <c r="AD140" s="22">
        <f t="shared" si="29"/>
        <v>0.56999999999999995</v>
      </c>
      <c r="AE140" s="22">
        <f t="shared" si="29"/>
        <v>0.56999999999999995</v>
      </c>
      <c r="AF140" s="22">
        <f t="shared" si="29"/>
        <v>0.56999999999999995</v>
      </c>
      <c r="AG140" s="22">
        <f t="shared" si="29"/>
        <v>0.56999999999999995</v>
      </c>
      <c r="AH140" s="22">
        <f t="shared" si="29"/>
        <v>0.56999999999999995</v>
      </c>
      <c r="AI140" s="22">
        <f t="shared" si="29"/>
        <v>0.56999999999999995</v>
      </c>
      <c r="AJ140" s="22">
        <f t="shared" si="30"/>
        <v>0.56999999999999995</v>
      </c>
      <c r="AK140" s="22">
        <f t="shared" si="30"/>
        <v>0.56999999999999995</v>
      </c>
      <c r="AL140" s="22">
        <f t="shared" si="30"/>
        <v>0.56999999999999995</v>
      </c>
      <c r="AM140" s="22">
        <f t="shared" si="30"/>
        <v>0.56999999999999995</v>
      </c>
      <c r="AN140" s="22">
        <f t="shared" si="30"/>
        <v>0.56999999999999995</v>
      </c>
      <c r="AO140" s="22">
        <f t="shared" si="30"/>
        <v>0.56999999999999995</v>
      </c>
      <c r="AP140" s="22">
        <f t="shared" si="30"/>
        <v>0.56999999999999995</v>
      </c>
      <c r="AQ140" s="22">
        <f t="shared" si="30"/>
        <v>0.56999999999999995</v>
      </c>
      <c r="AR140" s="22">
        <f t="shared" si="30"/>
        <v>0.56999999999999995</v>
      </c>
      <c r="AS140" s="22">
        <f t="shared" si="30"/>
        <v>0.56999999999999995</v>
      </c>
      <c r="AT140" s="22">
        <f t="shared" si="31"/>
        <v>0.56999999999999995</v>
      </c>
      <c r="AU140" s="22">
        <f t="shared" si="31"/>
        <v>0.56999999999999995</v>
      </c>
      <c r="AV140" s="22">
        <f t="shared" si="31"/>
        <v>0.56999999999999995</v>
      </c>
      <c r="AW140" s="22">
        <f t="shared" si="31"/>
        <v>0.56999999999999995</v>
      </c>
      <c r="AX140" s="22">
        <f t="shared" si="31"/>
        <v>0.56999999999999995</v>
      </c>
      <c r="AY140" s="22">
        <f t="shared" si="31"/>
        <v>0.56999999999999995</v>
      </c>
      <c r="AZ140" s="22">
        <f t="shared" si="31"/>
        <v>0.56999999999999995</v>
      </c>
      <c r="BA140" s="22">
        <f t="shared" si="31"/>
        <v>0.56999999999999995</v>
      </c>
      <c r="BB140" s="22">
        <f t="shared" si="31"/>
        <v>0.56999999999999995</v>
      </c>
      <c r="BC140" s="22">
        <f t="shared" si="31"/>
        <v>0.56999999999999995</v>
      </c>
      <c r="BD140" s="22">
        <f t="shared" si="32"/>
        <v>0.56999999999999995</v>
      </c>
      <c r="BE140" s="22">
        <f t="shared" si="32"/>
        <v>0.56999999999999995</v>
      </c>
      <c r="BF140" s="22">
        <f t="shared" si="32"/>
        <v>0.56999999999999995</v>
      </c>
      <c r="BG140" s="22">
        <f t="shared" si="32"/>
        <v>0.56999999999999995</v>
      </c>
      <c r="BH140" s="22">
        <f t="shared" si="32"/>
        <v>0.56999999999999995</v>
      </c>
      <c r="BI140" s="22">
        <f t="shared" si="32"/>
        <v>0.56999999999999995</v>
      </c>
      <c r="BJ140" s="22">
        <f t="shared" si="32"/>
        <v>0.56999999999999995</v>
      </c>
      <c r="BK140" s="22">
        <f t="shared" si="32"/>
        <v>0.56999999999999995</v>
      </c>
      <c r="BL140" s="22">
        <f t="shared" si="32"/>
        <v>0.56999999999999995</v>
      </c>
      <c r="BM140" s="22">
        <f t="shared" si="32"/>
        <v>0.56999999999999995</v>
      </c>
      <c r="BN140" s="22">
        <f t="shared" si="32"/>
        <v>0.56999999999999995</v>
      </c>
      <c r="BO140" s="22">
        <f t="shared" si="32"/>
        <v>0.56999999999999995</v>
      </c>
      <c r="BP140" s="22">
        <f t="shared" si="32"/>
        <v>0.56999999999999995</v>
      </c>
      <c r="BQ140" s="22">
        <f t="shared" si="32"/>
        <v>0.56999999999999995</v>
      </c>
      <c r="BS140" s="8"/>
      <c r="BT140" s="173"/>
    </row>
    <row r="141" spans="1:72">
      <c r="J141" s="26"/>
      <c r="K141" s="26"/>
      <c r="L141" s="26"/>
      <c r="M141" s="26"/>
      <c r="N141" s="26"/>
      <c r="O141" s="26"/>
      <c r="P141" s="26"/>
      <c r="Q141" s="26"/>
      <c r="R141" s="26"/>
      <c r="S141" s="26"/>
      <c r="T141" s="26"/>
      <c r="U141" s="26"/>
      <c r="V141" s="26"/>
      <c r="W141" s="26"/>
      <c r="X141" s="26"/>
      <c r="Y141" s="26"/>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row>
    <row r="142" spans="1:72" ht="15.5">
      <c r="A142" s="51" t="s">
        <v>346</v>
      </c>
      <c r="B142" s="52"/>
      <c r="C142" s="51"/>
      <c r="D142" s="51"/>
      <c r="E142" s="51"/>
      <c r="F142" s="51"/>
      <c r="H142" s="169"/>
      <c r="J142" s="93"/>
      <c r="K142" s="93"/>
      <c r="L142" s="93"/>
      <c r="M142" s="93"/>
      <c r="N142" s="93"/>
      <c r="O142" s="93"/>
      <c r="P142" s="93"/>
      <c r="Q142" s="93"/>
      <c r="R142" s="93"/>
      <c r="S142" s="93"/>
      <c r="T142" s="93"/>
      <c r="U142" s="93"/>
      <c r="V142" s="93"/>
      <c r="W142" s="93"/>
      <c r="X142" s="93"/>
      <c r="Y142" s="93"/>
      <c r="Z142" s="93"/>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54"/>
      <c r="BT142" s="167"/>
    </row>
    <row r="143" spans="1:72">
      <c r="J143" s="26"/>
      <c r="K143" s="26"/>
      <c r="L143" s="26"/>
      <c r="M143" s="26"/>
      <c r="N143" s="26"/>
      <c r="O143" s="26"/>
      <c r="P143" s="26"/>
      <c r="Q143" s="26"/>
      <c r="R143" s="26"/>
      <c r="S143" s="26"/>
      <c r="T143" s="26"/>
      <c r="U143" s="26"/>
      <c r="V143" s="26"/>
      <c r="W143" s="26"/>
      <c r="X143" s="26"/>
      <c r="Y143" s="26"/>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row>
    <row r="144" spans="1:72">
      <c r="B144" t="s">
        <v>286</v>
      </c>
      <c r="C144" s="127">
        <v>0</v>
      </c>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c r="AX144" s="31"/>
      <c r="AY144" s="31"/>
      <c r="AZ144" s="31"/>
      <c r="BA144" s="31"/>
      <c r="BB144" s="31"/>
      <c r="BC144" s="31"/>
      <c r="BD144" s="31"/>
      <c r="BE144" s="31"/>
      <c r="BF144" s="31"/>
      <c r="BG144" s="31"/>
      <c r="BH144" s="31"/>
      <c r="BI144" s="31"/>
      <c r="BJ144" s="31"/>
      <c r="BK144" s="31"/>
      <c r="BL144" s="31"/>
      <c r="BM144" s="31"/>
      <c r="BN144" s="31"/>
      <c r="BO144" s="31"/>
      <c r="BP144" s="31"/>
      <c r="BQ144" s="31"/>
    </row>
    <row r="145" spans="1:72">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c r="AX145" s="31"/>
      <c r="AY145" s="31"/>
      <c r="AZ145" s="31"/>
      <c r="BA145" s="31"/>
      <c r="BB145" s="31"/>
      <c r="BC145" s="31"/>
      <c r="BD145" s="31"/>
      <c r="BE145" s="31"/>
      <c r="BF145" s="31"/>
      <c r="BG145" s="31"/>
      <c r="BH145" s="31"/>
      <c r="BI145" s="31"/>
      <c r="BJ145" s="31"/>
      <c r="BK145" s="31"/>
      <c r="BL145" s="31"/>
      <c r="BM145" s="31"/>
      <c r="BN145" s="31"/>
      <c r="BO145" s="31"/>
      <c r="BP145" s="31"/>
      <c r="BQ145" s="31"/>
    </row>
    <row r="146" spans="1:72" s="3" customFormat="1">
      <c r="B146" s="188" t="s">
        <v>347</v>
      </c>
      <c r="C146" s="280">
        <v>1.76</v>
      </c>
      <c r="D146" s="108" t="str">
        <f>$C$26&amp;"$/cycling-mile up to 2.38 miles"</f>
        <v>2024$/cycling-mile up to 2.38 miles</v>
      </c>
      <c r="E146"/>
      <c r="F146" s="18"/>
      <c r="I146"/>
      <c r="Z146" s="22">
        <f t="shared" ref="Z146:AI150" si="33">IF($C$144=1,$C146*Z$46,$C146)</f>
        <v>1.76</v>
      </c>
      <c r="AA146" s="22">
        <f t="shared" si="33"/>
        <v>1.76</v>
      </c>
      <c r="AB146" s="22">
        <f t="shared" si="33"/>
        <v>1.76</v>
      </c>
      <c r="AC146" s="22">
        <f t="shared" si="33"/>
        <v>1.76</v>
      </c>
      <c r="AD146" s="22">
        <f t="shared" si="33"/>
        <v>1.76</v>
      </c>
      <c r="AE146" s="22">
        <f t="shared" si="33"/>
        <v>1.76</v>
      </c>
      <c r="AF146" s="22">
        <f t="shared" si="33"/>
        <v>1.76</v>
      </c>
      <c r="AG146" s="22">
        <f t="shared" si="33"/>
        <v>1.76</v>
      </c>
      <c r="AH146" s="22">
        <f t="shared" si="33"/>
        <v>1.76</v>
      </c>
      <c r="AI146" s="22">
        <f t="shared" si="33"/>
        <v>1.76</v>
      </c>
      <c r="AJ146" s="22">
        <f t="shared" ref="AJ146:AS150" si="34">IF($C$144=1,$C146*AJ$46,$C146)</f>
        <v>1.76</v>
      </c>
      <c r="AK146" s="22">
        <f t="shared" si="34"/>
        <v>1.76</v>
      </c>
      <c r="AL146" s="22">
        <f t="shared" si="34"/>
        <v>1.76</v>
      </c>
      <c r="AM146" s="22">
        <f t="shared" si="34"/>
        <v>1.76</v>
      </c>
      <c r="AN146" s="22">
        <f t="shared" si="34"/>
        <v>1.76</v>
      </c>
      <c r="AO146" s="22">
        <f t="shared" si="34"/>
        <v>1.76</v>
      </c>
      <c r="AP146" s="22">
        <f t="shared" si="34"/>
        <v>1.76</v>
      </c>
      <c r="AQ146" s="22">
        <f t="shared" si="34"/>
        <v>1.76</v>
      </c>
      <c r="AR146" s="22">
        <f t="shared" si="34"/>
        <v>1.76</v>
      </c>
      <c r="AS146" s="22">
        <f t="shared" si="34"/>
        <v>1.76</v>
      </c>
      <c r="AT146" s="22">
        <f t="shared" ref="AT146:BC150" si="35">IF($C$144=1,$C146*AT$46,$C146)</f>
        <v>1.76</v>
      </c>
      <c r="AU146" s="22">
        <f t="shared" si="35"/>
        <v>1.76</v>
      </c>
      <c r="AV146" s="22">
        <f t="shared" si="35"/>
        <v>1.76</v>
      </c>
      <c r="AW146" s="22">
        <f t="shared" si="35"/>
        <v>1.76</v>
      </c>
      <c r="AX146" s="22">
        <f t="shared" si="35"/>
        <v>1.76</v>
      </c>
      <c r="AY146" s="22">
        <f t="shared" si="35"/>
        <v>1.76</v>
      </c>
      <c r="AZ146" s="22">
        <f t="shared" si="35"/>
        <v>1.76</v>
      </c>
      <c r="BA146" s="22">
        <f t="shared" si="35"/>
        <v>1.76</v>
      </c>
      <c r="BB146" s="22">
        <f t="shared" si="35"/>
        <v>1.76</v>
      </c>
      <c r="BC146" s="22">
        <f t="shared" si="35"/>
        <v>1.76</v>
      </c>
      <c r="BD146" s="22">
        <f t="shared" ref="BD146:BQ150" si="36">IF($C$144=1,$C146*BD$46,$C146)</f>
        <v>1.76</v>
      </c>
      <c r="BE146" s="22">
        <f t="shared" si="36"/>
        <v>1.76</v>
      </c>
      <c r="BF146" s="22">
        <f t="shared" si="36"/>
        <v>1.76</v>
      </c>
      <c r="BG146" s="22">
        <f t="shared" si="36"/>
        <v>1.76</v>
      </c>
      <c r="BH146" s="22">
        <f t="shared" si="36"/>
        <v>1.76</v>
      </c>
      <c r="BI146" s="22">
        <f t="shared" si="36"/>
        <v>1.76</v>
      </c>
      <c r="BJ146" s="22">
        <f t="shared" si="36"/>
        <v>1.76</v>
      </c>
      <c r="BK146" s="22">
        <f t="shared" si="36"/>
        <v>1.76</v>
      </c>
      <c r="BL146" s="22">
        <f t="shared" si="36"/>
        <v>1.76</v>
      </c>
      <c r="BM146" s="22">
        <f t="shared" si="36"/>
        <v>1.76</v>
      </c>
      <c r="BN146" s="22">
        <f t="shared" si="36"/>
        <v>1.76</v>
      </c>
      <c r="BO146" s="22">
        <f t="shared" si="36"/>
        <v>1.76</v>
      </c>
      <c r="BP146" s="22">
        <f t="shared" si="36"/>
        <v>1.76</v>
      </c>
      <c r="BQ146" s="22">
        <f t="shared" si="36"/>
        <v>1.76</v>
      </c>
    </row>
    <row r="147" spans="1:72" s="3" customFormat="1">
      <c r="B147" s="188" t="s">
        <v>348</v>
      </c>
      <c r="C147" s="280">
        <v>2.21</v>
      </c>
      <c r="D147" s="108" t="str">
        <f t="shared" ref="D147:D150" si="37">$C$26&amp;"$/cycling-mile up to 2.38 miles"</f>
        <v>2024$/cycling-mile up to 2.38 miles</v>
      </c>
      <c r="E147"/>
      <c r="F147" s="18"/>
      <c r="I147"/>
      <c r="Z147" s="22">
        <f t="shared" si="33"/>
        <v>2.21</v>
      </c>
      <c r="AA147" s="22">
        <f t="shared" si="33"/>
        <v>2.21</v>
      </c>
      <c r="AB147" s="22">
        <f t="shared" si="33"/>
        <v>2.21</v>
      </c>
      <c r="AC147" s="22">
        <f t="shared" si="33"/>
        <v>2.21</v>
      </c>
      <c r="AD147" s="22">
        <f t="shared" si="33"/>
        <v>2.21</v>
      </c>
      <c r="AE147" s="22">
        <f t="shared" si="33"/>
        <v>2.21</v>
      </c>
      <c r="AF147" s="22">
        <f t="shared" si="33"/>
        <v>2.21</v>
      </c>
      <c r="AG147" s="22">
        <f t="shared" si="33"/>
        <v>2.21</v>
      </c>
      <c r="AH147" s="22">
        <f t="shared" si="33"/>
        <v>2.21</v>
      </c>
      <c r="AI147" s="22">
        <f t="shared" si="33"/>
        <v>2.21</v>
      </c>
      <c r="AJ147" s="22">
        <f t="shared" si="34"/>
        <v>2.21</v>
      </c>
      <c r="AK147" s="22">
        <f t="shared" si="34"/>
        <v>2.21</v>
      </c>
      <c r="AL147" s="22">
        <f t="shared" si="34"/>
        <v>2.21</v>
      </c>
      <c r="AM147" s="22">
        <f t="shared" si="34"/>
        <v>2.21</v>
      </c>
      <c r="AN147" s="22">
        <f t="shared" si="34"/>
        <v>2.21</v>
      </c>
      <c r="AO147" s="22">
        <f t="shared" si="34"/>
        <v>2.21</v>
      </c>
      <c r="AP147" s="22">
        <f t="shared" si="34"/>
        <v>2.21</v>
      </c>
      <c r="AQ147" s="22">
        <f t="shared" si="34"/>
        <v>2.21</v>
      </c>
      <c r="AR147" s="22">
        <f t="shared" si="34"/>
        <v>2.21</v>
      </c>
      <c r="AS147" s="22">
        <f t="shared" si="34"/>
        <v>2.21</v>
      </c>
      <c r="AT147" s="22">
        <f t="shared" si="35"/>
        <v>2.21</v>
      </c>
      <c r="AU147" s="22">
        <f t="shared" si="35"/>
        <v>2.21</v>
      </c>
      <c r="AV147" s="22">
        <f t="shared" si="35"/>
        <v>2.21</v>
      </c>
      <c r="AW147" s="22">
        <f t="shared" si="35"/>
        <v>2.21</v>
      </c>
      <c r="AX147" s="22">
        <f t="shared" si="35"/>
        <v>2.21</v>
      </c>
      <c r="AY147" s="22">
        <f t="shared" si="35"/>
        <v>2.21</v>
      </c>
      <c r="AZ147" s="22">
        <f t="shared" si="35"/>
        <v>2.21</v>
      </c>
      <c r="BA147" s="22">
        <f t="shared" si="35"/>
        <v>2.21</v>
      </c>
      <c r="BB147" s="22">
        <f t="shared" si="35"/>
        <v>2.21</v>
      </c>
      <c r="BC147" s="22">
        <f t="shared" si="35"/>
        <v>2.21</v>
      </c>
      <c r="BD147" s="22">
        <f t="shared" si="36"/>
        <v>2.21</v>
      </c>
      <c r="BE147" s="22">
        <f t="shared" si="36"/>
        <v>2.21</v>
      </c>
      <c r="BF147" s="22">
        <f t="shared" si="36"/>
        <v>2.21</v>
      </c>
      <c r="BG147" s="22">
        <f t="shared" si="36"/>
        <v>2.21</v>
      </c>
      <c r="BH147" s="22">
        <f t="shared" si="36"/>
        <v>2.21</v>
      </c>
      <c r="BI147" s="22">
        <f t="shared" si="36"/>
        <v>2.21</v>
      </c>
      <c r="BJ147" s="22">
        <f t="shared" si="36"/>
        <v>2.21</v>
      </c>
      <c r="BK147" s="22">
        <f t="shared" si="36"/>
        <v>2.21</v>
      </c>
      <c r="BL147" s="22">
        <f t="shared" si="36"/>
        <v>2.21</v>
      </c>
      <c r="BM147" s="22">
        <f t="shared" si="36"/>
        <v>2.21</v>
      </c>
      <c r="BN147" s="22">
        <f t="shared" si="36"/>
        <v>2.21</v>
      </c>
      <c r="BO147" s="22">
        <f t="shared" si="36"/>
        <v>2.21</v>
      </c>
      <c r="BP147" s="22">
        <f t="shared" si="36"/>
        <v>2.21</v>
      </c>
      <c r="BQ147" s="22">
        <f t="shared" si="36"/>
        <v>2.21</v>
      </c>
    </row>
    <row r="148" spans="1:72" s="3" customFormat="1">
      <c r="B148" s="188" t="s">
        <v>349</v>
      </c>
      <c r="C148" s="280">
        <v>2.09</v>
      </c>
      <c r="D148" s="108" t="str">
        <f t="shared" si="37"/>
        <v>2024$/cycling-mile up to 2.38 miles</v>
      </c>
      <c r="E148"/>
      <c r="F148" s="18"/>
      <c r="I148"/>
      <c r="Z148" s="22">
        <f t="shared" si="33"/>
        <v>2.09</v>
      </c>
      <c r="AA148" s="22">
        <f t="shared" si="33"/>
        <v>2.09</v>
      </c>
      <c r="AB148" s="22">
        <f t="shared" si="33"/>
        <v>2.09</v>
      </c>
      <c r="AC148" s="22">
        <f t="shared" si="33"/>
        <v>2.09</v>
      </c>
      <c r="AD148" s="22">
        <f t="shared" si="33"/>
        <v>2.09</v>
      </c>
      <c r="AE148" s="22">
        <f t="shared" si="33"/>
        <v>2.09</v>
      </c>
      <c r="AF148" s="22">
        <f t="shared" si="33"/>
        <v>2.09</v>
      </c>
      <c r="AG148" s="22">
        <f t="shared" si="33"/>
        <v>2.09</v>
      </c>
      <c r="AH148" s="22">
        <f t="shared" si="33"/>
        <v>2.09</v>
      </c>
      <c r="AI148" s="22">
        <f t="shared" si="33"/>
        <v>2.09</v>
      </c>
      <c r="AJ148" s="22">
        <f t="shared" si="34"/>
        <v>2.09</v>
      </c>
      <c r="AK148" s="22">
        <f t="shared" si="34"/>
        <v>2.09</v>
      </c>
      <c r="AL148" s="22">
        <f t="shared" si="34"/>
        <v>2.09</v>
      </c>
      <c r="AM148" s="22">
        <f t="shared" si="34"/>
        <v>2.09</v>
      </c>
      <c r="AN148" s="22">
        <f t="shared" si="34"/>
        <v>2.09</v>
      </c>
      <c r="AO148" s="22">
        <f t="shared" si="34"/>
        <v>2.09</v>
      </c>
      <c r="AP148" s="22">
        <f t="shared" si="34"/>
        <v>2.09</v>
      </c>
      <c r="AQ148" s="22">
        <f t="shared" si="34"/>
        <v>2.09</v>
      </c>
      <c r="AR148" s="22">
        <f t="shared" si="34"/>
        <v>2.09</v>
      </c>
      <c r="AS148" s="22">
        <f t="shared" si="34"/>
        <v>2.09</v>
      </c>
      <c r="AT148" s="22">
        <f t="shared" si="35"/>
        <v>2.09</v>
      </c>
      <c r="AU148" s="22">
        <f t="shared" si="35"/>
        <v>2.09</v>
      </c>
      <c r="AV148" s="22">
        <f t="shared" si="35"/>
        <v>2.09</v>
      </c>
      <c r="AW148" s="22">
        <f t="shared" si="35"/>
        <v>2.09</v>
      </c>
      <c r="AX148" s="22">
        <f t="shared" si="35"/>
        <v>2.09</v>
      </c>
      <c r="AY148" s="22">
        <f t="shared" si="35"/>
        <v>2.09</v>
      </c>
      <c r="AZ148" s="22">
        <f t="shared" si="35"/>
        <v>2.09</v>
      </c>
      <c r="BA148" s="22">
        <f t="shared" si="35"/>
        <v>2.09</v>
      </c>
      <c r="BB148" s="22">
        <f t="shared" si="35"/>
        <v>2.09</v>
      </c>
      <c r="BC148" s="22">
        <f t="shared" si="35"/>
        <v>2.09</v>
      </c>
      <c r="BD148" s="22">
        <f t="shared" si="36"/>
        <v>2.09</v>
      </c>
      <c r="BE148" s="22">
        <f t="shared" si="36"/>
        <v>2.09</v>
      </c>
      <c r="BF148" s="22">
        <f t="shared" si="36"/>
        <v>2.09</v>
      </c>
      <c r="BG148" s="22">
        <f t="shared" si="36"/>
        <v>2.09</v>
      </c>
      <c r="BH148" s="22">
        <f t="shared" si="36"/>
        <v>2.09</v>
      </c>
      <c r="BI148" s="22">
        <f t="shared" si="36"/>
        <v>2.09</v>
      </c>
      <c r="BJ148" s="22">
        <f t="shared" si="36"/>
        <v>2.09</v>
      </c>
      <c r="BK148" s="22">
        <f t="shared" si="36"/>
        <v>2.09</v>
      </c>
      <c r="BL148" s="22">
        <f t="shared" si="36"/>
        <v>2.09</v>
      </c>
      <c r="BM148" s="22">
        <f t="shared" si="36"/>
        <v>2.09</v>
      </c>
      <c r="BN148" s="22">
        <f t="shared" si="36"/>
        <v>2.09</v>
      </c>
      <c r="BO148" s="22">
        <f t="shared" si="36"/>
        <v>2.09</v>
      </c>
      <c r="BP148" s="22">
        <f t="shared" si="36"/>
        <v>2.09</v>
      </c>
      <c r="BQ148" s="22">
        <f t="shared" si="36"/>
        <v>2.09</v>
      </c>
    </row>
    <row r="149" spans="1:72" s="3" customFormat="1">
      <c r="B149" s="188" t="s">
        <v>350</v>
      </c>
      <c r="C149" s="280">
        <v>0.33</v>
      </c>
      <c r="D149" s="108" t="str">
        <f t="shared" si="37"/>
        <v>2024$/cycling-mile up to 2.38 miles</v>
      </c>
      <c r="E149"/>
      <c r="F149" s="18"/>
      <c r="I149"/>
      <c r="Z149" s="22">
        <f t="shared" si="33"/>
        <v>0.33</v>
      </c>
      <c r="AA149" s="22">
        <f t="shared" si="33"/>
        <v>0.33</v>
      </c>
      <c r="AB149" s="22">
        <f t="shared" si="33"/>
        <v>0.33</v>
      </c>
      <c r="AC149" s="22">
        <f t="shared" si="33"/>
        <v>0.33</v>
      </c>
      <c r="AD149" s="22">
        <f t="shared" si="33"/>
        <v>0.33</v>
      </c>
      <c r="AE149" s="22">
        <f t="shared" si="33"/>
        <v>0.33</v>
      </c>
      <c r="AF149" s="22">
        <f t="shared" si="33"/>
        <v>0.33</v>
      </c>
      <c r="AG149" s="22">
        <f t="shared" si="33"/>
        <v>0.33</v>
      </c>
      <c r="AH149" s="22">
        <f t="shared" si="33"/>
        <v>0.33</v>
      </c>
      <c r="AI149" s="22">
        <f t="shared" si="33"/>
        <v>0.33</v>
      </c>
      <c r="AJ149" s="22">
        <f t="shared" si="34"/>
        <v>0.33</v>
      </c>
      <c r="AK149" s="22">
        <f t="shared" si="34"/>
        <v>0.33</v>
      </c>
      <c r="AL149" s="22">
        <f t="shared" si="34"/>
        <v>0.33</v>
      </c>
      <c r="AM149" s="22">
        <f t="shared" si="34"/>
        <v>0.33</v>
      </c>
      <c r="AN149" s="22">
        <f t="shared" si="34"/>
        <v>0.33</v>
      </c>
      <c r="AO149" s="22">
        <f t="shared" si="34"/>
        <v>0.33</v>
      </c>
      <c r="AP149" s="22">
        <f t="shared" si="34"/>
        <v>0.33</v>
      </c>
      <c r="AQ149" s="22">
        <f t="shared" si="34"/>
        <v>0.33</v>
      </c>
      <c r="AR149" s="22">
        <f t="shared" si="34"/>
        <v>0.33</v>
      </c>
      <c r="AS149" s="22">
        <f t="shared" si="34"/>
        <v>0.33</v>
      </c>
      <c r="AT149" s="22">
        <f t="shared" si="35"/>
        <v>0.33</v>
      </c>
      <c r="AU149" s="22">
        <f t="shared" si="35"/>
        <v>0.33</v>
      </c>
      <c r="AV149" s="22">
        <f t="shared" si="35"/>
        <v>0.33</v>
      </c>
      <c r="AW149" s="22">
        <f t="shared" si="35"/>
        <v>0.33</v>
      </c>
      <c r="AX149" s="22">
        <f t="shared" si="35"/>
        <v>0.33</v>
      </c>
      <c r="AY149" s="22">
        <f t="shared" si="35"/>
        <v>0.33</v>
      </c>
      <c r="AZ149" s="22">
        <f t="shared" si="35"/>
        <v>0.33</v>
      </c>
      <c r="BA149" s="22">
        <f t="shared" si="35"/>
        <v>0.33</v>
      </c>
      <c r="BB149" s="22">
        <f t="shared" si="35"/>
        <v>0.33</v>
      </c>
      <c r="BC149" s="22">
        <f t="shared" si="35"/>
        <v>0.33</v>
      </c>
      <c r="BD149" s="22">
        <f t="shared" si="36"/>
        <v>0.33</v>
      </c>
      <c r="BE149" s="22">
        <f t="shared" si="36"/>
        <v>0.33</v>
      </c>
      <c r="BF149" s="22">
        <f t="shared" si="36"/>
        <v>0.33</v>
      </c>
      <c r="BG149" s="22">
        <f t="shared" si="36"/>
        <v>0.33</v>
      </c>
      <c r="BH149" s="22">
        <f t="shared" si="36"/>
        <v>0.33</v>
      </c>
      <c r="BI149" s="22">
        <f t="shared" si="36"/>
        <v>0.33</v>
      </c>
      <c r="BJ149" s="22">
        <f t="shared" si="36"/>
        <v>0.33</v>
      </c>
      <c r="BK149" s="22">
        <f t="shared" si="36"/>
        <v>0.33</v>
      </c>
      <c r="BL149" s="22">
        <f t="shared" si="36"/>
        <v>0.33</v>
      </c>
      <c r="BM149" s="22">
        <f t="shared" si="36"/>
        <v>0.33</v>
      </c>
      <c r="BN149" s="22">
        <f t="shared" si="36"/>
        <v>0.33</v>
      </c>
      <c r="BO149" s="22">
        <f t="shared" si="36"/>
        <v>0.33</v>
      </c>
      <c r="BP149" s="22">
        <f t="shared" si="36"/>
        <v>0.33</v>
      </c>
      <c r="BQ149" s="22">
        <f t="shared" si="36"/>
        <v>0.33</v>
      </c>
    </row>
    <row r="150" spans="1:72" s="3" customFormat="1">
      <c r="B150" s="188" t="s">
        <v>351</v>
      </c>
      <c r="C150" s="280">
        <v>2.09</v>
      </c>
      <c r="D150" s="108" t="str">
        <f t="shared" si="37"/>
        <v>2024$/cycling-mile up to 2.38 miles</v>
      </c>
      <c r="E150"/>
      <c r="F150" s="18"/>
      <c r="I150"/>
      <c r="Z150" s="22">
        <f t="shared" si="33"/>
        <v>2.09</v>
      </c>
      <c r="AA150" s="22">
        <f t="shared" si="33"/>
        <v>2.09</v>
      </c>
      <c r="AB150" s="22">
        <f t="shared" si="33"/>
        <v>2.09</v>
      </c>
      <c r="AC150" s="22">
        <f t="shared" si="33"/>
        <v>2.09</v>
      </c>
      <c r="AD150" s="22">
        <f t="shared" si="33"/>
        <v>2.09</v>
      </c>
      <c r="AE150" s="22">
        <f t="shared" si="33"/>
        <v>2.09</v>
      </c>
      <c r="AF150" s="22">
        <f t="shared" si="33"/>
        <v>2.09</v>
      </c>
      <c r="AG150" s="22">
        <f t="shared" si="33"/>
        <v>2.09</v>
      </c>
      <c r="AH150" s="22">
        <f t="shared" si="33"/>
        <v>2.09</v>
      </c>
      <c r="AI150" s="22">
        <f t="shared" si="33"/>
        <v>2.09</v>
      </c>
      <c r="AJ150" s="22">
        <f t="shared" si="34"/>
        <v>2.09</v>
      </c>
      <c r="AK150" s="22">
        <f t="shared" si="34"/>
        <v>2.09</v>
      </c>
      <c r="AL150" s="22">
        <f t="shared" si="34"/>
        <v>2.09</v>
      </c>
      <c r="AM150" s="22">
        <f t="shared" si="34"/>
        <v>2.09</v>
      </c>
      <c r="AN150" s="22">
        <f t="shared" si="34"/>
        <v>2.09</v>
      </c>
      <c r="AO150" s="22">
        <f t="shared" si="34"/>
        <v>2.09</v>
      </c>
      <c r="AP150" s="22">
        <f t="shared" si="34"/>
        <v>2.09</v>
      </c>
      <c r="AQ150" s="22">
        <f t="shared" si="34"/>
        <v>2.09</v>
      </c>
      <c r="AR150" s="22">
        <f t="shared" si="34"/>
        <v>2.09</v>
      </c>
      <c r="AS150" s="22">
        <f t="shared" si="34"/>
        <v>2.09</v>
      </c>
      <c r="AT150" s="22">
        <f t="shared" si="35"/>
        <v>2.09</v>
      </c>
      <c r="AU150" s="22">
        <f t="shared" si="35"/>
        <v>2.09</v>
      </c>
      <c r="AV150" s="22">
        <f t="shared" si="35"/>
        <v>2.09</v>
      </c>
      <c r="AW150" s="22">
        <f t="shared" si="35"/>
        <v>2.09</v>
      </c>
      <c r="AX150" s="22">
        <f t="shared" si="35"/>
        <v>2.09</v>
      </c>
      <c r="AY150" s="22">
        <f t="shared" si="35"/>
        <v>2.09</v>
      </c>
      <c r="AZ150" s="22">
        <f t="shared" si="35"/>
        <v>2.09</v>
      </c>
      <c r="BA150" s="22">
        <f t="shared" si="35"/>
        <v>2.09</v>
      </c>
      <c r="BB150" s="22">
        <f t="shared" si="35"/>
        <v>2.09</v>
      </c>
      <c r="BC150" s="22">
        <f t="shared" si="35"/>
        <v>2.09</v>
      </c>
      <c r="BD150" s="22">
        <f t="shared" si="36"/>
        <v>2.09</v>
      </c>
      <c r="BE150" s="22">
        <f t="shared" si="36"/>
        <v>2.09</v>
      </c>
      <c r="BF150" s="22">
        <f t="shared" si="36"/>
        <v>2.09</v>
      </c>
      <c r="BG150" s="22">
        <f t="shared" si="36"/>
        <v>2.09</v>
      </c>
      <c r="BH150" s="22">
        <f t="shared" si="36"/>
        <v>2.09</v>
      </c>
      <c r="BI150" s="22">
        <f t="shared" si="36"/>
        <v>2.09</v>
      </c>
      <c r="BJ150" s="22">
        <f t="shared" si="36"/>
        <v>2.09</v>
      </c>
      <c r="BK150" s="22">
        <f t="shared" si="36"/>
        <v>2.09</v>
      </c>
      <c r="BL150" s="22">
        <f t="shared" si="36"/>
        <v>2.09</v>
      </c>
      <c r="BM150" s="22">
        <f t="shared" si="36"/>
        <v>2.09</v>
      </c>
      <c r="BN150" s="22">
        <f t="shared" si="36"/>
        <v>2.09</v>
      </c>
      <c r="BO150" s="22">
        <f t="shared" si="36"/>
        <v>2.09</v>
      </c>
      <c r="BP150" s="22">
        <f t="shared" si="36"/>
        <v>2.09</v>
      </c>
      <c r="BQ150" s="22">
        <f t="shared" si="36"/>
        <v>2.09</v>
      </c>
    </row>
    <row r="151" spans="1:72">
      <c r="J151" s="26"/>
      <c r="K151" s="26"/>
      <c r="L151" s="26"/>
      <c r="M151" s="26"/>
      <c r="N151" s="26"/>
      <c r="O151" s="26"/>
      <c r="P151" s="26"/>
      <c r="Q151" s="26"/>
      <c r="R151" s="26"/>
      <c r="S151" s="26"/>
      <c r="T151" s="26"/>
      <c r="U151" s="26"/>
      <c r="V151" s="26"/>
      <c r="W151" s="26"/>
      <c r="X151" s="26"/>
      <c r="Y151" s="26"/>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row>
    <row r="152" spans="1:72" ht="15.5">
      <c r="A152" s="51" t="s">
        <v>352</v>
      </c>
      <c r="B152" s="52"/>
      <c r="C152" s="51"/>
      <c r="D152" s="51"/>
      <c r="E152" s="51"/>
      <c r="F152" s="51"/>
      <c r="H152" s="169"/>
      <c r="J152" s="93"/>
      <c r="K152" s="93"/>
      <c r="L152" s="93"/>
      <c r="M152" s="93"/>
      <c r="N152" s="93"/>
      <c r="O152" s="93"/>
      <c r="P152" s="93"/>
      <c r="Q152" s="93"/>
      <c r="R152" s="93"/>
      <c r="S152" s="93"/>
      <c r="T152" s="93"/>
      <c r="U152" s="93"/>
      <c r="V152" s="93"/>
      <c r="W152" s="93"/>
      <c r="X152" s="93"/>
      <c r="Y152" s="93"/>
      <c r="Z152" s="93"/>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54"/>
      <c r="BT152" s="167"/>
    </row>
    <row r="153" spans="1:72">
      <c r="J153" s="26"/>
      <c r="K153" s="26"/>
      <c r="L153" s="26"/>
      <c r="M153" s="26"/>
      <c r="N153" s="26"/>
      <c r="O153" s="26"/>
      <c r="P153" s="26"/>
      <c r="Q153" s="26"/>
      <c r="R153" s="26"/>
      <c r="S153" s="26"/>
      <c r="T153" s="26"/>
      <c r="U153" s="26"/>
      <c r="V153" s="26"/>
      <c r="W153" s="26"/>
      <c r="X153" s="26"/>
      <c r="Y153" s="26"/>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row>
    <row r="154" spans="1:72">
      <c r="C154" s="4" t="s">
        <v>353</v>
      </c>
      <c r="D154" s="4" t="s">
        <v>354</v>
      </c>
      <c r="E154" s="4" t="s">
        <v>355</v>
      </c>
      <c r="J154" s="26"/>
      <c r="K154" s="26"/>
      <c r="L154" s="26"/>
      <c r="M154" s="26"/>
      <c r="N154" s="26"/>
      <c r="O154" s="26"/>
      <c r="P154" s="26"/>
      <c r="Q154" s="26"/>
      <c r="R154" s="26"/>
      <c r="S154" s="26"/>
      <c r="T154" s="26"/>
      <c r="U154" s="26"/>
      <c r="V154" s="26"/>
      <c r="W154" s="26"/>
      <c r="X154" s="26"/>
      <c r="Y154" s="26"/>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row>
    <row r="155" spans="1:72">
      <c r="B155" s="188" t="s">
        <v>356</v>
      </c>
      <c r="C155" s="280">
        <v>0.04</v>
      </c>
      <c r="D155" s="280">
        <v>0.04</v>
      </c>
      <c r="E155" s="280">
        <v>7.0000000000000007E-2</v>
      </c>
      <c r="F155" s="108" t="str">
        <f>$C$26&amp;"$/user trip"</f>
        <v>2024$/user trip</v>
      </c>
      <c r="J155" s="26"/>
      <c r="K155" s="26"/>
      <c r="L155" s="26"/>
      <c r="M155" s="26"/>
      <c r="N155" s="26"/>
      <c r="O155" s="26"/>
      <c r="P155" s="26"/>
      <c r="Q155" s="26"/>
      <c r="R155" s="26"/>
      <c r="S155" s="26"/>
      <c r="T155" s="26"/>
      <c r="U155" s="26"/>
      <c r="V155" s="26"/>
      <c r="W155" s="26"/>
      <c r="X155" s="26"/>
      <c r="Y155" s="26"/>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row>
    <row r="156" spans="1:72">
      <c r="B156" t="s">
        <v>357</v>
      </c>
      <c r="C156" s="280">
        <v>0.36</v>
      </c>
      <c r="D156" s="280">
        <v>0.17</v>
      </c>
      <c r="E156" s="280">
        <v>1</v>
      </c>
      <c r="F156" s="108" t="str">
        <f t="shared" ref="F156:F176" si="38">$C$26&amp;"$/user trip"</f>
        <v>2024$/user trip</v>
      </c>
      <c r="J156" s="26"/>
      <c r="K156" s="26"/>
      <c r="L156" s="26"/>
      <c r="M156" s="26"/>
      <c r="N156" s="26"/>
      <c r="O156" s="26"/>
      <c r="P156" s="26"/>
      <c r="Q156" s="26"/>
      <c r="R156" s="26"/>
      <c r="S156" s="26"/>
      <c r="T156" s="26"/>
      <c r="U156" s="26"/>
      <c r="V156" s="26"/>
      <c r="W156" s="26"/>
      <c r="X156" s="26"/>
      <c r="Y156" s="26"/>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row>
    <row r="157" spans="1:72">
      <c r="B157" t="s">
        <v>358</v>
      </c>
      <c r="C157" s="280">
        <v>0.27</v>
      </c>
      <c r="D157" s="280">
        <v>0.27</v>
      </c>
      <c r="E157" s="280">
        <v>0.13</v>
      </c>
      <c r="F157" s="108" t="str">
        <f t="shared" si="38"/>
        <v>2024$/user trip</v>
      </c>
      <c r="J157" s="26"/>
      <c r="K157" s="26"/>
      <c r="L157" s="26"/>
      <c r="M157" s="26"/>
      <c r="N157" s="26"/>
      <c r="O157" s="26"/>
      <c r="P157" s="26"/>
      <c r="Q157" s="26"/>
      <c r="R157" s="26"/>
      <c r="S157" s="26"/>
      <c r="T157" s="26"/>
      <c r="U157" s="26"/>
      <c r="V157" s="26"/>
      <c r="W157" s="26"/>
      <c r="X157" s="26"/>
      <c r="Y157" s="26"/>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row>
    <row r="158" spans="1:72">
      <c r="B158" t="s">
        <v>359</v>
      </c>
      <c r="C158" s="280">
        <v>0.36</v>
      </c>
      <c r="D158" s="280">
        <v>0.06</v>
      </c>
      <c r="E158" s="280">
        <v>0.12</v>
      </c>
      <c r="F158" s="108" t="str">
        <f t="shared" si="38"/>
        <v>2024$/user trip</v>
      </c>
      <c r="J158" s="26"/>
      <c r="K158" s="26"/>
      <c r="L158" s="26"/>
      <c r="M158" s="26"/>
      <c r="N158" s="26"/>
      <c r="O158" s="26"/>
      <c r="P158" s="26"/>
      <c r="Q158" s="26"/>
      <c r="R158" s="26"/>
      <c r="S158" s="26"/>
      <c r="T158" s="26"/>
      <c r="U158" s="26"/>
      <c r="V158" s="26"/>
      <c r="W158" s="26"/>
      <c r="X158" s="26"/>
      <c r="Y158" s="26"/>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row>
    <row r="159" spans="1:72">
      <c r="B159" t="s">
        <v>360</v>
      </c>
      <c r="C159" s="280">
        <v>0.22</v>
      </c>
      <c r="D159" s="280">
        <v>0.16</v>
      </c>
      <c r="E159" s="280">
        <v>0.15</v>
      </c>
      <c r="F159" s="108" t="str">
        <f t="shared" si="38"/>
        <v>2024$/user trip</v>
      </c>
      <c r="J159" s="26"/>
      <c r="K159" s="26"/>
      <c r="L159" s="26"/>
      <c r="M159" s="26"/>
      <c r="N159" s="26"/>
      <c r="O159" s="26"/>
      <c r="P159" s="26"/>
      <c r="Q159" s="26"/>
      <c r="R159" s="26"/>
      <c r="S159" s="26"/>
      <c r="T159" s="26"/>
      <c r="U159" s="26"/>
      <c r="V159" s="26"/>
      <c r="W159" s="26"/>
      <c r="X159" s="26"/>
      <c r="Y159" s="26"/>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row>
    <row r="160" spans="1:72">
      <c r="B160" t="s">
        <v>361</v>
      </c>
      <c r="C160" s="280">
        <v>0.28999999999999998</v>
      </c>
      <c r="D160" s="280">
        <v>0.19</v>
      </c>
      <c r="E160" s="280">
        <v>0.15</v>
      </c>
      <c r="F160" s="108" t="str">
        <f t="shared" si="38"/>
        <v>2024$/user trip</v>
      </c>
      <c r="J160" s="26"/>
      <c r="K160" s="26"/>
      <c r="L160" s="26"/>
      <c r="M160" s="26"/>
      <c r="N160" s="26"/>
      <c r="O160" s="26"/>
      <c r="P160" s="26"/>
      <c r="Q160" s="26"/>
      <c r="R160" s="26"/>
      <c r="S160" s="26"/>
      <c r="T160" s="26"/>
      <c r="U160" s="26"/>
      <c r="V160" s="26"/>
      <c r="W160" s="26"/>
      <c r="X160" s="26"/>
      <c r="Y160" s="26"/>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row>
    <row r="161" spans="2:68">
      <c r="B161" t="s">
        <v>362</v>
      </c>
      <c r="C161" s="280">
        <v>0.17</v>
      </c>
      <c r="D161" s="280">
        <v>0.17</v>
      </c>
      <c r="E161" s="280">
        <v>0.12</v>
      </c>
      <c r="F161" s="108" t="str">
        <f t="shared" si="38"/>
        <v>2024$/user trip</v>
      </c>
      <c r="J161" s="26"/>
      <c r="K161" s="26"/>
      <c r="L161" s="26"/>
      <c r="M161" s="26"/>
      <c r="N161" s="26"/>
      <c r="O161" s="26"/>
      <c r="P161" s="26"/>
      <c r="Q161" s="26"/>
      <c r="R161" s="26"/>
      <c r="S161" s="26"/>
      <c r="T161" s="26"/>
      <c r="U161" s="26"/>
      <c r="V161" s="26"/>
      <c r="W161" s="26"/>
      <c r="X161" s="26"/>
      <c r="Y161" s="26"/>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row>
    <row r="162" spans="2:68">
      <c r="B162" t="s">
        <v>363</v>
      </c>
      <c r="C162" s="280">
        <v>0.13</v>
      </c>
      <c r="D162" s="280">
        <v>0.13</v>
      </c>
      <c r="E162" s="280">
        <v>7.0000000000000007E-2</v>
      </c>
      <c r="F162" s="108" t="str">
        <f t="shared" si="38"/>
        <v>2024$/user trip</v>
      </c>
      <c r="J162" s="26"/>
      <c r="K162" s="26"/>
      <c r="L162" s="26"/>
      <c r="M162" s="26"/>
      <c r="N162" s="26"/>
      <c r="O162" s="26"/>
      <c r="P162" s="26"/>
      <c r="Q162" s="26"/>
      <c r="R162" s="26"/>
      <c r="S162" s="26"/>
      <c r="T162" s="26"/>
      <c r="U162" s="26"/>
      <c r="V162" s="26"/>
      <c r="W162" s="26"/>
      <c r="X162" s="26"/>
      <c r="Y162" s="26"/>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row>
    <row r="163" spans="2:68">
      <c r="B163" t="s">
        <v>364</v>
      </c>
      <c r="C163" s="280">
        <v>0.09</v>
      </c>
      <c r="D163" s="280">
        <v>0.03</v>
      </c>
      <c r="E163" s="280">
        <v>0.21</v>
      </c>
      <c r="F163" s="108" t="str">
        <f t="shared" si="38"/>
        <v>2024$/user trip</v>
      </c>
      <c r="J163" s="26"/>
      <c r="K163" s="26"/>
      <c r="L163" s="26"/>
      <c r="M163" s="26"/>
      <c r="N163" s="26"/>
      <c r="O163" s="26"/>
      <c r="P163" s="26"/>
      <c r="Q163" s="26"/>
      <c r="R163" s="26"/>
      <c r="S163" s="26"/>
      <c r="T163" s="26"/>
      <c r="U163" s="26"/>
      <c r="V163" s="26"/>
      <c r="W163" s="26"/>
      <c r="X163" s="26"/>
      <c r="Y163" s="26"/>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row>
    <row r="164" spans="2:68">
      <c r="B164" t="s">
        <v>365</v>
      </c>
      <c r="C164" s="280">
        <v>0.37</v>
      </c>
      <c r="D164" s="280">
        <v>0.37</v>
      </c>
      <c r="E164" s="280">
        <v>0.23</v>
      </c>
      <c r="F164" s="108" t="str">
        <f t="shared" si="38"/>
        <v>2024$/user trip</v>
      </c>
      <c r="J164" s="26"/>
      <c r="K164" s="26"/>
      <c r="L164" s="26"/>
      <c r="M164" s="26"/>
      <c r="N164" s="26"/>
      <c r="O164" s="26"/>
      <c r="P164" s="26"/>
      <c r="Q164" s="26"/>
      <c r="R164" s="26"/>
      <c r="S164" s="26"/>
      <c r="T164" s="26"/>
      <c r="U164" s="26"/>
      <c r="V164" s="26"/>
      <c r="W164" s="26"/>
      <c r="X164" s="26"/>
      <c r="Y164" s="26"/>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row>
    <row r="165" spans="2:68">
      <c r="B165" t="s">
        <v>366</v>
      </c>
      <c r="C165" s="280">
        <v>0.48</v>
      </c>
      <c r="D165" s="280">
        <v>0.09</v>
      </c>
      <c r="E165" s="280">
        <v>0.08</v>
      </c>
      <c r="F165" s="108" t="str">
        <f t="shared" si="38"/>
        <v>2024$/user trip</v>
      </c>
      <c r="J165" s="26"/>
      <c r="K165" s="26"/>
      <c r="L165" s="26"/>
      <c r="M165" s="26"/>
      <c r="N165" s="26"/>
      <c r="O165" s="26"/>
      <c r="P165" s="26"/>
      <c r="Q165" s="26"/>
      <c r="R165" s="26"/>
      <c r="S165" s="26"/>
      <c r="T165" s="26"/>
      <c r="U165" s="26"/>
      <c r="V165" s="26"/>
      <c r="W165" s="26"/>
      <c r="X165" s="26"/>
      <c r="Y165" s="26"/>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row>
    <row r="166" spans="2:68">
      <c r="B166" t="s">
        <v>367</v>
      </c>
      <c r="C166" s="280">
        <v>0.36</v>
      </c>
      <c r="D166" s="280">
        <v>0.36</v>
      </c>
      <c r="E166" s="280">
        <v>0.37</v>
      </c>
      <c r="F166" s="108" t="str">
        <f t="shared" si="38"/>
        <v>2024$/user trip</v>
      </c>
      <c r="J166" s="26"/>
      <c r="K166" s="26"/>
      <c r="L166" s="26"/>
      <c r="M166" s="26"/>
      <c r="N166" s="26"/>
      <c r="O166" s="26"/>
      <c r="P166" s="26"/>
      <c r="Q166" s="26"/>
      <c r="R166" s="26"/>
      <c r="S166" s="26"/>
      <c r="T166" s="26"/>
      <c r="U166" s="26"/>
      <c r="V166" s="26"/>
      <c r="W166" s="26"/>
      <c r="X166" s="26"/>
      <c r="Y166" s="26"/>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row>
    <row r="167" spans="2:68">
      <c r="B167" t="s">
        <v>368</v>
      </c>
      <c r="C167" s="280">
        <v>0.72</v>
      </c>
      <c r="D167" s="280">
        <v>0.72</v>
      </c>
      <c r="E167" s="280">
        <v>0.72</v>
      </c>
      <c r="F167" s="108" t="str">
        <f t="shared" si="38"/>
        <v>2024$/user trip</v>
      </c>
      <c r="J167" s="26"/>
      <c r="K167" s="26"/>
      <c r="L167" s="26"/>
      <c r="M167" s="26"/>
      <c r="N167" s="26"/>
      <c r="O167" s="26"/>
      <c r="P167" s="26"/>
      <c r="Q167" s="26"/>
      <c r="R167" s="26"/>
      <c r="S167" s="26"/>
      <c r="T167" s="26"/>
      <c r="U167" s="26"/>
      <c r="V167" s="26"/>
      <c r="W167" s="26"/>
      <c r="X167" s="26"/>
      <c r="Y167" s="26"/>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row>
    <row r="168" spans="2:68">
      <c r="B168" t="s">
        <v>369</v>
      </c>
      <c r="C168" s="280">
        <v>0.12</v>
      </c>
      <c r="D168" s="280">
        <v>0.12</v>
      </c>
      <c r="E168" s="280">
        <v>0.08</v>
      </c>
      <c r="F168" s="108" t="str">
        <f t="shared" si="38"/>
        <v>2024$/user trip</v>
      </c>
      <c r="J168" s="26"/>
      <c r="K168" s="26"/>
      <c r="L168" s="26"/>
      <c r="M168" s="26"/>
      <c r="N168" s="26"/>
      <c r="O168" s="26"/>
      <c r="P168" s="26"/>
      <c r="Q168" s="26"/>
      <c r="R168" s="26"/>
      <c r="S168" s="26"/>
      <c r="T168" s="26"/>
      <c r="U168" s="26"/>
      <c r="V168" s="26"/>
      <c r="W168" s="26"/>
      <c r="X168" s="26"/>
      <c r="Y168" s="26"/>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row>
    <row r="169" spans="2:68">
      <c r="B169" t="s">
        <v>370</v>
      </c>
      <c r="C169" s="280">
        <v>0.27</v>
      </c>
      <c r="D169" s="280">
        <v>0.11</v>
      </c>
      <c r="E169" s="280">
        <v>0.55000000000000004</v>
      </c>
      <c r="F169" s="108" t="str">
        <f t="shared" si="38"/>
        <v>2024$/user trip</v>
      </c>
      <c r="J169" s="26"/>
      <c r="K169" s="26"/>
      <c r="L169" s="26"/>
      <c r="M169" s="26"/>
      <c r="N169" s="26"/>
      <c r="O169" s="26"/>
      <c r="P169" s="26"/>
      <c r="Q169" s="26"/>
      <c r="R169" s="26"/>
      <c r="S169" s="26"/>
      <c r="T169" s="26"/>
      <c r="U169" s="26"/>
      <c r="V169" s="26"/>
      <c r="W169" s="26"/>
      <c r="X169" s="26"/>
      <c r="Y169" s="26"/>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row>
    <row r="170" spans="2:68">
      <c r="B170" t="s">
        <v>371</v>
      </c>
      <c r="C170" s="144" t="s">
        <v>785</v>
      </c>
      <c r="D170" s="144" t="s">
        <v>785</v>
      </c>
      <c r="E170" s="280">
        <v>0.11</v>
      </c>
      <c r="F170" s="108" t="str">
        <f t="shared" si="38"/>
        <v>2024$/user trip</v>
      </c>
      <c r="J170" s="26"/>
      <c r="K170" s="26"/>
      <c r="L170" s="26"/>
      <c r="M170" s="26"/>
      <c r="N170" s="26"/>
      <c r="O170" s="26"/>
      <c r="P170" s="26"/>
      <c r="Q170" s="26"/>
      <c r="R170" s="26"/>
      <c r="S170" s="26"/>
      <c r="T170" s="26"/>
      <c r="U170" s="26"/>
      <c r="V170" s="26"/>
      <c r="W170" s="26"/>
      <c r="X170" s="26"/>
      <c r="Y170" s="26"/>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row>
    <row r="171" spans="2:68">
      <c r="B171" t="s">
        <v>372</v>
      </c>
      <c r="C171" s="144" t="s">
        <v>785</v>
      </c>
      <c r="D171" s="144" t="s">
        <v>785</v>
      </c>
      <c r="E171" s="280">
        <v>0.13</v>
      </c>
      <c r="F171" s="108" t="str">
        <f t="shared" si="38"/>
        <v>2024$/user trip</v>
      </c>
      <c r="J171" s="26"/>
      <c r="K171" s="26"/>
      <c r="L171" s="26"/>
      <c r="M171" s="26"/>
      <c r="N171" s="26"/>
      <c r="O171" s="26"/>
      <c r="P171" s="26"/>
      <c r="Q171" s="26"/>
      <c r="R171" s="26"/>
      <c r="S171" s="26"/>
      <c r="T171" s="26"/>
      <c r="U171" s="26"/>
      <c r="V171" s="26"/>
      <c r="W171" s="26"/>
      <c r="X171" s="26"/>
      <c r="Y171" s="26"/>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row>
    <row r="172" spans="2:68">
      <c r="B172" t="s">
        <v>373</v>
      </c>
      <c r="C172" s="144" t="s">
        <v>785</v>
      </c>
      <c r="D172" s="144" t="s">
        <v>785</v>
      </c>
      <c r="E172" s="280">
        <v>0.08</v>
      </c>
      <c r="F172" s="108" t="str">
        <f t="shared" si="38"/>
        <v>2024$/user trip</v>
      </c>
      <c r="J172" s="26"/>
      <c r="K172" s="26"/>
      <c r="L172" s="26"/>
      <c r="M172" s="26"/>
      <c r="N172" s="26"/>
      <c r="O172" s="26"/>
      <c r="P172" s="26"/>
      <c r="Q172" s="26"/>
      <c r="R172" s="26"/>
      <c r="S172" s="26"/>
      <c r="T172" s="26"/>
      <c r="U172" s="26"/>
      <c r="V172" s="26"/>
      <c r="W172" s="26"/>
      <c r="X172" s="26"/>
      <c r="Y172" s="26"/>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row>
    <row r="173" spans="2:68">
      <c r="B173" t="s">
        <v>374</v>
      </c>
      <c r="C173" s="144" t="s">
        <v>785</v>
      </c>
      <c r="D173" s="144" t="s">
        <v>785</v>
      </c>
      <c r="E173" s="280">
        <v>0.04</v>
      </c>
      <c r="F173" s="108" t="str">
        <f t="shared" si="38"/>
        <v>2024$/user trip</v>
      </c>
      <c r="J173" s="26"/>
      <c r="K173" s="26"/>
      <c r="L173" s="26"/>
      <c r="M173" s="26"/>
      <c r="N173" s="26"/>
      <c r="O173" s="26"/>
      <c r="P173" s="26"/>
      <c r="Q173" s="26"/>
      <c r="R173" s="26"/>
      <c r="S173" s="26"/>
      <c r="T173" s="26"/>
      <c r="U173" s="26"/>
      <c r="V173" s="26"/>
      <c r="W173" s="26"/>
      <c r="X173" s="26"/>
      <c r="Y173" s="26"/>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row>
    <row r="174" spans="2:68">
      <c r="B174" t="s">
        <v>375</v>
      </c>
      <c r="C174" s="144" t="s">
        <v>785</v>
      </c>
      <c r="D174" s="144" t="s">
        <v>785</v>
      </c>
      <c r="E174" s="280">
        <v>0.11</v>
      </c>
      <c r="F174" s="108" t="str">
        <f t="shared" si="38"/>
        <v>2024$/user trip</v>
      </c>
      <c r="J174" s="26"/>
      <c r="K174" s="26"/>
      <c r="L174" s="26"/>
      <c r="M174" s="26"/>
      <c r="N174" s="26"/>
      <c r="O174" s="26"/>
      <c r="P174" s="26"/>
      <c r="Q174" s="26"/>
      <c r="R174" s="26"/>
      <c r="S174" s="26"/>
      <c r="T174" s="26"/>
      <c r="U174" s="26"/>
      <c r="V174" s="26"/>
      <c r="W174" s="26"/>
      <c r="X174" s="26"/>
      <c r="Y174" s="26"/>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row>
    <row r="175" spans="2:68">
      <c r="B175" t="s">
        <v>376</v>
      </c>
      <c r="C175" s="144" t="s">
        <v>785</v>
      </c>
      <c r="D175" s="144" t="s">
        <v>785</v>
      </c>
      <c r="E175" s="280">
        <v>0.06</v>
      </c>
      <c r="F175" s="108" t="str">
        <f t="shared" si="38"/>
        <v>2024$/user trip</v>
      </c>
      <c r="J175" s="26"/>
      <c r="K175" s="26"/>
      <c r="L175" s="26"/>
      <c r="M175" s="26"/>
      <c r="N175" s="26"/>
      <c r="O175" s="26"/>
      <c r="P175" s="26"/>
      <c r="Q175" s="26"/>
      <c r="R175" s="26"/>
      <c r="S175" s="26"/>
      <c r="T175" s="26"/>
      <c r="U175" s="26"/>
      <c r="V175" s="26"/>
      <c r="W175" s="26"/>
      <c r="X175" s="26"/>
      <c r="Y175" s="26"/>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row>
    <row r="176" spans="2:68">
      <c r="B176" t="s">
        <v>377</v>
      </c>
      <c r="C176" s="144" t="s">
        <v>785</v>
      </c>
      <c r="D176" s="144" t="s">
        <v>785</v>
      </c>
      <c r="E176" s="280">
        <v>0.23</v>
      </c>
      <c r="F176" s="108" t="str">
        <f t="shared" si="38"/>
        <v>2024$/user trip</v>
      </c>
      <c r="J176" s="26"/>
      <c r="K176" s="26"/>
      <c r="L176" s="26"/>
      <c r="M176" s="26"/>
      <c r="N176" s="26"/>
      <c r="O176" s="26"/>
      <c r="P176" s="26"/>
      <c r="Q176" s="26"/>
      <c r="R176" s="26"/>
      <c r="S176" s="26"/>
      <c r="T176" s="26"/>
      <c r="U176" s="26"/>
      <c r="V176" s="26"/>
      <c r="W176" s="26"/>
      <c r="X176" s="26"/>
      <c r="Y176" s="26"/>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row>
    <row r="177" spans="1:72">
      <c r="J177" s="26"/>
      <c r="K177" s="26"/>
      <c r="L177" s="26"/>
      <c r="M177" s="26"/>
      <c r="N177" s="26"/>
      <c r="O177" s="26"/>
      <c r="P177" s="26"/>
      <c r="Q177" s="26"/>
      <c r="R177" s="26"/>
      <c r="S177" s="26"/>
      <c r="T177" s="26"/>
      <c r="U177" s="26"/>
      <c r="V177" s="26"/>
      <c r="W177" s="26"/>
      <c r="X177" s="26"/>
      <c r="Y177" s="26"/>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row>
    <row r="178" spans="1:72" ht="15.5">
      <c r="A178" s="51" t="s">
        <v>378</v>
      </c>
      <c r="B178" s="52"/>
      <c r="C178" s="51"/>
      <c r="D178" s="51"/>
      <c r="E178" s="51"/>
      <c r="F178" s="51"/>
      <c r="H178" s="169"/>
      <c r="J178" s="93"/>
      <c r="K178" s="93"/>
      <c r="L178" s="93"/>
      <c r="M178" s="93"/>
      <c r="N178" s="93"/>
      <c r="O178" s="93"/>
      <c r="P178" s="93"/>
      <c r="Q178" s="93"/>
      <c r="R178" s="93"/>
      <c r="S178" s="93"/>
      <c r="T178" s="93"/>
      <c r="U178" s="93"/>
      <c r="V178" s="93"/>
      <c r="W178" s="93"/>
      <c r="X178" s="93"/>
      <c r="Y178" s="93"/>
      <c r="Z178" s="93"/>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54"/>
      <c r="BT178" s="167"/>
    </row>
    <row r="179" spans="1:72">
      <c r="J179" s="26"/>
      <c r="K179" s="26"/>
      <c r="L179" s="26"/>
      <c r="M179" s="26"/>
      <c r="N179" s="26"/>
      <c r="O179" s="26"/>
      <c r="P179" s="26"/>
      <c r="Q179" s="26"/>
      <c r="R179" s="26"/>
      <c r="S179" s="26"/>
      <c r="T179" s="26"/>
      <c r="U179" s="26"/>
      <c r="V179" s="26"/>
      <c r="W179" s="26"/>
      <c r="X179" s="26"/>
      <c r="Y179" s="26"/>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row>
    <row r="180" spans="1:72">
      <c r="C180" s="4" t="s">
        <v>353</v>
      </c>
      <c r="D180" s="4" t="s">
        <v>354</v>
      </c>
      <c r="E180" s="4" t="s">
        <v>355</v>
      </c>
      <c r="J180" s="26"/>
      <c r="K180" s="26"/>
      <c r="L180" s="26"/>
      <c r="M180" s="26"/>
      <c r="N180" s="26"/>
      <c r="O180" s="26"/>
      <c r="P180" s="26"/>
      <c r="Q180" s="26"/>
      <c r="R180" s="26"/>
      <c r="S180" s="26"/>
      <c r="T180" s="26"/>
      <c r="U180" s="26"/>
      <c r="V180" s="26"/>
      <c r="W180" s="26"/>
      <c r="X180" s="26"/>
      <c r="Y180" s="26"/>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row>
    <row r="181" spans="1:72">
      <c r="B181" t="s">
        <v>357</v>
      </c>
      <c r="C181" s="280">
        <v>0.25</v>
      </c>
      <c r="D181" s="280">
        <v>0.25</v>
      </c>
      <c r="E181" s="280">
        <v>0.25</v>
      </c>
      <c r="F181" s="108" t="str">
        <f>$C$26&amp;"$/user trip"</f>
        <v>2024$/user trip</v>
      </c>
      <c r="J181" s="26"/>
      <c r="K181" s="26"/>
      <c r="L181" s="26"/>
      <c r="M181" s="26"/>
      <c r="N181" s="26"/>
      <c r="O181" s="26"/>
      <c r="P181" s="26"/>
      <c r="Q181" s="26"/>
      <c r="R181" s="26"/>
      <c r="S181" s="26"/>
      <c r="T181" s="26"/>
      <c r="U181" s="26"/>
      <c r="V181" s="26"/>
      <c r="W181" s="26"/>
      <c r="X181" s="26"/>
      <c r="Y181" s="26"/>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row>
    <row r="182" spans="1:72">
      <c r="B182" t="s">
        <v>379</v>
      </c>
      <c r="C182" s="280">
        <v>0.15</v>
      </c>
      <c r="D182" s="280">
        <v>0.15</v>
      </c>
      <c r="E182" s="280">
        <v>0.36</v>
      </c>
      <c r="F182" s="108" t="str">
        <f t="shared" ref="F182:F189" si="39">$C$26&amp;"$/user trip"</f>
        <v>2024$/user trip</v>
      </c>
      <c r="J182" s="26"/>
      <c r="K182" s="26"/>
      <c r="L182" s="26"/>
      <c r="M182" s="26"/>
      <c r="N182" s="26"/>
      <c r="O182" s="26"/>
      <c r="P182" s="26"/>
      <c r="Q182" s="26"/>
      <c r="R182" s="26"/>
      <c r="S182" s="26"/>
      <c r="T182" s="26"/>
      <c r="U182" s="26"/>
      <c r="V182" s="26"/>
      <c r="W182" s="26"/>
      <c r="X182" s="26"/>
      <c r="Y182" s="26"/>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row>
    <row r="183" spans="1:72">
      <c r="B183" t="s">
        <v>380</v>
      </c>
      <c r="C183" s="280">
        <v>0.1</v>
      </c>
      <c r="D183" s="280">
        <v>0.1</v>
      </c>
      <c r="E183" s="280">
        <v>0.1</v>
      </c>
      <c r="F183" s="108" t="str">
        <f t="shared" si="39"/>
        <v>2024$/user trip</v>
      </c>
      <c r="J183" s="26"/>
      <c r="K183" s="26"/>
      <c r="L183" s="26"/>
      <c r="M183" s="26"/>
      <c r="N183" s="26"/>
      <c r="O183" s="26"/>
      <c r="P183" s="26"/>
      <c r="Q183" s="26"/>
      <c r="R183" s="26"/>
      <c r="S183" s="26"/>
      <c r="T183" s="26"/>
      <c r="U183" s="26"/>
      <c r="V183" s="26"/>
      <c r="W183" s="26"/>
      <c r="X183" s="26"/>
      <c r="Y183" s="26"/>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row>
    <row r="184" spans="1:72">
      <c r="B184" t="s">
        <v>359</v>
      </c>
      <c r="C184" s="280">
        <v>0.44</v>
      </c>
      <c r="D184" s="280">
        <v>0.44</v>
      </c>
      <c r="E184" s="280">
        <v>0.45</v>
      </c>
      <c r="F184" s="108" t="str">
        <f t="shared" si="39"/>
        <v>2024$/user trip</v>
      </c>
      <c r="J184" s="26"/>
      <c r="K184" s="26"/>
      <c r="L184" s="26"/>
      <c r="M184" s="26"/>
      <c r="N184" s="26"/>
      <c r="O184" s="26"/>
      <c r="P184" s="26"/>
      <c r="Q184" s="26"/>
      <c r="R184" s="26"/>
      <c r="S184" s="26"/>
      <c r="T184" s="26"/>
      <c r="U184" s="26"/>
      <c r="V184" s="26"/>
      <c r="W184" s="26"/>
      <c r="X184" s="26"/>
      <c r="Y184" s="26"/>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row>
    <row r="185" spans="1:72">
      <c r="B185" t="s">
        <v>367</v>
      </c>
      <c r="C185" s="280">
        <v>0.25</v>
      </c>
      <c r="D185" s="280">
        <v>0.25</v>
      </c>
      <c r="E185" s="280">
        <v>0.73</v>
      </c>
      <c r="F185" s="108" t="str">
        <f t="shared" si="39"/>
        <v>2024$/user trip</v>
      </c>
      <c r="J185" s="26"/>
      <c r="K185" s="26"/>
      <c r="L185" s="26"/>
      <c r="M185" s="26"/>
      <c r="N185" s="26"/>
      <c r="O185" s="26"/>
      <c r="P185" s="26"/>
      <c r="Q185" s="26"/>
      <c r="R185" s="26"/>
      <c r="S185" s="26"/>
      <c r="T185" s="26"/>
      <c r="U185" s="26"/>
      <c r="V185" s="26"/>
      <c r="W185" s="26"/>
      <c r="X185" s="26"/>
      <c r="Y185" s="26"/>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row>
    <row r="186" spans="1:72">
      <c r="B186" t="s">
        <v>381</v>
      </c>
      <c r="C186" s="280">
        <v>0.36</v>
      </c>
      <c r="D186" s="280">
        <v>0.14000000000000001</v>
      </c>
      <c r="E186" s="280">
        <v>0.55000000000000004</v>
      </c>
      <c r="F186" s="108" t="str">
        <f t="shared" si="39"/>
        <v>2024$/user trip</v>
      </c>
      <c r="J186" s="26"/>
      <c r="K186" s="26"/>
      <c r="L186" s="26"/>
      <c r="M186" s="26"/>
      <c r="N186" s="26"/>
      <c r="O186" s="26"/>
      <c r="P186" s="26"/>
      <c r="Q186" s="26"/>
      <c r="R186" s="26"/>
      <c r="S186" s="26"/>
      <c r="T186" s="26"/>
      <c r="U186" s="26"/>
      <c r="V186" s="26"/>
      <c r="W186" s="26"/>
      <c r="X186" s="26"/>
      <c r="Y186" s="26"/>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row>
    <row r="187" spans="1:72">
      <c r="B187" t="s">
        <v>382</v>
      </c>
      <c r="C187" s="280">
        <v>0.05</v>
      </c>
      <c r="D187" s="280">
        <v>0.05</v>
      </c>
      <c r="E187" s="280">
        <v>0.05</v>
      </c>
      <c r="F187" s="108" t="str">
        <f t="shared" si="39"/>
        <v>2024$/user trip</v>
      </c>
      <c r="J187" s="26"/>
      <c r="K187" s="26"/>
      <c r="L187" s="26"/>
      <c r="M187" s="26"/>
      <c r="N187" s="26"/>
      <c r="O187" s="26"/>
      <c r="P187" s="26"/>
      <c r="Q187" s="26"/>
      <c r="R187" s="26"/>
      <c r="S187" s="26"/>
      <c r="T187" s="26"/>
      <c r="U187" s="26"/>
      <c r="V187" s="26"/>
      <c r="W187" s="26"/>
      <c r="X187" s="26"/>
      <c r="Y187" s="26"/>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row>
    <row r="188" spans="1:72">
      <c r="B188" t="s">
        <v>383</v>
      </c>
      <c r="C188" s="144" t="s">
        <v>785</v>
      </c>
      <c r="D188" s="144" t="s">
        <v>785</v>
      </c>
      <c r="E188" s="280">
        <v>0.03</v>
      </c>
      <c r="F188" s="108" t="str">
        <f t="shared" si="39"/>
        <v>2024$/user trip</v>
      </c>
      <c r="J188" s="26"/>
      <c r="K188" s="26"/>
      <c r="L188" s="26"/>
      <c r="M188" s="26"/>
      <c r="N188" s="26"/>
      <c r="O188" s="26"/>
      <c r="P188" s="26"/>
      <c r="Q188" s="26"/>
      <c r="R188" s="26"/>
      <c r="S188" s="26"/>
      <c r="T188" s="26"/>
      <c r="U188" s="26"/>
      <c r="V188" s="26"/>
      <c r="W188" s="26"/>
      <c r="X188" s="26"/>
      <c r="Y188" s="26"/>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row>
    <row r="189" spans="1:72">
      <c r="B189" t="s">
        <v>362</v>
      </c>
      <c r="C189" s="144" t="s">
        <v>785</v>
      </c>
      <c r="D189" s="144" t="s">
        <v>785</v>
      </c>
      <c r="E189" s="280">
        <v>0.22</v>
      </c>
      <c r="F189" s="108" t="str">
        <f t="shared" si="39"/>
        <v>2024$/user trip</v>
      </c>
      <c r="J189" s="26"/>
      <c r="K189" s="26"/>
      <c r="L189" s="26"/>
      <c r="M189" s="26"/>
      <c r="N189" s="26"/>
      <c r="O189" s="26"/>
      <c r="P189" s="26"/>
      <c r="Q189" s="26"/>
      <c r="R189" s="26"/>
      <c r="S189" s="26"/>
      <c r="T189" s="26"/>
      <c r="U189" s="26"/>
      <c r="V189" s="26"/>
      <c r="W189" s="26"/>
      <c r="X189" s="26"/>
      <c r="Y189" s="26"/>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row>
    <row r="190" spans="1:72">
      <c r="J190" s="26"/>
      <c r="K190" s="26"/>
      <c r="L190" s="26"/>
      <c r="M190" s="26"/>
      <c r="N190" s="26"/>
      <c r="O190" s="26"/>
      <c r="P190" s="26"/>
      <c r="Q190" s="26"/>
      <c r="R190" s="26"/>
      <c r="S190" s="26"/>
      <c r="T190" s="26"/>
      <c r="U190" s="26"/>
      <c r="V190" s="26"/>
      <c r="W190" s="26"/>
      <c r="X190" s="26"/>
      <c r="Y190" s="26"/>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row>
    <row r="191" spans="1:72" ht="15.5">
      <c r="A191" s="51" t="s">
        <v>384</v>
      </c>
      <c r="B191" s="52"/>
      <c r="C191" s="51"/>
      <c r="D191" s="51"/>
      <c r="E191" s="51"/>
      <c r="F191" s="51"/>
      <c r="H191" s="169"/>
      <c r="J191" s="93"/>
      <c r="K191" s="93"/>
      <c r="L191" s="93"/>
      <c r="M191" s="93"/>
      <c r="N191" s="93"/>
      <c r="O191" s="93"/>
      <c r="P191" s="93"/>
      <c r="Q191" s="93"/>
      <c r="R191" s="93"/>
      <c r="S191" s="93"/>
      <c r="T191" s="93"/>
      <c r="U191" s="93"/>
      <c r="V191" s="93"/>
      <c r="W191" s="93"/>
      <c r="X191" s="93"/>
      <c r="Y191" s="93"/>
      <c r="Z191" s="93"/>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54"/>
      <c r="BT191" s="167"/>
    </row>
    <row r="192" spans="1:72">
      <c r="J192" s="26"/>
      <c r="K192" s="26"/>
      <c r="L192" s="26"/>
      <c r="M192" s="26"/>
      <c r="N192" s="26"/>
      <c r="O192" s="26"/>
      <c r="P192" s="26"/>
      <c r="Q192" s="26"/>
      <c r="R192" s="26"/>
      <c r="S192" s="26"/>
      <c r="T192" s="26"/>
      <c r="U192" s="26"/>
      <c r="V192" s="26"/>
      <c r="W192" s="26"/>
      <c r="X192" s="26"/>
      <c r="Y192" s="26"/>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row>
    <row r="193" spans="2:69">
      <c r="B193" t="s">
        <v>286</v>
      </c>
      <c r="C193" s="127">
        <v>0</v>
      </c>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c r="AX193" s="31"/>
      <c r="AY193" s="31"/>
      <c r="AZ193" s="31"/>
      <c r="BA193" s="31"/>
      <c r="BB193" s="31"/>
      <c r="BC193" s="31"/>
      <c r="BD193" s="31"/>
      <c r="BE193" s="31"/>
      <c r="BF193" s="31"/>
      <c r="BG193" s="31"/>
      <c r="BH193" s="31"/>
      <c r="BI193" s="31"/>
      <c r="BJ193" s="31"/>
      <c r="BK193" s="31"/>
      <c r="BL193" s="31"/>
      <c r="BM193" s="31"/>
      <c r="BN193" s="31"/>
      <c r="BO193" s="31"/>
      <c r="BP193" s="31"/>
      <c r="BQ193" s="31"/>
    </row>
    <row r="194" spans="2:69">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c r="BB194" s="31"/>
      <c r="BC194" s="31"/>
      <c r="BD194" s="31"/>
      <c r="BE194" s="31"/>
      <c r="BF194" s="31"/>
      <c r="BG194" s="31"/>
      <c r="BH194" s="31"/>
      <c r="BI194" s="31"/>
      <c r="BJ194" s="31"/>
      <c r="BK194" s="31"/>
      <c r="BL194" s="31"/>
      <c r="BM194" s="31"/>
      <c r="BN194" s="31"/>
      <c r="BO194" s="31"/>
      <c r="BP194" s="31"/>
      <c r="BQ194" s="31"/>
    </row>
    <row r="195" spans="2:69">
      <c r="B195" t="s">
        <v>385</v>
      </c>
      <c r="J195" s="26"/>
      <c r="K195" s="26"/>
      <c r="L195" s="26"/>
      <c r="M195" s="26"/>
      <c r="N195" s="26"/>
      <c r="O195" s="26"/>
      <c r="P195" s="26"/>
      <c r="Q195" s="26"/>
      <c r="R195" s="26"/>
      <c r="S195" s="26"/>
      <c r="T195" s="26"/>
      <c r="U195" s="26"/>
      <c r="V195" s="26"/>
      <c r="W195" s="26"/>
      <c r="X195" s="26"/>
      <c r="Y195" s="26"/>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row>
    <row r="196" spans="2:69">
      <c r="B196" s="17" t="s">
        <v>386</v>
      </c>
      <c r="C196" s="280">
        <v>0.36</v>
      </c>
      <c r="F196" s="108" t="str">
        <f>$C$26&amp;"$/boarding"</f>
        <v>2024$/boarding</v>
      </c>
      <c r="J196" s="26"/>
      <c r="K196" s="26"/>
      <c r="L196" s="26"/>
      <c r="M196" s="26"/>
      <c r="N196" s="26"/>
      <c r="O196" s="26"/>
      <c r="P196" s="26"/>
      <c r="Q196" s="26"/>
      <c r="R196" s="26"/>
      <c r="S196" s="26"/>
      <c r="T196" s="26"/>
      <c r="U196" s="26"/>
      <c r="V196" s="26"/>
      <c r="W196" s="26"/>
      <c r="X196" s="26"/>
      <c r="Y196" s="26"/>
      <c r="Z196" s="22">
        <f t="shared" ref="Z196:AI203" si="40">IF($C$193=1,$C196*Z$46,$C196)</f>
        <v>0.36</v>
      </c>
      <c r="AA196" s="22">
        <f t="shared" si="40"/>
        <v>0.36</v>
      </c>
      <c r="AB196" s="22">
        <f t="shared" si="40"/>
        <v>0.36</v>
      </c>
      <c r="AC196" s="22">
        <f t="shared" si="40"/>
        <v>0.36</v>
      </c>
      <c r="AD196" s="22">
        <f t="shared" si="40"/>
        <v>0.36</v>
      </c>
      <c r="AE196" s="22">
        <f t="shared" si="40"/>
        <v>0.36</v>
      </c>
      <c r="AF196" s="22">
        <f t="shared" si="40"/>
        <v>0.36</v>
      </c>
      <c r="AG196" s="22">
        <f t="shared" si="40"/>
        <v>0.36</v>
      </c>
      <c r="AH196" s="22">
        <f t="shared" si="40"/>
        <v>0.36</v>
      </c>
      <c r="AI196" s="22">
        <f t="shared" si="40"/>
        <v>0.36</v>
      </c>
      <c r="AJ196" s="22">
        <f t="shared" ref="AJ196:AS203" si="41">IF($C$193=1,$C196*AJ$46,$C196)</f>
        <v>0.36</v>
      </c>
      <c r="AK196" s="22">
        <f t="shared" si="41"/>
        <v>0.36</v>
      </c>
      <c r="AL196" s="22">
        <f t="shared" si="41"/>
        <v>0.36</v>
      </c>
      <c r="AM196" s="22">
        <f t="shared" si="41"/>
        <v>0.36</v>
      </c>
      <c r="AN196" s="22">
        <f t="shared" si="41"/>
        <v>0.36</v>
      </c>
      <c r="AO196" s="22">
        <f t="shared" si="41"/>
        <v>0.36</v>
      </c>
      <c r="AP196" s="22">
        <f t="shared" si="41"/>
        <v>0.36</v>
      </c>
      <c r="AQ196" s="22">
        <f t="shared" si="41"/>
        <v>0.36</v>
      </c>
      <c r="AR196" s="22">
        <f t="shared" si="41"/>
        <v>0.36</v>
      </c>
      <c r="AS196" s="22">
        <f t="shared" si="41"/>
        <v>0.36</v>
      </c>
      <c r="AT196" s="22">
        <f t="shared" ref="AT196:BC203" si="42">IF($C$193=1,$C196*AT$46,$C196)</f>
        <v>0.36</v>
      </c>
      <c r="AU196" s="22">
        <f t="shared" si="42"/>
        <v>0.36</v>
      </c>
      <c r="AV196" s="22">
        <f t="shared" si="42"/>
        <v>0.36</v>
      </c>
      <c r="AW196" s="22">
        <f t="shared" si="42"/>
        <v>0.36</v>
      </c>
      <c r="AX196" s="22">
        <f t="shared" si="42"/>
        <v>0.36</v>
      </c>
      <c r="AY196" s="22">
        <f t="shared" si="42"/>
        <v>0.36</v>
      </c>
      <c r="AZ196" s="22">
        <f t="shared" si="42"/>
        <v>0.36</v>
      </c>
      <c r="BA196" s="22">
        <f t="shared" si="42"/>
        <v>0.36</v>
      </c>
      <c r="BB196" s="22">
        <f t="shared" si="42"/>
        <v>0.36</v>
      </c>
      <c r="BC196" s="22">
        <f t="shared" si="42"/>
        <v>0.36</v>
      </c>
      <c r="BD196" s="22">
        <f t="shared" ref="BD196:BQ203" si="43">IF($C$193=1,$C196*BD$46,$C196)</f>
        <v>0.36</v>
      </c>
      <c r="BE196" s="22">
        <f t="shared" si="43"/>
        <v>0.36</v>
      </c>
      <c r="BF196" s="22">
        <f t="shared" si="43"/>
        <v>0.36</v>
      </c>
      <c r="BG196" s="22">
        <f t="shared" si="43"/>
        <v>0.36</v>
      </c>
      <c r="BH196" s="22">
        <f t="shared" si="43"/>
        <v>0.36</v>
      </c>
      <c r="BI196" s="22">
        <f t="shared" si="43"/>
        <v>0.36</v>
      </c>
      <c r="BJ196" s="22">
        <f t="shared" si="43"/>
        <v>0.36</v>
      </c>
      <c r="BK196" s="22">
        <f t="shared" si="43"/>
        <v>0.36</v>
      </c>
      <c r="BL196" s="22">
        <f t="shared" si="43"/>
        <v>0.36</v>
      </c>
      <c r="BM196" s="22">
        <f t="shared" si="43"/>
        <v>0.36</v>
      </c>
      <c r="BN196" s="22">
        <f t="shared" si="43"/>
        <v>0.36</v>
      </c>
      <c r="BO196" s="22">
        <f t="shared" si="43"/>
        <v>0.36</v>
      </c>
      <c r="BP196" s="22">
        <f t="shared" si="43"/>
        <v>0.36</v>
      </c>
      <c r="BQ196" s="22">
        <f t="shared" si="43"/>
        <v>0.36</v>
      </c>
    </row>
    <row r="197" spans="2:69">
      <c r="B197" s="17" t="s">
        <v>387</v>
      </c>
      <c r="C197" s="280">
        <v>0.73</v>
      </c>
      <c r="F197" s="108" t="str">
        <f t="shared" ref="F197:F203" si="44">$C$26&amp;"$/boarding"</f>
        <v>2024$/boarding</v>
      </c>
      <c r="J197" s="26"/>
      <c r="K197" s="26"/>
      <c r="L197" s="26"/>
      <c r="M197" s="26"/>
      <c r="N197" s="26"/>
      <c r="O197" s="26"/>
      <c r="P197" s="26"/>
      <c r="Q197" s="26"/>
      <c r="R197" s="26"/>
      <c r="S197" s="26"/>
      <c r="T197" s="26"/>
      <c r="U197" s="26"/>
      <c r="V197" s="26"/>
      <c r="W197" s="26"/>
      <c r="X197" s="26"/>
      <c r="Y197" s="26"/>
      <c r="Z197" s="22">
        <f t="shared" si="40"/>
        <v>0.73</v>
      </c>
      <c r="AA197" s="22">
        <f t="shared" si="40"/>
        <v>0.73</v>
      </c>
      <c r="AB197" s="22">
        <f t="shared" si="40"/>
        <v>0.73</v>
      </c>
      <c r="AC197" s="22">
        <f t="shared" si="40"/>
        <v>0.73</v>
      </c>
      <c r="AD197" s="22">
        <f t="shared" si="40"/>
        <v>0.73</v>
      </c>
      <c r="AE197" s="22">
        <f t="shared" si="40"/>
        <v>0.73</v>
      </c>
      <c r="AF197" s="22">
        <f t="shared" si="40"/>
        <v>0.73</v>
      </c>
      <c r="AG197" s="22">
        <f t="shared" si="40"/>
        <v>0.73</v>
      </c>
      <c r="AH197" s="22">
        <f t="shared" si="40"/>
        <v>0.73</v>
      </c>
      <c r="AI197" s="22">
        <f t="shared" si="40"/>
        <v>0.73</v>
      </c>
      <c r="AJ197" s="22">
        <f t="shared" si="41"/>
        <v>0.73</v>
      </c>
      <c r="AK197" s="22">
        <f t="shared" si="41"/>
        <v>0.73</v>
      </c>
      <c r="AL197" s="22">
        <f t="shared" si="41"/>
        <v>0.73</v>
      </c>
      <c r="AM197" s="22">
        <f t="shared" si="41"/>
        <v>0.73</v>
      </c>
      <c r="AN197" s="22">
        <f t="shared" si="41"/>
        <v>0.73</v>
      </c>
      <c r="AO197" s="22">
        <f t="shared" si="41"/>
        <v>0.73</v>
      </c>
      <c r="AP197" s="22">
        <f t="shared" si="41"/>
        <v>0.73</v>
      </c>
      <c r="AQ197" s="22">
        <f t="shared" si="41"/>
        <v>0.73</v>
      </c>
      <c r="AR197" s="22">
        <f t="shared" si="41"/>
        <v>0.73</v>
      </c>
      <c r="AS197" s="22">
        <f t="shared" si="41"/>
        <v>0.73</v>
      </c>
      <c r="AT197" s="22">
        <f t="shared" si="42"/>
        <v>0.73</v>
      </c>
      <c r="AU197" s="22">
        <f t="shared" si="42"/>
        <v>0.73</v>
      </c>
      <c r="AV197" s="22">
        <f t="shared" si="42"/>
        <v>0.73</v>
      </c>
      <c r="AW197" s="22">
        <f t="shared" si="42"/>
        <v>0.73</v>
      </c>
      <c r="AX197" s="22">
        <f t="shared" si="42"/>
        <v>0.73</v>
      </c>
      <c r="AY197" s="22">
        <f t="shared" si="42"/>
        <v>0.73</v>
      </c>
      <c r="AZ197" s="22">
        <f t="shared" si="42"/>
        <v>0.73</v>
      </c>
      <c r="BA197" s="22">
        <f t="shared" si="42"/>
        <v>0.73</v>
      </c>
      <c r="BB197" s="22">
        <f t="shared" si="42"/>
        <v>0.73</v>
      </c>
      <c r="BC197" s="22">
        <f t="shared" si="42"/>
        <v>0.73</v>
      </c>
      <c r="BD197" s="22">
        <f t="shared" si="43"/>
        <v>0.73</v>
      </c>
      <c r="BE197" s="22">
        <f t="shared" si="43"/>
        <v>0.73</v>
      </c>
      <c r="BF197" s="22">
        <f t="shared" si="43"/>
        <v>0.73</v>
      </c>
      <c r="BG197" s="22">
        <f t="shared" si="43"/>
        <v>0.73</v>
      </c>
      <c r="BH197" s="22">
        <f t="shared" si="43"/>
        <v>0.73</v>
      </c>
      <c r="BI197" s="22">
        <f t="shared" si="43"/>
        <v>0.73</v>
      </c>
      <c r="BJ197" s="22">
        <f t="shared" si="43"/>
        <v>0.73</v>
      </c>
      <c r="BK197" s="22">
        <f t="shared" si="43"/>
        <v>0.73</v>
      </c>
      <c r="BL197" s="22">
        <f t="shared" si="43"/>
        <v>0.73</v>
      </c>
      <c r="BM197" s="22">
        <f t="shared" si="43"/>
        <v>0.73</v>
      </c>
      <c r="BN197" s="22">
        <f t="shared" si="43"/>
        <v>0.73</v>
      </c>
      <c r="BO197" s="22">
        <f t="shared" si="43"/>
        <v>0.73</v>
      </c>
      <c r="BP197" s="22">
        <f t="shared" si="43"/>
        <v>0.73</v>
      </c>
      <c r="BQ197" s="22">
        <f t="shared" si="43"/>
        <v>0.73</v>
      </c>
    </row>
    <row r="198" spans="2:69">
      <c r="B198" s="17" t="s">
        <v>388</v>
      </c>
      <c r="C198" s="280">
        <v>1.82</v>
      </c>
      <c r="F198" s="108" t="str">
        <f t="shared" si="44"/>
        <v>2024$/boarding</v>
      </c>
      <c r="J198" s="26"/>
      <c r="K198" s="26"/>
      <c r="L198" s="26"/>
      <c r="M198" s="26"/>
      <c r="N198" s="26"/>
      <c r="O198" s="26"/>
      <c r="P198" s="26"/>
      <c r="Q198" s="26"/>
      <c r="R198" s="26"/>
      <c r="S198" s="26"/>
      <c r="T198" s="26"/>
      <c r="U198" s="26"/>
      <c r="V198" s="26"/>
      <c r="W198" s="26"/>
      <c r="X198" s="26"/>
      <c r="Y198" s="26"/>
      <c r="Z198" s="22">
        <f t="shared" si="40"/>
        <v>1.82</v>
      </c>
      <c r="AA198" s="22">
        <f t="shared" si="40"/>
        <v>1.82</v>
      </c>
      <c r="AB198" s="22">
        <f t="shared" si="40"/>
        <v>1.82</v>
      </c>
      <c r="AC198" s="22">
        <f t="shared" si="40"/>
        <v>1.82</v>
      </c>
      <c r="AD198" s="22">
        <f t="shared" si="40"/>
        <v>1.82</v>
      </c>
      <c r="AE198" s="22">
        <f t="shared" si="40"/>
        <v>1.82</v>
      </c>
      <c r="AF198" s="22">
        <f t="shared" si="40"/>
        <v>1.82</v>
      </c>
      <c r="AG198" s="22">
        <f t="shared" si="40"/>
        <v>1.82</v>
      </c>
      <c r="AH198" s="22">
        <f t="shared" si="40"/>
        <v>1.82</v>
      </c>
      <c r="AI198" s="22">
        <f t="shared" si="40"/>
        <v>1.82</v>
      </c>
      <c r="AJ198" s="22">
        <f t="shared" si="41"/>
        <v>1.82</v>
      </c>
      <c r="AK198" s="22">
        <f t="shared" si="41"/>
        <v>1.82</v>
      </c>
      <c r="AL198" s="22">
        <f t="shared" si="41"/>
        <v>1.82</v>
      </c>
      <c r="AM198" s="22">
        <f t="shared" si="41"/>
        <v>1.82</v>
      </c>
      <c r="AN198" s="22">
        <f t="shared" si="41"/>
        <v>1.82</v>
      </c>
      <c r="AO198" s="22">
        <f t="shared" si="41"/>
        <v>1.82</v>
      </c>
      <c r="AP198" s="22">
        <f t="shared" si="41"/>
        <v>1.82</v>
      </c>
      <c r="AQ198" s="22">
        <f t="shared" si="41"/>
        <v>1.82</v>
      </c>
      <c r="AR198" s="22">
        <f t="shared" si="41"/>
        <v>1.82</v>
      </c>
      <c r="AS198" s="22">
        <f t="shared" si="41"/>
        <v>1.82</v>
      </c>
      <c r="AT198" s="22">
        <f t="shared" si="42"/>
        <v>1.82</v>
      </c>
      <c r="AU198" s="22">
        <f t="shared" si="42"/>
        <v>1.82</v>
      </c>
      <c r="AV198" s="22">
        <f t="shared" si="42"/>
        <v>1.82</v>
      </c>
      <c r="AW198" s="22">
        <f t="shared" si="42"/>
        <v>1.82</v>
      </c>
      <c r="AX198" s="22">
        <f t="shared" si="42"/>
        <v>1.82</v>
      </c>
      <c r="AY198" s="22">
        <f t="shared" si="42"/>
        <v>1.82</v>
      </c>
      <c r="AZ198" s="22">
        <f t="shared" si="42"/>
        <v>1.82</v>
      </c>
      <c r="BA198" s="22">
        <f t="shared" si="42"/>
        <v>1.82</v>
      </c>
      <c r="BB198" s="22">
        <f t="shared" si="42"/>
        <v>1.82</v>
      </c>
      <c r="BC198" s="22">
        <f t="shared" si="42"/>
        <v>1.82</v>
      </c>
      <c r="BD198" s="22">
        <f t="shared" si="43"/>
        <v>1.82</v>
      </c>
      <c r="BE198" s="22">
        <f t="shared" si="43"/>
        <v>1.82</v>
      </c>
      <c r="BF198" s="22">
        <f t="shared" si="43"/>
        <v>1.82</v>
      </c>
      <c r="BG198" s="22">
        <f t="shared" si="43"/>
        <v>1.82</v>
      </c>
      <c r="BH198" s="22">
        <f t="shared" si="43"/>
        <v>1.82</v>
      </c>
      <c r="BI198" s="22">
        <f t="shared" si="43"/>
        <v>1.82</v>
      </c>
      <c r="BJ198" s="22">
        <f t="shared" si="43"/>
        <v>1.82</v>
      </c>
      <c r="BK198" s="22">
        <f t="shared" si="43"/>
        <v>1.82</v>
      </c>
      <c r="BL198" s="22">
        <f t="shared" si="43"/>
        <v>1.82</v>
      </c>
      <c r="BM198" s="22">
        <f t="shared" si="43"/>
        <v>1.82</v>
      </c>
      <c r="BN198" s="22">
        <f t="shared" si="43"/>
        <v>1.82</v>
      </c>
      <c r="BO198" s="22">
        <f t="shared" si="43"/>
        <v>1.82</v>
      </c>
      <c r="BP198" s="22">
        <f t="shared" si="43"/>
        <v>1.82</v>
      </c>
      <c r="BQ198" s="22">
        <f t="shared" si="43"/>
        <v>1.82</v>
      </c>
    </row>
    <row r="199" spans="2:69">
      <c r="B199" s="17" t="s">
        <v>389</v>
      </c>
      <c r="C199" s="280">
        <v>2.1800000000000002</v>
      </c>
      <c r="F199" s="108" t="str">
        <f t="shared" si="44"/>
        <v>2024$/boarding</v>
      </c>
      <c r="J199" s="26"/>
      <c r="K199" s="26"/>
      <c r="L199" s="26"/>
      <c r="M199" s="26"/>
      <c r="N199" s="26"/>
      <c r="O199" s="26"/>
      <c r="P199" s="26"/>
      <c r="Q199" s="26"/>
      <c r="R199" s="26"/>
      <c r="S199" s="26"/>
      <c r="T199" s="26"/>
      <c r="U199" s="26"/>
      <c r="V199" s="26"/>
      <c r="W199" s="26"/>
      <c r="X199" s="26"/>
      <c r="Y199" s="26"/>
      <c r="Z199" s="22">
        <f t="shared" si="40"/>
        <v>2.1800000000000002</v>
      </c>
      <c r="AA199" s="22">
        <f t="shared" si="40"/>
        <v>2.1800000000000002</v>
      </c>
      <c r="AB199" s="22">
        <f t="shared" si="40"/>
        <v>2.1800000000000002</v>
      </c>
      <c r="AC199" s="22">
        <f t="shared" si="40"/>
        <v>2.1800000000000002</v>
      </c>
      <c r="AD199" s="22">
        <f t="shared" si="40"/>
        <v>2.1800000000000002</v>
      </c>
      <c r="AE199" s="22">
        <f t="shared" si="40"/>
        <v>2.1800000000000002</v>
      </c>
      <c r="AF199" s="22">
        <f t="shared" si="40"/>
        <v>2.1800000000000002</v>
      </c>
      <c r="AG199" s="22">
        <f t="shared" si="40"/>
        <v>2.1800000000000002</v>
      </c>
      <c r="AH199" s="22">
        <f t="shared" si="40"/>
        <v>2.1800000000000002</v>
      </c>
      <c r="AI199" s="22">
        <f t="shared" si="40"/>
        <v>2.1800000000000002</v>
      </c>
      <c r="AJ199" s="22">
        <f t="shared" si="41"/>
        <v>2.1800000000000002</v>
      </c>
      <c r="AK199" s="22">
        <f t="shared" si="41"/>
        <v>2.1800000000000002</v>
      </c>
      <c r="AL199" s="22">
        <f t="shared" si="41"/>
        <v>2.1800000000000002</v>
      </c>
      <c r="AM199" s="22">
        <f t="shared" si="41"/>
        <v>2.1800000000000002</v>
      </c>
      <c r="AN199" s="22">
        <f t="shared" si="41"/>
        <v>2.1800000000000002</v>
      </c>
      <c r="AO199" s="22">
        <f t="shared" si="41"/>
        <v>2.1800000000000002</v>
      </c>
      <c r="AP199" s="22">
        <f t="shared" si="41"/>
        <v>2.1800000000000002</v>
      </c>
      <c r="AQ199" s="22">
        <f t="shared" si="41"/>
        <v>2.1800000000000002</v>
      </c>
      <c r="AR199" s="22">
        <f t="shared" si="41"/>
        <v>2.1800000000000002</v>
      </c>
      <c r="AS199" s="22">
        <f t="shared" si="41"/>
        <v>2.1800000000000002</v>
      </c>
      <c r="AT199" s="22">
        <f t="shared" si="42"/>
        <v>2.1800000000000002</v>
      </c>
      <c r="AU199" s="22">
        <f t="shared" si="42"/>
        <v>2.1800000000000002</v>
      </c>
      <c r="AV199" s="22">
        <f t="shared" si="42"/>
        <v>2.1800000000000002</v>
      </c>
      <c r="AW199" s="22">
        <f t="shared" si="42"/>
        <v>2.1800000000000002</v>
      </c>
      <c r="AX199" s="22">
        <f t="shared" si="42"/>
        <v>2.1800000000000002</v>
      </c>
      <c r="AY199" s="22">
        <f t="shared" si="42"/>
        <v>2.1800000000000002</v>
      </c>
      <c r="AZ199" s="22">
        <f t="shared" si="42"/>
        <v>2.1800000000000002</v>
      </c>
      <c r="BA199" s="22">
        <f t="shared" si="42"/>
        <v>2.1800000000000002</v>
      </c>
      <c r="BB199" s="22">
        <f t="shared" si="42"/>
        <v>2.1800000000000002</v>
      </c>
      <c r="BC199" s="22">
        <f t="shared" si="42"/>
        <v>2.1800000000000002</v>
      </c>
      <c r="BD199" s="22">
        <f t="shared" si="43"/>
        <v>2.1800000000000002</v>
      </c>
      <c r="BE199" s="22">
        <f t="shared" si="43"/>
        <v>2.1800000000000002</v>
      </c>
      <c r="BF199" s="22">
        <f t="shared" si="43"/>
        <v>2.1800000000000002</v>
      </c>
      <c r="BG199" s="22">
        <f t="shared" si="43"/>
        <v>2.1800000000000002</v>
      </c>
      <c r="BH199" s="22">
        <f t="shared" si="43"/>
        <v>2.1800000000000002</v>
      </c>
      <c r="BI199" s="22">
        <f t="shared" si="43"/>
        <v>2.1800000000000002</v>
      </c>
      <c r="BJ199" s="22">
        <f t="shared" si="43"/>
        <v>2.1800000000000002</v>
      </c>
      <c r="BK199" s="22">
        <f t="shared" si="43"/>
        <v>2.1800000000000002</v>
      </c>
      <c r="BL199" s="22">
        <f t="shared" si="43"/>
        <v>2.1800000000000002</v>
      </c>
      <c r="BM199" s="22">
        <f t="shared" si="43"/>
        <v>2.1800000000000002</v>
      </c>
      <c r="BN199" s="22">
        <f t="shared" si="43"/>
        <v>2.1800000000000002</v>
      </c>
      <c r="BO199" s="22">
        <f t="shared" si="43"/>
        <v>2.1800000000000002</v>
      </c>
      <c r="BP199" s="22">
        <f t="shared" si="43"/>
        <v>2.1800000000000002</v>
      </c>
      <c r="BQ199" s="22">
        <f t="shared" si="43"/>
        <v>2.1800000000000002</v>
      </c>
    </row>
    <row r="200" spans="2:69">
      <c r="B200" s="17" t="s">
        <v>390</v>
      </c>
      <c r="C200" s="280">
        <v>3.63</v>
      </c>
      <c r="F200" s="108" t="str">
        <f t="shared" si="44"/>
        <v>2024$/boarding</v>
      </c>
      <c r="J200" s="26"/>
      <c r="K200" s="26"/>
      <c r="L200" s="26"/>
      <c r="M200" s="26"/>
      <c r="N200" s="26"/>
      <c r="O200" s="26"/>
      <c r="P200" s="26"/>
      <c r="Q200" s="26"/>
      <c r="R200" s="26"/>
      <c r="S200" s="26"/>
      <c r="T200" s="26"/>
      <c r="U200" s="26"/>
      <c r="V200" s="26"/>
      <c r="W200" s="26"/>
      <c r="X200" s="26"/>
      <c r="Y200" s="26"/>
      <c r="Z200" s="22">
        <f t="shared" si="40"/>
        <v>3.63</v>
      </c>
      <c r="AA200" s="22">
        <f t="shared" si="40"/>
        <v>3.63</v>
      </c>
      <c r="AB200" s="22">
        <f t="shared" si="40"/>
        <v>3.63</v>
      </c>
      <c r="AC200" s="22">
        <f t="shared" si="40"/>
        <v>3.63</v>
      </c>
      <c r="AD200" s="22">
        <f t="shared" si="40"/>
        <v>3.63</v>
      </c>
      <c r="AE200" s="22">
        <f t="shared" si="40"/>
        <v>3.63</v>
      </c>
      <c r="AF200" s="22">
        <f t="shared" si="40"/>
        <v>3.63</v>
      </c>
      <c r="AG200" s="22">
        <f t="shared" si="40"/>
        <v>3.63</v>
      </c>
      <c r="AH200" s="22">
        <f t="shared" si="40"/>
        <v>3.63</v>
      </c>
      <c r="AI200" s="22">
        <f t="shared" si="40"/>
        <v>3.63</v>
      </c>
      <c r="AJ200" s="22">
        <f t="shared" si="41"/>
        <v>3.63</v>
      </c>
      <c r="AK200" s="22">
        <f t="shared" si="41"/>
        <v>3.63</v>
      </c>
      <c r="AL200" s="22">
        <f t="shared" si="41"/>
        <v>3.63</v>
      </c>
      <c r="AM200" s="22">
        <f t="shared" si="41"/>
        <v>3.63</v>
      </c>
      <c r="AN200" s="22">
        <f t="shared" si="41"/>
        <v>3.63</v>
      </c>
      <c r="AO200" s="22">
        <f t="shared" si="41"/>
        <v>3.63</v>
      </c>
      <c r="AP200" s="22">
        <f t="shared" si="41"/>
        <v>3.63</v>
      </c>
      <c r="AQ200" s="22">
        <f t="shared" si="41"/>
        <v>3.63</v>
      </c>
      <c r="AR200" s="22">
        <f t="shared" si="41"/>
        <v>3.63</v>
      </c>
      <c r="AS200" s="22">
        <f t="shared" si="41"/>
        <v>3.63</v>
      </c>
      <c r="AT200" s="22">
        <f t="shared" si="42"/>
        <v>3.63</v>
      </c>
      <c r="AU200" s="22">
        <f t="shared" si="42"/>
        <v>3.63</v>
      </c>
      <c r="AV200" s="22">
        <f t="shared" si="42"/>
        <v>3.63</v>
      </c>
      <c r="AW200" s="22">
        <f t="shared" si="42"/>
        <v>3.63</v>
      </c>
      <c r="AX200" s="22">
        <f t="shared" si="42"/>
        <v>3.63</v>
      </c>
      <c r="AY200" s="22">
        <f t="shared" si="42"/>
        <v>3.63</v>
      </c>
      <c r="AZ200" s="22">
        <f t="shared" si="42"/>
        <v>3.63</v>
      </c>
      <c r="BA200" s="22">
        <f t="shared" si="42"/>
        <v>3.63</v>
      </c>
      <c r="BB200" s="22">
        <f t="shared" si="42"/>
        <v>3.63</v>
      </c>
      <c r="BC200" s="22">
        <f t="shared" si="42"/>
        <v>3.63</v>
      </c>
      <c r="BD200" s="22">
        <f t="shared" si="43"/>
        <v>3.63</v>
      </c>
      <c r="BE200" s="22">
        <f t="shared" si="43"/>
        <v>3.63</v>
      </c>
      <c r="BF200" s="22">
        <f t="shared" si="43"/>
        <v>3.63</v>
      </c>
      <c r="BG200" s="22">
        <f t="shared" si="43"/>
        <v>3.63</v>
      </c>
      <c r="BH200" s="22">
        <f t="shared" si="43"/>
        <v>3.63</v>
      </c>
      <c r="BI200" s="22">
        <f t="shared" si="43"/>
        <v>3.63</v>
      </c>
      <c r="BJ200" s="22">
        <f t="shared" si="43"/>
        <v>3.63</v>
      </c>
      <c r="BK200" s="22">
        <f t="shared" si="43"/>
        <v>3.63</v>
      </c>
      <c r="BL200" s="22">
        <f t="shared" si="43"/>
        <v>3.63</v>
      </c>
      <c r="BM200" s="22">
        <f t="shared" si="43"/>
        <v>3.63</v>
      </c>
      <c r="BN200" s="22">
        <f t="shared" si="43"/>
        <v>3.63</v>
      </c>
      <c r="BO200" s="22">
        <f t="shared" si="43"/>
        <v>3.63</v>
      </c>
      <c r="BP200" s="22">
        <f t="shared" si="43"/>
        <v>3.63</v>
      </c>
      <c r="BQ200" s="22">
        <f t="shared" si="43"/>
        <v>3.63</v>
      </c>
    </row>
    <row r="201" spans="2:69">
      <c r="B201" s="17" t="s">
        <v>391</v>
      </c>
      <c r="C201" s="280">
        <v>4</v>
      </c>
      <c r="F201" s="108" t="str">
        <f t="shared" si="44"/>
        <v>2024$/boarding</v>
      </c>
      <c r="J201" s="26"/>
      <c r="K201" s="26"/>
      <c r="L201" s="26"/>
      <c r="M201" s="26"/>
      <c r="N201" s="26"/>
      <c r="O201" s="26"/>
      <c r="P201" s="26"/>
      <c r="Q201" s="26"/>
      <c r="R201" s="26"/>
      <c r="S201" s="26"/>
      <c r="T201" s="26"/>
      <c r="U201" s="26"/>
      <c r="V201" s="26"/>
      <c r="W201" s="26"/>
      <c r="X201" s="26"/>
      <c r="Y201" s="26"/>
      <c r="Z201" s="22">
        <f t="shared" si="40"/>
        <v>4</v>
      </c>
      <c r="AA201" s="22">
        <f t="shared" si="40"/>
        <v>4</v>
      </c>
      <c r="AB201" s="22">
        <f t="shared" si="40"/>
        <v>4</v>
      </c>
      <c r="AC201" s="22">
        <f t="shared" si="40"/>
        <v>4</v>
      </c>
      <c r="AD201" s="22">
        <f t="shared" si="40"/>
        <v>4</v>
      </c>
      <c r="AE201" s="22">
        <f t="shared" si="40"/>
        <v>4</v>
      </c>
      <c r="AF201" s="22">
        <f t="shared" si="40"/>
        <v>4</v>
      </c>
      <c r="AG201" s="22">
        <f t="shared" si="40"/>
        <v>4</v>
      </c>
      <c r="AH201" s="22">
        <f t="shared" si="40"/>
        <v>4</v>
      </c>
      <c r="AI201" s="22">
        <f t="shared" si="40"/>
        <v>4</v>
      </c>
      <c r="AJ201" s="22">
        <f t="shared" si="41"/>
        <v>4</v>
      </c>
      <c r="AK201" s="22">
        <f t="shared" si="41"/>
        <v>4</v>
      </c>
      <c r="AL201" s="22">
        <f t="shared" si="41"/>
        <v>4</v>
      </c>
      <c r="AM201" s="22">
        <f t="shared" si="41"/>
        <v>4</v>
      </c>
      <c r="AN201" s="22">
        <f t="shared" si="41"/>
        <v>4</v>
      </c>
      <c r="AO201" s="22">
        <f t="shared" si="41"/>
        <v>4</v>
      </c>
      <c r="AP201" s="22">
        <f t="shared" si="41"/>
        <v>4</v>
      </c>
      <c r="AQ201" s="22">
        <f t="shared" si="41"/>
        <v>4</v>
      </c>
      <c r="AR201" s="22">
        <f t="shared" si="41"/>
        <v>4</v>
      </c>
      <c r="AS201" s="22">
        <f t="shared" si="41"/>
        <v>4</v>
      </c>
      <c r="AT201" s="22">
        <f t="shared" si="42"/>
        <v>4</v>
      </c>
      <c r="AU201" s="22">
        <f t="shared" si="42"/>
        <v>4</v>
      </c>
      <c r="AV201" s="22">
        <f t="shared" si="42"/>
        <v>4</v>
      </c>
      <c r="AW201" s="22">
        <f t="shared" si="42"/>
        <v>4</v>
      </c>
      <c r="AX201" s="22">
        <f t="shared" si="42"/>
        <v>4</v>
      </c>
      <c r="AY201" s="22">
        <f t="shared" si="42"/>
        <v>4</v>
      </c>
      <c r="AZ201" s="22">
        <f t="shared" si="42"/>
        <v>4</v>
      </c>
      <c r="BA201" s="22">
        <f t="shared" si="42"/>
        <v>4</v>
      </c>
      <c r="BB201" s="22">
        <f t="shared" si="42"/>
        <v>4</v>
      </c>
      <c r="BC201" s="22">
        <f t="shared" si="42"/>
        <v>4</v>
      </c>
      <c r="BD201" s="22">
        <f t="shared" si="43"/>
        <v>4</v>
      </c>
      <c r="BE201" s="22">
        <f t="shared" si="43"/>
        <v>4</v>
      </c>
      <c r="BF201" s="22">
        <f t="shared" si="43"/>
        <v>4</v>
      </c>
      <c r="BG201" s="22">
        <f t="shared" si="43"/>
        <v>4</v>
      </c>
      <c r="BH201" s="22">
        <f t="shared" si="43"/>
        <v>4</v>
      </c>
      <c r="BI201" s="22">
        <f t="shared" si="43"/>
        <v>4</v>
      </c>
      <c r="BJ201" s="22">
        <f t="shared" si="43"/>
        <v>4</v>
      </c>
      <c r="BK201" s="22">
        <f t="shared" si="43"/>
        <v>4</v>
      </c>
      <c r="BL201" s="22">
        <f t="shared" si="43"/>
        <v>4</v>
      </c>
      <c r="BM201" s="22">
        <f t="shared" si="43"/>
        <v>4</v>
      </c>
      <c r="BN201" s="22">
        <f t="shared" si="43"/>
        <v>4</v>
      </c>
      <c r="BO201" s="22">
        <f t="shared" si="43"/>
        <v>4</v>
      </c>
      <c r="BP201" s="22">
        <f t="shared" si="43"/>
        <v>4</v>
      </c>
      <c r="BQ201" s="22">
        <f t="shared" si="43"/>
        <v>4</v>
      </c>
    </row>
    <row r="202" spans="2:69">
      <c r="B202" s="17" t="s">
        <v>392</v>
      </c>
      <c r="C202" s="280">
        <v>5.81</v>
      </c>
      <c r="F202" s="108" t="str">
        <f t="shared" si="44"/>
        <v>2024$/boarding</v>
      </c>
      <c r="J202" s="26"/>
      <c r="K202" s="26"/>
      <c r="L202" s="26"/>
      <c r="M202" s="26"/>
      <c r="N202" s="26"/>
      <c r="O202" s="26"/>
      <c r="P202" s="26"/>
      <c r="Q202" s="26"/>
      <c r="R202" s="26"/>
      <c r="S202" s="26"/>
      <c r="T202" s="26"/>
      <c r="U202" s="26"/>
      <c r="V202" s="26"/>
      <c r="W202" s="26"/>
      <c r="X202" s="26"/>
      <c r="Y202" s="26"/>
      <c r="Z202" s="22">
        <f t="shared" si="40"/>
        <v>5.81</v>
      </c>
      <c r="AA202" s="22">
        <f t="shared" si="40"/>
        <v>5.81</v>
      </c>
      <c r="AB202" s="22">
        <f t="shared" si="40"/>
        <v>5.81</v>
      </c>
      <c r="AC202" s="22">
        <f t="shared" si="40"/>
        <v>5.81</v>
      </c>
      <c r="AD202" s="22">
        <f t="shared" si="40"/>
        <v>5.81</v>
      </c>
      <c r="AE202" s="22">
        <f t="shared" si="40"/>
        <v>5.81</v>
      </c>
      <c r="AF202" s="22">
        <f t="shared" si="40"/>
        <v>5.81</v>
      </c>
      <c r="AG202" s="22">
        <f t="shared" si="40"/>
        <v>5.81</v>
      </c>
      <c r="AH202" s="22">
        <f t="shared" si="40"/>
        <v>5.81</v>
      </c>
      <c r="AI202" s="22">
        <f t="shared" si="40"/>
        <v>5.81</v>
      </c>
      <c r="AJ202" s="22">
        <f t="shared" si="41"/>
        <v>5.81</v>
      </c>
      <c r="AK202" s="22">
        <f t="shared" si="41"/>
        <v>5.81</v>
      </c>
      <c r="AL202" s="22">
        <f t="shared" si="41"/>
        <v>5.81</v>
      </c>
      <c r="AM202" s="22">
        <f t="shared" si="41"/>
        <v>5.81</v>
      </c>
      <c r="AN202" s="22">
        <f t="shared" si="41"/>
        <v>5.81</v>
      </c>
      <c r="AO202" s="22">
        <f t="shared" si="41"/>
        <v>5.81</v>
      </c>
      <c r="AP202" s="22">
        <f t="shared" si="41"/>
        <v>5.81</v>
      </c>
      <c r="AQ202" s="22">
        <f t="shared" si="41"/>
        <v>5.81</v>
      </c>
      <c r="AR202" s="22">
        <f t="shared" si="41"/>
        <v>5.81</v>
      </c>
      <c r="AS202" s="22">
        <f t="shared" si="41"/>
        <v>5.81</v>
      </c>
      <c r="AT202" s="22">
        <f t="shared" si="42"/>
        <v>5.81</v>
      </c>
      <c r="AU202" s="22">
        <f t="shared" si="42"/>
        <v>5.81</v>
      </c>
      <c r="AV202" s="22">
        <f t="shared" si="42"/>
        <v>5.81</v>
      </c>
      <c r="AW202" s="22">
        <f t="shared" si="42"/>
        <v>5.81</v>
      </c>
      <c r="AX202" s="22">
        <f t="shared" si="42"/>
        <v>5.81</v>
      </c>
      <c r="AY202" s="22">
        <f t="shared" si="42"/>
        <v>5.81</v>
      </c>
      <c r="AZ202" s="22">
        <f t="shared" si="42"/>
        <v>5.81</v>
      </c>
      <c r="BA202" s="22">
        <f t="shared" si="42"/>
        <v>5.81</v>
      </c>
      <c r="BB202" s="22">
        <f t="shared" si="42"/>
        <v>5.81</v>
      </c>
      <c r="BC202" s="22">
        <f t="shared" si="42"/>
        <v>5.81</v>
      </c>
      <c r="BD202" s="22">
        <f t="shared" si="43"/>
        <v>5.81</v>
      </c>
      <c r="BE202" s="22">
        <f t="shared" si="43"/>
        <v>5.81</v>
      </c>
      <c r="BF202" s="22">
        <f t="shared" si="43"/>
        <v>5.81</v>
      </c>
      <c r="BG202" s="22">
        <f t="shared" si="43"/>
        <v>5.81</v>
      </c>
      <c r="BH202" s="22">
        <f t="shared" si="43"/>
        <v>5.81</v>
      </c>
      <c r="BI202" s="22">
        <f t="shared" si="43"/>
        <v>5.81</v>
      </c>
      <c r="BJ202" s="22">
        <f t="shared" si="43"/>
        <v>5.81</v>
      </c>
      <c r="BK202" s="22">
        <f t="shared" si="43"/>
        <v>5.81</v>
      </c>
      <c r="BL202" s="22">
        <f t="shared" si="43"/>
        <v>5.81</v>
      </c>
      <c r="BM202" s="22">
        <f t="shared" si="43"/>
        <v>5.81</v>
      </c>
      <c r="BN202" s="22">
        <f t="shared" si="43"/>
        <v>5.81</v>
      </c>
      <c r="BO202" s="22">
        <f t="shared" si="43"/>
        <v>5.81</v>
      </c>
      <c r="BP202" s="22">
        <f t="shared" si="43"/>
        <v>5.81</v>
      </c>
      <c r="BQ202" s="22">
        <f t="shared" si="43"/>
        <v>5.81</v>
      </c>
    </row>
    <row r="203" spans="2:69">
      <c r="B203" s="17" t="s">
        <v>393</v>
      </c>
      <c r="C203" s="280">
        <v>4</v>
      </c>
      <c r="F203" s="108" t="str">
        <f t="shared" si="44"/>
        <v>2024$/boarding</v>
      </c>
      <c r="J203" s="26"/>
      <c r="K203" s="26"/>
      <c r="L203" s="26"/>
      <c r="M203" s="26"/>
      <c r="N203" s="26"/>
      <c r="O203" s="26"/>
      <c r="P203" s="26"/>
      <c r="Q203" s="26"/>
      <c r="R203" s="26"/>
      <c r="S203" s="26"/>
      <c r="T203" s="26"/>
      <c r="U203" s="26"/>
      <c r="V203" s="26"/>
      <c r="W203" s="26"/>
      <c r="X203" s="26"/>
      <c r="Y203" s="26"/>
      <c r="Z203" s="22">
        <f t="shared" si="40"/>
        <v>4</v>
      </c>
      <c r="AA203" s="22">
        <f t="shared" si="40"/>
        <v>4</v>
      </c>
      <c r="AB203" s="22">
        <f t="shared" si="40"/>
        <v>4</v>
      </c>
      <c r="AC203" s="22">
        <f t="shared" si="40"/>
        <v>4</v>
      </c>
      <c r="AD203" s="22">
        <f t="shared" si="40"/>
        <v>4</v>
      </c>
      <c r="AE203" s="22">
        <f t="shared" si="40"/>
        <v>4</v>
      </c>
      <c r="AF203" s="22">
        <f t="shared" si="40"/>
        <v>4</v>
      </c>
      <c r="AG203" s="22">
        <f t="shared" si="40"/>
        <v>4</v>
      </c>
      <c r="AH203" s="22">
        <f t="shared" si="40"/>
        <v>4</v>
      </c>
      <c r="AI203" s="22">
        <f t="shared" si="40"/>
        <v>4</v>
      </c>
      <c r="AJ203" s="22">
        <f t="shared" si="41"/>
        <v>4</v>
      </c>
      <c r="AK203" s="22">
        <f t="shared" si="41"/>
        <v>4</v>
      </c>
      <c r="AL203" s="22">
        <f t="shared" si="41"/>
        <v>4</v>
      </c>
      <c r="AM203" s="22">
        <f t="shared" si="41"/>
        <v>4</v>
      </c>
      <c r="AN203" s="22">
        <f t="shared" si="41"/>
        <v>4</v>
      </c>
      <c r="AO203" s="22">
        <f t="shared" si="41"/>
        <v>4</v>
      </c>
      <c r="AP203" s="22">
        <f t="shared" si="41"/>
        <v>4</v>
      </c>
      <c r="AQ203" s="22">
        <f t="shared" si="41"/>
        <v>4</v>
      </c>
      <c r="AR203" s="22">
        <f t="shared" si="41"/>
        <v>4</v>
      </c>
      <c r="AS203" s="22">
        <f t="shared" si="41"/>
        <v>4</v>
      </c>
      <c r="AT203" s="22">
        <f t="shared" si="42"/>
        <v>4</v>
      </c>
      <c r="AU203" s="22">
        <f t="shared" si="42"/>
        <v>4</v>
      </c>
      <c r="AV203" s="22">
        <f t="shared" si="42"/>
        <v>4</v>
      </c>
      <c r="AW203" s="22">
        <f t="shared" si="42"/>
        <v>4</v>
      </c>
      <c r="AX203" s="22">
        <f t="shared" si="42"/>
        <v>4</v>
      </c>
      <c r="AY203" s="22">
        <f t="shared" si="42"/>
        <v>4</v>
      </c>
      <c r="AZ203" s="22">
        <f t="shared" si="42"/>
        <v>4</v>
      </c>
      <c r="BA203" s="22">
        <f t="shared" si="42"/>
        <v>4</v>
      </c>
      <c r="BB203" s="22">
        <f t="shared" si="42"/>
        <v>4</v>
      </c>
      <c r="BC203" s="22">
        <f t="shared" si="42"/>
        <v>4</v>
      </c>
      <c r="BD203" s="22">
        <f t="shared" si="43"/>
        <v>4</v>
      </c>
      <c r="BE203" s="22">
        <f t="shared" si="43"/>
        <v>4</v>
      </c>
      <c r="BF203" s="22">
        <f t="shared" si="43"/>
        <v>4</v>
      </c>
      <c r="BG203" s="22">
        <f t="shared" si="43"/>
        <v>4</v>
      </c>
      <c r="BH203" s="22">
        <f t="shared" si="43"/>
        <v>4</v>
      </c>
      <c r="BI203" s="22">
        <f t="shared" si="43"/>
        <v>4</v>
      </c>
      <c r="BJ203" s="22">
        <f t="shared" si="43"/>
        <v>4</v>
      </c>
      <c r="BK203" s="22">
        <f t="shared" si="43"/>
        <v>4</v>
      </c>
      <c r="BL203" s="22">
        <f t="shared" si="43"/>
        <v>4</v>
      </c>
      <c r="BM203" s="22">
        <f t="shared" si="43"/>
        <v>4</v>
      </c>
      <c r="BN203" s="22">
        <f t="shared" si="43"/>
        <v>4</v>
      </c>
      <c r="BO203" s="22">
        <f t="shared" si="43"/>
        <v>4</v>
      </c>
      <c r="BP203" s="22">
        <f t="shared" si="43"/>
        <v>4</v>
      </c>
      <c r="BQ203" s="22">
        <f t="shared" si="43"/>
        <v>4</v>
      </c>
    </row>
    <row r="204" spans="2:69">
      <c r="J204" s="26"/>
      <c r="K204" s="26"/>
      <c r="L204" s="26"/>
      <c r="M204" s="26"/>
      <c r="N204" s="26"/>
      <c r="O204" s="26"/>
      <c r="P204" s="26"/>
      <c r="Q204" s="26"/>
      <c r="R204" s="26"/>
      <c r="S204" s="26"/>
      <c r="T204" s="26"/>
      <c r="U204" s="26"/>
      <c r="V204" s="26"/>
      <c r="W204" s="26"/>
      <c r="X204" s="26"/>
      <c r="Y204" s="26"/>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row>
    <row r="205" spans="2:69">
      <c r="B205" t="s">
        <v>394</v>
      </c>
      <c r="J205" s="26"/>
      <c r="K205" s="26"/>
      <c r="L205" s="26"/>
      <c r="M205" s="26"/>
      <c r="N205" s="26"/>
      <c r="O205" s="26"/>
      <c r="P205" s="26"/>
      <c r="Q205" s="26"/>
      <c r="R205" s="26"/>
      <c r="S205" s="26"/>
      <c r="T205" s="26"/>
      <c r="U205" s="26"/>
      <c r="V205" s="26"/>
      <c r="W205" s="26"/>
      <c r="X205" s="26"/>
      <c r="Y205" s="26"/>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row>
    <row r="206" spans="2:69">
      <c r="B206" s="17" t="s">
        <v>386</v>
      </c>
      <c r="C206" s="280">
        <v>0.44</v>
      </c>
      <c r="F206" s="108" t="str">
        <f>$C$26&amp;"$/passenger hour"</f>
        <v>2024$/passenger hour</v>
      </c>
      <c r="J206" s="26"/>
      <c r="K206" s="26"/>
      <c r="L206" s="26"/>
      <c r="M206" s="26"/>
      <c r="N206" s="26"/>
      <c r="O206" s="26"/>
      <c r="P206" s="26"/>
      <c r="Q206" s="26"/>
      <c r="R206" s="26"/>
      <c r="S206" s="26"/>
      <c r="T206" s="26"/>
      <c r="U206" s="26"/>
      <c r="V206" s="26"/>
      <c r="W206" s="26"/>
      <c r="X206" s="26"/>
      <c r="Y206" s="26"/>
      <c r="Z206" s="22">
        <f t="shared" ref="Z206:AI213" si="45">IF($C$193=1,$C206*Z$46,$C206)</f>
        <v>0.44</v>
      </c>
      <c r="AA206" s="22">
        <f t="shared" si="45"/>
        <v>0.44</v>
      </c>
      <c r="AB206" s="22">
        <f t="shared" si="45"/>
        <v>0.44</v>
      </c>
      <c r="AC206" s="22">
        <f t="shared" si="45"/>
        <v>0.44</v>
      </c>
      <c r="AD206" s="22">
        <f t="shared" si="45"/>
        <v>0.44</v>
      </c>
      <c r="AE206" s="22">
        <f t="shared" si="45"/>
        <v>0.44</v>
      </c>
      <c r="AF206" s="22">
        <f t="shared" si="45"/>
        <v>0.44</v>
      </c>
      <c r="AG206" s="22">
        <f t="shared" si="45"/>
        <v>0.44</v>
      </c>
      <c r="AH206" s="22">
        <f t="shared" si="45"/>
        <v>0.44</v>
      </c>
      <c r="AI206" s="22">
        <f t="shared" si="45"/>
        <v>0.44</v>
      </c>
      <c r="AJ206" s="22">
        <f t="shared" ref="AJ206:AS213" si="46">IF($C$193=1,$C206*AJ$46,$C206)</f>
        <v>0.44</v>
      </c>
      <c r="AK206" s="22">
        <f t="shared" si="46"/>
        <v>0.44</v>
      </c>
      <c r="AL206" s="22">
        <f t="shared" si="46"/>
        <v>0.44</v>
      </c>
      <c r="AM206" s="22">
        <f t="shared" si="46"/>
        <v>0.44</v>
      </c>
      <c r="AN206" s="22">
        <f t="shared" si="46"/>
        <v>0.44</v>
      </c>
      <c r="AO206" s="22">
        <f t="shared" si="46"/>
        <v>0.44</v>
      </c>
      <c r="AP206" s="22">
        <f t="shared" si="46"/>
        <v>0.44</v>
      </c>
      <c r="AQ206" s="22">
        <f t="shared" si="46"/>
        <v>0.44</v>
      </c>
      <c r="AR206" s="22">
        <f t="shared" si="46"/>
        <v>0.44</v>
      </c>
      <c r="AS206" s="22">
        <f t="shared" si="46"/>
        <v>0.44</v>
      </c>
      <c r="AT206" s="22">
        <f t="shared" ref="AT206:BC213" si="47">IF($C$193=1,$C206*AT$46,$C206)</f>
        <v>0.44</v>
      </c>
      <c r="AU206" s="22">
        <f t="shared" si="47"/>
        <v>0.44</v>
      </c>
      <c r="AV206" s="22">
        <f t="shared" si="47"/>
        <v>0.44</v>
      </c>
      <c r="AW206" s="22">
        <f t="shared" si="47"/>
        <v>0.44</v>
      </c>
      <c r="AX206" s="22">
        <f t="shared" si="47"/>
        <v>0.44</v>
      </c>
      <c r="AY206" s="22">
        <f t="shared" si="47"/>
        <v>0.44</v>
      </c>
      <c r="AZ206" s="22">
        <f t="shared" si="47"/>
        <v>0.44</v>
      </c>
      <c r="BA206" s="22">
        <f t="shared" si="47"/>
        <v>0.44</v>
      </c>
      <c r="BB206" s="22">
        <f t="shared" si="47"/>
        <v>0.44</v>
      </c>
      <c r="BC206" s="22">
        <f t="shared" si="47"/>
        <v>0.44</v>
      </c>
      <c r="BD206" s="22">
        <f t="shared" ref="BD206:BQ213" si="48">IF($C$193=1,$C206*BD$46,$C206)</f>
        <v>0.44</v>
      </c>
      <c r="BE206" s="22">
        <f t="shared" si="48"/>
        <v>0.44</v>
      </c>
      <c r="BF206" s="22">
        <f t="shared" si="48"/>
        <v>0.44</v>
      </c>
      <c r="BG206" s="22">
        <f t="shared" si="48"/>
        <v>0.44</v>
      </c>
      <c r="BH206" s="22">
        <f t="shared" si="48"/>
        <v>0.44</v>
      </c>
      <c r="BI206" s="22">
        <f t="shared" si="48"/>
        <v>0.44</v>
      </c>
      <c r="BJ206" s="22">
        <f t="shared" si="48"/>
        <v>0.44</v>
      </c>
      <c r="BK206" s="22">
        <f t="shared" si="48"/>
        <v>0.44</v>
      </c>
      <c r="BL206" s="22">
        <f t="shared" si="48"/>
        <v>0.44</v>
      </c>
      <c r="BM206" s="22">
        <f t="shared" si="48"/>
        <v>0.44</v>
      </c>
      <c r="BN206" s="22">
        <f t="shared" si="48"/>
        <v>0.44</v>
      </c>
      <c r="BO206" s="22">
        <f t="shared" si="48"/>
        <v>0.44</v>
      </c>
      <c r="BP206" s="22">
        <f t="shared" si="48"/>
        <v>0.44</v>
      </c>
      <c r="BQ206" s="22">
        <f t="shared" si="48"/>
        <v>0.44</v>
      </c>
    </row>
    <row r="207" spans="2:69">
      <c r="B207" s="17" t="s">
        <v>387</v>
      </c>
      <c r="C207" s="280">
        <v>0.87</v>
      </c>
      <c r="F207" s="108" t="str">
        <f t="shared" ref="F207:F213" si="49">$C$26&amp;"$/passenger hour"</f>
        <v>2024$/passenger hour</v>
      </c>
      <c r="J207" s="26"/>
      <c r="K207" s="26"/>
      <c r="L207" s="26"/>
      <c r="M207" s="26"/>
      <c r="N207" s="26"/>
      <c r="O207" s="26"/>
      <c r="P207" s="26"/>
      <c r="Q207" s="26"/>
      <c r="R207" s="26"/>
      <c r="S207" s="26"/>
      <c r="T207" s="26"/>
      <c r="U207" s="26"/>
      <c r="V207" s="26"/>
      <c r="W207" s="26"/>
      <c r="X207" s="26"/>
      <c r="Y207" s="26"/>
      <c r="Z207" s="22">
        <f t="shared" si="45"/>
        <v>0.87</v>
      </c>
      <c r="AA207" s="22">
        <f t="shared" si="45"/>
        <v>0.87</v>
      </c>
      <c r="AB207" s="22">
        <f t="shared" si="45"/>
        <v>0.87</v>
      </c>
      <c r="AC207" s="22">
        <f t="shared" si="45"/>
        <v>0.87</v>
      </c>
      <c r="AD207" s="22">
        <f t="shared" si="45"/>
        <v>0.87</v>
      </c>
      <c r="AE207" s="22">
        <f t="shared" si="45"/>
        <v>0.87</v>
      </c>
      <c r="AF207" s="22">
        <f t="shared" si="45"/>
        <v>0.87</v>
      </c>
      <c r="AG207" s="22">
        <f t="shared" si="45"/>
        <v>0.87</v>
      </c>
      <c r="AH207" s="22">
        <f t="shared" si="45"/>
        <v>0.87</v>
      </c>
      <c r="AI207" s="22">
        <f t="shared" si="45"/>
        <v>0.87</v>
      </c>
      <c r="AJ207" s="22">
        <f t="shared" si="46"/>
        <v>0.87</v>
      </c>
      <c r="AK207" s="22">
        <f t="shared" si="46"/>
        <v>0.87</v>
      </c>
      <c r="AL207" s="22">
        <f t="shared" si="46"/>
        <v>0.87</v>
      </c>
      <c r="AM207" s="22">
        <f t="shared" si="46"/>
        <v>0.87</v>
      </c>
      <c r="AN207" s="22">
        <f t="shared" si="46"/>
        <v>0.87</v>
      </c>
      <c r="AO207" s="22">
        <f t="shared" si="46"/>
        <v>0.87</v>
      </c>
      <c r="AP207" s="22">
        <f t="shared" si="46"/>
        <v>0.87</v>
      </c>
      <c r="AQ207" s="22">
        <f t="shared" si="46"/>
        <v>0.87</v>
      </c>
      <c r="AR207" s="22">
        <f t="shared" si="46"/>
        <v>0.87</v>
      </c>
      <c r="AS207" s="22">
        <f t="shared" si="46"/>
        <v>0.87</v>
      </c>
      <c r="AT207" s="22">
        <f t="shared" si="47"/>
        <v>0.87</v>
      </c>
      <c r="AU207" s="22">
        <f t="shared" si="47"/>
        <v>0.87</v>
      </c>
      <c r="AV207" s="22">
        <f t="shared" si="47"/>
        <v>0.87</v>
      </c>
      <c r="AW207" s="22">
        <f t="shared" si="47"/>
        <v>0.87</v>
      </c>
      <c r="AX207" s="22">
        <f t="shared" si="47"/>
        <v>0.87</v>
      </c>
      <c r="AY207" s="22">
        <f t="shared" si="47"/>
        <v>0.87</v>
      </c>
      <c r="AZ207" s="22">
        <f t="shared" si="47"/>
        <v>0.87</v>
      </c>
      <c r="BA207" s="22">
        <f t="shared" si="47"/>
        <v>0.87</v>
      </c>
      <c r="BB207" s="22">
        <f t="shared" si="47"/>
        <v>0.87</v>
      </c>
      <c r="BC207" s="22">
        <f t="shared" si="47"/>
        <v>0.87</v>
      </c>
      <c r="BD207" s="22">
        <f t="shared" si="48"/>
        <v>0.87</v>
      </c>
      <c r="BE207" s="22">
        <f t="shared" si="48"/>
        <v>0.87</v>
      </c>
      <c r="BF207" s="22">
        <f t="shared" si="48"/>
        <v>0.87</v>
      </c>
      <c r="BG207" s="22">
        <f t="shared" si="48"/>
        <v>0.87</v>
      </c>
      <c r="BH207" s="22">
        <f t="shared" si="48"/>
        <v>0.87</v>
      </c>
      <c r="BI207" s="22">
        <f t="shared" si="48"/>
        <v>0.87</v>
      </c>
      <c r="BJ207" s="22">
        <f t="shared" si="48"/>
        <v>0.87</v>
      </c>
      <c r="BK207" s="22">
        <f t="shared" si="48"/>
        <v>0.87</v>
      </c>
      <c r="BL207" s="22">
        <f t="shared" si="48"/>
        <v>0.87</v>
      </c>
      <c r="BM207" s="22">
        <f t="shared" si="48"/>
        <v>0.87</v>
      </c>
      <c r="BN207" s="22">
        <f t="shared" si="48"/>
        <v>0.87</v>
      </c>
      <c r="BO207" s="22">
        <f t="shared" si="48"/>
        <v>0.87</v>
      </c>
      <c r="BP207" s="22">
        <f t="shared" si="48"/>
        <v>0.87</v>
      </c>
      <c r="BQ207" s="22">
        <f t="shared" si="48"/>
        <v>0.87</v>
      </c>
    </row>
    <row r="208" spans="2:69">
      <c r="B208" s="17" t="s">
        <v>388</v>
      </c>
      <c r="C208" s="280">
        <v>1.74</v>
      </c>
      <c r="F208" s="108" t="str">
        <f t="shared" si="49"/>
        <v>2024$/passenger hour</v>
      </c>
      <c r="J208" s="26"/>
      <c r="K208" s="26"/>
      <c r="L208" s="26"/>
      <c r="M208" s="26"/>
      <c r="N208" s="26"/>
      <c r="O208" s="26"/>
      <c r="P208" s="26"/>
      <c r="Q208" s="26"/>
      <c r="R208" s="26"/>
      <c r="S208" s="26"/>
      <c r="T208" s="26"/>
      <c r="U208" s="26"/>
      <c r="V208" s="26"/>
      <c r="W208" s="26"/>
      <c r="X208" s="26"/>
      <c r="Y208" s="26"/>
      <c r="Z208" s="22">
        <f t="shared" si="45"/>
        <v>1.74</v>
      </c>
      <c r="AA208" s="22">
        <f t="shared" si="45"/>
        <v>1.74</v>
      </c>
      <c r="AB208" s="22">
        <f t="shared" si="45"/>
        <v>1.74</v>
      </c>
      <c r="AC208" s="22">
        <f t="shared" si="45"/>
        <v>1.74</v>
      </c>
      <c r="AD208" s="22">
        <f t="shared" si="45"/>
        <v>1.74</v>
      </c>
      <c r="AE208" s="22">
        <f t="shared" si="45"/>
        <v>1.74</v>
      </c>
      <c r="AF208" s="22">
        <f t="shared" si="45"/>
        <v>1.74</v>
      </c>
      <c r="AG208" s="22">
        <f t="shared" si="45"/>
        <v>1.74</v>
      </c>
      <c r="AH208" s="22">
        <f t="shared" si="45"/>
        <v>1.74</v>
      </c>
      <c r="AI208" s="22">
        <f t="shared" si="45"/>
        <v>1.74</v>
      </c>
      <c r="AJ208" s="22">
        <f t="shared" si="46"/>
        <v>1.74</v>
      </c>
      <c r="AK208" s="22">
        <f t="shared" si="46"/>
        <v>1.74</v>
      </c>
      <c r="AL208" s="22">
        <f t="shared" si="46"/>
        <v>1.74</v>
      </c>
      <c r="AM208" s="22">
        <f t="shared" si="46"/>
        <v>1.74</v>
      </c>
      <c r="AN208" s="22">
        <f t="shared" si="46"/>
        <v>1.74</v>
      </c>
      <c r="AO208" s="22">
        <f t="shared" si="46"/>
        <v>1.74</v>
      </c>
      <c r="AP208" s="22">
        <f t="shared" si="46"/>
        <v>1.74</v>
      </c>
      <c r="AQ208" s="22">
        <f t="shared" si="46"/>
        <v>1.74</v>
      </c>
      <c r="AR208" s="22">
        <f t="shared" si="46"/>
        <v>1.74</v>
      </c>
      <c r="AS208" s="22">
        <f t="shared" si="46"/>
        <v>1.74</v>
      </c>
      <c r="AT208" s="22">
        <f t="shared" si="47"/>
        <v>1.74</v>
      </c>
      <c r="AU208" s="22">
        <f t="shared" si="47"/>
        <v>1.74</v>
      </c>
      <c r="AV208" s="22">
        <f t="shared" si="47"/>
        <v>1.74</v>
      </c>
      <c r="AW208" s="22">
        <f t="shared" si="47"/>
        <v>1.74</v>
      </c>
      <c r="AX208" s="22">
        <f t="shared" si="47"/>
        <v>1.74</v>
      </c>
      <c r="AY208" s="22">
        <f t="shared" si="47"/>
        <v>1.74</v>
      </c>
      <c r="AZ208" s="22">
        <f t="shared" si="47"/>
        <v>1.74</v>
      </c>
      <c r="BA208" s="22">
        <f t="shared" si="47"/>
        <v>1.74</v>
      </c>
      <c r="BB208" s="22">
        <f t="shared" si="47"/>
        <v>1.74</v>
      </c>
      <c r="BC208" s="22">
        <f t="shared" si="47"/>
        <v>1.74</v>
      </c>
      <c r="BD208" s="22">
        <f t="shared" si="48"/>
        <v>1.74</v>
      </c>
      <c r="BE208" s="22">
        <f t="shared" si="48"/>
        <v>1.74</v>
      </c>
      <c r="BF208" s="22">
        <f t="shared" si="48"/>
        <v>1.74</v>
      </c>
      <c r="BG208" s="22">
        <f t="shared" si="48"/>
        <v>1.74</v>
      </c>
      <c r="BH208" s="22">
        <f t="shared" si="48"/>
        <v>1.74</v>
      </c>
      <c r="BI208" s="22">
        <f t="shared" si="48"/>
        <v>1.74</v>
      </c>
      <c r="BJ208" s="22">
        <f t="shared" si="48"/>
        <v>1.74</v>
      </c>
      <c r="BK208" s="22">
        <f t="shared" si="48"/>
        <v>1.74</v>
      </c>
      <c r="BL208" s="22">
        <f t="shared" si="48"/>
        <v>1.74</v>
      </c>
      <c r="BM208" s="22">
        <f t="shared" si="48"/>
        <v>1.74</v>
      </c>
      <c r="BN208" s="22">
        <f t="shared" si="48"/>
        <v>1.74</v>
      </c>
      <c r="BO208" s="22">
        <f t="shared" si="48"/>
        <v>1.74</v>
      </c>
      <c r="BP208" s="22">
        <f t="shared" si="48"/>
        <v>1.74</v>
      </c>
      <c r="BQ208" s="22">
        <f t="shared" si="48"/>
        <v>1.74</v>
      </c>
    </row>
    <row r="209" spans="1:72">
      <c r="B209" s="17" t="s">
        <v>389</v>
      </c>
      <c r="C209" s="280">
        <v>2.1800000000000002</v>
      </c>
      <c r="F209" s="108" t="str">
        <f t="shared" si="49"/>
        <v>2024$/passenger hour</v>
      </c>
      <c r="J209" s="26"/>
      <c r="K209" s="26"/>
      <c r="L209" s="26"/>
      <c r="M209" s="26"/>
      <c r="N209" s="26"/>
      <c r="O209" s="26"/>
      <c r="P209" s="26"/>
      <c r="Q209" s="26"/>
      <c r="R209" s="26"/>
      <c r="S209" s="26"/>
      <c r="T209" s="26"/>
      <c r="U209" s="26"/>
      <c r="V209" s="26"/>
      <c r="W209" s="26"/>
      <c r="X209" s="26"/>
      <c r="Y209" s="26"/>
      <c r="Z209" s="22">
        <f t="shared" si="45"/>
        <v>2.1800000000000002</v>
      </c>
      <c r="AA209" s="22">
        <f t="shared" si="45"/>
        <v>2.1800000000000002</v>
      </c>
      <c r="AB209" s="22">
        <f t="shared" si="45"/>
        <v>2.1800000000000002</v>
      </c>
      <c r="AC209" s="22">
        <f t="shared" si="45"/>
        <v>2.1800000000000002</v>
      </c>
      <c r="AD209" s="22">
        <f t="shared" si="45"/>
        <v>2.1800000000000002</v>
      </c>
      <c r="AE209" s="22">
        <f t="shared" si="45"/>
        <v>2.1800000000000002</v>
      </c>
      <c r="AF209" s="22">
        <f t="shared" si="45"/>
        <v>2.1800000000000002</v>
      </c>
      <c r="AG209" s="22">
        <f t="shared" si="45"/>
        <v>2.1800000000000002</v>
      </c>
      <c r="AH209" s="22">
        <f t="shared" si="45"/>
        <v>2.1800000000000002</v>
      </c>
      <c r="AI209" s="22">
        <f t="shared" si="45"/>
        <v>2.1800000000000002</v>
      </c>
      <c r="AJ209" s="22">
        <f t="shared" si="46"/>
        <v>2.1800000000000002</v>
      </c>
      <c r="AK209" s="22">
        <f t="shared" si="46"/>
        <v>2.1800000000000002</v>
      </c>
      <c r="AL209" s="22">
        <f t="shared" si="46"/>
        <v>2.1800000000000002</v>
      </c>
      <c r="AM209" s="22">
        <f t="shared" si="46"/>
        <v>2.1800000000000002</v>
      </c>
      <c r="AN209" s="22">
        <f t="shared" si="46"/>
        <v>2.1800000000000002</v>
      </c>
      <c r="AO209" s="22">
        <f t="shared" si="46"/>
        <v>2.1800000000000002</v>
      </c>
      <c r="AP209" s="22">
        <f t="shared" si="46"/>
        <v>2.1800000000000002</v>
      </c>
      <c r="AQ209" s="22">
        <f t="shared" si="46"/>
        <v>2.1800000000000002</v>
      </c>
      <c r="AR209" s="22">
        <f t="shared" si="46"/>
        <v>2.1800000000000002</v>
      </c>
      <c r="AS209" s="22">
        <f t="shared" si="46"/>
        <v>2.1800000000000002</v>
      </c>
      <c r="AT209" s="22">
        <f t="shared" si="47"/>
        <v>2.1800000000000002</v>
      </c>
      <c r="AU209" s="22">
        <f t="shared" si="47"/>
        <v>2.1800000000000002</v>
      </c>
      <c r="AV209" s="22">
        <f t="shared" si="47"/>
        <v>2.1800000000000002</v>
      </c>
      <c r="AW209" s="22">
        <f t="shared" si="47"/>
        <v>2.1800000000000002</v>
      </c>
      <c r="AX209" s="22">
        <f t="shared" si="47"/>
        <v>2.1800000000000002</v>
      </c>
      <c r="AY209" s="22">
        <f t="shared" si="47"/>
        <v>2.1800000000000002</v>
      </c>
      <c r="AZ209" s="22">
        <f t="shared" si="47"/>
        <v>2.1800000000000002</v>
      </c>
      <c r="BA209" s="22">
        <f t="shared" si="47"/>
        <v>2.1800000000000002</v>
      </c>
      <c r="BB209" s="22">
        <f t="shared" si="47"/>
        <v>2.1800000000000002</v>
      </c>
      <c r="BC209" s="22">
        <f t="shared" si="47"/>
        <v>2.1800000000000002</v>
      </c>
      <c r="BD209" s="22">
        <f t="shared" si="48"/>
        <v>2.1800000000000002</v>
      </c>
      <c r="BE209" s="22">
        <f t="shared" si="48"/>
        <v>2.1800000000000002</v>
      </c>
      <c r="BF209" s="22">
        <f t="shared" si="48"/>
        <v>2.1800000000000002</v>
      </c>
      <c r="BG209" s="22">
        <f t="shared" si="48"/>
        <v>2.1800000000000002</v>
      </c>
      <c r="BH209" s="22">
        <f t="shared" si="48"/>
        <v>2.1800000000000002</v>
      </c>
      <c r="BI209" s="22">
        <f t="shared" si="48"/>
        <v>2.1800000000000002</v>
      </c>
      <c r="BJ209" s="22">
        <f t="shared" si="48"/>
        <v>2.1800000000000002</v>
      </c>
      <c r="BK209" s="22">
        <f t="shared" si="48"/>
        <v>2.1800000000000002</v>
      </c>
      <c r="BL209" s="22">
        <f t="shared" si="48"/>
        <v>2.1800000000000002</v>
      </c>
      <c r="BM209" s="22">
        <f t="shared" si="48"/>
        <v>2.1800000000000002</v>
      </c>
      <c r="BN209" s="22">
        <f t="shared" si="48"/>
        <v>2.1800000000000002</v>
      </c>
      <c r="BO209" s="22">
        <f t="shared" si="48"/>
        <v>2.1800000000000002</v>
      </c>
      <c r="BP209" s="22">
        <f t="shared" si="48"/>
        <v>2.1800000000000002</v>
      </c>
      <c r="BQ209" s="22">
        <f t="shared" si="48"/>
        <v>2.1800000000000002</v>
      </c>
    </row>
    <row r="210" spans="1:72">
      <c r="B210" s="17" t="s">
        <v>390</v>
      </c>
      <c r="C210" s="280">
        <v>3.92</v>
      </c>
      <c r="F210" s="108" t="str">
        <f t="shared" si="49"/>
        <v>2024$/passenger hour</v>
      </c>
      <c r="J210" s="26"/>
      <c r="K210" s="26"/>
      <c r="L210" s="26"/>
      <c r="M210" s="26"/>
      <c r="N210" s="26"/>
      <c r="O210" s="26"/>
      <c r="P210" s="26"/>
      <c r="Q210" s="26"/>
      <c r="R210" s="26"/>
      <c r="S210" s="26"/>
      <c r="T210" s="26"/>
      <c r="U210" s="26"/>
      <c r="V210" s="26"/>
      <c r="W210" s="26"/>
      <c r="X210" s="26"/>
      <c r="Y210" s="26"/>
      <c r="Z210" s="22">
        <f t="shared" si="45"/>
        <v>3.92</v>
      </c>
      <c r="AA210" s="22">
        <f t="shared" si="45"/>
        <v>3.92</v>
      </c>
      <c r="AB210" s="22">
        <f t="shared" si="45"/>
        <v>3.92</v>
      </c>
      <c r="AC210" s="22">
        <f t="shared" si="45"/>
        <v>3.92</v>
      </c>
      <c r="AD210" s="22">
        <f t="shared" si="45"/>
        <v>3.92</v>
      </c>
      <c r="AE210" s="22">
        <f t="shared" si="45"/>
        <v>3.92</v>
      </c>
      <c r="AF210" s="22">
        <f t="shared" si="45"/>
        <v>3.92</v>
      </c>
      <c r="AG210" s="22">
        <f t="shared" si="45"/>
        <v>3.92</v>
      </c>
      <c r="AH210" s="22">
        <f t="shared" si="45"/>
        <v>3.92</v>
      </c>
      <c r="AI210" s="22">
        <f t="shared" si="45"/>
        <v>3.92</v>
      </c>
      <c r="AJ210" s="22">
        <f t="shared" si="46"/>
        <v>3.92</v>
      </c>
      <c r="AK210" s="22">
        <f t="shared" si="46"/>
        <v>3.92</v>
      </c>
      <c r="AL210" s="22">
        <f t="shared" si="46"/>
        <v>3.92</v>
      </c>
      <c r="AM210" s="22">
        <f t="shared" si="46"/>
        <v>3.92</v>
      </c>
      <c r="AN210" s="22">
        <f t="shared" si="46"/>
        <v>3.92</v>
      </c>
      <c r="AO210" s="22">
        <f t="shared" si="46"/>
        <v>3.92</v>
      </c>
      <c r="AP210" s="22">
        <f t="shared" si="46"/>
        <v>3.92</v>
      </c>
      <c r="AQ210" s="22">
        <f t="shared" si="46"/>
        <v>3.92</v>
      </c>
      <c r="AR210" s="22">
        <f t="shared" si="46"/>
        <v>3.92</v>
      </c>
      <c r="AS210" s="22">
        <f t="shared" si="46"/>
        <v>3.92</v>
      </c>
      <c r="AT210" s="22">
        <f t="shared" si="47"/>
        <v>3.92</v>
      </c>
      <c r="AU210" s="22">
        <f t="shared" si="47"/>
        <v>3.92</v>
      </c>
      <c r="AV210" s="22">
        <f t="shared" si="47"/>
        <v>3.92</v>
      </c>
      <c r="AW210" s="22">
        <f t="shared" si="47"/>
        <v>3.92</v>
      </c>
      <c r="AX210" s="22">
        <f t="shared" si="47"/>
        <v>3.92</v>
      </c>
      <c r="AY210" s="22">
        <f t="shared" si="47"/>
        <v>3.92</v>
      </c>
      <c r="AZ210" s="22">
        <f t="shared" si="47"/>
        <v>3.92</v>
      </c>
      <c r="BA210" s="22">
        <f t="shared" si="47"/>
        <v>3.92</v>
      </c>
      <c r="BB210" s="22">
        <f t="shared" si="47"/>
        <v>3.92</v>
      </c>
      <c r="BC210" s="22">
        <f t="shared" si="47"/>
        <v>3.92</v>
      </c>
      <c r="BD210" s="22">
        <f t="shared" si="48"/>
        <v>3.92</v>
      </c>
      <c r="BE210" s="22">
        <f t="shared" si="48"/>
        <v>3.92</v>
      </c>
      <c r="BF210" s="22">
        <f t="shared" si="48"/>
        <v>3.92</v>
      </c>
      <c r="BG210" s="22">
        <f t="shared" si="48"/>
        <v>3.92</v>
      </c>
      <c r="BH210" s="22">
        <f t="shared" si="48"/>
        <v>3.92</v>
      </c>
      <c r="BI210" s="22">
        <f t="shared" si="48"/>
        <v>3.92</v>
      </c>
      <c r="BJ210" s="22">
        <f t="shared" si="48"/>
        <v>3.92</v>
      </c>
      <c r="BK210" s="22">
        <f t="shared" si="48"/>
        <v>3.92</v>
      </c>
      <c r="BL210" s="22">
        <f t="shared" si="48"/>
        <v>3.92</v>
      </c>
      <c r="BM210" s="22">
        <f t="shared" si="48"/>
        <v>3.92</v>
      </c>
      <c r="BN210" s="22">
        <f t="shared" si="48"/>
        <v>3.92</v>
      </c>
      <c r="BO210" s="22">
        <f t="shared" si="48"/>
        <v>3.92</v>
      </c>
      <c r="BP210" s="22">
        <f t="shared" si="48"/>
        <v>3.92</v>
      </c>
      <c r="BQ210" s="22">
        <f t="shared" si="48"/>
        <v>3.92</v>
      </c>
    </row>
    <row r="211" spans="1:72">
      <c r="B211" s="17" t="s">
        <v>391</v>
      </c>
      <c r="C211" s="280">
        <v>4.3600000000000003</v>
      </c>
      <c r="F211" s="108" t="str">
        <f t="shared" si="49"/>
        <v>2024$/passenger hour</v>
      </c>
      <c r="J211" s="26"/>
      <c r="K211" s="26"/>
      <c r="L211" s="26"/>
      <c r="M211" s="26"/>
      <c r="N211" s="26"/>
      <c r="O211" s="26"/>
      <c r="P211" s="26"/>
      <c r="Q211" s="26"/>
      <c r="R211" s="26"/>
      <c r="S211" s="26"/>
      <c r="T211" s="26"/>
      <c r="U211" s="26"/>
      <c r="V211" s="26"/>
      <c r="W211" s="26"/>
      <c r="X211" s="26"/>
      <c r="Y211" s="26"/>
      <c r="Z211" s="22">
        <f t="shared" si="45"/>
        <v>4.3600000000000003</v>
      </c>
      <c r="AA211" s="22">
        <f t="shared" si="45"/>
        <v>4.3600000000000003</v>
      </c>
      <c r="AB211" s="22">
        <f t="shared" si="45"/>
        <v>4.3600000000000003</v>
      </c>
      <c r="AC211" s="22">
        <f t="shared" si="45"/>
        <v>4.3600000000000003</v>
      </c>
      <c r="AD211" s="22">
        <f t="shared" si="45"/>
        <v>4.3600000000000003</v>
      </c>
      <c r="AE211" s="22">
        <f t="shared" si="45"/>
        <v>4.3600000000000003</v>
      </c>
      <c r="AF211" s="22">
        <f t="shared" si="45"/>
        <v>4.3600000000000003</v>
      </c>
      <c r="AG211" s="22">
        <f t="shared" si="45"/>
        <v>4.3600000000000003</v>
      </c>
      <c r="AH211" s="22">
        <f t="shared" si="45"/>
        <v>4.3600000000000003</v>
      </c>
      <c r="AI211" s="22">
        <f t="shared" si="45"/>
        <v>4.3600000000000003</v>
      </c>
      <c r="AJ211" s="22">
        <f t="shared" si="46"/>
        <v>4.3600000000000003</v>
      </c>
      <c r="AK211" s="22">
        <f t="shared" si="46"/>
        <v>4.3600000000000003</v>
      </c>
      <c r="AL211" s="22">
        <f t="shared" si="46"/>
        <v>4.3600000000000003</v>
      </c>
      <c r="AM211" s="22">
        <f t="shared" si="46"/>
        <v>4.3600000000000003</v>
      </c>
      <c r="AN211" s="22">
        <f t="shared" si="46"/>
        <v>4.3600000000000003</v>
      </c>
      <c r="AO211" s="22">
        <f t="shared" si="46"/>
        <v>4.3600000000000003</v>
      </c>
      <c r="AP211" s="22">
        <f t="shared" si="46"/>
        <v>4.3600000000000003</v>
      </c>
      <c r="AQ211" s="22">
        <f t="shared" si="46"/>
        <v>4.3600000000000003</v>
      </c>
      <c r="AR211" s="22">
        <f t="shared" si="46"/>
        <v>4.3600000000000003</v>
      </c>
      <c r="AS211" s="22">
        <f t="shared" si="46"/>
        <v>4.3600000000000003</v>
      </c>
      <c r="AT211" s="22">
        <f t="shared" si="47"/>
        <v>4.3600000000000003</v>
      </c>
      <c r="AU211" s="22">
        <f t="shared" si="47"/>
        <v>4.3600000000000003</v>
      </c>
      <c r="AV211" s="22">
        <f t="shared" si="47"/>
        <v>4.3600000000000003</v>
      </c>
      <c r="AW211" s="22">
        <f t="shared" si="47"/>
        <v>4.3600000000000003</v>
      </c>
      <c r="AX211" s="22">
        <f t="shared" si="47"/>
        <v>4.3600000000000003</v>
      </c>
      <c r="AY211" s="22">
        <f t="shared" si="47"/>
        <v>4.3600000000000003</v>
      </c>
      <c r="AZ211" s="22">
        <f t="shared" si="47"/>
        <v>4.3600000000000003</v>
      </c>
      <c r="BA211" s="22">
        <f t="shared" si="47"/>
        <v>4.3600000000000003</v>
      </c>
      <c r="BB211" s="22">
        <f t="shared" si="47"/>
        <v>4.3600000000000003</v>
      </c>
      <c r="BC211" s="22">
        <f t="shared" si="47"/>
        <v>4.3600000000000003</v>
      </c>
      <c r="BD211" s="22">
        <f t="shared" si="48"/>
        <v>4.3600000000000003</v>
      </c>
      <c r="BE211" s="22">
        <f t="shared" si="48"/>
        <v>4.3600000000000003</v>
      </c>
      <c r="BF211" s="22">
        <f t="shared" si="48"/>
        <v>4.3600000000000003</v>
      </c>
      <c r="BG211" s="22">
        <f t="shared" si="48"/>
        <v>4.3600000000000003</v>
      </c>
      <c r="BH211" s="22">
        <f t="shared" si="48"/>
        <v>4.3600000000000003</v>
      </c>
      <c r="BI211" s="22">
        <f t="shared" si="48"/>
        <v>4.3600000000000003</v>
      </c>
      <c r="BJ211" s="22">
        <f t="shared" si="48"/>
        <v>4.3600000000000003</v>
      </c>
      <c r="BK211" s="22">
        <f t="shared" si="48"/>
        <v>4.3600000000000003</v>
      </c>
      <c r="BL211" s="22">
        <f t="shared" si="48"/>
        <v>4.3600000000000003</v>
      </c>
      <c r="BM211" s="22">
        <f t="shared" si="48"/>
        <v>4.3600000000000003</v>
      </c>
      <c r="BN211" s="22">
        <f t="shared" si="48"/>
        <v>4.3600000000000003</v>
      </c>
      <c r="BO211" s="22">
        <f t="shared" si="48"/>
        <v>4.3600000000000003</v>
      </c>
      <c r="BP211" s="22">
        <f t="shared" si="48"/>
        <v>4.3600000000000003</v>
      </c>
      <c r="BQ211" s="22">
        <f t="shared" si="48"/>
        <v>4.3600000000000003</v>
      </c>
    </row>
    <row r="212" spans="1:72">
      <c r="B212" s="17" t="s">
        <v>392</v>
      </c>
      <c r="C212" s="280">
        <v>4.3600000000000003</v>
      </c>
      <c r="F212" s="108" t="str">
        <f t="shared" si="49"/>
        <v>2024$/passenger hour</v>
      </c>
      <c r="J212" s="26"/>
      <c r="K212" s="26"/>
      <c r="L212" s="26"/>
      <c r="M212" s="26"/>
      <c r="N212" s="26"/>
      <c r="O212" s="26"/>
      <c r="P212" s="26"/>
      <c r="Q212" s="26"/>
      <c r="R212" s="26"/>
      <c r="S212" s="26"/>
      <c r="T212" s="26"/>
      <c r="U212" s="26"/>
      <c r="V212" s="26"/>
      <c r="W212" s="26"/>
      <c r="X212" s="26"/>
      <c r="Y212" s="26"/>
      <c r="Z212" s="22">
        <f t="shared" si="45"/>
        <v>4.3600000000000003</v>
      </c>
      <c r="AA212" s="22">
        <f t="shared" si="45"/>
        <v>4.3600000000000003</v>
      </c>
      <c r="AB212" s="22">
        <f t="shared" si="45"/>
        <v>4.3600000000000003</v>
      </c>
      <c r="AC212" s="22">
        <f t="shared" si="45"/>
        <v>4.3600000000000003</v>
      </c>
      <c r="AD212" s="22">
        <f t="shared" si="45"/>
        <v>4.3600000000000003</v>
      </c>
      <c r="AE212" s="22">
        <f t="shared" si="45"/>
        <v>4.3600000000000003</v>
      </c>
      <c r="AF212" s="22">
        <f t="shared" si="45"/>
        <v>4.3600000000000003</v>
      </c>
      <c r="AG212" s="22">
        <f t="shared" si="45"/>
        <v>4.3600000000000003</v>
      </c>
      <c r="AH212" s="22">
        <f t="shared" si="45"/>
        <v>4.3600000000000003</v>
      </c>
      <c r="AI212" s="22">
        <f t="shared" si="45"/>
        <v>4.3600000000000003</v>
      </c>
      <c r="AJ212" s="22">
        <f t="shared" si="46"/>
        <v>4.3600000000000003</v>
      </c>
      <c r="AK212" s="22">
        <f t="shared" si="46"/>
        <v>4.3600000000000003</v>
      </c>
      <c r="AL212" s="22">
        <f t="shared" si="46"/>
        <v>4.3600000000000003</v>
      </c>
      <c r="AM212" s="22">
        <f t="shared" si="46"/>
        <v>4.3600000000000003</v>
      </c>
      <c r="AN212" s="22">
        <f t="shared" si="46"/>
        <v>4.3600000000000003</v>
      </c>
      <c r="AO212" s="22">
        <f t="shared" si="46"/>
        <v>4.3600000000000003</v>
      </c>
      <c r="AP212" s="22">
        <f t="shared" si="46"/>
        <v>4.3600000000000003</v>
      </c>
      <c r="AQ212" s="22">
        <f t="shared" si="46"/>
        <v>4.3600000000000003</v>
      </c>
      <c r="AR212" s="22">
        <f t="shared" si="46"/>
        <v>4.3600000000000003</v>
      </c>
      <c r="AS212" s="22">
        <f t="shared" si="46"/>
        <v>4.3600000000000003</v>
      </c>
      <c r="AT212" s="22">
        <f t="shared" si="47"/>
        <v>4.3600000000000003</v>
      </c>
      <c r="AU212" s="22">
        <f t="shared" si="47"/>
        <v>4.3600000000000003</v>
      </c>
      <c r="AV212" s="22">
        <f t="shared" si="47"/>
        <v>4.3600000000000003</v>
      </c>
      <c r="AW212" s="22">
        <f t="shared" si="47"/>
        <v>4.3600000000000003</v>
      </c>
      <c r="AX212" s="22">
        <f t="shared" si="47"/>
        <v>4.3600000000000003</v>
      </c>
      <c r="AY212" s="22">
        <f t="shared" si="47"/>
        <v>4.3600000000000003</v>
      </c>
      <c r="AZ212" s="22">
        <f t="shared" si="47"/>
        <v>4.3600000000000003</v>
      </c>
      <c r="BA212" s="22">
        <f t="shared" si="47"/>
        <v>4.3600000000000003</v>
      </c>
      <c r="BB212" s="22">
        <f t="shared" si="47"/>
        <v>4.3600000000000003</v>
      </c>
      <c r="BC212" s="22">
        <f t="shared" si="47"/>
        <v>4.3600000000000003</v>
      </c>
      <c r="BD212" s="22">
        <f t="shared" si="48"/>
        <v>4.3600000000000003</v>
      </c>
      <c r="BE212" s="22">
        <f t="shared" si="48"/>
        <v>4.3600000000000003</v>
      </c>
      <c r="BF212" s="22">
        <f t="shared" si="48"/>
        <v>4.3600000000000003</v>
      </c>
      <c r="BG212" s="22">
        <f t="shared" si="48"/>
        <v>4.3600000000000003</v>
      </c>
      <c r="BH212" s="22">
        <f t="shared" si="48"/>
        <v>4.3600000000000003</v>
      </c>
      <c r="BI212" s="22">
        <f t="shared" si="48"/>
        <v>4.3600000000000003</v>
      </c>
      <c r="BJ212" s="22">
        <f t="shared" si="48"/>
        <v>4.3600000000000003</v>
      </c>
      <c r="BK212" s="22">
        <f t="shared" si="48"/>
        <v>4.3600000000000003</v>
      </c>
      <c r="BL212" s="22">
        <f t="shared" si="48"/>
        <v>4.3600000000000003</v>
      </c>
      <c r="BM212" s="22">
        <f t="shared" si="48"/>
        <v>4.3600000000000003</v>
      </c>
      <c r="BN212" s="22">
        <f t="shared" si="48"/>
        <v>4.3600000000000003</v>
      </c>
      <c r="BO212" s="22">
        <f t="shared" si="48"/>
        <v>4.3600000000000003</v>
      </c>
      <c r="BP212" s="22">
        <f t="shared" si="48"/>
        <v>4.3600000000000003</v>
      </c>
      <c r="BQ212" s="22">
        <f t="shared" si="48"/>
        <v>4.3600000000000003</v>
      </c>
    </row>
    <row r="213" spans="1:72">
      <c r="B213" s="17" t="s">
        <v>393</v>
      </c>
      <c r="C213" s="280">
        <v>4.3600000000000003</v>
      </c>
      <c r="F213" s="108" t="str">
        <f t="shared" si="49"/>
        <v>2024$/passenger hour</v>
      </c>
      <c r="J213" s="26"/>
      <c r="K213" s="26"/>
      <c r="L213" s="26"/>
      <c r="M213" s="26"/>
      <c r="N213" s="26"/>
      <c r="O213" s="26"/>
      <c r="P213" s="26"/>
      <c r="Q213" s="26"/>
      <c r="R213" s="26"/>
      <c r="S213" s="26"/>
      <c r="T213" s="26"/>
      <c r="U213" s="26"/>
      <c r="V213" s="26"/>
      <c r="W213" s="26"/>
      <c r="X213" s="26"/>
      <c r="Y213" s="26"/>
      <c r="Z213" s="22">
        <f t="shared" si="45"/>
        <v>4.3600000000000003</v>
      </c>
      <c r="AA213" s="22">
        <f t="shared" si="45"/>
        <v>4.3600000000000003</v>
      </c>
      <c r="AB213" s="22">
        <f t="shared" si="45"/>
        <v>4.3600000000000003</v>
      </c>
      <c r="AC213" s="22">
        <f t="shared" si="45"/>
        <v>4.3600000000000003</v>
      </c>
      <c r="AD213" s="22">
        <f t="shared" si="45"/>
        <v>4.3600000000000003</v>
      </c>
      <c r="AE213" s="22">
        <f t="shared" si="45"/>
        <v>4.3600000000000003</v>
      </c>
      <c r="AF213" s="22">
        <f t="shared" si="45"/>
        <v>4.3600000000000003</v>
      </c>
      <c r="AG213" s="22">
        <f t="shared" si="45"/>
        <v>4.3600000000000003</v>
      </c>
      <c r="AH213" s="22">
        <f t="shared" si="45"/>
        <v>4.3600000000000003</v>
      </c>
      <c r="AI213" s="22">
        <f t="shared" si="45"/>
        <v>4.3600000000000003</v>
      </c>
      <c r="AJ213" s="22">
        <f t="shared" si="46"/>
        <v>4.3600000000000003</v>
      </c>
      <c r="AK213" s="22">
        <f t="shared" si="46"/>
        <v>4.3600000000000003</v>
      </c>
      <c r="AL213" s="22">
        <f t="shared" si="46"/>
        <v>4.3600000000000003</v>
      </c>
      <c r="AM213" s="22">
        <f t="shared" si="46"/>
        <v>4.3600000000000003</v>
      </c>
      <c r="AN213" s="22">
        <f t="shared" si="46"/>
        <v>4.3600000000000003</v>
      </c>
      <c r="AO213" s="22">
        <f t="shared" si="46"/>
        <v>4.3600000000000003</v>
      </c>
      <c r="AP213" s="22">
        <f t="shared" si="46"/>
        <v>4.3600000000000003</v>
      </c>
      <c r="AQ213" s="22">
        <f t="shared" si="46"/>
        <v>4.3600000000000003</v>
      </c>
      <c r="AR213" s="22">
        <f t="shared" si="46"/>
        <v>4.3600000000000003</v>
      </c>
      <c r="AS213" s="22">
        <f t="shared" si="46"/>
        <v>4.3600000000000003</v>
      </c>
      <c r="AT213" s="22">
        <f t="shared" si="47"/>
        <v>4.3600000000000003</v>
      </c>
      <c r="AU213" s="22">
        <f t="shared" si="47"/>
        <v>4.3600000000000003</v>
      </c>
      <c r="AV213" s="22">
        <f t="shared" si="47"/>
        <v>4.3600000000000003</v>
      </c>
      <c r="AW213" s="22">
        <f t="shared" si="47"/>
        <v>4.3600000000000003</v>
      </c>
      <c r="AX213" s="22">
        <f t="shared" si="47"/>
        <v>4.3600000000000003</v>
      </c>
      <c r="AY213" s="22">
        <f t="shared" si="47"/>
        <v>4.3600000000000003</v>
      </c>
      <c r="AZ213" s="22">
        <f t="shared" si="47"/>
        <v>4.3600000000000003</v>
      </c>
      <c r="BA213" s="22">
        <f t="shared" si="47"/>
        <v>4.3600000000000003</v>
      </c>
      <c r="BB213" s="22">
        <f t="shared" si="47"/>
        <v>4.3600000000000003</v>
      </c>
      <c r="BC213" s="22">
        <f t="shared" si="47"/>
        <v>4.3600000000000003</v>
      </c>
      <c r="BD213" s="22">
        <f t="shared" si="48"/>
        <v>4.3600000000000003</v>
      </c>
      <c r="BE213" s="22">
        <f t="shared" si="48"/>
        <v>4.3600000000000003</v>
      </c>
      <c r="BF213" s="22">
        <f t="shared" si="48"/>
        <v>4.3600000000000003</v>
      </c>
      <c r="BG213" s="22">
        <f t="shared" si="48"/>
        <v>4.3600000000000003</v>
      </c>
      <c r="BH213" s="22">
        <f t="shared" si="48"/>
        <v>4.3600000000000003</v>
      </c>
      <c r="BI213" s="22">
        <f t="shared" si="48"/>
        <v>4.3600000000000003</v>
      </c>
      <c r="BJ213" s="22">
        <f t="shared" si="48"/>
        <v>4.3600000000000003</v>
      </c>
      <c r="BK213" s="22">
        <f t="shared" si="48"/>
        <v>4.3600000000000003</v>
      </c>
      <c r="BL213" s="22">
        <f t="shared" si="48"/>
        <v>4.3600000000000003</v>
      </c>
      <c r="BM213" s="22">
        <f t="shared" si="48"/>
        <v>4.3600000000000003</v>
      </c>
      <c r="BN213" s="22">
        <f t="shared" si="48"/>
        <v>4.3600000000000003</v>
      </c>
      <c r="BO213" s="22">
        <f t="shared" si="48"/>
        <v>4.3600000000000003</v>
      </c>
      <c r="BP213" s="22">
        <f t="shared" si="48"/>
        <v>4.3600000000000003</v>
      </c>
      <c r="BQ213" s="22">
        <f t="shared" si="48"/>
        <v>4.3600000000000003</v>
      </c>
    </row>
    <row r="214" spans="1:72">
      <c r="J214" s="26"/>
      <c r="K214" s="26"/>
      <c r="L214" s="26"/>
      <c r="M214" s="26"/>
      <c r="N214" s="26"/>
      <c r="O214" s="26"/>
      <c r="P214" s="26"/>
      <c r="Q214" s="26"/>
      <c r="R214" s="26"/>
      <c r="S214" s="26"/>
      <c r="T214" s="26"/>
      <c r="U214" s="26"/>
      <c r="V214" s="26"/>
      <c r="W214" s="26"/>
      <c r="X214" s="26"/>
      <c r="Y214" s="26"/>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row>
    <row r="215" spans="1:72" ht="15.5">
      <c r="A215" s="51" t="s">
        <v>395</v>
      </c>
      <c r="B215" s="52"/>
      <c r="C215" s="51"/>
      <c r="D215" s="51"/>
      <c r="E215" s="51"/>
      <c r="F215" s="51"/>
      <c r="H215" s="169"/>
      <c r="J215" s="93"/>
      <c r="K215" s="93"/>
      <c r="L215" s="93"/>
      <c r="M215" s="93"/>
      <c r="N215" s="93"/>
      <c r="O215" s="93"/>
      <c r="P215" s="93"/>
      <c r="Q215" s="93"/>
      <c r="R215" s="93"/>
      <c r="S215" s="93"/>
      <c r="T215" s="93"/>
      <c r="U215" s="93"/>
      <c r="V215" s="93"/>
      <c r="W215" s="93"/>
      <c r="X215" s="93"/>
      <c r="Y215" s="93"/>
      <c r="Z215" s="93"/>
      <c r="AA215" s="162"/>
      <c r="AB215" s="162"/>
      <c r="AC215" s="162"/>
      <c r="AD215" s="162"/>
      <c r="AE215" s="162"/>
      <c r="AF215" s="162"/>
      <c r="AG215" s="162"/>
      <c r="AH215" s="162"/>
      <c r="AI215" s="162"/>
      <c r="AJ215" s="162"/>
      <c r="AK215" s="162"/>
      <c r="AL215" s="162"/>
      <c r="AM215" s="162"/>
      <c r="AN215" s="162"/>
      <c r="AO215" s="162"/>
      <c r="AP215" s="162"/>
      <c r="AQ215" s="162"/>
      <c r="AR215" s="162"/>
      <c r="AS215" s="162"/>
      <c r="AT215" s="162"/>
      <c r="AU215" s="162"/>
      <c r="AV215" s="162"/>
      <c r="AW215" s="162"/>
      <c r="AX215" s="162"/>
      <c r="AY215" s="162"/>
      <c r="AZ215" s="162"/>
      <c r="BA215" s="162"/>
      <c r="BB215" s="162"/>
      <c r="BC215" s="162"/>
      <c r="BD215" s="162"/>
      <c r="BE215" s="162"/>
      <c r="BF215" s="162"/>
      <c r="BG215" s="162"/>
      <c r="BH215" s="162"/>
      <c r="BI215" s="162"/>
      <c r="BJ215" s="162"/>
      <c r="BK215" s="162"/>
      <c r="BL215" s="162"/>
      <c r="BM215" s="162"/>
      <c r="BN215" s="162"/>
      <c r="BO215" s="162"/>
      <c r="BP215" s="162"/>
      <c r="BQ215" s="162"/>
      <c r="BR215" s="154"/>
      <c r="BT215" s="167"/>
    </row>
    <row r="216" spans="1:72">
      <c r="J216" s="26"/>
      <c r="K216" s="26"/>
      <c r="L216" s="26"/>
      <c r="M216" s="26"/>
      <c r="N216" s="26"/>
      <c r="O216" s="26"/>
      <c r="P216" s="26"/>
      <c r="Q216" s="26"/>
      <c r="R216" s="26"/>
      <c r="S216" s="26"/>
      <c r="T216" s="26"/>
      <c r="U216" s="26"/>
      <c r="V216" s="26"/>
      <c r="W216" s="26"/>
      <c r="X216" s="26"/>
      <c r="Y216" s="26"/>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row>
    <row r="217" spans="1:72">
      <c r="B217" t="s">
        <v>286</v>
      </c>
      <c r="C217" s="127">
        <v>0</v>
      </c>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31"/>
      <c r="BG217" s="31"/>
      <c r="BH217" s="31"/>
      <c r="BI217" s="31"/>
      <c r="BJ217" s="31"/>
      <c r="BK217" s="31"/>
      <c r="BL217" s="31"/>
      <c r="BM217" s="31"/>
      <c r="BN217" s="31"/>
      <c r="BO217" s="31"/>
      <c r="BP217" s="31"/>
      <c r="BQ217" s="31"/>
    </row>
    <row r="218" spans="1:72">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31"/>
      <c r="BG218" s="31"/>
      <c r="BH218" s="31"/>
      <c r="BI218" s="31"/>
      <c r="BJ218" s="31"/>
      <c r="BK218" s="31"/>
      <c r="BL218" s="31"/>
      <c r="BM218" s="31"/>
      <c r="BN218" s="31"/>
      <c r="BO218" s="31"/>
      <c r="BP218" s="31"/>
      <c r="BQ218" s="31"/>
    </row>
    <row r="219" spans="1:72" s="3" customFormat="1">
      <c r="B219" s="188" t="s">
        <v>396</v>
      </c>
      <c r="C219" s="286">
        <v>8.36</v>
      </c>
      <c r="D219" s="108" t="str">
        <f>$C$26&amp;"$/induced trip"</f>
        <v>2024$/induced trip</v>
      </c>
      <c r="E219"/>
      <c r="F219" s="18"/>
      <c r="I219"/>
      <c r="Z219" s="22">
        <f t="shared" ref="Z219:AI220" si="50">IF($C$217=1,$C219*Z$46,$C219)</f>
        <v>8.36</v>
      </c>
      <c r="AA219" s="22">
        <f t="shared" si="50"/>
        <v>8.36</v>
      </c>
      <c r="AB219" s="22">
        <f t="shared" si="50"/>
        <v>8.36</v>
      </c>
      <c r="AC219" s="22">
        <f t="shared" si="50"/>
        <v>8.36</v>
      </c>
      <c r="AD219" s="22">
        <f t="shared" si="50"/>
        <v>8.36</v>
      </c>
      <c r="AE219" s="22">
        <f t="shared" si="50"/>
        <v>8.36</v>
      </c>
      <c r="AF219" s="22">
        <f t="shared" si="50"/>
        <v>8.36</v>
      </c>
      <c r="AG219" s="22">
        <f t="shared" si="50"/>
        <v>8.36</v>
      </c>
      <c r="AH219" s="22">
        <f t="shared" si="50"/>
        <v>8.36</v>
      </c>
      <c r="AI219" s="22">
        <f t="shared" si="50"/>
        <v>8.36</v>
      </c>
      <c r="AJ219" s="22">
        <f t="shared" ref="AJ219:AS220" si="51">IF($C$217=1,$C219*AJ$46,$C219)</f>
        <v>8.36</v>
      </c>
      <c r="AK219" s="22">
        <f t="shared" si="51"/>
        <v>8.36</v>
      </c>
      <c r="AL219" s="22">
        <f t="shared" si="51"/>
        <v>8.36</v>
      </c>
      <c r="AM219" s="22">
        <f t="shared" si="51"/>
        <v>8.36</v>
      </c>
      <c r="AN219" s="22">
        <f t="shared" si="51"/>
        <v>8.36</v>
      </c>
      <c r="AO219" s="22">
        <f t="shared" si="51"/>
        <v>8.36</v>
      </c>
      <c r="AP219" s="22">
        <f t="shared" si="51"/>
        <v>8.36</v>
      </c>
      <c r="AQ219" s="22">
        <f t="shared" si="51"/>
        <v>8.36</v>
      </c>
      <c r="AR219" s="22">
        <f t="shared" si="51"/>
        <v>8.36</v>
      </c>
      <c r="AS219" s="22">
        <f t="shared" si="51"/>
        <v>8.36</v>
      </c>
      <c r="AT219" s="22">
        <f t="shared" ref="AT219:BC220" si="52">IF($C$217=1,$C219*AT$46,$C219)</f>
        <v>8.36</v>
      </c>
      <c r="AU219" s="22">
        <f t="shared" si="52"/>
        <v>8.36</v>
      </c>
      <c r="AV219" s="22">
        <f t="shared" si="52"/>
        <v>8.36</v>
      </c>
      <c r="AW219" s="22">
        <f t="shared" si="52"/>
        <v>8.36</v>
      </c>
      <c r="AX219" s="22">
        <f t="shared" si="52"/>
        <v>8.36</v>
      </c>
      <c r="AY219" s="22">
        <f t="shared" si="52"/>
        <v>8.36</v>
      </c>
      <c r="AZ219" s="22">
        <f t="shared" si="52"/>
        <v>8.36</v>
      </c>
      <c r="BA219" s="22">
        <f t="shared" si="52"/>
        <v>8.36</v>
      </c>
      <c r="BB219" s="22">
        <f t="shared" si="52"/>
        <v>8.36</v>
      </c>
      <c r="BC219" s="22">
        <f t="shared" si="52"/>
        <v>8.36</v>
      </c>
      <c r="BD219" s="22">
        <f t="shared" ref="BD219:BQ220" si="53">IF($C$217=1,$C219*BD$46,$C219)</f>
        <v>8.36</v>
      </c>
      <c r="BE219" s="22">
        <f t="shared" si="53"/>
        <v>8.36</v>
      </c>
      <c r="BF219" s="22">
        <f t="shared" si="53"/>
        <v>8.36</v>
      </c>
      <c r="BG219" s="22">
        <f t="shared" si="53"/>
        <v>8.36</v>
      </c>
      <c r="BH219" s="22">
        <f t="shared" si="53"/>
        <v>8.36</v>
      </c>
      <c r="BI219" s="22">
        <f t="shared" si="53"/>
        <v>8.36</v>
      </c>
      <c r="BJ219" s="22">
        <f t="shared" si="53"/>
        <v>8.36</v>
      </c>
      <c r="BK219" s="22">
        <f t="shared" si="53"/>
        <v>8.36</v>
      </c>
      <c r="BL219" s="22">
        <f t="shared" si="53"/>
        <v>8.36</v>
      </c>
      <c r="BM219" s="22">
        <f t="shared" si="53"/>
        <v>8.36</v>
      </c>
      <c r="BN219" s="22">
        <f t="shared" si="53"/>
        <v>8.36</v>
      </c>
      <c r="BO219" s="22">
        <f t="shared" si="53"/>
        <v>8.36</v>
      </c>
      <c r="BP219" s="22">
        <f t="shared" si="53"/>
        <v>8.36</v>
      </c>
      <c r="BQ219" s="22">
        <f t="shared" si="53"/>
        <v>8.36</v>
      </c>
    </row>
    <row r="220" spans="1:72" s="3" customFormat="1">
      <c r="B220" s="188" t="s">
        <v>397</v>
      </c>
      <c r="C220" s="286">
        <v>7.45</v>
      </c>
      <c r="D220" s="108" t="str">
        <f>$C$26&amp;"$/induced trip"</f>
        <v>2024$/induced trip</v>
      </c>
      <c r="E220"/>
      <c r="F220" s="18"/>
      <c r="I220"/>
      <c r="Z220" s="22">
        <f t="shared" si="50"/>
        <v>7.45</v>
      </c>
      <c r="AA220" s="22">
        <f t="shared" si="50"/>
        <v>7.45</v>
      </c>
      <c r="AB220" s="22">
        <f t="shared" si="50"/>
        <v>7.45</v>
      </c>
      <c r="AC220" s="22">
        <f t="shared" si="50"/>
        <v>7.45</v>
      </c>
      <c r="AD220" s="22">
        <f t="shared" si="50"/>
        <v>7.45</v>
      </c>
      <c r="AE220" s="22">
        <f t="shared" si="50"/>
        <v>7.45</v>
      </c>
      <c r="AF220" s="22">
        <f t="shared" si="50"/>
        <v>7.45</v>
      </c>
      <c r="AG220" s="22">
        <f t="shared" si="50"/>
        <v>7.45</v>
      </c>
      <c r="AH220" s="22">
        <f t="shared" si="50"/>
        <v>7.45</v>
      </c>
      <c r="AI220" s="22">
        <f t="shared" si="50"/>
        <v>7.45</v>
      </c>
      <c r="AJ220" s="22">
        <f t="shared" si="51"/>
        <v>7.45</v>
      </c>
      <c r="AK220" s="22">
        <f t="shared" si="51"/>
        <v>7.45</v>
      </c>
      <c r="AL220" s="22">
        <f t="shared" si="51"/>
        <v>7.45</v>
      </c>
      <c r="AM220" s="22">
        <f t="shared" si="51"/>
        <v>7.45</v>
      </c>
      <c r="AN220" s="22">
        <f t="shared" si="51"/>
        <v>7.45</v>
      </c>
      <c r="AO220" s="22">
        <f t="shared" si="51"/>
        <v>7.45</v>
      </c>
      <c r="AP220" s="22">
        <f t="shared" si="51"/>
        <v>7.45</v>
      </c>
      <c r="AQ220" s="22">
        <f t="shared" si="51"/>
        <v>7.45</v>
      </c>
      <c r="AR220" s="22">
        <f t="shared" si="51"/>
        <v>7.45</v>
      </c>
      <c r="AS220" s="22">
        <f t="shared" si="51"/>
        <v>7.45</v>
      </c>
      <c r="AT220" s="22">
        <f t="shared" si="52"/>
        <v>7.45</v>
      </c>
      <c r="AU220" s="22">
        <f t="shared" si="52"/>
        <v>7.45</v>
      </c>
      <c r="AV220" s="22">
        <f t="shared" si="52"/>
        <v>7.45</v>
      </c>
      <c r="AW220" s="22">
        <f t="shared" si="52"/>
        <v>7.45</v>
      </c>
      <c r="AX220" s="22">
        <f t="shared" si="52"/>
        <v>7.45</v>
      </c>
      <c r="AY220" s="22">
        <f t="shared" si="52"/>
        <v>7.45</v>
      </c>
      <c r="AZ220" s="22">
        <f t="shared" si="52"/>
        <v>7.45</v>
      </c>
      <c r="BA220" s="22">
        <f t="shared" si="52"/>
        <v>7.45</v>
      </c>
      <c r="BB220" s="22">
        <f t="shared" si="52"/>
        <v>7.45</v>
      </c>
      <c r="BC220" s="22">
        <f t="shared" si="52"/>
        <v>7.45</v>
      </c>
      <c r="BD220" s="22">
        <f t="shared" si="53"/>
        <v>7.45</v>
      </c>
      <c r="BE220" s="22">
        <f t="shared" si="53"/>
        <v>7.45</v>
      </c>
      <c r="BF220" s="22">
        <f t="shared" si="53"/>
        <v>7.45</v>
      </c>
      <c r="BG220" s="22">
        <f t="shared" si="53"/>
        <v>7.45</v>
      </c>
      <c r="BH220" s="22">
        <f t="shared" si="53"/>
        <v>7.45</v>
      </c>
      <c r="BI220" s="22">
        <f t="shared" si="53"/>
        <v>7.45</v>
      </c>
      <c r="BJ220" s="22">
        <f t="shared" si="53"/>
        <v>7.45</v>
      </c>
      <c r="BK220" s="22">
        <f t="shared" si="53"/>
        <v>7.45</v>
      </c>
      <c r="BL220" s="22">
        <f t="shared" si="53"/>
        <v>7.45</v>
      </c>
      <c r="BM220" s="22">
        <f t="shared" si="53"/>
        <v>7.45</v>
      </c>
      <c r="BN220" s="22">
        <f t="shared" si="53"/>
        <v>7.45</v>
      </c>
      <c r="BO220" s="22">
        <f t="shared" si="53"/>
        <v>7.45</v>
      </c>
      <c r="BP220" s="22">
        <f t="shared" si="53"/>
        <v>7.45</v>
      </c>
      <c r="BQ220" s="22">
        <f t="shared" si="53"/>
        <v>7.45</v>
      </c>
    </row>
    <row r="221" spans="1:72">
      <c r="J221" s="26"/>
      <c r="K221" s="26"/>
      <c r="L221" s="26"/>
      <c r="M221" s="26"/>
      <c r="N221" s="26"/>
      <c r="O221" s="26"/>
      <c r="P221" s="26"/>
      <c r="Q221" s="26"/>
      <c r="R221" s="26"/>
      <c r="S221" s="26"/>
      <c r="T221" s="26"/>
      <c r="U221" s="26"/>
      <c r="V221" s="26"/>
      <c r="W221" s="26"/>
      <c r="X221" s="26"/>
      <c r="Y221" s="26"/>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row>
    <row r="222" spans="1:72">
      <c r="B222" t="s">
        <v>398</v>
      </c>
      <c r="J222" s="26"/>
      <c r="K222" s="26"/>
      <c r="L222" s="26"/>
      <c r="M222" s="26"/>
      <c r="N222" s="26"/>
      <c r="O222" s="26"/>
      <c r="P222" s="26"/>
      <c r="Q222" s="26"/>
      <c r="R222" s="26"/>
      <c r="S222" s="26"/>
      <c r="T222" s="26"/>
      <c r="U222" s="26"/>
      <c r="V222" s="26"/>
      <c r="W222" s="26"/>
      <c r="X222" s="26"/>
      <c r="Y222" s="26"/>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row>
    <row r="223" spans="1:72">
      <c r="B223" s="17" t="s">
        <v>399</v>
      </c>
      <c r="C223" s="189">
        <v>0.68</v>
      </c>
      <c r="J223" s="26"/>
      <c r="K223" s="26"/>
      <c r="L223" s="26"/>
      <c r="M223" s="26"/>
      <c r="N223" s="26"/>
      <c r="O223" s="26"/>
      <c r="P223" s="26"/>
      <c r="Q223" s="26"/>
      <c r="R223" s="26"/>
      <c r="S223" s="26"/>
      <c r="T223" s="26"/>
      <c r="U223" s="26"/>
      <c r="V223" s="26"/>
      <c r="W223" s="26"/>
      <c r="X223" s="26"/>
      <c r="Y223" s="26"/>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row>
    <row r="224" spans="1:72">
      <c r="B224" s="17" t="s">
        <v>400</v>
      </c>
      <c r="C224" s="189">
        <v>0.59</v>
      </c>
      <c r="J224" s="26"/>
      <c r="K224" s="26"/>
      <c r="L224" s="26"/>
      <c r="M224" s="26"/>
      <c r="N224" s="26"/>
      <c r="O224" s="26"/>
      <c r="P224" s="26"/>
      <c r="Q224" s="26"/>
      <c r="R224" s="26"/>
      <c r="S224" s="26"/>
      <c r="T224" s="26"/>
      <c r="U224" s="26"/>
      <c r="V224" s="26"/>
      <c r="W224" s="26"/>
      <c r="X224" s="26"/>
      <c r="Y224" s="26"/>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row>
    <row r="225" spans="1:72">
      <c r="J225" s="26"/>
      <c r="K225" s="26"/>
      <c r="L225" s="26"/>
      <c r="M225" s="26"/>
      <c r="N225" s="26"/>
      <c r="O225" s="26"/>
      <c r="P225" s="26"/>
      <c r="Q225" s="26"/>
      <c r="R225" s="26"/>
      <c r="S225" s="26"/>
      <c r="T225" s="26"/>
      <c r="U225" s="26"/>
      <c r="V225" s="26"/>
      <c r="W225" s="26"/>
      <c r="X225" s="26"/>
      <c r="Y225" s="26"/>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row>
    <row r="226" spans="1:72">
      <c r="B226" t="s">
        <v>401</v>
      </c>
      <c r="C226" s="189">
        <v>0.89</v>
      </c>
      <c r="J226" s="26"/>
      <c r="K226" s="26"/>
      <c r="L226" s="26"/>
      <c r="M226" s="26"/>
      <c r="N226" s="26"/>
      <c r="O226" s="26"/>
      <c r="P226" s="26"/>
      <c r="Q226" s="26"/>
      <c r="R226" s="26"/>
      <c r="S226" s="26"/>
      <c r="T226" s="26"/>
      <c r="U226" s="26"/>
      <c r="V226" s="26"/>
      <c r="W226" s="26"/>
      <c r="X226" s="26"/>
      <c r="Y226" s="26"/>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row>
    <row r="227" spans="1:72">
      <c r="J227" s="26"/>
      <c r="K227" s="26"/>
      <c r="L227" s="26"/>
      <c r="M227" s="26"/>
      <c r="N227" s="26"/>
      <c r="O227" s="26"/>
      <c r="P227" s="26"/>
      <c r="Q227" s="26"/>
      <c r="R227" s="26"/>
      <c r="S227" s="26"/>
      <c r="T227" s="26"/>
      <c r="U227" s="26"/>
      <c r="V227" s="26"/>
      <c r="W227" s="26"/>
      <c r="X227" s="26"/>
      <c r="Y227" s="26"/>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row>
    <row r="228" spans="1:72" ht="15.5">
      <c r="A228" s="51" t="s">
        <v>402</v>
      </c>
      <c r="B228" s="52"/>
      <c r="C228" s="51"/>
      <c r="D228" s="51"/>
      <c r="E228" s="51"/>
      <c r="F228" s="51"/>
      <c r="H228" s="169"/>
      <c r="J228" s="93"/>
      <c r="K228" s="93"/>
      <c r="L228" s="93"/>
      <c r="M228" s="93"/>
      <c r="N228" s="93"/>
      <c r="O228" s="93"/>
      <c r="P228" s="93"/>
      <c r="Q228" s="93"/>
      <c r="R228" s="93"/>
      <c r="S228" s="93"/>
      <c r="T228" s="93"/>
      <c r="U228" s="93"/>
      <c r="V228" s="93"/>
      <c r="W228" s="93"/>
      <c r="X228" s="93"/>
      <c r="Y228" s="93"/>
      <c r="Z228" s="93"/>
      <c r="AA228" s="162"/>
      <c r="AB228" s="162"/>
      <c r="AC228" s="162"/>
      <c r="AD228" s="162"/>
      <c r="AE228" s="162"/>
      <c r="AF228" s="162"/>
      <c r="AG228" s="162"/>
      <c r="AH228" s="162"/>
      <c r="AI228" s="162"/>
      <c r="AJ228" s="162"/>
      <c r="AK228" s="162"/>
      <c r="AL228" s="162"/>
      <c r="AM228" s="162"/>
      <c r="AN228" s="162"/>
      <c r="AO228" s="162"/>
      <c r="AP228" s="162"/>
      <c r="AQ228" s="162"/>
      <c r="AR228" s="162"/>
      <c r="AS228" s="162"/>
      <c r="AT228" s="162"/>
      <c r="AU228" s="162"/>
      <c r="AV228" s="162"/>
      <c r="AW228" s="162"/>
      <c r="AX228" s="162"/>
      <c r="AY228" s="162"/>
      <c r="AZ228" s="162"/>
      <c r="BA228" s="162"/>
      <c r="BB228" s="162"/>
      <c r="BC228" s="162"/>
      <c r="BD228" s="162"/>
      <c r="BE228" s="162"/>
      <c r="BF228" s="162"/>
      <c r="BG228" s="162"/>
      <c r="BH228" s="162"/>
      <c r="BI228" s="162"/>
      <c r="BJ228" s="162"/>
      <c r="BK228" s="162"/>
      <c r="BL228" s="162"/>
      <c r="BM228" s="162"/>
      <c r="BN228" s="162"/>
      <c r="BO228" s="162"/>
      <c r="BP228" s="162"/>
      <c r="BQ228" s="162"/>
      <c r="BR228" s="154"/>
      <c r="BT228" s="167"/>
    </row>
    <row r="229" spans="1:72">
      <c r="J229" s="26"/>
      <c r="K229" s="26"/>
      <c r="L229" s="26"/>
      <c r="M229" s="26"/>
      <c r="N229" s="26"/>
      <c r="O229" s="26"/>
      <c r="P229" s="26"/>
      <c r="Q229" s="26"/>
      <c r="R229" s="26"/>
      <c r="S229" s="26"/>
      <c r="T229" s="26"/>
      <c r="U229" s="26"/>
      <c r="V229" s="26"/>
      <c r="W229" s="26"/>
      <c r="X229" s="26"/>
      <c r="Y229" s="26"/>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row>
    <row r="230" spans="1:72">
      <c r="B230" t="s">
        <v>286</v>
      </c>
      <c r="C230" s="127">
        <v>0</v>
      </c>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c r="BJ230" s="31"/>
      <c r="BK230" s="31"/>
      <c r="BL230" s="31"/>
      <c r="BM230" s="31"/>
      <c r="BN230" s="31"/>
      <c r="BO230" s="31"/>
      <c r="BP230" s="31"/>
      <c r="BQ230" s="31"/>
    </row>
    <row r="231" spans="1:72">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c r="BJ231" s="31"/>
      <c r="BK231" s="31"/>
      <c r="BL231" s="31"/>
      <c r="BM231" s="31"/>
      <c r="BN231" s="31"/>
      <c r="BO231" s="31"/>
      <c r="BP231" s="31"/>
      <c r="BQ231" s="31"/>
    </row>
    <row r="232" spans="1:72">
      <c r="B232" t="s">
        <v>403</v>
      </c>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31"/>
      <c r="BG232" s="31"/>
      <c r="BH232" s="31"/>
      <c r="BI232" s="31"/>
      <c r="BJ232" s="31"/>
      <c r="BK232" s="31"/>
      <c r="BL232" s="31"/>
      <c r="BM232" s="31"/>
      <c r="BN232" s="31"/>
      <c r="BO232" s="31"/>
      <c r="BP232" s="31"/>
      <c r="BQ232" s="31"/>
    </row>
    <row r="233" spans="1:72" s="3" customFormat="1">
      <c r="B233" s="17" t="s">
        <v>404</v>
      </c>
      <c r="C233" s="284">
        <v>0.14699999999999999</v>
      </c>
      <c r="D233" s="108" t="str">
        <f>$C$26&amp;"$/VMT"</f>
        <v>2024$/VMT</v>
      </c>
      <c r="E233"/>
      <c r="F233" s="18"/>
      <c r="I233"/>
      <c r="Z233" s="22">
        <f t="shared" ref="Z233:AI241" si="54">IF($C$230=1,$C233*Z$46,$C233)</f>
        <v>0.14699999999999999</v>
      </c>
      <c r="AA233" s="22">
        <f t="shared" si="54"/>
        <v>0.14699999999999999</v>
      </c>
      <c r="AB233" s="22">
        <f t="shared" si="54"/>
        <v>0.14699999999999999</v>
      </c>
      <c r="AC233" s="22">
        <f t="shared" si="54"/>
        <v>0.14699999999999999</v>
      </c>
      <c r="AD233" s="22">
        <f t="shared" si="54"/>
        <v>0.14699999999999999</v>
      </c>
      <c r="AE233" s="22">
        <f t="shared" si="54"/>
        <v>0.14699999999999999</v>
      </c>
      <c r="AF233" s="22">
        <f t="shared" si="54"/>
        <v>0.14699999999999999</v>
      </c>
      <c r="AG233" s="22">
        <f t="shared" si="54"/>
        <v>0.14699999999999999</v>
      </c>
      <c r="AH233" s="22">
        <f t="shared" si="54"/>
        <v>0.14699999999999999</v>
      </c>
      <c r="AI233" s="22">
        <f t="shared" si="54"/>
        <v>0.14699999999999999</v>
      </c>
      <c r="AJ233" s="22">
        <f t="shared" ref="AJ233:AS241" si="55">IF($C$230=1,$C233*AJ$46,$C233)</f>
        <v>0.14699999999999999</v>
      </c>
      <c r="AK233" s="22">
        <f t="shared" si="55"/>
        <v>0.14699999999999999</v>
      </c>
      <c r="AL233" s="22">
        <f t="shared" si="55"/>
        <v>0.14699999999999999</v>
      </c>
      <c r="AM233" s="22">
        <f t="shared" si="55"/>
        <v>0.14699999999999999</v>
      </c>
      <c r="AN233" s="22">
        <f t="shared" si="55"/>
        <v>0.14699999999999999</v>
      </c>
      <c r="AO233" s="22">
        <f t="shared" si="55"/>
        <v>0.14699999999999999</v>
      </c>
      <c r="AP233" s="22">
        <f t="shared" si="55"/>
        <v>0.14699999999999999</v>
      </c>
      <c r="AQ233" s="22">
        <f t="shared" si="55"/>
        <v>0.14699999999999999</v>
      </c>
      <c r="AR233" s="22">
        <f t="shared" si="55"/>
        <v>0.14699999999999999</v>
      </c>
      <c r="AS233" s="22">
        <f t="shared" si="55"/>
        <v>0.14699999999999999</v>
      </c>
      <c r="AT233" s="22">
        <f t="shared" ref="AT233:BC241" si="56">IF($C$230=1,$C233*AT$46,$C233)</f>
        <v>0.14699999999999999</v>
      </c>
      <c r="AU233" s="22">
        <f t="shared" si="56"/>
        <v>0.14699999999999999</v>
      </c>
      <c r="AV233" s="22">
        <f t="shared" si="56"/>
        <v>0.14699999999999999</v>
      </c>
      <c r="AW233" s="22">
        <f t="shared" si="56"/>
        <v>0.14699999999999999</v>
      </c>
      <c r="AX233" s="22">
        <f t="shared" si="56"/>
        <v>0.14699999999999999</v>
      </c>
      <c r="AY233" s="22">
        <f t="shared" si="56"/>
        <v>0.14699999999999999</v>
      </c>
      <c r="AZ233" s="22">
        <f t="shared" si="56"/>
        <v>0.14699999999999999</v>
      </c>
      <c r="BA233" s="22">
        <f t="shared" si="56"/>
        <v>0.14699999999999999</v>
      </c>
      <c r="BB233" s="22">
        <f t="shared" si="56"/>
        <v>0.14699999999999999</v>
      </c>
      <c r="BC233" s="22">
        <f t="shared" si="56"/>
        <v>0.14699999999999999</v>
      </c>
      <c r="BD233" s="22">
        <f t="shared" ref="BD233:BQ241" si="57">IF($C$230=1,$C233*BD$46,$C233)</f>
        <v>0.14699999999999999</v>
      </c>
      <c r="BE233" s="22">
        <f t="shared" si="57"/>
        <v>0.14699999999999999</v>
      </c>
      <c r="BF233" s="22">
        <f t="shared" si="57"/>
        <v>0.14699999999999999</v>
      </c>
      <c r="BG233" s="22">
        <f t="shared" si="57"/>
        <v>0.14699999999999999</v>
      </c>
      <c r="BH233" s="22">
        <f t="shared" si="57"/>
        <v>0.14699999999999999</v>
      </c>
      <c r="BI233" s="22">
        <f t="shared" si="57"/>
        <v>0.14699999999999999</v>
      </c>
      <c r="BJ233" s="22">
        <f t="shared" si="57"/>
        <v>0.14699999999999999</v>
      </c>
      <c r="BK233" s="22">
        <f t="shared" si="57"/>
        <v>0.14699999999999999</v>
      </c>
      <c r="BL233" s="22">
        <f t="shared" si="57"/>
        <v>0.14699999999999999</v>
      </c>
      <c r="BM233" s="22">
        <f t="shared" si="57"/>
        <v>0.14699999999999999</v>
      </c>
      <c r="BN233" s="22">
        <f t="shared" si="57"/>
        <v>0.14699999999999999</v>
      </c>
      <c r="BO233" s="22">
        <f t="shared" si="57"/>
        <v>0.14699999999999999</v>
      </c>
      <c r="BP233" s="22">
        <f t="shared" si="57"/>
        <v>0.14699999999999999</v>
      </c>
      <c r="BQ233" s="22">
        <f t="shared" si="57"/>
        <v>0.14699999999999999</v>
      </c>
    </row>
    <row r="234" spans="1:72" s="3" customFormat="1">
      <c r="B234" s="17" t="s">
        <v>405</v>
      </c>
      <c r="C234" s="284">
        <v>3.1E-2</v>
      </c>
      <c r="D234" s="108" t="str">
        <f>$C$26&amp;"$/VMT"</f>
        <v>2024$/VMT</v>
      </c>
      <c r="E234"/>
      <c r="F234" s="18"/>
      <c r="I234"/>
      <c r="Z234" s="22">
        <f t="shared" si="54"/>
        <v>3.1E-2</v>
      </c>
      <c r="AA234" s="22">
        <f t="shared" si="54"/>
        <v>3.1E-2</v>
      </c>
      <c r="AB234" s="22">
        <f t="shared" si="54"/>
        <v>3.1E-2</v>
      </c>
      <c r="AC234" s="22">
        <f t="shared" si="54"/>
        <v>3.1E-2</v>
      </c>
      <c r="AD234" s="22">
        <f t="shared" si="54"/>
        <v>3.1E-2</v>
      </c>
      <c r="AE234" s="22">
        <f t="shared" si="54"/>
        <v>3.1E-2</v>
      </c>
      <c r="AF234" s="22">
        <f t="shared" si="54"/>
        <v>3.1E-2</v>
      </c>
      <c r="AG234" s="22">
        <f t="shared" si="54"/>
        <v>3.1E-2</v>
      </c>
      <c r="AH234" s="22">
        <f t="shared" si="54"/>
        <v>3.1E-2</v>
      </c>
      <c r="AI234" s="22">
        <f t="shared" si="54"/>
        <v>3.1E-2</v>
      </c>
      <c r="AJ234" s="22">
        <f t="shared" si="55"/>
        <v>3.1E-2</v>
      </c>
      <c r="AK234" s="22">
        <f t="shared" si="55"/>
        <v>3.1E-2</v>
      </c>
      <c r="AL234" s="22">
        <f t="shared" si="55"/>
        <v>3.1E-2</v>
      </c>
      <c r="AM234" s="22">
        <f t="shared" si="55"/>
        <v>3.1E-2</v>
      </c>
      <c r="AN234" s="22">
        <f t="shared" si="55"/>
        <v>3.1E-2</v>
      </c>
      <c r="AO234" s="22">
        <f t="shared" si="55"/>
        <v>3.1E-2</v>
      </c>
      <c r="AP234" s="22">
        <f t="shared" si="55"/>
        <v>3.1E-2</v>
      </c>
      <c r="AQ234" s="22">
        <f t="shared" si="55"/>
        <v>3.1E-2</v>
      </c>
      <c r="AR234" s="22">
        <f t="shared" si="55"/>
        <v>3.1E-2</v>
      </c>
      <c r="AS234" s="22">
        <f t="shared" si="55"/>
        <v>3.1E-2</v>
      </c>
      <c r="AT234" s="22">
        <f t="shared" si="56"/>
        <v>3.1E-2</v>
      </c>
      <c r="AU234" s="22">
        <f t="shared" si="56"/>
        <v>3.1E-2</v>
      </c>
      <c r="AV234" s="22">
        <f t="shared" si="56"/>
        <v>3.1E-2</v>
      </c>
      <c r="AW234" s="22">
        <f t="shared" si="56"/>
        <v>3.1E-2</v>
      </c>
      <c r="AX234" s="22">
        <f t="shared" si="56"/>
        <v>3.1E-2</v>
      </c>
      <c r="AY234" s="22">
        <f t="shared" si="56"/>
        <v>3.1E-2</v>
      </c>
      <c r="AZ234" s="22">
        <f t="shared" si="56"/>
        <v>3.1E-2</v>
      </c>
      <c r="BA234" s="22">
        <f t="shared" si="56"/>
        <v>3.1E-2</v>
      </c>
      <c r="BB234" s="22">
        <f t="shared" si="56"/>
        <v>3.1E-2</v>
      </c>
      <c r="BC234" s="22">
        <f t="shared" si="56"/>
        <v>3.1E-2</v>
      </c>
      <c r="BD234" s="22">
        <f t="shared" si="57"/>
        <v>3.1E-2</v>
      </c>
      <c r="BE234" s="22">
        <f t="shared" si="57"/>
        <v>3.1E-2</v>
      </c>
      <c r="BF234" s="22">
        <f t="shared" si="57"/>
        <v>3.1E-2</v>
      </c>
      <c r="BG234" s="22">
        <f t="shared" si="57"/>
        <v>3.1E-2</v>
      </c>
      <c r="BH234" s="22">
        <f t="shared" si="57"/>
        <v>3.1E-2</v>
      </c>
      <c r="BI234" s="22">
        <f t="shared" si="57"/>
        <v>3.1E-2</v>
      </c>
      <c r="BJ234" s="22">
        <f t="shared" si="57"/>
        <v>3.1E-2</v>
      </c>
      <c r="BK234" s="22">
        <f t="shared" si="57"/>
        <v>3.1E-2</v>
      </c>
      <c r="BL234" s="22">
        <f t="shared" si="57"/>
        <v>3.1E-2</v>
      </c>
      <c r="BM234" s="22">
        <f t="shared" si="57"/>
        <v>3.1E-2</v>
      </c>
      <c r="BN234" s="22">
        <f t="shared" si="57"/>
        <v>3.1E-2</v>
      </c>
      <c r="BO234" s="22">
        <f t="shared" si="57"/>
        <v>3.1E-2</v>
      </c>
      <c r="BP234" s="22">
        <f t="shared" si="57"/>
        <v>3.1E-2</v>
      </c>
      <c r="BQ234" s="22">
        <f t="shared" si="57"/>
        <v>3.1E-2</v>
      </c>
    </row>
    <row r="235" spans="1:72">
      <c r="B235" s="17" t="s">
        <v>406</v>
      </c>
      <c r="C235" s="284">
        <v>0.124</v>
      </c>
      <c r="D235" s="108" t="str">
        <f t="shared" ref="D235:D241" si="58">$C$26&amp;"$/VMT"</f>
        <v>2024$/VMT</v>
      </c>
      <c r="J235" s="3"/>
      <c r="K235" s="3"/>
      <c r="L235" s="3"/>
      <c r="M235" s="3"/>
      <c r="N235" s="3"/>
      <c r="O235" s="3"/>
      <c r="P235" s="3"/>
      <c r="Q235" s="3"/>
      <c r="R235" s="3"/>
      <c r="S235" s="3"/>
      <c r="T235" s="3"/>
      <c r="U235" s="3"/>
      <c r="V235" s="3"/>
      <c r="W235" s="3"/>
      <c r="X235" s="3"/>
      <c r="Y235" s="3"/>
      <c r="Z235" s="22">
        <f t="shared" si="54"/>
        <v>0.124</v>
      </c>
      <c r="AA235" s="22">
        <f t="shared" si="54"/>
        <v>0.124</v>
      </c>
      <c r="AB235" s="22">
        <f t="shared" si="54"/>
        <v>0.124</v>
      </c>
      <c r="AC235" s="22">
        <f t="shared" si="54"/>
        <v>0.124</v>
      </c>
      <c r="AD235" s="22">
        <f t="shared" si="54"/>
        <v>0.124</v>
      </c>
      <c r="AE235" s="22">
        <f t="shared" si="54"/>
        <v>0.124</v>
      </c>
      <c r="AF235" s="22">
        <f t="shared" si="54"/>
        <v>0.124</v>
      </c>
      <c r="AG235" s="22">
        <f t="shared" si="54"/>
        <v>0.124</v>
      </c>
      <c r="AH235" s="22">
        <f t="shared" si="54"/>
        <v>0.124</v>
      </c>
      <c r="AI235" s="22">
        <f t="shared" si="54"/>
        <v>0.124</v>
      </c>
      <c r="AJ235" s="22">
        <f t="shared" si="55"/>
        <v>0.124</v>
      </c>
      <c r="AK235" s="22">
        <f t="shared" si="55"/>
        <v>0.124</v>
      </c>
      <c r="AL235" s="22">
        <f t="shared" si="55"/>
        <v>0.124</v>
      </c>
      <c r="AM235" s="22">
        <f t="shared" si="55"/>
        <v>0.124</v>
      </c>
      <c r="AN235" s="22">
        <f t="shared" si="55"/>
        <v>0.124</v>
      </c>
      <c r="AO235" s="22">
        <f t="shared" si="55"/>
        <v>0.124</v>
      </c>
      <c r="AP235" s="22">
        <f t="shared" si="55"/>
        <v>0.124</v>
      </c>
      <c r="AQ235" s="22">
        <f t="shared" si="55"/>
        <v>0.124</v>
      </c>
      <c r="AR235" s="22">
        <f t="shared" si="55"/>
        <v>0.124</v>
      </c>
      <c r="AS235" s="22">
        <f t="shared" si="55"/>
        <v>0.124</v>
      </c>
      <c r="AT235" s="22">
        <f t="shared" si="56"/>
        <v>0.124</v>
      </c>
      <c r="AU235" s="22">
        <f t="shared" si="56"/>
        <v>0.124</v>
      </c>
      <c r="AV235" s="22">
        <f t="shared" si="56"/>
        <v>0.124</v>
      </c>
      <c r="AW235" s="22">
        <f t="shared" si="56"/>
        <v>0.124</v>
      </c>
      <c r="AX235" s="22">
        <f t="shared" si="56"/>
        <v>0.124</v>
      </c>
      <c r="AY235" s="22">
        <f t="shared" si="56"/>
        <v>0.124</v>
      </c>
      <c r="AZ235" s="22">
        <f t="shared" si="56"/>
        <v>0.124</v>
      </c>
      <c r="BA235" s="22">
        <f t="shared" si="56"/>
        <v>0.124</v>
      </c>
      <c r="BB235" s="22">
        <f t="shared" si="56"/>
        <v>0.124</v>
      </c>
      <c r="BC235" s="22">
        <f t="shared" si="56"/>
        <v>0.124</v>
      </c>
      <c r="BD235" s="22">
        <f t="shared" si="57"/>
        <v>0.124</v>
      </c>
      <c r="BE235" s="22">
        <f t="shared" si="57"/>
        <v>0.124</v>
      </c>
      <c r="BF235" s="22">
        <f t="shared" si="57"/>
        <v>0.124</v>
      </c>
      <c r="BG235" s="22">
        <f t="shared" si="57"/>
        <v>0.124</v>
      </c>
      <c r="BH235" s="22">
        <f t="shared" si="57"/>
        <v>0.124</v>
      </c>
      <c r="BI235" s="22">
        <f t="shared" si="57"/>
        <v>0.124</v>
      </c>
      <c r="BJ235" s="22">
        <f t="shared" si="57"/>
        <v>0.124</v>
      </c>
      <c r="BK235" s="22">
        <f t="shared" si="57"/>
        <v>0.124</v>
      </c>
      <c r="BL235" s="22">
        <f t="shared" si="57"/>
        <v>0.124</v>
      </c>
      <c r="BM235" s="22">
        <f t="shared" si="57"/>
        <v>0.124</v>
      </c>
      <c r="BN235" s="22">
        <f t="shared" si="57"/>
        <v>0.124</v>
      </c>
      <c r="BO235" s="22">
        <f t="shared" si="57"/>
        <v>0.124</v>
      </c>
      <c r="BP235" s="22">
        <f t="shared" si="57"/>
        <v>0.124</v>
      </c>
      <c r="BQ235" s="22">
        <f t="shared" si="57"/>
        <v>0.124</v>
      </c>
    </row>
    <row r="236" spans="1:72">
      <c r="B236" s="17" t="s">
        <v>407</v>
      </c>
      <c r="C236" s="284">
        <v>0.36699999999999999</v>
      </c>
      <c r="D236" s="108" t="str">
        <f t="shared" si="58"/>
        <v>2024$/VMT</v>
      </c>
      <c r="J236" s="3"/>
      <c r="K236" s="3"/>
      <c r="L236" s="3"/>
      <c r="M236" s="3"/>
      <c r="N236" s="3"/>
      <c r="O236" s="3"/>
      <c r="P236" s="3"/>
      <c r="Q236" s="3"/>
      <c r="R236" s="3"/>
      <c r="S236" s="3"/>
      <c r="T236" s="3"/>
      <c r="U236" s="3"/>
      <c r="V236" s="3"/>
      <c r="W236" s="3"/>
      <c r="X236" s="3"/>
      <c r="Y236" s="3"/>
      <c r="Z236" s="22">
        <f t="shared" si="54"/>
        <v>0.36699999999999999</v>
      </c>
      <c r="AA236" s="22">
        <f t="shared" si="54"/>
        <v>0.36699999999999999</v>
      </c>
      <c r="AB236" s="22">
        <f t="shared" si="54"/>
        <v>0.36699999999999999</v>
      </c>
      <c r="AC236" s="22">
        <f t="shared" si="54"/>
        <v>0.36699999999999999</v>
      </c>
      <c r="AD236" s="22">
        <f t="shared" si="54"/>
        <v>0.36699999999999999</v>
      </c>
      <c r="AE236" s="22">
        <f t="shared" si="54"/>
        <v>0.36699999999999999</v>
      </c>
      <c r="AF236" s="22">
        <f t="shared" si="54"/>
        <v>0.36699999999999999</v>
      </c>
      <c r="AG236" s="22">
        <f t="shared" si="54"/>
        <v>0.36699999999999999</v>
      </c>
      <c r="AH236" s="22">
        <f t="shared" si="54"/>
        <v>0.36699999999999999</v>
      </c>
      <c r="AI236" s="22">
        <f t="shared" si="54"/>
        <v>0.36699999999999999</v>
      </c>
      <c r="AJ236" s="22">
        <f t="shared" si="55"/>
        <v>0.36699999999999999</v>
      </c>
      <c r="AK236" s="22">
        <f t="shared" si="55"/>
        <v>0.36699999999999999</v>
      </c>
      <c r="AL236" s="22">
        <f t="shared" si="55"/>
        <v>0.36699999999999999</v>
      </c>
      <c r="AM236" s="22">
        <f t="shared" si="55"/>
        <v>0.36699999999999999</v>
      </c>
      <c r="AN236" s="22">
        <f t="shared" si="55"/>
        <v>0.36699999999999999</v>
      </c>
      <c r="AO236" s="22">
        <f t="shared" si="55"/>
        <v>0.36699999999999999</v>
      </c>
      <c r="AP236" s="22">
        <f t="shared" si="55"/>
        <v>0.36699999999999999</v>
      </c>
      <c r="AQ236" s="22">
        <f t="shared" si="55"/>
        <v>0.36699999999999999</v>
      </c>
      <c r="AR236" s="22">
        <f t="shared" si="55"/>
        <v>0.36699999999999999</v>
      </c>
      <c r="AS236" s="22">
        <f t="shared" si="55"/>
        <v>0.36699999999999999</v>
      </c>
      <c r="AT236" s="22">
        <f t="shared" si="56"/>
        <v>0.36699999999999999</v>
      </c>
      <c r="AU236" s="22">
        <f t="shared" si="56"/>
        <v>0.36699999999999999</v>
      </c>
      <c r="AV236" s="22">
        <f t="shared" si="56"/>
        <v>0.36699999999999999</v>
      </c>
      <c r="AW236" s="22">
        <f t="shared" si="56"/>
        <v>0.36699999999999999</v>
      </c>
      <c r="AX236" s="22">
        <f t="shared" si="56"/>
        <v>0.36699999999999999</v>
      </c>
      <c r="AY236" s="22">
        <f t="shared" si="56"/>
        <v>0.36699999999999999</v>
      </c>
      <c r="AZ236" s="22">
        <f t="shared" si="56"/>
        <v>0.36699999999999999</v>
      </c>
      <c r="BA236" s="22">
        <f t="shared" si="56"/>
        <v>0.36699999999999999</v>
      </c>
      <c r="BB236" s="22">
        <f t="shared" si="56"/>
        <v>0.36699999999999999</v>
      </c>
      <c r="BC236" s="22">
        <f t="shared" si="56"/>
        <v>0.36699999999999999</v>
      </c>
      <c r="BD236" s="22">
        <f t="shared" si="57"/>
        <v>0.36699999999999999</v>
      </c>
      <c r="BE236" s="22">
        <f t="shared" si="57"/>
        <v>0.36699999999999999</v>
      </c>
      <c r="BF236" s="22">
        <f t="shared" si="57"/>
        <v>0.36699999999999999</v>
      </c>
      <c r="BG236" s="22">
        <f t="shared" si="57"/>
        <v>0.36699999999999999</v>
      </c>
      <c r="BH236" s="22">
        <f t="shared" si="57"/>
        <v>0.36699999999999999</v>
      </c>
      <c r="BI236" s="22">
        <f t="shared" si="57"/>
        <v>0.36699999999999999</v>
      </c>
      <c r="BJ236" s="22">
        <f t="shared" si="57"/>
        <v>0.36699999999999999</v>
      </c>
      <c r="BK236" s="22">
        <f t="shared" si="57"/>
        <v>0.36699999999999999</v>
      </c>
      <c r="BL236" s="22">
        <f t="shared" si="57"/>
        <v>0.36699999999999999</v>
      </c>
      <c r="BM236" s="22">
        <f t="shared" si="57"/>
        <v>0.36699999999999999</v>
      </c>
      <c r="BN236" s="22">
        <f t="shared" si="57"/>
        <v>0.36699999999999999</v>
      </c>
      <c r="BO236" s="22">
        <f t="shared" si="57"/>
        <v>0.36699999999999999</v>
      </c>
      <c r="BP236" s="22">
        <f t="shared" si="57"/>
        <v>0.36699999999999999</v>
      </c>
      <c r="BQ236" s="22">
        <f t="shared" si="57"/>
        <v>0.36699999999999999</v>
      </c>
    </row>
    <row r="237" spans="1:72">
      <c r="B237" s="17" t="s">
        <v>408</v>
      </c>
      <c r="C237" s="284">
        <v>0.08</v>
      </c>
      <c r="D237" s="108" t="str">
        <f t="shared" si="58"/>
        <v>2024$/VMT</v>
      </c>
      <c r="J237" s="3"/>
      <c r="K237" s="3"/>
      <c r="L237" s="3"/>
      <c r="M237" s="3"/>
      <c r="N237" s="3"/>
      <c r="O237" s="3"/>
      <c r="P237" s="3"/>
      <c r="Q237" s="3"/>
      <c r="R237" s="3"/>
      <c r="S237" s="3"/>
      <c r="T237" s="3"/>
      <c r="U237" s="3"/>
      <c r="V237" s="3"/>
      <c r="W237" s="3"/>
      <c r="X237" s="3"/>
      <c r="Y237" s="3"/>
      <c r="Z237" s="22">
        <f t="shared" si="54"/>
        <v>0.08</v>
      </c>
      <c r="AA237" s="22">
        <f t="shared" si="54"/>
        <v>0.08</v>
      </c>
      <c r="AB237" s="22">
        <f t="shared" si="54"/>
        <v>0.08</v>
      </c>
      <c r="AC237" s="22">
        <f t="shared" si="54"/>
        <v>0.08</v>
      </c>
      <c r="AD237" s="22">
        <f t="shared" si="54"/>
        <v>0.08</v>
      </c>
      <c r="AE237" s="22">
        <f t="shared" si="54"/>
        <v>0.08</v>
      </c>
      <c r="AF237" s="22">
        <f t="shared" si="54"/>
        <v>0.08</v>
      </c>
      <c r="AG237" s="22">
        <f t="shared" si="54"/>
        <v>0.08</v>
      </c>
      <c r="AH237" s="22">
        <f t="shared" si="54"/>
        <v>0.08</v>
      </c>
      <c r="AI237" s="22">
        <f t="shared" si="54"/>
        <v>0.08</v>
      </c>
      <c r="AJ237" s="22">
        <f t="shared" si="55"/>
        <v>0.08</v>
      </c>
      <c r="AK237" s="22">
        <f t="shared" si="55"/>
        <v>0.08</v>
      </c>
      <c r="AL237" s="22">
        <f t="shared" si="55"/>
        <v>0.08</v>
      </c>
      <c r="AM237" s="22">
        <f t="shared" si="55"/>
        <v>0.08</v>
      </c>
      <c r="AN237" s="22">
        <f t="shared" si="55"/>
        <v>0.08</v>
      </c>
      <c r="AO237" s="22">
        <f t="shared" si="55"/>
        <v>0.08</v>
      </c>
      <c r="AP237" s="22">
        <f t="shared" si="55"/>
        <v>0.08</v>
      </c>
      <c r="AQ237" s="22">
        <f t="shared" si="55"/>
        <v>0.08</v>
      </c>
      <c r="AR237" s="22">
        <f t="shared" si="55"/>
        <v>0.08</v>
      </c>
      <c r="AS237" s="22">
        <f t="shared" si="55"/>
        <v>0.08</v>
      </c>
      <c r="AT237" s="22">
        <f t="shared" si="56"/>
        <v>0.08</v>
      </c>
      <c r="AU237" s="22">
        <f t="shared" si="56"/>
        <v>0.08</v>
      </c>
      <c r="AV237" s="22">
        <f t="shared" si="56"/>
        <v>0.08</v>
      </c>
      <c r="AW237" s="22">
        <f t="shared" si="56"/>
        <v>0.08</v>
      </c>
      <c r="AX237" s="22">
        <f t="shared" si="56"/>
        <v>0.08</v>
      </c>
      <c r="AY237" s="22">
        <f t="shared" si="56"/>
        <v>0.08</v>
      </c>
      <c r="AZ237" s="22">
        <f t="shared" si="56"/>
        <v>0.08</v>
      </c>
      <c r="BA237" s="22">
        <f t="shared" si="56"/>
        <v>0.08</v>
      </c>
      <c r="BB237" s="22">
        <f t="shared" si="56"/>
        <v>0.08</v>
      </c>
      <c r="BC237" s="22">
        <f t="shared" si="56"/>
        <v>0.08</v>
      </c>
      <c r="BD237" s="22">
        <f t="shared" si="57"/>
        <v>0.08</v>
      </c>
      <c r="BE237" s="22">
        <f t="shared" si="57"/>
        <v>0.08</v>
      </c>
      <c r="BF237" s="22">
        <f t="shared" si="57"/>
        <v>0.08</v>
      </c>
      <c r="BG237" s="22">
        <f t="shared" si="57"/>
        <v>0.08</v>
      </c>
      <c r="BH237" s="22">
        <f t="shared" si="57"/>
        <v>0.08</v>
      </c>
      <c r="BI237" s="22">
        <f t="shared" si="57"/>
        <v>0.08</v>
      </c>
      <c r="BJ237" s="22">
        <f t="shared" si="57"/>
        <v>0.08</v>
      </c>
      <c r="BK237" s="22">
        <f t="shared" si="57"/>
        <v>0.08</v>
      </c>
      <c r="BL237" s="22">
        <f t="shared" si="57"/>
        <v>0.08</v>
      </c>
      <c r="BM237" s="22">
        <f t="shared" si="57"/>
        <v>0.08</v>
      </c>
      <c r="BN237" s="22">
        <f t="shared" si="57"/>
        <v>0.08</v>
      </c>
      <c r="BO237" s="22">
        <f t="shared" si="57"/>
        <v>0.08</v>
      </c>
      <c r="BP237" s="22">
        <f t="shared" si="57"/>
        <v>0.08</v>
      </c>
      <c r="BQ237" s="22">
        <f t="shared" si="57"/>
        <v>0.08</v>
      </c>
    </row>
    <row r="238" spans="1:72">
      <c r="B238" s="17" t="s">
        <v>409</v>
      </c>
      <c r="C238" s="284">
        <v>0.251</v>
      </c>
      <c r="D238" s="108" t="str">
        <f t="shared" si="58"/>
        <v>2024$/VMT</v>
      </c>
      <c r="J238" s="3"/>
      <c r="K238" s="3"/>
      <c r="L238" s="3"/>
      <c r="M238" s="3"/>
      <c r="N238" s="3"/>
      <c r="O238" s="3"/>
      <c r="P238" s="3"/>
      <c r="Q238" s="3"/>
      <c r="R238" s="3"/>
      <c r="S238" s="3"/>
      <c r="T238" s="3"/>
      <c r="U238" s="3"/>
      <c r="V238" s="3"/>
      <c r="W238" s="3"/>
      <c r="X238" s="3"/>
      <c r="Y238" s="3"/>
      <c r="Z238" s="22">
        <f t="shared" si="54"/>
        <v>0.251</v>
      </c>
      <c r="AA238" s="22">
        <f t="shared" si="54"/>
        <v>0.251</v>
      </c>
      <c r="AB238" s="22">
        <f t="shared" si="54"/>
        <v>0.251</v>
      </c>
      <c r="AC238" s="22">
        <f t="shared" si="54"/>
        <v>0.251</v>
      </c>
      <c r="AD238" s="22">
        <f t="shared" si="54"/>
        <v>0.251</v>
      </c>
      <c r="AE238" s="22">
        <f t="shared" si="54"/>
        <v>0.251</v>
      </c>
      <c r="AF238" s="22">
        <f t="shared" si="54"/>
        <v>0.251</v>
      </c>
      <c r="AG238" s="22">
        <f t="shared" si="54"/>
        <v>0.251</v>
      </c>
      <c r="AH238" s="22">
        <f t="shared" si="54"/>
        <v>0.251</v>
      </c>
      <c r="AI238" s="22">
        <f t="shared" si="54"/>
        <v>0.251</v>
      </c>
      <c r="AJ238" s="22">
        <f t="shared" si="55"/>
        <v>0.251</v>
      </c>
      <c r="AK238" s="22">
        <f t="shared" si="55"/>
        <v>0.251</v>
      </c>
      <c r="AL238" s="22">
        <f t="shared" si="55"/>
        <v>0.251</v>
      </c>
      <c r="AM238" s="22">
        <f t="shared" si="55"/>
        <v>0.251</v>
      </c>
      <c r="AN238" s="22">
        <f t="shared" si="55"/>
        <v>0.251</v>
      </c>
      <c r="AO238" s="22">
        <f t="shared" si="55"/>
        <v>0.251</v>
      </c>
      <c r="AP238" s="22">
        <f t="shared" si="55"/>
        <v>0.251</v>
      </c>
      <c r="AQ238" s="22">
        <f t="shared" si="55"/>
        <v>0.251</v>
      </c>
      <c r="AR238" s="22">
        <f t="shared" si="55"/>
        <v>0.251</v>
      </c>
      <c r="AS238" s="22">
        <f t="shared" si="55"/>
        <v>0.251</v>
      </c>
      <c r="AT238" s="22">
        <f t="shared" si="56"/>
        <v>0.251</v>
      </c>
      <c r="AU238" s="22">
        <f t="shared" si="56"/>
        <v>0.251</v>
      </c>
      <c r="AV238" s="22">
        <f t="shared" si="56"/>
        <v>0.251</v>
      </c>
      <c r="AW238" s="22">
        <f t="shared" si="56"/>
        <v>0.251</v>
      </c>
      <c r="AX238" s="22">
        <f t="shared" si="56"/>
        <v>0.251</v>
      </c>
      <c r="AY238" s="22">
        <f t="shared" si="56"/>
        <v>0.251</v>
      </c>
      <c r="AZ238" s="22">
        <f t="shared" si="56"/>
        <v>0.251</v>
      </c>
      <c r="BA238" s="22">
        <f t="shared" si="56"/>
        <v>0.251</v>
      </c>
      <c r="BB238" s="22">
        <f t="shared" si="56"/>
        <v>0.251</v>
      </c>
      <c r="BC238" s="22">
        <f t="shared" si="56"/>
        <v>0.251</v>
      </c>
      <c r="BD238" s="22">
        <f t="shared" si="57"/>
        <v>0.251</v>
      </c>
      <c r="BE238" s="22">
        <f t="shared" si="57"/>
        <v>0.251</v>
      </c>
      <c r="BF238" s="22">
        <f t="shared" si="57"/>
        <v>0.251</v>
      </c>
      <c r="BG238" s="22">
        <f t="shared" si="57"/>
        <v>0.251</v>
      </c>
      <c r="BH238" s="22">
        <f t="shared" si="57"/>
        <v>0.251</v>
      </c>
      <c r="BI238" s="22">
        <f t="shared" si="57"/>
        <v>0.251</v>
      </c>
      <c r="BJ238" s="22">
        <f t="shared" si="57"/>
        <v>0.251</v>
      </c>
      <c r="BK238" s="22">
        <f t="shared" si="57"/>
        <v>0.251</v>
      </c>
      <c r="BL238" s="22">
        <f t="shared" si="57"/>
        <v>0.251</v>
      </c>
      <c r="BM238" s="22">
        <f t="shared" si="57"/>
        <v>0.251</v>
      </c>
      <c r="BN238" s="22">
        <f t="shared" si="57"/>
        <v>0.251</v>
      </c>
      <c r="BO238" s="22">
        <f t="shared" si="57"/>
        <v>0.251</v>
      </c>
      <c r="BP238" s="22">
        <f t="shared" si="57"/>
        <v>0.251</v>
      </c>
      <c r="BQ238" s="22">
        <f t="shared" si="57"/>
        <v>0.251</v>
      </c>
    </row>
    <row r="239" spans="1:72">
      <c r="B239" s="17" t="s">
        <v>410</v>
      </c>
      <c r="C239" s="284">
        <v>0.16300000000000001</v>
      </c>
      <c r="D239" s="108" t="str">
        <f t="shared" si="58"/>
        <v>2024$/VMT</v>
      </c>
      <c r="J239" s="3"/>
      <c r="K239" s="3"/>
      <c r="L239" s="3"/>
      <c r="M239" s="3"/>
      <c r="N239" s="3"/>
      <c r="O239" s="3"/>
      <c r="P239" s="3"/>
      <c r="Q239" s="3"/>
      <c r="R239" s="3"/>
      <c r="S239" s="3"/>
      <c r="T239" s="3"/>
      <c r="U239" s="3"/>
      <c r="V239" s="3"/>
      <c r="W239" s="3"/>
      <c r="X239" s="3"/>
      <c r="Y239" s="3"/>
      <c r="Z239" s="22">
        <f t="shared" si="54"/>
        <v>0.16300000000000001</v>
      </c>
      <c r="AA239" s="22">
        <f t="shared" si="54"/>
        <v>0.16300000000000001</v>
      </c>
      <c r="AB239" s="22">
        <f t="shared" si="54"/>
        <v>0.16300000000000001</v>
      </c>
      <c r="AC239" s="22">
        <f t="shared" si="54"/>
        <v>0.16300000000000001</v>
      </c>
      <c r="AD239" s="22">
        <f t="shared" si="54"/>
        <v>0.16300000000000001</v>
      </c>
      <c r="AE239" s="22">
        <f t="shared" si="54"/>
        <v>0.16300000000000001</v>
      </c>
      <c r="AF239" s="22">
        <f t="shared" si="54"/>
        <v>0.16300000000000001</v>
      </c>
      <c r="AG239" s="22">
        <f t="shared" si="54"/>
        <v>0.16300000000000001</v>
      </c>
      <c r="AH239" s="22">
        <f t="shared" si="54"/>
        <v>0.16300000000000001</v>
      </c>
      <c r="AI239" s="22">
        <f t="shared" si="54"/>
        <v>0.16300000000000001</v>
      </c>
      <c r="AJ239" s="22">
        <f t="shared" si="55"/>
        <v>0.16300000000000001</v>
      </c>
      <c r="AK239" s="22">
        <f t="shared" si="55"/>
        <v>0.16300000000000001</v>
      </c>
      <c r="AL239" s="22">
        <f t="shared" si="55"/>
        <v>0.16300000000000001</v>
      </c>
      <c r="AM239" s="22">
        <f t="shared" si="55"/>
        <v>0.16300000000000001</v>
      </c>
      <c r="AN239" s="22">
        <f t="shared" si="55"/>
        <v>0.16300000000000001</v>
      </c>
      <c r="AO239" s="22">
        <f t="shared" si="55"/>
        <v>0.16300000000000001</v>
      </c>
      <c r="AP239" s="22">
        <f t="shared" si="55"/>
        <v>0.16300000000000001</v>
      </c>
      <c r="AQ239" s="22">
        <f t="shared" si="55"/>
        <v>0.16300000000000001</v>
      </c>
      <c r="AR239" s="22">
        <f t="shared" si="55"/>
        <v>0.16300000000000001</v>
      </c>
      <c r="AS239" s="22">
        <f t="shared" si="55"/>
        <v>0.16300000000000001</v>
      </c>
      <c r="AT239" s="22">
        <f t="shared" si="56"/>
        <v>0.16300000000000001</v>
      </c>
      <c r="AU239" s="22">
        <f t="shared" si="56"/>
        <v>0.16300000000000001</v>
      </c>
      <c r="AV239" s="22">
        <f t="shared" si="56"/>
        <v>0.16300000000000001</v>
      </c>
      <c r="AW239" s="22">
        <f t="shared" si="56"/>
        <v>0.16300000000000001</v>
      </c>
      <c r="AX239" s="22">
        <f t="shared" si="56"/>
        <v>0.16300000000000001</v>
      </c>
      <c r="AY239" s="22">
        <f t="shared" si="56"/>
        <v>0.16300000000000001</v>
      </c>
      <c r="AZ239" s="22">
        <f t="shared" si="56"/>
        <v>0.16300000000000001</v>
      </c>
      <c r="BA239" s="22">
        <f t="shared" si="56"/>
        <v>0.16300000000000001</v>
      </c>
      <c r="BB239" s="22">
        <f t="shared" si="56"/>
        <v>0.16300000000000001</v>
      </c>
      <c r="BC239" s="22">
        <f t="shared" si="56"/>
        <v>0.16300000000000001</v>
      </c>
      <c r="BD239" s="22">
        <f t="shared" si="57"/>
        <v>0.16300000000000001</v>
      </c>
      <c r="BE239" s="22">
        <f t="shared" si="57"/>
        <v>0.16300000000000001</v>
      </c>
      <c r="BF239" s="22">
        <f t="shared" si="57"/>
        <v>0.16300000000000001</v>
      </c>
      <c r="BG239" s="22">
        <f t="shared" si="57"/>
        <v>0.16300000000000001</v>
      </c>
      <c r="BH239" s="22">
        <f t="shared" si="57"/>
        <v>0.16300000000000001</v>
      </c>
      <c r="BI239" s="22">
        <f t="shared" si="57"/>
        <v>0.16300000000000001</v>
      </c>
      <c r="BJ239" s="22">
        <f t="shared" si="57"/>
        <v>0.16300000000000001</v>
      </c>
      <c r="BK239" s="22">
        <f t="shared" si="57"/>
        <v>0.16300000000000001</v>
      </c>
      <c r="BL239" s="22">
        <f t="shared" si="57"/>
        <v>0.16300000000000001</v>
      </c>
      <c r="BM239" s="22">
        <f t="shared" si="57"/>
        <v>0.16300000000000001</v>
      </c>
      <c r="BN239" s="22">
        <f t="shared" si="57"/>
        <v>0.16300000000000001</v>
      </c>
      <c r="BO239" s="22">
        <f t="shared" si="57"/>
        <v>0.16300000000000001</v>
      </c>
      <c r="BP239" s="22">
        <f t="shared" si="57"/>
        <v>0.16300000000000001</v>
      </c>
      <c r="BQ239" s="22">
        <f t="shared" si="57"/>
        <v>0.16300000000000001</v>
      </c>
    </row>
    <row r="240" spans="1:72">
      <c r="B240" s="17" t="s">
        <v>411</v>
      </c>
      <c r="C240" s="284">
        <v>3.7999999999999999E-2</v>
      </c>
      <c r="D240" s="108" t="str">
        <f t="shared" si="58"/>
        <v>2024$/VMT</v>
      </c>
      <c r="J240" s="3"/>
      <c r="K240" s="3"/>
      <c r="L240" s="3"/>
      <c r="M240" s="3"/>
      <c r="N240" s="3"/>
      <c r="O240" s="3"/>
      <c r="P240" s="3"/>
      <c r="Q240" s="3"/>
      <c r="R240" s="3"/>
      <c r="S240" s="3"/>
      <c r="T240" s="3"/>
      <c r="U240" s="3"/>
      <c r="V240" s="3"/>
      <c r="W240" s="3"/>
      <c r="X240" s="3"/>
      <c r="Y240" s="3"/>
      <c r="Z240" s="22">
        <f t="shared" si="54"/>
        <v>3.7999999999999999E-2</v>
      </c>
      <c r="AA240" s="22">
        <f t="shared" si="54"/>
        <v>3.7999999999999999E-2</v>
      </c>
      <c r="AB240" s="22">
        <f t="shared" si="54"/>
        <v>3.7999999999999999E-2</v>
      </c>
      <c r="AC240" s="22">
        <f t="shared" si="54"/>
        <v>3.7999999999999999E-2</v>
      </c>
      <c r="AD240" s="22">
        <f t="shared" si="54"/>
        <v>3.7999999999999999E-2</v>
      </c>
      <c r="AE240" s="22">
        <f t="shared" si="54"/>
        <v>3.7999999999999999E-2</v>
      </c>
      <c r="AF240" s="22">
        <f t="shared" si="54"/>
        <v>3.7999999999999999E-2</v>
      </c>
      <c r="AG240" s="22">
        <f t="shared" si="54"/>
        <v>3.7999999999999999E-2</v>
      </c>
      <c r="AH240" s="22">
        <f t="shared" si="54"/>
        <v>3.7999999999999999E-2</v>
      </c>
      <c r="AI240" s="22">
        <f t="shared" si="54"/>
        <v>3.7999999999999999E-2</v>
      </c>
      <c r="AJ240" s="22">
        <f t="shared" si="55"/>
        <v>3.7999999999999999E-2</v>
      </c>
      <c r="AK240" s="22">
        <f t="shared" si="55"/>
        <v>3.7999999999999999E-2</v>
      </c>
      <c r="AL240" s="22">
        <f t="shared" si="55"/>
        <v>3.7999999999999999E-2</v>
      </c>
      <c r="AM240" s="22">
        <f t="shared" si="55"/>
        <v>3.7999999999999999E-2</v>
      </c>
      <c r="AN240" s="22">
        <f t="shared" si="55"/>
        <v>3.7999999999999999E-2</v>
      </c>
      <c r="AO240" s="22">
        <f t="shared" si="55"/>
        <v>3.7999999999999999E-2</v>
      </c>
      <c r="AP240" s="22">
        <f t="shared" si="55"/>
        <v>3.7999999999999999E-2</v>
      </c>
      <c r="AQ240" s="22">
        <f t="shared" si="55"/>
        <v>3.7999999999999999E-2</v>
      </c>
      <c r="AR240" s="22">
        <f t="shared" si="55"/>
        <v>3.7999999999999999E-2</v>
      </c>
      <c r="AS240" s="22">
        <f t="shared" si="55"/>
        <v>3.7999999999999999E-2</v>
      </c>
      <c r="AT240" s="22">
        <f t="shared" si="56"/>
        <v>3.7999999999999999E-2</v>
      </c>
      <c r="AU240" s="22">
        <f t="shared" si="56"/>
        <v>3.7999999999999999E-2</v>
      </c>
      <c r="AV240" s="22">
        <f t="shared" si="56"/>
        <v>3.7999999999999999E-2</v>
      </c>
      <c r="AW240" s="22">
        <f t="shared" si="56"/>
        <v>3.7999999999999999E-2</v>
      </c>
      <c r="AX240" s="22">
        <f t="shared" si="56"/>
        <v>3.7999999999999999E-2</v>
      </c>
      <c r="AY240" s="22">
        <f t="shared" si="56"/>
        <v>3.7999999999999999E-2</v>
      </c>
      <c r="AZ240" s="22">
        <f t="shared" si="56"/>
        <v>3.7999999999999999E-2</v>
      </c>
      <c r="BA240" s="22">
        <f t="shared" si="56"/>
        <v>3.7999999999999999E-2</v>
      </c>
      <c r="BB240" s="22">
        <f t="shared" si="56"/>
        <v>3.7999999999999999E-2</v>
      </c>
      <c r="BC240" s="22">
        <f t="shared" si="56"/>
        <v>3.7999999999999999E-2</v>
      </c>
      <c r="BD240" s="22">
        <f t="shared" si="57"/>
        <v>3.7999999999999999E-2</v>
      </c>
      <c r="BE240" s="22">
        <f t="shared" si="57"/>
        <v>3.7999999999999999E-2</v>
      </c>
      <c r="BF240" s="22">
        <f t="shared" si="57"/>
        <v>3.7999999999999999E-2</v>
      </c>
      <c r="BG240" s="22">
        <f t="shared" si="57"/>
        <v>3.7999999999999999E-2</v>
      </c>
      <c r="BH240" s="22">
        <f t="shared" si="57"/>
        <v>3.7999999999999999E-2</v>
      </c>
      <c r="BI240" s="22">
        <f t="shared" si="57"/>
        <v>3.7999999999999999E-2</v>
      </c>
      <c r="BJ240" s="22">
        <f t="shared" si="57"/>
        <v>3.7999999999999999E-2</v>
      </c>
      <c r="BK240" s="22">
        <f t="shared" si="57"/>
        <v>3.7999999999999999E-2</v>
      </c>
      <c r="BL240" s="22">
        <f t="shared" si="57"/>
        <v>3.7999999999999999E-2</v>
      </c>
      <c r="BM240" s="22">
        <f t="shared" si="57"/>
        <v>3.7999999999999999E-2</v>
      </c>
      <c r="BN240" s="22">
        <f t="shared" si="57"/>
        <v>3.7999999999999999E-2</v>
      </c>
      <c r="BO240" s="22">
        <f t="shared" si="57"/>
        <v>3.7999999999999999E-2</v>
      </c>
      <c r="BP240" s="22">
        <f t="shared" si="57"/>
        <v>3.7999999999999999E-2</v>
      </c>
      <c r="BQ240" s="22">
        <f t="shared" si="57"/>
        <v>3.7999999999999999E-2</v>
      </c>
    </row>
    <row r="241" spans="2:69">
      <c r="B241" s="17" t="s">
        <v>412</v>
      </c>
      <c r="C241" s="284">
        <v>0.13600000000000001</v>
      </c>
      <c r="D241" s="108" t="str">
        <f t="shared" si="58"/>
        <v>2024$/VMT</v>
      </c>
      <c r="J241" s="3"/>
      <c r="K241" s="3"/>
      <c r="L241" s="3"/>
      <c r="M241" s="3"/>
      <c r="N241" s="3"/>
      <c r="O241" s="3"/>
      <c r="P241" s="3"/>
      <c r="Q241" s="3"/>
      <c r="R241" s="3"/>
      <c r="S241" s="3"/>
      <c r="T241" s="3"/>
      <c r="U241" s="3"/>
      <c r="V241" s="3"/>
      <c r="W241" s="3"/>
      <c r="X241" s="3"/>
      <c r="Y241" s="3"/>
      <c r="Z241" s="22">
        <f t="shared" si="54"/>
        <v>0.13600000000000001</v>
      </c>
      <c r="AA241" s="22">
        <f t="shared" si="54"/>
        <v>0.13600000000000001</v>
      </c>
      <c r="AB241" s="22">
        <f t="shared" si="54"/>
        <v>0.13600000000000001</v>
      </c>
      <c r="AC241" s="22">
        <f t="shared" si="54"/>
        <v>0.13600000000000001</v>
      </c>
      <c r="AD241" s="22">
        <f t="shared" si="54"/>
        <v>0.13600000000000001</v>
      </c>
      <c r="AE241" s="22">
        <f t="shared" si="54"/>
        <v>0.13600000000000001</v>
      </c>
      <c r="AF241" s="22">
        <f t="shared" si="54"/>
        <v>0.13600000000000001</v>
      </c>
      <c r="AG241" s="22">
        <f t="shared" si="54"/>
        <v>0.13600000000000001</v>
      </c>
      <c r="AH241" s="22">
        <f t="shared" si="54"/>
        <v>0.13600000000000001</v>
      </c>
      <c r="AI241" s="22">
        <f t="shared" si="54"/>
        <v>0.13600000000000001</v>
      </c>
      <c r="AJ241" s="22">
        <f t="shared" si="55"/>
        <v>0.13600000000000001</v>
      </c>
      <c r="AK241" s="22">
        <f t="shared" si="55"/>
        <v>0.13600000000000001</v>
      </c>
      <c r="AL241" s="22">
        <f t="shared" si="55"/>
        <v>0.13600000000000001</v>
      </c>
      <c r="AM241" s="22">
        <f t="shared" si="55"/>
        <v>0.13600000000000001</v>
      </c>
      <c r="AN241" s="22">
        <f t="shared" si="55"/>
        <v>0.13600000000000001</v>
      </c>
      <c r="AO241" s="22">
        <f t="shared" si="55"/>
        <v>0.13600000000000001</v>
      </c>
      <c r="AP241" s="22">
        <f t="shared" si="55"/>
        <v>0.13600000000000001</v>
      </c>
      <c r="AQ241" s="22">
        <f t="shared" si="55"/>
        <v>0.13600000000000001</v>
      </c>
      <c r="AR241" s="22">
        <f t="shared" si="55"/>
        <v>0.13600000000000001</v>
      </c>
      <c r="AS241" s="22">
        <f t="shared" si="55"/>
        <v>0.13600000000000001</v>
      </c>
      <c r="AT241" s="22">
        <f t="shared" si="56"/>
        <v>0.13600000000000001</v>
      </c>
      <c r="AU241" s="22">
        <f t="shared" si="56"/>
        <v>0.13600000000000001</v>
      </c>
      <c r="AV241" s="22">
        <f t="shared" si="56"/>
        <v>0.13600000000000001</v>
      </c>
      <c r="AW241" s="22">
        <f t="shared" si="56"/>
        <v>0.13600000000000001</v>
      </c>
      <c r="AX241" s="22">
        <f t="shared" si="56"/>
        <v>0.13600000000000001</v>
      </c>
      <c r="AY241" s="22">
        <f t="shared" si="56"/>
        <v>0.13600000000000001</v>
      </c>
      <c r="AZ241" s="22">
        <f t="shared" si="56"/>
        <v>0.13600000000000001</v>
      </c>
      <c r="BA241" s="22">
        <f t="shared" si="56"/>
        <v>0.13600000000000001</v>
      </c>
      <c r="BB241" s="22">
        <f t="shared" si="56"/>
        <v>0.13600000000000001</v>
      </c>
      <c r="BC241" s="22">
        <f t="shared" si="56"/>
        <v>0.13600000000000001</v>
      </c>
      <c r="BD241" s="22">
        <f t="shared" si="57"/>
        <v>0.13600000000000001</v>
      </c>
      <c r="BE241" s="22">
        <f t="shared" si="57"/>
        <v>0.13600000000000001</v>
      </c>
      <c r="BF241" s="22">
        <f t="shared" si="57"/>
        <v>0.13600000000000001</v>
      </c>
      <c r="BG241" s="22">
        <f t="shared" si="57"/>
        <v>0.13600000000000001</v>
      </c>
      <c r="BH241" s="22">
        <f t="shared" si="57"/>
        <v>0.13600000000000001</v>
      </c>
      <c r="BI241" s="22">
        <f t="shared" si="57"/>
        <v>0.13600000000000001</v>
      </c>
      <c r="BJ241" s="22">
        <f t="shared" si="57"/>
        <v>0.13600000000000001</v>
      </c>
      <c r="BK241" s="22">
        <f t="shared" si="57"/>
        <v>0.13600000000000001</v>
      </c>
      <c r="BL241" s="22">
        <f t="shared" si="57"/>
        <v>0.13600000000000001</v>
      </c>
      <c r="BM241" s="22">
        <f t="shared" si="57"/>
        <v>0.13600000000000001</v>
      </c>
      <c r="BN241" s="22">
        <f t="shared" si="57"/>
        <v>0.13600000000000001</v>
      </c>
      <c r="BO241" s="22">
        <f t="shared" si="57"/>
        <v>0.13600000000000001</v>
      </c>
      <c r="BP241" s="22">
        <f t="shared" si="57"/>
        <v>0.13600000000000001</v>
      </c>
      <c r="BQ241" s="22">
        <f t="shared" si="57"/>
        <v>0.13600000000000001</v>
      </c>
    </row>
    <row r="242" spans="2:69">
      <c r="B242" t="s">
        <v>413</v>
      </c>
      <c r="C242" s="283"/>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c r="BB242" s="31"/>
      <c r="BC242" s="31"/>
      <c r="BD242" s="31"/>
      <c r="BE242" s="31"/>
      <c r="BF242" s="31"/>
      <c r="BG242" s="31"/>
      <c r="BH242" s="31"/>
      <c r="BI242" s="31"/>
      <c r="BJ242" s="31"/>
      <c r="BK242" s="31"/>
      <c r="BL242" s="31"/>
      <c r="BM242" s="31"/>
      <c r="BN242" s="31"/>
      <c r="BO242" s="31"/>
      <c r="BP242" s="31"/>
      <c r="BQ242" s="31"/>
    </row>
    <row r="243" spans="2:69" s="3" customFormat="1">
      <c r="B243" s="17" t="s">
        <v>404</v>
      </c>
      <c r="C243" s="287">
        <v>2.0999999999999999E-3</v>
      </c>
      <c r="D243" s="108" t="str">
        <f>$C$26&amp;"$/VMT"</f>
        <v>2024$/VMT</v>
      </c>
      <c r="E243"/>
      <c r="F243" s="18"/>
      <c r="I243"/>
      <c r="Z243" s="22">
        <f t="shared" ref="Z243:AI251" si="59">IF($C$230=1,$C243*Z$46,$C243)</f>
        <v>2.0999999999999999E-3</v>
      </c>
      <c r="AA243" s="22">
        <f t="shared" si="59"/>
        <v>2.0999999999999999E-3</v>
      </c>
      <c r="AB243" s="22">
        <f t="shared" si="59"/>
        <v>2.0999999999999999E-3</v>
      </c>
      <c r="AC243" s="22">
        <f t="shared" si="59"/>
        <v>2.0999999999999999E-3</v>
      </c>
      <c r="AD243" s="22">
        <f t="shared" si="59"/>
        <v>2.0999999999999999E-3</v>
      </c>
      <c r="AE243" s="22">
        <f t="shared" si="59"/>
        <v>2.0999999999999999E-3</v>
      </c>
      <c r="AF243" s="22">
        <f t="shared" si="59"/>
        <v>2.0999999999999999E-3</v>
      </c>
      <c r="AG243" s="22">
        <f t="shared" si="59"/>
        <v>2.0999999999999999E-3</v>
      </c>
      <c r="AH243" s="22">
        <f t="shared" si="59"/>
        <v>2.0999999999999999E-3</v>
      </c>
      <c r="AI243" s="22">
        <f t="shared" si="59"/>
        <v>2.0999999999999999E-3</v>
      </c>
      <c r="AJ243" s="22">
        <f t="shared" ref="AJ243:AS251" si="60">IF($C$230=1,$C243*AJ$46,$C243)</f>
        <v>2.0999999999999999E-3</v>
      </c>
      <c r="AK243" s="22">
        <f t="shared" si="60"/>
        <v>2.0999999999999999E-3</v>
      </c>
      <c r="AL243" s="22">
        <f t="shared" si="60"/>
        <v>2.0999999999999999E-3</v>
      </c>
      <c r="AM243" s="22">
        <f t="shared" si="60"/>
        <v>2.0999999999999999E-3</v>
      </c>
      <c r="AN243" s="22">
        <f t="shared" si="60"/>
        <v>2.0999999999999999E-3</v>
      </c>
      <c r="AO243" s="22">
        <f t="shared" si="60"/>
        <v>2.0999999999999999E-3</v>
      </c>
      <c r="AP243" s="22">
        <f t="shared" si="60"/>
        <v>2.0999999999999999E-3</v>
      </c>
      <c r="AQ243" s="22">
        <f t="shared" si="60"/>
        <v>2.0999999999999999E-3</v>
      </c>
      <c r="AR243" s="22">
        <f t="shared" si="60"/>
        <v>2.0999999999999999E-3</v>
      </c>
      <c r="AS243" s="22">
        <f t="shared" si="60"/>
        <v>2.0999999999999999E-3</v>
      </c>
      <c r="AT243" s="22">
        <f t="shared" ref="AT243:BC251" si="61">IF($C$230=1,$C243*AT$46,$C243)</f>
        <v>2.0999999999999999E-3</v>
      </c>
      <c r="AU243" s="22">
        <f t="shared" si="61"/>
        <v>2.0999999999999999E-3</v>
      </c>
      <c r="AV243" s="22">
        <f t="shared" si="61"/>
        <v>2.0999999999999999E-3</v>
      </c>
      <c r="AW243" s="22">
        <f t="shared" si="61"/>
        <v>2.0999999999999999E-3</v>
      </c>
      <c r="AX243" s="22">
        <f t="shared" si="61"/>
        <v>2.0999999999999999E-3</v>
      </c>
      <c r="AY243" s="22">
        <f t="shared" si="61"/>
        <v>2.0999999999999999E-3</v>
      </c>
      <c r="AZ243" s="22">
        <f t="shared" si="61"/>
        <v>2.0999999999999999E-3</v>
      </c>
      <c r="BA243" s="22">
        <f t="shared" si="61"/>
        <v>2.0999999999999999E-3</v>
      </c>
      <c r="BB243" s="22">
        <f t="shared" si="61"/>
        <v>2.0999999999999999E-3</v>
      </c>
      <c r="BC243" s="22">
        <f t="shared" si="61"/>
        <v>2.0999999999999999E-3</v>
      </c>
      <c r="BD243" s="22">
        <f t="shared" ref="BD243:BQ251" si="62">IF($C$230=1,$C243*BD$46,$C243)</f>
        <v>2.0999999999999999E-3</v>
      </c>
      <c r="BE243" s="22">
        <f t="shared" si="62"/>
        <v>2.0999999999999999E-3</v>
      </c>
      <c r="BF243" s="22">
        <f t="shared" si="62"/>
        <v>2.0999999999999999E-3</v>
      </c>
      <c r="BG243" s="22">
        <f t="shared" si="62"/>
        <v>2.0999999999999999E-3</v>
      </c>
      <c r="BH243" s="22">
        <f t="shared" si="62"/>
        <v>2.0999999999999999E-3</v>
      </c>
      <c r="BI243" s="22">
        <f t="shared" si="62"/>
        <v>2.0999999999999999E-3</v>
      </c>
      <c r="BJ243" s="22">
        <f t="shared" si="62"/>
        <v>2.0999999999999999E-3</v>
      </c>
      <c r="BK243" s="22">
        <f t="shared" si="62"/>
        <v>2.0999999999999999E-3</v>
      </c>
      <c r="BL243" s="22">
        <f t="shared" si="62"/>
        <v>2.0999999999999999E-3</v>
      </c>
      <c r="BM243" s="22">
        <f t="shared" si="62"/>
        <v>2.0999999999999999E-3</v>
      </c>
      <c r="BN243" s="22">
        <f t="shared" si="62"/>
        <v>2.0999999999999999E-3</v>
      </c>
      <c r="BO243" s="22">
        <f t="shared" si="62"/>
        <v>2.0999999999999999E-3</v>
      </c>
      <c r="BP243" s="22">
        <f t="shared" si="62"/>
        <v>2.0999999999999999E-3</v>
      </c>
      <c r="BQ243" s="22">
        <f t="shared" si="62"/>
        <v>2.0999999999999999E-3</v>
      </c>
    </row>
    <row r="244" spans="2:69" s="3" customFormat="1">
      <c r="B244" s="17" t="s">
        <v>405</v>
      </c>
      <c r="C244" s="287">
        <v>2.0000000000000001E-4</v>
      </c>
      <c r="D244" s="108" t="str">
        <f>$C$26&amp;"$/VMT"</f>
        <v>2024$/VMT</v>
      </c>
      <c r="E244"/>
      <c r="F244" s="18"/>
      <c r="I244"/>
      <c r="Z244" s="22">
        <f t="shared" si="59"/>
        <v>2.0000000000000001E-4</v>
      </c>
      <c r="AA244" s="22">
        <f t="shared" si="59"/>
        <v>2.0000000000000001E-4</v>
      </c>
      <c r="AB244" s="22">
        <f t="shared" si="59"/>
        <v>2.0000000000000001E-4</v>
      </c>
      <c r="AC244" s="22">
        <f t="shared" si="59"/>
        <v>2.0000000000000001E-4</v>
      </c>
      <c r="AD244" s="22">
        <f t="shared" si="59"/>
        <v>2.0000000000000001E-4</v>
      </c>
      <c r="AE244" s="22">
        <f t="shared" si="59"/>
        <v>2.0000000000000001E-4</v>
      </c>
      <c r="AF244" s="22">
        <f t="shared" si="59"/>
        <v>2.0000000000000001E-4</v>
      </c>
      <c r="AG244" s="22">
        <f t="shared" si="59"/>
        <v>2.0000000000000001E-4</v>
      </c>
      <c r="AH244" s="22">
        <f t="shared" si="59"/>
        <v>2.0000000000000001E-4</v>
      </c>
      <c r="AI244" s="22">
        <f t="shared" si="59"/>
        <v>2.0000000000000001E-4</v>
      </c>
      <c r="AJ244" s="22">
        <f t="shared" si="60"/>
        <v>2.0000000000000001E-4</v>
      </c>
      <c r="AK244" s="22">
        <f t="shared" si="60"/>
        <v>2.0000000000000001E-4</v>
      </c>
      <c r="AL244" s="22">
        <f t="shared" si="60"/>
        <v>2.0000000000000001E-4</v>
      </c>
      <c r="AM244" s="22">
        <f t="shared" si="60"/>
        <v>2.0000000000000001E-4</v>
      </c>
      <c r="AN244" s="22">
        <f t="shared" si="60"/>
        <v>2.0000000000000001E-4</v>
      </c>
      <c r="AO244" s="22">
        <f t="shared" si="60"/>
        <v>2.0000000000000001E-4</v>
      </c>
      <c r="AP244" s="22">
        <f t="shared" si="60"/>
        <v>2.0000000000000001E-4</v>
      </c>
      <c r="AQ244" s="22">
        <f t="shared" si="60"/>
        <v>2.0000000000000001E-4</v>
      </c>
      <c r="AR244" s="22">
        <f t="shared" si="60"/>
        <v>2.0000000000000001E-4</v>
      </c>
      <c r="AS244" s="22">
        <f t="shared" si="60"/>
        <v>2.0000000000000001E-4</v>
      </c>
      <c r="AT244" s="22">
        <f t="shared" si="61"/>
        <v>2.0000000000000001E-4</v>
      </c>
      <c r="AU244" s="22">
        <f t="shared" si="61"/>
        <v>2.0000000000000001E-4</v>
      </c>
      <c r="AV244" s="22">
        <f t="shared" si="61"/>
        <v>2.0000000000000001E-4</v>
      </c>
      <c r="AW244" s="22">
        <f t="shared" si="61"/>
        <v>2.0000000000000001E-4</v>
      </c>
      <c r="AX244" s="22">
        <f t="shared" si="61"/>
        <v>2.0000000000000001E-4</v>
      </c>
      <c r="AY244" s="22">
        <f t="shared" si="61"/>
        <v>2.0000000000000001E-4</v>
      </c>
      <c r="AZ244" s="22">
        <f t="shared" si="61"/>
        <v>2.0000000000000001E-4</v>
      </c>
      <c r="BA244" s="22">
        <f t="shared" si="61"/>
        <v>2.0000000000000001E-4</v>
      </c>
      <c r="BB244" s="22">
        <f t="shared" si="61"/>
        <v>2.0000000000000001E-4</v>
      </c>
      <c r="BC244" s="22">
        <f t="shared" si="61"/>
        <v>2.0000000000000001E-4</v>
      </c>
      <c r="BD244" s="22">
        <f t="shared" si="62"/>
        <v>2.0000000000000001E-4</v>
      </c>
      <c r="BE244" s="22">
        <f t="shared" si="62"/>
        <v>2.0000000000000001E-4</v>
      </c>
      <c r="BF244" s="22">
        <f t="shared" si="62"/>
        <v>2.0000000000000001E-4</v>
      </c>
      <c r="BG244" s="22">
        <f t="shared" si="62"/>
        <v>2.0000000000000001E-4</v>
      </c>
      <c r="BH244" s="22">
        <f t="shared" si="62"/>
        <v>2.0000000000000001E-4</v>
      </c>
      <c r="BI244" s="22">
        <f t="shared" si="62"/>
        <v>2.0000000000000001E-4</v>
      </c>
      <c r="BJ244" s="22">
        <f t="shared" si="62"/>
        <v>2.0000000000000001E-4</v>
      </c>
      <c r="BK244" s="22">
        <f t="shared" si="62"/>
        <v>2.0000000000000001E-4</v>
      </c>
      <c r="BL244" s="22">
        <f t="shared" si="62"/>
        <v>2.0000000000000001E-4</v>
      </c>
      <c r="BM244" s="22">
        <f t="shared" si="62"/>
        <v>2.0000000000000001E-4</v>
      </c>
      <c r="BN244" s="22">
        <f t="shared" si="62"/>
        <v>2.0000000000000001E-4</v>
      </c>
      <c r="BO244" s="22">
        <f t="shared" si="62"/>
        <v>2.0000000000000001E-4</v>
      </c>
      <c r="BP244" s="22">
        <f t="shared" si="62"/>
        <v>2.0000000000000001E-4</v>
      </c>
      <c r="BQ244" s="22">
        <f t="shared" si="62"/>
        <v>2.0000000000000001E-4</v>
      </c>
    </row>
    <row r="245" spans="2:69">
      <c r="B245" s="17" t="s">
        <v>406</v>
      </c>
      <c r="C245" s="287">
        <v>1.1000000000000001E-3</v>
      </c>
      <c r="D245" s="108" t="str">
        <f t="shared" ref="D245:D251" si="63">$C$26&amp;"$/VMT"</f>
        <v>2024$/VMT</v>
      </c>
      <c r="J245" s="3"/>
      <c r="K245" s="3"/>
      <c r="L245" s="3"/>
      <c r="M245" s="3"/>
      <c r="N245" s="3"/>
      <c r="O245" s="3"/>
      <c r="P245" s="3"/>
      <c r="Q245" s="3"/>
      <c r="R245" s="3"/>
      <c r="S245" s="3"/>
      <c r="T245" s="3"/>
      <c r="U245" s="3"/>
      <c r="V245" s="3"/>
      <c r="W245" s="3"/>
      <c r="X245" s="3"/>
      <c r="Y245" s="3"/>
      <c r="Z245" s="22">
        <f t="shared" si="59"/>
        <v>1.1000000000000001E-3</v>
      </c>
      <c r="AA245" s="22">
        <f t="shared" si="59"/>
        <v>1.1000000000000001E-3</v>
      </c>
      <c r="AB245" s="22">
        <f t="shared" si="59"/>
        <v>1.1000000000000001E-3</v>
      </c>
      <c r="AC245" s="22">
        <f t="shared" si="59"/>
        <v>1.1000000000000001E-3</v>
      </c>
      <c r="AD245" s="22">
        <f t="shared" si="59"/>
        <v>1.1000000000000001E-3</v>
      </c>
      <c r="AE245" s="22">
        <f t="shared" si="59"/>
        <v>1.1000000000000001E-3</v>
      </c>
      <c r="AF245" s="22">
        <f t="shared" si="59"/>
        <v>1.1000000000000001E-3</v>
      </c>
      <c r="AG245" s="22">
        <f t="shared" si="59"/>
        <v>1.1000000000000001E-3</v>
      </c>
      <c r="AH245" s="22">
        <f t="shared" si="59"/>
        <v>1.1000000000000001E-3</v>
      </c>
      <c r="AI245" s="22">
        <f t="shared" si="59"/>
        <v>1.1000000000000001E-3</v>
      </c>
      <c r="AJ245" s="22">
        <f t="shared" si="60"/>
        <v>1.1000000000000001E-3</v>
      </c>
      <c r="AK245" s="22">
        <f t="shared" si="60"/>
        <v>1.1000000000000001E-3</v>
      </c>
      <c r="AL245" s="22">
        <f t="shared" si="60"/>
        <v>1.1000000000000001E-3</v>
      </c>
      <c r="AM245" s="22">
        <f t="shared" si="60"/>
        <v>1.1000000000000001E-3</v>
      </c>
      <c r="AN245" s="22">
        <f t="shared" si="60"/>
        <v>1.1000000000000001E-3</v>
      </c>
      <c r="AO245" s="22">
        <f t="shared" si="60"/>
        <v>1.1000000000000001E-3</v>
      </c>
      <c r="AP245" s="22">
        <f t="shared" si="60"/>
        <v>1.1000000000000001E-3</v>
      </c>
      <c r="AQ245" s="22">
        <f t="shared" si="60"/>
        <v>1.1000000000000001E-3</v>
      </c>
      <c r="AR245" s="22">
        <f t="shared" si="60"/>
        <v>1.1000000000000001E-3</v>
      </c>
      <c r="AS245" s="22">
        <f t="shared" si="60"/>
        <v>1.1000000000000001E-3</v>
      </c>
      <c r="AT245" s="22">
        <f t="shared" si="61"/>
        <v>1.1000000000000001E-3</v>
      </c>
      <c r="AU245" s="22">
        <f t="shared" si="61"/>
        <v>1.1000000000000001E-3</v>
      </c>
      <c r="AV245" s="22">
        <f t="shared" si="61"/>
        <v>1.1000000000000001E-3</v>
      </c>
      <c r="AW245" s="22">
        <f t="shared" si="61"/>
        <v>1.1000000000000001E-3</v>
      </c>
      <c r="AX245" s="22">
        <f t="shared" si="61"/>
        <v>1.1000000000000001E-3</v>
      </c>
      <c r="AY245" s="22">
        <f t="shared" si="61"/>
        <v>1.1000000000000001E-3</v>
      </c>
      <c r="AZ245" s="22">
        <f t="shared" si="61"/>
        <v>1.1000000000000001E-3</v>
      </c>
      <c r="BA245" s="22">
        <f t="shared" si="61"/>
        <v>1.1000000000000001E-3</v>
      </c>
      <c r="BB245" s="22">
        <f t="shared" si="61"/>
        <v>1.1000000000000001E-3</v>
      </c>
      <c r="BC245" s="22">
        <f t="shared" si="61"/>
        <v>1.1000000000000001E-3</v>
      </c>
      <c r="BD245" s="22">
        <f t="shared" si="62"/>
        <v>1.1000000000000001E-3</v>
      </c>
      <c r="BE245" s="22">
        <f t="shared" si="62"/>
        <v>1.1000000000000001E-3</v>
      </c>
      <c r="BF245" s="22">
        <f t="shared" si="62"/>
        <v>1.1000000000000001E-3</v>
      </c>
      <c r="BG245" s="22">
        <f t="shared" si="62"/>
        <v>1.1000000000000001E-3</v>
      </c>
      <c r="BH245" s="22">
        <f t="shared" si="62"/>
        <v>1.1000000000000001E-3</v>
      </c>
      <c r="BI245" s="22">
        <f t="shared" si="62"/>
        <v>1.1000000000000001E-3</v>
      </c>
      <c r="BJ245" s="22">
        <f t="shared" si="62"/>
        <v>1.1000000000000001E-3</v>
      </c>
      <c r="BK245" s="22">
        <f t="shared" si="62"/>
        <v>1.1000000000000001E-3</v>
      </c>
      <c r="BL245" s="22">
        <f t="shared" si="62"/>
        <v>1.1000000000000001E-3</v>
      </c>
      <c r="BM245" s="22">
        <f t="shared" si="62"/>
        <v>1.1000000000000001E-3</v>
      </c>
      <c r="BN245" s="22">
        <f t="shared" si="62"/>
        <v>1.1000000000000001E-3</v>
      </c>
      <c r="BO245" s="22">
        <f t="shared" si="62"/>
        <v>1.1000000000000001E-3</v>
      </c>
      <c r="BP245" s="22">
        <f t="shared" si="62"/>
        <v>1.1000000000000001E-3</v>
      </c>
      <c r="BQ245" s="22">
        <f t="shared" si="62"/>
        <v>1.1000000000000001E-3</v>
      </c>
    </row>
    <row r="246" spans="2:69">
      <c r="B246" s="17" t="s">
        <v>407</v>
      </c>
      <c r="C246" s="287">
        <v>4.65E-2</v>
      </c>
      <c r="D246" s="108" t="str">
        <f t="shared" si="63"/>
        <v>2024$/VMT</v>
      </c>
      <c r="J246" s="3"/>
      <c r="K246" s="3"/>
      <c r="L246" s="3"/>
      <c r="M246" s="3"/>
      <c r="N246" s="3"/>
      <c r="O246" s="3"/>
      <c r="P246" s="3"/>
      <c r="Q246" s="3"/>
      <c r="R246" s="3"/>
      <c r="S246" s="3"/>
      <c r="T246" s="3"/>
      <c r="U246" s="3"/>
      <c r="V246" s="3"/>
      <c r="W246" s="3"/>
      <c r="X246" s="3"/>
      <c r="Y246" s="3"/>
      <c r="Z246" s="22">
        <f t="shared" si="59"/>
        <v>4.65E-2</v>
      </c>
      <c r="AA246" s="22">
        <f t="shared" si="59"/>
        <v>4.65E-2</v>
      </c>
      <c r="AB246" s="22">
        <f t="shared" si="59"/>
        <v>4.65E-2</v>
      </c>
      <c r="AC246" s="22">
        <f t="shared" si="59"/>
        <v>4.65E-2</v>
      </c>
      <c r="AD246" s="22">
        <f t="shared" si="59"/>
        <v>4.65E-2</v>
      </c>
      <c r="AE246" s="22">
        <f t="shared" si="59"/>
        <v>4.65E-2</v>
      </c>
      <c r="AF246" s="22">
        <f t="shared" si="59"/>
        <v>4.65E-2</v>
      </c>
      <c r="AG246" s="22">
        <f t="shared" si="59"/>
        <v>4.65E-2</v>
      </c>
      <c r="AH246" s="22">
        <f t="shared" si="59"/>
        <v>4.65E-2</v>
      </c>
      <c r="AI246" s="22">
        <f t="shared" si="59"/>
        <v>4.65E-2</v>
      </c>
      <c r="AJ246" s="22">
        <f t="shared" si="60"/>
        <v>4.65E-2</v>
      </c>
      <c r="AK246" s="22">
        <f t="shared" si="60"/>
        <v>4.65E-2</v>
      </c>
      <c r="AL246" s="22">
        <f t="shared" si="60"/>
        <v>4.65E-2</v>
      </c>
      <c r="AM246" s="22">
        <f t="shared" si="60"/>
        <v>4.65E-2</v>
      </c>
      <c r="AN246" s="22">
        <f t="shared" si="60"/>
        <v>4.65E-2</v>
      </c>
      <c r="AO246" s="22">
        <f t="shared" si="60"/>
        <v>4.65E-2</v>
      </c>
      <c r="AP246" s="22">
        <f t="shared" si="60"/>
        <v>4.65E-2</v>
      </c>
      <c r="AQ246" s="22">
        <f t="shared" si="60"/>
        <v>4.65E-2</v>
      </c>
      <c r="AR246" s="22">
        <f t="shared" si="60"/>
        <v>4.65E-2</v>
      </c>
      <c r="AS246" s="22">
        <f t="shared" si="60"/>
        <v>4.65E-2</v>
      </c>
      <c r="AT246" s="22">
        <f t="shared" si="61"/>
        <v>4.65E-2</v>
      </c>
      <c r="AU246" s="22">
        <f t="shared" si="61"/>
        <v>4.65E-2</v>
      </c>
      <c r="AV246" s="22">
        <f t="shared" si="61"/>
        <v>4.65E-2</v>
      </c>
      <c r="AW246" s="22">
        <f t="shared" si="61"/>
        <v>4.65E-2</v>
      </c>
      <c r="AX246" s="22">
        <f t="shared" si="61"/>
        <v>4.65E-2</v>
      </c>
      <c r="AY246" s="22">
        <f t="shared" si="61"/>
        <v>4.65E-2</v>
      </c>
      <c r="AZ246" s="22">
        <f t="shared" si="61"/>
        <v>4.65E-2</v>
      </c>
      <c r="BA246" s="22">
        <f t="shared" si="61"/>
        <v>4.65E-2</v>
      </c>
      <c r="BB246" s="22">
        <f t="shared" si="61"/>
        <v>4.65E-2</v>
      </c>
      <c r="BC246" s="22">
        <f t="shared" si="61"/>
        <v>4.65E-2</v>
      </c>
      <c r="BD246" s="22">
        <f t="shared" si="62"/>
        <v>4.65E-2</v>
      </c>
      <c r="BE246" s="22">
        <f t="shared" si="62"/>
        <v>4.65E-2</v>
      </c>
      <c r="BF246" s="22">
        <f t="shared" si="62"/>
        <v>4.65E-2</v>
      </c>
      <c r="BG246" s="22">
        <f t="shared" si="62"/>
        <v>4.65E-2</v>
      </c>
      <c r="BH246" s="22">
        <f t="shared" si="62"/>
        <v>4.65E-2</v>
      </c>
      <c r="BI246" s="22">
        <f t="shared" si="62"/>
        <v>4.65E-2</v>
      </c>
      <c r="BJ246" s="22">
        <f t="shared" si="62"/>
        <v>4.65E-2</v>
      </c>
      <c r="BK246" s="22">
        <f t="shared" si="62"/>
        <v>4.65E-2</v>
      </c>
      <c r="BL246" s="22">
        <f t="shared" si="62"/>
        <v>4.65E-2</v>
      </c>
      <c r="BM246" s="22">
        <f t="shared" si="62"/>
        <v>4.65E-2</v>
      </c>
      <c r="BN246" s="22">
        <f t="shared" si="62"/>
        <v>4.65E-2</v>
      </c>
      <c r="BO246" s="22">
        <f t="shared" si="62"/>
        <v>4.65E-2</v>
      </c>
      <c r="BP246" s="22">
        <f t="shared" si="62"/>
        <v>4.65E-2</v>
      </c>
      <c r="BQ246" s="22">
        <f t="shared" si="62"/>
        <v>4.65E-2</v>
      </c>
    </row>
    <row r="247" spans="2:69">
      <c r="B247" s="17" t="s">
        <v>408</v>
      </c>
      <c r="C247" s="287">
        <v>3.8999999999999998E-3</v>
      </c>
      <c r="D247" s="108" t="str">
        <f t="shared" si="63"/>
        <v>2024$/VMT</v>
      </c>
      <c r="J247" s="3"/>
      <c r="K247" s="3"/>
      <c r="L247" s="3"/>
      <c r="M247" s="3"/>
      <c r="N247" s="3"/>
      <c r="O247" s="3"/>
      <c r="P247" s="3"/>
      <c r="Q247" s="3"/>
      <c r="R247" s="3"/>
      <c r="S247" s="3"/>
      <c r="T247" s="3"/>
      <c r="U247" s="3"/>
      <c r="V247" s="3"/>
      <c r="W247" s="3"/>
      <c r="X247" s="3"/>
      <c r="Y247" s="3"/>
      <c r="Z247" s="22">
        <f t="shared" si="59"/>
        <v>3.8999999999999998E-3</v>
      </c>
      <c r="AA247" s="22">
        <f t="shared" si="59"/>
        <v>3.8999999999999998E-3</v>
      </c>
      <c r="AB247" s="22">
        <f t="shared" si="59"/>
        <v>3.8999999999999998E-3</v>
      </c>
      <c r="AC247" s="22">
        <f t="shared" si="59"/>
        <v>3.8999999999999998E-3</v>
      </c>
      <c r="AD247" s="22">
        <f t="shared" si="59"/>
        <v>3.8999999999999998E-3</v>
      </c>
      <c r="AE247" s="22">
        <f t="shared" si="59"/>
        <v>3.8999999999999998E-3</v>
      </c>
      <c r="AF247" s="22">
        <f t="shared" si="59"/>
        <v>3.8999999999999998E-3</v>
      </c>
      <c r="AG247" s="22">
        <f t="shared" si="59"/>
        <v>3.8999999999999998E-3</v>
      </c>
      <c r="AH247" s="22">
        <f t="shared" si="59"/>
        <v>3.8999999999999998E-3</v>
      </c>
      <c r="AI247" s="22">
        <f t="shared" si="59"/>
        <v>3.8999999999999998E-3</v>
      </c>
      <c r="AJ247" s="22">
        <f t="shared" si="60"/>
        <v>3.8999999999999998E-3</v>
      </c>
      <c r="AK247" s="22">
        <f t="shared" si="60"/>
        <v>3.8999999999999998E-3</v>
      </c>
      <c r="AL247" s="22">
        <f t="shared" si="60"/>
        <v>3.8999999999999998E-3</v>
      </c>
      <c r="AM247" s="22">
        <f t="shared" si="60"/>
        <v>3.8999999999999998E-3</v>
      </c>
      <c r="AN247" s="22">
        <f t="shared" si="60"/>
        <v>3.8999999999999998E-3</v>
      </c>
      <c r="AO247" s="22">
        <f t="shared" si="60"/>
        <v>3.8999999999999998E-3</v>
      </c>
      <c r="AP247" s="22">
        <f t="shared" si="60"/>
        <v>3.8999999999999998E-3</v>
      </c>
      <c r="AQ247" s="22">
        <f t="shared" si="60"/>
        <v>3.8999999999999998E-3</v>
      </c>
      <c r="AR247" s="22">
        <f t="shared" si="60"/>
        <v>3.8999999999999998E-3</v>
      </c>
      <c r="AS247" s="22">
        <f t="shared" si="60"/>
        <v>3.8999999999999998E-3</v>
      </c>
      <c r="AT247" s="22">
        <f t="shared" si="61"/>
        <v>3.8999999999999998E-3</v>
      </c>
      <c r="AU247" s="22">
        <f t="shared" si="61"/>
        <v>3.8999999999999998E-3</v>
      </c>
      <c r="AV247" s="22">
        <f t="shared" si="61"/>
        <v>3.8999999999999998E-3</v>
      </c>
      <c r="AW247" s="22">
        <f t="shared" si="61"/>
        <v>3.8999999999999998E-3</v>
      </c>
      <c r="AX247" s="22">
        <f t="shared" si="61"/>
        <v>3.8999999999999998E-3</v>
      </c>
      <c r="AY247" s="22">
        <f t="shared" si="61"/>
        <v>3.8999999999999998E-3</v>
      </c>
      <c r="AZ247" s="22">
        <f t="shared" si="61"/>
        <v>3.8999999999999998E-3</v>
      </c>
      <c r="BA247" s="22">
        <f t="shared" si="61"/>
        <v>3.8999999999999998E-3</v>
      </c>
      <c r="BB247" s="22">
        <f t="shared" si="61"/>
        <v>3.8999999999999998E-3</v>
      </c>
      <c r="BC247" s="22">
        <f t="shared" si="61"/>
        <v>3.8999999999999998E-3</v>
      </c>
      <c r="BD247" s="22">
        <f t="shared" si="62"/>
        <v>3.8999999999999998E-3</v>
      </c>
      <c r="BE247" s="22">
        <f t="shared" si="62"/>
        <v>3.8999999999999998E-3</v>
      </c>
      <c r="BF247" s="22">
        <f t="shared" si="62"/>
        <v>3.8999999999999998E-3</v>
      </c>
      <c r="BG247" s="22">
        <f t="shared" si="62"/>
        <v>3.8999999999999998E-3</v>
      </c>
      <c r="BH247" s="22">
        <f t="shared" si="62"/>
        <v>3.8999999999999998E-3</v>
      </c>
      <c r="BI247" s="22">
        <f t="shared" si="62"/>
        <v>3.8999999999999998E-3</v>
      </c>
      <c r="BJ247" s="22">
        <f t="shared" si="62"/>
        <v>3.8999999999999998E-3</v>
      </c>
      <c r="BK247" s="22">
        <f t="shared" si="62"/>
        <v>3.8999999999999998E-3</v>
      </c>
      <c r="BL247" s="22">
        <f t="shared" si="62"/>
        <v>3.8999999999999998E-3</v>
      </c>
      <c r="BM247" s="22">
        <f t="shared" si="62"/>
        <v>3.8999999999999998E-3</v>
      </c>
      <c r="BN247" s="22">
        <f t="shared" si="62"/>
        <v>3.8999999999999998E-3</v>
      </c>
      <c r="BO247" s="22">
        <f t="shared" si="62"/>
        <v>3.8999999999999998E-3</v>
      </c>
      <c r="BP247" s="22">
        <f t="shared" si="62"/>
        <v>3.8999999999999998E-3</v>
      </c>
      <c r="BQ247" s="22">
        <f t="shared" si="62"/>
        <v>3.8999999999999998E-3</v>
      </c>
    </row>
    <row r="248" spans="2:69">
      <c r="B248" s="17" t="s">
        <v>409</v>
      </c>
      <c r="C248" s="287">
        <v>2.3400000000000001E-2</v>
      </c>
      <c r="D248" s="108" t="str">
        <f t="shared" si="63"/>
        <v>2024$/VMT</v>
      </c>
      <c r="J248" s="3"/>
      <c r="K248" s="3"/>
      <c r="L248" s="3"/>
      <c r="M248" s="3"/>
      <c r="N248" s="3"/>
      <c r="O248" s="3"/>
      <c r="P248" s="3"/>
      <c r="Q248" s="3"/>
      <c r="R248" s="3"/>
      <c r="S248" s="3"/>
      <c r="T248" s="3"/>
      <c r="U248" s="3"/>
      <c r="V248" s="3"/>
      <c r="W248" s="3"/>
      <c r="X248" s="3"/>
      <c r="Y248" s="3"/>
      <c r="Z248" s="22">
        <f t="shared" si="59"/>
        <v>2.3400000000000001E-2</v>
      </c>
      <c r="AA248" s="22">
        <f t="shared" si="59"/>
        <v>2.3400000000000001E-2</v>
      </c>
      <c r="AB248" s="22">
        <f t="shared" si="59"/>
        <v>2.3400000000000001E-2</v>
      </c>
      <c r="AC248" s="22">
        <f t="shared" si="59"/>
        <v>2.3400000000000001E-2</v>
      </c>
      <c r="AD248" s="22">
        <f t="shared" si="59"/>
        <v>2.3400000000000001E-2</v>
      </c>
      <c r="AE248" s="22">
        <f t="shared" si="59"/>
        <v>2.3400000000000001E-2</v>
      </c>
      <c r="AF248" s="22">
        <f t="shared" si="59"/>
        <v>2.3400000000000001E-2</v>
      </c>
      <c r="AG248" s="22">
        <f t="shared" si="59"/>
        <v>2.3400000000000001E-2</v>
      </c>
      <c r="AH248" s="22">
        <f t="shared" si="59"/>
        <v>2.3400000000000001E-2</v>
      </c>
      <c r="AI248" s="22">
        <f t="shared" si="59"/>
        <v>2.3400000000000001E-2</v>
      </c>
      <c r="AJ248" s="22">
        <f t="shared" si="60"/>
        <v>2.3400000000000001E-2</v>
      </c>
      <c r="AK248" s="22">
        <f t="shared" si="60"/>
        <v>2.3400000000000001E-2</v>
      </c>
      <c r="AL248" s="22">
        <f t="shared" si="60"/>
        <v>2.3400000000000001E-2</v>
      </c>
      <c r="AM248" s="22">
        <f t="shared" si="60"/>
        <v>2.3400000000000001E-2</v>
      </c>
      <c r="AN248" s="22">
        <f t="shared" si="60"/>
        <v>2.3400000000000001E-2</v>
      </c>
      <c r="AO248" s="22">
        <f t="shared" si="60"/>
        <v>2.3400000000000001E-2</v>
      </c>
      <c r="AP248" s="22">
        <f t="shared" si="60"/>
        <v>2.3400000000000001E-2</v>
      </c>
      <c r="AQ248" s="22">
        <f t="shared" si="60"/>
        <v>2.3400000000000001E-2</v>
      </c>
      <c r="AR248" s="22">
        <f t="shared" si="60"/>
        <v>2.3400000000000001E-2</v>
      </c>
      <c r="AS248" s="22">
        <f t="shared" si="60"/>
        <v>2.3400000000000001E-2</v>
      </c>
      <c r="AT248" s="22">
        <f t="shared" si="61"/>
        <v>2.3400000000000001E-2</v>
      </c>
      <c r="AU248" s="22">
        <f t="shared" si="61"/>
        <v>2.3400000000000001E-2</v>
      </c>
      <c r="AV248" s="22">
        <f t="shared" si="61"/>
        <v>2.3400000000000001E-2</v>
      </c>
      <c r="AW248" s="22">
        <f t="shared" si="61"/>
        <v>2.3400000000000001E-2</v>
      </c>
      <c r="AX248" s="22">
        <f t="shared" si="61"/>
        <v>2.3400000000000001E-2</v>
      </c>
      <c r="AY248" s="22">
        <f t="shared" si="61"/>
        <v>2.3400000000000001E-2</v>
      </c>
      <c r="AZ248" s="22">
        <f t="shared" si="61"/>
        <v>2.3400000000000001E-2</v>
      </c>
      <c r="BA248" s="22">
        <f t="shared" si="61"/>
        <v>2.3400000000000001E-2</v>
      </c>
      <c r="BB248" s="22">
        <f t="shared" si="61"/>
        <v>2.3400000000000001E-2</v>
      </c>
      <c r="BC248" s="22">
        <f t="shared" si="61"/>
        <v>2.3400000000000001E-2</v>
      </c>
      <c r="BD248" s="22">
        <f t="shared" si="62"/>
        <v>2.3400000000000001E-2</v>
      </c>
      <c r="BE248" s="22">
        <f t="shared" si="62"/>
        <v>2.3400000000000001E-2</v>
      </c>
      <c r="BF248" s="22">
        <f t="shared" si="62"/>
        <v>2.3400000000000001E-2</v>
      </c>
      <c r="BG248" s="22">
        <f t="shared" si="62"/>
        <v>2.3400000000000001E-2</v>
      </c>
      <c r="BH248" s="22">
        <f t="shared" si="62"/>
        <v>2.3400000000000001E-2</v>
      </c>
      <c r="BI248" s="22">
        <f t="shared" si="62"/>
        <v>2.3400000000000001E-2</v>
      </c>
      <c r="BJ248" s="22">
        <f t="shared" si="62"/>
        <v>2.3400000000000001E-2</v>
      </c>
      <c r="BK248" s="22">
        <f t="shared" si="62"/>
        <v>2.3400000000000001E-2</v>
      </c>
      <c r="BL248" s="22">
        <f t="shared" si="62"/>
        <v>2.3400000000000001E-2</v>
      </c>
      <c r="BM248" s="22">
        <f t="shared" si="62"/>
        <v>2.3400000000000001E-2</v>
      </c>
      <c r="BN248" s="22">
        <f t="shared" si="62"/>
        <v>2.3400000000000001E-2</v>
      </c>
      <c r="BO248" s="22">
        <f t="shared" si="62"/>
        <v>2.3400000000000001E-2</v>
      </c>
      <c r="BP248" s="22">
        <f t="shared" si="62"/>
        <v>2.3400000000000001E-2</v>
      </c>
      <c r="BQ248" s="22">
        <f t="shared" si="62"/>
        <v>2.3400000000000001E-2</v>
      </c>
    </row>
    <row r="249" spans="2:69">
      <c r="B249" s="17" t="s">
        <v>410</v>
      </c>
      <c r="C249" s="287">
        <v>5.4000000000000003E-3</v>
      </c>
      <c r="D249" s="108" t="str">
        <f t="shared" si="63"/>
        <v>2024$/VMT</v>
      </c>
      <c r="J249" s="3"/>
      <c r="K249" s="3"/>
      <c r="L249" s="3"/>
      <c r="M249" s="3"/>
      <c r="N249" s="3"/>
      <c r="O249" s="3"/>
      <c r="P249" s="3"/>
      <c r="Q249" s="3"/>
      <c r="R249" s="3"/>
      <c r="S249" s="3"/>
      <c r="T249" s="3"/>
      <c r="U249" s="3"/>
      <c r="V249" s="3"/>
      <c r="W249" s="3"/>
      <c r="X249" s="3"/>
      <c r="Y249" s="3"/>
      <c r="Z249" s="22">
        <f t="shared" si="59"/>
        <v>5.4000000000000003E-3</v>
      </c>
      <c r="AA249" s="22">
        <f t="shared" si="59"/>
        <v>5.4000000000000003E-3</v>
      </c>
      <c r="AB249" s="22">
        <f t="shared" si="59"/>
        <v>5.4000000000000003E-3</v>
      </c>
      <c r="AC249" s="22">
        <f t="shared" si="59"/>
        <v>5.4000000000000003E-3</v>
      </c>
      <c r="AD249" s="22">
        <f t="shared" si="59"/>
        <v>5.4000000000000003E-3</v>
      </c>
      <c r="AE249" s="22">
        <f t="shared" si="59"/>
        <v>5.4000000000000003E-3</v>
      </c>
      <c r="AF249" s="22">
        <f t="shared" si="59"/>
        <v>5.4000000000000003E-3</v>
      </c>
      <c r="AG249" s="22">
        <f t="shared" si="59"/>
        <v>5.4000000000000003E-3</v>
      </c>
      <c r="AH249" s="22">
        <f t="shared" si="59"/>
        <v>5.4000000000000003E-3</v>
      </c>
      <c r="AI249" s="22">
        <f t="shared" si="59"/>
        <v>5.4000000000000003E-3</v>
      </c>
      <c r="AJ249" s="22">
        <f t="shared" si="60"/>
        <v>5.4000000000000003E-3</v>
      </c>
      <c r="AK249" s="22">
        <f t="shared" si="60"/>
        <v>5.4000000000000003E-3</v>
      </c>
      <c r="AL249" s="22">
        <f t="shared" si="60"/>
        <v>5.4000000000000003E-3</v>
      </c>
      <c r="AM249" s="22">
        <f t="shared" si="60"/>
        <v>5.4000000000000003E-3</v>
      </c>
      <c r="AN249" s="22">
        <f t="shared" si="60"/>
        <v>5.4000000000000003E-3</v>
      </c>
      <c r="AO249" s="22">
        <f t="shared" si="60"/>
        <v>5.4000000000000003E-3</v>
      </c>
      <c r="AP249" s="22">
        <f t="shared" si="60"/>
        <v>5.4000000000000003E-3</v>
      </c>
      <c r="AQ249" s="22">
        <f t="shared" si="60"/>
        <v>5.4000000000000003E-3</v>
      </c>
      <c r="AR249" s="22">
        <f t="shared" si="60"/>
        <v>5.4000000000000003E-3</v>
      </c>
      <c r="AS249" s="22">
        <f t="shared" si="60"/>
        <v>5.4000000000000003E-3</v>
      </c>
      <c r="AT249" s="22">
        <f t="shared" si="61"/>
        <v>5.4000000000000003E-3</v>
      </c>
      <c r="AU249" s="22">
        <f t="shared" si="61"/>
        <v>5.4000000000000003E-3</v>
      </c>
      <c r="AV249" s="22">
        <f t="shared" si="61"/>
        <v>5.4000000000000003E-3</v>
      </c>
      <c r="AW249" s="22">
        <f t="shared" si="61"/>
        <v>5.4000000000000003E-3</v>
      </c>
      <c r="AX249" s="22">
        <f t="shared" si="61"/>
        <v>5.4000000000000003E-3</v>
      </c>
      <c r="AY249" s="22">
        <f t="shared" si="61"/>
        <v>5.4000000000000003E-3</v>
      </c>
      <c r="AZ249" s="22">
        <f t="shared" si="61"/>
        <v>5.4000000000000003E-3</v>
      </c>
      <c r="BA249" s="22">
        <f t="shared" si="61"/>
        <v>5.4000000000000003E-3</v>
      </c>
      <c r="BB249" s="22">
        <f t="shared" si="61"/>
        <v>5.4000000000000003E-3</v>
      </c>
      <c r="BC249" s="22">
        <f t="shared" si="61"/>
        <v>5.4000000000000003E-3</v>
      </c>
      <c r="BD249" s="22">
        <f t="shared" si="62"/>
        <v>5.4000000000000003E-3</v>
      </c>
      <c r="BE249" s="22">
        <f t="shared" si="62"/>
        <v>5.4000000000000003E-3</v>
      </c>
      <c r="BF249" s="22">
        <f t="shared" si="62"/>
        <v>5.4000000000000003E-3</v>
      </c>
      <c r="BG249" s="22">
        <f t="shared" si="62"/>
        <v>5.4000000000000003E-3</v>
      </c>
      <c r="BH249" s="22">
        <f t="shared" si="62"/>
        <v>5.4000000000000003E-3</v>
      </c>
      <c r="BI249" s="22">
        <f t="shared" si="62"/>
        <v>5.4000000000000003E-3</v>
      </c>
      <c r="BJ249" s="22">
        <f t="shared" si="62"/>
        <v>5.4000000000000003E-3</v>
      </c>
      <c r="BK249" s="22">
        <f t="shared" si="62"/>
        <v>5.4000000000000003E-3</v>
      </c>
      <c r="BL249" s="22">
        <f t="shared" si="62"/>
        <v>5.4000000000000003E-3</v>
      </c>
      <c r="BM249" s="22">
        <f t="shared" si="62"/>
        <v>5.4000000000000003E-3</v>
      </c>
      <c r="BN249" s="22">
        <f t="shared" si="62"/>
        <v>5.4000000000000003E-3</v>
      </c>
      <c r="BO249" s="22">
        <f t="shared" si="62"/>
        <v>5.4000000000000003E-3</v>
      </c>
      <c r="BP249" s="22">
        <f t="shared" si="62"/>
        <v>5.4000000000000003E-3</v>
      </c>
      <c r="BQ249" s="22">
        <f t="shared" si="62"/>
        <v>5.4000000000000003E-3</v>
      </c>
    </row>
    <row r="250" spans="2:69">
      <c r="B250" s="17" t="s">
        <v>411</v>
      </c>
      <c r="C250" s="287">
        <v>6.9999999999999999E-4</v>
      </c>
      <c r="D250" s="108" t="str">
        <f t="shared" si="63"/>
        <v>2024$/VMT</v>
      </c>
      <c r="J250" s="3"/>
      <c r="K250" s="3"/>
      <c r="L250" s="3"/>
      <c r="M250" s="3"/>
      <c r="N250" s="3"/>
      <c r="O250" s="3"/>
      <c r="P250" s="3"/>
      <c r="Q250" s="3"/>
      <c r="R250" s="3"/>
      <c r="S250" s="3"/>
      <c r="T250" s="3"/>
      <c r="U250" s="3"/>
      <c r="V250" s="3"/>
      <c r="W250" s="3"/>
      <c r="X250" s="3"/>
      <c r="Y250" s="3"/>
      <c r="Z250" s="22">
        <f t="shared" si="59"/>
        <v>6.9999999999999999E-4</v>
      </c>
      <c r="AA250" s="22">
        <f t="shared" si="59"/>
        <v>6.9999999999999999E-4</v>
      </c>
      <c r="AB250" s="22">
        <f t="shared" si="59"/>
        <v>6.9999999999999999E-4</v>
      </c>
      <c r="AC250" s="22">
        <f t="shared" si="59"/>
        <v>6.9999999999999999E-4</v>
      </c>
      <c r="AD250" s="22">
        <f t="shared" si="59"/>
        <v>6.9999999999999999E-4</v>
      </c>
      <c r="AE250" s="22">
        <f t="shared" si="59"/>
        <v>6.9999999999999999E-4</v>
      </c>
      <c r="AF250" s="22">
        <f t="shared" si="59"/>
        <v>6.9999999999999999E-4</v>
      </c>
      <c r="AG250" s="22">
        <f t="shared" si="59"/>
        <v>6.9999999999999999E-4</v>
      </c>
      <c r="AH250" s="22">
        <f t="shared" si="59"/>
        <v>6.9999999999999999E-4</v>
      </c>
      <c r="AI250" s="22">
        <f t="shared" si="59"/>
        <v>6.9999999999999999E-4</v>
      </c>
      <c r="AJ250" s="22">
        <f t="shared" si="60"/>
        <v>6.9999999999999999E-4</v>
      </c>
      <c r="AK250" s="22">
        <f t="shared" si="60"/>
        <v>6.9999999999999999E-4</v>
      </c>
      <c r="AL250" s="22">
        <f t="shared" si="60"/>
        <v>6.9999999999999999E-4</v>
      </c>
      <c r="AM250" s="22">
        <f t="shared" si="60"/>
        <v>6.9999999999999999E-4</v>
      </c>
      <c r="AN250" s="22">
        <f t="shared" si="60"/>
        <v>6.9999999999999999E-4</v>
      </c>
      <c r="AO250" s="22">
        <f t="shared" si="60"/>
        <v>6.9999999999999999E-4</v>
      </c>
      <c r="AP250" s="22">
        <f t="shared" si="60"/>
        <v>6.9999999999999999E-4</v>
      </c>
      <c r="AQ250" s="22">
        <f t="shared" si="60"/>
        <v>6.9999999999999999E-4</v>
      </c>
      <c r="AR250" s="22">
        <f t="shared" si="60"/>
        <v>6.9999999999999999E-4</v>
      </c>
      <c r="AS250" s="22">
        <f t="shared" si="60"/>
        <v>6.9999999999999999E-4</v>
      </c>
      <c r="AT250" s="22">
        <f t="shared" si="61"/>
        <v>6.9999999999999999E-4</v>
      </c>
      <c r="AU250" s="22">
        <f t="shared" si="61"/>
        <v>6.9999999999999999E-4</v>
      </c>
      <c r="AV250" s="22">
        <f t="shared" si="61"/>
        <v>6.9999999999999999E-4</v>
      </c>
      <c r="AW250" s="22">
        <f t="shared" si="61"/>
        <v>6.9999999999999999E-4</v>
      </c>
      <c r="AX250" s="22">
        <f t="shared" si="61"/>
        <v>6.9999999999999999E-4</v>
      </c>
      <c r="AY250" s="22">
        <f t="shared" si="61"/>
        <v>6.9999999999999999E-4</v>
      </c>
      <c r="AZ250" s="22">
        <f t="shared" si="61"/>
        <v>6.9999999999999999E-4</v>
      </c>
      <c r="BA250" s="22">
        <f t="shared" si="61"/>
        <v>6.9999999999999999E-4</v>
      </c>
      <c r="BB250" s="22">
        <f t="shared" si="61"/>
        <v>6.9999999999999999E-4</v>
      </c>
      <c r="BC250" s="22">
        <f t="shared" si="61"/>
        <v>6.9999999999999999E-4</v>
      </c>
      <c r="BD250" s="22">
        <f t="shared" si="62"/>
        <v>6.9999999999999999E-4</v>
      </c>
      <c r="BE250" s="22">
        <f t="shared" si="62"/>
        <v>6.9999999999999999E-4</v>
      </c>
      <c r="BF250" s="22">
        <f t="shared" si="62"/>
        <v>6.9999999999999999E-4</v>
      </c>
      <c r="BG250" s="22">
        <f t="shared" si="62"/>
        <v>6.9999999999999999E-4</v>
      </c>
      <c r="BH250" s="22">
        <f t="shared" si="62"/>
        <v>6.9999999999999999E-4</v>
      </c>
      <c r="BI250" s="22">
        <f t="shared" si="62"/>
        <v>6.9999999999999999E-4</v>
      </c>
      <c r="BJ250" s="22">
        <f t="shared" si="62"/>
        <v>6.9999999999999999E-4</v>
      </c>
      <c r="BK250" s="22">
        <f t="shared" si="62"/>
        <v>6.9999999999999999E-4</v>
      </c>
      <c r="BL250" s="22">
        <f t="shared" si="62"/>
        <v>6.9999999999999999E-4</v>
      </c>
      <c r="BM250" s="22">
        <f t="shared" si="62"/>
        <v>6.9999999999999999E-4</v>
      </c>
      <c r="BN250" s="22">
        <f t="shared" si="62"/>
        <v>6.9999999999999999E-4</v>
      </c>
      <c r="BO250" s="22">
        <f t="shared" si="62"/>
        <v>6.9999999999999999E-4</v>
      </c>
      <c r="BP250" s="22">
        <f t="shared" si="62"/>
        <v>6.9999999999999999E-4</v>
      </c>
      <c r="BQ250" s="22">
        <f t="shared" si="62"/>
        <v>6.9999999999999999E-4</v>
      </c>
    </row>
    <row r="251" spans="2:69">
      <c r="B251" s="17" t="s">
        <v>412</v>
      </c>
      <c r="C251" s="287">
        <v>3.3E-3</v>
      </c>
      <c r="D251" s="108" t="str">
        <f t="shared" si="63"/>
        <v>2024$/VMT</v>
      </c>
      <c r="J251" s="3"/>
      <c r="K251" s="3"/>
      <c r="L251" s="3"/>
      <c r="M251" s="3"/>
      <c r="N251" s="3"/>
      <c r="O251" s="3"/>
      <c r="P251" s="3"/>
      <c r="Q251" s="3"/>
      <c r="R251" s="3"/>
      <c r="S251" s="3"/>
      <c r="T251" s="3"/>
      <c r="U251" s="3"/>
      <c r="V251" s="3"/>
      <c r="W251" s="3"/>
      <c r="X251" s="3"/>
      <c r="Y251" s="3"/>
      <c r="Z251" s="22">
        <f t="shared" si="59"/>
        <v>3.3E-3</v>
      </c>
      <c r="AA251" s="22">
        <f t="shared" si="59"/>
        <v>3.3E-3</v>
      </c>
      <c r="AB251" s="22">
        <f t="shared" si="59"/>
        <v>3.3E-3</v>
      </c>
      <c r="AC251" s="22">
        <f t="shared" si="59"/>
        <v>3.3E-3</v>
      </c>
      <c r="AD251" s="22">
        <f t="shared" si="59"/>
        <v>3.3E-3</v>
      </c>
      <c r="AE251" s="22">
        <f t="shared" si="59"/>
        <v>3.3E-3</v>
      </c>
      <c r="AF251" s="22">
        <f t="shared" si="59"/>
        <v>3.3E-3</v>
      </c>
      <c r="AG251" s="22">
        <f t="shared" si="59"/>
        <v>3.3E-3</v>
      </c>
      <c r="AH251" s="22">
        <f t="shared" si="59"/>
        <v>3.3E-3</v>
      </c>
      <c r="AI251" s="22">
        <f t="shared" si="59"/>
        <v>3.3E-3</v>
      </c>
      <c r="AJ251" s="22">
        <f t="shared" si="60"/>
        <v>3.3E-3</v>
      </c>
      <c r="AK251" s="22">
        <f t="shared" si="60"/>
        <v>3.3E-3</v>
      </c>
      <c r="AL251" s="22">
        <f t="shared" si="60"/>
        <v>3.3E-3</v>
      </c>
      <c r="AM251" s="22">
        <f t="shared" si="60"/>
        <v>3.3E-3</v>
      </c>
      <c r="AN251" s="22">
        <f t="shared" si="60"/>
        <v>3.3E-3</v>
      </c>
      <c r="AO251" s="22">
        <f t="shared" si="60"/>
        <v>3.3E-3</v>
      </c>
      <c r="AP251" s="22">
        <f t="shared" si="60"/>
        <v>3.3E-3</v>
      </c>
      <c r="AQ251" s="22">
        <f t="shared" si="60"/>
        <v>3.3E-3</v>
      </c>
      <c r="AR251" s="22">
        <f t="shared" si="60"/>
        <v>3.3E-3</v>
      </c>
      <c r="AS251" s="22">
        <f t="shared" si="60"/>
        <v>3.3E-3</v>
      </c>
      <c r="AT251" s="22">
        <f t="shared" si="61"/>
        <v>3.3E-3</v>
      </c>
      <c r="AU251" s="22">
        <f t="shared" si="61"/>
        <v>3.3E-3</v>
      </c>
      <c r="AV251" s="22">
        <f t="shared" si="61"/>
        <v>3.3E-3</v>
      </c>
      <c r="AW251" s="22">
        <f t="shared" si="61"/>
        <v>3.3E-3</v>
      </c>
      <c r="AX251" s="22">
        <f t="shared" si="61"/>
        <v>3.3E-3</v>
      </c>
      <c r="AY251" s="22">
        <f t="shared" si="61"/>
        <v>3.3E-3</v>
      </c>
      <c r="AZ251" s="22">
        <f t="shared" si="61"/>
        <v>3.3E-3</v>
      </c>
      <c r="BA251" s="22">
        <f t="shared" si="61"/>
        <v>3.3E-3</v>
      </c>
      <c r="BB251" s="22">
        <f t="shared" si="61"/>
        <v>3.3E-3</v>
      </c>
      <c r="BC251" s="22">
        <f t="shared" si="61"/>
        <v>3.3E-3</v>
      </c>
      <c r="BD251" s="22">
        <f t="shared" si="62"/>
        <v>3.3E-3</v>
      </c>
      <c r="BE251" s="22">
        <f t="shared" si="62"/>
        <v>3.3E-3</v>
      </c>
      <c r="BF251" s="22">
        <f t="shared" si="62"/>
        <v>3.3E-3</v>
      </c>
      <c r="BG251" s="22">
        <f t="shared" si="62"/>
        <v>3.3E-3</v>
      </c>
      <c r="BH251" s="22">
        <f t="shared" si="62"/>
        <v>3.3E-3</v>
      </c>
      <c r="BI251" s="22">
        <f t="shared" si="62"/>
        <v>3.3E-3</v>
      </c>
      <c r="BJ251" s="22">
        <f t="shared" si="62"/>
        <v>3.3E-3</v>
      </c>
      <c r="BK251" s="22">
        <f t="shared" si="62"/>
        <v>3.3E-3</v>
      </c>
      <c r="BL251" s="22">
        <f t="shared" si="62"/>
        <v>3.3E-3</v>
      </c>
      <c r="BM251" s="22">
        <f t="shared" si="62"/>
        <v>3.3E-3</v>
      </c>
      <c r="BN251" s="22">
        <f t="shared" si="62"/>
        <v>3.3E-3</v>
      </c>
      <c r="BO251" s="22">
        <f t="shared" si="62"/>
        <v>3.3E-3</v>
      </c>
      <c r="BP251" s="22">
        <f t="shared" si="62"/>
        <v>3.3E-3</v>
      </c>
      <c r="BQ251" s="22">
        <f t="shared" si="62"/>
        <v>3.3E-3</v>
      </c>
    </row>
    <row r="252" spans="2:69">
      <c r="B252" t="s">
        <v>24</v>
      </c>
      <c r="C252" s="283"/>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c r="AX252" s="31"/>
      <c r="AY252" s="31"/>
      <c r="AZ252" s="31"/>
      <c r="BA252" s="31"/>
      <c r="BB252" s="31"/>
      <c r="BC252" s="31"/>
      <c r="BD252" s="31"/>
      <c r="BE252" s="31"/>
      <c r="BF252" s="31"/>
      <c r="BG252" s="31"/>
      <c r="BH252" s="31"/>
      <c r="BI252" s="31"/>
      <c r="BJ252" s="31"/>
      <c r="BK252" s="31"/>
      <c r="BL252" s="31"/>
      <c r="BM252" s="31"/>
      <c r="BN252" s="31"/>
      <c r="BO252" s="31"/>
      <c r="BP252" s="31"/>
      <c r="BQ252" s="31"/>
    </row>
    <row r="253" spans="2:69" s="3" customFormat="1">
      <c r="B253" s="17" t="s">
        <v>404</v>
      </c>
      <c r="C253" s="284">
        <v>1.9E-2</v>
      </c>
      <c r="D253" s="108" t="str">
        <f>$C$26&amp;"$/VMT"</f>
        <v>2024$/VMT</v>
      </c>
      <c r="E253"/>
      <c r="F253" s="18"/>
      <c r="I253"/>
      <c r="Z253" s="22">
        <f t="shared" ref="Z253:AI261" si="64">IF($C$230=1,$C253*Z$46,$C253)</f>
        <v>1.9E-2</v>
      </c>
      <c r="AA253" s="22">
        <f t="shared" si="64"/>
        <v>1.9E-2</v>
      </c>
      <c r="AB253" s="22">
        <f t="shared" si="64"/>
        <v>1.9E-2</v>
      </c>
      <c r="AC253" s="22">
        <f t="shared" si="64"/>
        <v>1.9E-2</v>
      </c>
      <c r="AD253" s="22">
        <f t="shared" si="64"/>
        <v>1.9E-2</v>
      </c>
      <c r="AE253" s="22">
        <f t="shared" si="64"/>
        <v>1.9E-2</v>
      </c>
      <c r="AF253" s="22">
        <f t="shared" si="64"/>
        <v>1.9E-2</v>
      </c>
      <c r="AG253" s="22">
        <f t="shared" si="64"/>
        <v>1.9E-2</v>
      </c>
      <c r="AH253" s="22">
        <f t="shared" si="64"/>
        <v>1.9E-2</v>
      </c>
      <c r="AI253" s="22">
        <f t="shared" si="64"/>
        <v>1.9E-2</v>
      </c>
      <c r="AJ253" s="22">
        <f t="shared" ref="AJ253:AS261" si="65">IF($C$230=1,$C253*AJ$46,$C253)</f>
        <v>1.9E-2</v>
      </c>
      <c r="AK253" s="22">
        <f t="shared" si="65"/>
        <v>1.9E-2</v>
      </c>
      <c r="AL253" s="22">
        <f t="shared" si="65"/>
        <v>1.9E-2</v>
      </c>
      <c r="AM253" s="22">
        <f t="shared" si="65"/>
        <v>1.9E-2</v>
      </c>
      <c r="AN253" s="22">
        <f t="shared" si="65"/>
        <v>1.9E-2</v>
      </c>
      <c r="AO253" s="22">
        <f t="shared" si="65"/>
        <v>1.9E-2</v>
      </c>
      <c r="AP253" s="22">
        <f t="shared" si="65"/>
        <v>1.9E-2</v>
      </c>
      <c r="AQ253" s="22">
        <f t="shared" si="65"/>
        <v>1.9E-2</v>
      </c>
      <c r="AR253" s="22">
        <f t="shared" si="65"/>
        <v>1.9E-2</v>
      </c>
      <c r="AS253" s="22">
        <f t="shared" si="65"/>
        <v>1.9E-2</v>
      </c>
      <c r="AT253" s="22">
        <f t="shared" ref="AT253:BC261" si="66">IF($C$230=1,$C253*AT$46,$C253)</f>
        <v>1.9E-2</v>
      </c>
      <c r="AU253" s="22">
        <f t="shared" si="66"/>
        <v>1.9E-2</v>
      </c>
      <c r="AV253" s="22">
        <f t="shared" si="66"/>
        <v>1.9E-2</v>
      </c>
      <c r="AW253" s="22">
        <f t="shared" si="66"/>
        <v>1.9E-2</v>
      </c>
      <c r="AX253" s="22">
        <f t="shared" si="66"/>
        <v>1.9E-2</v>
      </c>
      <c r="AY253" s="22">
        <f t="shared" si="66"/>
        <v>1.9E-2</v>
      </c>
      <c r="AZ253" s="22">
        <f t="shared" si="66"/>
        <v>1.9E-2</v>
      </c>
      <c r="BA253" s="22">
        <f t="shared" si="66"/>
        <v>1.9E-2</v>
      </c>
      <c r="BB253" s="22">
        <f t="shared" si="66"/>
        <v>1.9E-2</v>
      </c>
      <c r="BC253" s="22">
        <f t="shared" si="66"/>
        <v>1.9E-2</v>
      </c>
      <c r="BD253" s="22">
        <f t="shared" ref="BD253:BQ261" si="67">IF($C$230=1,$C253*BD$46,$C253)</f>
        <v>1.9E-2</v>
      </c>
      <c r="BE253" s="22">
        <f t="shared" si="67"/>
        <v>1.9E-2</v>
      </c>
      <c r="BF253" s="22">
        <f t="shared" si="67"/>
        <v>1.9E-2</v>
      </c>
      <c r="BG253" s="22">
        <f t="shared" si="67"/>
        <v>1.9E-2</v>
      </c>
      <c r="BH253" s="22">
        <f t="shared" si="67"/>
        <v>1.9E-2</v>
      </c>
      <c r="BI253" s="22">
        <f t="shared" si="67"/>
        <v>1.9E-2</v>
      </c>
      <c r="BJ253" s="22">
        <f t="shared" si="67"/>
        <v>1.9E-2</v>
      </c>
      <c r="BK253" s="22">
        <f t="shared" si="67"/>
        <v>1.9E-2</v>
      </c>
      <c r="BL253" s="22">
        <f t="shared" si="67"/>
        <v>1.9E-2</v>
      </c>
      <c r="BM253" s="22">
        <f t="shared" si="67"/>
        <v>1.9E-2</v>
      </c>
      <c r="BN253" s="22">
        <f t="shared" si="67"/>
        <v>1.9E-2</v>
      </c>
      <c r="BO253" s="22">
        <f t="shared" si="67"/>
        <v>1.9E-2</v>
      </c>
      <c r="BP253" s="22">
        <f t="shared" si="67"/>
        <v>1.9E-2</v>
      </c>
      <c r="BQ253" s="22">
        <f t="shared" si="67"/>
        <v>1.9E-2</v>
      </c>
    </row>
    <row r="254" spans="2:69" s="3" customFormat="1">
      <c r="B254" s="17" t="s">
        <v>405</v>
      </c>
      <c r="C254" s="284">
        <v>0.105</v>
      </c>
      <c r="D254" s="108" t="str">
        <f>$C$26&amp;"$/VMT"</f>
        <v>2024$/VMT</v>
      </c>
      <c r="E254"/>
      <c r="F254" s="18"/>
      <c r="I254"/>
      <c r="Z254" s="22">
        <f t="shared" si="64"/>
        <v>0.105</v>
      </c>
      <c r="AA254" s="22">
        <f t="shared" si="64"/>
        <v>0.105</v>
      </c>
      <c r="AB254" s="22">
        <f t="shared" si="64"/>
        <v>0.105</v>
      </c>
      <c r="AC254" s="22">
        <f t="shared" si="64"/>
        <v>0.105</v>
      </c>
      <c r="AD254" s="22">
        <f t="shared" si="64"/>
        <v>0.105</v>
      </c>
      <c r="AE254" s="22">
        <f t="shared" si="64"/>
        <v>0.105</v>
      </c>
      <c r="AF254" s="22">
        <f t="shared" si="64"/>
        <v>0.105</v>
      </c>
      <c r="AG254" s="22">
        <f t="shared" si="64"/>
        <v>0.105</v>
      </c>
      <c r="AH254" s="22">
        <f t="shared" si="64"/>
        <v>0.105</v>
      </c>
      <c r="AI254" s="22">
        <f t="shared" si="64"/>
        <v>0.105</v>
      </c>
      <c r="AJ254" s="22">
        <f t="shared" si="65"/>
        <v>0.105</v>
      </c>
      <c r="AK254" s="22">
        <f t="shared" si="65"/>
        <v>0.105</v>
      </c>
      <c r="AL254" s="22">
        <f t="shared" si="65"/>
        <v>0.105</v>
      </c>
      <c r="AM254" s="22">
        <f t="shared" si="65"/>
        <v>0.105</v>
      </c>
      <c r="AN254" s="22">
        <f t="shared" si="65"/>
        <v>0.105</v>
      </c>
      <c r="AO254" s="22">
        <f t="shared" si="65"/>
        <v>0.105</v>
      </c>
      <c r="AP254" s="22">
        <f t="shared" si="65"/>
        <v>0.105</v>
      </c>
      <c r="AQ254" s="22">
        <f t="shared" si="65"/>
        <v>0.105</v>
      </c>
      <c r="AR254" s="22">
        <f t="shared" si="65"/>
        <v>0.105</v>
      </c>
      <c r="AS254" s="22">
        <f t="shared" si="65"/>
        <v>0.105</v>
      </c>
      <c r="AT254" s="22">
        <f t="shared" si="66"/>
        <v>0.105</v>
      </c>
      <c r="AU254" s="22">
        <f t="shared" si="66"/>
        <v>0.105</v>
      </c>
      <c r="AV254" s="22">
        <f t="shared" si="66"/>
        <v>0.105</v>
      </c>
      <c r="AW254" s="22">
        <f t="shared" si="66"/>
        <v>0.105</v>
      </c>
      <c r="AX254" s="22">
        <f t="shared" si="66"/>
        <v>0.105</v>
      </c>
      <c r="AY254" s="22">
        <f t="shared" si="66"/>
        <v>0.105</v>
      </c>
      <c r="AZ254" s="22">
        <f t="shared" si="66"/>
        <v>0.105</v>
      </c>
      <c r="BA254" s="22">
        <f t="shared" si="66"/>
        <v>0.105</v>
      </c>
      <c r="BB254" s="22">
        <f t="shared" si="66"/>
        <v>0.105</v>
      </c>
      <c r="BC254" s="22">
        <f t="shared" si="66"/>
        <v>0.105</v>
      </c>
      <c r="BD254" s="22">
        <f t="shared" si="67"/>
        <v>0.105</v>
      </c>
      <c r="BE254" s="22">
        <f t="shared" si="67"/>
        <v>0.105</v>
      </c>
      <c r="BF254" s="22">
        <f t="shared" si="67"/>
        <v>0.105</v>
      </c>
      <c r="BG254" s="22">
        <f t="shared" si="67"/>
        <v>0.105</v>
      </c>
      <c r="BH254" s="22">
        <f t="shared" si="67"/>
        <v>0.105</v>
      </c>
      <c r="BI254" s="22">
        <f t="shared" si="67"/>
        <v>0.105</v>
      </c>
      <c r="BJ254" s="22">
        <f t="shared" si="67"/>
        <v>0.105</v>
      </c>
      <c r="BK254" s="22">
        <f t="shared" si="67"/>
        <v>0.105</v>
      </c>
      <c r="BL254" s="22">
        <f t="shared" si="67"/>
        <v>0.105</v>
      </c>
      <c r="BM254" s="22">
        <f t="shared" si="67"/>
        <v>0.105</v>
      </c>
      <c r="BN254" s="22">
        <f t="shared" si="67"/>
        <v>0.105</v>
      </c>
      <c r="BO254" s="22">
        <f t="shared" si="67"/>
        <v>0.105</v>
      </c>
      <c r="BP254" s="22">
        <f t="shared" si="67"/>
        <v>0.105</v>
      </c>
      <c r="BQ254" s="22">
        <f t="shared" si="67"/>
        <v>0.105</v>
      </c>
    </row>
    <row r="255" spans="2:69">
      <c r="B255" s="17" t="s">
        <v>406</v>
      </c>
      <c r="C255" s="284">
        <v>4.2999999999999997E-2</v>
      </c>
      <c r="D255" s="108" t="str">
        <f t="shared" ref="D255:D261" si="68">$C$26&amp;"$/VMT"</f>
        <v>2024$/VMT</v>
      </c>
      <c r="J255" s="3"/>
      <c r="K255" s="3"/>
      <c r="L255" s="3"/>
      <c r="M255" s="3"/>
      <c r="N255" s="3"/>
      <c r="O255" s="3"/>
      <c r="P255" s="3"/>
      <c r="Q255" s="3"/>
      <c r="R255" s="3"/>
      <c r="S255" s="3"/>
      <c r="T255" s="3"/>
      <c r="U255" s="3"/>
      <c r="V255" s="3"/>
      <c r="W255" s="3"/>
      <c r="X255" s="3"/>
      <c r="Y255" s="3"/>
      <c r="Z255" s="22">
        <f t="shared" si="64"/>
        <v>4.2999999999999997E-2</v>
      </c>
      <c r="AA255" s="22">
        <f t="shared" si="64"/>
        <v>4.2999999999999997E-2</v>
      </c>
      <c r="AB255" s="22">
        <f t="shared" si="64"/>
        <v>4.2999999999999997E-2</v>
      </c>
      <c r="AC255" s="22">
        <f t="shared" si="64"/>
        <v>4.2999999999999997E-2</v>
      </c>
      <c r="AD255" s="22">
        <f t="shared" si="64"/>
        <v>4.2999999999999997E-2</v>
      </c>
      <c r="AE255" s="22">
        <f t="shared" si="64"/>
        <v>4.2999999999999997E-2</v>
      </c>
      <c r="AF255" s="22">
        <f t="shared" si="64"/>
        <v>4.2999999999999997E-2</v>
      </c>
      <c r="AG255" s="22">
        <f t="shared" si="64"/>
        <v>4.2999999999999997E-2</v>
      </c>
      <c r="AH255" s="22">
        <f t="shared" si="64"/>
        <v>4.2999999999999997E-2</v>
      </c>
      <c r="AI255" s="22">
        <f t="shared" si="64"/>
        <v>4.2999999999999997E-2</v>
      </c>
      <c r="AJ255" s="22">
        <f t="shared" si="65"/>
        <v>4.2999999999999997E-2</v>
      </c>
      <c r="AK255" s="22">
        <f t="shared" si="65"/>
        <v>4.2999999999999997E-2</v>
      </c>
      <c r="AL255" s="22">
        <f t="shared" si="65"/>
        <v>4.2999999999999997E-2</v>
      </c>
      <c r="AM255" s="22">
        <f t="shared" si="65"/>
        <v>4.2999999999999997E-2</v>
      </c>
      <c r="AN255" s="22">
        <f t="shared" si="65"/>
        <v>4.2999999999999997E-2</v>
      </c>
      <c r="AO255" s="22">
        <f t="shared" si="65"/>
        <v>4.2999999999999997E-2</v>
      </c>
      <c r="AP255" s="22">
        <f t="shared" si="65"/>
        <v>4.2999999999999997E-2</v>
      </c>
      <c r="AQ255" s="22">
        <f t="shared" si="65"/>
        <v>4.2999999999999997E-2</v>
      </c>
      <c r="AR255" s="22">
        <f t="shared" si="65"/>
        <v>4.2999999999999997E-2</v>
      </c>
      <c r="AS255" s="22">
        <f t="shared" si="65"/>
        <v>4.2999999999999997E-2</v>
      </c>
      <c r="AT255" s="22">
        <f t="shared" si="66"/>
        <v>4.2999999999999997E-2</v>
      </c>
      <c r="AU255" s="22">
        <f t="shared" si="66"/>
        <v>4.2999999999999997E-2</v>
      </c>
      <c r="AV255" s="22">
        <f t="shared" si="66"/>
        <v>4.2999999999999997E-2</v>
      </c>
      <c r="AW255" s="22">
        <f t="shared" si="66"/>
        <v>4.2999999999999997E-2</v>
      </c>
      <c r="AX255" s="22">
        <f t="shared" si="66"/>
        <v>4.2999999999999997E-2</v>
      </c>
      <c r="AY255" s="22">
        <f t="shared" si="66"/>
        <v>4.2999999999999997E-2</v>
      </c>
      <c r="AZ255" s="22">
        <f t="shared" si="66"/>
        <v>4.2999999999999997E-2</v>
      </c>
      <c r="BA255" s="22">
        <f t="shared" si="66"/>
        <v>4.2999999999999997E-2</v>
      </c>
      <c r="BB255" s="22">
        <f t="shared" si="66"/>
        <v>4.2999999999999997E-2</v>
      </c>
      <c r="BC255" s="22">
        <f t="shared" si="66"/>
        <v>4.2999999999999997E-2</v>
      </c>
      <c r="BD255" s="22">
        <f t="shared" si="67"/>
        <v>4.2999999999999997E-2</v>
      </c>
      <c r="BE255" s="22">
        <f t="shared" si="67"/>
        <v>4.2999999999999997E-2</v>
      </c>
      <c r="BF255" s="22">
        <f t="shared" si="67"/>
        <v>4.2999999999999997E-2</v>
      </c>
      <c r="BG255" s="22">
        <f t="shared" si="67"/>
        <v>4.2999999999999997E-2</v>
      </c>
      <c r="BH255" s="22">
        <f t="shared" si="67"/>
        <v>4.2999999999999997E-2</v>
      </c>
      <c r="BI255" s="22">
        <f t="shared" si="67"/>
        <v>4.2999999999999997E-2</v>
      </c>
      <c r="BJ255" s="22">
        <f t="shared" si="67"/>
        <v>4.2999999999999997E-2</v>
      </c>
      <c r="BK255" s="22">
        <f t="shared" si="67"/>
        <v>4.2999999999999997E-2</v>
      </c>
      <c r="BL255" s="22">
        <f t="shared" si="67"/>
        <v>4.2999999999999997E-2</v>
      </c>
      <c r="BM255" s="22">
        <f t="shared" si="67"/>
        <v>4.2999999999999997E-2</v>
      </c>
      <c r="BN255" s="22">
        <f t="shared" si="67"/>
        <v>4.2999999999999997E-2</v>
      </c>
      <c r="BO255" s="22">
        <f t="shared" si="67"/>
        <v>4.2999999999999997E-2</v>
      </c>
      <c r="BP255" s="22">
        <f t="shared" si="67"/>
        <v>4.2999999999999997E-2</v>
      </c>
      <c r="BQ255" s="22">
        <f t="shared" si="67"/>
        <v>4.2999999999999997E-2</v>
      </c>
    </row>
    <row r="256" spans="2:69">
      <c r="B256" s="17" t="s">
        <v>407</v>
      </c>
      <c r="C256" s="284">
        <v>1.7000000000000001E-2</v>
      </c>
      <c r="D256" s="108" t="str">
        <f t="shared" si="68"/>
        <v>2024$/VMT</v>
      </c>
      <c r="J256" s="3"/>
      <c r="K256" s="3"/>
      <c r="L256" s="3"/>
      <c r="M256" s="3"/>
      <c r="N256" s="3"/>
      <c r="O256" s="3"/>
      <c r="P256" s="3"/>
      <c r="Q256" s="3"/>
      <c r="R256" s="3"/>
      <c r="S256" s="3"/>
      <c r="T256" s="3"/>
      <c r="U256" s="3"/>
      <c r="V256" s="3"/>
      <c r="W256" s="3"/>
      <c r="X256" s="3"/>
      <c r="Y256" s="3"/>
      <c r="Z256" s="22">
        <f t="shared" si="64"/>
        <v>1.7000000000000001E-2</v>
      </c>
      <c r="AA256" s="22">
        <f t="shared" si="64"/>
        <v>1.7000000000000001E-2</v>
      </c>
      <c r="AB256" s="22">
        <f t="shared" si="64"/>
        <v>1.7000000000000001E-2</v>
      </c>
      <c r="AC256" s="22">
        <f t="shared" si="64"/>
        <v>1.7000000000000001E-2</v>
      </c>
      <c r="AD256" s="22">
        <f t="shared" si="64"/>
        <v>1.7000000000000001E-2</v>
      </c>
      <c r="AE256" s="22">
        <f t="shared" si="64"/>
        <v>1.7000000000000001E-2</v>
      </c>
      <c r="AF256" s="22">
        <f t="shared" si="64"/>
        <v>1.7000000000000001E-2</v>
      </c>
      <c r="AG256" s="22">
        <f t="shared" si="64"/>
        <v>1.7000000000000001E-2</v>
      </c>
      <c r="AH256" s="22">
        <f t="shared" si="64"/>
        <v>1.7000000000000001E-2</v>
      </c>
      <c r="AI256" s="22">
        <f t="shared" si="64"/>
        <v>1.7000000000000001E-2</v>
      </c>
      <c r="AJ256" s="22">
        <f t="shared" si="65"/>
        <v>1.7000000000000001E-2</v>
      </c>
      <c r="AK256" s="22">
        <f t="shared" si="65"/>
        <v>1.7000000000000001E-2</v>
      </c>
      <c r="AL256" s="22">
        <f t="shared" si="65"/>
        <v>1.7000000000000001E-2</v>
      </c>
      <c r="AM256" s="22">
        <f t="shared" si="65"/>
        <v>1.7000000000000001E-2</v>
      </c>
      <c r="AN256" s="22">
        <f t="shared" si="65"/>
        <v>1.7000000000000001E-2</v>
      </c>
      <c r="AO256" s="22">
        <f t="shared" si="65"/>
        <v>1.7000000000000001E-2</v>
      </c>
      <c r="AP256" s="22">
        <f t="shared" si="65"/>
        <v>1.7000000000000001E-2</v>
      </c>
      <c r="AQ256" s="22">
        <f t="shared" si="65"/>
        <v>1.7000000000000001E-2</v>
      </c>
      <c r="AR256" s="22">
        <f t="shared" si="65"/>
        <v>1.7000000000000001E-2</v>
      </c>
      <c r="AS256" s="22">
        <f t="shared" si="65"/>
        <v>1.7000000000000001E-2</v>
      </c>
      <c r="AT256" s="22">
        <f t="shared" si="66"/>
        <v>1.7000000000000001E-2</v>
      </c>
      <c r="AU256" s="22">
        <f t="shared" si="66"/>
        <v>1.7000000000000001E-2</v>
      </c>
      <c r="AV256" s="22">
        <f t="shared" si="66"/>
        <v>1.7000000000000001E-2</v>
      </c>
      <c r="AW256" s="22">
        <f t="shared" si="66"/>
        <v>1.7000000000000001E-2</v>
      </c>
      <c r="AX256" s="22">
        <f t="shared" si="66"/>
        <v>1.7000000000000001E-2</v>
      </c>
      <c r="AY256" s="22">
        <f t="shared" si="66"/>
        <v>1.7000000000000001E-2</v>
      </c>
      <c r="AZ256" s="22">
        <f t="shared" si="66"/>
        <v>1.7000000000000001E-2</v>
      </c>
      <c r="BA256" s="22">
        <f t="shared" si="66"/>
        <v>1.7000000000000001E-2</v>
      </c>
      <c r="BB256" s="22">
        <f t="shared" si="66"/>
        <v>1.7000000000000001E-2</v>
      </c>
      <c r="BC256" s="22">
        <f t="shared" si="66"/>
        <v>1.7000000000000001E-2</v>
      </c>
      <c r="BD256" s="22">
        <f t="shared" si="67"/>
        <v>1.7000000000000001E-2</v>
      </c>
      <c r="BE256" s="22">
        <f t="shared" si="67"/>
        <v>1.7000000000000001E-2</v>
      </c>
      <c r="BF256" s="22">
        <f t="shared" si="67"/>
        <v>1.7000000000000001E-2</v>
      </c>
      <c r="BG256" s="22">
        <f t="shared" si="67"/>
        <v>1.7000000000000001E-2</v>
      </c>
      <c r="BH256" s="22">
        <f t="shared" si="67"/>
        <v>1.7000000000000001E-2</v>
      </c>
      <c r="BI256" s="22">
        <f t="shared" si="67"/>
        <v>1.7000000000000001E-2</v>
      </c>
      <c r="BJ256" s="22">
        <f t="shared" si="67"/>
        <v>1.7000000000000001E-2</v>
      </c>
      <c r="BK256" s="22">
        <f t="shared" si="67"/>
        <v>1.7000000000000001E-2</v>
      </c>
      <c r="BL256" s="22">
        <f t="shared" si="67"/>
        <v>1.7000000000000001E-2</v>
      </c>
      <c r="BM256" s="22">
        <f t="shared" si="67"/>
        <v>1.7000000000000001E-2</v>
      </c>
      <c r="BN256" s="22">
        <f t="shared" si="67"/>
        <v>1.7000000000000001E-2</v>
      </c>
      <c r="BO256" s="22">
        <f t="shared" si="67"/>
        <v>1.7000000000000001E-2</v>
      </c>
      <c r="BP256" s="22">
        <f t="shared" si="67"/>
        <v>1.7000000000000001E-2</v>
      </c>
      <c r="BQ256" s="22">
        <f t="shared" si="67"/>
        <v>1.7000000000000001E-2</v>
      </c>
    </row>
    <row r="257" spans="1:72">
      <c r="B257" s="17" t="s">
        <v>408</v>
      </c>
      <c r="C257" s="284">
        <v>0.03</v>
      </c>
      <c r="D257" s="108" t="str">
        <f t="shared" si="68"/>
        <v>2024$/VMT</v>
      </c>
      <c r="J257" s="3"/>
      <c r="K257" s="3"/>
      <c r="L257" s="3"/>
      <c r="M257" s="3"/>
      <c r="N257" s="3"/>
      <c r="O257" s="3"/>
      <c r="P257" s="3"/>
      <c r="Q257" s="3"/>
      <c r="R257" s="3"/>
      <c r="S257" s="3"/>
      <c r="T257" s="3"/>
      <c r="U257" s="3"/>
      <c r="V257" s="3"/>
      <c r="W257" s="3"/>
      <c r="X257" s="3"/>
      <c r="Y257" s="3"/>
      <c r="Z257" s="22">
        <f t="shared" si="64"/>
        <v>0.03</v>
      </c>
      <c r="AA257" s="22">
        <f t="shared" si="64"/>
        <v>0.03</v>
      </c>
      <c r="AB257" s="22">
        <f t="shared" si="64"/>
        <v>0.03</v>
      </c>
      <c r="AC257" s="22">
        <f t="shared" si="64"/>
        <v>0.03</v>
      </c>
      <c r="AD257" s="22">
        <f t="shared" si="64"/>
        <v>0.03</v>
      </c>
      <c r="AE257" s="22">
        <f t="shared" si="64"/>
        <v>0.03</v>
      </c>
      <c r="AF257" s="22">
        <f t="shared" si="64"/>
        <v>0.03</v>
      </c>
      <c r="AG257" s="22">
        <f t="shared" si="64"/>
        <v>0.03</v>
      </c>
      <c r="AH257" s="22">
        <f t="shared" si="64"/>
        <v>0.03</v>
      </c>
      <c r="AI257" s="22">
        <f t="shared" si="64"/>
        <v>0.03</v>
      </c>
      <c r="AJ257" s="22">
        <f t="shared" si="65"/>
        <v>0.03</v>
      </c>
      <c r="AK257" s="22">
        <f t="shared" si="65"/>
        <v>0.03</v>
      </c>
      <c r="AL257" s="22">
        <f t="shared" si="65"/>
        <v>0.03</v>
      </c>
      <c r="AM257" s="22">
        <f t="shared" si="65"/>
        <v>0.03</v>
      </c>
      <c r="AN257" s="22">
        <f t="shared" si="65"/>
        <v>0.03</v>
      </c>
      <c r="AO257" s="22">
        <f t="shared" si="65"/>
        <v>0.03</v>
      </c>
      <c r="AP257" s="22">
        <f t="shared" si="65"/>
        <v>0.03</v>
      </c>
      <c r="AQ257" s="22">
        <f t="shared" si="65"/>
        <v>0.03</v>
      </c>
      <c r="AR257" s="22">
        <f t="shared" si="65"/>
        <v>0.03</v>
      </c>
      <c r="AS257" s="22">
        <f t="shared" si="65"/>
        <v>0.03</v>
      </c>
      <c r="AT257" s="22">
        <f t="shared" si="66"/>
        <v>0.03</v>
      </c>
      <c r="AU257" s="22">
        <f t="shared" si="66"/>
        <v>0.03</v>
      </c>
      <c r="AV257" s="22">
        <f t="shared" si="66"/>
        <v>0.03</v>
      </c>
      <c r="AW257" s="22">
        <f t="shared" si="66"/>
        <v>0.03</v>
      </c>
      <c r="AX257" s="22">
        <f t="shared" si="66"/>
        <v>0.03</v>
      </c>
      <c r="AY257" s="22">
        <f t="shared" si="66"/>
        <v>0.03</v>
      </c>
      <c r="AZ257" s="22">
        <f t="shared" si="66"/>
        <v>0.03</v>
      </c>
      <c r="BA257" s="22">
        <f t="shared" si="66"/>
        <v>0.03</v>
      </c>
      <c r="BB257" s="22">
        <f t="shared" si="66"/>
        <v>0.03</v>
      </c>
      <c r="BC257" s="22">
        <f t="shared" si="66"/>
        <v>0.03</v>
      </c>
      <c r="BD257" s="22">
        <f t="shared" si="67"/>
        <v>0.03</v>
      </c>
      <c r="BE257" s="22">
        <f t="shared" si="67"/>
        <v>0.03</v>
      </c>
      <c r="BF257" s="22">
        <f t="shared" si="67"/>
        <v>0.03</v>
      </c>
      <c r="BG257" s="22">
        <f t="shared" si="67"/>
        <v>0.03</v>
      </c>
      <c r="BH257" s="22">
        <f t="shared" si="67"/>
        <v>0.03</v>
      </c>
      <c r="BI257" s="22">
        <f t="shared" si="67"/>
        <v>0.03</v>
      </c>
      <c r="BJ257" s="22">
        <f t="shared" si="67"/>
        <v>0.03</v>
      </c>
      <c r="BK257" s="22">
        <f t="shared" si="67"/>
        <v>0.03</v>
      </c>
      <c r="BL257" s="22">
        <f t="shared" si="67"/>
        <v>0.03</v>
      </c>
      <c r="BM257" s="22">
        <f t="shared" si="67"/>
        <v>0.03</v>
      </c>
      <c r="BN257" s="22">
        <f t="shared" si="67"/>
        <v>0.03</v>
      </c>
      <c r="BO257" s="22">
        <f t="shared" si="67"/>
        <v>0.03</v>
      </c>
      <c r="BP257" s="22">
        <f t="shared" si="67"/>
        <v>0.03</v>
      </c>
      <c r="BQ257" s="22">
        <f t="shared" si="67"/>
        <v>0.03</v>
      </c>
    </row>
    <row r="258" spans="1:72">
      <c r="B258" s="17" t="s">
        <v>409</v>
      </c>
      <c r="C258" s="284">
        <v>2.3E-2</v>
      </c>
      <c r="D258" s="108" t="str">
        <f t="shared" si="68"/>
        <v>2024$/VMT</v>
      </c>
      <c r="J258" s="3"/>
      <c r="K258" s="3"/>
      <c r="L258" s="3"/>
      <c r="M258" s="3"/>
      <c r="N258" s="3"/>
      <c r="O258" s="3"/>
      <c r="P258" s="3"/>
      <c r="Q258" s="3"/>
      <c r="R258" s="3"/>
      <c r="S258" s="3"/>
      <c r="T258" s="3"/>
      <c r="U258" s="3"/>
      <c r="V258" s="3"/>
      <c r="W258" s="3"/>
      <c r="X258" s="3"/>
      <c r="Y258" s="3"/>
      <c r="Z258" s="22">
        <f t="shared" si="64"/>
        <v>2.3E-2</v>
      </c>
      <c r="AA258" s="22">
        <f t="shared" si="64"/>
        <v>2.3E-2</v>
      </c>
      <c r="AB258" s="22">
        <f t="shared" si="64"/>
        <v>2.3E-2</v>
      </c>
      <c r="AC258" s="22">
        <f t="shared" si="64"/>
        <v>2.3E-2</v>
      </c>
      <c r="AD258" s="22">
        <f t="shared" si="64"/>
        <v>2.3E-2</v>
      </c>
      <c r="AE258" s="22">
        <f t="shared" si="64"/>
        <v>2.3E-2</v>
      </c>
      <c r="AF258" s="22">
        <f t="shared" si="64"/>
        <v>2.3E-2</v>
      </c>
      <c r="AG258" s="22">
        <f t="shared" si="64"/>
        <v>2.3E-2</v>
      </c>
      <c r="AH258" s="22">
        <f t="shared" si="64"/>
        <v>2.3E-2</v>
      </c>
      <c r="AI258" s="22">
        <f t="shared" si="64"/>
        <v>2.3E-2</v>
      </c>
      <c r="AJ258" s="22">
        <f t="shared" si="65"/>
        <v>2.3E-2</v>
      </c>
      <c r="AK258" s="22">
        <f t="shared" si="65"/>
        <v>2.3E-2</v>
      </c>
      <c r="AL258" s="22">
        <f t="shared" si="65"/>
        <v>2.3E-2</v>
      </c>
      <c r="AM258" s="22">
        <f t="shared" si="65"/>
        <v>2.3E-2</v>
      </c>
      <c r="AN258" s="22">
        <f t="shared" si="65"/>
        <v>2.3E-2</v>
      </c>
      <c r="AO258" s="22">
        <f t="shared" si="65"/>
        <v>2.3E-2</v>
      </c>
      <c r="AP258" s="22">
        <f t="shared" si="65"/>
        <v>2.3E-2</v>
      </c>
      <c r="AQ258" s="22">
        <f t="shared" si="65"/>
        <v>2.3E-2</v>
      </c>
      <c r="AR258" s="22">
        <f t="shared" si="65"/>
        <v>2.3E-2</v>
      </c>
      <c r="AS258" s="22">
        <f t="shared" si="65"/>
        <v>2.3E-2</v>
      </c>
      <c r="AT258" s="22">
        <f t="shared" si="66"/>
        <v>2.3E-2</v>
      </c>
      <c r="AU258" s="22">
        <f t="shared" si="66"/>
        <v>2.3E-2</v>
      </c>
      <c r="AV258" s="22">
        <f t="shared" si="66"/>
        <v>2.3E-2</v>
      </c>
      <c r="AW258" s="22">
        <f t="shared" si="66"/>
        <v>2.3E-2</v>
      </c>
      <c r="AX258" s="22">
        <f t="shared" si="66"/>
        <v>2.3E-2</v>
      </c>
      <c r="AY258" s="22">
        <f t="shared" si="66"/>
        <v>2.3E-2</v>
      </c>
      <c r="AZ258" s="22">
        <f t="shared" si="66"/>
        <v>2.3E-2</v>
      </c>
      <c r="BA258" s="22">
        <f t="shared" si="66"/>
        <v>2.3E-2</v>
      </c>
      <c r="BB258" s="22">
        <f t="shared" si="66"/>
        <v>2.3E-2</v>
      </c>
      <c r="BC258" s="22">
        <f t="shared" si="66"/>
        <v>2.3E-2</v>
      </c>
      <c r="BD258" s="22">
        <f t="shared" si="67"/>
        <v>2.3E-2</v>
      </c>
      <c r="BE258" s="22">
        <f t="shared" si="67"/>
        <v>2.3E-2</v>
      </c>
      <c r="BF258" s="22">
        <f t="shared" si="67"/>
        <v>2.3E-2</v>
      </c>
      <c r="BG258" s="22">
        <f t="shared" si="67"/>
        <v>2.3E-2</v>
      </c>
      <c r="BH258" s="22">
        <f t="shared" si="67"/>
        <v>2.3E-2</v>
      </c>
      <c r="BI258" s="22">
        <f t="shared" si="67"/>
        <v>2.3E-2</v>
      </c>
      <c r="BJ258" s="22">
        <f t="shared" si="67"/>
        <v>2.3E-2</v>
      </c>
      <c r="BK258" s="22">
        <f t="shared" si="67"/>
        <v>2.3E-2</v>
      </c>
      <c r="BL258" s="22">
        <f t="shared" si="67"/>
        <v>2.3E-2</v>
      </c>
      <c r="BM258" s="22">
        <f t="shared" si="67"/>
        <v>2.3E-2</v>
      </c>
      <c r="BN258" s="22">
        <f t="shared" si="67"/>
        <v>2.3E-2</v>
      </c>
      <c r="BO258" s="22">
        <f t="shared" si="67"/>
        <v>2.3E-2</v>
      </c>
      <c r="BP258" s="22">
        <f t="shared" si="67"/>
        <v>2.3E-2</v>
      </c>
      <c r="BQ258" s="22">
        <f t="shared" si="67"/>
        <v>2.3E-2</v>
      </c>
    </row>
    <row r="259" spans="1:72">
      <c r="B259" s="17" t="s">
        <v>410</v>
      </c>
      <c r="C259" s="284">
        <v>1.9E-2</v>
      </c>
      <c r="D259" s="108" t="str">
        <f t="shared" si="68"/>
        <v>2024$/VMT</v>
      </c>
      <c r="J259" s="3"/>
      <c r="K259" s="3"/>
      <c r="L259" s="3"/>
      <c r="M259" s="3"/>
      <c r="N259" s="3"/>
      <c r="O259" s="3"/>
      <c r="P259" s="3"/>
      <c r="Q259" s="3"/>
      <c r="R259" s="3"/>
      <c r="S259" s="3"/>
      <c r="T259" s="3"/>
      <c r="U259" s="3"/>
      <c r="V259" s="3"/>
      <c r="W259" s="3"/>
      <c r="X259" s="3"/>
      <c r="Y259" s="3"/>
      <c r="Z259" s="22">
        <f t="shared" si="64"/>
        <v>1.9E-2</v>
      </c>
      <c r="AA259" s="22">
        <f t="shared" si="64"/>
        <v>1.9E-2</v>
      </c>
      <c r="AB259" s="22">
        <f t="shared" si="64"/>
        <v>1.9E-2</v>
      </c>
      <c r="AC259" s="22">
        <f t="shared" si="64"/>
        <v>1.9E-2</v>
      </c>
      <c r="AD259" s="22">
        <f t="shared" si="64"/>
        <v>1.9E-2</v>
      </c>
      <c r="AE259" s="22">
        <f t="shared" si="64"/>
        <v>1.9E-2</v>
      </c>
      <c r="AF259" s="22">
        <f t="shared" si="64"/>
        <v>1.9E-2</v>
      </c>
      <c r="AG259" s="22">
        <f t="shared" si="64"/>
        <v>1.9E-2</v>
      </c>
      <c r="AH259" s="22">
        <f t="shared" si="64"/>
        <v>1.9E-2</v>
      </c>
      <c r="AI259" s="22">
        <f t="shared" si="64"/>
        <v>1.9E-2</v>
      </c>
      <c r="AJ259" s="22">
        <f t="shared" si="65"/>
        <v>1.9E-2</v>
      </c>
      <c r="AK259" s="22">
        <f t="shared" si="65"/>
        <v>1.9E-2</v>
      </c>
      <c r="AL259" s="22">
        <f t="shared" si="65"/>
        <v>1.9E-2</v>
      </c>
      <c r="AM259" s="22">
        <f t="shared" si="65"/>
        <v>1.9E-2</v>
      </c>
      <c r="AN259" s="22">
        <f t="shared" si="65"/>
        <v>1.9E-2</v>
      </c>
      <c r="AO259" s="22">
        <f t="shared" si="65"/>
        <v>1.9E-2</v>
      </c>
      <c r="AP259" s="22">
        <f t="shared" si="65"/>
        <v>1.9E-2</v>
      </c>
      <c r="AQ259" s="22">
        <f t="shared" si="65"/>
        <v>1.9E-2</v>
      </c>
      <c r="AR259" s="22">
        <f t="shared" si="65"/>
        <v>1.9E-2</v>
      </c>
      <c r="AS259" s="22">
        <f t="shared" si="65"/>
        <v>1.9E-2</v>
      </c>
      <c r="AT259" s="22">
        <f t="shared" si="66"/>
        <v>1.9E-2</v>
      </c>
      <c r="AU259" s="22">
        <f t="shared" si="66"/>
        <v>1.9E-2</v>
      </c>
      <c r="AV259" s="22">
        <f t="shared" si="66"/>
        <v>1.9E-2</v>
      </c>
      <c r="AW259" s="22">
        <f t="shared" si="66"/>
        <v>1.9E-2</v>
      </c>
      <c r="AX259" s="22">
        <f t="shared" si="66"/>
        <v>1.9E-2</v>
      </c>
      <c r="AY259" s="22">
        <f t="shared" si="66"/>
        <v>1.9E-2</v>
      </c>
      <c r="AZ259" s="22">
        <f t="shared" si="66"/>
        <v>1.9E-2</v>
      </c>
      <c r="BA259" s="22">
        <f t="shared" si="66"/>
        <v>1.9E-2</v>
      </c>
      <c r="BB259" s="22">
        <f t="shared" si="66"/>
        <v>1.9E-2</v>
      </c>
      <c r="BC259" s="22">
        <f t="shared" si="66"/>
        <v>1.9E-2</v>
      </c>
      <c r="BD259" s="22">
        <f t="shared" si="67"/>
        <v>1.9E-2</v>
      </c>
      <c r="BE259" s="22">
        <f t="shared" si="67"/>
        <v>1.9E-2</v>
      </c>
      <c r="BF259" s="22">
        <f t="shared" si="67"/>
        <v>1.9E-2</v>
      </c>
      <c r="BG259" s="22">
        <f t="shared" si="67"/>
        <v>1.9E-2</v>
      </c>
      <c r="BH259" s="22">
        <f t="shared" si="67"/>
        <v>1.9E-2</v>
      </c>
      <c r="BI259" s="22">
        <f t="shared" si="67"/>
        <v>1.9E-2</v>
      </c>
      <c r="BJ259" s="22">
        <f t="shared" si="67"/>
        <v>1.9E-2</v>
      </c>
      <c r="BK259" s="22">
        <f t="shared" si="67"/>
        <v>1.9E-2</v>
      </c>
      <c r="BL259" s="22">
        <f t="shared" si="67"/>
        <v>1.9E-2</v>
      </c>
      <c r="BM259" s="22">
        <f t="shared" si="67"/>
        <v>1.9E-2</v>
      </c>
      <c r="BN259" s="22">
        <f t="shared" si="67"/>
        <v>1.9E-2</v>
      </c>
      <c r="BO259" s="22">
        <f t="shared" si="67"/>
        <v>1.9E-2</v>
      </c>
      <c r="BP259" s="22">
        <f t="shared" si="67"/>
        <v>1.9E-2</v>
      </c>
      <c r="BQ259" s="22">
        <f t="shared" si="67"/>
        <v>1.9E-2</v>
      </c>
    </row>
    <row r="260" spans="1:72">
      <c r="B260" s="17" t="s">
        <v>411</v>
      </c>
      <c r="C260" s="284">
        <v>9.4E-2</v>
      </c>
      <c r="D260" s="108" t="str">
        <f t="shared" si="68"/>
        <v>2024$/VMT</v>
      </c>
      <c r="J260" s="3"/>
      <c r="K260" s="3"/>
      <c r="L260" s="3"/>
      <c r="M260" s="3"/>
      <c r="N260" s="3"/>
      <c r="O260" s="3"/>
      <c r="P260" s="3"/>
      <c r="Q260" s="3"/>
      <c r="R260" s="3"/>
      <c r="S260" s="3"/>
      <c r="T260" s="3"/>
      <c r="U260" s="3"/>
      <c r="V260" s="3"/>
      <c r="W260" s="3"/>
      <c r="X260" s="3"/>
      <c r="Y260" s="3"/>
      <c r="Z260" s="22">
        <f t="shared" si="64"/>
        <v>9.4E-2</v>
      </c>
      <c r="AA260" s="22">
        <f t="shared" si="64"/>
        <v>9.4E-2</v>
      </c>
      <c r="AB260" s="22">
        <f t="shared" si="64"/>
        <v>9.4E-2</v>
      </c>
      <c r="AC260" s="22">
        <f t="shared" si="64"/>
        <v>9.4E-2</v>
      </c>
      <c r="AD260" s="22">
        <f t="shared" si="64"/>
        <v>9.4E-2</v>
      </c>
      <c r="AE260" s="22">
        <f t="shared" si="64"/>
        <v>9.4E-2</v>
      </c>
      <c r="AF260" s="22">
        <f t="shared" si="64"/>
        <v>9.4E-2</v>
      </c>
      <c r="AG260" s="22">
        <f t="shared" si="64"/>
        <v>9.4E-2</v>
      </c>
      <c r="AH260" s="22">
        <f t="shared" si="64"/>
        <v>9.4E-2</v>
      </c>
      <c r="AI260" s="22">
        <f t="shared" si="64"/>
        <v>9.4E-2</v>
      </c>
      <c r="AJ260" s="22">
        <f t="shared" si="65"/>
        <v>9.4E-2</v>
      </c>
      <c r="AK260" s="22">
        <f t="shared" si="65"/>
        <v>9.4E-2</v>
      </c>
      <c r="AL260" s="22">
        <f t="shared" si="65"/>
        <v>9.4E-2</v>
      </c>
      <c r="AM260" s="22">
        <f t="shared" si="65"/>
        <v>9.4E-2</v>
      </c>
      <c r="AN260" s="22">
        <f t="shared" si="65"/>
        <v>9.4E-2</v>
      </c>
      <c r="AO260" s="22">
        <f t="shared" si="65"/>
        <v>9.4E-2</v>
      </c>
      <c r="AP260" s="22">
        <f t="shared" si="65"/>
        <v>9.4E-2</v>
      </c>
      <c r="AQ260" s="22">
        <f t="shared" si="65"/>
        <v>9.4E-2</v>
      </c>
      <c r="AR260" s="22">
        <f t="shared" si="65"/>
        <v>9.4E-2</v>
      </c>
      <c r="AS260" s="22">
        <f t="shared" si="65"/>
        <v>9.4E-2</v>
      </c>
      <c r="AT260" s="22">
        <f t="shared" si="66"/>
        <v>9.4E-2</v>
      </c>
      <c r="AU260" s="22">
        <f t="shared" si="66"/>
        <v>9.4E-2</v>
      </c>
      <c r="AV260" s="22">
        <f t="shared" si="66"/>
        <v>9.4E-2</v>
      </c>
      <c r="AW260" s="22">
        <f t="shared" si="66"/>
        <v>9.4E-2</v>
      </c>
      <c r="AX260" s="22">
        <f t="shared" si="66"/>
        <v>9.4E-2</v>
      </c>
      <c r="AY260" s="22">
        <f t="shared" si="66"/>
        <v>9.4E-2</v>
      </c>
      <c r="AZ260" s="22">
        <f t="shared" si="66"/>
        <v>9.4E-2</v>
      </c>
      <c r="BA260" s="22">
        <f t="shared" si="66"/>
        <v>9.4E-2</v>
      </c>
      <c r="BB260" s="22">
        <f t="shared" si="66"/>
        <v>9.4E-2</v>
      </c>
      <c r="BC260" s="22">
        <f t="shared" si="66"/>
        <v>9.4E-2</v>
      </c>
      <c r="BD260" s="22">
        <f t="shared" si="67"/>
        <v>9.4E-2</v>
      </c>
      <c r="BE260" s="22">
        <f t="shared" si="67"/>
        <v>9.4E-2</v>
      </c>
      <c r="BF260" s="22">
        <f t="shared" si="67"/>
        <v>9.4E-2</v>
      </c>
      <c r="BG260" s="22">
        <f t="shared" si="67"/>
        <v>9.4E-2</v>
      </c>
      <c r="BH260" s="22">
        <f t="shared" si="67"/>
        <v>9.4E-2</v>
      </c>
      <c r="BI260" s="22">
        <f t="shared" si="67"/>
        <v>9.4E-2</v>
      </c>
      <c r="BJ260" s="22">
        <f t="shared" si="67"/>
        <v>9.4E-2</v>
      </c>
      <c r="BK260" s="22">
        <f t="shared" si="67"/>
        <v>9.4E-2</v>
      </c>
      <c r="BL260" s="22">
        <f t="shared" si="67"/>
        <v>9.4E-2</v>
      </c>
      <c r="BM260" s="22">
        <f t="shared" si="67"/>
        <v>9.4E-2</v>
      </c>
      <c r="BN260" s="22">
        <f t="shared" si="67"/>
        <v>9.4E-2</v>
      </c>
      <c r="BO260" s="22">
        <f t="shared" si="67"/>
        <v>9.4E-2</v>
      </c>
      <c r="BP260" s="22">
        <f t="shared" si="67"/>
        <v>9.4E-2</v>
      </c>
      <c r="BQ260" s="22">
        <f t="shared" si="67"/>
        <v>9.4E-2</v>
      </c>
    </row>
    <row r="261" spans="1:72">
      <c r="B261" s="17" t="s">
        <v>412</v>
      </c>
      <c r="C261" s="284">
        <v>4.1000000000000002E-2</v>
      </c>
      <c r="D261" s="108" t="str">
        <f t="shared" si="68"/>
        <v>2024$/VMT</v>
      </c>
      <c r="J261" s="3"/>
      <c r="K261" s="3"/>
      <c r="L261" s="3"/>
      <c r="M261" s="3"/>
      <c r="N261" s="3"/>
      <c r="O261" s="3"/>
      <c r="P261" s="3"/>
      <c r="Q261" s="3"/>
      <c r="R261" s="3"/>
      <c r="S261" s="3"/>
      <c r="T261" s="3"/>
      <c r="U261" s="3"/>
      <c r="V261" s="3"/>
      <c r="W261" s="3"/>
      <c r="X261" s="3"/>
      <c r="Y261" s="3"/>
      <c r="Z261" s="22">
        <f t="shared" si="64"/>
        <v>4.1000000000000002E-2</v>
      </c>
      <c r="AA261" s="22">
        <f t="shared" si="64"/>
        <v>4.1000000000000002E-2</v>
      </c>
      <c r="AB261" s="22">
        <f t="shared" si="64"/>
        <v>4.1000000000000002E-2</v>
      </c>
      <c r="AC261" s="22">
        <f t="shared" si="64"/>
        <v>4.1000000000000002E-2</v>
      </c>
      <c r="AD261" s="22">
        <f t="shared" si="64"/>
        <v>4.1000000000000002E-2</v>
      </c>
      <c r="AE261" s="22">
        <f t="shared" si="64"/>
        <v>4.1000000000000002E-2</v>
      </c>
      <c r="AF261" s="22">
        <f t="shared" si="64"/>
        <v>4.1000000000000002E-2</v>
      </c>
      <c r="AG261" s="22">
        <f t="shared" si="64"/>
        <v>4.1000000000000002E-2</v>
      </c>
      <c r="AH261" s="22">
        <f t="shared" si="64"/>
        <v>4.1000000000000002E-2</v>
      </c>
      <c r="AI261" s="22">
        <f t="shared" si="64"/>
        <v>4.1000000000000002E-2</v>
      </c>
      <c r="AJ261" s="22">
        <f t="shared" si="65"/>
        <v>4.1000000000000002E-2</v>
      </c>
      <c r="AK261" s="22">
        <f t="shared" si="65"/>
        <v>4.1000000000000002E-2</v>
      </c>
      <c r="AL261" s="22">
        <f t="shared" si="65"/>
        <v>4.1000000000000002E-2</v>
      </c>
      <c r="AM261" s="22">
        <f t="shared" si="65"/>
        <v>4.1000000000000002E-2</v>
      </c>
      <c r="AN261" s="22">
        <f t="shared" si="65"/>
        <v>4.1000000000000002E-2</v>
      </c>
      <c r="AO261" s="22">
        <f t="shared" si="65"/>
        <v>4.1000000000000002E-2</v>
      </c>
      <c r="AP261" s="22">
        <f t="shared" si="65"/>
        <v>4.1000000000000002E-2</v>
      </c>
      <c r="AQ261" s="22">
        <f t="shared" si="65"/>
        <v>4.1000000000000002E-2</v>
      </c>
      <c r="AR261" s="22">
        <f t="shared" si="65"/>
        <v>4.1000000000000002E-2</v>
      </c>
      <c r="AS261" s="22">
        <f t="shared" si="65"/>
        <v>4.1000000000000002E-2</v>
      </c>
      <c r="AT261" s="22">
        <f t="shared" si="66"/>
        <v>4.1000000000000002E-2</v>
      </c>
      <c r="AU261" s="22">
        <f t="shared" si="66"/>
        <v>4.1000000000000002E-2</v>
      </c>
      <c r="AV261" s="22">
        <f t="shared" si="66"/>
        <v>4.1000000000000002E-2</v>
      </c>
      <c r="AW261" s="22">
        <f t="shared" si="66"/>
        <v>4.1000000000000002E-2</v>
      </c>
      <c r="AX261" s="22">
        <f t="shared" si="66"/>
        <v>4.1000000000000002E-2</v>
      </c>
      <c r="AY261" s="22">
        <f t="shared" si="66"/>
        <v>4.1000000000000002E-2</v>
      </c>
      <c r="AZ261" s="22">
        <f t="shared" si="66"/>
        <v>4.1000000000000002E-2</v>
      </c>
      <c r="BA261" s="22">
        <f t="shared" si="66"/>
        <v>4.1000000000000002E-2</v>
      </c>
      <c r="BB261" s="22">
        <f t="shared" si="66"/>
        <v>4.1000000000000002E-2</v>
      </c>
      <c r="BC261" s="22">
        <f t="shared" si="66"/>
        <v>4.1000000000000002E-2</v>
      </c>
      <c r="BD261" s="22">
        <f t="shared" si="67"/>
        <v>4.1000000000000002E-2</v>
      </c>
      <c r="BE261" s="22">
        <f t="shared" si="67"/>
        <v>4.1000000000000002E-2</v>
      </c>
      <c r="BF261" s="22">
        <f t="shared" si="67"/>
        <v>4.1000000000000002E-2</v>
      </c>
      <c r="BG261" s="22">
        <f t="shared" si="67"/>
        <v>4.1000000000000002E-2</v>
      </c>
      <c r="BH261" s="22">
        <f t="shared" si="67"/>
        <v>4.1000000000000002E-2</v>
      </c>
      <c r="BI261" s="22">
        <f t="shared" si="67"/>
        <v>4.1000000000000002E-2</v>
      </c>
      <c r="BJ261" s="22">
        <f t="shared" si="67"/>
        <v>4.1000000000000002E-2</v>
      </c>
      <c r="BK261" s="22">
        <f t="shared" si="67"/>
        <v>4.1000000000000002E-2</v>
      </c>
      <c r="BL261" s="22">
        <f t="shared" si="67"/>
        <v>4.1000000000000002E-2</v>
      </c>
      <c r="BM261" s="22">
        <f t="shared" si="67"/>
        <v>4.1000000000000002E-2</v>
      </c>
      <c r="BN261" s="22">
        <f t="shared" si="67"/>
        <v>4.1000000000000002E-2</v>
      </c>
      <c r="BO261" s="22">
        <f t="shared" si="67"/>
        <v>4.1000000000000002E-2</v>
      </c>
      <c r="BP261" s="22">
        <f t="shared" si="67"/>
        <v>4.1000000000000002E-2</v>
      </c>
      <c r="BQ261" s="22">
        <f t="shared" si="67"/>
        <v>4.1000000000000002E-2</v>
      </c>
    </row>
    <row r="262" spans="1:72">
      <c r="J262" s="26"/>
      <c r="K262" s="26"/>
      <c r="L262" s="26"/>
      <c r="M262" s="26"/>
      <c r="N262" s="26"/>
      <c r="O262" s="26"/>
      <c r="P262" s="26"/>
      <c r="Q262" s="26"/>
      <c r="R262" s="26"/>
      <c r="S262" s="26"/>
      <c r="T262" s="26"/>
      <c r="U262" s="26"/>
      <c r="V262" s="26"/>
      <c r="W262" s="26"/>
      <c r="X262" s="26"/>
      <c r="Y262" s="26"/>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row>
    <row r="263" spans="1:72" s="283" customFormat="1" ht="15.5">
      <c r="A263" s="289" t="s">
        <v>414</v>
      </c>
      <c r="B263" s="290"/>
      <c r="C263" s="289"/>
      <c r="D263" s="289"/>
      <c r="E263" s="299" t="s">
        <v>264</v>
      </c>
      <c r="F263" s="300"/>
      <c r="BP263" s="301"/>
    </row>
    <row r="264" spans="1:72" s="283" customFormat="1">
      <c r="BP264" s="301"/>
    </row>
    <row r="265" spans="1:72" s="283" customFormat="1">
      <c r="B265" s="283" t="s">
        <v>415</v>
      </c>
      <c r="C265" s="282">
        <v>0</v>
      </c>
      <c r="BP265" s="301"/>
    </row>
    <row r="266" spans="1:72" s="283" customFormat="1">
      <c r="BP266" s="301"/>
    </row>
    <row r="267" spans="1:72" s="283" customFormat="1">
      <c r="G267" s="301"/>
      <c r="BS267" s="301"/>
    </row>
    <row r="268" spans="1:72" s="283" customFormat="1">
      <c r="B268" s="283" t="s">
        <v>416</v>
      </c>
      <c r="G268" s="301"/>
      <c r="AJ268" s="304"/>
      <c r="BS268" s="301"/>
    </row>
    <row r="269" spans="1:72" s="283" customFormat="1">
      <c r="B269" s="302" t="s">
        <v>406</v>
      </c>
      <c r="C269" s="303">
        <v>1.2999999999999999E-2</v>
      </c>
      <c r="F269" s="295" t="str">
        <f>$C$26&amp;"$/VMT"</f>
        <v>2024$/VMT</v>
      </c>
      <c r="G269" s="301"/>
      <c r="H269" s="556"/>
      <c r="X269" s="304">
        <f>$C$269</f>
        <v>1.2999999999999999E-2</v>
      </c>
      <c r="Y269" s="304">
        <f t="shared" ref="Y269:BQ269" si="69">$C$269</f>
        <v>1.2999999999999999E-2</v>
      </c>
      <c r="Z269" s="304">
        <f t="shared" si="69"/>
        <v>1.2999999999999999E-2</v>
      </c>
      <c r="AA269" s="304">
        <f t="shared" si="69"/>
        <v>1.2999999999999999E-2</v>
      </c>
      <c r="AB269" s="304">
        <f t="shared" si="69"/>
        <v>1.2999999999999999E-2</v>
      </c>
      <c r="AC269" s="304">
        <f t="shared" si="69"/>
        <v>1.2999999999999999E-2</v>
      </c>
      <c r="AD269" s="304">
        <f t="shared" si="69"/>
        <v>1.2999999999999999E-2</v>
      </c>
      <c r="AE269" s="304">
        <f t="shared" si="69"/>
        <v>1.2999999999999999E-2</v>
      </c>
      <c r="AF269" s="304">
        <f t="shared" si="69"/>
        <v>1.2999999999999999E-2</v>
      </c>
      <c r="AG269" s="304">
        <f t="shared" si="69"/>
        <v>1.2999999999999999E-2</v>
      </c>
      <c r="AH269" s="304">
        <f t="shared" si="69"/>
        <v>1.2999999999999999E-2</v>
      </c>
      <c r="AI269" s="304">
        <f t="shared" si="69"/>
        <v>1.2999999999999999E-2</v>
      </c>
      <c r="AJ269" s="304">
        <f t="shared" si="69"/>
        <v>1.2999999999999999E-2</v>
      </c>
      <c r="AK269" s="304">
        <f t="shared" si="69"/>
        <v>1.2999999999999999E-2</v>
      </c>
      <c r="AL269" s="304">
        <f t="shared" si="69"/>
        <v>1.2999999999999999E-2</v>
      </c>
      <c r="AM269" s="304">
        <f t="shared" si="69"/>
        <v>1.2999999999999999E-2</v>
      </c>
      <c r="AN269" s="304">
        <f t="shared" si="69"/>
        <v>1.2999999999999999E-2</v>
      </c>
      <c r="AO269" s="304">
        <f t="shared" si="69"/>
        <v>1.2999999999999999E-2</v>
      </c>
      <c r="AP269" s="304">
        <f t="shared" si="69"/>
        <v>1.2999999999999999E-2</v>
      </c>
      <c r="AQ269" s="304">
        <f t="shared" si="69"/>
        <v>1.2999999999999999E-2</v>
      </c>
      <c r="AR269" s="304">
        <f t="shared" si="69"/>
        <v>1.2999999999999999E-2</v>
      </c>
      <c r="AS269" s="304">
        <f t="shared" si="69"/>
        <v>1.2999999999999999E-2</v>
      </c>
      <c r="AT269" s="304">
        <f t="shared" si="69"/>
        <v>1.2999999999999999E-2</v>
      </c>
      <c r="AU269" s="304">
        <f t="shared" si="69"/>
        <v>1.2999999999999999E-2</v>
      </c>
      <c r="AV269" s="304">
        <f t="shared" si="69"/>
        <v>1.2999999999999999E-2</v>
      </c>
      <c r="AW269" s="304">
        <f t="shared" si="69"/>
        <v>1.2999999999999999E-2</v>
      </c>
      <c r="AX269" s="304">
        <f t="shared" si="69"/>
        <v>1.2999999999999999E-2</v>
      </c>
      <c r="AY269" s="304">
        <f t="shared" si="69"/>
        <v>1.2999999999999999E-2</v>
      </c>
      <c r="AZ269" s="304">
        <f t="shared" si="69"/>
        <v>1.2999999999999999E-2</v>
      </c>
      <c r="BA269" s="304">
        <f t="shared" si="69"/>
        <v>1.2999999999999999E-2</v>
      </c>
      <c r="BB269" s="304">
        <f t="shared" si="69"/>
        <v>1.2999999999999999E-2</v>
      </c>
      <c r="BC269" s="304">
        <f t="shared" si="69"/>
        <v>1.2999999999999999E-2</v>
      </c>
      <c r="BD269" s="304">
        <f t="shared" si="69"/>
        <v>1.2999999999999999E-2</v>
      </c>
      <c r="BE269" s="304">
        <f t="shared" si="69"/>
        <v>1.2999999999999999E-2</v>
      </c>
      <c r="BF269" s="304">
        <f t="shared" si="69"/>
        <v>1.2999999999999999E-2</v>
      </c>
      <c r="BG269" s="304">
        <f t="shared" si="69"/>
        <v>1.2999999999999999E-2</v>
      </c>
      <c r="BH269" s="304">
        <f t="shared" si="69"/>
        <v>1.2999999999999999E-2</v>
      </c>
      <c r="BI269" s="304">
        <f t="shared" si="69"/>
        <v>1.2999999999999999E-2</v>
      </c>
      <c r="BJ269" s="304">
        <f t="shared" si="69"/>
        <v>1.2999999999999999E-2</v>
      </c>
      <c r="BK269" s="304">
        <f t="shared" si="69"/>
        <v>1.2999999999999999E-2</v>
      </c>
      <c r="BL269" s="304">
        <f t="shared" si="69"/>
        <v>1.2999999999999999E-2</v>
      </c>
      <c r="BM269" s="304">
        <f t="shared" si="69"/>
        <v>1.2999999999999999E-2</v>
      </c>
      <c r="BN269" s="304">
        <f t="shared" si="69"/>
        <v>1.2999999999999999E-2</v>
      </c>
      <c r="BO269" s="304">
        <f t="shared" si="69"/>
        <v>1.2999999999999999E-2</v>
      </c>
      <c r="BP269" s="304">
        <f t="shared" si="69"/>
        <v>1.2999999999999999E-2</v>
      </c>
      <c r="BQ269" s="304">
        <f t="shared" si="69"/>
        <v>1.2999999999999999E-2</v>
      </c>
      <c r="BS269" s="301" t="s">
        <v>417</v>
      </c>
      <c r="BT269" s="305" t="s">
        <v>418</v>
      </c>
    </row>
    <row r="270" spans="1:72" s="283" customFormat="1">
      <c r="B270" s="302" t="s">
        <v>409</v>
      </c>
      <c r="C270" s="303">
        <v>3.7999999999999999E-2</v>
      </c>
      <c r="F270" s="295" t="str">
        <f t="shared" ref="F270:F271" si="70">$C$26&amp;"$/VMT"</f>
        <v>2024$/VMT</v>
      </c>
      <c r="G270" s="301"/>
      <c r="H270" s="556"/>
      <c r="X270" s="304">
        <f>$C$270</f>
        <v>3.7999999999999999E-2</v>
      </c>
      <c r="Y270" s="304">
        <f t="shared" ref="Y270:BQ270" si="71">$C$270</f>
        <v>3.7999999999999999E-2</v>
      </c>
      <c r="Z270" s="304">
        <f t="shared" si="71"/>
        <v>3.7999999999999999E-2</v>
      </c>
      <c r="AA270" s="304">
        <f t="shared" si="71"/>
        <v>3.7999999999999999E-2</v>
      </c>
      <c r="AB270" s="304">
        <f t="shared" si="71"/>
        <v>3.7999999999999999E-2</v>
      </c>
      <c r="AC270" s="304">
        <f t="shared" si="71"/>
        <v>3.7999999999999999E-2</v>
      </c>
      <c r="AD270" s="304">
        <f t="shared" si="71"/>
        <v>3.7999999999999999E-2</v>
      </c>
      <c r="AE270" s="304">
        <f t="shared" si="71"/>
        <v>3.7999999999999999E-2</v>
      </c>
      <c r="AF270" s="304">
        <f t="shared" si="71"/>
        <v>3.7999999999999999E-2</v>
      </c>
      <c r="AG270" s="304">
        <f t="shared" si="71"/>
        <v>3.7999999999999999E-2</v>
      </c>
      <c r="AH270" s="304">
        <f t="shared" si="71"/>
        <v>3.7999999999999999E-2</v>
      </c>
      <c r="AI270" s="304">
        <f t="shared" si="71"/>
        <v>3.7999999999999999E-2</v>
      </c>
      <c r="AJ270" s="304">
        <f t="shared" si="71"/>
        <v>3.7999999999999999E-2</v>
      </c>
      <c r="AK270" s="304">
        <f t="shared" si="71"/>
        <v>3.7999999999999999E-2</v>
      </c>
      <c r="AL270" s="304">
        <f t="shared" si="71"/>
        <v>3.7999999999999999E-2</v>
      </c>
      <c r="AM270" s="304">
        <f t="shared" si="71"/>
        <v>3.7999999999999999E-2</v>
      </c>
      <c r="AN270" s="304">
        <f t="shared" si="71"/>
        <v>3.7999999999999999E-2</v>
      </c>
      <c r="AO270" s="304">
        <f t="shared" si="71"/>
        <v>3.7999999999999999E-2</v>
      </c>
      <c r="AP270" s="304">
        <f t="shared" si="71"/>
        <v>3.7999999999999999E-2</v>
      </c>
      <c r="AQ270" s="304">
        <f t="shared" si="71"/>
        <v>3.7999999999999999E-2</v>
      </c>
      <c r="AR270" s="304">
        <f t="shared" si="71"/>
        <v>3.7999999999999999E-2</v>
      </c>
      <c r="AS270" s="304">
        <f t="shared" si="71"/>
        <v>3.7999999999999999E-2</v>
      </c>
      <c r="AT270" s="304">
        <f t="shared" si="71"/>
        <v>3.7999999999999999E-2</v>
      </c>
      <c r="AU270" s="304">
        <f t="shared" si="71"/>
        <v>3.7999999999999999E-2</v>
      </c>
      <c r="AV270" s="304">
        <f t="shared" si="71"/>
        <v>3.7999999999999999E-2</v>
      </c>
      <c r="AW270" s="304">
        <f t="shared" si="71"/>
        <v>3.7999999999999999E-2</v>
      </c>
      <c r="AX270" s="304">
        <f t="shared" si="71"/>
        <v>3.7999999999999999E-2</v>
      </c>
      <c r="AY270" s="304">
        <f t="shared" si="71"/>
        <v>3.7999999999999999E-2</v>
      </c>
      <c r="AZ270" s="304">
        <f t="shared" si="71"/>
        <v>3.7999999999999999E-2</v>
      </c>
      <c r="BA270" s="304">
        <f t="shared" si="71"/>
        <v>3.7999999999999999E-2</v>
      </c>
      <c r="BB270" s="304">
        <f t="shared" si="71"/>
        <v>3.7999999999999999E-2</v>
      </c>
      <c r="BC270" s="304">
        <f t="shared" si="71"/>
        <v>3.7999999999999999E-2</v>
      </c>
      <c r="BD270" s="304">
        <f t="shared" si="71"/>
        <v>3.7999999999999999E-2</v>
      </c>
      <c r="BE270" s="304">
        <f t="shared" si="71"/>
        <v>3.7999999999999999E-2</v>
      </c>
      <c r="BF270" s="304">
        <f t="shared" si="71"/>
        <v>3.7999999999999999E-2</v>
      </c>
      <c r="BG270" s="304">
        <f t="shared" si="71"/>
        <v>3.7999999999999999E-2</v>
      </c>
      <c r="BH270" s="304">
        <f t="shared" si="71"/>
        <v>3.7999999999999999E-2</v>
      </c>
      <c r="BI270" s="304">
        <f t="shared" si="71"/>
        <v>3.7999999999999999E-2</v>
      </c>
      <c r="BJ270" s="304">
        <f t="shared" si="71"/>
        <v>3.7999999999999999E-2</v>
      </c>
      <c r="BK270" s="304">
        <f t="shared" si="71"/>
        <v>3.7999999999999999E-2</v>
      </c>
      <c r="BL270" s="304">
        <f t="shared" si="71"/>
        <v>3.7999999999999999E-2</v>
      </c>
      <c r="BM270" s="304">
        <f t="shared" si="71"/>
        <v>3.7999999999999999E-2</v>
      </c>
      <c r="BN270" s="304">
        <f t="shared" si="71"/>
        <v>3.7999999999999999E-2</v>
      </c>
      <c r="BO270" s="304">
        <f t="shared" si="71"/>
        <v>3.7999999999999999E-2</v>
      </c>
      <c r="BP270" s="304">
        <f t="shared" si="71"/>
        <v>3.7999999999999999E-2</v>
      </c>
      <c r="BQ270" s="304">
        <f t="shared" si="71"/>
        <v>3.7999999999999999E-2</v>
      </c>
      <c r="BS270" s="301" t="s">
        <v>419</v>
      </c>
      <c r="BT270" s="305"/>
    </row>
    <row r="271" spans="1:72" s="283" customFormat="1">
      <c r="B271" s="302" t="s">
        <v>412</v>
      </c>
      <c r="C271" s="303">
        <v>1.0999999999999999E-2</v>
      </c>
      <c r="F271" s="295" t="str">
        <f t="shared" si="70"/>
        <v>2024$/VMT</v>
      </c>
      <c r="G271" s="301"/>
      <c r="X271" s="304">
        <f>$C$271</f>
        <v>1.0999999999999999E-2</v>
      </c>
      <c r="Y271" s="304">
        <f t="shared" ref="Y271:BQ271" si="72">$C$271</f>
        <v>1.0999999999999999E-2</v>
      </c>
      <c r="Z271" s="304">
        <f t="shared" si="72"/>
        <v>1.0999999999999999E-2</v>
      </c>
      <c r="AA271" s="304">
        <f t="shared" si="72"/>
        <v>1.0999999999999999E-2</v>
      </c>
      <c r="AB271" s="304">
        <f t="shared" si="72"/>
        <v>1.0999999999999999E-2</v>
      </c>
      <c r="AC271" s="304">
        <f t="shared" si="72"/>
        <v>1.0999999999999999E-2</v>
      </c>
      <c r="AD271" s="304">
        <f t="shared" si="72"/>
        <v>1.0999999999999999E-2</v>
      </c>
      <c r="AE271" s="304">
        <f t="shared" si="72"/>
        <v>1.0999999999999999E-2</v>
      </c>
      <c r="AF271" s="304">
        <f t="shared" si="72"/>
        <v>1.0999999999999999E-2</v>
      </c>
      <c r="AG271" s="304">
        <f t="shared" si="72"/>
        <v>1.0999999999999999E-2</v>
      </c>
      <c r="AH271" s="304">
        <f t="shared" si="72"/>
        <v>1.0999999999999999E-2</v>
      </c>
      <c r="AI271" s="304">
        <f t="shared" si="72"/>
        <v>1.0999999999999999E-2</v>
      </c>
      <c r="AJ271" s="304">
        <f t="shared" si="72"/>
        <v>1.0999999999999999E-2</v>
      </c>
      <c r="AK271" s="304">
        <f t="shared" si="72"/>
        <v>1.0999999999999999E-2</v>
      </c>
      <c r="AL271" s="304">
        <f t="shared" si="72"/>
        <v>1.0999999999999999E-2</v>
      </c>
      <c r="AM271" s="304">
        <f t="shared" si="72"/>
        <v>1.0999999999999999E-2</v>
      </c>
      <c r="AN271" s="304">
        <f t="shared" si="72"/>
        <v>1.0999999999999999E-2</v>
      </c>
      <c r="AO271" s="304">
        <f t="shared" si="72"/>
        <v>1.0999999999999999E-2</v>
      </c>
      <c r="AP271" s="304">
        <f t="shared" si="72"/>
        <v>1.0999999999999999E-2</v>
      </c>
      <c r="AQ271" s="304">
        <f t="shared" si="72"/>
        <v>1.0999999999999999E-2</v>
      </c>
      <c r="AR271" s="304">
        <f t="shared" si="72"/>
        <v>1.0999999999999999E-2</v>
      </c>
      <c r="AS271" s="304">
        <f t="shared" si="72"/>
        <v>1.0999999999999999E-2</v>
      </c>
      <c r="AT271" s="304">
        <f t="shared" si="72"/>
        <v>1.0999999999999999E-2</v>
      </c>
      <c r="AU271" s="304">
        <f t="shared" si="72"/>
        <v>1.0999999999999999E-2</v>
      </c>
      <c r="AV271" s="304">
        <f t="shared" si="72"/>
        <v>1.0999999999999999E-2</v>
      </c>
      <c r="AW271" s="304">
        <f t="shared" si="72"/>
        <v>1.0999999999999999E-2</v>
      </c>
      <c r="AX271" s="304">
        <f t="shared" si="72"/>
        <v>1.0999999999999999E-2</v>
      </c>
      <c r="AY271" s="304">
        <f t="shared" si="72"/>
        <v>1.0999999999999999E-2</v>
      </c>
      <c r="AZ271" s="304">
        <f t="shared" si="72"/>
        <v>1.0999999999999999E-2</v>
      </c>
      <c r="BA271" s="304">
        <f t="shared" si="72"/>
        <v>1.0999999999999999E-2</v>
      </c>
      <c r="BB271" s="304">
        <f t="shared" si="72"/>
        <v>1.0999999999999999E-2</v>
      </c>
      <c r="BC271" s="304">
        <f t="shared" si="72"/>
        <v>1.0999999999999999E-2</v>
      </c>
      <c r="BD271" s="304">
        <f t="shared" si="72"/>
        <v>1.0999999999999999E-2</v>
      </c>
      <c r="BE271" s="304">
        <f t="shared" si="72"/>
        <v>1.0999999999999999E-2</v>
      </c>
      <c r="BF271" s="304">
        <f t="shared" si="72"/>
        <v>1.0999999999999999E-2</v>
      </c>
      <c r="BG271" s="304">
        <f t="shared" si="72"/>
        <v>1.0999999999999999E-2</v>
      </c>
      <c r="BH271" s="304">
        <f t="shared" si="72"/>
        <v>1.0999999999999999E-2</v>
      </c>
      <c r="BI271" s="304">
        <f t="shared" si="72"/>
        <v>1.0999999999999999E-2</v>
      </c>
      <c r="BJ271" s="304">
        <f t="shared" si="72"/>
        <v>1.0999999999999999E-2</v>
      </c>
      <c r="BK271" s="304">
        <f t="shared" si="72"/>
        <v>1.0999999999999999E-2</v>
      </c>
      <c r="BL271" s="304">
        <f t="shared" si="72"/>
        <v>1.0999999999999999E-2</v>
      </c>
      <c r="BM271" s="304">
        <f t="shared" si="72"/>
        <v>1.0999999999999999E-2</v>
      </c>
      <c r="BN271" s="304">
        <f t="shared" si="72"/>
        <v>1.0999999999999999E-2</v>
      </c>
      <c r="BO271" s="304">
        <f t="shared" si="72"/>
        <v>1.0999999999999999E-2</v>
      </c>
      <c r="BP271" s="304">
        <f t="shared" si="72"/>
        <v>1.0999999999999999E-2</v>
      </c>
      <c r="BQ271" s="304">
        <f t="shared" si="72"/>
        <v>1.0999999999999999E-2</v>
      </c>
      <c r="BS271" s="301" t="s">
        <v>419</v>
      </c>
    </row>
    <row r="272" spans="1:72" s="283" customFormat="1">
      <c r="F272" s="293"/>
      <c r="G272" s="301"/>
      <c r="BS272" s="301"/>
    </row>
    <row r="273" spans="1:92" s="3" customFormat="1" ht="18.5">
      <c r="A273" s="50" t="s">
        <v>420</v>
      </c>
      <c r="B273" s="6"/>
      <c r="C273" s="6"/>
      <c r="D273" s="6"/>
      <c r="E273" s="6"/>
      <c r="F273" s="172"/>
      <c r="G273" s="8"/>
      <c r="H273" s="118"/>
      <c r="I273"/>
      <c r="AA273" s="118"/>
      <c r="AB273" s="118"/>
      <c r="AC273" s="118"/>
      <c r="AD273" s="118"/>
      <c r="AE273" s="118"/>
      <c r="AF273" s="118"/>
      <c r="AG273" s="118"/>
      <c r="AH273" s="118"/>
      <c r="AI273" s="118"/>
      <c r="AJ273" s="118"/>
      <c r="AK273" s="118"/>
      <c r="AL273" s="118"/>
      <c r="AM273" s="118"/>
      <c r="AN273" s="118"/>
      <c r="AO273" s="118"/>
      <c r="AP273" s="118"/>
      <c r="AQ273" s="118"/>
      <c r="AR273" s="118"/>
      <c r="AS273" s="118"/>
      <c r="AT273" s="118"/>
      <c r="AU273" s="118"/>
      <c r="AV273" s="118"/>
      <c r="AW273" s="118"/>
      <c r="AX273" s="118"/>
      <c r="AY273" s="118"/>
      <c r="AZ273" s="118"/>
      <c r="BA273" s="118"/>
      <c r="BB273" s="118"/>
      <c r="BC273" s="118"/>
      <c r="BD273" s="118"/>
      <c r="BE273" s="118"/>
      <c r="BF273" s="118"/>
      <c r="BG273" s="118"/>
      <c r="BH273" s="118"/>
      <c r="BI273" s="118"/>
      <c r="BJ273" s="118"/>
      <c r="BK273" s="118"/>
      <c r="BL273" s="118"/>
      <c r="BM273" s="118"/>
      <c r="BN273" s="118"/>
      <c r="BO273" s="118"/>
      <c r="BP273" s="118"/>
      <c r="BQ273" s="118"/>
      <c r="BR273" s="118"/>
      <c r="BS273" s="8"/>
      <c r="BT273" s="118"/>
      <c r="BU273" s="118"/>
      <c r="BV273" s="118"/>
      <c r="BW273" s="118"/>
      <c r="BX273" s="118"/>
      <c r="BY273" s="118"/>
      <c r="BZ273" s="118"/>
      <c r="CA273" s="118"/>
      <c r="CB273" s="118"/>
      <c r="CC273" s="118"/>
      <c r="CD273" s="118"/>
      <c r="CE273" s="118"/>
      <c r="CF273" s="118"/>
      <c r="CG273" s="118"/>
      <c r="CH273" s="118"/>
      <c r="CI273" s="118"/>
      <c r="CJ273" s="118"/>
      <c r="CK273" s="118"/>
    </row>
    <row r="274" spans="1:92" ht="15.5">
      <c r="A274" s="51" t="s">
        <v>425</v>
      </c>
      <c r="B274" s="52"/>
      <c r="C274" s="51"/>
      <c r="D274" s="51"/>
      <c r="E274" s="165" t="s">
        <v>264</v>
      </c>
      <c r="F274" s="166">
        <v>2025</v>
      </c>
      <c r="J274" s="93"/>
      <c r="K274" s="93"/>
      <c r="L274" s="93"/>
      <c r="M274" s="93"/>
      <c r="N274" s="93"/>
      <c r="O274" s="93"/>
      <c r="P274" s="93"/>
      <c r="Q274" s="93"/>
      <c r="R274" s="93"/>
      <c r="S274" s="93"/>
      <c r="T274" s="93"/>
      <c r="U274" s="93"/>
      <c r="V274" s="93"/>
      <c r="W274" s="93"/>
      <c r="X274" s="93"/>
      <c r="Y274" s="93"/>
      <c r="Z274" s="93"/>
      <c r="AA274" s="162"/>
      <c r="AB274" s="162"/>
      <c r="AC274" s="162"/>
      <c r="AD274" s="162"/>
      <c r="AE274" s="162"/>
      <c r="AF274" s="162"/>
      <c r="AG274" s="162"/>
      <c r="AH274" s="162"/>
      <c r="AI274" s="162"/>
      <c r="AJ274" s="162"/>
      <c r="AK274" s="162"/>
      <c r="AL274" s="162"/>
      <c r="AM274" s="162"/>
      <c r="AN274" s="162"/>
      <c r="AO274" s="162"/>
      <c r="AP274" s="162"/>
      <c r="AQ274" s="162"/>
      <c r="AR274" s="162"/>
      <c r="AS274" s="162"/>
      <c r="AT274" s="162"/>
      <c r="AU274" s="162"/>
      <c r="AV274" s="162"/>
      <c r="AW274" s="162"/>
      <c r="AX274" s="162"/>
      <c r="AY274" s="162"/>
      <c r="AZ274" s="162"/>
      <c r="BA274" s="162"/>
      <c r="BB274" s="162"/>
      <c r="BC274" s="162"/>
      <c r="BD274" s="162"/>
      <c r="BE274" s="162"/>
      <c r="BF274" s="162"/>
      <c r="BG274" s="162"/>
      <c r="BH274" s="162"/>
      <c r="BI274" s="162"/>
      <c r="BJ274" s="162"/>
      <c r="BK274" s="162"/>
      <c r="BL274" s="162"/>
      <c r="BM274" s="162"/>
      <c r="BN274" s="162"/>
      <c r="BO274" s="162"/>
      <c r="BP274" s="162"/>
      <c r="BQ274" s="162"/>
      <c r="BR274" s="154"/>
    </row>
    <row r="275" spans="1:92">
      <c r="B275" s="18" t="s">
        <v>422</v>
      </c>
      <c r="C275" s="4">
        <v>2023</v>
      </c>
      <c r="G275" s="8" t="s">
        <v>743</v>
      </c>
      <c r="H275" s="554" t="s">
        <v>426</v>
      </c>
      <c r="I275" s="21"/>
      <c r="BS275" s="8" t="s">
        <v>743</v>
      </c>
      <c r="BT275" s="96" t="s">
        <v>426</v>
      </c>
    </row>
    <row r="276" spans="1:92">
      <c r="B276" s="110" t="s">
        <v>423</v>
      </c>
      <c r="C276" s="114">
        <v>3246817</v>
      </c>
      <c r="D276" s="21" t="s">
        <v>421</v>
      </c>
      <c r="E276" s="183"/>
      <c r="G276" s="8" t="s">
        <v>743</v>
      </c>
      <c r="H276" s="554" t="s">
        <v>427</v>
      </c>
      <c r="I276" s="21"/>
      <c r="BS276" s="8" t="s">
        <v>743</v>
      </c>
      <c r="BT276" s="96" t="s">
        <v>427</v>
      </c>
      <c r="CM276" s="8"/>
      <c r="CN276" s="167"/>
    </row>
    <row r="277" spans="1:92">
      <c r="B277" s="110" t="s">
        <v>178</v>
      </c>
      <c r="C277" s="114">
        <v>40901</v>
      </c>
      <c r="D277" s="21" t="s">
        <v>428</v>
      </c>
      <c r="E277" s="183"/>
      <c r="G277" s="8" t="s">
        <v>743</v>
      </c>
      <c r="H277" s="554" t="s">
        <v>429</v>
      </c>
      <c r="BS277" s="8" t="s">
        <v>743</v>
      </c>
      <c r="BT277" s="96" t="s">
        <v>429</v>
      </c>
      <c r="CM277" s="8"/>
      <c r="CN277" s="167"/>
    </row>
    <row r="278" spans="1:92">
      <c r="B278" s="110" t="s">
        <v>177</v>
      </c>
      <c r="C278" s="114">
        <v>2442581</v>
      </c>
      <c r="D278" s="21" t="s">
        <v>428</v>
      </c>
      <c r="E278" s="183"/>
      <c r="CM278" s="8"/>
      <c r="CN278" s="167"/>
    </row>
    <row r="279" spans="1:92">
      <c r="B279" s="110" t="s">
        <v>430</v>
      </c>
      <c r="C279" s="114">
        <f>10906020+528177</f>
        <v>11434197</v>
      </c>
      <c r="D279" s="21" t="s">
        <v>431</v>
      </c>
      <c r="E279" s="183"/>
      <c r="G279" s="8" t="s">
        <v>432</v>
      </c>
      <c r="H279" s="554" t="s">
        <v>433</v>
      </c>
      <c r="BS279" s="8" t="s">
        <v>432</v>
      </c>
      <c r="BT279" s="96" t="s">
        <v>433</v>
      </c>
      <c r="BU279" s="96" t="s">
        <v>434</v>
      </c>
      <c r="CM279" s="8"/>
      <c r="CN279" s="167"/>
    </row>
    <row r="280" spans="1:92">
      <c r="B280" s="110" t="s">
        <v>435</v>
      </c>
      <c r="C280" s="114">
        <v>37654</v>
      </c>
      <c r="D280" s="21" t="s">
        <v>436</v>
      </c>
      <c r="E280" s="183"/>
      <c r="CM280" s="8"/>
      <c r="CN280" s="167"/>
    </row>
    <row r="281" spans="1:92">
      <c r="B281" s="110" t="s">
        <v>437</v>
      </c>
      <c r="C281" s="114">
        <v>1697252</v>
      </c>
      <c r="D281" s="21" t="s">
        <v>436</v>
      </c>
      <c r="E281" s="183"/>
      <c r="CM281" s="8"/>
      <c r="CN281" s="167"/>
    </row>
    <row r="282" spans="1:92">
      <c r="B282" s="110" t="s">
        <v>438</v>
      </c>
      <c r="C282" s="114">
        <v>4403453</v>
      </c>
      <c r="D282" s="21" t="s">
        <v>424</v>
      </c>
      <c r="E282" s="183"/>
      <c r="CM282" s="8"/>
      <c r="CN282" s="167"/>
    </row>
    <row r="283" spans="1:92">
      <c r="B283" s="110" t="s">
        <v>439</v>
      </c>
      <c r="C283" s="114">
        <v>6138359</v>
      </c>
      <c r="D283" s="21" t="s">
        <v>424</v>
      </c>
      <c r="E283" s="183"/>
      <c r="CM283" s="8"/>
      <c r="CN283" s="167"/>
    </row>
    <row r="284" spans="1:92">
      <c r="B284" s="109"/>
      <c r="C284" s="109"/>
      <c r="D284" s="21"/>
      <c r="CM284" s="8"/>
      <c r="CN284" s="167"/>
    </row>
    <row r="285" spans="1:92">
      <c r="B285" s="18" t="s">
        <v>440</v>
      </c>
      <c r="D285" s="21"/>
      <c r="CM285" s="8"/>
      <c r="CN285" s="167"/>
    </row>
    <row r="286" spans="1:92">
      <c r="B286" s="110" t="s">
        <v>441</v>
      </c>
      <c r="C286" s="184">
        <f>C277/C280</f>
        <v>1.086232538375737</v>
      </c>
      <c r="D286" s="21" t="s">
        <v>442</v>
      </c>
      <c r="CM286" s="8"/>
      <c r="CN286" s="167"/>
    </row>
    <row r="287" spans="1:92">
      <c r="B287" s="110" t="s">
        <v>443</v>
      </c>
      <c r="C287" s="184">
        <f>C278/C281</f>
        <v>1.4391386782870192</v>
      </c>
      <c r="D287" s="21" t="s">
        <v>442</v>
      </c>
      <c r="CM287" s="8"/>
      <c r="CN287" s="167"/>
    </row>
    <row r="288" spans="1:92">
      <c r="B288" s="110" t="s">
        <v>444</v>
      </c>
      <c r="C288" s="184">
        <f>C279/C283</f>
        <v>1.8627449127690316</v>
      </c>
      <c r="D288" s="21" t="s">
        <v>445</v>
      </c>
    </row>
    <row r="289" spans="1:92">
      <c r="B289" s="109"/>
      <c r="C289" s="184"/>
      <c r="D289" s="21"/>
    </row>
    <row r="290" spans="1:92">
      <c r="B290" s="18"/>
      <c r="H290" s="117"/>
      <c r="I290" s="35"/>
      <c r="J290" s="26"/>
      <c r="K290" s="26"/>
      <c r="S290" s="117"/>
      <c r="T290" s="117"/>
      <c r="U290" s="117"/>
      <c r="V290" s="117"/>
      <c r="W290" s="117"/>
      <c r="X290" s="117"/>
      <c r="Y290" s="117"/>
      <c r="Z290" s="117"/>
      <c r="AA290" s="117"/>
      <c r="AB290" s="117"/>
      <c r="AC290" s="117"/>
      <c r="AD290" s="117"/>
      <c r="AE290" s="117"/>
      <c r="AF290" s="117"/>
      <c r="AG290" s="117"/>
      <c r="AH290" s="117"/>
      <c r="AI290" s="117"/>
      <c r="AJ290" s="117"/>
      <c r="AK290" s="117"/>
      <c r="AL290" s="117"/>
      <c r="AM290" s="117"/>
      <c r="AN290" s="117"/>
      <c r="AO290" s="117"/>
      <c r="AP290" s="117"/>
      <c r="AQ290" s="117"/>
      <c r="AR290" s="117"/>
      <c r="AS290" s="117"/>
      <c r="AT290" s="117"/>
      <c r="AU290" s="117"/>
      <c r="AV290" s="117"/>
      <c r="AW290" s="117"/>
      <c r="AX290" s="117"/>
      <c r="AY290" s="117"/>
      <c r="AZ290" s="117"/>
      <c r="BA290" s="117"/>
      <c r="BB290" s="117"/>
      <c r="BC290" s="117"/>
      <c r="BD290" s="117"/>
      <c r="BE290" s="117"/>
      <c r="BF290" s="117"/>
      <c r="BG290" s="117"/>
      <c r="BH290" s="117"/>
      <c r="BI290" s="117"/>
      <c r="BJ290" s="117"/>
      <c r="BK290" s="117"/>
      <c r="BL290" s="117"/>
      <c r="BM290" s="117"/>
      <c r="BN290" s="117"/>
      <c r="BO290" s="117"/>
      <c r="BP290" s="117"/>
      <c r="BQ290" s="117"/>
      <c r="BR290" s="117"/>
      <c r="BT290" s="117"/>
      <c r="BU290" s="117"/>
      <c r="BV290" s="117"/>
      <c r="BW290" s="117"/>
      <c r="BX290" s="117"/>
      <c r="BY290" s="117"/>
      <c r="BZ290" s="117"/>
      <c r="CA290" s="117"/>
      <c r="CB290" s="117"/>
      <c r="CC290" s="117"/>
      <c r="CD290" s="117"/>
      <c r="CE290" s="117"/>
      <c r="CF290" s="117"/>
      <c r="CG290" s="117"/>
      <c r="CH290" s="117"/>
      <c r="CI290" s="117"/>
      <c r="CJ290" s="117"/>
      <c r="CK290" s="117"/>
      <c r="CL290" s="4"/>
      <c r="CM290" s="8"/>
      <c r="CN290" s="104"/>
    </row>
    <row r="291" spans="1:92" s="3" customFormat="1" ht="18.5">
      <c r="A291" s="50" t="s">
        <v>446</v>
      </c>
      <c r="B291" s="6"/>
      <c r="C291" s="6"/>
      <c r="D291" s="6"/>
      <c r="E291" s="6"/>
      <c r="F291" s="172"/>
      <c r="G291" s="8"/>
      <c r="H291" s="118"/>
      <c r="I291"/>
      <c r="Y291" s="118"/>
      <c r="Z291" s="118"/>
      <c r="AA291" s="118"/>
      <c r="AB291" s="118"/>
      <c r="AC291" s="118"/>
      <c r="AD291" s="118"/>
      <c r="AE291" s="118"/>
      <c r="AF291" s="118"/>
      <c r="AG291" s="118"/>
      <c r="AH291" s="118"/>
      <c r="AI291" s="118"/>
      <c r="AJ291" s="118"/>
      <c r="AK291" s="118"/>
      <c r="AL291" s="118"/>
      <c r="AM291" s="118"/>
      <c r="AN291" s="118"/>
      <c r="AO291" s="118"/>
      <c r="AP291" s="118"/>
      <c r="AQ291" s="118"/>
      <c r="AR291" s="118"/>
      <c r="AS291" s="118"/>
      <c r="AT291" s="118"/>
      <c r="AU291" s="118"/>
      <c r="AV291" s="118"/>
      <c r="AW291" s="118"/>
      <c r="AX291" s="118"/>
      <c r="AY291" s="118"/>
      <c r="AZ291" s="118"/>
      <c r="BA291" s="118"/>
      <c r="BB291" s="118"/>
      <c r="BC291" s="118"/>
      <c r="BD291" s="118"/>
      <c r="BE291" s="118"/>
      <c r="BF291" s="118"/>
      <c r="BG291" s="118"/>
      <c r="BH291" s="118"/>
      <c r="BI291" s="118"/>
      <c r="BJ291" s="118"/>
      <c r="BK291" s="118"/>
      <c r="BL291" s="118"/>
      <c r="BM291" s="118"/>
      <c r="BN291" s="118"/>
      <c r="BO291" s="118"/>
      <c r="BP291" s="118"/>
      <c r="BQ291" s="118"/>
      <c r="BR291" s="118"/>
      <c r="BS291" s="8"/>
      <c r="BT291" s="118"/>
      <c r="BU291" s="118"/>
      <c r="BV291" s="118"/>
      <c r="BW291" s="118"/>
      <c r="BX291" s="118"/>
      <c r="BY291" s="118"/>
      <c r="BZ291" s="118"/>
      <c r="CA291" s="118"/>
      <c r="CB291" s="118"/>
      <c r="CC291" s="118"/>
      <c r="CD291" s="118"/>
      <c r="CE291" s="118"/>
      <c r="CF291" s="118"/>
      <c r="CG291" s="118"/>
      <c r="CH291" s="118"/>
      <c r="CI291" s="118"/>
      <c r="CJ291" s="118"/>
      <c r="CK291" s="118"/>
    </row>
    <row r="292" spans="1:92" ht="15.5">
      <c r="A292" s="51" t="s">
        <v>447</v>
      </c>
      <c r="B292" s="52"/>
      <c r="C292" s="51"/>
      <c r="D292" s="51"/>
      <c r="E292" s="165" t="s">
        <v>264</v>
      </c>
      <c r="F292" s="166">
        <v>2023</v>
      </c>
      <c r="H292" s="169"/>
      <c r="J292" s="93"/>
      <c r="K292" s="93"/>
      <c r="L292" s="93"/>
      <c r="M292" s="93"/>
      <c r="N292" s="93"/>
      <c r="O292" s="93"/>
      <c r="P292" s="93"/>
      <c r="Q292" s="93"/>
      <c r="R292" s="93"/>
      <c r="S292" s="93"/>
      <c r="T292" s="93"/>
      <c r="U292" s="93"/>
      <c r="V292" s="93"/>
      <c r="W292" s="93"/>
      <c r="X292" s="93"/>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54"/>
      <c r="BT292" s="167"/>
    </row>
    <row r="293" spans="1:92" s="3" customFormat="1">
      <c r="B293" s="18" t="s">
        <v>448</v>
      </c>
      <c r="C293" s="144">
        <v>1063.5943900012549</v>
      </c>
      <c r="D293" s="21" t="s">
        <v>449</v>
      </c>
      <c r="E293"/>
      <c r="F293" s="175"/>
      <c r="G293" s="8" t="s">
        <v>450</v>
      </c>
      <c r="H293" s="8" t="s">
        <v>451</v>
      </c>
      <c r="I293"/>
      <c r="Y293" s="22"/>
      <c r="Z293" s="22">
        <f t="shared" ref="Z293:BQ294" si="73">$C293*Z$46</f>
        <v>1063.5943900012549</v>
      </c>
      <c r="AA293" s="22">
        <f t="shared" si="73"/>
        <v>1092.6812640606602</v>
      </c>
      <c r="AB293" s="22">
        <f t="shared" si="73"/>
        <v>1115.9038489951854</v>
      </c>
      <c r="AC293" s="22">
        <f t="shared" si="73"/>
        <v>1136.3115751497683</v>
      </c>
      <c r="AD293" s="22">
        <f t="shared" si="73"/>
        <v>1156.3439868003586</v>
      </c>
      <c r="AE293" s="22">
        <f t="shared" si="73"/>
        <v>1176.5171413899461</v>
      </c>
      <c r="AF293" s="22">
        <f t="shared" si="73"/>
        <v>1197.5347536135164</v>
      </c>
      <c r="AG293" s="22">
        <f t="shared" si="73"/>
        <v>1219.3499091580704</v>
      </c>
      <c r="AH293" s="22">
        <f t="shared" si="73"/>
        <v>1241.5403792066168</v>
      </c>
      <c r="AI293" s="22">
        <f t="shared" si="73"/>
        <v>1264.4345639501487</v>
      </c>
      <c r="AJ293" s="22">
        <f t="shared" si="73"/>
        <v>1287.516405945677</v>
      </c>
      <c r="AK293" s="22">
        <f t="shared" si="73"/>
        <v>1310.6920765672028</v>
      </c>
      <c r="AL293" s="22">
        <f t="shared" si="73"/>
        <v>1333.7739185627311</v>
      </c>
      <c r="AM293" s="22">
        <f t="shared" si="73"/>
        <v>1357.2622415612586</v>
      </c>
      <c r="AN293" s="22">
        <f t="shared" si="73"/>
        <v>1381.1642038652226</v>
      </c>
      <c r="AO293" s="22">
        <f t="shared" si="73"/>
        <v>1405.487089837794</v>
      </c>
      <c r="AP293" s="22">
        <f t="shared" si="73"/>
        <v>1430.2383121228609</v>
      </c>
      <c r="AQ293" s="22">
        <f t="shared" si="73"/>
        <v>1455.425413904107</v>
      </c>
      <c r="AR293" s="22">
        <f t="shared" si="73"/>
        <v>1481.0560712038716</v>
      </c>
      <c r="AS293" s="22">
        <f t="shared" si="73"/>
        <v>1507.1380952224952</v>
      </c>
      <c r="AT293" s="22">
        <f t="shared" si="73"/>
        <v>1533.6794347188611</v>
      </c>
      <c r="AU293" s="22">
        <f t="shared" si="73"/>
        <v>1560.6881784328596</v>
      </c>
      <c r="AV293" s="22">
        <f t="shared" si="73"/>
        <v>1588.1725575505118</v>
      </c>
      <c r="AW293" s="22">
        <f t="shared" si="73"/>
        <v>1616.1409482125082</v>
      </c>
      <c r="AX293" s="22">
        <f t="shared" si="73"/>
        <v>1644.6018740669201</v>
      </c>
      <c r="AY293" s="22">
        <f t="shared" si="73"/>
        <v>1673.5640088668674</v>
      </c>
      <c r="AZ293" s="22">
        <f t="shared" si="73"/>
        <v>1703.0361791139326</v>
      </c>
      <c r="BA293" s="22">
        <f t="shared" si="73"/>
        <v>1733.0273667481249</v>
      </c>
      <c r="BB293" s="22">
        <f t="shared" si="73"/>
        <v>1763.5467118852173</v>
      </c>
      <c r="BC293" s="22">
        <f t="shared" si="73"/>
        <v>1794.6035156022883</v>
      </c>
      <c r="BD293" s="22">
        <f t="shared" si="73"/>
        <v>1826.2072427723194</v>
      </c>
      <c r="BE293" s="22">
        <f t="shared" si="73"/>
        <v>1858.3675249487096</v>
      </c>
      <c r="BF293" s="22">
        <f t="shared" si="73"/>
        <v>1891.094163300588</v>
      </c>
      <c r="BG293" s="22">
        <f t="shared" si="73"/>
        <v>1924.3971315998181</v>
      </c>
      <c r="BH293" s="22">
        <f t="shared" si="73"/>
        <v>1958.2865792606069</v>
      </c>
      <c r="BI293" s="22">
        <f t="shared" si="73"/>
        <v>1992.7728344326388</v>
      </c>
      <c r="BJ293" s="22">
        <f t="shared" si="73"/>
        <v>2027.8664071486837</v>
      </c>
      <c r="BK293" s="22">
        <f t="shared" si="73"/>
        <v>2063.5779925276356</v>
      </c>
      <c r="BL293" s="22">
        <f t="shared" si="73"/>
        <v>2099.918474033957</v>
      </c>
      <c r="BM293" s="22">
        <f t="shared" si="73"/>
        <v>2136.8989267945235</v>
      </c>
      <c r="BN293" s="22">
        <f t="shared" si="73"/>
        <v>2174.5306209738815</v>
      </c>
      <c r="BO293" s="22">
        <f t="shared" si="73"/>
        <v>2212.8250252089433</v>
      </c>
      <c r="BP293" s="22">
        <f t="shared" si="73"/>
        <v>2251.7938101041691</v>
      </c>
      <c r="BQ293" s="22">
        <f t="shared" si="73"/>
        <v>2291.4488517883001</v>
      </c>
      <c r="BS293" s="8" t="s">
        <v>450</v>
      </c>
      <c r="BT293" s="8" t="s">
        <v>451</v>
      </c>
    </row>
    <row r="294" spans="1:92">
      <c r="B294" s="110"/>
      <c r="C294" s="182">
        <f>C293/INDEX($J$39:$BQ$39,1,MATCH(VALUE(LEFT(D293,4)),$J$26:$BQ$26,0))</f>
        <v>1286.9492119015183</v>
      </c>
      <c r="D294" s="108" t="str">
        <f>CONCATENATE($C$26,"$/hour")</f>
        <v>2024$/hour</v>
      </c>
      <c r="G294" s="8" t="s">
        <v>452</v>
      </c>
      <c r="H294" s="169"/>
      <c r="Y294" s="22"/>
      <c r="Z294" s="22">
        <f t="shared" si="73"/>
        <v>1286.9492119015183</v>
      </c>
      <c r="AA294" s="22">
        <f t="shared" si="73"/>
        <v>1322.1443295133988</v>
      </c>
      <c r="AB294" s="22">
        <f t="shared" si="73"/>
        <v>1350.2436572841741</v>
      </c>
      <c r="AC294" s="22">
        <f t="shared" si="73"/>
        <v>1374.9370059312193</v>
      </c>
      <c r="AD294" s="22">
        <f t="shared" si="73"/>
        <v>1399.176224028434</v>
      </c>
      <c r="AE294" s="22">
        <f t="shared" si="73"/>
        <v>1423.5857410818348</v>
      </c>
      <c r="AF294" s="22">
        <f t="shared" si="73"/>
        <v>1449.0170518723548</v>
      </c>
      <c r="AG294" s="22">
        <f t="shared" si="73"/>
        <v>1475.4133900812651</v>
      </c>
      <c r="AH294" s="22">
        <f t="shared" si="73"/>
        <v>1502.2638588400062</v>
      </c>
      <c r="AI294" s="22">
        <f t="shared" si="73"/>
        <v>1529.9658223796798</v>
      </c>
      <c r="AJ294" s="22">
        <f t="shared" si="73"/>
        <v>1557.894851194269</v>
      </c>
      <c r="AK294" s="22">
        <f t="shared" si="73"/>
        <v>1585.9374126463154</v>
      </c>
      <c r="AL294" s="22">
        <f t="shared" si="73"/>
        <v>1613.8664414609045</v>
      </c>
      <c r="AM294" s="22">
        <f t="shared" si="73"/>
        <v>1642.2873122891228</v>
      </c>
      <c r="AN294" s="22">
        <f t="shared" si="73"/>
        <v>1671.2086866769193</v>
      </c>
      <c r="AO294" s="22">
        <f t="shared" si="73"/>
        <v>1700.6393787037307</v>
      </c>
      <c r="AP294" s="22">
        <f t="shared" si="73"/>
        <v>1730.5883576686615</v>
      </c>
      <c r="AQ294" s="22">
        <f t="shared" si="73"/>
        <v>1761.0647508239695</v>
      </c>
      <c r="AR294" s="22">
        <f t="shared" si="73"/>
        <v>1792.0778461566845</v>
      </c>
      <c r="AS294" s="22">
        <f t="shared" si="73"/>
        <v>1823.6370952192192</v>
      </c>
      <c r="AT294" s="22">
        <f t="shared" si="73"/>
        <v>1855.7521160098217</v>
      </c>
      <c r="AU294" s="22">
        <f t="shared" si="73"/>
        <v>1888.4326959037598</v>
      </c>
      <c r="AV294" s="22">
        <f t="shared" si="73"/>
        <v>1921.6887946361192</v>
      </c>
      <c r="AW294" s="22">
        <f t="shared" si="73"/>
        <v>1955.530547337135</v>
      </c>
      <c r="AX294" s="22">
        <f t="shared" si="73"/>
        <v>1989.9682676209732</v>
      </c>
      <c r="AY294" s="22">
        <f t="shared" si="73"/>
        <v>2025.0124507289095</v>
      </c>
      <c r="AZ294" s="22">
        <f t="shared" si="73"/>
        <v>2060.6737767278582</v>
      </c>
      <c r="BA294" s="22">
        <f t="shared" si="73"/>
        <v>2096.9631137652309</v>
      </c>
      <c r="BB294" s="22">
        <f t="shared" si="73"/>
        <v>2133.8915213811129</v>
      </c>
      <c r="BC294" s="22">
        <f t="shared" si="73"/>
        <v>2171.4702538787687</v>
      </c>
      <c r="BD294" s="22">
        <f t="shared" si="73"/>
        <v>2209.7107637545064</v>
      </c>
      <c r="BE294" s="22">
        <f t="shared" si="73"/>
        <v>2248.6247051879386</v>
      </c>
      <c r="BF294" s="22">
        <f t="shared" si="73"/>
        <v>2288.2239375937111</v>
      </c>
      <c r="BG294" s="22">
        <f t="shared" si="73"/>
        <v>2328.5205292357796</v>
      </c>
      <c r="BH294" s="22">
        <f t="shared" si="73"/>
        <v>2369.5267609053344</v>
      </c>
      <c r="BI294" s="22">
        <f t="shared" si="73"/>
        <v>2411.2551296634929</v>
      </c>
      <c r="BJ294" s="22">
        <f t="shared" si="73"/>
        <v>2453.718352649907</v>
      </c>
      <c r="BK294" s="22">
        <f t="shared" si="73"/>
        <v>2496.929370958439</v>
      </c>
      <c r="BL294" s="22">
        <f t="shared" si="73"/>
        <v>2540.9013535810877</v>
      </c>
      <c r="BM294" s="22">
        <f t="shared" si="73"/>
        <v>2585.6477014213733</v>
      </c>
      <c r="BN294" s="22">
        <f t="shared" si="73"/>
        <v>2631.1820513783964</v>
      </c>
      <c r="BO294" s="22">
        <f t="shared" si="73"/>
        <v>2677.5182805028212</v>
      </c>
      <c r="BP294" s="22">
        <f t="shared" si="73"/>
        <v>2724.6705102260444</v>
      </c>
      <c r="BQ294" s="22">
        <f t="shared" si="73"/>
        <v>2772.6531106638427</v>
      </c>
      <c r="BS294" s="8" t="s">
        <v>452</v>
      </c>
      <c r="BT294" s="167"/>
    </row>
    <row r="295" spans="1:92">
      <c r="G295" s="8" t="s">
        <v>453</v>
      </c>
      <c r="H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c r="AX295" s="31"/>
      <c r="AY295" s="31"/>
      <c r="AZ295" s="31"/>
      <c r="BA295" s="31"/>
      <c r="BB295" s="31"/>
      <c r="BC295" s="31"/>
      <c r="BD295" s="31"/>
      <c r="BE295" s="31"/>
      <c r="BF295" s="31"/>
      <c r="BG295" s="31"/>
      <c r="BH295" s="31"/>
      <c r="BI295" s="31"/>
      <c r="BJ295" s="31"/>
      <c r="BK295" s="31"/>
      <c r="BL295" s="31"/>
      <c r="BM295" s="31"/>
      <c r="BN295" s="31"/>
      <c r="BO295" s="31"/>
      <c r="BP295" s="31"/>
      <c r="BQ295" s="31"/>
      <c r="BR295" s="31"/>
      <c r="BS295" s="8" t="s">
        <v>453</v>
      </c>
      <c r="BT295" s="31"/>
      <c r="BU295" s="31"/>
      <c r="BV295" s="31"/>
      <c r="BW295" s="31"/>
      <c r="BX295" s="31"/>
      <c r="BY295" s="31"/>
      <c r="BZ295" s="31"/>
      <c r="CA295" s="31"/>
      <c r="CB295" s="31"/>
      <c r="CC295" s="31"/>
      <c r="CD295" s="31"/>
      <c r="CE295" s="31"/>
      <c r="CF295" s="31"/>
      <c r="CG295" s="31"/>
      <c r="CH295" s="31"/>
      <c r="CI295" s="31"/>
      <c r="CJ295" s="31"/>
      <c r="CK295" s="31"/>
      <c r="CM295" s="8"/>
    </row>
    <row r="296" spans="1:92" ht="15.5">
      <c r="A296" s="51" t="s">
        <v>454</v>
      </c>
      <c r="B296" s="52"/>
      <c r="C296" s="51"/>
      <c r="D296" s="51"/>
      <c r="E296" s="165" t="s">
        <v>264</v>
      </c>
      <c r="F296" s="166">
        <v>2015</v>
      </c>
      <c r="H296" s="169"/>
      <c r="J296" s="93"/>
      <c r="K296" s="93"/>
      <c r="L296" s="93"/>
      <c r="M296" s="93"/>
      <c r="N296" s="93"/>
      <c r="O296" s="93"/>
      <c r="P296" s="93"/>
      <c r="Q296" s="93"/>
      <c r="R296" s="93"/>
      <c r="S296" s="93"/>
      <c r="T296" s="93"/>
      <c r="U296" s="93"/>
      <c r="V296" s="93"/>
      <c r="W296" s="93"/>
      <c r="X296" s="93"/>
      <c r="Y296" s="93"/>
      <c r="Z296" s="93"/>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54"/>
      <c r="BT296" s="167"/>
    </row>
    <row r="297" spans="1:92">
      <c r="B297" t="s">
        <v>949</v>
      </c>
      <c r="C297" s="544">
        <f>15.6/100</f>
        <v>0.156</v>
      </c>
      <c r="D297" s="21" t="s">
        <v>455</v>
      </c>
      <c r="E297" s="181">
        <f>C297/INDEX($J$39:$BQ$39,1,MATCH(VALUE(LEFT(D297,4)),$J$26:$BQ$26,0))</f>
        <v>0.20280000000000001</v>
      </c>
      <c r="F297" s="108" t="str">
        <f>CONCATENATE($C$26,"$/ton-mile")</f>
        <v>2024$/ton-mile</v>
      </c>
      <c r="G297" s="8" t="s">
        <v>456</v>
      </c>
      <c r="H297" s="169" t="s">
        <v>457</v>
      </c>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S297" s="8" t="s">
        <v>791</v>
      </c>
      <c r="BT297" s="167" t="s">
        <v>457</v>
      </c>
    </row>
    <row r="298" spans="1:92">
      <c r="B298" t="s">
        <v>951</v>
      </c>
      <c r="C298" s="537">
        <f>SUM(C299:C302)</f>
        <v>3.7699999999999997E-2</v>
      </c>
      <c r="D298" s="21" t="s">
        <v>455</v>
      </c>
      <c r="E298" s="181">
        <f>C298/INDEX($J$39:$BQ$39,1,MATCH(VALUE(LEFT(D298,4)),$J$26:$BQ$26,0))</f>
        <v>4.9009999999999998E-2</v>
      </c>
      <c r="F298" s="108" t="str">
        <f>CONCATENATE($C$26,"$/ton-mile")</f>
        <v>2024$/ton-mile</v>
      </c>
      <c r="G298" s="8" t="s">
        <v>792</v>
      </c>
      <c r="H298" s="169" t="s">
        <v>457</v>
      </c>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c r="AX298" s="31"/>
      <c r="AY298" s="31"/>
      <c r="AZ298" s="31"/>
      <c r="BA298" s="31"/>
      <c r="BB298" s="31"/>
      <c r="BC298" s="31"/>
      <c r="BD298" s="31"/>
      <c r="BE298" s="31"/>
      <c r="BF298" s="31"/>
      <c r="BG298" s="31"/>
      <c r="BH298" s="31"/>
      <c r="BI298" s="31"/>
      <c r="BJ298" s="31"/>
      <c r="BK298" s="31"/>
      <c r="BL298" s="31"/>
      <c r="BM298" s="31"/>
      <c r="BN298" s="31"/>
      <c r="BO298" s="31"/>
      <c r="BP298" s="31"/>
      <c r="BQ298" s="31"/>
      <c r="BS298" s="8" t="s">
        <v>792</v>
      </c>
      <c r="BT298" s="167" t="s">
        <v>457</v>
      </c>
    </row>
    <row r="299" spans="1:92">
      <c r="B299" s="538" t="s">
        <v>794</v>
      </c>
      <c r="C299" s="537">
        <f>(0.74+0.96)/2/100</f>
        <v>8.5000000000000006E-3</v>
      </c>
      <c r="D299" s="21" t="s">
        <v>455</v>
      </c>
      <c r="E299" s="181"/>
      <c r="F299" s="108"/>
      <c r="H299" s="169"/>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c r="AX299" s="31"/>
      <c r="AY299" s="31"/>
      <c r="AZ299" s="31"/>
      <c r="BA299" s="31"/>
      <c r="BB299" s="31"/>
      <c r="BC299" s="31"/>
      <c r="BD299" s="31"/>
      <c r="BE299" s="31"/>
      <c r="BF299" s="31"/>
      <c r="BG299" s="31"/>
      <c r="BH299" s="31"/>
      <c r="BI299" s="31"/>
      <c r="BJ299" s="31"/>
      <c r="BK299" s="31"/>
      <c r="BL299" s="31"/>
      <c r="BM299" s="31"/>
      <c r="BN299" s="31"/>
      <c r="BO299" s="31"/>
      <c r="BP299" s="31"/>
      <c r="BQ299" s="31"/>
      <c r="BT299" s="167"/>
    </row>
    <row r="300" spans="1:92">
      <c r="B300" s="538" t="s">
        <v>795</v>
      </c>
      <c r="C300" s="537">
        <f>(0.42+0.9)/2/100</f>
        <v>6.6E-3</v>
      </c>
      <c r="D300" s="21" t="s">
        <v>455</v>
      </c>
      <c r="E300" s="181"/>
      <c r="F300" s="108"/>
      <c r="H300" s="169"/>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c r="AX300" s="31"/>
      <c r="AY300" s="31"/>
      <c r="AZ300" s="31"/>
      <c r="BA300" s="31"/>
      <c r="BB300" s="31"/>
      <c r="BC300" s="31"/>
      <c r="BD300" s="31"/>
      <c r="BE300" s="31"/>
      <c r="BF300" s="31"/>
      <c r="BG300" s="31"/>
      <c r="BH300" s="31"/>
      <c r="BI300" s="31"/>
      <c r="BJ300" s="31"/>
      <c r="BK300" s="31"/>
      <c r="BL300" s="31"/>
      <c r="BM300" s="31"/>
      <c r="BN300" s="31"/>
      <c r="BO300" s="31"/>
      <c r="BP300" s="31"/>
      <c r="BQ300" s="31"/>
      <c r="BT300" s="167"/>
    </row>
    <row r="301" spans="1:92">
      <c r="B301" s="538" t="s">
        <v>796</v>
      </c>
      <c r="C301" s="537">
        <f>(0.85+2.28)/2/100</f>
        <v>1.5650000000000001E-2</v>
      </c>
      <c r="D301" s="21" t="s">
        <v>455</v>
      </c>
      <c r="E301" s="181"/>
      <c r="F301" s="108"/>
      <c r="H301" s="169"/>
      <c r="AA301" s="31"/>
      <c r="AB301" s="31"/>
      <c r="AC301" s="31"/>
      <c r="AD301" s="31"/>
      <c r="AE301" s="31"/>
      <c r="AF301" s="31"/>
      <c r="AG301" s="31"/>
      <c r="AH301" s="31"/>
      <c r="AI301" s="31"/>
      <c r="AJ301" s="31"/>
      <c r="AK301" s="31"/>
      <c r="AL301" s="31"/>
      <c r="AM301" s="31"/>
      <c r="AN301" s="31"/>
      <c r="AO301" s="31"/>
      <c r="AP301" s="31"/>
      <c r="AQ301" s="31"/>
      <c r="AR301" s="31"/>
      <c r="AS301" s="31"/>
      <c r="AT301" s="31"/>
      <c r="AU301" s="31"/>
      <c r="AV301" s="31"/>
      <c r="AW301" s="31"/>
      <c r="AX301" s="31"/>
      <c r="AY301" s="31"/>
      <c r="AZ301" s="31"/>
      <c r="BA301" s="31"/>
      <c r="BB301" s="31"/>
      <c r="BC301" s="31"/>
      <c r="BD301" s="31"/>
      <c r="BE301" s="31"/>
      <c r="BF301" s="31"/>
      <c r="BG301" s="31"/>
      <c r="BH301" s="31"/>
      <c r="BI301" s="31"/>
      <c r="BJ301" s="31"/>
      <c r="BK301" s="31"/>
      <c r="BL301" s="31"/>
      <c r="BM301" s="31"/>
      <c r="BN301" s="31"/>
      <c r="BO301" s="31"/>
      <c r="BP301" s="31"/>
      <c r="BQ301" s="31"/>
      <c r="BT301" s="167"/>
    </row>
    <row r="302" spans="1:92">
      <c r="B302" s="538" t="s">
        <v>797</v>
      </c>
      <c r="C302" s="537">
        <f>(0.59+0.8)/2/100</f>
        <v>6.9500000000000004E-3</v>
      </c>
      <c r="D302" s="21" t="s">
        <v>455</v>
      </c>
      <c r="E302" s="181"/>
      <c r="F302" s="108"/>
      <c r="H302" s="169"/>
      <c r="AA302" s="31"/>
      <c r="AB302" s="31"/>
      <c r="AC302" s="31"/>
      <c r="AD302" s="31"/>
      <c r="AE302" s="31"/>
      <c r="AF302" s="31"/>
      <c r="AG302" s="31"/>
      <c r="AH302" s="31"/>
      <c r="AI302" s="31"/>
      <c r="AJ302" s="31"/>
      <c r="AK302" s="31"/>
      <c r="AL302" s="31"/>
      <c r="AM302" s="31"/>
      <c r="AN302" s="31"/>
      <c r="AO302" s="31"/>
      <c r="AP302" s="31"/>
      <c r="AQ302" s="31"/>
      <c r="AR302" s="31"/>
      <c r="AS302" s="31"/>
      <c r="AT302" s="31"/>
      <c r="AU302" s="31"/>
      <c r="AV302" s="31"/>
      <c r="AW302" s="31"/>
      <c r="AX302" s="31"/>
      <c r="AY302" s="31"/>
      <c r="AZ302" s="31"/>
      <c r="BA302" s="31"/>
      <c r="BB302" s="31"/>
      <c r="BC302" s="31"/>
      <c r="BD302" s="31"/>
      <c r="BE302" s="31"/>
      <c r="BF302" s="31"/>
      <c r="BG302" s="31"/>
      <c r="BH302" s="31"/>
      <c r="BI302" s="31"/>
      <c r="BJ302" s="31"/>
      <c r="BK302" s="31"/>
      <c r="BL302" s="31"/>
      <c r="BM302" s="31"/>
      <c r="BN302" s="31"/>
      <c r="BO302" s="31"/>
      <c r="BP302" s="31"/>
      <c r="BQ302" s="31"/>
      <c r="BT302" s="167"/>
    </row>
    <row r="303" spans="1:92">
      <c r="B303" s="538"/>
      <c r="C303" s="578"/>
      <c r="D303" s="21"/>
      <c r="E303" s="181"/>
      <c r="F303" s="108"/>
      <c r="H303" s="169"/>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T303" s="167"/>
    </row>
    <row r="304" spans="1:92">
      <c r="B304" t="s">
        <v>950</v>
      </c>
      <c r="C304" s="544">
        <f>0.047*'Sensitivity Analysis'!C6</f>
        <v>4.7E-2</v>
      </c>
      <c r="D304" s="21" t="s">
        <v>455</v>
      </c>
      <c r="E304" s="181">
        <f>C304/INDEX($J$39:$BQ$39,1,MATCH(VALUE(LEFT(D304,4)),$J$26:$BQ$26,0))</f>
        <v>6.1100000000000008E-2</v>
      </c>
      <c r="F304" s="108" t="str">
        <f>CONCATENATE($C$26,"$/ton-mile")</f>
        <v>2024$/ton-mile</v>
      </c>
      <c r="G304" s="8" t="s">
        <v>456</v>
      </c>
      <c r="H304" s="169" t="s">
        <v>457</v>
      </c>
      <c r="AA304" s="31"/>
      <c r="AB304" s="31"/>
      <c r="AC304" s="31"/>
      <c r="AD304" s="31"/>
      <c r="AE304" s="31"/>
      <c r="AF304" s="31"/>
      <c r="AG304" s="31"/>
      <c r="AH304" s="31"/>
      <c r="AI304" s="31"/>
      <c r="AJ304" s="31"/>
      <c r="AK304" s="31"/>
      <c r="AL304" s="31"/>
      <c r="AM304" s="31"/>
      <c r="AN304" s="31"/>
      <c r="AO304" s="31"/>
      <c r="AP304" s="31"/>
      <c r="AQ304" s="31"/>
      <c r="AR304" s="31"/>
      <c r="AS304" s="31"/>
      <c r="AT304" s="31"/>
      <c r="AU304" s="31"/>
      <c r="AV304" s="31"/>
      <c r="AW304" s="31"/>
      <c r="AX304" s="31"/>
      <c r="AY304" s="31"/>
      <c r="AZ304" s="31"/>
      <c r="BA304" s="31"/>
      <c r="BB304" s="31"/>
      <c r="BC304" s="31"/>
      <c r="BD304" s="31"/>
      <c r="BE304" s="31"/>
      <c r="BF304" s="31"/>
      <c r="BG304" s="31"/>
      <c r="BH304" s="31"/>
      <c r="BI304" s="31"/>
      <c r="BJ304" s="31"/>
      <c r="BK304" s="31"/>
      <c r="BL304" s="31"/>
      <c r="BM304" s="31"/>
      <c r="BN304" s="31"/>
      <c r="BO304" s="31"/>
      <c r="BP304" s="31"/>
      <c r="BQ304" s="31"/>
      <c r="BS304" s="8" t="s">
        <v>791</v>
      </c>
      <c r="BT304" s="167" t="s">
        <v>457</v>
      </c>
    </row>
    <row r="305" spans="1:91">
      <c r="B305" t="s">
        <v>793</v>
      </c>
      <c r="C305" s="537">
        <f>SUM(C306:C309)</f>
        <v>4.3499999999999997E-3</v>
      </c>
      <c r="D305" s="21" t="s">
        <v>455</v>
      </c>
      <c r="E305" s="181">
        <f>C305/INDEX($J$39:$BQ$39,1,MATCH(VALUE(LEFT(D305,4)),$J$26:$BQ$26,0))</f>
        <v>5.6550000000000003E-3</v>
      </c>
      <c r="F305" s="108" t="str">
        <f>CONCATENATE($C$26,"$/ton-mile")</f>
        <v>2024$/ton-mile</v>
      </c>
      <c r="G305" s="8" t="s">
        <v>792</v>
      </c>
      <c r="H305" s="169" t="s">
        <v>457</v>
      </c>
      <c r="AA305" s="31"/>
      <c r="AB305" s="31"/>
      <c r="AC305" s="31"/>
      <c r="AD305" s="31"/>
      <c r="AE305" s="31"/>
      <c r="AF305" s="31"/>
      <c r="AG305" s="31"/>
      <c r="AH305" s="31"/>
      <c r="AI305" s="31"/>
      <c r="AJ305" s="31"/>
      <c r="AK305" s="31"/>
      <c r="AL305" s="31"/>
      <c r="AM305" s="31"/>
      <c r="AN305" s="31"/>
      <c r="AO305" s="31"/>
      <c r="AP305" s="31"/>
      <c r="AQ305" s="31"/>
      <c r="AR305" s="31"/>
      <c r="AS305" s="31"/>
      <c r="AT305" s="31"/>
      <c r="AU305" s="31"/>
      <c r="AV305" s="31"/>
      <c r="AW305" s="31"/>
      <c r="AX305" s="31"/>
      <c r="AY305" s="31"/>
      <c r="AZ305" s="31"/>
      <c r="BA305" s="31"/>
      <c r="BB305" s="31"/>
      <c r="BC305" s="31"/>
      <c r="BD305" s="31"/>
      <c r="BE305" s="31"/>
      <c r="BF305" s="31"/>
      <c r="BG305" s="31"/>
      <c r="BH305" s="31"/>
      <c r="BI305" s="31"/>
      <c r="BJ305" s="31"/>
      <c r="BK305" s="31"/>
      <c r="BL305" s="31"/>
      <c r="BM305" s="31"/>
      <c r="BN305" s="31"/>
      <c r="BO305" s="31"/>
      <c r="BP305" s="31"/>
      <c r="BQ305" s="31"/>
      <c r="BS305" s="8" t="s">
        <v>792</v>
      </c>
      <c r="BT305" s="167" t="s">
        <v>457</v>
      </c>
    </row>
    <row r="306" spans="1:91">
      <c r="B306" s="538" t="s">
        <v>794</v>
      </c>
      <c r="C306" s="537">
        <f>(0.05+0.06)/2/100</f>
        <v>5.5000000000000003E-4</v>
      </c>
      <c r="D306" s="21" t="s">
        <v>455</v>
      </c>
      <c r="E306" s="181"/>
      <c r="F306" s="108"/>
      <c r="H306" s="169"/>
      <c r="AA306" s="31"/>
      <c r="AB306" s="31"/>
      <c r="AC306" s="31"/>
      <c r="AD306" s="31"/>
      <c r="AE306" s="31"/>
      <c r="AF306" s="31"/>
      <c r="AG306" s="31"/>
      <c r="AH306" s="31"/>
      <c r="AI306" s="31"/>
      <c r="AJ306" s="31"/>
      <c r="AK306" s="31"/>
      <c r="AL306" s="31"/>
      <c r="AM306" s="31"/>
      <c r="AN306" s="31"/>
      <c r="AO306" s="31"/>
      <c r="AP306" s="31"/>
      <c r="AQ306" s="31"/>
      <c r="AR306" s="31"/>
      <c r="AS306" s="31"/>
      <c r="AT306" s="31"/>
      <c r="AU306" s="31"/>
      <c r="AV306" s="31"/>
      <c r="AW306" s="31"/>
      <c r="AX306" s="31"/>
      <c r="AY306" s="31"/>
      <c r="AZ306" s="31"/>
      <c r="BA306" s="31"/>
      <c r="BB306" s="31"/>
      <c r="BC306" s="31"/>
      <c r="BD306" s="31"/>
      <c r="BE306" s="31"/>
      <c r="BF306" s="31"/>
      <c r="BG306" s="31"/>
      <c r="BH306" s="31"/>
      <c r="BI306" s="31"/>
      <c r="BJ306" s="31"/>
      <c r="BK306" s="31"/>
      <c r="BL306" s="31"/>
      <c r="BM306" s="31"/>
      <c r="BN306" s="31"/>
      <c r="BO306" s="31"/>
      <c r="BP306" s="31"/>
      <c r="BQ306" s="31"/>
      <c r="BT306" s="167"/>
    </row>
    <row r="307" spans="1:91">
      <c r="B307" s="538" t="s">
        <v>795</v>
      </c>
      <c r="C307" s="537">
        <f>(0+0.03)/2/100</f>
        <v>1.4999999999999999E-4</v>
      </c>
      <c r="D307" s="21" t="s">
        <v>455</v>
      </c>
      <c r="E307" s="181"/>
      <c r="F307" s="108"/>
      <c r="H307" s="169"/>
      <c r="AA307" s="31"/>
      <c r="AB307" s="31"/>
      <c r="AC307" s="31"/>
      <c r="AD307" s="31"/>
      <c r="AE307" s="31"/>
      <c r="AF307" s="31"/>
      <c r="AG307" s="31"/>
      <c r="AH307" s="31"/>
      <c r="AI307" s="31"/>
      <c r="AJ307" s="31"/>
      <c r="AK307" s="31"/>
      <c r="AL307" s="31"/>
      <c r="AM307" s="31"/>
      <c r="AN307" s="31"/>
      <c r="AO307" s="31"/>
      <c r="AP307" s="31"/>
      <c r="AQ307" s="31"/>
      <c r="AR307" s="31"/>
      <c r="AS307" s="31"/>
      <c r="AT307" s="31"/>
      <c r="AU307" s="31"/>
      <c r="AV307" s="31"/>
      <c r="AW307" s="31"/>
      <c r="AX307" s="31"/>
      <c r="AY307" s="31"/>
      <c r="AZ307" s="31"/>
      <c r="BA307" s="31"/>
      <c r="BB307" s="31"/>
      <c r="BC307" s="31"/>
      <c r="BD307" s="31"/>
      <c r="BE307" s="31"/>
      <c r="BF307" s="31"/>
      <c r="BG307" s="31"/>
      <c r="BH307" s="31"/>
      <c r="BI307" s="31"/>
      <c r="BJ307" s="31"/>
      <c r="BK307" s="31"/>
      <c r="BL307" s="31"/>
      <c r="BM307" s="31"/>
      <c r="BN307" s="31"/>
      <c r="BO307" s="31"/>
      <c r="BP307" s="31"/>
      <c r="BQ307" s="31"/>
      <c r="BT307" s="167"/>
    </row>
    <row r="308" spans="1:91">
      <c r="B308" s="538" t="s">
        <v>796</v>
      </c>
      <c r="C308" s="537">
        <f>(0.11+0.25)/2/100</f>
        <v>1.8E-3</v>
      </c>
      <c r="D308" s="21" t="s">
        <v>455</v>
      </c>
      <c r="E308" s="181"/>
      <c r="F308" s="108"/>
      <c r="H308" s="169"/>
      <c r="AA308" s="31"/>
      <c r="AB308" s="31"/>
      <c r="AC308" s="31"/>
      <c r="AD308" s="31"/>
      <c r="AE308" s="31"/>
      <c r="AF308" s="31"/>
      <c r="AG308" s="31"/>
      <c r="AH308" s="31"/>
      <c r="AI308" s="31"/>
      <c r="AJ308" s="31"/>
      <c r="AK308" s="31"/>
      <c r="AL308" s="31"/>
      <c r="AM308" s="31"/>
      <c r="AN308" s="31"/>
      <c r="AO308" s="31"/>
      <c r="AP308" s="31"/>
      <c r="AQ308" s="31"/>
      <c r="AR308" s="31"/>
      <c r="AS308" s="31"/>
      <c r="AT308" s="31"/>
      <c r="AU308" s="31"/>
      <c r="AV308" s="31"/>
      <c r="AW308" s="31"/>
      <c r="AX308" s="31"/>
      <c r="AY308" s="31"/>
      <c r="AZ308" s="31"/>
      <c r="BA308" s="31"/>
      <c r="BB308" s="31"/>
      <c r="BC308" s="31"/>
      <c r="BD308" s="31"/>
      <c r="BE308" s="31"/>
      <c r="BF308" s="31"/>
      <c r="BG308" s="31"/>
      <c r="BH308" s="31"/>
      <c r="BI308" s="31"/>
      <c r="BJ308" s="31"/>
      <c r="BK308" s="31"/>
      <c r="BL308" s="31"/>
      <c r="BM308" s="31"/>
      <c r="BN308" s="31"/>
      <c r="BO308" s="31"/>
      <c r="BP308" s="31"/>
      <c r="BQ308" s="31"/>
      <c r="BT308" s="167"/>
    </row>
    <row r="309" spans="1:91">
      <c r="B309" s="538" t="s">
        <v>797</v>
      </c>
      <c r="C309" s="578">
        <f>(0.13+0.24)/2/100</f>
        <v>1.8500000000000001E-3</v>
      </c>
      <c r="D309" s="21" t="s">
        <v>455</v>
      </c>
      <c r="E309" s="181"/>
      <c r="F309" s="108"/>
      <c r="H309" s="169"/>
      <c r="AA309" s="31"/>
      <c r="AB309" s="31"/>
      <c r="AC309" s="31"/>
      <c r="AD309" s="31"/>
      <c r="AE309" s="31"/>
      <c r="AF309" s="31"/>
      <c r="AG309" s="31"/>
      <c r="AH309" s="31"/>
      <c r="AI309" s="31"/>
      <c r="AJ309" s="31"/>
      <c r="AK309" s="31"/>
      <c r="AL309" s="31"/>
      <c r="AM309" s="31"/>
      <c r="AN309" s="31"/>
      <c r="AO309" s="31"/>
      <c r="AP309" s="31"/>
      <c r="AQ309" s="31"/>
      <c r="AR309" s="31"/>
      <c r="AS309" s="31"/>
      <c r="AT309" s="31"/>
      <c r="AU309" s="31"/>
      <c r="AV309" s="31"/>
      <c r="AW309" s="31"/>
      <c r="AX309" s="31"/>
      <c r="AY309" s="31"/>
      <c r="AZ309" s="31"/>
      <c r="BA309" s="31"/>
      <c r="BB309" s="31"/>
      <c r="BC309" s="31"/>
      <c r="BD309" s="31"/>
      <c r="BE309" s="31"/>
      <c r="BF309" s="31"/>
      <c r="BG309" s="31"/>
      <c r="BH309" s="31"/>
      <c r="BI309" s="31"/>
      <c r="BJ309" s="31"/>
      <c r="BK309" s="31"/>
      <c r="BL309" s="31"/>
      <c r="BM309" s="31"/>
      <c r="BN309" s="31"/>
      <c r="BO309" s="31"/>
      <c r="BP309" s="31"/>
      <c r="BQ309" s="31"/>
      <c r="BT309" s="167"/>
    </row>
    <row r="310" spans="1:91">
      <c r="B310" s="538"/>
      <c r="C310" s="579"/>
      <c r="D310" s="21"/>
      <c r="E310" s="181"/>
      <c r="F310" s="108"/>
      <c r="H310" s="169"/>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c r="AX310" s="31"/>
      <c r="AY310" s="31"/>
      <c r="AZ310" s="31"/>
      <c r="BA310" s="31"/>
      <c r="BB310" s="31"/>
      <c r="BC310" s="31"/>
      <c r="BD310" s="31"/>
      <c r="BE310" s="31"/>
      <c r="BF310" s="31"/>
      <c r="BG310" s="31"/>
      <c r="BH310" s="31"/>
      <c r="BI310" s="31"/>
      <c r="BJ310" s="31"/>
      <c r="BK310" s="31"/>
      <c r="BL310" s="31"/>
      <c r="BM310" s="31"/>
      <c r="BN310" s="31"/>
      <c r="BO310" s="31"/>
      <c r="BP310" s="31"/>
      <c r="BQ310" s="31"/>
      <c r="BT310" s="167"/>
    </row>
    <row r="311" spans="1:91">
      <c r="B311" s="538" t="s">
        <v>952</v>
      </c>
      <c r="C311" s="580">
        <f>C304/C297</f>
        <v>0.30128205128205127</v>
      </c>
      <c r="D311" s="21"/>
      <c r="E311" s="181"/>
      <c r="F311" s="108"/>
      <c r="H311" s="169"/>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c r="AX311" s="31"/>
      <c r="AY311" s="31"/>
      <c r="AZ311" s="31"/>
      <c r="BA311" s="31"/>
      <c r="BB311" s="31"/>
      <c r="BC311" s="31"/>
      <c r="BD311" s="31"/>
      <c r="BE311" s="31"/>
      <c r="BF311" s="31"/>
      <c r="BG311" s="31"/>
      <c r="BH311" s="31"/>
      <c r="BI311" s="31"/>
      <c r="BJ311" s="31"/>
      <c r="BK311" s="31"/>
      <c r="BL311" s="31"/>
      <c r="BM311" s="31"/>
      <c r="BN311" s="31"/>
      <c r="BO311" s="31"/>
      <c r="BP311" s="31"/>
      <c r="BQ311" s="31"/>
      <c r="BT311" s="167"/>
    </row>
    <row r="312" spans="1:91">
      <c r="B312" s="538" t="s">
        <v>953</v>
      </c>
      <c r="C312" s="580">
        <f>C305/C298</f>
        <v>0.11538461538461539</v>
      </c>
      <c r="D312" s="21"/>
      <c r="E312" s="181"/>
      <c r="F312" s="108"/>
      <c r="H312" s="169"/>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c r="AX312" s="31"/>
      <c r="AY312" s="31"/>
      <c r="AZ312" s="31"/>
      <c r="BA312" s="31"/>
      <c r="BB312" s="31"/>
      <c r="BC312" s="31"/>
      <c r="BD312" s="31"/>
      <c r="BE312" s="31"/>
      <c r="BF312" s="31"/>
      <c r="BG312" s="31"/>
      <c r="BH312" s="31"/>
      <c r="BI312" s="31"/>
      <c r="BJ312" s="31"/>
      <c r="BK312" s="31"/>
      <c r="BL312" s="31"/>
      <c r="BM312" s="31"/>
      <c r="BN312" s="31"/>
      <c r="BO312" s="31"/>
      <c r="BP312" s="31"/>
      <c r="BQ312" s="31"/>
      <c r="BT312" s="167"/>
    </row>
    <row r="313" spans="1:9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c r="AX313" s="31"/>
      <c r="AY313" s="31"/>
      <c r="AZ313" s="31"/>
      <c r="BA313" s="31"/>
      <c r="BB313" s="31"/>
      <c r="BC313" s="31"/>
      <c r="BD313" s="31"/>
      <c r="BE313" s="31"/>
      <c r="BF313" s="31"/>
      <c r="BG313" s="31"/>
      <c r="BH313" s="31"/>
      <c r="BI313" s="31"/>
      <c r="BJ313" s="31"/>
      <c r="BK313" s="31"/>
      <c r="BL313" s="31"/>
      <c r="BM313" s="31"/>
      <c r="BN313" s="31"/>
      <c r="BO313" s="31"/>
      <c r="BP313" s="31"/>
      <c r="BQ313" s="31"/>
      <c r="CM313" s="8"/>
    </row>
    <row r="314" spans="1:91" ht="15.5">
      <c r="A314" s="51" t="s">
        <v>458</v>
      </c>
      <c r="B314" s="52"/>
      <c r="C314" s="51"/>
      <c r="D314" s="51"/>
      <c r="E314" s="165" t="s">
        <v>264</v>
      </c>
      <c r="F314" s="166">
        <v>2000</v>
      </c>
      <c r="G314" s="8" t="s">
        <v>459</v>
      </c>
      <c r="H314" s="554" t="s">
        <v>460</v>
      </c>
      <c r="J314" s="93"/>
      <c r="K314" s="93"/>
      <c r="L314" s="93"/>
      <c r="M314" s="93"/>
      <c r="N314" s="93"/>
      <c r="O314" s="93"/>
      <c r="P314" s="93"/>
      <c r="Q314" s="93"/>
      <c r="R314" s="93"/>
      <c r="S314" s="93"/>
      <c r="T314" s="93"/>
      <c r="U314" s="93"/>
      <c r="V314" s="93"/>
      <c r="W314" s="93"/>
      <c r="X314" s="93"/>
      <c r="Y314" s="93"/>
      <c r="Z314" s="93"/>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54"/>
      <c r="BS314" s="8" t="s">
        <v>459</v>
      </c>
      <c r="BT314" s="96" t="s">
        <v>460</v>
      </c>
    </row>
    <row r="315" spans="1:91" s="440" customFormat="1">
      <c r="B315" t="s">
        <v>461</v>
      </c>
      <c r="C315" s="59" t="s">
        <v>462</v>
      </c>
      <c r="D315" s="137"/>
      <c r="E315" s="4"/>
      <c r="F315" s="175"/>
      <c r="G315" s="8"/>
      <c r="I315" s="4"/>
      <c r="J315" s="4"/>
      <c r="K315" s="4"/>
      <c r="L315" s="4"/>
      <c r="N315"/>
      <c r="O315"/>
      <c r="AN315" s="441"/>
      <c r="AO315" s="441"/>
      <c r="AP315" s="441"/>
      <c r="AW315" s="8"/>
      <c r="BS315" s="8"/>
    </row>
    <row r="316" spans="1:91">
      <c r="A316" s="137"/>
      <c r="B316" s="17" t="s">
        <v>463</v>
      </c>
      <c r="C316" s="127">
        <v>30715</v>
      </c>
      <c r="D316" s="128">
        <f>C316/2000</f>
        <v>15.3575</v>
      </c>
      <c r="E316" s="129" t="s">
        <v>464</v>
      </c>
      <c r="F316" s="185"/>
      <c r="I316" s="130"/>
      <c r="J316" s="130"/>
      <c r="K316" s="130"/>
      <c r="L316" s="130"/>
      <c r="P316" s="8"/>
    </row>
    <row r="317" spans="1:91">
      <c r="A317" s="137"/>
      <c r="B317" s="17" t="s">
        <v>465</v>
      </c>
      <c r="C317" s="127">
        <v>34890</v>
      </c>
      <c r="D317" s="128">
        <f>C317/2000</f>
        <v>17.445</v>
      </c>
      <c r="E317" s="129" t="s">
        <v>464</v>
      </c>
      <c r="F317" s="185"/>
      <c r="I317" s="130"/>
      <c r="J317" s="130"/>
      <c r="K317" s="130"/>
      <c r="L317" s="130"/>
      <c r="P317" s="8"/>
      <c r="Q317" s="21"/>
      <c r="R317" s="21"/>
      <c r="S317" s="131"/>
      <c r="U317" s="21"/>
      <c r="V317" s="21"/>
      <c r="W317" s="132"/>
      <c r="X317" s="132"/>
      <c r="Y317" s="21"/>
      <c r="Z317" s="21"/>
      <c r="AA317" s="21"/>
      <c r="AB317" s="21"/>
      <c r="AC317" s="21"/>
      <c r="AD317" s="21"/>
      <c r="AE317" s="21"/>
      <c r="AF317" s="21"/>
      <c r="AG317" s="21"/>
      <c r="AH317" s="21"/>
      <c r="AI317" s="21"/>
      <c r="AJ317" s="21"/>
      <c r="AK317" s="21"/>
      <c r="AL317" s="21"/>
      <c r="AM317" s="133"/>
    </row>
    <row r="318" spans="1:91">
      <c r="A318" s="137"/>
      <c r="B318" s="17" t="s">
        <v>466</v>
      </c>
      <c r="C318" s="127">
        <v>48970</v>
      </c>
      <c r="D318" s="128">
        <f>C318/2000</f>
        <v>24.484999999999999</v>
      </c>
      <c r="E318" s="129" t="s">
        <v>464</v>
      </c>
      <c r="F318" s="185"/>
      <c r="I318" s="130"/>
      <c r="J318" s="130"/>
      <c r="K318" s="130"/>
      <c r="L318" s="130"/>
      <c r="P318" s="8"/>
      <c r="Q318" s="21"/>
      <c r="R318" s="21"/>
      <c r="S318" s="131"/>
      <c r="U318" s="21"/>
      <c r="V318" s="21"/>
      <c r="W318" s="132"/>
      <c r="X318" s="132"/>
      <c r="Y318" s="21"/>
      <c r="Z318" s="21"/>
      <c r="AA318" s="21"/>
      <c r="AB318" s="21"/>
      <c r="AC318" s="21"/>
      <c r="AD318" s="21"/>
      <c r="AE318" s="21"/>
      <c r="AF318" s="21"/>
      <c r="AG318" s="21"/>
      <c r="AH318" s="21"/>
      <c r="AI318" s="21"/>
      <c r="AJ318" s="21"/>
      <c r="AK318" s="21"/>
      <c r="AL318" s="21"/>
      <c r="AM318" s="133"/>
    </row>
    <row r="319" spans="1:91">
      <c r="A319" s="137"/>
      <c r="B319" s="17" t="s">
        <v>467</v>
      </c>
      <c r="C319" s="127">
        <v>34760</v>
      </c>
      <c r="D319" s="128">
        <f>C319/2000</f>
        <v>17.38</v>
      </c>
      <c r="E319" s="129" t="s">
        <v>464</v>
      </c>
      <c r="F319" s="185"/>
      <c r="I319" s="130"/>
      <c r="J319" s="130"/>
      <c r="K319" s="130"/>
      <c r="L319" s="130"/>
      <c r="P319" s="8"/>
      <c r="Q319" s="21"/>
      <c r="R319" s="21"/>
      <c r="S319" s="131"/>
      <c r="U319" s="21"/>
      <c r="V319" s="21"/>
      <c r="W319" s="132"/>
      <c r="X319" s="132"/>
      <c r="Y319" s="21"/>
      <c r="Z319" s="21"/>
      <c r="AA319" s="21"/>
      <c r="AB319" s="21"/>
      <c r="AC319" s="21"/>
      <c r="AD319" s="21"/>
      <c r="AE319" s="21"/>
      <c r="AF319" s="21"/>
      <c r="AG319" s="21"/>
      <c r="AH319" s="21"/>
      <c r="AI319" s="21"/>
      <c r="AJ319" s="21"/>
      <c r="AK319" s="21"/>
      <c r="AL319" s="21"/>
      <c r="AM319" s="133"/>
    </row>
    <row r="320" spans="1:91">
      <c r="A320" s="137"/>
      <c r="B320" s="17" t="s">
        <v>468</v>
      </c>
      <c r="C320" s="127">
        <v>47980</v>
      </c>
      <c r="D320" s="128">
        <f>C320/2000</f>
        <v>23.99</v>
      </c>
      <c r="E320" s="129" t="s">
        <v>464</v>
      </c>
      <c r="F320" s="185"/>
      <c r="I320" s="130"/>
      <c r="J320" s="130"/>
      <c r="K320" s="130"/>
      <c r="L320" s="130"/>
      <c r="P320" s="8"/>
      <c r="Q320" s="21"/>
      <c r="R320" s="21"/>
      <c r="S320" s="131"/>
      <c r="U320" s="21"/>
      <c r="V320" s="21"/>
      <c r="W320" s="132"/>
      <c r="X320" s="132"/>
      <c r="Y320" s="21"/>
      <c r="Z320" s="21"/>
      <c r="AA320" s="21"/>
      <c r="AB320" s="21"/>
      <c r="AC320" s="21"/>
      <c r="AD320" s="21"/>
      <c r="AE320" s="21"/>
      <c r="AF320" s="21"/>
      <c r="AG320" s="21"/>
      <c r="AH320" s="21"/>
      <c r="AI320" s="21"/>
      <c r="AJ320" s="21"/>
      <c r="AK320" s="21"/>
      <c r="AL320" s="21"/>
      <c r="AM320" s="133"/>
    </row>
    <row r="321" spans="1:71">
      <c r="A321" s="137"/>
      <c r="B321" s="17"/>
      <c r="C321" s="17"/>
      <c r="D321" s="128"/>
      <c r="E321" s="129"/>
      <c r="F321" s="185"/>
      <c r="I321" s="130"/>
      <c r="J321" s="130"/>
      <c r="K321" s="130"/>
      <c r="L321" s="130"/>
      <c r="P321" s="8"/>
      <c r="Q321" s="21"/>
      <c r="R321" s="21"/>
      <c r="S321" s="131"/>
      <c r="U321" s="21"/>
      <c r="V321" s="21"/>
      <c r="W321" s="132"/>
      <c r="X321" s="132"/>
      <c r="Y321" s="21"/>
      <c r="Z321" s="21"/>
      <c r="AA321" s="21"/>
      <c r="AB321" s="21"/>
      <c r="AC321" s="21"/>
      <c r="AD321" s="21"/>
      <c r="AE321" s="21"/>
      <c r="AF321" s="21"/>
      <c r="AG321" s="21"/>
      <c r="AH321" s="21"/>
      <c r="AI321" s="21"/>
      <c r="AJ321" s="21"/>
      <c r="AK321" s="21"/>
      <c r="AL321" s="21"/>
      <c r="AM321" s="133"/>
    </row>
    <row r="322" spans="1:71">
      <c r="A322" s="137"/>
      <c r="B322" s="442" t="s">
        <v>469</v>
      </c>
      <c r="C322" s="443">
        <v>3548</v>
      </c>
      <c r="D322" s="442"/>
      <c r="E322" s="8" t="s">
        <v>470</v>
      </c>
      <c r="I322" s="130"/>
      <c r="J322" s="130"/>
      <c r="K322" s="130"/>
      <c r="L322" s="130"/>
      <c r="P322" s="8"/>
      <c r="Q322" s="21"/>
      <c r="R322" s="21"/>
      <c r="S322" s="131"/>
      <c r="U322" s="21"/>
      <c r="V322" s="21"/>
      <c r="W322" s="132"/>
      <c r="X322" s="132"/>
      <c r="Y322" s="21"/>
      <c r="Z322" s="21"/>
      <c r="AA322" s="21"/>
      <c r="AB322" s="21"/>
      <c r="AC322" s="21"/>
      <c r="AD322" s="21"/>
      <c r="AE322" s="21"/>
      <c r="AF322" s="21"/>
      <c r="AG322" s="21"/>
      <c r="AH322" s="21"/>
      <c r="AI322" s="21"/>
      <c r="AJ322" s="21"/>
      <c r="AK322" s="21"/>
      <c r="AL322" s="21"/>
      <c r="AM322" s="133"/>
    </row>
    <row r="323" spans="1:71">
      <c r="A323" s="137"/>
      <c r="B323" s="17"/>
      <c r="C323" s="17"/>
      <c r="D323" s="128"/>
      <c r="E323" s="129"/>
      <c r="F323" s="185"/>
      <c r="I323" s="130"/>
      <c r="J323" s="130"/>
      <c r="K323" s="130"/>
      <c r="L323" s="130"/>
      <c r="P323" s="8"/>
      <c r="Q323" s="21"/>
      <c r="R323" s="21"/>
      <c r="S323" s="131"/>
      <c r="U323" s="21"/>
      <c r="V323" s="21"/>
      <c r="W323" s="132"/>
      <c r="X323" s="132"/>
      <c r="Y323" s="21"/>
      <c r="Z323" s="21"/>
      <c r="AA323" s="21"/>
      <c r="AB323" s="21"/>
      <c r="AC323" s="21"/>
      <c r="AD323" s="21"/>
      <c r="AE323" s="21"/>
      <c r="AF323" s="21"/>
      <c r="AG323" s="21"/>
      <c r="AH323" s="21"/>
      <c r="AI323" s="21"/>
      <c r="AJ323" s="21"/>
      <c r="AK323" s="21"/>
      <c r="AL323" s="21"/>
      <c r="AM323" s="133"/>
      <c r="AW323" s="8"/>
    </row>
    <row r="325" spans="1:71">
      <c r="A325" s="33" t="s">
        <v>775</v>
      </c>
      <c r="B325" s="33"/>
      <c r="C325" s="33"/>
      <c r="D325" s="33"/>
      <c r="E325" s="33"/>
      <c r="F325" s="527"/>
    </row>
    <row r="327" spans="1:71">
      <c r="A327" t="s">
        <v>780</v>
      </c>
      <c r="E327" s="526" t="s">
        <v>776</v>
      </c>
    </row>
    <row r="328" spans="1:71">
      <c r="B328" t="s">
        <v>84</v>
      </c>
      <c r="E328" s="18"/>
      <c r="F328"/>
      <c r="G328"/>
      <c r="BR328" s="8"/>
      <c r="BS328"/>
    </row>
    <row r="329" spans="1:71">
      <c r="A329" t="s">
        <v>778</v>
      </c>
      <c r="B329" s="530">
        <f>'Bridge Rehab and Replace'!K18</f>
        <v>15000000</v>
      </c>
      <c r="E329" s="18"/>
      <c r="F329" t="s">
        <v>779</v>
      </c>
      <c r="G329"/>
      <c r="BR329" s="8"/>
      <c r="BS329"/>
    </row>
    <row r="330" spans="1:71">
      <c r="A330" t="s">
        <v>777</v>
      </c>
      <c r="B330" s="530">
        <f>'Bridge Rehab and Replace'!K22</f>
        <v>7500000</v>
      </c>
      <c r="E330" s="18"/>
      <c r="F330" t="s">
        <v>779</v>
      </c>
      <c r="G330"/>
      <c r="BR330" s="8"/>
      <c r="BS330"/>
    </row>
    <row r="331" spans="1:71">
      <c r="E331" s="18"/>
      <c r="F331"/>
      <c r="G331"/>
      <c r="BR331" s="8"/>
      <c r="BS331"/>
    </row>
    <row r="332" spans="1:71">
      <c r="A332" t="s">
        <v>778</v>
      </c>
      <c r="B332" s="535">
        <f>B329/INDEX($J$39:$BQ$39,1,MATCH(VALUE(LEFT(F329,4)),$J$26:$BQ$26,0))</f>
        <v>14323995.127892815</v>
      </c>
      <c r="E332" s="18"/>
      <c r="F332" t="s">
        <v>786</v>
      </c>
      <c r="G332"/>
      <c r="BR332" s="8"/>
      <c r="BS332"/>
    </row>
    <row r="333" spans="1:71">
      <c r="A333" t="s">
        <v>777</v>
      </c>
      <c r="B333" s="535">
        <f t="shared" ref="B333" si="74">B330/INDEX($J$39:$BQ$39,1,MATCH(VALUE(LEFT(F330,4)),$J$26:$BQ$26,0))</f>
        <v>7161997.5639464073</v>
      </c>
      <c r="F333" t="s">
        <v>786</v>
      </c>
    </row>
  </sheetData>
  <phoneticPr fontId="172" type="noConversion"/>
  <dataValidations disablePrompts="1" count="1">
    <dataValidation type="custom" allowBlank="1" showInputMessage="1" showErrorMessage="1" sqref="C34:F34" xr:uid="{96BEF4A3-9B49-40A5-BBFA-190E7DC5DD15}">
      <formula1>0.000694444444444444</formula1>
    </dataValidation>
  </dataValidations>
  <hyperlinks>
    <hyperlink ref="BT37" r:id="rId1" location="4 " xr:uid="{8F3CC10F-618E-4BAB-91F2-C1BA44910D80}"/>
    <hyperlink ref="BT43" r:id="rId2" location="4 " xr:uid="{6E39D306-B7FB-41B9-8BEB-91C5559C3379}"/>
    <hyperlink ref="BT42" r:id="rId3" location="4 " xr:uid="{147D992A-BFB9-4659-A46B-E5CE9D1802A5}"/>
    <hyperlink ref="BT314" r:id="rId4" xr:uid="{05610B1D-DE31-4B13-99BD-1231C74A40AD}"/>
    <hyperlink ref="BU279" r:id="rId5" xr:uid="{B63CA857-4E71-47F4-83D5-83D7FE709540}"/>
    <hyperlink ref="BT279" r:id="rId6" xr:uid="{ED423DB7-7B45-4ACC-9980-CE412A49821C}"/>
    <hyperlink ref="BT276:BT277" r:id="rId7" display="https://crashstats.nhtsa.dot.gov/Api/Public/ViewPublication/813762" xr:uid="{CE378E3D-8375-4C9A-A020-09ED36E5B910}"/>
    <hyperlink ref="BT275" r:id="rId8" xr:uid="{97769602-DE08-4E6A-A188-08F509E6F9DB}"/>
    <hyperlink ref="BT35" r:id="rId9" xr:uid="{62DA1238-8549-42CA-B530-D2795BDC4FC1}"/>
    <hyperlink ref="BT304" r:id="rId10" xr:uid="{9479F8EA-8315-463E-BE62-E7D1677BD63D}"/>
    <hyperlink ref="BT305" r:id="rId11" xr:uid="{A360CEF7-1369-4E44-976C-9B30697D9FA4}"/>
    <hyperlink ref="BT276" r:id="rId12" xr:uid="{8351DABC-410E-48F7-B134-F5D14648A9B3}"/>
    <hyperlink ref="H37" r:id="rId13" location="4 " xr:uid="{7B6CF1D6-A4C3-4F9D-8BD6-245E02601355}"/>
    <hyperlink ref="H43" r:id="rId14" location="4 " xr:uid="{EADEE24C-D39C-41D5-9A29-F0A9035483F5}"/>
    <hyperlink ref="H42" r:id="rId15" location="4 " xr:uid="{37199F3F-8EF3-46DB-AD8B-82CEEAB32808}"/>
    <hyperlink ref="H314" r:id="rId16" xr:uid="{6F570BED-8779-46B6-81B2-7B8856849FB3}"/>
    <hyperlink ref="H279" r:id="rId17" xr:uid="{BF686FA5-1AB4-46C1-8B79-1B1607809CE1}"/>
    <hyperlink ref="H276:H277" r:id="rId18" display="https://crashstats.nhtsa.dot.gov/Api/Public/ViewPublication/813762" xr:uid="{7E33E351-9E74-4F2B-968C-9314EC64A782}"/>
    <hyperlink ref="H275" r:id="rId19" xr:uid="{5A4C70BA-A034-4957-9A2C-437D3BB8DDE4}"/>
    <hyperlink ref="H35" r:id="rId20" xr:uid="{BFA7FFB2-867D-4F7E-9B07-E7304788734A}"/>
    <hyperlink ref="H304" r:id="rId21" xr:uid="{430D2295-3E0F-4269-BD1D-CCB5D01827EB}"/>
    <hyperlink ref="H305" r:id="rId22" xr:uid="{384A49D1-6983-44CE-AFDD-099E51363E31}"/>
    <hyperlink ref="H276" r:id="rId23" xr:uid="{6BDEED4A-A5F0-4EAE-9E73-401BC73308AD}"/>
    <hyperlink ref="BT297" r:id="rId24" xr:uid="{43ED9CCE-2A57-4168-8C88-0F553A22B175}"/>
    <hyperlink ref="BT298" r:id="rId25" xr:uid="{B8241A5F-CD2F-46E9-824D-518677F431CE}"/>
    <hyperlink ref="H297" r:id="rId26" xr:uid="{04F272F2-01EC-4302-9F6E-6FC75E5CEE0B}"/>
    <hyperlink ref="H298" r:id="rId27" xr:uid="{7EA959BD-F56C-4703-A5C7-5416500DD2AD}"/>
  </hyperlinks>
  <pageMargins left="0.7" right="0.7" top="0.75" bottom="0.75" header="0.3" footer="0.3"/>
  <pageSetup scale="10" orientation="landscape" r:id="rId2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6" tint="0.59999389629810485"/>
  </sheetPr>
  <dimension ref="A1:BW38"/>
  <sheetViews>
    <sheetView zoomScale="80" zoomScaleNormal="80" workbookViewId="0">
      <pane xSplit="9" ySplit="9" topLeftCell="BC10" activePane="bottomRight" state="frozenSplit"/>
      <selection pane="topRight" activeCell="I1" sqref="I1"/>
      <selection pane="bottomLeft" activeCell="A10" sqref="A10"/>
      <selection pane="bottomRight"/>
    </sheetView>
  </sheetViews>
  <sheetFormatPr defaultColWidth="9" defaultRowHeight="14.5"/>
  <cols>
    <col min="1" max="1" width="36.453125" customWidth="1"/>
    <col min="2" max="2" width="17" customWidth="1"/>
    <col min="3" max="3" width="20" customWidth="1"/>
    <col min="4" max="5" width="17" customWidth="1"/>
    <col min="6" max="6" width="19" customWidth="1"/>
    <col min="7" max="7" width="17" customWidth="1"/>
    <col min="8" max="8" width="3" customWidth="1"/>
    <col min="9" max="9" width="17" customWidth="1"/>
    <col min="10" max="23" width="5" customWidth="1"/>
    <col min="24" max="25" width="4" customWidth="1"/>
    <col min="26" max="30" width="14" customWidth="1"/>
    <col min="31" max="31" width="14.453125" customWidth="1"/>
    <col min="32" max="37" width="14.453125" bestFit="1" customWidth="1"/>
    <col min="38" max="64" width="14" customWidth="1"/>
    <col min="65" max="65" width="17" customWidth="1"/>
    <col min="66" max="69" width="14" customWidth="1"/>
    <col min="70" max="70" width="3" customWidth="1"/>
  </cols>
  <sheetData>
    <row r="1" spans="1:72" ht="21">
      <c r="A1" s="90" t="s">
        <v>819</v>
      </c>
      <c r="C1" s="1"/>
    </row>
    <row r="2" spans="1:72" ht="18.5">
      <c r="A2" s="2" t="s">
        <v>471</v>
      </c>
      <c r="C2" s="2"/>
    </row>
    <row r="4" spans="1:72">
      <c r="BB4" s="111"/>
    </row>
    <row r="5" spans="1:72">
      <c r="A5" s="12">
        <v>1</v>
      </c>
      <c r="B5" s="13" t="s">
        <v>472</v>
      </c>
    </row>
    <row r="7" spans="1:72">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row>
    <row r="8" spans="1:72">
      <c r="J8" s="14">
        <f>Parameters!J25</f>
        <v>-16</v>
      </c>
      <c r="K8" s="14">
        <f>Parameters!K25</f>
        <v>-15</v>
      </c>
      <c r="L8" s="14">
        <f>Parameters!L25</f>
        <v>-14</v>
      </c>
      <c r="M8" s="14">
        <f>Parameters!M25</f>
        <v>-13</v>
      </c>
      <c r="N8" s="14">
        <f>Parameters!N25</f>
        <v>-12</v>
      </c>
      <c r="O8" s="14">
        <f>Parameters!O25</f>
        <v>-11</v>
      </c>
      <c r="P8" s="14">
        <f>Parameters!P25</f>
        <v>-10</v>
      </c>
      <c r="Q8" s="14">
        <f>Parameters!Q25</f>
        <v>-9</v>
      </c>
      <c r="R8" s="14">
        <f>Parameters!R25</f>
        <v>-8</v>
      </c>
      <c r="S8" s="14">
        <f>Parameters!S25</f>
        <v>-7</v>
      </c>
      <c r="T8" s="14">
        <f>Parameters!T25</f>
        <v>-6</v>
      </c>
      <c r="U8" s="14">
        <f>Parameters!U25</f>
        <v>-5</v>
      </c>
      <c r="V8" s="14">
        <f>Parameters!V25</f>
        <v>-4</v>
      </c>
      <c r="W8" s="14">
        <f>Parameters!W25</f>
        <v>-3</v>
      </c>
      <c r="X8" s="14">
        <f>Parameters!X25</f>
        <v>-2</v>
      </c>
      <c r="Y8" s="14">
        <f>Parameters!Y25</f>
        <v>-1</v>
      </c>
      <c r="Z8" s="14">
        <f>Parameters!Z25</f>
        <v>0</v>
      </c>
      <c r="AA8" s="14">
        <f>Parameters!AA25</f>
        <v>1</v>
      </c>
      <c r="AB8" s="14">
        <f>Parameters!AB25</f>
        <v>2</v>
      </c>
      <c r="AC8" s="14">
        <f>Parameters!AC25</f>
        <v>3</v>
      </c>
      <c r="AD8" s="14">
        <f>Parameters!AD25</f>
        <v>4</v>
      </c>
      <c r="AE8" s="14">
        <f>Parameters!AE25</f>
        <v>5</v>
      </c>
      <c r="AF8" s="14">
        <f>Parameters!AF25</f>
        <v>6</v>
      </c>
      <c r="AG8" s="14">
        <f>Parameters!AG25</f>
        <v>7</v>
      </c>
      <c r="AH8" s="14">
        <f>Parameters!AH25</f>
        <v>8</v>
      </c>
      <c r="AI8" s="14">
        <f>Parameters!AI25</f>
        <v>9</v>
      </c>
      <c r="AJ8" s="14">
        <f>Parameters!AJ25</f>
        <v>10</v>
      </c>
      <c r="AK8" s="14">
        <f>Parameters!AK25</f>
        <v>11</v>
      </c>
      <c r="AL8" s="14">
        <f>Parameters!AL25</f>
        <v>12</v>
      </c>
      <c r="AM8" s="14">
        <f>Parameters!AM25</f>
        <v>13</v>
      </c>
      <c r="AN8" s="14">
        <f>Parameters!AN25</f>
        <v>14</v>
      </c>
      <c r="AO8" s="14">
        <f>Parameters!AO25</f>
        <v>15</v>
      </c>
      <c r="AP8" s="14">
        <f>Parameters!AP25</f>
        <v>16</v>
      </c>
      <c r="AQ8" s="14">
        <f>Parameters!AQ25</f>
        <v>17</v>
      </c>
      <c r="AR8" s="14">
        <f>Parameters!AR25</f>
        <v>18</v>
      </c>
      <c r="AS8" s="14">
        <f>Parameters!AS25</f>
        <v>19</v>
      </c>
      <c r="AT8" s="14">
        <f>Parameters!AT25</f>
        <v>20</v>
      </c>
      <c r="AU8" s="14">
        <f>Parameters!AU25</f>
        <v>21</v>
      </c>
      <c r="AV8" s="14">
        <f>Parameters!AV25</f>
        <v>22</v>
      </c>
      <c r="AW8" s="14">
        <f>Parameters!AW25</f>
        <v>23</v>
      </c>
      <c r="AX8" s="14">
        <f>Parameters!AX25</f>
        <v>24</v>
      </c>
      <c r="AY8" s="14">
        <f>Parameters!AY25</f>
        <v>25</v>
      </c>
      <c r="AZ8" s="14">
        <f>Parameters!AZ25</f>
        <v>26</v>
      </c>
      <c r="BA8" s="14">
        <f>Parameters!BA25</f>
        <v>27</v>
      </c>
      <c r="BB8" s="14">
        <f>Parameters!BB25</f>
        <v>28</v>
      </c>
      <c r="BC8" s="14">
        <f>Parameters!BC25</f>
        <v>29</v>
      </c>
      <c r="BD8" s="14">
        <f>Parameters!BD25</f>
        <v>30</v>
      </c>
      <c r="BE8" s="14">
        <f>Parameters!BE25</f>
        <v>31</v>
      </c>
      <c r="BF8" s="14">
        <f>Parameters!BF25</f>
        <v>32</v>
      </c>
      <c r="BG8" s="14">
        <f>Parameters!BG25</f>
        <v>33</v>
      </c>
      <c r="BH8" s="14">
        <f>Parameters!BH25</f>
        <v>34</v>
      </c>
      <c r="BI8" s="14">
        <f>Parameters!BI25</f>
        <v>35</v>
      </c>
      <c r="BJ8" s="14">
        <f>Parameters!BJ25</f>
        <v>36</v>
      </c>
      <c r="BK8" s="14">
        <f>Parameters!BK25</f>
        <v>37</v>
      </c>
      <c r="BL8" s="14">
        <f>Parameters!BL25</f>
        <v>38</v>
      </c>
      <c r="BM8" s="14">
        <f>Parameters!BM25</f>
        <v>39</v>
      </c>
      <c r="BN8" s="14">
        <f>Parameters!BN25</f>
        <v>40</v>
      </c>
      <c r="BO8" s="14">
        <f>Parameters!BO25</f>
        <v>41</v>
      </c>
      <c r="BP8" s="14">
        <f>Parameters!BP25</f>
        <v>42</v>
      </c>
      <c r="BQ8" s="14">
        <f>Parameters!BQ25</f>
        <v>43</v>
      </c>
    </row>
    <row r="9" spans="1:72">
      <c r="J9" s="16">
        <f>Parameters!J26</f>
        <v>2008</v>
      </c>
      <c r="K9" s="16">
        <f>Parameters!K26</f>
        <v>2009</v>
      </c>
      <c r="L9" s="16">
        <f>Parameters!L26</f>
        <v>2010</v>
      </c>
      <c r="M9" s="16">
        <f>Parameters!M26</f>
        <v>2011</v>
      </c>
      <c r="N9" s="16">
        <f>Parameters!N26</f>
        <v>2012</v>
      </c>
      <c r="O9" s="16">
        <f>Parameters!O26</f>
        <v>2013</v>
      </c>
      <c r="P9" s="16">
        <f>Parameters!P26</f>
        <v>2014</v>
      </c>
      <c r="Q9" s="16">
        <f>Parameters!Q26</f>
        <v>2015</v>
      </c>
      <c r="R9" s="16">
        <f>Parameters!R26</f>
        <v>2016</v>
      </c>
      <c r="S9" s="16">
        <f>Parameters!S26</f>
        <v>2017</v>
      </c>
      <c r="T9" s="16">
        <f>Parameters!T26</f>
        <v>2018</v>
      </c>
      <c r="U9" s="16">
        <f>Parameters!U26</f>
        <v>2019</v>
      </c>
      <c r="V9" s="16">
        <f>Parameters!V26</f>
        <v>2020</v>
      </c>
      <c r="W9" s="16">
        <f>Parameters!W26</f>
        <v>2021</v>
      </c>
      <c r="X9" s="26">
        <f>Parameters!X26</f>
        <v>2022</v>
      </c>
      <c r="Y9" s="26">
        <f>Parameters!Y26</f>
        <v>2023</v>
      </c>
      <c r="Z9" s="16">
        <f>Parameters!Z26</f>
        <v>2024</v>
      </c>
      <c r="AA9" s="16">
        <f>Parameters!AA26</f>
        <v>2025</v>
      </c>
      <c r="AB9" s="16">
        <f>Parameters!AB26</f>
        <v>2026</v>
      </c>
      <c r="AC9" s="16">
        <f>Parameters!AC26</f>
        <v>2027</v>
      </c>
      <c r="AD9" s="16">
        <f>Parameters!AD26</f>
        <v>2028</v>
      </c>
      <c r="AE9" s="16">
        <f>Parameters!AE26</f>
        <v>2029</v>
      </c>
      <c r="AF9" s="16">
        <f>Parameters!AF26</f>
        <v>2030</v>
      </c>
      <c r="AG9" s="16">
        <f>Parameters!AG26</f>
        <v>2031</v>
      </c>
      <c r="AH9" s="16">
        <f>Parameters!AH26</f>
        <v>2032</v>
      </c>
      <c r="AI9" s="16">
        <f>Parameters!AI26</f>
        <v>2033</v>
      </c>
      <c r="AJ9" s="16">
        <f>Parameters!AJ26</f>
        <v>2034</v>
      </c>
      <c r="AK9" s="16">
        <f>Parameters!AK26</f>
        <v>2035</v>
      </c>
      <c r="AL9" s="16">
        <f>Parameters!AL26</f>
        <v>2036</v>
      </c>
      <c r="AM9" s="16">
        <f>Parameters!AM26</f>
        <v>2037</v>
      </c>
      <c r="AN9" s="16">
        <f>Parameters!AN26</f>
        <v>2038</v>
      </c>
      <c r="AO9" s="16">
        <f>Parameters!AO26</f>
        <v>2039</v>
      </c>
      <c r="AP9" s="16">
        <f>Parameters!AP26</f>
        <v>2040</v>
      </c>
      <c r="AQ9" s="16">
        <f>Parameters!AQ26</f>
        <v>2041</v>
      </c>
      <c r="AR9" s="16">
        <f>Parameters!AR26</f>
        <v>2042</v>
      </c>
      <c r="AS9" s="16">
        <f>Parameters!AS26</f>
        <v>2043</v>
      </c>
      <c r="AT9" s="16">
        <f>Parameters!AT26</f>
        <v>2044</v>
      </c>
      <c r="AU9" s="16">
        <f>Parameters!AU26</f>
        <v>2045</v>
      </c>
      <c r="AV9" s="16">
        <f>Parameters!AV26</f>
        <v>2046</v>
      </c>
      <c r="AW9" s="16">
        <f>Parameters!AW26</f>
        <v>2047</v>
      </c>
      <c r="AX9" s="16">
        <f>Parameters!AX26</f>
        <v>2048</v>
      </c>
      <c r="AY9" s="16">
        <f>Parameters!AY26</f>
        <v>2049</v>
      </c>
      <c r="AZ9" s="16">
        <f>Parameters!AZ26</f>
        <v>2050</v>
      </c>
      <c r="BA9" s="16">
        <f>Parameters!BA26</f>
        <v>2051</v>
      </c>
      <c r="BB9" s="16">
        <f>Parameters!BB26</f>
        <v>2052</v>
      </c>
      <c r="BC9" s="16">
        <f>Parameters!BC26</f>
        <v>2053</v>
      </c>
      <c r="BD9" s="16">
        <f>Parameters!BD26</f>
        <v>2054</v>
      </c>
      <c r="BE9" s="16">
        <f>Parameters!BE26</f>
        <v>2055</v>
      </c>
      <c r="BF9" s="16">
        <f>Parameters!BF26</f>
        <v>2056</v>
      </c>
      <c r="BG9" s="16">
        <f>Parameters!BG26</f>
        <v>2057</v>
      </c>
      <c r="BH9" s="16">
        <f>Parameters!BH26</f>
        <v>2058</v>
      </c>
      <c r="BI9" s="16">
        <f>Parameters!BI26</f>
        <v>2059</v>
      </c>
      <c r="BJ9" s="16">
        <f>Parameters!BJ26</f>
        <v>2060</v>
      </c>
      <c r="BK9" s="16">
        <f>Parameters!BK26</f>
        <v>2061</v>
      </c>
      <c r="BL9" s="16">
        <f>Parameters!BL26</f>
        <v>2062</v>
      </c>
      <c r="BM9" s="16">
        <f>Parameters!BM26</f>
        <v>2063</v>
      </c>
      <c r="BN9" s="16">
        <f>Parameters!BN26</f>
        <v>2064</v>
      </c>
      <c r="BO9" s="16">
        <f>Parameters!BO26</f>
        <v>2065</v>
      </c>
      <c r="BP9" s="16">
        <f>Parameters!BP26</f>
        <v>2066</v>
      </c>
      <c r="BQ9" s="16">
        <f>Parameters!BQ26</f>
        <v>2067</v>
      </c>
      <c r="BS9" s="3" t="s">
        <v>473</v>
      </c>
    </row>
    <row r="10" spans="1:72">
      <c r="I10" s="21" t="s">
        <v>30</v>
      </c>
      <c r="X10" s="14"/>
      <c r="Y10" s="14"/>
      <c r="Z10" s="14" t="str">
        <f>CONCATENATE(Project!$AB$20,"$")</f>
        <v>2024$</v>
      </c>
      <c r="AA10" s="14" t="str">
        <f>CONCATENATE(Project!$AB$20,"$")</f>
        <v>2024$</v>
      </c>
      <c r="AB10" s="14" t="str">
        <f>CONCATENATE(Project!$AB$20,"$")</f>
        <v>2024$</v>
      </c>
      <c r="AC10" s="14" t="str">
        <f>CONCATENATE(Project!$AB$20,"$")</f>
        <v>2024$</v>
      </c>
      <c r="AD10" s="14" t="str">
        <f>CONCATENATE(Project!$AB$20,"$")</f>
        <v>2024$</v>
      </c>
      <c r="AE10" s="14" t="str">
        <f>CONCATENATE(Project!$AB$20,"$")</f>
        <v>2024$</v>
      </c>
      <c r="AF10" s="14" t="str">
        <f>CONCATENATE(Project!$AB$20,"$")</f>
        <v>2024$</v>
      </c>
      <c r="AG10" s="14" t="str">
        <f>CONCATENATE(Project!$AB$20,"$")</f>
        <v>2024$</v>
      </c>
      <c r="AH10" s="14" t="str">
        <f>CONCATENATE(Project!$AB$20,"$")</f>
        <v>2024$</v>
      </c>
      <c r="AI10" s="14" t="str">
        <f>CONCATENATE(Project!$AB$20,"$")</f>
        <v>2024$</v>
      </c>
      <c r="AJ10" s="14" t="str">
        <f>CONCATENATE(Project!$AB$20,"$")</f>
        <v>2024$</v>
      </c>
      <c r="AK10" s="14" t="str">
        <f>CONCATENATE(Project!$AB$20,"$")</f>
        <v>2024$</v>
      </c>
      <c r="AL10" s="14" t="str">
        <f>CONCATENATE(Project!$AB$20,"$")</f>
        <v>2024$</v>
      </c>
      <c r="AM10" s="14" t="str">
        <f>CONCATENATE(Project!$AB$20,"$")</f>
        <v>2024$</v>
      </c>
      <c r="AN10" s="14" t="str">
        <f>CONCATENATE(Project!$AB$20,"$")</f>
        <v>2024$</v>
      </c>
      <c r="AO10" s="14" t="str">
        <f>CONCATENATE(Project!$AB$20,"$")</f>
        <v>2024$</v>
      </c>
      <c r="AP10" s="14" t="str">
        <f>CONCATENATE(Project!$AB$20,"$")</f>
        <v>2024$</v>
      </c>
      <c r="AQ10" s="14" t="str">
        <f>CONCATENATE(Project!$AB$20,"$")</f>
        <v>2024$</v>
      </c>
      <c r="AR10" s="14" t="str">
        <f>CONCATENATE(Project!$AB$20,"$")</f>
        <v>2024$</v>
      </c>
      <c r="AS10" s="14" t="str">
        <f>CONCATENATE(Project!$AB$20,"$")</f>
        <v>2024$</v>
      </c>
      <c r="AT10" s="14" t="str">
        <f>CONCATENATE(Project!$AB$20,"$")</f>
        <v>2024$</v>
      </c>
      <c r="AU10" s="14" t="str">
        <f>CONCATENATE(Project!$AB$20,"$")</f>
        <v>2024$</v>
      </c>
      <c r="AV10" s="14" t="str">
        <f>CONCATENATE(Project!$AB$20,"$")</f>
        <v>2024$</v>
      </c>
      <c r="AW10" s="14" t="str">
        <f>CONCATENATE(Project!$AB$20,"$")</f>
        <v>2024$</v>
      </c>
      <c r="AX10" s="14" t="str">
        <f>CONCATENATE(Project!$AB$20,"$")</f>
        <v>2024$</v>
      </c>
      <c r="AY10" s="14" t="str">
        <f>CONCATENATE(Project!$AB$20,"$")</f>
        <v>2024$</v>
      </c>
      <c r="AZ10" s="14" t="str">
        <f>CONCATENATE(Project!$AB$20,"$")</f>
        <v>2024$</v>
      </c>
      <c r="BA10" s="14" t="str">
        <f>CONCATENATE(Project!$AB$20,"$")</f>
        <v>2024$</v>
      </c>
      <c r="BB10" s="14" t="str">
        <f>CONCATENATE(Project!$AB$20,"$")</f>
        <v>2024$</v>
      </c>
      <c r="BC10" s="14" t="str">
        <f>CONCATENATE(Project!$AB$20,"$")</f>
        <v>2024$</v>
      </c>
      <c r="BD10" s="14" t="str">
        <f>CONCATENATE(Project!$AB$20,"$")</f>
        <v>2024$</v>
      </c>
      <c r="BE10" s="14" t="str">
        <f>CONCATENATE(Project!$AB$20,"$")</f>
        <v>2024$</v>
      </c>
      <c r="BF10" s="14" t="str">
        <f>CONCATENATE(Project!$AB$20,"$")</f>
        <v>2024$</v>
      </c>
      <c r="BG10" s="14" t="str">
        <f>CONCATENATE(Project!$AB$20,"$")</f>
        <v>2024$</v>
      </c>
      <c r="BH10" s="14" t="str">
        <f>CONCATENATE(Project!$AB$20,"$")</f>
        <v>2024$</v>
      </c>
      <c r="BI10" s="14" t="str">
        <f>CONCATENATE(Project!$AB$20,"$")</f>
        <v>2024$</v>
      </c>
      <c r="BJ10" s="14" t="str">
        <f>CONCATENATE(Project!$AB$20,"$")</f>
        <v>2024$</v>
      </c>
      <c r="BK10" s="14" t="str">
        <f>CONCATENATE(Project!$AB$20,"$")</f>
        <v>2024$</v>
      </c>
      <c r="BL10" s="14" t="str">
        <f>CONCATENATE(Project!$AB$20,"$")</f>
        <v>2024$</v>
      </c>
      <c r="BM10" s="14" t="str">
        <f>CONCATENATE(Project!$AB$20,"$")</f>
        <v>2024$</v>
      </c>
      <c r="BN10" s="14" t="str">
        <f>CONCATENATE(Project!$AB$20,"$")</f>
        <v>2024$</v>
      </c>
      <c r="BO10" s="14" t="str">
        <f>CONCATENATE(Project!$AB$20,"$")</f>
        <v>2024$</v>
      </c>
      <c r="BP10" s="14" t="str">
        <f>CONCATENATE(Project!$AB$20,"$")</f>
        <v>2024$</v>
      </c>
      <c r="BQ10" s="14" t="str">
        <f>CONCATENATE(Project!$AB$20,"$")</f>
        <v>2024$</v>
      </c>
    </row>
    <row r="11" spans="1:72" ht="18.5">
      <c r="A11" s="54" t="s">
        <v>474</v>
      </c>
      <c r="B11" s="6"/>
      <c r="C11" s="6"/>
      <c r="D11" s="6"/>
      <c r="E11" s="6"/>
      <c r="F11" s="6"/>
      <c r="G11" s="6"/>
      <c r="H11" s="6"/>
      <c r="I11" s="35"/>
      <c r="BT11" s="104"/>
    </row>
    <row r="12" spans="1:72">
      <c r="B12" s="3"/>
      <c r="C12" s="3"/>
      <c r="D12" s="3"/>
      <c r="E12" s="3"/>
      <c r="F12" s="3"/>
      <c r="G12" s="3"/>
      <c r="I12" s="21"/>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S12" s="8"/>
    </row>
    <row r="13" spans="1:72">
      <c r="A13" t="s">
        <v>35</v>
      </c>
      <c r="C13" s="97">
        <f>Project!B27</f>
        <v>2033</v>
      </c>
      <c r="D13" s="3"/>
      <c r="E13" s="3"/>
      <c r="F13" s="3"/>
      <c r="G13" s="3"/>
      <c r="I13" s="21"/>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S13" s="8"/>
    </row>
    <row r="14" spans="1:72" ht="12.75" customHeight="1">
      <c r="C14" s="95"/>
      <c r="D14" s="3"/>
      <c r="E14" s="3"/>
      <c r="I14" s="21"/>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S14" s="8"/>
    </row>
    <row r="15" spans="1:72" ht="15" customHeight="1">
      <c r="A15" t="s">
        <v>475</v>
      </c>
      <c r="C15" s="95"/>
      <c r="D15" s="3" t="s">
        <v>476</v>
      </c>
      <c r="E15" s="3" t="s">
        <v>477</v>
      </c>
      <c r="I15" s="21"/>
      <c r="Z15" s="48"/>
      <c r="AA15" s="48"/>
      <c r="AB15" s="48"/>
      <c r="AC15" s="48"/>
      <c r="AD15" s="48"/>
      <c r="AE15" s="545">
        <f>AE16/$C$16</f>
        <v>0.02</v>
      </c>
      <c r="AF15" s="545">
        <f t="shared" ref="AF15:AJ15" si="0">AF16/$C$16</f>
        <v>0.24</v>
      </c>
      <c r="AG15" s="545">
        <f t="shared" si="0"/>
        <v>0.24</v>
      </c>
      <c r="AH15" s="545">
        <f t="shared" si="0"/>
        <v>0.24</v>
      </c>
      <c r="AI15" s="545">
        <f t="shared" si="0"/>
        <v>0.24</v>
      </c>
      <c r="AJ15" s="545">
        <f t="shared" si="0"/>
        <v>0.02</v>
      </c>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S15" s="8"/>
    </row>
    <row r="16" spans="1:72" ht="15" customHeight="1">
      <c r="A16" s="17" t="s">
        <v>478</v>
      </c>
      <c r="B16" s="3"/>
      <c r="C16" s="149">
        <v>479971223</v>
      </c>
      <c r="D16" s="3">
        <v>2030</v>
      </c>
      <c r="E16" s="148">
        <f>C16/Parameters!AF39</f>
        <v>419039464.1781736</v>
      </c>
      <c r="F16" s="148"/>
      <c r="I16" s="21" t="str">
        <f>$D$16&amp;"$"</f>
        <v>2030$</v>
      </c>
      <c r="X16" s="15"/>
      <c r="Y16" s="15"/>
      <c r="Z16" s="531"/>
      <c r="AA16" s="146"/>
      <c r="AB16" s="146"/>
      <c r="AC16" s="146"/>
      <c r="AD16" s="343"/>
      <c r="AE16" s="347">
        <f>0.02*$C$16</f>
        <v>9599424.4600000009</v>
      </c>
      <c r="AF16" s="347">
        <f>$C$16*(0.96/4)</f>
        <v>115193093.52</v>
      </c>
      <c r="AG16" s="347">
        <f>$C$16*(0.96/4)</f>
        <v>115193093.52</v>
      </c>
      <c r="AH16" s="347">
        <f>$C$16*(0.96/4)</f>
        <v>115193093.52</v>
      </c>
      <c r="AI16" s="347">
        <f>$C$16*(0.96/4)</f>
        <v>115193093.52</v>
      </c>
      <c r="AJ16" s="347">
        <f>0.02*$C$16</f>
        <v>9599424.4600000009</v>
      </c>
      <c r="AK16" s="344"/>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S16" s="143"/>
    </row>
    <row r="17" spans="1:75" ht="15" customHeight="1">
      <c r="A17" s="334"/>
      <c r="C17" s="149"/>
      <c r="D17" s="3"/>
      <c r="E17" s="32"/>
      <c r="I17" s="21"/>
      <c r="X17" s="15"/>
      <c r="Y17" s="15"/>
      <c r="Z17" s="531"/>
      <c r="AA17" s="146"/>
      <c r="AB17" s="146"/>
      <c r="AC17" s="146"/>
      <c r="AD17" s="146"/>
      <c r="AE17" s="345"/>
      <c r="AF17" s="346"/>
      <c r="AG17" s="346"/>
      <c r="AH17" s="346"/>
      <c r="AI17" s="346"/>
      <c r="AJ17" s="346"/>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S17" s="8"/>
    </row>
    <row r="19" spans="1:75">
      <c r="A19" s="3" t="s">
        <v>479</v>
      </c>
      <c r="C19" s="71">
        <f>SUM(C16:C17)</f>
        <v>479971223</v>
      </c>
      <c r="D19" s="148"/>
      <c r="E19" s="148">
        <f>SUM(E16:E17)</f>
        <v>419039464.1781736</v>
      </c>
      <c r="I19" s="21"/>
    </row>
    <row r="20" spans="1:75">
      <c r="A20" s="18" t="s">
        <v>480</v>
      </c>
      <c r="C20" s="34"/>
      <c r="I20" s="21"/>
      <c r="X20" s="48"/>
      <c r="Y20" s="48"/>
      <c r="Z20" s="48">
        <f>INDEX(Parameters!$J$39:$BQ$39,1,MATCH(Z9,Parameters!$J$26:$BQ$26,0))</f>
        <v>1</v>
      </c>
      <c r="AA20" s="48">
        <f>INDEX(Parameters!$J$39:$BQ$39,1,MATCH(AA9,Parameters!$J$26:$BQ$26,0))</f>
        <v>1.0223214285714286</v>
      </c>
      <c r="AB20" s="48">
        <f>INDEX(Parameters!$J$39:$BQ$39,1,MATCH(AB9,Parameters!$J$26:$BQ$26,0))</f>
        <v>1.0471938775510203</v>
      </c>
      <c r="AC20" s="48">
        <f>INDEX(Parameters!$J$39:$BQ$39,1,MATCH(AC9,Parameters!$J$26:$BQ$26,0))</f>
        <v>1.071747448979592</v>
      </c>
      <c r="AD20" s="48">
        <f>INDEX(Parameters!$J$39:$BQ$39,1,MATCH(AD9,Parameters!$J$26:$BQ$26,0))</f>
        <v>1.0956632653061227</v>
      </c>
      <c r="AE20" s="48">
        <f>INDEX(Parameters!$J$39:$BQ$39,1,MATCH(AE9,Parameters!$J$26:$BQ$26,0))</f>
        <v>1.1202168367346941</v>
      </c>
      <c r="AF20" s="48">
        <f>INDEX(Parameters!$J$39:$BQ$39,1,MATCH(AF9,Parameters!$J$26:$BQ$26,0))</f>
        <v>1.1454081632653064</v>
      </c>
      <c r="AG20" s="48">
        <f>INDEX(Parameters!$J$39:$BQ$39,1,MATCH(AG9,Parameters!$J$26:$BQ$26,0))</f>
        <v>1.170918367346939</v>
      </c>
      <c r="AH20" s="48">
        <f>INDEX(Parameters!$J$39:$BQ$39,1,MATCH(AH9,Parameters!$J$26:$BQ$26,0))</f>
        <v>1.1973852040816328</v>
      </c>
      <c r="AI20" s="48">
        <f>INDEX(Parameters!$J$39:$BQ$39,1,MATCH(AI9,Parameters!$J$26:$BQ$26,0))</f>
        <v>1.224170918367347</v>
      </c>
      <c r="AJ20" s="48">
        <f>INDEX(Parameters!$J$39:$BQ$39,1,MATCH(AJ9,Parameters!$J$26:$BQ$26,0))</f>
        <v>1.2515943877551023</v>
      </c>
      <c r="AK20" s="48">
        <f>INDEX(Parameters!$J$39:$BQ$39,1,MATCH(AK9,Parameters!$J$26:$BQ$26,0))</f>
        <v>1.2796556122448981</v>
      </c>
      <c r="AL20" s="48">
        <f>INDEX(Parameters!$J$39:$BQ$39,1,MATCH(AL9,Parameters!$J$26:$BQ$26,0))</f>
        <v>0</v>
      </c>
      <c r="AM20" s="48">
        <f>INDEX(Parameters!$J$39:$BQ$39,1,MATCH(AM9,Parameters!$J$26:$BQ$26,0))</f>
        <v>0</v>
      </c>
      <c r="AN20" s="48">
        <f>INDEX(Parameters!$J$39:$BQ$39,1,MATCH(AN9,Parameters!$J$26:$BQ$26,0))</f>
        <v>0</v>
      </c>
      <c r="AO20" s="48">
        <f>INDEX(Parameters!$J$39:$BQ$39,1,MATCH(AO9,Parameters!$J$26:$BQ$26,0))</f>
        <v>0</v>
      </c>
      <c r="AP20" s="48">
        <f>INDEX(Parameters!$J$39:$BQ$39,1,MATCH(AP9,Parameters!$J$26:$BQ$26,0))</f>
        <v>0</v>
      </c>
      <c r="AQ20" s="48">
        <f>INDEX(Parameters!$J$39:$BQ$39,1,MATCH(AQ9,Parameters!$J$26:$BQ$26,0))</f>
        <v>0</v>
      </c>
      <c r="AR20" s="48">
        <f>INDEX(Parameters!$J$39:$BQ$39,1,MATCH(AR9,Parameters!$J$26:$BQ$26,0))</f>
        <v>0</v>
      </c>
      <c r="AS20" s="48">
        <f>INDEX(Parameters!$J$39:$BQ$39,1,MATCH(AS9,Parameters!$J$26:$BQ$26,0))</f>
        <v>0</v>
      </c>
      <c r="AT20" s="48">
        <f>INDEX(Parameters!$J$39:$BQ$39,1,MATCH(AT9,Parameters!$J$26:$BQ$26,0))</f>
        <v>0</v>
      </c>
      <c r="AU20" s="48">
        <f>INDEX(Parameters!$J$39:$BQ$39,1,MATCH(AU9,Parameters!$J$26:$BQ$26,0))</f>
        <v>0</v>
      </c>
      <c r="AV20" s="48">
        <f>INDEX(Parameters!$J$39:$BQ$39,1,MATCH(AV9,Parameters!$J$26:$BQ$26,0))</f>
        <v>0</v>
      </c>
      <c r="AW20" s="48">
        <f>INDEX(Parameters!$J$39:$BQ$39,1,MATCH(AW9,Parameters!$J$26:$BQ$26,0))</f>
        <v>0</v>
      </c>
      <c r="AX20" s="48">
        <f>INDEX(Parameters!$J$39:$BQ$39,1,MATCH(AX9,Parameters!$J$26:$BQ$26,0))</f>
        <v>0</v>
      </c>
      <c r="AY20" s="48">
        <f>INDEX(Parameters!$J$39:$BQ$39,1,MATCH(AY9,Parameters!$J$26:$BQ$26,0))</f>
        <v>0</v>
      </c>
      <c r="AZ20" s="48">
        <f>INDEX(Parameters!$J$39:$BQ$39,1,MATCH(AZ9,Parameters!$J$26:$BQ$26,0))</f>
        <v>0</v>
      </c>
      <c r="BA20" s="48">
        <f>INDEX(Parameters!$J$39:$BQ$39,1,MATCH(BA9,Parameters!$J$26:$BQ$26,0))</f>
        <v>0</v>
      </c>
      <c r="BB20" s="48">
        <f>INDEX(Parameters!$J$39:$BQ$39,1,MATCH(BB9,Parameters!$J$26:$BQ$26,0))</f>
        <v>0</v>
      </c>
      <c r="BC20" s="48">
        <f>INDEX(Parameters!$J$39:$BQ$39,1,MATCH(BC9,Parameters!$J$26:$BQ$26,0))</f>
        <v>0</v>
      </c>
      <c r="BD20" s="48">
        <f>INDEX(Parameters!$J$39:$BQ$39,1,MATCH(BD9,Parameters!$J$26:$BQ$26,0))</f>
        <v>0</v>
      </c>
      <c r="BE20" s="48">
        <f>INDEX(Parameters!$J$39:$BQ$39,1,MATCH(BE9,Parameters!$J$26:$BQ$26,0))</f>
        <v>0</v>
      </c>
      <c r="BF20" s="48">
        <f>INDEX(Parameters!$J$39:$BQ$39,1,MATCH(BF9,Parameters!$J$26:$BQ$26,0))</f>
        <v>0</v>
      </c>
      <c r="BG20" s="48">
        <f>INDEX(Parameters!$J$39:$BQ$39,1,MATCH(BG9,Parameters!$J$26:$BQ$26,0))</f>
        <v>0</v>
      </c>
      <c r="BH20" s="48">
        <f>INDEX(Parameters!$J$39:$BQ$39,1,MATCH(BH9,Parameters!$J$26:$BQ$26,0))</f>
        <v>0</v>
      </c>
      <c r="BI20" s="48">
        <f>INDEX(Parameters!$J$39:$BQ$39,1,MATCH(BI9,Parameters!$J$26:$BQ$26,0))</f>
        <v>0</v>
      </c>
      <c r="BJ20" s="48">
        <f>INDEX(Parameters!$J$39:$BQ$39,1,MATCH(BJ9,Parameters!$J$26:$BQ$26,0))</f>
        <v>0</v>
      </c>
      <c r="BK20" s="48">
        <f>INDEX(Parameters!$J$39:$BQ$39,1,MATCH(BK9,Parameters!$J$26:$BQ$26,0))</f>
        <v>0</v>
      </c>
      <c r="BL20" s="48">
        <f>INDEX(Parameters!$J$39:$BQ$39,1,MATCH(BL9,Parameters!$J$26:$BQ$26,0))</f>
        <v>0</v>
      </c>
      <c r="BM20" s="48">
        <f>INDEX(Parameters!$J$39:$BQ$39,1,MATCH(BM9,Parameters!$J$26:$BQ$26,0))</f>
        <v>0</v>
      </c>
      <c r="BN20" s="48">
        <f>INDEX(Parameters!$J$39:$BQ$39,1,MATCH(BN9,Parameters!$J$26:$BQ$26,0))</f>
        <v>0</v>
      </c>
      <c r="BO20" s="48">
        <f>INDEX(Parameters!$J$39:$BQ$39,1,MATCH(BO9,Parameters!$J$26:$BQ$26,0))</f>
        <v>0</v>
      </c>
      <c r="BP20" s="48">
        <f>INDEX(Parameters!$J$39:$BQ$39,1,MATCH(BP9,Parameters!$J$26:$BQ$26,0))</f>
        <v>0</v>
      </c>
      <c r="BQ20" s="48">
        <f>INDEX(Parameters!$J$39:$BQ$39,1,MATCH(BQ9,Parameters!$J$26:$BQ$26,0))</f>
        <v>0</v>
      </c>
    </row>
    <row r="21" spans="1:75">
      <c r="F21" s="3"/>
      <c r="G21" s="3"/>
      <c r="I21" s="21"/>
    </row>
    <row r="22" spans="1:75">
      <c r="A22" t="s">
        <v>481</v>
      </c>
      <c r="B22" s="3"/>
      <c r="C22" s="15">
        <f>SUM(X22:BQ22)</f>
        <v>419039464.17817366</v>
      </c>
      <c r="D22" s="3"/>
      <c r="E22" s="3"/>
      <c r="F22" s="3"/>
      <c r="G22" s="3"/>
      <c r="I22" s="21" t="str">
        <f>CONCATENATE(Parameters!$C$26,"$")</f>
        <v>2024$</v>
      </c>
      <c r="X22" s="84"/>
      <c r="Y22" s="84"/>
      <c r="Z22" s="84">
        <f>IF(LEFT($I16,3)="YOE",Z16/Z$20,Z16/INDEX(Parameters!$J$39:$BQ$39,1,MATCH(VALUE(LEFT($I16,4)),Parameters!$J$26:$BQ$26,0)))</f>
        <v>0</v>
      </c>
      <c r="AA22" s="84">
        <f>IF(LEFT($I16,3)="YOE",AA16/AA$20,AA16/INDEX(Parameters!$J$39:$BQ$39,1,MATCH(VALUE(LEFT($I16,4)),Parameters!$J$26:$BQ$26,0)))</f>
        <v>0</v>
      </c>
      <c r="AB22" s="84">
        <f>IF(LEFT($I16,3)="YOE",AB16/AB$20,AB16/INDEX(Parameters!$J$39:$BQ$39,1,MATCH(VALUE(LEFT($I16,4)),Parameters!$J$26:$BQ$26,0)))</f>
        <v>0</v>
      </c>
      <c r="AC22" s="84">
        <f>IF(LEFT($I16,3)="YOE",AC16/AC$20,AC16/INDEX(Parameters!$J$39:$BQ$39,1,MATCH(VALUE(LEFT($I16,4)),Parameters!$J$26:$BQ$26,0)))</f>
        <v>0</v>
      </c>
      <c r="AD22" s="84">
        <f>IF(LEFT($I16,3)="YOE",AD16/AD$20,AD16/INDEX(Parameters!$J$39:$BQ$39,1,MATCH(VALUE(LEFT($I16,4)),Parameters!$J$26:$BQ$26,0)))</f>
        <v>0</v>
      </c>
      <c r="AE22" s="84">
        <f>IF(LEFT($I16,3)="YOE",AE16/AE$20,AE16/INDEX(Parameters!$J$39:$BQ$39,1,MATCH(VALUE(LEFT($I16,4)),Parameters!$J$26:$BQ$26,0)))</f>
        <v>8380789.2835634733</v>
      </c>
      <c r="AF22" s="84">
        <f>IF(LEFT($I16,3)="YOE",AF16/AF$20,AF16/INDEX(Parameters!$J$39:$BQ$39,1,MATCH(VALUE(LEFT($I16,4)),Parameters!$J$26:$BQ$26,0)))</f>
        <v>100569471.40276167</v>
      </c>
      <c r="AG22" s="84">
        <f>IF(LEFT($I16,3)="YOE",AG16/AG$20,AG16/INDEX(Parameters!$J$39:$BQ$39,1,MATCH(VALUE(LEFT($I16,4)),Parameters!$J$26:$BQ$26,0)))</f>
        <v>100569471.40276167</v>
      </c>
      <c r="AH22" s="84">
        <f>IF(LEFT($I16,3)="YOE",AH16/AH$20,AH16/INDEX(Parameters!$J$39:$BQ$39,1,MATCH(VALUE(LEFT($I16,4)),Parameters!$J$26:$BQ$26,0)))</f>
        <v>100569471.40276167</v>
      </c>
      <c r="AI22" s="84">
        <f>IF(LEFT($I16,3)="YOE",AI16/AI$20,AI16/INDEX(Parameters!$J$39:$BQ$39,1,MATCH(VALUE(LEFT($I16,4)),Parameters!$J$26:$BQ$26,0)))</f>
        <v>100569471.40276167</v>
      </c>
      <c r="AJ22" s="84">
        <f>IF(LEFT($I16,3)="YOE",AJ16/AJ$20,AJ16/INDEX(Parameters!$J$39:$BQ$39,1,MATCH(VALUE(LEFT($I16,4)),Parameters!$J$26:$BQ$26,0)))</f>
        <v>8380789.2835634733</v>
      </c>
      <c r="AK22" s="84">
        <f>IF(LEFT($I16,3)="YOE",AK16/AK$20,AK16/INDEX(Parameters!$J$39:$BQ$39,1,MATCH(VALUE(LEFT($I16,4)),Parameters!$J$26:$BQ$26,0)))</f>
        <v>0</v>
      </c>
      <c r="AL22" s="84">
        <f>IF(LEFT($I16,3)="YOE",AL16/AL$20,AL16/INDEX(Parameters!$J$39:$BQ$39,1,MATCH(VALUE(LEFT($I16,4)),Parameters!$J$26:$BQ$26,0)))</f>
        <v>0</v>
      </c>
      <c r="AM22" s="84">
        <f>IF(LEFT($I16,3)="YOE",AM16/AM$20,AM16/INDEX(Parameters!$J$39:$BQ$39,1,MATCH(VALUE(LEFT($I16,4)),Parameters!$J$26:$BQ$26,0)))</f>
        <v>0</v>
      </c>
      <c r="AN22" s="84">
        <f>IF(LEFT($I16,3)="YOE",AN16/AN$20,AN16/INDEX(Parameters!$J$39:$BQ$39,1,MATCH(VALUE(LEFT($I16,4)),Parameters!$J$26:$BQ$26,0)))</f>
        <v>0</v>
      </c>
      <c r="AO22" s="84">
        <f>IF(LEFT($I16,3)="YOE",AO16/AO$20,AO16/INDEX(Parameters!$J$39:$BQ$39,1,MATCH(VALUE(LEFT($I16,4)),Parameters!$J$26:$BQ$26,0)))</f>
        <v>0</v>
      </c>
      <c r="AP22" s="84">
        <f>IF(LEFT($I16,3)="YOE",AP16/AP$20,AP16/INDEX(Parameters!$J$39:$BQ$39,1,MATCH(VALUE(LEFT($I16,4)),Parameters!$J$26:$BQ$26,0)))</f>
        <v>0</v>
      </c>
      <c r="AQ22" s="84">
        <f>IF(LEFT($I16,3)="YOE",AQ16/AQ$20,AQ16/INDEX(Parameters!$J$39:$BQ$39,1,MATCH(VALUE(LEFT($I16,4)),Parameters!$J$26:$BQ$26,0)))</f>
        <v>0</v>
      </c>
      <c r="AR22" s="84">
        <f>IF(LEFT($I16,3)="YOE",AR16/AR$20,AR16/INDEX(Parameters!$J$39:$BQ$39,1,MATCH(VALUE(LEFT($I16,4)),Parameters!$J$26:$BQ$26,0)))</f>
        <v>0</v>
      </c>
      <c r="AS22" s="84">
        <f>IF(LEFT($I16,3)="YOE",AS16/AS$20,AS16/INDEX(Parameters!$J$39:$BQ$39,1,MATCH(VALUE(LEFT($I16,4)),Parameters!$J$26:$BQ$26,0)))</f>
        <v>0</v>
      </c>
      <c r="AT22" s="84">
        <f>IF(LEFT($I16,3)="YOE",AT16/AT$20,AT16/INDEX(Parameters!$J$39:$BQ$39,1,MATCH(VALUE(LEFT($I16,4)),Parameters!$J$26:$BQ$26,0)))</f>
        <v>0</v>
      </c>
      <c r="AU22" s="84">
        <f>IF(LEFT($I16,3)="YOE",AU16/AU$20,AU16/INDEX(Parameters!$J$39:$BQ$39,1,MATCH(VALUE(LEFT($I16,4)),Parameters!$J$26:$BQ$26,0)))</f>
        <v>0</v>
      </c>
      <c r="AV22" s="84">
        <f>IF(LEFT($I16,3)="YOE",AV16/AV$20,AV16/INDEX(Parameters!$J$39:$BQ$39,1,MATCH(VALUE(LEFT($I16,4)),Parameters!$J$26:$BQ$26,0)))</f>
        <v>0</v>
      </c>
      <c r="AW22" s="84">
        <f>IF(LEFT($I16,3)="YOE",AW16/AW$20,AW16/INDEX(Parameters!$J$39:$BQ$39,1,MATCH(VALUE(LEFT($I16,4)),Parameters!$J$26:$BQ$26,0)))</f>
        <v>0</v>
      </c>
      <c r="AX22" s="84">
        <f>IF(LEFT($I16,3)="YOE",AX16/AX$20,AX16/INDEX(Parameters!$J$39:$BQ$39,1,MATCH(VALUE(LEFT($I16,4)),Parameters!$J$26:$BQ$26,0)))</f>
        <v>0</v>
      </c>
      <c r="AY22" s="84">
        <f>IF(LEFT($I16,3)="YOE",AY16/AY$20,AY16/INDEX(Parameters!$J$39:$BQ$39,1,MATCH(VALUE(LEFT($I16,4)),Parameters!$J$26:$BQ$26,0)))</f>
        <v>0</v>
      </c>
      <c r="AZ22" s="84">
        <f>IF(LEFT($I16,3)="YOE",AZ16/AZ$20,AZ16/INDEX(Parameters!$J$39:$BQ$39,1,MATCH(VALUE(LEFT($I16,4)),Parameters!$J$26:$BQ$26,0)))</f>
        <v>0</v>
      </c>
      <c r="BA22" s="84">
        <f>IF(LEFT($I16,3)="YOE",BA16/BA$20,BA16/INDEX(Parameters!$J$39:$BQ$39,1,MATCH(VALUE(LEFT($I16,4)),Parameters!$J$26:$BQ$26,0)))</f>
        <v>0</v>
      </c>
      <c r="BB22" s="84">
        <f>IF(LEFT($I16,3)="YOE",BB16/BB$20,BB16/INDEX(Parameters!$J$39:$BQ$39,1,MATCH(VALUE(LEFT($I16,4)),Parameters!$J$26:$BQ$26,0)))</f>
        <v>0</v>
      </c>
      <c r="BC22" s="84">
        <f>IF(LEFT($I16,3)="YOE",BC16/BC$20,BC16/INDEX(Parameters!$J$39:$BQ$39,1,MATCH(VALUE(LEFT($I16,4)),Parameters!$J$26:$BQ$26,0)))</f>
        <v>0</v>
      </c>
      <c r="BD22" s="84">
        <f>IF(LEFT($I16,3)="YOE",BD16/BD$20,BD16/INDEX(Parameters!$J$39:$BQ$39,1,MATCH(VALUE(LEFT($I16,4)),Parameters!$J$26:$BQ$26,0)))</f>
        <v>0</v>
      </c>
      <c r="BE22" s="84">
        <f>IF(LEFT($I16,3)="YOE",BE16/BE$20,BE16/INDEX(Parameters!$J$39:$BQ$39,1,MATCH(VALUE(LEFT($I16,4)),Parameters!$J$26:$BQ$26,0)))</f>
        <v>0</v>
      </c>
      <c r="BF22" s="84">
        <f>IF(LEFT($I16,3)="YOE",BF16/BF$20,BF16/INDEX(Parameters!$J$39:$BQ$39,1,MATCH(VALUE(LEFT($I16,4)),Parameters!$J$26:$BQ$26,0)))</f>
        <v>0</v>
      </c>
      <c r="BG22" s="84">
        <f>IF(LEFT($I16,3)="YOE",BG16/BG$20,BG16/INDEX(Parameters!$J$39:$BQ$39,1,MATCH(VALUE(LEFT($I16,4)),Parameters!$J$26:$BQ$26,0)))</f>
        <v>0</v>
      </c>
      <c r="BH22" s="84">
        <f>IF(LEFT($I16,3)="YOE",BH16/BH$20,BH16/INDEX(Parameters!$J$39:$BQ$39,1,MATCH(VALUE(LEFT($I16,4)),Parameters!$J$26:$BQ$26,0)))</f>
        <v>0</v>
      </c>
      <c r="BI22" s="84">
        <f>IF(LEFT($I16,3)="YOE",BI16/BI$20,BI16/INDEX(Parameters!$J$39:$BQ$39,1,MATCH(VALUE(LEFT($I16,4)),Parameters!$J$26:$BQ$26,0)))</f>
        <v>0</v>
      </c>
      <c r="BJ22" s="84">
        <f>IF(LEFT($I16,3)="YOE",BJ16/BJ$20,BJ16/INDEX(Parameters!$J$39:$BQ$39,1,MATCH(VALUE(LEFT($I16,4)),Parameters!$J$26:$BQ$26,0)))</f>
        <v>0</v>
      </c>
      <c r="BK22" s="84">
        <f>IF(LEFT($I16,3)="YOE",BK16/BK$20,BK16/INDEX(Parameters!$J$39:$BQ$39,1,MATCH(VALUE(LEFT($I16,4)),Parameters!$J$26:$BQ$26,0)))</f>
        <v>0</v>
      </c>
      <c r="BL22" s="84">
        <f>IF(LEFT($I16,3)="YOE",BL16/BL$20,BL16/INDEX(Parameters!$J$39:$BQ$39,1,MATCH(VALUE(LEFT($I16,4)),Parameters!$J$26:$BQ$26,0)))</f>
        <v>0</v>
      </c>
      <c r="BM22" s="84">
        <f>IF(LEFT($I16,3)="YOE",BM16/BM$20,BM16/INDEX(Parameters!$J$39:$BQ$39,1,MATCH(VALUE(LEFT($I16,4)),Parameters!$J$26:$BQ$26,0)))</f>
        <v>0</v>
      </c>
      <c r="BN22" s="84">
        <f>IF(LEFT($I16,3)="YOE",BN16/BN$20,BN16/INDEX(Parameters!$J$39:$BQ$39,1,MATCH(VALUE(LEFT($I16,4)),Parameters!$J$26:$BQ$26,0)))</f>
        <v>0</v>
      </c>
      <c r="BO22" s="84">
        <f>IF(LEFT($I16,3)="YOE",BO16/BO$20,BO16/INDEX(Parameters!$J$39:$BQ$39,1,MATCH(VALUE(LEFT($I16,4)),Parameters!$J$26:$BQ$26,0)))</f>
        <v>0</v>
      </c>
      <c r="BP22" s="84">
        <f>IF(LEFT($I16,3)="YOE",BP16/BP$20,BP16/INDEX(Parameters!$J$39:$BQ$39,1,MATCH(VALUE(LEFT($I16,4)),Parameters!$J$26:$BQ$26,0)))</f>
        <v>0</v>
      </c>
      <c r="BQ22" s="84">
        <f>IF(LEFT($I16,3)="YOE",BQ16/BQ$20,BQ16/INDEX(Parameters!$J$39:$BQ$39,1,MATCH(VALUE(LEFT($I16,4)),Parameters!$J$26:$BQ$26,0)))</f>
        <v>0</v>
      </c>
      <c r="BS22" s="8"/>
    </row>
    <row r="23" spans="1:75" ht="37">
      <c r="A23" s="342" t="s">
        <v>482</v>
      </c>
      <c r="B23" s="49"/>
      <c r="C23" s="49"/>
      <c r="D23" s="49"/>
      <c r="E23" s="49"/>
      <c r="F23" s="49"/>
      <c r="G23" s="49"/>
      <c r="I23" s="21"/>
      <c r="X23" s="48"/>
      <c r="Y23" s="48"/>
      <c r="Z23" s="48"/>
      <c r="AA23" s="48"/>
      <c r="AB23" s="48"/>
      <c r="AC23" s="48"/>
      <c r="AD23" s="48"/>
      <c r="AE23" s="48"/>
      <c r="AF23" s="84"/>
      <c r="AG23" s="84"/>
      <c r="AH23" s="84"/>
      <c r="AI23" s="84"/>
      <c r="AJ23" s="84"/>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S23" s="8"/>
    </row>
    <row r="24" spans="1:75">
      <c r="A24" t="s">
        <v>263</v>
      </c>
      <c r="I24" s="21"/>
      <c r="AA24" s="32"/>
      <c r="BW24" s="8"/>
    </row>
    <row r="25" spans="1:75">
      <c r="A25" s="81" t="s">
        <v>483</v>
      </c>
      <c r="B25" s="3"/>
      <c r="C25" s="71">
        <f>SUM(X26:BF26)*'Sensitivity Analysis'!C7</f>
        <v>253114529.77979645</v>
      </c>
      <c r="D25" s="3"/>
      <c r="E25" s="3"/>
      <c r="F25" s="3"/>
      <c r="G25" s="3"/>
      <c r="I25" s="21"/>
      <c r="X25" s="532"/>
      <c r="Y25" s="532"/>
      <c r="Z25" s="34">
        <f>Parameters!Z$30</f>
        <v>1</v>
      </c>
      <c r="AA25" s="34">
        <f>Parameters!AA$30</f>
        <v>0.93457943925233644</v>
      </c>
      <c r="AB25" s="34">
        <f>Parameters!AB$30</f>
        <v>0.87343872827321156</v>
      </c>
      <c r="AC25" s="34">
        <f>Parameters!AC$30</f>
        <v>0.81629787689085187</v>
      </c>
      <c r="AD25" s="34">
        <f>Parameters!AD$30</f>
        <v>0.7628952120475252</v>
      </c>
      <c r="AE25" s="34">
        <f>Parameters!AE$30</f>
        <v>0.71298617948366838</v>
      </c>
      <c r="AF25" s="34">
        <f>Parameters!AF$30</f>
        <v>0.66634222381651254</v>
      </c>
      <c r="AG25" s="34">
        <f>Parameters!AG$30</f>
        <v>0.62274974188459109</v>
      </c>
      <c r="AH25" s="34">
        <f>Parameters!AH$30</f>
        <v>0.5820091045650384</v>
      </c>
      <c r="AI25" s="34">
        <f>Parameters!AI$30</f>
        <v>0.54393374258414806</v>
      </c>
      <c r="AJ25" s="34">
        <f>Parameters!AJ$30</f>
        <v>0.5083492921347178</v>
      </c>
      <c r="AK25" s="34">
        <f>Parameters!AK$30</f>
        <v>0.47509279638758667</v>
      </c>
      <c r="AL25" s="34">
        <f>Parameters!AL$30</f>
        <v>0.44401195924073528</v>
      </c>
      <c r="AM25" s="34">
        <f>Parameters!AM$30</f>
        <v>0.41496444788853759</v>
      </c>
      <c r="AN25" s="34">
        <f>Parameters!AN$30</f>
        <v>0.3878172410173249</v>
      </c>
      <c r="AO25" s="34">
        <f>Parameters!AO$30</f>
        <v>0.36244601964235967</v>
      </c>
      <c r="AP25" s="34">
        <f>Parameters!AP$30</f>
        <v>0.33873459779659787</v>
      </c>
      <c r="AQ25" s="34">
        <f>Parameters!AQ$30</f>
        <v>0.31657439046411018</v>
      </c>
      <c r="AR25" s="34">
        <f>Parameters!AR$30</f>
        <v>0.29586391632159825</v>
      </c>
      <c r="AS25" s="34">
        <f>Parameters!AS$30</f>
        <v>0.27650833301083949</v>
      </c>
      <c r="AT25" s="34">
        <f>Parameters!AT$30</f>
        <v>0.2584190028138687</v>
      </c>
      <c r="AU25" s="34">
        <f>Parameters!AU$30</f>
        <v>0.24151308674193336</v>
      </c>
      <c r="AV25" s="34">
        <f>Parameters!AV$30</f>
        <v>0.22571316517937698</v>
      </c>
      <c r="AW25" s="34">
        <f>Parameters!AW$30</f>
        <v>0.21094688334521211</v>
      </c>
      <c r="AX25" s="34">
        <f>Parameters!AX$30</f>
        <v>0.19714661994879637</v>
      </c>
      <c r="AY25" s="34">
        <f>Parameters!AY$30</f>
        <v>0.18424917752223957</v>
      </c>
      <c r="AZ25" s="34">
        <f>Parameters!AZ$30</f>
        <v>0.17219549301143888</v>
      </c>
      <c r="BA25" s="34">
        <f>Parameters!BA$30</f>
        <v>0.16093036730041013</v>
      </c>
      <c r="BB25" s="34">
        <f>Parameters!BB$30</f>
        <v>0.15040221243028987</v>
      </c>
      <c r="BC25" s="34">
        <f>Parameters!BC$30</f>
        <v>0.1405628153554111</v>
      </c>
      <c r="BD25" s="34">
        <f>Parameters!BD$30</f>
        <v>0.13136711715458982</v>
      </c>
      <c r="BE25" s="34">
        <f>Parameters!BE$30</f>
        <v>0.1227730066865325</v>
      </c>
      <c r="BF25" s="34">
        <f>Parameters!BF$30</f>
        <v>0.11474112774442291</v>
      </c>
      <c r="BG25" s="34">
        <f>Parameters!BG$30</f>
        <v>0.10723469882656347</v>
      </c>
      <c r="BH25" s="34">
        <f>Parameters!BH$30</f>
        <v>0.10021934469772288</v>
      </c>
      <c r="BI25" s="34">
        <f>Parameters!BI$30</f>
        <v>9.366293896983445E-2</v>
      </c>
      <c r="BJ25" s="34">
        <f>Parameters!BJ$30</f>
        <v>8.7535456981153698E-2</v>
      </c>
      <c r="BK25" s="34">
        <f>Parameters!BK$30</f>
        <v>8.1808838300143641E-2</v>
      </c>
      <c r="BL25" s="34">
        <f>Parameters!BL$30</f>
        <v>7.6456858224433308E-2</v>
      </c>
      <c r="BM25" s="34">
        <f>Parameters!BM$30</f>
        <v>7.1455007686386268E-2</v>
      </c>
      <c r="BN25" s="34">
        <f>Parameters!BN$30</f>
        <v>6.6780381015314264E-2</v>
      </c>
      <c r="BO25" s="34">
        <f>Parameters!BO$30</f>
        <v>6.2411571042349782E-2</v>
      </c>
      <c r="BP25" s="34">
        <f>Parameters!BP$30</f>
        <v>5.8328571067616623E-2</v>
      </c>
      <c r="BQ25" s="34">
        <f>Parameters!BQ$30</f>
        <v>5.4512683240763193E-2</v>
      </c>
      <c r="BW25" s="8"/>
    </row>
    <row r="26" spans="1:75" s="3" customFormat="1">
      <c r="A26"/>
      <c r="I26" s="21" t="str">
        <f>CONCATENATE(Parameters!$C$26,"$")</f>
        <v>2024$</v>
      </c>
      <c r="X26" s="71"/>
      <c r="Y26" s="71"/>
      <c r="Z26" s="71">
        <f>Z22*Z$25</f>
        <v>0</v>
      </c>
      <c r="AA26" s="71">
        <f t="shared" ref="AA26:BQ26" si="1">AA22*AA$25</f>
        <v>0</v>
      </c>
      <c r="AB26" s="71">
        <f t="shared" si="1"/>
        <v>0</v>
      </c>
      <c r="AC26" s="71">
        <f t="shared" si="1"/>
        <v>0</v>
      </c>
      <c r="AD26" s="71">
        <f t="shared" si="1"/>
        <v>0</v>
      </c>
      <c r="AE26" s="71">
        <f t="shared" si="1"/>
        <v>5975386.9323455915</v>
      </c>
      <c r="AF26" s="71">
        <f t="shared" si="1"/>
        <v>67013685.222567372</v>
      </c>
      <c r="AG26" s="71">
        <f t="shared" si="1"/>
        <v>62629612.357539594</v>
      </c>
      <c r="AH26" s="71">
        <f t="shared" si="1"/>
        <v>58532347.997700557</v>
      </c>
      <c r="AI26" s="71">
        <f t="shared" si="1"/>
        <v>54703128.969813608</v>
      </c>
      <c r="AJ26" s="71">
        <f t="shared" si="1"/>
        <v>4260368.2998297205</v>
      </c>
      <c r="AK26" s="71">
        <f t="shared" si="1"/>
        <v>0</v>
      </c>
      <c r="AL26" s="71">
        <f t="shared" si="1"/>
        <v>0</v>
      </c>
      <c r="AM26" s="71">
        <f t="shared" si="1"/>
        <v>0</v>
      </c>
      <c r="AN26" s="71">
        <f t="shared" si="1"/>
        <v>0</v>
      </c>
      <c r="AO26" s="71">
        <f t="shared" si="1"/>
        <v>0</v>
      </c>
      <c r="AP26" s="71">
        <f t="shared" si="1"/>
        <v>0</v>
      </c>
      <c r="AQ26" s="71">
        <f t="shared" si="1"/>
        <v>0</v>
      </c>
      <c r="AR26" s="71">
        <f t="shared" si="1"/>
        <v>0</v>
      </c>
      <c r="AS26" s="71">
        <f t="shared" si="1"/>
        <v>0</v>
      </c>
      <c r="AT26" s="71">
        <f t="shared" si="1"/>
        <v>0</v>
      </c>
      <c r="AU26" s="71">
        <f t="shared" si="1"/>
        <v>0</v>
      </c>
      <c r="AV26" s="71">
        <f t="shared" si="1"/>
        <v>0</v>
      </c>
      <c r="AW26" s="71">
        <f t="shared" si="1"/>
        <v>0</v>
      </c>
      <c r="AX26" s="71">
        <f t="shared" si="1"/>
        <v>0</v>
      </c>
      <c r="AY26" s="71">
        <f t="shared" si="1"/>
        <v>0</v>
      </c>
      <c r="AZ26" s="71">
        <f t="shared" si="1"/>
        <v>0</v>
      </c>
      <c r="BA26" s="71">
        <f t="shared" si="1"/>
        <v>0</v>
      </c>
      <c r="BB26" s="71">
        <f t="shared" si="1"/>
        <v>0</v>
      </c>
      <c r="BC26" s="71">
        <f t="shared" si="1"/>
        <v>0</v>
      </c>
      <c r="BD26" s="71">
        <f t="shared" si="1"/>
        <v>0</v>
      </c>
      <c r="BE26" s="71">
        <f t="shared" si="1"/>
        <v>0</v>
      </c>
      <c r="BF26" s="71">
        <f t="shared" si="1"/>
        <v>0</v>
      </c>
      <c r="BG26" s="71">
        <f t="shared" si="1"/>
        <v>0</v>
      </c>
      <c r="BH26" s="71">
        <f t="shared" si="1"/>
        <v>0</v>
      </c>
      <c r="BI26" s="71">
        <f t="shared" si="1"/>
        <v>0</v>
      </c>
      <c r="BJ26" s="71">
        <f t="shared" si="1"/>
        <v>0</v>
      </c>
      <c r="BK26" s="71">
        <f t="shared" si="1"/>
        <v>0</v>
      </c>
      <c r="BL26" s="71">
        <f t="shared" si="1"/>
        <v>0</v>
      </c>
      <c r="BM26" s="71">
        <f t="shared" si="1"/>
        <v>0</v>
      </c>
      <c r="BN26" s="71">
        <f t="shared" si="1"/>
        <v>0</v>
      </c>
      <c r="BO26" s="71">
        <f t="shared" si="1"/>
        <v>0</v>
      </c>
      <c r="BP26" s="71">
        <f t="shared" si="1"/>
        <v>0</v>
      </c>
      <c r="BQ26" s="71">
        <f t="shared" si="1"/>
        <v>0</v>
      </c>
    </row>
    <row r="27" spans="1:75" ht="18.5">
      <c r="A27" s="54" t="s">
        <v>484</v>
      </c>
      <c r="B27" s="6"/>
      <c r="C27" s="6"/>
      <c r="D27" s="6"/>
      <c r="E27" s="6"/>
      <c r="F27" s="6"/>
      <c r="G27" s="80"/>
      <c r="I27" s="21"/>
      <c r="BS27" s="8"/>
    </row>
    <row r="28" spans="1:75">
      <c r="A28" t="s">
        <v>485</v>
      </c>
      <c r="C28" s="95">
        <f>Project!B27</f>
        <v>2033</v>
      </c>
      <c r="E28" s="3"/>
      <c r="F28" s="3"/>
      <c r="G28" s="3"/>
      <c r="I28" s="35"/>
      <c r="AF28" s="148"/>
      <c r="AG28" s="148"/>
      <c r="AH28" s="148"/>
      <c r="AI28" s="148"/>
      <c r="AJ28" s="148"/>
      <c r="BT28" s="104"/>
    </row>
    <row r="29" spans="1:75">
      <c r="A29" t="s">
        <v>486</v>
      </c>
      <c r="C29" s="47">
        <v>75</v>
      </c>
      <c r="E29" s="3"/>
      <c r="F29" s="3"/>
      <c r="G29" s="3"/>
      <c r="I29" s="21"/>
      <c r="BS29" s="8"/>
    </row>
    <row r="30" spans="1:75">
      <c r="B30" s="3"/>
      <c r="C30" s="95"/>
      <c r="D30" s="21"/>
      <c r="E30" s="3"/>
      <c r="F30" s="3"/>
      <c r="G30" s="3"/>
      <c r="I30" s="21" t="s">
        <v>33</v>
      </c>
      <c r="BT30" s="104"/>
    </row>
    <row r="31" spans="1:75">
      <c r="A31" t="s">
        <v>487</v>
      </c>
      <c r="B31" s="3"/>
      <c r="C31" s="71">
        <f>SUM(Z32:BQ32)</f>
        <v>251423678.50690416</v>
      </c>
      <c r="D31" s="3"/>
      <c r="E31" s="3"/>
      <c r="F31" s="354"/>
      <c r="G31" s="3"/>
      <c r="I31" s="21"/>
      <c r="BS31" s="8"/>
    </row>
    <row r="32" spans="1:75">
      <c r="B32" s="3"/>
      <c r="C32" s="3"/>
      <c r="D32" s="3"/>
      <c r="E32" s="3"/>
      <c r="F32" s="3"/>
      <c r="G32" s="3"/>
      <c r="I32" s="21" t="str">
        <f>CONCATENATE(Parameters!$C$26,"$")</f>
        <v>2024$</v>
      </c>
      <c r="X32" s="15"/>
      <c r="Y32" s="15"/>
      <c r="Z32" s="15">
        <v>0</v>
      </c>
      <c r="AA32" s="15">
        <v>0</v>
      </c>
      <c r="AB32" s="15">
        <v>0</v>
      </c>
      <c r="AC32" s="15">
        <v>0</v>
      </c>
      <c r="AD32" s="15">
        <v>0</v>
      </c>
      <c r="AE32" s="15">
        <v>0</v>
      </c>
      <c r="AF32" s="15">
        <v>0</v>
      </c>
      <c r="AG32" s="15">
        <v>0</v>
      </c>
      <c r="AH32" s="15">
        <v>0</v>
      </c>
      <c r="AI32" s="15">
        <v>0</v>
      </c>
      <c r="AJ32" s="15">
        <v>0</v>
      </c>
      <c r="AK32" s="15">
        <v>0</v>
      </c>
      <c r="AL32" s="15">
        <v>0</v>
      </c>
      <c r="AM32" s="15">
        <v>0</v>
      </c>
      <c r="AN32" s="15">
        <v>0</v>
      </c>
      <c r="AO32" s="15">
        <v>0</v>
      </c>
      <c r="AP32" s="15">
        <v>0</v>
      </c>
      <c r="AQ32" s="15">
        <v>0</v>
      </c>
      <c r="AR32" s="15">
        <v>0</v>
      </c>
      <c r="AS32" s="15">
        <v>0</v>
      </c>
      <c r="AT32" s="15">
        <v>0</v>
      </c>
      <c r="AU32" s="15">
        <v>0</v>
      </c>
      <c r="AV32" s="15">
        <v>0</v>
      </c>
      <c r="AW32" s="15">
        <v>0</v>
      </c>
      <c r="AX32" s="15">
        <v>0</v>
      </c>
      <c r="AY32" s="15">
        <v>0</v>
      </c>
      <c r="AZ32" s="15">
        <v>0</v>
      </c>
      <c r="BA32" s="15">
        <v>0</v>
      </c>
      <c r="BB32" s="15">
        <v>0</v>
      </c>
      <c r="BC32" s="15">
        <v>0</v>
      </c>
      <c r="BD32" s="15">
        <v>0</v>
      </c>
      <c r="BE32" s="15">
        <v>0</v>
      </c>
      <c r="BF32" s="15">
        <v>0</v>
      </c>
      <c r="BG32" s="15">
        <v>0</v>
      </c>
      <c r="BH32" s="15">
        <v>0</v>
      </c>
      <c r="BI32" s="15">
        <v>0</v>
      </c>
      <c r="BJ32" s="15">
        <v>0</v>
      </c>
      <c r="BK32" s="15">
        <v>0</v>
      </c>
      <c r="BL32" s="15">
        <f>E16*(C29-Project!B24)/Cost!C29</f>
        <v>251423678.50690416</v>
      </c>
      <c r="BM32" s="15">
        <v>0</v>
      </c>
      <c r="BN32" s="15">
        <v>0</v>
      </c>
      <c r="BO32" s="15">
        <v>0</v>
      </c>
      <c r="BP32" s="15">
        <v>0</v>
      </c>
      <c r="BQ32" s="15">
        <v>0</v>
      </c>
      <c r="BS32" s="8"/>
    </row>
    <row r="33" spans="1:75" ht="18.5">
      <c r="A33" s="55" t="s">
        <v>488</v>
      </c>
      <c r="B33" s="49"/>
      <c r="C33" s="49"/>
      <c r="D33" s="49"/>
      <c r="E33" s="49"/>
      <c r="F33" s="49"/>
      <c r="G33" s="49"/>
      <c r="I33" s="21"/>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S33" s="8"/>
    </row>
    <row r="34" spans="1:75">
      <c r="A34" t="s">
        <v>263</v>
      </c>
      <c r="I34" s="21"/>
      <c r="BW34" s="8"/>
    </row>
    <row r="35" spans="1:75">
      <c r="I35" s="21"/>
      <c r="X35" s="532"/>
      <c r="Y35" s="532"/>
      <c r="Z35" s="34">
        <f>Parameters!Z$30</f>
        <v>1</v>
      </c>
      <c r="AA35" s="34">
        <f>Parameters!AA$30</f>
        <v>0.93457943925233644</v>
      </c>
      <c r="AB35" s="34">
        <f>Parameters!AB$30</f>
        <v>0.87343872827321156</v>
      </c>
      <c r="AC35" s="34">
        <f>Parameters!AC$30</f>
        <v>0.81629787689085187</v>
      </c>
      <c r="AD35" s="34">
        <f>Parameters!AD$30</f>
        <v>0.7628952120475252</v>
      </c>
      <c r="AE35" s="34">
        <f>Parameters!AE$30</f>
        <v>0.71298617948366838</v>
      </c>
      <c r="AF35" s="34">
        <f>Parameters!AF$30</f>
        <v>0.66634222381651254</v>
      </c>
      <c r="AG35" s="34">
        <f>Parameters!AG$30</f>
        <v>0.62274974188459109</v>
      </c>
      <c r="AH35" s="34">
        <f>Parameters!AH$30</f>
        <v>0.5820091045650384</v>
      </c>
      <c r="AI35" s="34">
        <f>Parameters!AI$30</f>
        <v>0.54393374258414806</v>
      </c>
      <c r="AJ35" s="34">
        <f>Parameters!AJ$30</f>
        <v>0.5083492921347178</v>
      </c>
      <c r="AK35" s="34">
        <f>Parameters!AK$30</f>
        <v>0.47509279638758667</v>
      </c>
      <c r="AL35" s="34">
        <f>Parameters!AL$30</f>
        <v>0.44401195924073528</v>
      </c>
      <c r="AM35" s="34">
        <f>Parameters!AM$30</f>
        <v>0.41496444788853759</v>
      </c>
      <c r="AN35" s="34">
        <f>Parameters!AN$30</f>
        <v>0.3878172410173249</v>
      </c>
      <c r="AO35" s="34">
        <f>Parameters!AO$30</f>
        <v>0.36244601964235967</v>
      </c>
      <c r="AP35" s="34">
        <f>Parameters!AP$30</f>
        <v>0.33873459779659787</v>
      </c>
      <c r="AQ35" s="34">
        <f>Parameters!AQ$30</f>
        <v>0.31657439046411018</v>
      </c>
      <c r="AR35" s="34">
        <f>Parameters!AR$30</f>
        <v>0.29586391632159825</v>
      </c>
      <c r="AS35" s="34">
        <f>Parameters!AS$30</f>
        <v>0.27650833301083949</v>
      </c>
      <c r="AT35" s="34">
        <f>Parameters!AT$30</f>
        <v>0.2584190028138687</v>
      </c>
      <c r="AU35" s="34">
        <f>Parameters!AU$30</f>
        <v>0.24151308674193336</v>
      </c>
      <c r="AV35" s="34">
        <f>Parameters!AV$30</f>
        <v>0.22571316517937698</v>
      </c>
      <c r="AW35" s="34">
        <f>Parameters!AW$30</f>
        <v>0.21094688334521211</v>
      </c>
      <c r="AX35" s="34">
        <f>Parameters!AX$30</f>
        <v>0.19714661994879637</v>
      </c>
      <c r="AY35" s="34">
        <f>Parameters!AY$30</f>
        <v>0.18424917752223957</v>
      </c>
      <c r="AZ35" s="34">
        <f>Parameters!AZ$30</f>
        <v>0.17219549301143888</v>
      </c>
      <c r="BA35" s="34">
        <f>Parameters!BA$30</f>
        <v>0.16093036730041013</v>
      </c>
      <c r="BB35" s="34">
        <f>Parameters!BB$30</f>
        <v>0.15040221243028987</v>
      </c>
      <c r="BC35" s="34">
        <f>Parameters!BC$30</f>
        <v>0.1405628153554111</v>
      </c>
      <c r="BD35" s="34">
        <f>Parameters!BD$30</f>
        <v>0.13136711715458982</v>
      </c>
      <c r="BE35" s="34">
        <f>Parameters!BE$30</f>
        <v>0.1227730066865325</v>
      </c>
      <c r="BF35" s="34">
        <f>Parameters!BF$30</f>
        <v>0.11474112774442291</v>
      </c>
      <c r="BG35" s="34">
        <f>Parameters!BG$30</f>
        <v>0.10723469882656347</v>
      </c>
      <c r="BH35" s="34">
        <f>Parameters!BH$30</f>
        <v>0.10021934469772288</v>
      </c>
      <c r="BI35" s="34">
        <f>Parameters!BI$30</f>
        <v>9.366293896983445E-2</v>
      </c>
      <c r="BJ35" s="34">
        <f>Parameters!BJ$30</f>
        <v>8.7535456981153698E-2</v>
      </c>
      <c r="BK35" s="34">
        <f>Parameters!BK$30</f>
        <v>8.1808838300143641E-2</v>
      </c>
      <c r="BL35" s="34">
        <f>Parameters!BL$30</f>
        <v>7.6456858224433308E-2</v>
      </c>
      <c r="BM35" s="34">
        <f>Parameters!BM$30</f>
        <v>7.1455007686386268E-2</v>
      </c>
      <c r="BN35" s="34">
        <f>Parameters!BN$30</f>
        <v>6.6780381015314264E-2</v>
      </c>
      <c r="BO35" s="34">
        <f>Parameters!BO$30</f>
        <v>6.2411571042349782E-2</v>
      </c>
      <c r="BP35" s="34">
        <f>Parameters!BP$30</f>
        <v>5.8328571067616623E-2</v>
      </c>
      <c r="BQ35" s="34">
        <f>Parameters!BQ$30</f>
        <v>5.4512683240763193E-2</v>
      </c>
      <c r="BW35" s="8"/>
    </row>
    <row r="36" spans="1:75">
      <c r="A36" s="81" t="s">
        <v>489</v>
      </c>
      <c r="B36" s="3"/>
      <c r="C36" s="71">
        <f>SUM(Z37:BQ37)</f>
        <v>19223064.541867871</v>
      </c>
      <c r="D36" s="3"/>
      <c r="E36" s="3"/>
      <c r="F36" s="3"/>
      <c r="G36" s="3"/>
      <c r="I36" s="21"/>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W36" s="8"/>
    </row>
    <row r="37" spans="1:75" s="3" customFormat="1">
      <c r="A37"/>
      <c r="B37"/>
      <c r="C37"/>
      <c r="D37"/>
      <c r="E37"/>
      <c r="F37"/>
      <c r="G37"/>
      <c r="I37" s="21"/>
      <c r="Z37" s="71" t="str">
        <f>IF(Z9=Project!$B$28,Z32*Z$35,"")</f>
        <v/>
      </c>
      <c r="AA37" s="71" t="str">
        <f>IF(AA9=Project!$B$28,AA32*AA$35,"")</f>
        <v/>
      </c>
      <c r="AB37" s="71" t="str">
        <f>IF(AB9=Project!$B$28,AB32*AB$35,"")</f>
        <v/>
      </c>
      <c r="AC37" s="71" t="str">
        <f>IF(AC9=Project!$B$28,AC32*AC$35,"")</f>
        <v/>
      </c>
      <c r="AD37" s="71" t="str">
        <f>IF(AD9=Project!$B$28,AD32*AD$35,"")</f>
        <v/>
      </c>
      <c r="AE37" s="71" t="str">
        <f>IF(AE9=Project!$B$28,AE32*AE$35,"")</f>
        <v/>
      </c>
      <c r="AF37" s="71" t="str">
        <f>IF(AF9=Project!$B$28,AF32*AF$35,"")</f>
        <v/>
      </c>
      <c r="AG37" s="71" t="str">
        <f>IF(AG9=Project!$B$28,AG32*AG$35,"")</f>
        <v/>
      </c>
      <c r="AH37" s="71" t="str">
        <f>IF(AH9=Project!$B$28,AH32*AH$35,"")</f>
        <v/>
      </c>
      <c r="AI37" s="71" t="str">
        <f>IF(AI9=Project!$B$28,AI32*AI$35,"")</f>
        <v/>
      </c>
      <c r="AJ37" s="71" t="str">
        <f>IF(AJ9=Project!$B$28,AJ32*AJ$35,"")</f>
        <v/>
      </c>
      <c r="AK37" s="71" t="str">
        <f>IF(AK9=Project!$B$28,AK32*AK$35,"")</f>
        <v/>
      </c>
      <c r="AL37" s="71" t="str">
        <f>IF(AL9=Project!$B$28,AL32*AL$35,"")</f>
        <v/>
      </c>
      <c r="AM37" s="71" t="str">
        <f>IF(AM9=Project!$B$28,AM32*AM$35,"")</f>
        <v/>
      </c>
      <c r="AN37" s="71" t="str">
        <f>IF(AN9=Project!$B$28,AN32*AN$35,"")</f>
        <v/>
      </c>
      <c r="AO37" s="71" t="str">
        <f>IF(AO9=Project!$B$28,AO32*AO$35,"")</f>
        <v/>
      </c>
      <c r="AP37" s="71" t="str">
        <f>IF(AP9=Project!$B$28,AP32*AP$35,"")</f>
        <v/>
      </c>
      <c r="AQ37" s="71" t="str">
        <f>IF(AQ9=Project!$B$28,AQ32*AQ$35,"")</f>
        <v/>
      </c>
      <c r="AR37" s="71" t="str">
        <f>IF(AR9=Project!$B$28,AR32*AR$35,"")</f>
        <v/>
      </c>
      <c r="AS37" s="71" t="str">
        <f>IF(AS9=Project!$B$28,AS32*AS$35,"")</f>
        <v/>
      </c>
      <c r="AT37" s="71" t="str">
        <f>IF(AT9=Project!$B$28,AT32*AT$35,"")</f>
        <v/>
      </c>
      <c r="AU37" s="71" t="str">
        <f>IF(AU9=Project!$B$28,AU32*AU$35,"")</f>
        <v/>
      </c>
      <c r="AV37" s="71" t="str">
        <f>IF(AV9=Project!$B$28,AV32*AV$35,"")</f>
        <v/>
      </c>
      <c r="AW37" s="71" t="str">
        <f>IF(AW9=Project!$B$28,AW32*AW$35,"")</f>
        <v/>
      </c>
      <c r="AX37" s="71" t="str">
        <f>IF(AX9=Project!$B$28,AX32*AX$35,"")</f>
        <v/>
      </c>
      <c r="AY37" s="71" t="str">
        <f>IF(AY9=Project!$B$28,AY32*AY$35,"")</f>
        <v/>
      </c>
      <c r="AZ37" s="71" t="str">
        <f>IF(AZ9=Project!$B$28,AZ32*AZ$35,"")</f>
        <v/>
      </c>
      <c r="BA37" s="71" t="str">
        <f>IF(BA9=Project!$B$28,BA32*BA$35,"")</f>
        <v/>
      </c>
      <c r="BB37" s="71" t="str">
        <f>IF(BB9=Project!$B$28,BB32*BB$35,"")</f>
        <v/>
      </c>
      <c r="BC37" s="71" t="str">
        <f>IF(BC9=Project!$B$28,BC32*BC$35,"")</f>
        <v/>
      </c>
      <c r="BD37" s="71" t="str">
        <f>IF(BD9=Project!$B$28,BD32*BD$35,"")</f>
        <v/>
      </c>
      <c r="BE37" s="71" t="str">
        <f>IF(BE9=Project!$B$28,BE32*BE$35,"")</f>
        <v/>
      </c>
      <c r="BF37" s="71" t="str">
        <f>IF(BF9=Project!$B$28,BF32*BF$35,"")</f>
        <v/>
      </c>
      <c r="BG37" s="71" t="str">
        <f>IF(BG9=Project!$B$28,BG32*BG$35,"")</f>
        <v/>
      </c>
      <c r="BH37" s="71" t="str">
        <f>IF(BH9=Project!$B$28,BH32*BH$35,"")</f>
        <v/>
      </c>
      <c r="BI37" s="71" t="str">
        <f>IF(BI9=Project!$B$28,BI32*BI$35,"")</f>
        <v/>
      </c>
      <c r="BJ37" s="71" t="str">
        <f>IF(BJ9=Project!$B$28,BJ32*BJ$35,"")</f>
        <v/>
      </c>
      <c r="BK37" s="71" t="str">
        <f>IF(BK9=Project!$B$28,BK32*BK$35,"")</f>
        <v/>
      </c>
      <c r="BL37" s="71">
        <f>IF(BL9=Project!$B$28,BL32*BL$35,"")</f>
        <v>19223064.541867871</v>
      </c>
      <c r="BM37" s="71" t="str">
        <f>IF(BM9=Project!$B$28,BM32*BM$35,"")</f>
        <v/>
      </c>
      <c r="BN37" s="71" t="str">
        <f>IF(BN9=Project!$B$28,BN32*BN$35,"")</f>
        <v/>
      </c>
      <c r="BO37" s="71" t="str">
        <f>IF(BO9=Project!$B$28,BO32*BO$35,"")</f>
        <v/>
      </c>
      <c r="BP37" s="71" t="str">
        <f>IF(BP9=Project!$B$28,BP32*BP$35,"")</f>
        <v/>
      </c>
      <c r="BQ37" s="71" t="str">
        <f>IF(BQ9=Project!$B$28,BQ32*BQ$35,"")</f>
        <v/>
      </c>
    </row>
    <row r="38" spans="1:75">
      <c r="I38" s="2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2284-3A3C-4B71-86EF-B1144CFB40FC}">
  <sheetPr codeName="Sheet14"/>
  <dimension ref="A1:CL45"/>
  <sheetViews>
    <sheetView zoomScale="80" zoomScaleNormal="80" workbookViewId="0">
      <pane xSplit="9" ySplit="6" topLeftCell="AW7" activePane="bottomRight" state="frozenSplit"/>
      <selection pane="topRight" activeCell="I1" sqref="I1"/>
      <selection pane="bottomLeft" activeCell="A9" sqref="A9"/>
      <selection pane="bottomRight" activeCell="AX11" sqref="AX11"/>
    </sheetView>
  </sheetViews>
  <sheetFormatPr defaultColWidth="9" defaultRowHeight="14.5"/>
  <cols>
    <col min="1" max="1" width="47" customWidth="1"/>
    <col min="2" max="2" width="31" customWidth="1"/>
    <col min="3" max="3" width="10.54296875" bestFit="1" customWidth="1"/>
    <col min="4" max="4" width="16" bestFit="1" customWidth="1"/>
    <col min="5" max="5" width="14.453125" customWidth="1"/>
    <col min="6" max="6" width="7" customWidth="1"/>
    <col min="7" max="7" width="10.54296875" customWidth="1"/>
    <col min="8" max="8" width="3" customWidth="1"/>
    <col min="9" max="9" width="18.453125" bestFit="1" customWidth="1"/>
    <col min="10" max="10" width="5.54296875" bestFit="1" customWidth="1"/>
    <col min="11"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",Project!E6,":  ",Project!A6,":  ",Project!B6," resulting from ",Project!C6,IF(ISBLANK(Project!D6),"",CONCATENATE(" associated with ",Project!D6)))</f>
        <v>Benefit 1a:  Network Efficiency:  Avoided Truck Diversion resulting from Network Saturation</v>
      </c>
    </row>
    <row r="4" spans="1:72">
      <c r="A4" s="12">
        <v>1</v>
      </c>
      <c r="B4" s="13" t="s">
        <v>472</v>
      </c>
    </row>
    <row r="6" spans="1:72">
      <c r="J6" s="14">
        <f>[3]Project!J16</f>
        <v>-16</v>
      </c>
      <c r="K6" s="14">
        <f>[3]Project!K16</f>
        <v>-15</v>
      </c>
      <c r="L6" s="14">
        <f>[3]Project!L16</f>
        <v>-14</v>
      </c>
      <c r="M6" s="14">
        <f>[3]Project!M16</f>
        <v>-13</v>
      </c>
      <c r="N6" s="14">
        <f>[3]Project!N16</f>
        <v>-12</v>
      </c>
      <c r="O6" s="14">
        <f>[3]Project!O16</f>
        <v>-11</v>
      </c>
      <c r="P6" s="14">
        <f>[3]Project!P16</f>
        <v>-10</v>
      </c>
      <c r="Q6" s="14">
        <f>[3]Project!Q16</f>
        <v>-9</v>
      </c>
      <c r="R6" s="14">
        <f>[3]Project!R16</f>
        <v>-8</v>
      </c>
      <c r="S6" s="14">
        <f>[3]Project!S16</f>
        <v>-7</v>
      </c>
      <c r="T6" s="14">
        <f>[3]Project!T16</f>
        <v>-6</v>
      </c>
      <c r="U6" s="14">
        <f>[3]Project!U16</f>
        <v>-5</v>
      </c>
      <c r="V6" s="14">
        <f>[3]Project!V16</f>
        <v>-4</v>
      </c>
      <c r="W6" s="14">
        <f>[3]Project!W16</f>
        <v>-3</v>
      </c>
      <c r="X6" s="14">
        <f>[3]Project!X16</f>
        <v>-2</v>
      </c>
      <c r="Y6" s="14">
        <f>[3]Project!Y16</f>
        <v>-1</v>
      </c>
      <c r="Z6" s="14">
        <f>[3]Project!Z16</f>
        <v>0</v>
      </c>
      <c r="AA6" s="14">
        <f>[3]Project!AA16</f>
        <v>1</v>
      </c>
      <c r="AB6" s="14">
        <f>[3]Project!AB16</f>
        <v>2</v>
      </c>
      <c r="AC6" s="14">
        <f>[3]Project!AC16</f>
        <v>3</v>
      </c>
      <c r="AD6" s="14">
        <f>[3]Project!AD16</f>
        <v>4</v>
      </c>
      <c r="AE6" s="14">
        <f>[3]Project!AE16</f>
        <v>5</v>
      </c>
      <c r="AF6" s="14">
        <f>[3]Project!AF16</f>
        <v>6</v>
      </c>
      <c r="AG6" s="14">
        <f>[3]Project!AG16</f>
        <v>7</v>
      </c>
      <c r="AH6" s="14">
        <f>[3]Project!AH16</f>
        <v>8</v>
      </c>
      <c r="AI6" s="14">
        <f>[3]Project!AI16</f>
        <v>9</v>
      </c>
      <c r="AJ6" s="14">
        <f>[3]Project!AJ16</f>
        <v>10</v>
      </c>
      <c r="AK6" s="14">
        <f>[3]Project!AK16</f>
        <v>11</v>
      </c>
      <c r="AL6" s="14">
        <f>[3]Project!AL16</f>
        <v>12</v>
      </c>
      <c r="AM6" s="14">
        <f>[3]Project!AM16</f>
        <v>13</v>
      </c>
      <c r="AN6" s="14">
        <f>[3]Project!AN16</f>
        <v>14</v>
      </c>
      <c r="AO6" s="14">
        <f>[3]Project!AO16</f>
        <v>15</v>
      </c>
      <c r="AP6" s="14">
        <f>[3]Project!AP16</f>
        <v>16</v>
      </c>
      <c r="AQ6" s="14">
        <f>[3]Project!AQ16</f>
        <v>17</v>
      </c>
      <c r="AR6" s="14">
        <f>[3]Project!AR16</f>
        <v>18</v>
      </c>
      <c r="AS6" s="14">
        <f>[3]Project!AS16</f>
        <v>19</v>
      </c>
      <c r="AT6" s="14">
        <f>[3]Project!AT16</f>
        <v>20</v>
      </c>
      <c r="AU6" s="14">
        <f>[3]Project!AU16</f>
        <v>21</v>
      </c>
      <c r="AV6" s="14">
        <f>[3]Project!AV16</f>
        <v>22</v>
      </c>
      <c r="AW6" s="14">
        <f>[3]Project!AW16</f>
        <v>23</v>
      </c>
      <c r="AX6" s="14">
        <f>[3]Project!AX16</f>
        <v>24</v>
      </c>
      <c r="AY6" s="14">
        <f>[3]Project!AY16</f>
        <v>25</v>
      </c>
      <c r="AZ6" s="14">
        <f>[3]Project!AZ16</f>
        <v>26</v>
      </c>
      <c r="BA6" s="14">
        <f>[3]Project!BA16</f>
        <v>27</v>
      </c>
      <c r="BB6" s="14">
        <f>[3]Project!BB16</f>
        <v>28</v>
      </c>
      <c r="BC6" s="14">
        <f>[3]Project!BC16</f>
        <v>29</v>
      </c>
      <c r="BD6" s="14">
        <f>[3]Project!BD16</f>
        <v>30</v>
      </c>
      <c r="BE6" s="14">
        <f>[3]Project!BE16</f>
        <v>31</v>
      </c>
      <c r="BF6" s="14">
        <f>[3]Project!BF16</f>
        <v>32</v>
      </c>
      <c r="BG6" s="14">
        <f>[3]Project!BG16</f>
        <v>33</v>
      </c>
      <c r="BH6" s="14">
        <f>[3]Project!BH16</f>
        <v>34</v>
      </c>
      <c r="BI6" s="14">
        <f>[3]Project!BI16</f>
        <v>35</v>
      </c>
      <c r="BJ6" s="14">
        <f>[3]Project!BJ16</f>
        <v>36</v>
      </c>
      <c r="BK6" s="14">
        <f>[3]Project!BK16</f>
        <v>37</v>
      </c>
      <c r="BL6" s="14">
        <f>[3]Project!BL16</f>
        <v>38</v>
      </c>
      <c r="BM6" s="14">
        <f>[3]Project!BM16</f>
        <v>39</v>
      </c>
      <c r="BN6" s="14">
        <f>[3]Project!BN16</f>
        <v>40</v>
      </c>
      <c r="BO6" s="14">
        <f>[3]Project!BO16</f>
        <v>41</v>
      </c>
      <c r="BP6" s="14">
        <f>[3]Project!BP16</f>
        <v>42</v>
      </c>
      <c r="BQ6" s="14">
        <f>[3]Project!BQ16</f>
        <v>43</v>
      </c>
      <c r="BR6" s="14"/>
    </row>
    <row r="7" spans="1:72">
      <c r="J7" s="16">
        <f>Project!L20</f>
        <v>2008</v>
      </c>
      <c r="K7" s="16">
        <f>Project!M20</f>
        <v>2009</v>
      </c>
      <c r="L7" s="16">
        <f>Project!N20</f>
        <v>2010</v>
      </c>
      <c r="M7" s="16">
        <f>Project!O20</f>
        <v>2011</v>
      </c>
      <c r="N7" s="16">
        <f>Project!P20</f>
        <v>2012</v>
      </c>
      <c r="O7" s="16">
        <f>Project!Q20</f>
        <v>2013</v>
      </c>
      <c r="P7" s="16">
        <f>Project!R20</f>
        <v>2014</v>
      </c>
      <c r="Q7" s="16">
        <f>Project!S20</f>
        <v>2015</v>
      </c>
      <c r="R7" s="16">
        <f>Project!T20</f>
        <v>2016</v>
      </c>
      <c r="S7" s="16">
        <f>Project!U20</f>
        <v>2017</v>
      </c>
      <c r="T7" s="16">
        <f>Project!V20</f>
        <v>2018</v>
      </c>
      <c r="U7" s="16">
        <f>Project!W20</f>
        <v>2019</v>
      </c>
      <c r="V7" s="16">
        <f>Project!X20</f>
        <v>2020</v>
      </c>
      <c r="W7" s="16">
        <f>Project!Y20</f>
        <v>2021</v>
      </c>
      <c r="X7" s="16">
        <f>Project!Z20</f>
        <v>2022</v>
      </c>
      <c r="Y7" s="16">
        <f>Project!AA20</f>
        <v>2023</v>
      </c>
      <c r="Z7" s="16">
        <f>Project!AB20</f>
        <v>2024</v>
      </c>
      <c r="AA7" s="16">
        <f>Project!AC20</f>
        <v>2025</v>
      </c>
      <c r="AB7" s="16">
        <f>Project!AD20</f>
        <v>2026</v>
      </c>
      <c r="AC7" s="16">
        <f>Project!AE20</f>
        <v>2027</v>
      </c>
      <c r="AD7" s="16">
        <f>Project!AF20</f>
        <v>2028</v>
      </c>
      <c r="AE7" s="16">
        <f>Project!AG20</f>
        <v>2029</v>
      </c>
      <c r="AF7" s="16">
        <f>Project!AH20</f>
        <v>2030</v>
      </c>
      <c r="AG7" s="16">
        <f>Project!AI20</f>
        <v>2031</v>
      </c>
      <c r="AH7" s="16">
        <f>Project!AJ20</f>
        <v>2032</v>
      </c>
      <c r="AI7" s="16">
        <f>Project!AK20</f>
        <v>2033</v>
      </c>
      <c r="AJ7" s="16">
        <f>Project!AL20</f>
        <v>2034</v>
      </c>
      <c r="AK7" s="16">
        <f>Project!AM20</f>
        <v>2035</v>
      </c>
      <c r="AL7" s="16">
        <f>Project!AN20</f>
        <v>2036</v>
      </c>
      <c r="AM7" s="16">
        <f>Project!AO20</f>
        <v>2037</v>
      </c>
      <c r="AN7" s="16">
        <f>Project!AP20</f>
        <v>2038</v>
      </c>
      <c r="AO7" s="16">
        <f>Project!AQ20</f>
        <v>2039</v>
      </c>
      <c r="AP7" s="16">
        <f>Project!AR20</f>
        <v>2040</v>
      </c>
      <c r="AQ7" s="16">
        <f>Project!AS20</f>
        <v>2041</v>
      </c>
      <c r="AR7" s="16">
        <f>Project!AT20</f>
        <v>2042</v>
      </c>
      <c r="AS7" s="16">
        <f>Project!AU20</f>
        <v>2043</v>
      </c>
      <c r="AT7" s="16">
        <f>Project!AV20</f>
        <v>2044</v>
      </c>
      <c r="AU7" s="16">
        <f>Project!AW20</f>
        <v>2045</v>
      </c>
      <c r="AV7" s="16">
        <f>Project!AX20</f>
        <v>2046</v>
      </c>
      <c r="AW7" s="16">
        <f>Project!AY20</f>
        <v>2047</v>
      </c>
      <c r="AX7" s="16">
        <f>Project!AZ20</f>
        <v>2048</v>
      </c>
      <c r="AY7" s="16">
        <f>Project!BA20</f>
        <v>2049</v>
      </c>
      <c r="AZ7" s="16">
        <f>Project!BB20</f>
        <v>2050</v>
      </c>
      <c r="BA7" s="16">
        <f>Project!BC20</f>
        <v>2051</v>
      </c>
      <c r="BB7" s="16">
        <f>Project!BD20</f>
        <v>2052</v>
      </c>
      <c r="BC7" s="16">
        <f>Project!BE20</f>
        <v>2053</v>
      </c>
      <c r="BD7" s="16">
        <f>Project!BF20</f>
        <v>2054</v>
      </c>
      <c r="BE7" s="16">
        <f>Project!BG20</f>
        <v>2055</v>
      </c>
      <c r="BF7" s="16">
        <f>Project!BH20</f>
        <v>2056</v>
      </c>
      <c r="BG7" s="16">
        <f>Project!BI20</f>
        <v>2057</v>
      </c>
      <c r="BH7" s="16">
        <f>Project!BJ20</f>
        <v>2058</v>
      </c>
      <c r="BI7" s="16">
        <f>Project!BK20</f>
        <v>2059</v>
      </c>
      <c r="BJ7" s="16">
        <f>Project!BL20</f>
        <v>2060</v>
      </c>
      <c r="BK7" s="16">
        <f>Project!BM20</f>
        <v>2061</v>
      </c>
      <c r="BL7" s="16">
        <f>Project!BN20</f>
        <v>2062</v>
      </c>
      <c r="BM7" s="16">
        <f>Project!BO20</f>
        <v>2063</v>
      </c>
      <c r="BN7" s="16">
        <f>Project!BP20</f>
        <v>2064</v>
      </c>
      <c r="BO7" s="16">
        <f>Project!BQ20</f>
        <v>2065</v>
      </c>
      <c r="BP7" s="16">
        <f>Project!BR20</f>
        <v>2066</v>
      </c>
      <c r="BQ7" s="16">
        <f>Project!BS20</f>
        <v>2067</v>
      </c>
      <c r="BR7" s="16"/>
      <c r="BT7" s="3" t="s">
        <v>473</v>
      </c>
    </row>
    <row r="8" spans="1:72">
      <c r="I8" s="21" t="s">
        <v>30</v>
      </c>
      <c r="J8" s="26"/>
      <c r="K8" s="26"/>
      <c r="L8" s="26"/>
      <c r="M8" s="26"/>
      <c r="N8" s="26"/>
      <c r="O8" s="26"/>
      <c r="P8" s="26"/>
      <c r="Q8" s="26"/>
      <c r="R8" s="26"/>
      <c r="S8" s="26"/>
      <c r="T8" s="26"/>
      <c r="U8" s="26"/>
      <c r="V8" s="26"/>
      <c r="W8" s="26"/>
      <c r="X8" s="26"/>
      <c r="Y8" s="26"/>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c r="BO8" s="14" t="str">
        <f>CONCATENATE(Parameters!$C$26,"$")</f>
        <v>2024$</v>
      </c>
      <c r="BP8" s="14" t="str">
        <f>CONCATENATE(Parameters!$C$26,"$")</f>
        <v>2024$</v>
      </c>
      <c r="BQ8" s="14" t="str">
        <f>CONCATENATE(Parameters!$C$26,"$")</f>
        <v>2024$</v>
      </c>
    </row>
    <row r="9" spans="1:72" ht="18.5">
      <c r="A9" s="50" t="s">
        <v>546</v>
      </c>
      <c r="B9" s="50"/>
      <c r="C9" s="50"/>
      <c r="D9" s="50"/>
      <c r="E9" s="50"/>
      <c r="F9" s="6"/>
      <c r="G9" s="6"/>
      <c r="I9" s="2"/>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row>
    <row r="10" spans="1:72" ht="15.5">
      <c r="A10" s="116"/>
      <c r="B10" s="4"/>
      <c r="C10" s="4"/>
      <c r="D10" s="4"/>
      <c r="E10" s="4"/>
      <c r="F10" s="4"/>
      <c r="I10" s="35"/>
      <c r="J10" s="26"/>
      <c r="K10" s="26"/>
      <c r="L10" s="26"/>
      <c r="M10" s="26"/>
      <c r="N10" s="26"/>
      <c r="O10" s="26"/>
      <c r="P10" s="26"/>
      <c r="Q10" s="26"/>
      <c r="R10" s="26"/>
      <c r="S10" s="26"/>
      <c r="T10" s="26"/>
      <c r="U10" s="26"/>
      <c r="V10" s="26"/>
      <c r="W10" s="26"/>
      <c r="X10" s="26"/>
      <c r="Y10" s="26"/>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3"/>
    </row>
    <row r="11" spans="1:72">
      <c r="A11" s="17" t="s">
        <v>549</v>
      </c>
      <c r="B11" s="136"/>
      <c r="I11" s="211" t="s">
        <v>550</v>
      </c>
      <c r="Z11" s="147">
        <f>Project!AB237</f>
        <v>0</v>
      </c>
      <c r="AA11" s="147">
        <f>Project!AC237</f>
        <v>0</v>
      </c>
      <c r="AB11" s="147">
        <f>Project!AD237</f>
        <v>0</v>
      </c>
      <c r="AC11" s="147">
        <f>Project!AE237</f>
        <v>0</v>
      </c>
      <c r="AD11" s="147">
        <f>Project!AF237</f>
        <v>0</v>
      </c>
      <c r="AE11" s="147">
        <f>Project!AG237</f>
        <v>0</v>
      </c>
      <c r="AF11" s="147">
        <f>Project!AH237</f>
        <v>0</v>
      </c>
      <c r="AG11" s="147">
        <f>Project!AI237</f>
        <v>0</v>
      </c>
      <c r="AH11" s="147">
        <f>Project!AJ237</f>
        <v>0</v>
      </c>
      <c r="AI11" s="147">
        <f>Project!AK237</f>
        <v>0</v>
      </c>
      <c r="AJ11" s="147">
        <f>Project!AL237</f>
        <v>0</v>
      </c>
      <c r="AK11" s="147">
        <f>Project!AM237</f>
        <v>0</v>
      </c>
      <c r="AL11" s="147">
        <f>Project!AN237</f>
        <v>0</v>
      </c>
      <c r="AM11" s="147">
        <f>Project!AO237</f>
        <v>0</v>
      </c>
      <c r="AN11" s="147">
        <f>Project!AP237</f>
        <v>0</v>
      </c>
      <c r="AO11" s="147">
        <f>Project!AQ237</f>
        <v>0</v>
      </c>
      <c r="AP11" s="147">
        <f>Project!AR237</f>
        <v>0</v>
      </c>
      <c r="AQ11" s="147">
        <f>Project!AS237</f>
        <v>0</v>
      </c>
      <c r="AR11" s="147">
        <f>Project!AT237</f>
        <v>0</v>
      </c>
      <c r="AS11" s="147">
        <f>Project!AU237</f>
        <v>0</v>
      </c>
      <c r="AT11" s="147">
        <f>Project!AV237</f>
        <v>0</v>
      </c>
      <c r="AU11" s="147">
        <f>Project!AW237</f>
        <v>0</v>
      </c>
      <c r="AV11" s="147">
        <f>Project!AX237</f>
        <v>0</v>
      </c>
      <c r="AW11" s="147">
        <f>Project!AY237</f>
        <v>0</v>
      </c>
      <c r="AX11" s="147">
        <f>Project!AZ237</f>
        <v>4029011.6456920505</v>
      </c>
      <c r="AY11" s="147">
        <f>Project!BA237</f>
        <v>8178826.5513030589</v>
      </c>
      <c r="AZ11" s="147">
        <f>Project!BB237</f>
        <v>12453095.389097244</v>
      </c>
      <c r="BA11" s="147">
        <f>Project!BC237</f>
        <v>16855581.228892833</v>
      </c>
      <c r="BB11" s="147">
        <f>Project!BD237</f>
        <v>21390163.041350305</v>
      </c>
      <c r="BC11" s="147">
        <f>Project!BE237</f>
        <v>26060839.311546654</v>
      </c>
      <c r="BD11" s="147">
        <f>Project!BF237</f>
        <v>30871731.76633352</v>
      </c>
      <c r="BE11" s="147">
        <f>Project!BG237</f>
        <v>35827089.219088286</v>
      </c>
      <c r="BF11" s="147">
        <f>Project!BH237</f>
        <v>40931291.535582781</v>
      </c>
      <c r="BG11" s="147">
        <f>Project!BI237</f>
        <v>46188853.72481364</v>
      </c>
      <c r="BH11" s="147">
        <f>Project!BJ237</f>
        <v>51604430.158759266</v>
      </c>
      <c r="BI11" s="147">
        <f>Project!BK237</f>
        <v>57182818.925157279</v>
      </c>
      <c r="BJ11" s="147">
        <f>Project!BL237</f>
        <v>62928966.317524076</v>
      </c>
      <c r="BK11" s="147">
        <f>Project!BM237</f>
        <v>68847971.466776401</v>
      </c>
      <c r="BL11" s="147">
        <f>Project!BN237</f>
        <v>74945091.118950456</v>
      </c>
      <c r="BM11" s="147">
        <v>0</v>
      </c>
      <c r="BN11" s="147">
        <v>0</v>
      </c>
      <c r="BO11" s="147">
        <v>0</v>
      </c>
      <c r="BP11" s="147">
        <v>0</v>
      </c>
      <c r="BQ11" s="147">
        <v>0</v>
      </c>
      <c r="BR11" s="147">
        <v>0</v>
      </c>
      <c r="BT11" s="104"/>
    </row>
    <row r="12" spans="1:72">
      <c r="A12" s="109"/>
      <c r="B12" s="135"/>
      <c r="I12" s="21"/>
      <c r="BT12" s="104"/>
    </row>
    <row r="13" spans="1:72" ht="18.5">
      <c r="A13" s="54" t="s">
        <v>524</v>
      </c>
      <c r="B13" s="6"/>
      <c r="C13" s="6"/>
      <c r="D13" s="6"/>
      <c r="E13" s="6"/>
      <c r="F13" s="6"/>
      <c r="G13" s="6"/>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row>
    <row r="14" spans="1:72" ht="18.5">
      <c r="A14" s="577"/>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row>
    <row r="15" spans="1:72">
      <c r="A15" s="17" t="s">
        <v>948</v>
      </c>
      <c r="B15" s="28"/>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row>
    <row r="16" spans="1:72">
      <c r="A16" s="107" t="s">
        <v>947</v>
      </c>
      <c r="B16" s="574">
        <f>Parameters!$C$106</f>
        <v>1.23</v>
      </c>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row>
    <row r="17" spans="1:72">
      <c r="A17" s="107" t="s">
        <v>525</v>
      </c>
      <c r="B17" s="154">
        <f>Parameters!$C$270</f>
        <v>3.7999999999999999E-2</v>
      </c>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row>
    <row r="18" spans="1:72">
      <c r="A18" s="107" t="s">
        <v>403</v>
      </c>
      <c r="B18" s="154">
        <f>Parameters!$C$236</f>
        <v>0.36699999999999999</v>
      </c>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row>
    <row r="19" spans="1:72">
      <c r="A19" s="107" t="s">
        <v>413</v>
      </c>
      <c r="B19" s="154">
        <f>Parameters!$C$246</f>
        <v>4.65E-2</v>
      </c>
      <c r="D19" s="137"/>
      <c r="E19" s="137"/>
      <c r="F19" s="137"/>
      <c r="G19" s="27"/>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row>
    <row r="20" spans="1:72">
      <c r="A20" s="107"/>
      <c r="B20" s="154"/>
      <c r="D20" s="137"/>
      <c r="E20" s="137"/>
      <c r="F20" s="137"/>
      <c r="G20" s="27"/>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row>
    <row r="21" spans="1:72">
      <c r="A21" t="s">
        <v>952</v>
      </c>
      <c r="B21" s="575">
        <f>Parameters!C311</f>
        <v>0.30128205128205127</v>
      </c>
      <c r="D21" s="137"/>
      <c r="E21" s="137"/>
      <c r="F21" s="137"/>
      <c r="G21" s="27"/>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row>
    <row r="22" spans="1:72">
      <c r="A22" t="s">
        <v>953</v>
      </c>
      <c r="B22" s="576">
        <f>Parameters!C312</f>
        <v>0.11538461538461539</v>
      </c>
      <c r="D22" s="137"/>
      <c r="E22" s="137"/>
      <c r="F22" s="137"/>
      <c r="G22" s="27"/>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row>
    <row r="23" spans="1:72">
      <c r="B23" s="28"/>
      <c r="D23" s="137"/>
      <c r="E23" s="137"/>
      <c r="F23" s="137"/>
      <c r="G23" s="27"/>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row>
    <row r="24" spans="1:72" ht="29">
      <c r="A24" s="17" t="s">
        <v>942</v>
      </c>
      <c r="B24" s="581" t="s">
        <v>954</v>
      </c>
      <c r="D24" s="137"/>
      <c r="E24" s="137"/>
      <c r="F24" s="137"/>
      <c r="G24" s="27"/>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row>
    <row r="25" spans="1:72">
      <c r="A25" s="107" t="s">
        <v>941</v>
      </c>
      <c r="B25" s="574">
        <f>Parameters!$C$106*(1-B21)</f>
        <v>0.85942307692307685</v>
      </c>
      <c r="D25" s="137"/>
      <c r="E25" s="137"/>
      <c r="F25" s="137"/>
      <c r="G25" s="27"/>
      <c r="Z25" s="15">
        <f t="shared" ref="Z25:AI28" si="0">Z$11*$B25</f>
        <v>0</v>
      </c>
      <c r="AA25" s="15">
        <f t="shared" si="0"/>
        <v>0</v>
      </c>
      <c r="AB25" s="15">
        <f t="shared" si="0"/>
        <v>0</v>
      </c>
      <c r="AC25" s="15">
        <f t="shared" si="0"/>
        <v>0</v>
      </c>
      <c r="AD25" s="15">
        <f t="shared" si="0"/>
        <v>0</v>
      </c>
      <c r="AE25" s="15">
        <f t="shared" si="0"/>
        <v>0</v>
      </c>
      <c r="AF25" s="15">
        <f t="shared" si="0"/>
        <v>0</v>
      </c>
      <c r="AG25" s="15">
        <f t="shared" si="0"/>
        <v>0</v>
      </c>
      <c r="AH25" s="15">
        <f t="shared" si="0"/>
        <v>0</v>
      </c>
      <c r="AI25" s="15">
        <f t="shared" si="0"/>
        <v>0</v>
      </c>
      <c r="AJ25" s="15">
        <f t="shared" ref="AJ25:AW28" si="1">AJ$11*$B25</f>
        <v>0</v>
      </c>
      <c r="AK25" s="15">
        <f t="shared" si="1"/>
        <v>0</v>
      </c>
      <c r="AL25" s="15">
        <f t="shared" si="1"/>
        <v>0</v>
      </c>
      <c r="AM25" s="15">
        <f t="shared" si="1"/>
        <v>0</v>
      </c>
      <c r="AN25" s="15">
        <f t="shared" si="1"/>
        <v>0</v>
      </c>
      <c r="AO25" s="15">
        <f t="shared" si="1"/>
        <v>0</v>
      </c>
      <c r="AP25" s="15">
        <f t="shared" si="1"/>
        <v>0</v>
      </c>
      <c r="AQ25" s="15">
        <f t="shared" si="1"/>
        <v>0</v>
      </c>
      <c r="AR25" s="15">
        <f t="shared" si="1"/>
        <v>0</v>
      </c>
      <c r="AS25" s="15">
        <f t="shared" si="1"/>
        <v>0</v>
      </c>
      <c r="AT25" s="15">
        <f t="shared" si="1"/>
        <v>0</v>
      </c>
      <c r="AU25" s="15">
        <f t="shared" si="1"/>
        <v>0</v>
      </c>
      <c r="AV25" s="15">
        <f t="shared" si="1"/>
        <v>0</v>
      </c>
      <c r="AW25" s="15">
        <f t="shared" si="1"/>
        <v>0</v>
      </c>
      <c r="AX25" s="15">
        <f t="shared" ref="AX25:BQ25" si="2">AX$11*$B25</f>
        <v>3462625.5854995716</v>
      </c>
      <c r="AY25" s="15">
        <f t="shared" si="2"/>
        <v>7029072.280341032</v>
      </c>
      <c r="AZ25" s="15">
        <f t="shared" si="2"/>
        <v>10702477.556514533</v>
      </c>
      <c r="BA25" s="15">
        <f t="shared" si="2"/>
        <v>14486075.483061936</v>
      </c>
      <c r="BB25" s="15">
        <f t="shared" si="2"/>
        <v>18383199.736883558</v>
      </c>
      <c r="BC25" s="15">
        <f t="shared" si="2"/>
        <v>22397286.708327305</v>
      </c>
      <c r="BD25" s="15">
        <f t="shared" si="2"/>
        <v>26531878.704566248</v>
      </c>
      <c r="BE25" s="15">
        <f t="shared" si="2"/>
        <v>30790627.253866449</v>
      </c>
      <c r="BF25" s="15">
        <f t="shared" si="2"/>
        <v>35177296.513946041</v>
      </c>
      <c r="BG25" s="15">
        <f t="shared" si="2"/>
        <v>39695766.787729256</v>
      </c>
      <c r="BH25" s="15">
        <f t="shared" si="2"/>
        <v>44350038.14990291</v>
      </c>
      <c r="BI25" s="15">
        <f t="shared" si="2"/>
        <v>49144234.187793821</v>
      </c>
      <c r="BJ25" s="15">
        <f t="shared" si="2"/>
        <v>54082605.860195205</v>
      </c>
      <c r="BK25" s="15">
        <f t="shared" si="2"/>
        <v>59169535.477889173</v>
      </c>
      <c r="BL25" s="15">
        <f t="shared" si="2"/>
        <v>64409540.809728764</v>
      </c>
      <c r="BM25" s="15">
        <f t="shared" si="2"/>
        <v>0</v>
      </c>
      <c r="BN25" s="15">
        <f t="shared" si="2"/>
        <v>0</v>
      </c>
      <c r="BO25" s="15">
        <f t="shared" si="2"/>
        <v>0</v>
      </c>
      <c r="BP25" s="15">
        <f t="shared" si="2"/>
        <v>0</v>
      </c>
      <c r="BQ25" s="15">
        <f t="shared" si="2"/>
        <v>0</v>
      </c>
      <c r="BR25" s="73"/>
    </row>
    <row r="26" spans="1:72">
      <c r="A26" s="107" t="s">
        <v>525</v>
      </c>
      <c r="B26" s="154">
        <f>Parameters!$C$270*(1-B22)</f>
        <v>3.3615384615384616E-2</v>
      </c>
      <c r="I26" s="108" t="str">
        <f>CONCATENATE(Parameters!$C$26,"$/year")</f>
        <v>2024$/year</v>
      </c>
      <c r="X26" s="15"/>
      <c r="Y26" s="15"/>
      <c r="Z26" s="15">
        <f t="shared" si="0"/>
        <v>0</v>
      </c>
      <c r="AA26" s="15">
        <f t="shared" si="0"/>
        <v>0</v>
      </c>
      <c r="AB26" s="15">
        <f t="shared" si="0"/>
        <v>0</v>
      </c>
      <c r="AC26" s="15">
        <f t="shared" si="0"/>
        <v>0</v>
      </c>
      <c r="AD26" s="15">
        <f t="shared" si="0"/>
        <v>0</v>
      </c>
      <c r="AE26" s="15">
        <f t="shared" si="0"/>
        <v>0</v>
      </c>
      <c r="AF26" s="15">
        <f t="shared" si="0"/>
        <v>0</v>
      </c>
      <c r="AG26" s="15">
        <f t="shared" si="0"/>
        <v>0</v>
      </c>
      <c r="AH26" s="15">
        <f t="shared" si="0"/>
        <v>0</v>
      </c>
      <c r="AI26" s="15">
        <f t="shared" si="0"/>
        <v>0</v>
      </c>
      <c r="AJ26" s="15">
        <f t="shared" si="1"/>
        <v>0</v>
      </c>
      <c r="AK26" s="15">
        <f t="shared" si="1"/>
        <v>0</v>
      </c>
      <c r="AL26" s="15">
        <f t="shared" si="1"/>
        <v>0</v>
      </c>
      <c r="AM26" s="15">
        <f t="shared" si="1"/>
        <v>0</v>
      </c>
      <c r="AN26" s="15">
        <f t="shared" si="1"/>
        <v>0</v>
      </c>
      <c r="AO26" s="15">
        <f t="shared" si="1"/>
        <v>0</v>
      </c>
      <c r="AP26" s="15">
        <f t="shared" si="1"/>
        <v>0</v>
      </c>
      <c r="AQ26" s="15">
        <f t="shared" si="1"/>
        <v>0</v>
      </c>
      <c r="AR26" s="15">
        <f t="shared" si="1"/>
        <v>0</v>
      </c>
      <c r="AS26" s="15">
        <f t="shared" si="1"/>
        <v>0</v>
      </c>
      <c r="AT26" s="15">
        <f t="shared" si="1"/>
        <v>0</v>
      </c>
      <c r="AU26" s="15">
        <f t="shared" si="1"/>
        <v>0</v>
      </c>
      <c r="AV26" s="15">
        <f t="shared" si="1"/>
        <v>0</v>
      </c>
      <c r="AW26" s="15">
        <f t="shared" si="1"/>
        <v>0</v>
      </c>
      <c r="AX26" s="15">
        <f>AX$11*$B26</f>
        <v>135436.77608980201</v>
      </c>
      <c r="AY26" s="15">
        <f t="shared" ref="AY26:BQ28" si="3">AY$11*$B26</f>
        <v>274934.40022457205</v>
      </c>
      <c r="AZ26" s="15">
        <f t="shared" si="3"/>
        <v>418615.59115657659</v>
      </c>
      <c r="BA26" s="15">
        <f t="shared" si="3"/>
        <v>566606.8459250899</v>
      </c>
      <c r="BB26" s="15">
        <f t="shared" si="3"/>
        <v>719038.55762077565</v>
      </c>
      <c r="BC26" s="15">
        <f t="shared" si="3"/>
        <v>876045.13685737597</v>
      </c>
      <c r="BD26" s="15">
        <f t="shared" si="3"/>
        <v>1037765.1370682884</v>
      </c>
      <c r="BE26" s="15">
        <f t="shared" si="3"/>
        <v>1204341.3837493525</v>
      </c>
      <c r="BF26" s="15">
        <f t="shared" si="3"/>
        <v>1375921.1077730521</v>
      </c>
      <c r="BG26" s="15">
        <f t="shared" si="3"/>
        <v>1552656.0829033509</v>
      </c>
      <c r="BH26" s="15">
        <f t="shared" si="3"/>
        <v>1734702.7676444461</v>
      </c>
      <c r="BI26" s="15">
        <f t="shared" si="3"/>
        <v>1922222.4515610563</v>
      </c>
      <c r="BJ26" s="15">
        <f t="shared" si="3"/>
        <v>2115381.4062121557</v>
      </c>
      <c r="BK26" s="15">
        <f t="shared" si="3"/>
        <v>2314351.0408447143</v>
      </c>
      <c r="BL26" s="15">
        <f t="shared" si="3"/>
        <v>2519308.0629985654</v>
      </c>
      <c r="BM26" s="15">
        <f t="shared" si="3"/>
        <v>0</v>
      </c>
      <c r="BN26" s="15">
        <f t="shared" si="3"/>
        <v>0</v>
      </c>
      <c r="BO26" s="15">
        <f t="shared" si="3"/>
        <v>0</v>
      </c>
      <c r="BP26" s="15">
        <f t="shared" si="3"/>
        <v>0</v>
      </c>
      <c r="BQ26" s="15">
        <f t="shared" si="3"/>
        <v>0</v>
      </c>
      <c r="BR26" s="15"/>
    </row>
    <row r="27" spans="1:72">
      <c r="A27" s="107" t="s">
        <v>403</v>
      </c>
      <c r="B27" s="154">
        <f>Parameters!$C$236*(1-B22)</f>
        <v>0.32465384615384613</v>
      </c>
      <c r="I27" s="108" t="str">
        <f>CONCATENATE(Parameters!$C$26,"$/year")</f>
        <v>2024$/year</v>
      </c>
      <c r="X27" s="15"/>
      <c r="Y27" s="15"/>
      <c r="Z27" s="15">
        <f t="shared" si="0"/>
        <v>0</v>
      </c>
      <c r="AA27" s="15">
        <f t="shared" si="0"/>
        <v>0</v>
      </c>
      <c r="AB27" s="15">
        <f t="shared" si="0"/>
        <v>0</v>
      </c>
      <c r="AC27" s="15">
        <f t="shared" si="0"/>
        <v>0</v>
      </c>
      <c r="AD27" s="15">
        <f t="shared" si="0"/>
        <v>0</v>
      </c>
      <c r="AE27" s="15">
        <f t="shared" si="0"/>
        <v>0</v>
      </c>
      <c r="AF27" s="15">
        <f t="shared" si="0"/>
        <v>0</v>
      </c>
      <c r="AG27" s="15">
        <f t="shared" si="0"/>
        <v>0</v>
      </c>
      <c r="AH27" s="15">
        <f t="shared" si="0"/>
        <v>0</v>
      </c>
      <c r="AI27" s="15">
        <f t="shared" si="0"/>
        <v>0</v>
      </c>
      <c r="AJ27" s="15">
        <f t="shared" si="1"/>
        <v>0</v>
      </c>
      <c r="AK27" s="15">
        <f t="shared" si="1"/>
        <v>0</v>
      </c>
      <c r="AL27" s="15">
        <f t="shared" si="1"/>
        <v>0</v>
      </c>
      <c r="AM27" s="15">
        <f t="shared" si="1"/>
        <v>0</v>
      </c>
      <c r="AN27" s="15">
        <f t="shared" si="1"/>
        <v>0</v>
      </c>
      <c r="AO27" s="15">
        <f t="shared" si="1"/>
        <v>0</v>
      </c>
      <c r="AP27" s="15">
        <f t="shared" si="1"/>
        <v>0</v>
      </c>
      <c r="AQ27" s="15">
        <f t="shared" si="1"/>
        <v>0</v>
      </c>
      <c r="AR27" s="15">
        <f t="shared" si="1"/>
        <v>0</v>
      </c>
      <c r="AS27" s="15">
        <f t="shared" si="1"/>
        <v>0</v>
      </c>
      <c r="AT27" s="15">
        <f t="shared" si="1"/>
        <v>0</v>
      </c>
      <c r="AU27" s="15">
        <f t="shared" si="1"/>
        <v>0</v>
      </c>
      <c r="AV27" s="15">
        <f t="shared" si="1"/>
        <v>0</v>
      </c>
      <c r="AW27" s="15">
        <f t="shared" si="1"/>
        <v>0</v>
      </c>
      <c r="AX27" s="15">
        <f t="shared" ref="AX27:BM28" si="4">AX$11*$B27</f>
        <v>1308034.1269725612</v>
      </c>
      <c r="AY27" s="15">
        <f t="shared" si="4"/>
        <v>2655287.4969057352</v>
      </c>
      <c r="AZ27" s="15">
        <f t="shared" si="4"/>
        <v>4042945.314591147</v>
      </c>
      <c r="BA27" s="15">
        <f t="shared" si="4"/>
        <v>5472229.2751186304</v>
      </c>
      <c r="BB27" s="15">
        <f t="shared" si="4"/>
        <v>6944398.7012322275</v>
      </c>
      <c r="BC27" s="15">
        <f t="shared" si="4"/>
        <v>8460751.7164909728</v>
      </c>
      <c r="BD27" s="15">
        <f t="shared" si="4"/>
        <v>10022626.455370046</v>
      </c>
      <c r="BE27" s="15">
        <f t="shared" si="4"/>
        <v>11631402.311474008</v>
      </c>
      <c r="BF27" s="15">
        <f t="shared" si="4"/>
        <v>13288501.225071317</v>
      </c>
      <c r="BG27" s="15">
        <f t="shared" si="4"/>
        <v>14995389.01119815</v>
      </c>
      <c r="BH27" s="15">
        <f t="shared" si="4"/>
        <v>16753576.729618728</v>
      </c>
      <c r="BI27" s="15">
        <f t="shared" si="4"/>
        <v>18564622.097971253</v>
      </c>
      <c r="BJ27" s="15">
        <f t="shared" si="4"/>
        <v>20430130.949470025</v>
      </c>
      <c r="BK27" s="15">
        <f t="shared" si="4"/>
        <v>22351758.736579213</v>
      </c>
      <c r="BL27" s="15">
        <f t="shared" si="4"/>
        <v>24331212.082117721</v>
      </c>
      <c r="BM27" s="15">
        <f t="shared" si="4"/>
        <v>0</v>
      </c>
      <c r="BN27" s="15">
        <f t="shared" si="3"/>
        <v>0</v>
      </c>
      <c r="BO27" s="15">
        <f t="shared" si="3"/>
        <v>0</v>
      </c>
      <c r="BP27" s="15">
        <f t="shared" si="3"/>
        <v>0</v>
      </c>
      <c r="BQ27" s="15">
        <f t="shared" si="3"/>
        <v>0</v>
      </c>
      <c r="BR27" s="15"/>
    </row>
    <row r="28" spans="1:72">
      <c r="A28" s="107" t="s">
        <v>413</v>
      </c>
      <c r="B28" s="154">
        <f>Parameters!$C$246*(1-B22)</f>
        <v>4.1134615384615381E-2</v>
      </c>
      <c r="I28" s="108" t="str">
        <f>CONCATENATE(Parameters!$C$26,"$/year")</f>
        <v>2024$/year</v>
      </c>
      <c r="X28" s="15"/>
      <c r="Y28" s="15"/>
      <c r="Z28" s="15">
        <f t="shared" si="0"/>
        <v>0</v>
      </c>
      <c r="AA28" s="15">
        <f t="shared" si="0"/>
        <v>0</v>
      </c>
      <c r="AB28" s="15">
        <f t="shared" si="0"/>
        <v>0</v>
      </c>
      <c r="AC28" s="15">
        <f t="shared" si="0"/>
        <v>0</v>
      </c>
      <c r="AD28" s="15">
        <f t="shared" si="0"/>
        <v>0</v>
      </c>
      <c r="AE28" s="15">
        <f t="shared" si="0"/>
        <v>0</v>
      </c>
      <c r="AF28" s="15">
        <f t="shared" si="0"/>
        <v>0</v>
      </c>
      <c r="AG28" s="15">
        <f t="shared" si="0"/>
        <v>0</v>
      </c>
      <c r="AH28" s="15">
        <f t="shared" si="0"/>
        <v>0</v>
      </c>
      <c r="AI28" s="15">
        <f t="shared" si="0"/>
        <v>0</v>
      </c>
      <c r="AJ28" s="15">
        <f t="shared" si="1"/>
        <v>0</v>
      </c>
      <c r="AK28" s="15">
        <f t="shared" si="1"/>
        <v>0</v>
      </c>
      <c r="AL28" s="15">
        <f t="shared" si="1"/>
        <v>0</v>
      </c>
      <c r="AM28" s="15">
        <f t="shared" si="1"/>
        <v>0</v>
      </c>
      <c r="AN28" s="15">
        <f t="shared" si="1"/>
        <v>0</v>
      </c>
      <c r="AO28" s="15">
        <f t="shared" si="1"/>
        <v>0</v>
      </c>
      <c r="AP28" s="15">
        <f t="shared" si="1"/>
        <v>0</v>
      </c>
      <c r="AQ28" s="15">
        <f t="shared" si="1"/>
        <v>0</v>
      </c>
      <c r="AR28" s="15">
        <f t="shared" si="1"/>
        <v>0</v>
      </c>
      <c r="AS28" s="15">
        <f t="shared" si="1"/>
        <v>0</v>
      </c>
      <c r="AT28" s="15">
        <f t="shared" si="1"/>
        <v>0</v>
      </c>
      <c r="AU28" s="15">
        <f t="shared" si="1"/>
        <v>0</v>
      </c>
      <c r="AV28" s="15">
        <f t="shared" si="1"/>
        <v>0</v>
      </c>
      <c r="AW28" s="15">
        <f t="shared" si="1"/>
        <v>0</v>
      </c>
      <c r="AX28" s="15">
        <f t="shared" si="4"/>
        <v>165731.84442567875</v>
      </c>
      <c r="AY28" s="15">
        <f t="shared" si="3"/>
        <v>336432.88448533154</v>
      </c>
      <c r="AZ28" s="15">
        <f t="shared" si="3"/>
        <v>512253.28917844233</v>
      </c>
      <c r="BA28" s="15">
        <f t="shared" si="3"/>
        <v>693347.85093464935</v>
      </c>
      <c r="BB28" s="15">
        <f t="shared" si="3"/>
        <v>879876.12972015957</v>
      </c>
      <c r="BC28" s="15">
        <f t="shared" si="3"/>
        <v>1072002.6016807363</v>
      </c>
      <c r="BD28" s="15">
        <f t="shared" si="3"/>
        <v>1269896.8124651422</v>
      </c>
      <c r="BE28" s="15">
        <f t="shared" si="3"/>
        <v>1473733.5353774969</v>
      </c>
      <c r="BF28" s="15">
        <f t="shared" si="3"/>
        <v>1683692.9345117607</v>
      </c>
      <c r="BG28" s="15">
        <f t="shared" si="3"/>
        <v>1899960.7330264687</v>
      </c>
      <c r="BH28" s="15">
        <f t="shared" si="3"/>
        <v>2122728.3867228087</v>
      </c>
      <c r="BI28" s="15">
        <f t="shared" si="3"/>
        <v>2352193.2630944503</v>
      </c>
      <c r="BJ28" s="15">
        <f t="shared" si="3"/>
        <v>2588558.8260227689</v>
      </c>
      <c r="BK28" s="15">
        <f t="shared" si="3"/>
        <v>2832034.8262968212</v>
      </c>
      <c r="BL28" s="15">
        <f t="shared" si="3"/>
        <v>3082837.498142981</v>
      </c>
      <c r="BM28" s="15">
        <f t="shared" si="3"/>
        <v>0</v>
      </c>
      <c r="BN28" s="15">
        <f t="shared" si="3"/>
        <v>0</v>
      </c>
      <c r="BO28" s="15">
        <f t="shared" si="3"/>
        <v>0</v>
      </c>
      <c r="BP28" s="15">
        <f t="shared" si="3"/>
        <v>0</v>
      </c>
      <c r="BQ28" s="15">
        <f t="shared" si="3"/>
        <v>0</v>
      </c>
      <c r="BR28" s="15"/>
    </row>
    <row r="29" spans="1:72">
      <c r="A29" s="197" t="s">
        <v>106</v>
      </c>
      <c r="I29" s="108" t="str">
        <f>CONCATENATE(Parameters!$C$26,"$/year")</f>
        <v>2024$/year</v>
      </c>
      <c r="X29" s="71"/>
      <c r="Y29" s="71"/>
      <c r="Z29" s="71">
        <f>SUM(Z25:Z28)</f>
        <v>0</v>
      </c>
      <c r="AA29" s="71">
        <f t="shared" ref="AA29:BQ29" si="5">SUM(AA25:AA28)</f>
        <v>0</v>
      </c>
      <c r="AB29" s="71">
        <f t="shared" si="5"/>
        <v>0</v>
      </c>
      <c r="AC29" s="71">
        <f t="shared" si="5"/>
        <v>0</v>
      </c>
      <c r="AD29" s="71">
        <f t="shared" si="5"/>
        <v>0</v>
      </c>
      <c r="AE29" s="71">
        <f t="shared" si="5"/>
        <v>0</v>
      </c>
      <c r="AF29" s="71">
        <f t="shared" si="5"/>
        <v>0</v>
      </c>
      <c r="AG29" s="71">
        <f t="shared" si="5"/>
        <v>0</v>
      </c>
      <c r="AH29" s="71">
        <f t="shared" si="5"/>
        <v>0</v>
      </c>
      <c r="AI29" s="71">
        <f t="shared" si="5"/>
        <v>0</v>
      </c>
      <c r="AJ29" s="71">
        <f t="shared" si="5"/>
        <v>0</v>
      </c>
      <c r="AK29" s="71">
        <f t="shared" si="5"/>
        <v>0</v>
      </c>
      <c r="AL29" s="71">
        <f t="shared" si="5"/>
        <v>0</v>
      </c>
      <c r="AM29" s="71">
        <f t="shared" si="5"/>
        <v>0</v>
      </c>
      <c r="AN29" s="71">
        <f t="shared" si="5"/>
        <v>0</v>
      </c>
      <c r="AO29" s="71">
        <f t="shared" si="5"/>
        <v>0</v>
      </c>
      <c r="AP29" s="71">
        <f t="shared" si="5"/>
        <v>0</v>
      </c>
      <c r="AQ29" s="71">
        <f t="shared" si="5"/>
        <v>0</v>
      </c>
      <c r="AR29" s="71">
        <f t="shared" si="5"/>
        <v>0</v>
      </c>
      <c r="AS29" s="71">
        <f t="shared" si="5"/>
        <v>0</v>
      </c>
      <c r="AT29" s="71">
        <f t="shared" si="5"/>
        <v>0</v>
      </c>
      <c r="AU29" s="71">
        <f t="shared" si="5"/>
        <v>0</v>
      </c>
      <c r="AV29" s="71">
        <f t="shared" si="5"/>
        <v>0</v>
      </c>
      <c r="AW29" s="71">
        <f t="shared" si="5"/>
        <v>0</v>
      </c>
      <c r="AX29" s="71">
        <f t="shared" si="5"/>
        <v>5071828.332987614</v>
      </c>
      <c r="AY29" s="71">
        <f t="shared" si="5"/>
        <v>10295727.061956672</v>
      </c>
      <c r="AZ29" s="71">
        <f t="shared" si="5"/>
        <v>15676291.751440698</v>
      </c>
      <c r="BA29" s="71">
        <f t="shared" si="5"/>
        <v>21218259.455040306</v>
      </c>
      <c r="BB29" s="71">
        <f t="shared" si="5"/>
        <v>26926513.125456721</v>
      </c>
      <c r="BC29" s="71">
        <f t="shared" si="5"/>
        <v>32806086.16335639</v>
      </c>
      <c r="BD29" s="71">
        <f t="shared" si="5"/>
        <v>38862167.109469719</v>
      </c>
      <c r="BE29" s="71">
        <f t="shared" si="5"/>
        <v>45100104.484467305</v>
      </c>
      <c r="BF29" s="71">
        <f t="shared" si="5"/>
        <v>51525411.781302169</v>
      </c>
      <c r="BG29" s="71">
        <f t="shared" si="5"/>
        <v>58143772.614857219</v>
      </c>
      <c r="BH29" s="71">
        <f t="shared" si="5"/>
        <v>64961046.033888891</v>
      </c>
      <c r="BI29" s="71">
        <f t="shared" si="5"/>
        <v>71983272.000420585</v>
      </c>
      <c r="BJ29" s="71">
        <f t="shared" si="5"/>
        <v>79216677.041900158</v>
      </c>
      <c r="BK29" s="71">
        <f t="shared" si="5"/>
        <v>86667680.08160992</v>
      </c>
      <c r="BL29" s="71">
        <f t="shared" si="5"/>
        <v>94342898.452988029</v>
      </c>
      <c r="BM29" s="71">
        <f t="shared" si="5"/>
        <v>0</v>
      </c>
      <c r="BN29" s="71">
        <f t="shared" si="5"/>
        <v>0</v>
      </c>
      <c r="BO29" s="71">
        <f t="shared" si="5"/>
        <v>0</v>
      </c>
      <c r="BP29" s="71">
        <f t="shared" si="5"/>
        <v>0</v>
      </c>
      <c r="BQ29" s="71">
        <f t="shared" si="5"/>
        <v>0</v>
      </c>
      <c r="BR29" s="15"/>
    </row>
    <row r="30" spans="1:72" s="3" customFormat="1">
      <c r="H30" s="79"/>
      <c r="I30" s="108"/>
    </row>
    <row r="31" spans="1:72">
      <c r="A31" s="98" t="s">
        <v>504</v>
      </c>
      <c r="B31" s="21" t="s">
        <v>505</v>
      </c>
      <c r="C31" s="108"/>
      <c r="D31" s="137"/>
      <c r="E31" s="137"/>
      <c r="F31" s="137"/>
      <c r="G31" s="27"/>
      <c r="I31" s="108" t="str">
        <f>CONCATENATE(Parameters!$C$26,"$/year")</f>
        <v>2024$/year</v>
      </c>
      <c r="Z31" s="71">
        <f>IF(Z$7&gt;=Project!$B$27,IF(Z$7&lt;=Project!$B$28,Z29,0),0)</f>
        <v>0</v>
      </c>
      <c r="AA31" s="71">
        <f>IF(AA$7&gt;=Project!$B$27,IF(AA$7&lt;=Project!$B$28,AA29,0),0)</f>
        <v>0</v>
      </c>
      <c r="AB31" s="71">
        <f>IF(AB$7&gt;=Project!$B$27,IF(AB$7&lt;=Project!$B$28,AB29,0),0)</f>
        <v>0</v>
      </c>
      <c r="AC31" s="71">
        <f>IF(AC$7&gt;=Project!$B$27,IF(AC$7&lt;=Project!$B$28,AC29,0),0)</f>
        <v>0</v>
      </c>
      <c r="AD31" s="71">
        <f>IF(AD$7&gt;=Project!$B$27,IF(AD$7&lt;=Project!$B$28,AD29,0),0)</f>
        <v>0</v>
      </c>
      <c r="AE31" s="71">
        <f>IF(AE$7&gt;=Project!$B$27,IF(AE$7&lt;=Project!$B$28,AE29,0),0)</f>
        <v>0</v>
      </c>
      <c r="AF31" s="71">
        <f>IF(AF$7&gt;=Project!$B$27,IF(AF$7&lt;=Project!$B$28,AF29,0),0)</f>
        <v>0</v>
      </c>
      <c r="AG31" s="71">
        <f>IF(AG$7&gt;=Project!$B$27,IF(AG$7&lt;=Project!$B$28,AG29,0),0)</f>
        <v>0</v>
      </c>
      <c r="AH31" s="71">
        <f>IF(AH$7&gt;=Project!$B$27,IF(AH$7&lt;=Project!$B$28,AH29,0),0)</f>
        <v>0</v>
      </c>
      <c r="AI31" s="71">
        <f>IF(AI$7&gt;=Project!$B$27,IF(AI$7&lt;=Project!$B$28,AI29,0),0)</f>
        <v>0</v>
      </c>
      <c r="AJ31" s="71">
        <f>IF(AJ$7&gt;=Project!$B$27,IF(AJ$7&lt;=Project!$B$28,AJ29,0),0)</f>
        <v>0</v>
      </c>
      <c r="AK31" s="71">
        <f>IF(AK$7&gt;=Project!$B$27,IF(AK$7&lt;=Project!$B$28,AK29,0),0)</f>
        <v>0</v>
      </c>
      <c r="AL31" s="71">
        <f>IF(AL$7&gt;=Project!$B$27,IF(AL$7&lt;=Project!$B$28,AL29,0),0)</f>
        <v>0</v>
      </c>
      <c r="AM31" s="71">
        <f>IF(AM$7&gt;=Project!$B$27,IF(AM$7&lt;=Project!$B$28,AM29,0),0)</f>
        <v>0</v>
      </c>
      <c r="AN31" s="71">
        <f>IF(AN$7&gt;=Project!$B$27,IF(AN$7&lt;=Project!$B$28,AN29,0),0)</f>
        <v>0</v>
      </c>
      <c r="AO31" s="71">
        <f>IF(AO$7&gt;=Project!$B$27,IF(AO$7&lt;=Project!$B$28,AO29,0),0)</f>
        <v>0</v>
      </c>
      <c r="AP31" s="71">
        <f>IF(AP$7&gt;=Project!$B$27,IF(AP$7&lt;=Project!$B$28,AP29,0),0)</f>
        <v>0</v>
      </c>
      <c r="AQ31" s="71">
        <f>IF(AQ$7&gt;=Project!$B$27,IF(AQ$7&lt;=Project!$B$28,AQ29,0),0)</f>
        <v>0</v>
      </c>
      <c r="AR31" s="71">
        <f>IF(AR$7&gt;=Project!$B$27,IF(AR$7&lt;=Project!$B$28,AR29,0),0)</f>
        <v>0</v>
      </c>
      <c r="AS31" s="71">
        <f>IF(AS$7&gt;=Project!$B$27,IF(AS$7&lt;=Project!$B$28,AS29,0),0)</f>
        <v>0</v>
      </c>
      <c r="AT31" s="71">
        <f>IF(AT$7&gt;=Project!$B$27,IF(AT$7&lt;=Project!$B$28,AT29,0),0)</f>
        <v>0</v>
      </c>
      <c r="AU31" s="71">
        <f>IF(AU$7&gt;=Project!$B$27,IF(AU$7&lt;=Project!$B$28,AU29,0),0)</f>
        <v>0</v>
      </c>
      <c r="AV31" s="71">
        <f>IF(AV$7&gt;=Project!$B$27,IF(AV$7&lt;=Project!$B$28,AV29,0),0)</f>
        <v>0</v>
      </c>
      <c r="AW31" s="71">
        <f>IF(AW$7&gt;=Project!$B$27,IF(AW$7&lt;=Project!$B$28,AW29,0),0)</f>
        <v>0</v>
      </c>
      <c r="AX31" s="71">
        <f>IF(AX$7&gt;=Project!$B$27,IF(AX$7&lt;=Project!$B$28,AX29,0),0)</f>
        <v>5071828.332987614</v>
      </c>
      <c r="AY31" s="71">
        <f>IF(AY$7&gt;=Project!$B$27,IF(AY$7&lt;=Project!$B$28,AY29,0),0)</f>
        <v>10295727.061956672</v>
      </c>
      <c r="AZ31" s="71">
        <f>IF(AZ$7&gt;=Project!$B$27,IF(AZ$7&lt;=Project!$B$28,AZ29,0),0)</f>
        <v>15676291.751440698</v>
      </c>
      <c r="BA31" s="71">
        <f>IF(BA$7&gt;=Project!$B$27,IF(BA$7&lt;=Project!$B$28,BA29,0),0)</f>
        <v>21218259.455040306</v>
      </c>
      <c r="BB31" s="71">
        <f>IF(BB$7&gt;=Project!$B$27,IF(BB$7&lt;=Project!$B$28,BB29,0),0)</f>
        <v>26926513.125456721</v>
      </c>
      <c r="BC31" s="71">
        <f>IF(BC$7&gt;=Project!$B$27,IF(BC$7&lt;=Project!$B$28,BC29,0),0)</f>
        <v>32806086.16335639</v>
      </c>
      <c r="BD31" s="71">
        <f>IF(BD$7&gt;=Project!$B$27,IF(BD$7&lt;=Project!$B$28,BD29,0),0)</f>
        <v>38862167.109469719</v>
      </c>
      <c r="BE31" s="71">
        <f>IF(BE$7&gt;=Project!$B$27,IF(BE$7&lt;=Project!$B$28,BE29,0),0)</f>
        <v>45100104.484467305</v>
      </c>
      <c r="BF31" s="71">
        <f>IF(BF$7&gt;=Project!$B$27,IF(BF$7&lt;=Project!$B$28,BF29,0),0)</f>
        <v>51525411.781302169</v>
      </c>
      <c r="BG31" s="71">
        <f>IF(BG$7&gt;=Project!$B$27,IF(BG$7&lt;=Project!$B$28,BG29,0),0)</f>
        <v>58143772.614857219</v>
      </c>
      <c r="BH31" s="71">
        <f>IF(BH$7&gt;=Project!$B$27,IF(BH$7&lt;=Project!$B$28,BH29,0),0)</f>
        <v>64961046.033888891</v>
      </c>
      <c r="BI31" s="71">
        <f>IF(BI$7&gt;=Project!$B$27,IF(BI$7&lt;=Project!$B$28,BI29,0),0)</f>
        <v>71983272.000420585</v>
      </c>
      <c r="BJ31" s="71">
        <f>IF(BJ$7&gt;=Project!$B$27,IF(BJ$7&lt;=Project!$B$28,BJ29,0),0)</f>
        <v>79216677.041900158</v>
      </c>
      <c r="BK31" s="71">
        <f>IF(BK$7&gt;=Project!$B$27,IF(BK$7&lt;=Project!$B$28,BK29,0),0)</f>
        <v>86667680.08160992</v>
      </c>
      <c r="BL31" s="71">
        <f>IF(BL$7&gt;=Project!$B$27,IF(BL$7&lt;=Project!$B$28,BL29,0),0)</f>
        <v>94342898.452988029</v>
      </c>
      <c r="BM31" s="71">
        <f>IF(BM$7&gt;=Project!$B$27,IF(BM$7&lt;=Project!$B$28,BM29,0),0)</f>
        <v>0</v>
      </c>
      <c r="BN31" s="71">
        <f>IF(BN$7&gt;=Project!$B$27,IF(BN$7&lt;=Project!$B$28,BN29,0),0)</f>
        <v>0</v>
      </c>
      <c r="BO31" s="71">
        <f>IF(BO$7&gt;=Project!$B$27,IF(BO$7&lt;=Project!$B$28,BO29,0),0)</f>
        <v>0</v>
      </c>
      <c r="BP31" s="71">
        <f>IF(BP$7&gt;=Project!$B$27,IF(BP$7&lt;=Project!$B$28,BP29,0),0)</f>
        <v>0</v>
      </c>
      <c r="BQ31" s="71">
        <f>IF(BQ$7&gt;=Project!$B$27,IF(BQ$7&lt;=Project!$B$28,BQ29,0),0)</f>
        <v>0</v>
      </c>
      <c r="BR31" s="73"/>
    </row>
    <row r="32" spans="1:72">
      <c r="BT32" s="8"/>
    </row>
    <row r="33" spans="1:90" ht="18.5">
      <c r="A33" s="55" t="s">
        <v>553</v>
      </c>
      <c r="B33" s="49"/>
      <c r="C33" s="49"/>
      <c r="D33" s="49"/>
      <c r="E33" s="49"/>
      <c r="F33" s="49"/>
      <c r="G33" s="49"/>
      <c r="BT33" s="8"/>
    </row>
    <row r="34" spans="1:90">
      <c r="A34" s="107" t="s">
        <v>263</v>
      </c>
      <c r="C34" s="27"/>
      <c r="D34" s="27"/>
      <c r="F34" s="27"/>
      <c r="G34" s="27"/>
      <c r="Z34" s="330">
        <f>Parameters!Z30</f>
        <v>1</v>
      </c>
      <c r="AA34" s="330">
        <f>Parameters!AA30</f>
        <v>0.93457943925233644</v>
      </c>
      <c r="AB34" s="330">
        <f>Parameters!AB30</f>
        <v>0.87343872827321156</v>
      </c>
      <c r="AC34" s="330">
        <f>Parameters!AC30</f>
        <v>0.81629787689085187</v>
      </c>
      <c r="AD34" s="330">
        <f>Parameters!AD30</f>
        <v>0.7628952120475252</v>
      </c>
      <c r="AE34" s="330">
        <f>Parameters!AE30</f>
        <v>0.71298617948366838</v>
      </c>
      <c r="AF34" s="330">
        <f>Parameters!AF30</f>
        <v>0.66634222381651254</v>
      </c>
      <c r="AG34" s="330">
        <f>Parameters!AG30</f>
        <v>0.62274974188459109</v>
      </c>
      <c r="AH34" s="330">
        <f>Parameters!AH30</f>
        <v>0.5820091045650384</v>
      </c>
      <c r="AI34" s="330">
        <f>Parameters!AI30</f>
        <v>0.54393374258414806</v>
      </c>
      <c r="AJ34" s="330">
        <f>Parameters!AJ30</f>
        <v>0.5083492921347178</v>
      </c>
      <c r="AK34" s="330">
        <f>Parameters!AK30</f>
        <v>0.47509279638758667</v>
      </c>
      <c r="AL34" s="330">
        <f>Parameters!AL30</f>
        <v>0.44401195924073528</v>
      </c>
      <c r="AM34" s="330">
        <f>Parameters!AM30</f>
        <v>0.41496444788853759</v>
      </c>
      <c r="AN34" s="330">
        <f>Parameters!AN30</f>
        <v>0.3878172410173249</v>
      </c>
      <c r="AO34" s="330">
        <f>Parameters!AO30</f>
        <v>0.36244601964235967</v>
      </c>
      <c r="AP34" s="330">
        <f>Parameters!AP30</f>
        <v>0.33873459779659787</v>
      </c>
      <c r="AQ34" s="330">
        <f>Parameters!AQ30</f>
        <v>0.31657439046411018</v>
      </c>
      <c r="AR34" s="330">
        <f>Parameters!AR30</f>
        <v>0.29586391632159825</v>
      </c>
      <c r="AS34" s="330">
        <f>Parameters!AS30</f>
        <v>0.27650833301083949</v>
      </c>
      <c r="AT34" s="330">
        <f>Parameters!AT30</f>
        <v>0.2584190028138687</v>
      </c>
      <c r="AU34" s="330">
        <f>Parameters!AU30</f>
        <v>0.24151308674193336</v>
      </c>
      <c r="AV34" s="330">
        <f>Parameters!AV30</f>
        <v>0.22571316517937698</v>
      </c>
      <c r="AW34" s="330">
        <f>Parameters!AW30</f>
        <v>0.21094688334521211</v>
      </c>
      <c r="AX34" s="330">
        <f>Parameters!AX30</f>
        <v>0.19714661994879637</v>
      </c>
      <c r="AY34" s="330">
        <f>Parameters!AY30</f>
        <v>0.18424917752223957</v>
      </c>
      <c r="AZ34" s="330">
        <f>Parameters!AZ30</f>
        <v>0.17219549301143888</v>
      </c>
      <c r="BA34" s="330">
        <f>Parameters!BA30</f>
        <v>0.16093036730041013</v>
      </c>
      <c r="BB34" s="330">
        <f>Parameters!BB30</f>
        <v>0.15040221243028987</v>
      </c>
      <c r="BC34" s="330">
        <f>Parameters!BC30</f>
        <v>0.1405628153554111</v>
      </c>
      <c r="BD34" s="330">
        <f>Parameters!BD30</f>
        <v>0.13136711715458982</v>
      </c>
      <c r="BE34" s="330">
        <f>Parameters!BE30</f>
        <v>0.1227730066865325</v>
      </c>
      <c r="BF34" s="330">
        <f>Parameters!BF30</f>
        <v>0.11474112774442291</v>
      </c>
      <c r="BG34" s="330">
        <f>Parameters!BG30</f>
        <v>0.10723469882656347</v>
      </c>
      <c r="BH34" s="330">
        <f>Parameters!BH30</f>
        <v>0.10021934469772288</v>
      </c>
      <c r="BI34" s="330">
        <f>Parameters!BI30</f>
        <v>9.366293896983445E-2</v>
      </c>
      <c r="BJ34" s="330">
        <f>Parameters!BJ30</f>
        <v>8.7535456981153698E-2</v>
      </c>
      <c r="BK34" s="330">
        <f>Parameters!BK30</f>
        <v>8.1808838300143641E-2</v>
      </c>
      <c r="BL34" s="330">
        <f>Parameters!BL30</f>
        <v>7.6456858224433308E-2</v>
      </c>
      <c r="BM34" s="330">
        <f>Parameters!BM30</f>
        <v>7.1455007686386268E-2</v>
      </c>
      <c r="BN34" s="330">
        <f>Parameters!BN30</f>
        <v>6.6780381015314264E-2</v>
      </c>
      <c r="BO34" s="330">
        <f>Parameters!BO30</f>
        <v>6.2411571042349782E-2</v>
      </c>
      <c r="BP34" s="330">
        <f>Parameters!BP30</f>
        <v>5.8328571067616623E-2</v>
      </c>
      <c r="BQ34" s="330">
        <f>Parameters!BQ30</f>
        <v>5.4512683240763193E-2</v>
      </c>
      <c r="CL34" s="8"/>
    </row>
    <row r="35" spans="1:90" s="76" customFormat="1">
      <c r="A35" s="82" t="s">
        <v>489</v>
      </c>
      <c r="B35" s="69">
        <f>SUM(AC35:BQ35)</f>
        <v>74951575.337709382</v>
      </c>
      <c r="I35" s="74"/>
      <c r="Z35" s="83">
        <f>Z31*Z34</f>
        <v>0</v>
      </c>
      <c r="AA35" s="83">
        <f t="shared" ref="AA35:BQ35" si="6">AA31*AA34</f>
        <v>0</v>
      </c>
      <c r="AB35" s="83">
        <f t="shared" si="6"/>
        <v>0</v>
      </c>
      <c r="AC35" s="83">
        <f t="shared" si="6"/>
        <v>0</v>
      </c>
      <c r="AD35" s="83">
        <f t="shared" si="6"/>
        <v>0</v>
      </c>
      <c r="AE35" s="83">
        <f t="shared" si="6"/>
        <v>0</v>
      </c>
      <c r="AF35" s="83">
        <f t="shared" si="6"/>
        <v>0</v>
      </c>
      <c r="AG35" s="83">
        <f t="shared" si="6"/>
        <v>0</v>
      </c>
      <c r="AH35" s="83">
        <f t="shared" si="6"/>
        <v>0</v>
      </c>
      <c r="AI35" s="83">
        <f t="shared" si="6"/>
        <v>0</v>
      </c>
      <c r="AJ35" s="83">
        <f t="shared" si="6"/>
        <v>0</v>
      </c>
      <c r="AK35" s="83">
        <f t="shared" si="6"/>
        <v>0</v>
      </c>
      <c r="AL35" s="83">
        <f t="shared" si="6"/>
        <v>0</v>
      </c>
      <c r="AM35" s="83">
        <f t="shared" si="6"/>
        <v>0</v>
      </c>
      <c r="AN35" s="83">
        <f t="shared" si="6"/>
        <v>0</v>
      </c>
      <c r="AO35" s="83">
        <f t="shared" si="6"/>
        <v>0</v>
      </c>
      <c r="AP35" s="83">
        <f t="shared" si="6"/>
        <v>0</v>
      </c>
      <c r="AQ35" s="83">
        <f t="shared" si="6"/>
        <v>0</v>
      </c>
      <c r="AR35" s="83">
        <f t="shared" si="6"/>
        <v>0</v>
      </c>
      <c r="AS35" s="83">
        <f t="shared" si="6"/>
        <v>0</v>
      </c>
      <c r="AT35" s="83">
        <f t="shared" si="6"/>
        <v>0</v>
      </c>
      <c r="AU35" s="83">
        <f t="shared" si="6"/>
        <v>0</v>
      </c>
      <c r="AV35" s="83">
        <f t="shared" si="6"/>
        <v>0</v>
      </c>
      <c r="AW35" s="83">
        <f t="shared" si="6"/>
        <v>0</v>
      </c>
      <c r="AX35" s="83">
        <f t="shared" si="6"/>
        <v>999893.81280904659</v>
      </c>
      <c r="AY35" s="83">
        <f t="shared" si="6"/>
        <v>1896979.243158981</v>
      </c>
      <c r="AZ35" s="83">
        <f t="shared" si="6"/>
        <v>2699386.7867304836</v>
      </c>
      <c r="BA35" s="83">
        <f t="shared" si="6"/>
        <v>3414662.2875750368</v>
      </c>
      <c r="BB35" s="83">
        <f t="shared" si="6"/>
        <v>4049807.1471019299</v>
      </c>
      <c r="BC35" s="83">
        <f t="shared" si="6"/>
        <v>4611315.8319135709</v>
      </c>
      <c r="BD35" s="83">
        <f t="shared" si="6"/>
        <v>5105210.8595509557</v>
      </c>
      <c r="BE35" s="83">
        <f t="shared" si="6"/>
        <v>5537075.4294348191</v>
      </c>
      <c r="BF35" s="83">
        <f t="shared" si="6"/>
        <v>5912083.8552823858</v>
      </c>
      <c r="BG35" s="83">
        <f t="shared" si="6"/>
        <v>6235029.944994403</v>
      </c>
      <c r="BH35" s="83">
        <f t="shared" si="6"/>
        <v>6510353.464394955</v>
      </c>
      <c r="BI35" s="83">
        <f t="shared" si="6"/>
        <v>6742164.8122243863</v>
      </c>
      <c r="BJ35" s="83">
        <f t="shared" si="6"/>
        <v>6934268.0253911968</v>
      </c>
      <c r="BK35" s="83">
        <f t="shared" si="6"/>
        <v>7090182.2256450057</v>
      </c>
      <c r="BL35" s="83">
        <f>BL31*BL34</f>
        <v>7213161.6115022143</v>
      </c>
      <c r="BM35" s="83">
        <f t="shared" si="6"/>
        <v>0</v>
      </c>
      <c r="BN35" s="83">
        <f t="shared" si="6"/>
        <v>0</v>
      </c>
      <c r="BO35" s="83">
        <f t="shared" si="6"/>
        <v>0</v>
      </c>
      <c r="BP35" s="83">
        <f t="shared" si="6"/>
        <v>0</v>
      </c>
      <c r="BQ35" s="83">
        <f t="shared" si="6"/>
        <v>0</v>
      </c>
    </row>
    <row r="36" spans="1:90" ht="15.5">
      <c r="A36" s="72"/>
    </row>
    <row r="37" spans="1:90">
      <c r="A37" s="18"/>
    </row>
    <row r="38" spans="1:90">
      <c r="A38" s="28"/>
      <c r="B38" s="69"/>
      <c r="AX38" s="148"/>
      <c r="AY38" s="148"/>
      <c r="AZ38" s="148"/>
      <c r="BA38" s="148"/>
      <c r="BB38" s="148"/>
      <c r="BC38" s="148"/>
      <c r="BD38" s="148"/>
      <c r="BE38" s="148"/>
      <c r="BF38" s="148"/>
      <c r="BG38" s="148"/>
      <c r="BH38" s="148"/>
      <c r="BI38" s="148"/>
      <c r="BJ38" s="148"/>
      <c r="BK38" s="148"/>
      <c r="BL38" s="148"/>
    </row>
    <row r="39" spans="1:90">
      <c r="A39" s="28"/>
      <c r="B39" s="69"/>
      <c r="AX39" s="148"/>
    </row>
    <row r="40" spans="1:90" ht="15.5">
      <c r="A40" s="153"/>
      <c r="B40" s="69"/>
      <c r="AU40" s="32"/>
    </row>
    <row r="41" spans="1:90">
      <c r="A41" s="18"/>
      <c r="C41" s="17"/>
      <c r="D41" s="28"/>
    </row>
    <row r="42" spans="1:90">
      <c r="A42" s="18"/>
      <c r="C42" s="107"/>
      <c r="D42" s="574"/>
    </row>
    <row r="43" spans="1:90">
      <c r="C43" s="107"/>
      <c r="D43" s="154"/>
    </row>
    <row r="44" spans="1:90">
      <c r="C44" s="107"/>
      <c r="D44" s="154"/>
    </row>
    <row r="45" spans="1:90">
      <c r="C45" s="107"/>
      <c r="D45" s="15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3F8-EA76-45E3-B4DB-E0BC13738D05}">
  <sheetPr codeName="Sheet15"/>
  <dimension ref="A1:BT48"/>
  <sheetViews>
    <sheetView zoomScale="70" zoomScaleNormal="70" workbookViewId="0">
      <pane xSplit="9" ySplit="7" topLeftCell="AX19" activePane="bottomRight" state="frozenSplit"/>
      <selection pane="topRight" activeCell="I1" sqref="I1"/>
      <selection pane="bottomLeft" activeCell="A9" sqref="A9"/>
      <selection pane="bottomRight" activeCell="A30" sqref="A30"/>
    </sheetView>
  </sheetViews>
  <sheetFormatPr defaultColWidth="9" defaultRowHeight="14.5"/>
  <cols>
    <col min="1" max="1" width="60" customWidth="1"/>
    <col min="2" max="2" width="31" customWidth="1"/>
    <col min="3" max="3" width="12" bestFit="1" customWidth="1"/>
    <col min="4" max="4" width="16" bestFit="1" customWidth="1"/>
    <col min="5" max="5" width="14.453125" customWidth="1"/>
    <col min="6" max="6" width="16" bestFit="1" customWidth="1"/>
    <col min="7" max="7" width="10.54296875" customWidth="1"/>
    <col min="8" max="8" width="3" customWidth="1"/>
    <col min="9" max="9" width="18.453125" bestFit="1" customWidth="1"/>
    <col min="10" max="10" width="5.54296875" bestFit="1" customWidth="1"/>
    <col min="11" max="25" width="5" customWidth="1"/>
    <col min="26" max="26" width="14" customWidth="1"/>
    <col min="27" max="31" width="15.54296875" customWidth="1"/>
    <col min="32" max="32" width="14" customWidth="1"/>
    <col min="33" max="49" width="15.54296875" customWidth="1"/>
    <col min="50" max="51" width="17" bestFit="1" customWidth="1"/>
    <col min="52" max="63" width="15.54296875" customWidth="1"/>
    <col min="64" max="64" width="17" bestFit="1" customWidth="1"/>
    <col min="65" max="69" width="15.54296875" customWidth="1"/>
    <col min="70" max="71" width="3" customWidth="1"/>
  </cols>
  <sheetData>
    <row r="1" spans="1:72" ht="21">
      <c r="A1" s="89" t="str">
        <f>[3]Project!$A$1</f>
        <v>CREATE 75th</v>
      </c>
    </row>
    <row r="2" spans="1:72" ht="18.5">
      <c r="A2" s="53" t="str">
        <f>CONCATENATE("Benefit ",Project!E7,":  ",Project!A7,":  ",Project!B7," resulting from ",Project!C7,IF(ISBLANK(Project!D7),"",CONCATENATE(" associated with ",Project!D7)))</f>
        <v>Benefit 1b:  Network Efficiency:  Avoided Rail Diversion resulting from Network Saturation</v>
      </c>
    </row>
    <row r="4" spans="1:72">
      <c r="A4" s="12">
        <v>1</v>
      </c>
      <c r="B4" s="13" t="s">
        <v>472</v>
      </c>
    </row>
    <row r="6" spans="1:72">
      <c r="J6" s="14">
        <f>[3]Project!J16</f>
        <v>-16</v>
      </c>
      <c r="K6" s="14">
        <f>[3]Project!K16</f>
        <v>-15</v>
      </c>
      <c r="L6" s="14">
        <f>[3]Project!L16</f>
        <v>-14</v>
      </c>
      <c r="M6" s="14">
        <f>[3]Project!M16</f>
        <v>-13</v>
      </c>
      <c r="N6" s="14">
        <f>[3]Project!N16</f>
        <v>-12</v>
      </c>
      <c r="O6" s="14">
        <f>[3]Project!O16</f>
        <v>-11</v>
      </c>
      <c r="P6" s="14">
        <f>[3]Project!P16</f>
        <v>-10</v>
      </c>
      <c r="Q6" s="14">
        <f>[3]Project!Q16</f>
        <v>-9</v>
      </c>
      <c r="R6" s="14">
        <f>[3]Project!R16</f>
        <v>-8</v>
      </c>
      <c r="S6" s="14">
        <f>[3]Project!S16</f>
        <v>-7</v>
      </c>
      <c r="T6" s="14">
        <f>[3]Project!T16</f>
        <v>-6</v>
      </c>
      <c r="U6" s="14">
        <f>[3]Project!U16</f>
        <v>-5</v>
      </c>
      <c r="V6" s="14">
        <f>[3]Project!V16</f>
        <v>-4</v>
      </c>
      <c r="W6" s="14">
        <f>[3]Project!W16</f>
        <v>-3</v>
      </c>
      <c r="X6" s="14">
        <f>[3]Project!X16</f>
        <v>-2</v>
      </c>
      <c r="Y6" s="14">
        <f>[3]Project!Y16</f>
        <v>-1</v>
      </c>
      <c r="Z6" s="14">
        <f>[3]Project!Z16</f>
        <v>0</v>
      </c>
      <c r="AA6" s="14">
        <f>[3]Project!AA16</f>
        <v>1</v>
      </c>
      <c r="AB6" s="14">
        <f>[3]Project!AB16</f>
        <v>2</v>
      </c>
      <c r="AC6" s="14">
        <f>[3]Project!AC16</f>
        <v>3</v>
      </c>
      <c r="AD6" s="14">
        <f>[3]Project!AD16</f>
        <v>4</v>
      </c>
      <c r="AE6" s="14">
        <f>[3]Project!AE16</f>
        <v>5</v>
      </c>
      <c r="AF6" s="14">
        <f>[3]Project!AF16</f>
        <v>6</v>
      </c>
      <c r="AG6" s="14">
        <f>[3]Project!AG16</f>
        <v>7</v>
      </c>
      <c r="AH6" s="14">
        <f>[3]Project!AH16</f>
        <v>8</v>
      </c>
      <c r="AI6" s="14">
        <f>[3]Project!AI16</f>
        <v>9</v>
      </c>
      <c r="AJ6" s="14">
        <f>[3]Project!AJ16</f>
        <v>10</v>
      </c>
      <c r="AK6" s="14">
        <f>[3]Project!AK16</f>
        <v>11</v>
      </c>
      <c r="AL6" s="14">
        <f>[3]Project!AL16</f>
        <v>12</v>
      </c>
      <c r="AM6" s="14">
        <f>[3]Project!AM16</f>
        <v>13</v>
      </c>
      <c r="AN6" s="14">
        <f>[3]Project!AN16</f>
        <v>14</v>
      </c>
      <c r="AO6" s="14">
        <f>[3]Project!AO16</f>
        <v>15</v>
      </c>
      <c r="AP6" s="14">
        <f>[3]Project!AP16</f>
        <v>16</v>
      </c>
      <c r="AQ6" s="14">
        <f>[3]Project!AQ16</f>
        <v>17</v>
      </c>
      <c r="AR6" s="14">
        <f>[3]Project!AR16</f>
        <v>18</v>
      </c>
      <c r="AS6" s="14">
        <f>[3]Project!AS16</f>
        <v>19</v>
      </c>
      <c r="AT6" s="14">
        <f>[3]Project!AT16</f>
        <v>20</v>
      </c>
      <c r="AU6" s="14">
        <f>[3]Project!AU16</f>
        <v>21</v>
      </c>
      <c r="AV6" s="14">
        <f>[3]Project!AV16</f>
        <v>22</v>
      </c>
      <c r="AW6" s="14">
        <f>[3]Project!AW16</f>
        <v>23</v>
      </c>
      <c r="AX6" s="14">
        <f>[3]Project!AX16</f>
        <v>24</v>
      </c>
      <c r="AY6" s="14">
        <f>[3]Project!AY16</f>
        <v>25</v>
      </c>
      <c r="AZ6" s="14">
        <f>[3]Project!AZ16</f>
        <v>26</v>
      </c>
      <c r="BA6" s="14">
        <f>[3]Project!BA16</f>
        <v>27</v>
      </c>
      <c r="BB6" s="14">
        <f>[3]Project!BB16</f>
        <v>28</v>
      </c>
      <c r="BC6" s="14">
        <f>[3]Project!BC16</f>
        <v>29</v>
      </c>
      <c r="BD6" s="14">
        <f>[3]Project!BD16</f>
        <v>30</v>
      </c>
      <c r="BE6" s="14">
        <f>[3]Project!BE16</f>
        <v>31</v>
      </c>
      <c r="BF6" s="14">
        <f>[3]Project!BF16</f>
        <v>32</v>
      </c>
      <c r="BG6" s="14">
        <f>[3]Project!BG16</f>
        <v>33</v>
      </c>
      <c r="BH6" s="14">
        <f>[3]Project!BH16</f>
        <v>34</v>
      </c>
      <c r="BI6" s="14">
        <f>[3]Project!BI16</f>
        <v>35</v>
      </c>
      <c r="BJ6" s="14">
        <f>[3]Project!BJ16</f>
        <v>36</v>
      </c>
      <c r="BK6" s="14">
        <f>[3]Project!BK16</f>
        <v>37</v>
      </c>
      <c r="BL6" s="14">
        <f>[3]Project!BL16</f>
        <v>38</v>
      </c>
      <c r="BM6" s="14">
        <f>[3]Project!BM16</f>
        <v>39</v>
      </c>
      <c r="BN6" s="14">
        <f>[3]Project!BN16</f>
        <v>40</v>
      </c>
      <c r="BO6" s="14">
        <f>[3]Project!BO16</f>
        <v>41</v>
      </c>
      <c r="BP6" s="14">
        <f>[3]Project!BP16</f>
        <v>42</v>
      </c>
      <c r="BQ6" s="14">
        <f>[3]Project!BQ16</f>
        <v>43</v>
      </c>
      <c r="BR6" s="14"/>
    </row>
    <row r="7" spans="1:72">
      <c r="J7" s="16">
        <f>Project!L20</f>
        <v>2008</v>
      </c>
      <c r="K7" s="16">
        <f>Project!M20</f>
        <v>2009</v>
      </c>
      <c r="L7" s="16">
        <f>Project!N20</f>
        <v>2010</v>
      </c>
      <c r="M7" s="16">
        <f>Project!O20</f>
        <v>2011</v>
      </c>
      <c r="N7" s="16">
        <f>Project!P20</f>
        <v>2012</v>
      </c>
      <c r="O7" s="16">
        <f>Project!Q20</f>
        <v>2013</v>
      </c>
      <c r="P7" s="16">
        <f>Project!R20</f>
        <v>2014</v>
      </c>
      <c r="Q7" s="16">
        <f>Project!S20</f>
        <v>2015</v>
      </c>
      <c r="R7" s="16">
        <f>Project!T20</f>
        <v>2016</v>
      </c>
      <c r="S7" s="16">
        <f>Project!U20</f>
        <v>2017</v>
      </c>
      <c r="T7" s="16">
        <f>Project!V20</f>
        <v>2018</v>
      </c>
      <c r="U7" s="16">
        <f>Project!W20</f>
        <v>2019</v>
      </c>
      <c r="V7" s="16">
        <f>Project!X20</f>
        <v>2020</v>
      </c>
      <c r="W7" s="16">
        <f>Project!Y20</f>
        <v>2021</v>
      </c>
      <c r="X7" s="16">
        <f>Project!Z20</f>
        <v>2022</v>
      </c>
      <c r="Y7" s="16">
        <f>Project!AA20</f>
        <v>2023</v>
      </c>
      <c r="Z7" s="16">
        <f>Project!AB20</f>
        <v>2024</v>
      </c>
      <c r="AA7" s="16">
        <f>Project!AC20</f>
        <v>2025</v>
      </c>
      <c r="AB7" s="16">
        <f>Project!AD20</f>
        <v>2026</v>
      </c>
      <c r="AC7" s="16">
        <f>Project!AE20</f>
        <v>2027</v>
      </c>
      <c r="AD7" s="16">
        <f>Project!AF20</f>
        <v>2028</v>
      </c>
      <c r="AE7" s="16">
        <f>Project!AG20</f>
        <v>2029</v>
      </c>
      <c r="AF7" s="16">
        <f>Project!AH20</f>
        <v>2030</v>
      </c>
      <c r="AG7" s="16">
        <f>Project!AI20</f>
        <v>2031</v>
      </c>
      <c r="AH7" s="16">
        <f>Project!AJ20</f>
        <v>2032</v>
      </c>
      <c r="AI7" s="16">
        <f>Project!AK20</f>
        <v>2033</v>
      </c>
      <c r="AJ7" s="16">
        <f>Project!AL20</f>
        <v>2034</v>
      </c>
      <c r="AK7" s="16">
        <f>Project!AM20</f>
        <v>2035</v>
      </c>
      <c r="AL7" s="16">
        <f>Project!AN20</f>
        <v>2036</v>
      </c>
      <c r="AM7" s="16">
        <f>Project!AO20</f>
        <v>2037</v>
      </c>
      <c r="AN7" s="16">
        <f>Project!AP20</f>
        <v>2038</v>
      </c>
      <c r="AO7" s="16">
        <f>Project!AQ20</f>
        <v>2039</v>
      </c>
      <c r="AP7" s="16">
        <f>Project!AR20</f>
        <v>2040</v>
      </c>
      <c r="AQ7" s="16">
        <f>Project!AS20</f>
        <v>2041</v>
      </c>
      <c r="AR7" s="16">
        <f>Project!AT20</f>
        <v>2042</v>
      </c>
      <c r="AS7" s="16">
        <f>Project!AU20</f>
        <v>2043</v>
      </c>
      <c r="AT7" s="16">
        <f>Project!AV20</f>
        <v>2044</v>
      </c>
      <c r="AU7" s="16">
        <f>Project!AW20</f>
        <v>2045</v>
      </c>
      <c r="AV7" s="16">
        <f>Project!AX20</f>
        <v>2046</v>
      </c>
      <c r="AW7" s="16">
        <f>Project!AY20</f>
        <v>2047</v>
      </c>
      <c r="AX7" s="16">
        <f>Project!AZ20</f>
        <v>2048</v>
      </c>
      <c r="AY7" s="16">
        <f>Project!BA20</f>
        <v>2049</v>
      </c>
      <c r="AZ7" s="16">
        <f>Project!BB20</f>
        <v>2050</v>
      </c>
      <c r="BA7" s="16">
        <f>Project!BC20</f>
        <v>2051</v>
      </c>
      <c r="BB7" s="16">
        <f>Project!BD20</f>
        <v>2052</v>
      </c>
      <c r="BC7" s="16">
        <f>Project!BE20</f>
        <v>2053</v>
      </c>
      <c r="BD7" s="16">
        <f>Project!BF20</f>
        <v>2054</v>
      </c>
      <c r="BE7" s="16">
        <f>Project!BG20</f>
        <v>2055</v>
      </c>
      <c r="BF7" s="16">
        <f>Project!BH20</f>
        <v>2056</v>
      </c>
      <c r="BG7" s="16">
        <f>Project!BI20</f>
        <v>2057</v>
      </c>
      <c r="BH7" s="16">
        <f>Project!BJ20</f>
        <v>2058</v>
      </c>
      <c r="BI7" s="16">
        <f>Project!BK20</f>
        <v>2059</v>
      </c>
      <c r="BJ7" s="16">
        <f>Project!BL20</f>
        <v>2060</v>
      </c>
      <c r="BK7" s="16">
        <f>Project!BM20</f>
        <v>2061</v>
      </c>
      <c r="BL7" s="16">
        <f>Project!BN20</f>
        <v>2062</v>
      </c>
      <c r="BM7" s="16">
        <f>Project!BO20</f>
        <v>2063</v>
      </c>
      <c r="BN7" s="16">
        <f>Project!BP20</f>
        <v>2064</v>
      </c>
      <c r="BO7" s="16">
        <f>Project!BQ20</f>
        <v>2065</v>
      </c>
      <c r="BP7" s="16">
        <f>Project!BR20</f>
        <v>2066</v>
      </c>
      <c r="BQ7" s="16">
        <f>Project!BS20</f>
        <v>2067</v>
      </c>
      <c r="BR7" s="16"/>
      <c r="BT7" s="3" t="s">
        <v>473</v>
      </c>
    </row>
    <row r="8" spans="1:72">
      <c r="I8" s="21" t="s">
        <v>30</v>
      </c>
      <c r="J8" s="26"/>
      <c r="K8" s="26"/>
      <c r="L8" s="26"/>
      <c r="M8" s="26"/>
      <c r="N8" s="26"/>
      <c r="O8" s="26"/>
      <c r="P8" s="26"/>
      <c r="Q8" s="26"/>
      <c r="R8" s="26"/>
      <c r="S8" s="26"/>
      <c r="T8" s="26"/>
      <c r="U8" s="26"/>
      <c r="V8" s="26"/>
      <c r="W8" s="26"/>
      <c r="X8" s="26"/>
      <c r="Y8" s="26"/>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c r="BO8" s="14" t="str">
        <f>CONCATENATE(Parameters!$C$26,"$")</f>
        <v>2024$</v>
      </c>
      <c r="BP8" s="14" t="str">
        <f>CONCATENATE(Parameters!$C$26,"$")</f>
        <v>2024$</v>
      </c>
      <c r="BQ8" s="14" t="str">
        <f>CONCATENATE(Parameters!$C$26,"$")</f>
        <v>2024$</v>
      </c>
    </row>
    <row r="9" spans="1:72" ht="18.5">
      <c r="A9" s="50" t="s">
        <v>554</v>
      </c>
      <c r="B9" s="50"/>
      <c r="C9" s="50"/>
      <c r="D9" s="50"/>
      <c r="E9" s="50"/>
      <c r="F9" s="6"/>
      <c r="G9" s="6"/>
      <c r="I9" s="2"/>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row>
    <row r="10" spans="1:72" ht="15.5">
      <c r="A10" s="116"/>
      <c r="B10" s="4"/>
      <c r="C10" s="4"/>
      <c r="D10" s="4"/>
      <c r="E10" s="4"/>
      <c r="F10" s="4"/>
      <c r="I10" s="35"/>
      <c r="J10" s="26"/>
      <c r="K10" s="26"/>
      <c r="L10" s="26"/>
      <c r="M10" s="26"/>
      <c r="N10" s="26"/>
      <c r="O10" s="26"/>
      <c r="P10" s="26"/>
      <c r="Q10" s="26"/>
      <c r="R10" s="26"/>
      <c r="S10" s="26"/>
      <c r="T10" s="26"/>
      <c r="U10" s="26"/>
      <c r="V10" s="26"/>
      <c r="W10" s="26"/>
      <c r="X10" s="26"/>
      <c r="Y10" s="26"/>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3"/>
    </row>
    <row r="11" spans="1:72">
      <c r="A11" s="17" t="s">
        <v>599</v>
      </c>
      <c r="B11" s="136"/>
      <c r="I11" s="211"/>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T11" s="104"/>
    </row>
    <row r="12" spans="1:72">
      <c r="A12" s="110" t="s">
        <v>215</v>
      </c>
      <c r="B12" s="136"/>
      <c r="I12" s="211" t="s">
        <v>216</v>
      </c>
      <c r="Z12" s="147">
        <f>Project!AB242</f>
        <v>0</v>
      </c>
      <c r="AA12" s="147">
        <f>Project!AC242</f>
        <v>0</v>
      </c>
      <c r="AB12" s="147">
        <f>Project!AD242</f>
        <v>0</v>
      </c>
      <c r="AC12" s="147">
        <f>Project!AE242</f>
        <v>0</v>
      </c>
      <c r="AD12" s="147">
        <f>Project!AF242</f>
        <v>0</v>
      </c>
      <c r="AE12" s="147">
        <f>Project!AG242</f>
        <v>0</v>
      </c>
      <c r="AF12" s="147">
        <f>Project!AH242</f>
        <v>0</v>
      </c>
      <c r="AG12" s="147">
        <f>Project!AI242</f>
        <v>0</v>
      </c>
      <c r="AH12" s="147">
        <f>Project!AJ242</f>
        <v>0</v>
      </c>
      <c r="AI12" s="147">
        <f>Project!AK242</f>
        <v>0</v>
      </c>
      <c r="AJ12" s="147">
        <f>Project!AL242</f>
        <v>0</v>
      </c>
      <c r="AK12" s="147">
        <f>Project!AM242</f>
        <v>0</v>
      </c>
      <c r="AL12" s="147">
        <f>Project!AN242</f>
        <v>0</v>
      </c>
      <c r="AM12" s="147">
        <f>Project!AO242</f>
        <v>0</v>
      </c>
      <c r="AN12" s="147">
        <f>Project!AP242</f>
        <v>0</v>
      </c>
      <c r="AO12" s="147">
        <f>Project!AQ242</f>
        <v>0</v>
      </c>
      <c r="AP12" s="147">
        <f>Project!AR242</f>
        <v>0</v>
      </c>
      <c r="AQ12" s="147">
        <f>Project!AS242</f>
        <v>0</v>
      </c>
      <c r="AR12" s="147">
        <f>Project!AT242</f>
        <v>0</v>
      </c>
      <c r="AS12" s="147">
        <f>Project!AU242</f>
        <v>0</v>
      </c>
      <c r="AT12" s="147">
        <f>Project!AV242</f>
        <v>0</v>
      </c>
      <c r="AU12" s="147">
        <f>Project!AW242</f>
        <v>0</v>
      </c>
      <c r="AV12" s="147">
        <f>Project!AX242</f>
        <v>0</v>
      </c>
      <c r="AW12" s="147">
        <f>Project!AY242</f>
        <v>0</v>
      </c>
      <c r="AX12" s="147">
        <f>Project!AZ242</f>
        <v>28859242.093022801</v>
      </c>
      <c r="AY12" s="147">
        <f>Project!BA242</f>
        <v>29090116.029766984</v>
      </c>
      <c r="AZ12" s="147">
        <f>Project!BB242</f>
        <v>29322836.958005127</v>
      </c>
      <c r="BA12" s="147">
        <f>Project!BC242</f>
        <v>29557419.653669167</v>
      </c>
      <c r="BB12" s="147">
        <f>Project!BD242</f>
        <v>29793879.010898519</v>
      </c>
      <c r="BC12" s="147">
        <f>Project!BE242</f>
        <v>30032230.042985708</v>
      </c>
      <c r="BD12" s="147">
        <f>Project!BF242</f>
        <v>30272487.883329596</v>
      </c>
      <c r="BE12" s="147">
        <f>Project!BG242</f>
        <v>30514667.786396235</v>
      </c>
      <c r="BF12" s="147">
        <f>Project!BH242</f>
        <v>30758785.128687404</v>
      </c>
      <c r="BG12" s="147">
        <f>Project!BI242</f>
        <v>31004855.409716904</v>
      </c>
      <c r="BH12" s="147">
        <f>Project!BJ242</f>
        <v>31252894.252994645</v>
      </c>
      <c r="BI12" s="147">
        <f>Project!BK242</f>
        <v>31502917.407018602</v>
      </c>
      <c r="BJ12" s="147">
        <f>Project!BL242</f>
        <v>31754940.746274754</v>
      </c>
      <c r="BK12" s="147">
        <f>Project!BM242</f>
        <v>32008980.272244953</v>
      </c>
      <c r="BL12" s="147">
        <f>Project!BN242</f>
        <v>32265052.114422917</v>
      </c>
      <c r="BM12" s="147">
        <f>Project!BO242</f>
        <v>32523172.531338301</v>
      </c>
      <c r="BN12" s="147">
        <f>Project!BP242</f>
        <v>32783357.911589</v>
      </c>
      <c r="BO12" s="147">
        <f>Project!BQ242</f>
        <v>33045624.774881717</v>
      </c>
      <c r="BP12" s="147">
        <f>Project!BR242</f>
        <v>33309989.77308077</v>
      </c>
      <c r="BQ12" s="147">
        <f>Project!BS242</f>
        <v>33576469.691265427</v>
      </c>
      <c r="BT12" s="104"/>
    </row>
    <row r="13" spans="1:72">
      <c r="A13" s="110" t="s">
        <v>217</v>
      </c>
      <c r="B13" s="136"/>
      <c r="I13" s="211" t="s">
        <v>216</v>
      </c>
      <c r="Z13" s="147">
        <f>Project!AB243</f>
        <v>0</v>
      </c>
      <c r="AA13" s="147">
        <f>Project!AC243</f>
        <v>0</v>
      </c>
      <c r="AB13" s="147">
        <f>Project!AD243</f>
        <v>0</v>
      </c>
      <c r="AC13" s="147">
        <f>Project!AE243</f>
        <v>0</v>
      </c>
      <c r="AD13" s="147">
        <f>Project!AF243</f>
        <v>0</v>
      </c>
      <c r="AE13" s="147">
        <f>Project!AG243</f>
        <v>0</v>
      </c>
      <c r="AF13" s="147">
        <f>Project!AH243</f>
        <v>0</v>
      </c>
      <c r="AG13" s="147">
        <f>Project!AI243</f>
        <v>0</v>
      </c>
      <c r="AH13" s="147">
        <f>Project!AJ243</f>
        <v>0</v>
      </c>
      <c r="AI13" s="147">
        <f>Project!AK243</f>
        <v>0</v>
      </c>
      <c r="AJ13" s="147">
        <f>Project!AL243</f>
        <v>0</v>
      </c>
      <c r="AK13" s="147">
        <f>Project!AM243</f>
        <v>0</v>
      </c>
      <c r="AL13" s="147">
        <f>Project!AN243</f>
        <v>0</v>
      </c>
      <c r="AM13" s="147">
        <f>Project!AO243</f>
        <v>0</v>
      </c>
      <c r="AN13" s="147">
        <f>Project!AP243</f>
        <v>0</v>
      </c>
      <c r="AO13" s="147">
        <f>Project!AQ243</f>
        <v>0</v>
      </c>
      <c r="AP13" s="147">
        <f>Project!AR243</f>
        <v>0</v>
      </c>
      <c r="AQ13" s="147">
        <f>Project!AS243</f>
        <v>0</v>
      </c>
      <c r="AR13" s="147">
        <f>Project!AT243</f>
        <v>0</v>
      </c>
      <c r="AS13" s="147">
        <f>Project!AU243</f>
        <v>0</v>
      </c>
      <c r="AT13" s="147">
        <f>Project!AV243</f>
        <v>0</v>
      </c>
      <c r="AU13" s="147">
        <f>Project!AW243</f>
        <v>0</v>
      </c>
      <c r="AV13" s="147">
        <f>Project!AX243</f>
        <v>0</v>
      </c>
      <c r="AW13" s="147">
        <f>Project!AY243</f>
        <v>0</v>
      </c>
      <c r="AX13" s="147">
        <f>Project!AZ243</f>
        <v>26192460.943636455</v>
      </c>
      <c r="AY13" s="147">
        <f>Project!BA243</f>
        <v>26402000.631185547</v>
      </c>
      <c r="AZ13" s="147">
        <f>Project!BB243</f>
        <v>26613216.636235036</v>
      </c>
      <c r="BA13" s="147">
        <f>Project!BC243</f>
        <v>26826122.369324915</v>
      </c>
      <c r="BB13" s="147">
        <f>Project!BD243</f>
        <v>27040731.348279517</v>
      </c>
      <c r="BC13" s="147">
        <f>Project!BE243</f>
        <v>27257057.199065752</v>
      </c>
      <c r="BD13" s="147">
        <f>Project!BF243</f>
        <v>27475113.656658281</v>
      </c>
      <c r="BE13" s="147">
        <f>Project!BG243</f>
        <v>27694914.56591155</v>
      </c>
      <c r="BF13" s="147">
        <f>Project!BH243</f>
        <v>27916473.882438842</v>
      </c>
      <c r="BG13" s="147">
        <f>Project!BI243</f>
        <v>28139805.673498351</v>
      </c>
      <c r="BH13" s="147">
        <f>Project!BJ243</f>
        <v>28364924.118886344</v>
      </c>
      <c r="BI13" s="147">
        <f>Project!BK243</f>
        <v>28591843.511837434</v>
      </c>
      <c r="BJ13" s="147">
        <f>Project!BL243</f>
        <v>28820578.259932138</v>
      </c>
      <c r="BK13" s="147">
        <f>Project!BM243</f>
        <v>29051142.886011597</v>
      </c>
      <c r="BL13" s="147">
        <f>Project!BN243</f>
        <v>29283552.029099692</v>
      </c>
      <c r="BM13" s="147">
        <f>Project!BO243</f>
        <v>29517820.44533249</v>
      </c>
      <c r="BN13" s="147">
        <f>Project!BP243</f>
        <v>29753963.008895144</v>
      </c>
      <c r="BO13" s="147">
        <f>Project!BQ243</f>
        <v>29991994.712966308</v>
      </c>
      <c r="BP13" s="147">
        <f>Project!BR243</f>
        <v>30231930.67067004</v>
      </c>
      <c r="BQ13" s="147">
        <f>Project!BS243</f>
        <v>30473786.116035406</v>
      </c>
      <c r="BT13" s="104"/>
    </row>
    <row r="14" spans="1:72">
      <c r="A14" s="110" t="s">
        <v>218</v>
      </c>
      <c r="B14" s="136"/>
      <c r="I14" s="211" t="s">
        <v>216</v>
      </c>
      <c r="Z14" s="147">
        <f>Project!AB244</f>
        <v>0</v>
      </c>
      <c r="AA14" s="147">
        <f>Project!AC244</f>
        <v>0</v>
      </c>
      <c r="AB14" s="147">
        <f>Project!AD244</f>
        <v>0</v>
      </c>
      <c r="AC14" s="147">
        <f>Project!AE244</f>
        <v>0</v>
      </c>
      <c r="AD14" s="147">
        <f>Project!AF244</f>
        <v>0</v>
      </c>
      <c r="AE14" s="147">
        <f>Project!AG244</f>
        <v>0</v>
      </c>
      <c r="AF14" s="147">
        <f>Project!AH244</f>
        <v>0</v>
      </c>
      <c r="AG14" s="147">
        <f>Project!AI244</f>
        <v>0</v>
      </c>
      <c r="AH14" s="147">
        <f>Project!AJ244</f>
        <v>0</v>
      </c>
      <c r="AI14" s="147">
        <f>Project!AK244</f>
        <v>0</v>
      </c>
      <c r="AJ14" s="147">
        <f>Project!AL244</f>
        <v>0</v>
      </c>
      <c r="AK14" s="147">
        <f>Project!AM244</f>
        <v>0</v>
      </c>
      <c r="AL14" s="147">
        <f>Project!AN244</f>
        <v>0</v>
      </c>
      <c r="AM14" s="147">
        <f>Project!AO244</f>
        <v>0</v>
      </c>
      <c r="AN14" s="147">
        <f>Project!AP244</f>
        <v>0</v>
      </c>
      <c r="AO14" s="147">
        <f>Project!AQ244</f>
        <v>0</v>
      </c>
      <c r="AP14" s="147">
        <f>Project!AR244</f>
        <v>0</v>
      </c>
      <c r="AQ14" s="147">
        <f>Project!AS244</f>
        <v>0</v>
      </c>
      <c r="AR14" s="147">
        <f>Project!AT244</f>
        <v>0</v>
      </c>
      <c r="AS14" s="147">
        <f>Project!AU244</f>
        <v>0</v>
      </c>
      <c r="AT14" s="147">
        <f>Project!AV244</f>
        <v>0</v>
      </c>
      <c r="AU14" s="147">
        <f>Project!AW244</f>
        <v>0</v>
      </c>
      <c r="AV14" s="147">
        <f>Project!AX244</f>
        <v>0</v>
      </c>
      <c r="AW14" s="147">
        <f>Project!AY244</f>
        <v>0</v>
      </c>
      <c r="AX14" s="147">
        <f>Project!AZ244</f>
        <v>21103219.496326368</v>
      </c>
      <c r="AY14" s="147">
        <f>Project!BA244</f>
        <v>21272045.25229698</v>
      </c>
      <c r="AZ14" s="147">
        <f>Project!BB244</f>
        <v>21442221.614315361</v>
      </c>
      <c r="BA14" s="147">
        <f>Project!BC244</f>
        <v>21613759.387229882</v>
      </c>
      <c r="BB14" s="147">
        <f>Project!BD244</f>
        <v>21786669.462327722</v>
      </c>
      <c r="BC14" s="147">
        <f>Project!BE244</f>
        <v>21960962.818026345</v>
      </c>
      <c r="BD14" s="147">
        <f>Project!BF244</f>
        <v>22136650.520570558</v>
      </c>
      <c r="BE14" s="147">
        <f>Project!BG244</f>
        <v>22313743.724735122</v>
      </c>
      <c r="BF14" s="147">
        <f>Project!BH244</f>
        <v>22492253.674533006</v>
      </c>
      <c r="BG14" s="147">
        <f>Project!BI244</f>
        <v>22672191.703929268</v>
      </c>
      <c r="BH14" s="147">
        <f>Project!BJ244</f>
        <v>22853569.237560708</v>
      </c>
      <c r="BI14" s="147">
        <f>Project!BK244</f>
        <v>23036397.791461192</v>
      </c>
      <c r="BJ14" s="147">
        <f>Project!BL244</f>
        <v>23220688.973792884</v>
      </c>
      <c r="BK14" s="147">
        <f>Project!BM244</f>
        <v>23406454.485583227</v>
      </c>
      <c r="BL14" s="147">
        <f>Project!BN244</f>
        <v>23593706.121467896</v>
      </c>
      <c r="BM14" s="147">
        <f>Project!BO244</f>
        <v>23782455.77043964</v>
      </c>
      <c r="BN14" s="147">
        <f>Project!BP244</f>
        <v>23972715.416603152</v>
      </c>
      <c r="BO14" s="147">
        <f>Project!BQ244</f>
        <v>24164497.139935981</v>
      </c>
      <c r="BP14" s="147">
        <f>Project!BR244</f>
        <v>24357813.117055468</v>
      </c>
      <c r="BQ14" s="147">
        <f>Project!BS244</f>
        <v>24552675.621991917</v>
      </c>
      <c r="BT14" s="104"/>
    </row>
    <row r="15" spans="1:72">
      <c r="A15" s="110" t="s">
        <v>219</v>
      </c>
      <c r="B15" s="136"/>
      <c r="I15" s="211" t="s">
        <v>216</v>
      </c>
      <c r="Z15" s="147">
        <f>Project!AB245</f>
        <v>0</v>
      </c>
      <c r="AA15" s="147">
        <f>Project!AC245</f>
        <v>0</v>
      </c>
      <c r="AB15" s="147">
        <f>Project!AD245</f>
        <v>0</v>
      </c>
      <c r="AC15" s="147">
        <f>Project!AE245</f>
        <v>0</v>
      </c>
      <c r="AD15" s="147">
        <f>Project!AF245</f>
        <v>0</v>
      </c>
      <c r="AE15" s="147">
        <f>Project!AG245</f>
        <v>0</v>
      </c>
      <c r="AF15" s="147">
        <f>Project!AH245</f>
        <v>0</v>
      </c>
      <c r="AG15" s="147">
        <f>Project!AI245</f>
        <v>0</v>
      </c>
      <c r="AH15" s="147">
        <f>Project!AJ245</f>
        <v>0</v>
      </c>
      <c r="AI15" s="147">
        <f>Project!AK245</f>
        <v>0</v>
      </c>
      <c r="AJ15" s="147">
        <f>Project!AL245</f>
        <v>0</v>
      </c>
      <c r="AK15" s="147">
        <f>Project!AM245</f>
        <v>0</v>
      </c>
      <c r="AL15" s="147">
        <f>Project!AN245</f>
        <v>0</v>
      </c>
      <c r="AM15" s="147">
        <f>Project!AO245</f>
        <v>0</v>
      </c>
      <c r="AN15" s="147">
        <f>Project!AP245</f>
        <v>0</v>
      </c>
      <c r="AO15" s="147">
        <f>Project!AQ245</f>
        <v>0</v>
      </c>
      <c r="AP15" s="147">
        <f>Project!AR245</f>
        <v>0</v>
      </c>
      <c r="AQ15" s="147">
        <f>Project!AS245</f>
        <v>0</v>
      </c>
      <c r="AR15" s="147">
        <f>Project!AT245</f>
        <v>0</v>
      </c>
      <c r="AS15" s="147">
        <f>Project!AU245</f>
        <v>0</v>
      </c>
      <c r="AT15" s="147">
        <f>Project!AV245</f>
        <v>0</v>
      </c>
      <c r="AU15" s="147">
        <f>Project!AW245</f>
        <v>0</v>
      </c>
      <c r="AV15" s="147">
        <f>Project!AX245</f>
        <v>0</v>
      </c>
      <c r="AW15" s="147">
        <f>Project!AY245</f>
        <v>0</v>
      </c>
      <c r="AX15" s="147">
        <f>Project!AZ245</f>
        <v>21103219.496326368</v>
      </c>
      <c r="AY15" s="147">
        <f>Project!BA245</f>
        <v>21272045.25229698</v>
      </c>
      <c r="AZ15" s="147">
        <f>Project!BB245</f>
        <v>21442221.614315361</v>
      </c>
      <c r="BA15" s="147">
        <f>Project!BC245</f>
        <v>21613759.387229882</v>
      </c>
      <c r="BB15" s="147">
        <f>Project!BD245</f>
        <v>21786669.462327722</v>
      </c>
      <c r="BC15" s="147">
        <f>Project!BE245</f>
        <v>21960962.818026345</v>
      </c>
      <c r="BD15" s="147">
        <f>Project!BF245</f>
        <v>22136650.520570558</v>
      </c>
      <c r="BE15" s="147">
        <f>Project!BG245</f>
        <v>22313743.724735122</v>
      </c>
      <c r="BF15" s="147">
        <f>Project!BH245</f>
        <v>22492253.674533006</v>
      </c>
      <c r="BG15" s="147">
        <f>Project!BI245</f>
        <v>22672191.703929268</v>
      </c>
      <c r="BH15" s="147">
        <f>Project!BJ245</f>
        <v>22853569.237560708</v>
      </c>
      <c r="BI15" s="147">
        <f>Project!BK245</f>
        <v>23036397.791461192</v>
      </c>
      <c r="BJ15" s="147">
        <f>Project!BL245</f>
        <v>23220688.973792884</v>
      </c>
      <c r="BK15" s="147">
        <f>Project!BM245</f>
        <v>23406454.485583227</v>
      </c>
      <c r="BL15" s="147">
        <f>Project!BN245</f>
        <v>23593706.121467896</v>
      </c>
      <c r="BM15" s="147">
        <f>Project!BO245</f>
        <v>23782455.77043964</v>
      </c>
      <c r="BN15" s="147">
        <f>Project!BP245</f>
        <v>23972715.416603152</v>
      </c>
      <c r="BO15" s="147">
        <f>Project!BQ245</f>
        <v>24164497.139935981</v>
      </c>
      <c r="BP15" s="147">
        <f>Project!BR245</f>
        <v>24357813.117055468</v>
      </c>
      <c r="BQ15" s="147">
        <f>Project!BS245</f>
        <v>24552675.621991917</v>
      </c>
      <c r="BT15" s="104"/>
    </row>
    <row r="16" spans="1:72">
      <c r="A16" s="17"/>
      <c r="B16" s="136"/>
      <c r="I16" s="211"/>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c r="BI16" s="147"/>
      <c r="BJ16" s="147"/>
      <c r="BK16" s="147"/>
      <c r="BL16" s="147"/>
      <c r="BM16" s="147"/>
      <c r="BN16" s="147"/>
      <c r="BO16" s="147"/>
      <c r="BP16" s="147"/>
      <c r="BQ16" s="147"/>
      <c r="BT16" s="104"/>
    </row>
    <row r="17" spans="1:72">
      <c r="A17" s="17" t="s">
        <v>555</v>
      </c>
      <c r="B17" s="432"/>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c r="BQ17" s="147"/>
      <c r="BT17" s="104"/>
    </row>
    <row r="18" spans="1:72">
      <c r="A18" s="110" t="s">
        <v>215</v>
      </c>
      <c r="B18" s="147">
        <f>[3]Project!B709</f>
        <v>325</v>
      </c>
      <c r="I18" s="211" t="s">
        <v>225</v>
      </c>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7"/>
      <c r="BM18" s="147"/>
      <c r="BN18" s="147"/>
      <c r="BO18" s="147"/>
      <c r="BP18" s="147"/>
      <c r="BQ18" s="147"/>
      <c r="BT18" s="104"/>
    </row>
    <row r="19" spans="1:72">
      <c r="A19" s="110" t="s">
        <v>217</v>
      </c>
      <c r="B19" s="147">
        <f>[3]Project!B698</f>
        <v>274</v>
      </c>
      <c r="I19" s="211" t="s">
        <v>225</v>
      </c>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47"/>
      <c r="BN19" s="147"/>
      <c r="BO19" s="147"/>
      <c r="BP19" s="147"/>
      <c r="BQ19" s="147"/>
      <c r="BT19" s="104"/>
    </row>
    <row r="20" spans="1:72">
      <c r="A20" s="110" t="s">
        <v>218</v>
      </c>
      <c r="B20" s="147">
        <f>[3]Project!B706</f>
        <v>1019</v>
      </c>
      <c r="I20" s="211" t="s">
        <v>225</v>
      </c>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T20" s="104"/>
    </row>
    <row r="21" spans="1:72">
      <c r="A21" s="110" t="s">
        <v>219</v>
      </c>
      <c r="B21" s="147">
        <f>[3]Project!B702</f>
        <v>844</v>
      </c>
      <c r="I21" s="211" t="s">
        <v>225</v>
      </c>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T21" s="104"/>
    </row>
    <row r="22" spans="1:72">
      <c r="A22" s="109"/>
      <c r="B22" s="135"/>
      <c r="I22" s="21"/>
      <c r="BT22" s="104"/>
    </row>
    <row r="23" spans="1:72">
      <c r="A23" s="17" t="s">
        <v>800</v>
      </c>
      <c r="B23" s="430">
        <f>Project!B247</f>
        <v>0.01</v>
      </c>
      <c r="C23" s="265"/>
      <c r="I23" s="21"/>
      <c r="AX23" s="546">
        <f>B23</f>
        <v>0.01</v>
      </c>
      <c r="AY23" s="547">
        <f>$AX$23*2</f>
        <v>0.02</v>
      </c>
      <c r="AZ23" s="547">
        <f>$AX$23*3</f>
        <v>0.03</v>
      </c>
      <c r="BA23" s="547">
        <f>$AX$23*4</f>
        <v>0.04</v>
      </c>
      <c r="BB23" s="265">
        <f>$AX$23*5</f>
        <v>0.05</v>
      </c>
      <c r="BC23" s="539">
        <f>$B$24</f>
        <v>0.05</v>
      </c>
      <c r="BD23" s="539">
        <f t="shared" ref="BD23:BQ23" si="0">$B$24</f>
        <v>0.05</v>
      </c>
      <c r="BE23" s="539">
        <f t="shared" si="0"/>
        <v>0.05</v>
      </c>
      <c r="BF23" s="539">
        <f t="shared" si="0"/>
        <v>0.05</v>
      </c>
      <c r="BG23" s="539">
        <f t="shared" si="0"/>
        <v>0.05</v>
      </c>
      <c r="BH23" s="539">
        <f t="shared" si="0"/>
        <v>0.05</v>
      </c>
      <c r="BI23" s="539">
        <f t="shared" si="0"/>
        <v>0.05</v>
      </c>
      <c r="BJ23" s="539">
        <f t="shared" si="0"/>
        <v>0.05</v>
      </c>
      <c r="BK23" s="539">
        <f t="shared" si="0"/>
        <v>0.05</v>
      </c>
      <c r="BL23" s="539">
        <f t="shared" si="0"/>
        <v>0.05</v>
      </c>
      <c r="BM23" s="539">
        <f t="shared" si="0"/>
        <v>0.05</v>
      </c>
      <c r="BN23" s="539">
        <f t="shared" si="0"/>
        <v>0.05</v>
      </c>
      <c r="BO23" s="539">
        <f t="shared" si="0"/>
        <v>0.05</v>
      </c>
      <c r="BP23" s="539">
        <f t="shared" si="0"/>
        <v>0.05</v>
      </c>
      <c r="BQ23" s="539">
        <f t="shared" si="0"/>
        <v>0.05</v>
      </c>
      <c r="BT23" s="104"/>
    </row>
    <row r="24" spans="1:72">
      <c r="A24" s="17" t="s">
        <v>801</v>
      </c>
      <c r="B24" s="430">
        <f>Project!B248</f>
        <v>0.05</v>
      </c>
      <c r="I24" s="21"/>
      <c r="BT24" s="104"/>
    </row>
    <row r="25" spans="1:72">
      <c r="A25" s="109"/>
      <c r="B25" s="135"/>
      <c r="I25" s="21"/>
      <c r="BT25" s="104"/>
    </row>
    <row r="26" spans="1:72">
      <c r="A26" s="17" t="s">
        <v>556</v>
      </c>
      <c r="B26" s="203">
        <f>SUM(AY26:BM26)</f>
        <v>41290908112.995514</v>
      </c>
      <c r="I26" s="21" t="s">
        <v>557</v>
      </c>
      <c r="Z26" s="147">
        <f t="shared" ref="Z26:AW26" si="1">SUMPRODUCT(Z12:Z15,$B$18:$B$21)*$B$24</f>
        <v>0</v>
      </c>
      <c r="AA26" s="147">
        <f t="shared" si="1"/>
        <v>0</v>
      </c>
      <c r="AB26" s="147">
        <f t="shared" si="1"/>
        <v>0</v>
      </c>
      <c r="AC26" s="147">
        <f t="shared" si="1"/>
        <v>0</v>
      </c>
      <c r="AD26" s="147">
        <f t="shared" si="1"/>
        <v>0</v>
      </c>
      <c r="AE26" s="147">
        <f t="shared" si="1"/>
        <v>0</v>
      </c>
      <c r="AF26" s="147">
        <f t="shared" si="1"/>
        <v>0</v>
      </c>
      <c r="AG26" s="147">
        <f t="shared" si="1"/>
        <v>0</v>
      </c>
      <c r="AH26" s="147">
        <f t="shared" si="1"/>
        <v>0</v>
      </c>
      <c r="AI26" s="147">
        <f t="shared" si="1"/>
        <v>0</v>
      </c>
      <c r="AJ26" s="147">
        <f t="shared" si="1"/>
        <v>0</v>
      </c>
      <c r="AK26" s="147">
        <f t="shared" si="1"/>
        <v>0</v>
      </c>
      <c r="AL26" s="147">
        <f t="shared" si="1"/>
        <v>0</v>
      </c>
      <c r="AM26" s="147">
        <f t="shared" si="1"/>
        <v>0</v>
      </c>
      <c r="AN26" s="147">
        <f t="shared" si="1"/>
        <v>0</v>
      </c>
      <c r="AO26" s="147">
        <f t="shared" si="1"/>
        <v>0</v>
      </c>
      <c r="AP26" s="147">
        <f t="shared" si="1"/>
        <v>0</v>
      </c>
      <c r="AQ26" s="147">
        <f t="shared" si="1"/>
        <v>0</v>
      </c>
      <c r="AR26" s="147">
        <f t="shared" si="1"/>
        <v>0</v>
      </c>
      <c r="AS26" s="147">
        <f t="shared" si="1"/>
        <v>0</v>
      </c>
      <c r="AT26" s="147">
        <f t="shared" si="1"/>
        <v>0</v>
      </c>
      <c r="AU26" s="147">
        <f t="shared" si="1"/>
        <v>0</v>
      </c>
      <c r="AV26" s="147">
        <f t="shared" si="1"/>
        <v>0</v>
      </c>
      <c r="AW26" s="147">
        <f t="shared" si="1"/>
        <v>0</v>
      </c>
      <c r="AX26" s="147">
        <f>SUMPRODUCT(AX12:AX15,$B$18:$B$21)*AX23</f>
        <v>558712859.00444829</v>
      </c>
      <c r="AY26" s="147">
        <f t="shared" ref="AY26:BQ26" si="2">SUMPRODUCT(AY12:AY15,$B$18:$B$21)*AY23</f>
        <v>1126365123.7529676</v>
      </c>
      <c r="AZ26" s="147">
        <f t="shared" si="2"/>
        <v>1703064067.1144874</v>
      </c>
      <c r="BA26" s="147">
        <f t="shared" si="2"/>
        <v>2288918106.2018709</v>
      </c>
      <c r="BB26" s="147">
        <f t="shared" si="2"/>
        <v>2884036813.8143578</v>
      </c>
      <c r="BC26" s="147">
        <f t="shared" si="2"/>
        <v>2907109108.324873</v>
      </c>
      <c r="BD26" s="147">
        <f t="shared" si="2"/>
        <v>2930365981.1914721</v>
      </c>
      <c r="BE26" s="147">
        <f t="shared" si="2"/>
        <v>2953808909.0410042</v>
      </c>
      <c r="BF26" s="147">
        <f t="shared" si="2"/>
        <v>2977439380.3133326</v>
      </c>
      <c r="BG26" s="147">
        <f t="shared" si="2"/>
        <v>3001258895.3558388</v>
      </c>
      <c r="BH26" s="147">
        <f t="shared" si="2"/>
        <v>3025268966.5186863</v>
      </c>
      <c r="BI26" s="147">
        <f t="shared" si="2"/>
        <v>3049471118.2508354</v>
      </c>
      <c r="BJ26" s="147">
        <f t="shared" si="2"/>
        <v>3073866887.1968422</v>
      </c>
      <c r="BK26" s="147">
        <f t="shared" si="2"/>
        <v>3098457822.2944169</v>
      </c>
      <c r="BL26" s="147">
        <f t="shared" si="2"/>
        <v>3123245484.8727732</v>
      </c>
      <c r="BM26" s="147">
        <f t="shared" si="2"/>
        <v>3148231448.7517548</v>
      </c>
      <c r="BN26" s="147">
        <f t="shared" si="2"/>
        <v>3173417300.3417683</v>
      </c>
      <c r="BO26" s="147">
        <f t="shared" si="2"/>
        <v>3198804638.744503</v>
      </c>
      <c r="BP26" s="147">
        <f t="shared" si="2"/>
        <v>3224395075.8544588</v>
      </c>
      <c r="BQ26" s="147">
        <f t="shared" si="2"/>
        <v>3250190236.4612956</v>
      </c>
      <c r="BT26" s="104"/>
    </row>
    <row r="27" spans="1:72">
      <c r="A27" s="109"/>
      <c r="B27" s="135"/>
      <c r="I27" s="21"/>
      <c r="BT27" s="104"/>
    </row>
    <row r="28" spans="1:72" ht="18.5">
      <c r="A28" s="54" t="s">
        <v>524</v>
      </c>
      <c r="B28" s="6"/>
      <c r="C28" s="6"/>
      <c r="D28" s="6"/>
      <c r="E28" s="6"/>
      <c r="F28" s="6"/>
      <c r="G28" s="6"/>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row>
    <row r="29" spans="1:72">
      <c r="B29" s="28"/>
      <c r="D29" s="137"/>
      <c r="E29" s="137"/>
      <c r="F29" s="137"/>
      <c r="G29" s="27"/>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row>
    <row r="30" spans="1:72">
      <c r="A30" s="107" t="s">
        <v>802</v>
      </c>
      <c r="B30" s="431">
        <f>Parameters!$E$304</f>
        <v>6.1100000000000008E-2</v>
      </c>
      <c r="F30" s="27"/>
      <c r="G30" s="27"/>
      <c r="I30" s="108" t="str">
        <f>CONCATENATE(Parameters!$C$26,"$/ton-mile")</f>
        <v>2024$/ton-mile</v>
      </c>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8"/>
      <c r="BT30" s="96"/>
    </row>
    <row r="31" spans="1:72">
      <c r="A31" s="107" t="s">
        <v>803</v>
      </c>
      <c r="B31" s="431">
        <f>Parameters!$E$305</f>
        <v>5.6550000000000003E-3</v>
      </c>
      <c r="E31" s="27"/>
      <c r="F31" s="27"/>
      <c r="G31" s="27"/>
      <c r="I31" s="108" t="str">
        <f>CONCATENATE(Parameters!$C$26,"$/ton-mile")</f>
        <v>2024$/ton-mile</v>
      </c>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8"/>
    </row>
    <row r="33" spans="1:72">
      <c r="A33" s="107" t="s">
        <v>524</v>
      </c>
      <c r="I33" s="108" t="str">
        <f>CONCATENATE(Parameters!$C$26,"$/year")</f>
        <v>2024$/year</v>
      </c>
      <c r="Z33" s="15">
        <f>Z26*$B$30</f>
        <v>0</v>
      </c>
      <c r="AA33" s="15">
        <f>AA26*($B$30+$B$31)</f>
        <v>0</v>
      </c>
      <c r="AB33" s="15">
        <f t="shared" ref="AB33:BQ33" si="3">AB26*($B$30+$B$31)</f>
        <v>0</v>
      </c>
      <c r="AC33" s="15">
        <f t="shared" si="3"/>
        <v>0</v>
      </c>
      <c r="AD33" s="15">
        <f t="shared" si="3"/>
        <v>0</v>
      </c>
      <c r="AE33" s="15">
        <f t="shared" si="3"/>
        <v>0</v>
      </c>
      <c r="AF33" s="15">
        <f t="shared" si="3"/>
        <v>0</v>
      </c>
      <c r="AG33" s="15">
        <f t="shared" si="3"/>
        <v>0</v>
      </c>
      <c r="AH33" s="15">
        <f t="shared" si="3"/>
        <v>0</v>
      </c>
      <c r="AI33" s="15">
        <f t="shared" si="3"/>
        <v>0</v>
      </c>
      <c r="AJ33" s="15">
        <f t="shared" si="3"/>
        <v>0</v>
      </c>
      <c r="AK33" s="15">
        <f t="shared" si="3"/>
        <v>0</v>
      </c>
      <c r="AL33" s="15">
        <f t="shared" si="3"/>
        <v>0</v>
      </c>
      <c r="AM33" s="15">
        <f t="shared" si="3"/>
        <v>0</v>
      </c>
      <c r="AN33" s="15">
        <f t="shared" si="3"/>
        <v>0</v>
      </c>
      <c r="AO33" s="15">
        <f t="shared" si="3"/>
        <v>0</v>
      </c>
      <c r="AP33" s="15">
        <f t="shared" si="3"/>
        <v>0</v>
      </c>
      <c r="AQ33" s="15">
        <f t="shared" si="3"/>
        <v>0</v>
      </c>
      <c r="AR33" s="15">
        <f t="shared" si="3"/>
        <v>0</v>
      </c>
      <c r="AS33" s="15">
        <f t="shared" si="3"/>
        <v>0</v>
      </c>
      <c r="AT33" s="15">
        <f t="shared" si="3"/>
        <v>0</v>
      </c>
      <c r="AU33" s="15">
        <f t="shared" si="3"/>
        <v>0</v>
      </c>
      <c r="AV33" s="15">
        <f t="shared" si="3"/>
        <v>0</v>
      </c>
      <c r="AW33" s="15">
        <f t="shared" si="3"/>
        <v>0</v>
      </c>
      <c r="AX33" s="15">
        <f t="shared" si="3"/>
        <v>37296876.902841948</v>
      </c>
      <c r="AY33" s="15">
        <f t="shared" si="3"/>
        <v>75190503.836129367</v>
      </c>
      <c r="AZ33" s="15">
        <f t="shared" si="3"/>
        <v>113688041.80022763</v>
      </c>
      <c r="BA33" s="15">
        <f t="shared" si="3"/>
        <v>152796728.17950591</v>
      </c>
      <c r="BB33" s="15">
        <f t="shared" si="3"/>
        <v>192523877.50617748</v>
      </c>
      <c r="BC33" s="15">
        <f t="shared" si="3"/>
        <v>194064068.52622691</v>
      </c>
      <c r="BD33" s="15">
        <f t="shared" si="3"/>
        <v>195616581.07443675</v>
      </c>
      <c r="BE33" s="15">
        <f t="shared" si="3"/>
        <v>197181513.72303227</v>
      </c>
      <c r="BF33" s="15">
        <f t="shared" si="3"/>
        <v>198758965.83281654</v>
      </c>
      <c r="BG33" s="15">
        <f t="shared" si="3"/>
        <v>200349037.55947906</v>
      </c>
      <c r="BH33" s="15">
        <f t="shared" si="3"/>
        <v>201951829.85995492</v>
      </c>
      <c r="BI33" s="15">
        <f t="shared" si="3"/>
        <v>203567444.49883455</v>
      </c>
      <c r="BJ33" s="15">
        <f t="shared" si="3"/>
        <v>205195984.05482522</v>
      </c>
      <c r="BK33" s="15">
        <f t="shared" si="3"/>
        <v>206837551.92726383</v>
      </c>
      <c r="BL33" s="15">
        <f t="shared" si="3"/>
        <v>208492252.342682</v>
      </c>
      <c r="BM33" s="15">
        <f t="shared" si="3"/>
        <v>210160190.3614234</v>
      </c>
      <c r="BN33" s="15">
        <f t="shared" si="3"/>
        <v>211841471.88431478</v>
      </c>
      <c r="BO33" s="15">
        <f t="shared" si="3"/>
        <v>213536203.65938932</v>
      </c>
      <c r="BP33" s="15">
        <f t="shared" si="3"/>
        <v>215244493.28866443</v>
      </c>
      <c r="BQ33" s="15">
        <f t="shared" si="3"/>
        <v>216966449.23497382</v>
      </c>
      <c r="BR33" s="15"/>
    </row>
    <row r="34" spans="1:72">
      <c r="A34" s="107"/>
      <c r="B34" s="22"/>
      <c r="C34" s="27"/>
      <c r="D34" s="27"/>
      <c r="F34" s="27"/>
      <c r="G34" s="27"/>
      <c r="BS34" s="8"/>
    </row>
    <row r="35" spans="1:72">
      <c r="A35" s="98" t="s">
        <v>558</v>
      </c>
      <c r="C35" s="27"/>
      <c r="D35" s="27"/>
      <c r="F35" s="27"/>
      <c r="G35" s="27"/>
      <c r="I35" s="108" t="str">
        <f>CONCATENATE(Parameters!$C$26,"$/year")</f>
        <v>2024$/year</v>
      </c>
      <c r="Z35" s="71">
        <f t="shared" ref="Z35:BQ35" si="4">SUM(Z33:Z33)</f>
        <v>0</v>
      </c>
      <c r="AA35" s="71">
        <f t="shared" si="4"/>
        <v>0</v>
      </c>
      <c r="AB35" s="71">
        <f t="shared" si="4"/>
        <v>0</v>
      </c>
      <c r="AC35" s="71">
        <f t="shared" si="4"/>
        <v>0</v>
      </c>
      <c r="AD35" s="71">
        <f t="shared" si="4"/>
        <v>0</v>
      </c>
      <c r="AE35" s="71">
        <f t="shared" si="4"/>
        <v>0</v>
      </c>
      <c r="AF35" s="71">
        <f t="shared" si="4"/>
        <v>0</v>
      </c>
      <c r="AG35" s="71">
        <f t="shared" si="4"/>
        <v>0</v>
      </c>
      <c r="AH35" s="71">
        <f t="shared" si="4"/>
        <v>0</v>
      </c>
      <c r="AI35" s="71">
        <f t="shared" si="4"/>
        <v>0</v>
      </c>
      <c r="AJ35" s="71">
        <f t="shared" si="4"/>
        <v>0</v>
      </c>
      <c r="AK35" s="71">
        <f t="shared" si="4"/>
        <v>0</v>
      </c>
      <c r="AL35" s="71">
        <f t="shared" si="4"/>
        <v>0</v>
      </c>
      <c r="AM35" s="71">
        <f t="shared" si="4"/>
        <v>0</v>
      </c>
      <c r="AN35" s="71">
        <f t="shared" si="4"/>
        <v>0</v>
      </c>
      <c r="AO35" s="71">
        <f t="shared" si="4"/>
        <v>0</v>
      </c>
      <c r="AP35" s="71">
        <f t="shared" si="4"/>
        <v>0</v>
      </c>
      <c r="AQ35" s="71">
        <f t="shared" si="4"/>
        <v>0</v>
      </c>
      <c r="AR35" s="71">
        <f t="shared" si="4"/>
        <v>0</v>
      </c>
      <c r="AS35" s="71">
        <f t="shared" si="4"/>
        <v>0</v>
      </c>
      <c r="AT35" s="71">
        <f t="shared" si="4"/>
        <v>0</v>
      </c>
      <c r="AU35" s="71">
        <f t="shared" si="4"/>
        <v>0</v>
      </c>
      <c r="AV35" s="71">
        <f t="shared" si="4"/>
        <v>0</v>
      </c>
      <c r="AW35" s="71">
        <f t="shared" si="4"/>
        <v>0</v>
      </c>
      <c r="AX35" s="71">
        <f t="shared" si="4"/>
        <v>37296876.902841948</v>
      </c>
      <c r="AY35" s="71">
        <f t="shared" si="4"/>
        <v>75190503.836129367</v>
      </c>
      <c r="AZ35" s="71">
        <f t="shared" si="4"/>
        <v>113688041.80022763</v>
      </c>
      <c r="BA35" s="71">
        <f t="shared" si="4"/>
        <v>152796728.17950591</v>
      </c>
      <c r="BB35" s="71">
        <f t="shared" si="4"/>
        <v>192523877.50617748</v>
      </c>
      <c r="BC35" s="71">
        <f t="shared" si="4"/>
        <v>194064068.52622691</v>
      </c>
      <c r="BD35" s="71">
        <f t="shared" si="4"/>
        <v>195616581.07443675</v>
      </c>
      <c r="BE35" s="71">
        <f t="shared" si="4"/>
        <v>197181513.72303227</v>
      </c>
      <c r="BF35" s="71">
        <f t="shared" si="4"/>
        <v>198758965.83281654</v>
      </c>
      <c r="BG35" s="71">
        <f t="shared" si="4"/>
        <v>200349037.55947906</v>
      </c>
      <c r="BH35" s="71">
        <f t="shared" si="4"/>
        <v>201951829.85995492</v>
      </c>
      <c r="BI35" s="71">
        <f t="shared" si="4"/>
        <v>203567444.49883455</v>
      </c>
      <c r="BJ35" s="71">
        <f t="shared" si="4"/>
        <v>205195984.05482522</v>
      </c>
      <c r="BK35" s="71">
        <f t="shared" si="4"/>
        <v>206837551.92726383</v>
      </c>
      <c r="BL35" s="71">
        <f t="shared" si="4"/>
        <v>208492252.342682</v>
      </c>
      <c r="BM35" s="71">
        <f t="shared" si="4"/>
        <v>210160190.3614234</v>
      </c>
      <c r="BN35" s="71">
        <f t="shared" si="4"/>
        <v>211841471.88431478</v>
      </c>
      <c r="BO35" s="71">
        <f t="shared" si="4"/>
        <v>213536203.65938932</v>
      </c>
      <c r="BP35" s="71">
        <f t="shared" si="4"/>
        <v>215244493.28866443</v>
      </c>
      <c r="BQ35" s="71">
        <f t="shared" si="4"/>
        <v>216966449.23497382</v>
      </c>
      <c r="BS35" s="8"/>
    </row>
    <row r="36" spans="1:72" s="3" customFormat="1">
      <c r="A36" s="98" t="s">
        <v>504</v>
      </c>
      <c r="B36" s="21" t="s">
        <v>505</v>
      </c>
      <c r="H36" s="79"/>
      <c r="I36" s="108" t="str">
        <f>CONCATENATE(Parameters!$C$26,"$/year")</f>
        <v>2024$/year</v>
      </c>
      <c r="Z36" s="71">
        <f>IF(Z$7&gt;=Project!$B$27,IF(Z$7&lt;=Project!$B$28,Z33,0),0)</f>
        <v>0</v>
      </c>
      <c r="AA36" s="71">
        <f>IF(AA$7&gt;=Project!$B$27,IF(AA$7&lt;=Project!$B$28,AA33,0),0)</f>
        <v>0</v>
      </c>
      <c r="AB36" s="71">
        <f>IF(AB$7&gt;=Project!$B$27,IF(AB$7&lt;=Project!$B$28,AB33,0),0)</f>
        <v>0</v>
      </c>
      <c r="AC36" s="71">
        <f>IF(AC$7&gt;=Project!$B$27,IF(AC$7&lt;=Project!$B$28,AC33,0),0)</f>
        <v>0</v>
      </c>
      <c r="AD36" s="71">
        <f>IF(AD$7&gt;=Project!$B$27,IF(AD$7&lt;=Project!$B$28,AD33,0),0)</f>
        <v>0</v>
      </c>
      <c r="AE36" s="71">
        <f>IF(AE$7&gt;=Project!$B$27,IF(AE$7&lt;=Project!$B$28,AE33,0),0)</f>
        <v>0</v>
      </c>
      <c r="AF36" s="71">
        <f>IF(AF$7&gt;=Project!$B$27,IF(AF$7&lt;=Project!$B$28,AF33,0),0)</f>
        <v>0</v>
      </c>
      <c r="AG36" s="71">
        <f>IF(AG$7&gt;=Project!$B$27,IF(AG$7&lt;=Project!$B$28,AG33,0),0)</f>
        <v>0</v>
      </c>
      <c r="AH36" s="71">
        <f>IF(AH$7&gt;=Project!$B$27,IF(AH$7&lt;=Project!$B$28,AH33,0),0)</f>
        <v>0</v>
      </c>
      <c r="AI36" s="71">
        <f>IF(AI$7&gt;=Project!$B$27,IF(AI$7&lt;=Project!$B$28,AI33,0),0)</f>
        <v>0</v>
      </c>
      <c r="AJ36" s="71">
        <f>IF(AJ$7&gt;=Project!$B$27,IF(AJ$7&lt;=Project!$B$28,AJ33,0),0)</f>
        <v>0</v>
      </c>
      <c r="AK36" s="71">
        <f>IF(AK$7&gt;=Project!$B$27,IF(AK$7&lt;=Project!$B$28,AK33,0),0)</f>
        <v>0</v>
      </c>
      <c r="AL36" s="71">
        <f>IF(AL$7&gt;=Project!$B$27,IF(AL$7&lt;=Project!$B$28,AL33,0),0)</f>
        <v>0</v>
      </c>
      <c r="AM36" s="71">
        <f>IF(AM$7&gt;=Project!$B$27,IF(AM$7&lt;=Project!$B$28,AM33,0),0)</f>
        <v>0</v>
      </c>
      <c r="AN36" s="71">
        <f>IF(AN$7&gt;=Project!$B$27,IF(AN$7&lt;=Project!$B$28,AN33,0),0)</f>
        <v>0</v>
      </c>
      <c r="AO36" s="71">
        <f>IF(AO$7&gt;=Project!$B$27,IF(AO$7&lt;=Project!$B$28,AO33,0),0)</f>
        <v>0</v>
      </c>
      <c r="AP36" s="71">
        <f>IF(AP$7&gt;=Project!$B$27,IF(AP$7&lt;=Project!$B$28,AP33,0),0)</f>
        <v>0</v>
      </c>
      <c r="AQ36" s="71">
        <f>IF(AQ$7&gt;=Project!$B$27,IF(AQ$7&lt;=Project!$B$28,AQ33,0),0)</f>
        <v>0</v>
      </c>
      <c r="AR36" s="71">
        <f>IF(AR$7&gt;=Project!$B$27,IF(AR$7&lt;=Project!$B$28,AR33,0),0)</f>
        <v>0</v>
      </c>
      <c r="AS36" s="71">
        <f>IF(AS$7&gt;=Project!$B$27,IF(AS$7&lt;=Project!$B$28,AS33,0),0)</f>
        <v>0</v>
      </c>
      <c r="AT36" s="71">
        <f>IF(AT$7&gt;=Project!$B$27,IF(AT$7&lt;=Project!$B$28,AT33,0),0)</f>
        <v>0</v>
      </c>
      <c r="AU36" s="71">
        <f>IF(AU$7&gt;=Project!$B$27,IF(AU$7&lt;=Project!$B$28,AU33,0),0)</f>
        <v>0</v>
      </c>
      <c r="AV36" s="71">
        <f>IF(AV$7&gt;=Project!$B$27,IF(AV$7&lt;=Project!$B$28,AV33,0),0)</f>
        <v>0</v>
      </c>
      <c r="AW36" s="71">
        <f>IF(AW$7&gt;=Project!$B$27,IF(AW$7&lt;=Project!$B$28,AW33,0),0)</f>
        <v>0</v>
      </c>
      <c r="AX36" s="71">
        <f>IF(AX$7&gt;=Project!$B$27,IF(AX$7&lt;=Project!$B$28,AX33,0),0)</f>
        <v>37296876.902841948</v>
      </c>
      <c r="AY36" s="71">
        <f>IF(AY$7&gt;=Project!$B$27,IF(AY$7&lt;=Project!$B$28,AY33,0),0)</f>
        <v>75190503.836129367</v>
      </c>
      <c r="AZ36" s="71">
        <f>IF(AZ$7&gt;=Project!$B$27,IF(AZ$7&lt;=Project!$B$28,AZ33,0),0)</f>
        <v>113688041.80022763</v>
      </c>
      <c r="BA36" s="71">
        <f>IF(BA$7&gt;=Project!$B$27,IF(BA$7&lt;=Project!$B$28,BA33,0),0)</f>
        <v>152796728.17950591</v>
      </c>
      <c r="BB36" s="71">
        <f>IF(BB$7&gt;=Project!$B$27,IF(BB$7&lt;=Project!$B$28,BB33,0),0)</f>
        <v>192523877.50617748</v>
      </c>
      <c r="BC36" s="71">
        <f>IF(BC$7&gt;=Project!$B$27,IF(BC$7&lt;=Project!$B$28,BC33,0),0)</f>
        <v>194064068.52622691</v>
      </c>
      <c r="BD36" s="71">
        <f>IF(BD$7&gt;=Project!$B$27,IF(BD$7&lt;=Project!$B$28,BD33,0),0)</f>
        <v>195616581.07443675</v>
      </c>
      <c r="BE36" s="71">
        <f>IF(BE$7&gt;=Project!$B$27,IF(BE$7&lt;=Project!$B$28,BE33,0),0)</f>
        <v>197181513.72303227</v>
      </c>
      <c r="BF36" s="71">
        <f>IF(BF$7&gt;=Project!$B$27,IF(BF$7&lt;=Project!$B$28,BF33,0),0)</f>
        <v>198758965.83281654</v>
      </c>
      <c r="BG36" s="71">
        <f>IF(BG$7&gt;=Project!$B$27,IF(BG$7&lt;=Project!$B$28,BG33,0),0)</f>
        <v>200349037.55947906</v>
      </c>
      <c r="BH36" s="71">
        <f>IF(BH$7&gt;=Project!$B$27,IF(BH$7&lt;=Project!$B$28,BH33,0),0)</f>
        <v>201951829.85995492</v>
      </c>
      <c r="BI36" s="71">
        <f>IF(BI$7&gt;=Project!$B$27,IF(BI$7&lt;=Project!$B$28,BI33,0),0)</f>
        <v>203567444.49883455</v>
      </c>
      <c r="BJ36" s="71">
        <f>IF(BJ$7&gt;=Project!$B$27,IF(BJ$7&lt;=Project!$B$28,BJ33,0),0)</f>
        <v>205195984.05482522</v>
      </c>
      <c r="BK36" s="71">
        <f>IF(BK$7&gt;=Project!$B$27,IF(BK$7&lt;=Project!$B$28,BK33,0),0)</f>
        <v>206837551.92726383</v>
      </c>
      <c r="BL36" s="71">
        <f>IF(BL$7&gt;=Project!$B$27,IF(BL$7&lt;=Project!$B$28,BL33,0),0)</f>
        <v>208492252.342682</v>
      </c>
      <c r="BM36" s="71">
        <f>IF(BM$7&gt;=Project!$B$27,IF(BM$7&lt;=Project!$B$28,BM33,0),0)</f>
        <v>0</v>
      </c>
      <c r="BN36" s="71">
        <f>IF(BN$7&gt;=Project!$B$27,IF(BN$7&lt;=Project!$B$28,BN33,0),0)</f>
        <v>0</v>
      </c>
      <c r="BO36" s="71">
        <f>IF(BO$7&gt;=Project!$B$27,IF(BO$7&lt;=Project!$B$28,BO33,0),0)</f>
        <v>0</v>
      </c>
      <c r="BP36" s="71">
        <f>IF(BP$7&gt;=Project!$B$27,IF(BP$7&lt;=Project!$B$28,BP33,0),0)</f>
        <v>0</v>
      </c>
      <c r="BQ36" s="71">
        <f>IF(BQ$7&gt;=Project!$B$27,IF(BQ$7&lt;=Project!$B$28,BQ33,0),0)</f>
        <v>0</v>
      </c>
    </row>
    <row r="37" spans="1:72">
      <c r="BT37" s="8"/>
    </row>
    <row r="38" spans="1:72" ht="18.5">
      <c r="A38" s="55" t="s">
        <v>506</v>
      </c>
      <c r="B38" s="49"/>
      <c r="C38" s="49"/>
      <c r="D38" s="49"/>
      <c r="E38" s="49"/>
      <c r="F38" s="49"/>
      <c r="G38" s="49"/>
      <c r="BT38" s="8"/>
    </row>
    <row r="39" spans="1:72">
      <c r="A39" t="s">
        <v>263</v>
      </c>
      <c r="Z39" s="34">
        <f>Parameters!Z30</f>
        <v>1</v>
      </c>
      <c r="AA39" s="34">
        <f>Parameters!AA30</f>
        <v>0.93457943925233644</v>
      </c>
      <c r="AB39" s="34">
        <f>Parameters!AB30</f>
        <v>0.87343872827321156</v>
      </c>
      <c r="AC39" s="34">
        <f>Parameters!AC30</f>
        <v>0.81629787689085187</v>
      </c>
      <c r="AD39" s="34">
        <f>Parameters!AD30</f>
        <v>0.7628952120475252</v>
      </c>
      <c r="AE39" s="34">
        <f>Parameters!AE30</f>
        <v>0.71298617948366838</v>
      </c>
      <c r="AF39" s="34">
        <f>Parameters!AF30</f>
        <v>0.66634222381651254</v>
      </c>
      <c r="AG39" s="34">
        <f>Parameters!AG30</f>
        <v>0.62274974188459109</v>
      </c>
      <c r="AH39" s="34">
        <f>Parameters!AH30</f>
        <v>0.5820091045650384</v>
      </c>
      <c r="AI39" s="34">
        <f>Parameters!AI30</f>
        <v>0.54393374258414806</v>
      </c>
      <c r="AJ39" s="34">
        <f>Parameters!AJ30</f>
        <v>0.5083492921347178</v>
      </c>
      <c r="AK39" s="34">
        <f>Parameters!AK30</f>
        <v>0.47509279638758667</v>
      </c>
      <c r="AL39" s="34">
        <f>Parameters!AL30</f>
        <v>0.44401195924073528</v>
      </c>
      <c r="AM39" s="34">
        <f>Parameters!AM30</f>
        <v>0.41496444788853759</v>
      </c>
      <c r="AN39" s="34">
        <f>Parameters!AN30</f>
        <v>0.3878172410173249</v>
      </c>
      <c r="AO39" s="34">
        <f>Parameters!AO30</f>
        <v>0.36244601964235967</v>
      </c>
      <c r="AP39" s="34">
        <f>Parameters!AP30</f>
        <v>0.33873459779659787</v>
      </c>
      <c r="AQ39" s="34">
        <f>Parameters!AQ30</f>
        <v>0.31657439046411018</v>
      </c>
      <c r="AR39" s="34">
        <f>Parameters!AR30</f>
        <v>0.29586391632159825</v>
      </c>
      <c r="AS39" s="34">
        <f>Parameters!AS30</f>
        <v>0.27650833301083949</v>
      </c>
      <c r="AT39" s="34">
        <f>Parameters!AT30</f>
        <v>0.2584190028138687</v>
      </c>
      <c r="AU39" s="34">
        <f>Parameters!AU30</f>
        <v>0.24151308674193336</v>
      </c>
      <c r="AV39" s="34">
        <f>Parameters!AV30</f>
        <v>0.22571316517937698</v>
      </c>
      <c r="AW39" s="34">
        <f>Parameters!AW30</f>
        <v>0.21094688334521211</v>
      </c>
      <c r="AX39" s="34">
        <f>Parameters!AX30</f>
        <v>0.19714661994879637</v>
      </c>
      <c r="AY39" s="34">
        <f>Parameters!AY30</f>
        <v>0.18424917752223957</v>
      </c>
      <c r="AZ39" s="34">
        <f>Parameters!AZ30</f>
        <v>0.17219549301143888</v>
      </c>
      <c r="BA39" s="34">
        <f>Parameters!BA30</f>
        <v>0.16093036730041013</v>
      </c>
      <c r="BB39" s="34">
        <f>Parameters!BB30</f>
        <v>0.15040221243028987</v>
      </c>
      <c r="BC39" s="34">
        <f>Parameters!BC30</f>
        <v>0.1405628153554111</v>
      </c>
      <c r="BD39" s="34">
        <f>Parameters!BD30</f>
        <v>0.13136711715458982</v>
      </c>
      <c r="BE39" s="34">
        <f>Parameters!BE30</f>
        <v>0.1227730066865325</v>
      </c>
      <c r="BF39" s="34">
        <f>Parameters!BF30</f>
        <v>0.11474112774442291</v>
      </c>
      <c r="BG39" s="34">
        <f>Parameters!BG30</f>
        <v>0.10723469882656347</v>
      </c>
      <c r="BH39" s="34">
        <f>Parameters!BH30</f>
        <v>0.10021934469772288</v>
      </c>
      <c r="BI39" s="34">
        <f>Parameters!BI30</f>
        <v>9.366293896983445E-2</v>
      </c>
      <c r="BJ39" s="34">
        <f>Parameters!BJ30</f>
        <v>8.7535456981153698E-2</v>
      </c>
      <c r="BK39" s="34">
        <f>Parameters!BK30</f>
        <v>8.1808838300143641E-2</v>
      </c>
      <c r="BL39" s="34">
        <f>Parameters!BL30</f>
        <v>7.6456858224433308E-2</v>
      </c>
      <c r="BM39" s="34">
        <f>Parameters!BM30</f>
        <v>7.1455007686386268E-2</v>
      </c>
      <c r="BN39" s="34">
        <f>Parameters!BN30</f>
        <v>6.6780381015314264E-2</v>
      </c>
      <c r="BO39" s="34">
        <f>Parameters!BO30</f>
        <v>6.2411571042349782E-2</v>
      </c>
      <c r="BP39" s="34">
        <f>Parameters!BP30</f>
        <v>5.8328571067616623E-2</v>
      </c>
      <c r="BQ39" s="34">
        <f>Parameters!BQ30</f>
        <v>5.4512683240763193E-2</v>
      </c>
      <c r="BT39" s="8"/>
    </row>
    <row r="40" spans="1:72" s="76" customFormat="1">
      <c r="A40" s="82" t="s">
        <v>489</v>
      </c>
      <c r="B40" s="69">
        <f>SUM(AC40:BQ40)</f>
        <v>305933434.7054531</v>
      </c>
      <c r="I40" s="74"/>
      <c r="Z40" s="83">
        <f t="shared" ref="Z40:BQ40" si="5">Z39*Z36</f>
        <v>0</v>
      </c>
      <c r="AA40" s="83">
        <f t="shared" si="5"/>
        <v>0</v>
      </c>
      <c r="AB40" s="83">
        <f t="shared" si="5"/>
        <v>0</v>
      </c>
      <c r="AC40" s="83">
        <f t="shared" si="5"/>
        <v>0</v>
      </c>
      <c r="AD40" s="83">
        <f t="shared" si="5"/>
        <v>0</v>
      </c>
      <c r="AE40" s="83">
        <f t="shared" si="5"/>
        <v>0</v>
      </c>
      <c r="AF40" s="83">
        <f t="shared" si="5"/>
        <v>0</v>
      </c>
      <c r="AG40" s="83">
        <f t="shared" si="5"/>
        <v>0</v>
      </c>
      <c r="AH40" s="83">
        <f t="shared" si="5"/>
        <v>0</v>
      </c>
      <c r="AI40" s="83">
        <f t="shared" si="5"/>
        <v>0</v>
      </c>
      <c r="AJ40" s="83">
        <f t="shared" si="5"/>
        <v>0</v>
      </c>
      <c r="AK40" s="83">
        <f t="shared" si="5"/>
        <v>0</v>
      </c>
      <c r="AL40" s="83">
        <f t="shared" si="5"/>
        <v>0</v>
      </c>
      <c r="AM40" s="83">
        <f t="shared" si="5"/>
        <v>0</v>
      </c>
      <c r="AN40" s="83">
        <f t="shared" si="5"/>
        <v>0</v>
      </c>
      <c r="AO40" s="83">
        <f t="shared" si="5"/>
        <v>0</v>
      </c>
      <c r="AP40" s="83">
        <f t="shared" si="5"/>
        <v>0</v>
      </c>
      <c r="AQ40" s="83">
        <f t="shared" si="5"/>
        <v>0</v>
      </c>
      <c r="AR40" s="83">
        <f t="shared" si="5"/>
        <v>0</v>
      </c>
      <c r="AS40" s="83">
        <f t="shared" si="5"/>
        <v>0</v>
      </c>
      <c r="AT40" s="83">
        <f t="shared" si="5"/>
        <v>0</v>
      </c>
      <c r="AU40" s="83">
        <f t="shared" si="5"/>
        <v>0</v>
      </c>
      <c r="AV40" s="83">
        <f t="shared" si="5"/>
        <v>0</v>
      </c>
      <c r="AW40" s="83">
        <f t="shared" si="5"/>
        <v>0</v>
      </c>
      <c r="AX40" s="83">
        <f t="shared" si="5"/>
        <v>7352953.2160416227</v>
      </c>
      <c r="AY40" s="83">
        <f t="shared" si="5"/>
        <v>13853788.489289636</v>
      </c>
      <c r="AZ40" s="83">
        <f t="shared" si="5"/>
        <v>19576568.407295268</v>
      </c>
      <c r="BA40" s="83">
        <f t="shared" si="5"/>
        <v>24589633.588228814</v>
      </c>
      <c r="BB40" s="83">
        <f t="shared" si="5"/>
        <v>28956017.122587211</v>
      </c>
      <c r="BC40" s="83">
        <f t="shared" si="5"/>
        <v>27278191.831371877</v>
      </c>
      <c r="BD40" s="83">
        <f t="shared" si="5"/>
        <v>25697586.32338585</v>
      </c>
      <c r="BE40" s="83">
        <f t="shared" si="5"/>
        <v>24208567.302778441</v>
      </c>
      <c r="BF40" s="83">
        <f t="shared" si="5"/>
        <v>22805827.888972592</v>
      </c>
      <c r="BG40" s="83">
        <f t="shared" si="5"/>
        <v>21484368.702882592</v>
      </c>
      <c r="BH40" s="83">
        <f t="shared" si="5"/>
        <v>20239480.049070708</v>
      </c>
      <c r="BI40" s="83">
        <f t="shared" si="5"/>
        <v>19066725.130339503</v>
      </c>
      <c r="BJ40" s="83">
        <f t="shared" si="5"/>
        <v>17961924.234936655</v>
      </c>
      <c r="BK40" s="83">
        <f t="shared" si="5"/>
        <v>16921139.840015091</v>
      </c>
      <c r="BL40" s="83">
        <f t="shared" si="5"/>
        <v>15940662.578257211</v>
      </c>
      <c r="BM40" s="83">
        <f t="shared" si="5"/>
        <v>0</v>
      </c>
      <c r="BN40" s="83">
        <f t="shared" si="5"/>
        <v>0</v>
      </c>
      <c r="BO40" s="83">
        <f t="shared" si="5"/>
        <v>0</v>
      </c>
      <c r="BP40" s="83">
        <f t="shared" si="5"/>
        <v>0</v>
      </c>
      <c r="BQ40" s="83">
        <f t="shared" si="5"/>
        <v>0</v>
      </c>
    </row>
    <row r="41" spans="1:72" ht="15.5">
      <c r="A41" s="72"/>
    </row>
    <row r="42" spans="1:72">
      <c r="A42" s="18"/>
    </row>
    <row r="43" spans="1:72">
      <c r="A43" s="28"/>
      <c r="B43" s="69"/>
    </row>
    <row r="44" spans="1:72">
      <c r="A44" s="28"/>
      <c r="B44" s="69"/>
      <c r="AY44" s="32">
        <f>AVERAGE(AX36:BL36)</f>
        <v>172234083.84162894</v>
      </c>
    </row>
    <row r="45" spans="1:72" ht="15.5">
      <c r="A45" s="153"/>
      <c r="B45" s="69"/>
    </row>
    <row r="46" spans="1:72">
      <c r="A46" s="18"/>
    </row>
    <row r="47" spans="1:72">
      <c r="A47" s="18"/>
    </row>
    <row r="48" spans="1:72">
      <c r="A48" s="18"/>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7845A-C937-4C90-A29E-A8E240A54562}">
  <sheetPr codeName="Sheet8"/>
  <dimension ref="A1:BT57"/>
  <sheetViews>
    <sheetView zoomScale="124" zoomScaleNormal="124" workbookViewId="0">
      <pane xSplit="9" ySplit="8" topLeftCell="Q27" activePane="bottomRight" state="frozenSplit"/>
      <selection activeCell="A2" sqref="A2"/>
      <selection pane="topRight" activeCell="A2" sqref="A2"/>
      <selection pane="bottomLeft" activeCell="A2" sqref="A2"/>
      <selection pane="bottomRight" activeCell="B40" sqref="B40"/>
    </sheetView>
  </sheetViews>
  <sheetFormatPr defaultColWidth="9" defaultRowHeight="14.5"/>
  <cols>
    <col min="1" max="1" width="60" customWidth="1"/>
    <col min="2" max="2" width="31" customWidth="1"/>
    <col min="3" max="7" width="3.54296875" customWidth="1"/>
    <col min="8" max="8" width="3" customWidth="1"/>
    <col min="9" max="9" width="18.453125" bestFit="1" customWidth="1"/>
    <col min="10" max="10" width="5.54296875" bestFit="1" customWidth="1"/>
    <col min="11"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",Project!E8,":  ",Project!A8,":  ",Project!B8," resulting from ",Project!C8,IF(ISBLANK(Project!D8),"",CONCATENATE(" associated with ",Project!D8)))</f>
        <v>Benefit 2a:  Transportation System User Effects:  Metra Passenger Travel Time Savings resulting from Service Improvements</v>
      </c>
    </row>
    <row r="4" spans="1:72">
      <c r="A4" s="12">
        <v>1</v>
      </c>
      <c r="B4" s="13" t="s">
        <v>472</v>
      </c>
    </row>
    <row r="6" spans="1:72">
      <c r="J6" s="14">
        <f>Project!L19</f>
        <v>-16</v>
      </c>
      <c r="K6" s="14">
        <f>Project!M19</f>
        <v>-15</v>
      </c>
      <c r="L6" s="14">
        <f>Project!N19</f>
        <v>-14</v>
      </c>
      <c r="M6" s="14">
        <f>Project!O19</f>
        <v>-13</v>
      </c>
      <c r="N6" s="14">
        <f>Project!P19</f>
        <v>-12</v>
      </c>
      <c r="O6" s="14">
        <f>Project!Q19</f>
        <v>-11</v>
      </c>
      <c r="P6" s="14">
        <f>Project!R19</f>
        <v>-10</v>
      </c>
      <c r="Q6" s="14">
        <f>Project!S19</f>
        <v>-9</v>
      </c>
      <c r="R6" s="14">
        <f>Project!T19</f>
        <v>-8</v>
      </c>
      <c r="S6" s="14">
        <f>Project!U19</f>
        <v>-7</v>
      </c>
      <c r="T6" s="14">
        <f>Project!V19</f>
        <v>-6</v>
      </c>
      <c r="U6" s="14">
        <f>Project!W19</f>
        <v>-5</v>
      </c>
      <c r="V6" s="14">
        <f>Project!X19</f>
        <v>-4</v>
      </c>
      <c r="W6" s="14">
        <f>Project!Y19</f>
        <v>-3</v>
      </c>
      <c r="X6" s="14">
        <f>Project!Z19</f>
        <v>-2</v>
      </c>
      <c r="Y6" s="14">
        <f>Project!AA19</f>
        <v>-1</v>
      </c>
      <c r="Z6" s="14">
        <f>Project!AB19</f>
        <v>0</v>
      </c>
      <c r="AA6" s="14">
        <f>Project!AC19</f>
        <v>1</v>
      </c>
      <c r="AB6" s="14">
        <f>Project!AD19</f>
        <v>2</v>
      </c>
      <c r="AC6" s="14">
        <f>Project!AE19</f>
        <v>3</v>
      </c>
      <c r="AD6" s="14">
        <f>Project!AF19</f>
        <v>4</v>
      </c>
      <c r="AE6" s="14">
        <f>Project!AG19</f>
        <v>5</v>
      </c>
      <c r="AF6" s="14">
        <f>Project!AH19</f>
        <v>6</v>
      </c>
      <c r="AG6" s="14">
        <f>Project!AI19</f>
        <v>7</v>
      </c>
      <c r="AH6" s="14">
        <f>Project!AJ19</f>
        <v>8</v>
      </c>
      <c r="AI6" s="14">
        <f>Project!AK19</f>
        <v>9</v>
      </c>
      <c r="AJ6" s="14">
        <f>Project!AL19</f>
        <v>10</v>
      </c>
      <c r="AK6" s="14">
        <f>Project!AM19</f>
        <v>11</v>
      </c>
      <c r="AL6" s="14">
        <f>Project!AN19</f>
        <v>12</v>
      </c>
      <c r="AM6" s="14">
        <f>Project!AO19</f>
        <v>13</v>
      </c>
      <c r="AN6" s="14">
        <f>Project!AP19</f>
        <v>14</v>
      </c>
      <c r="AO6" s="14">
        <f>Project!AQ19</f>
        <v>15</v>
      </c>
      <c r="AP6" s="14">
        <f>Project!AR19</f>
        <v>16</v>
      </c>
      <c r="AQ6" s="14">
        <f>Project!AS19</f>
        <v>17</v>
      </c>
      <c r="AR6" s="14">
        <f>Project!AT19</f>
        <v>18</v>
      </c>
      <c r="AS6" s="14">
        <f>Project!AU19</f>
        <v>19</v>
      </c>
      <c r="AT6" s="14">
        <f>Project!AV19</f>
        <v>20</v>
      </c>
      <c r="AU6" s="14">
        <f>Project!AW19</f>
        <v>21</v>
      </c>
      <c r="AV6" s="14">
        <f>Project!AX19</f>
        <v>22</v>
      </c>
      <c r="AW6" s="14">
        <f>Project!AY19</f>
        <v>23</v>
      </c>
      <c r="AX6" s="14">
        <f>Project!AZ19</f>
        <v>24</v>
      </c>
      <c r="AY6" s="14">
        <f>Project!BA19</f>
        <v>25</v>
      </c>
      <c r="AZ6" s="14">
        <f>Project!BB19</f>
        <v>26</v>
      </c>
      <c r="BA6" s="14">
        <f>Project!BC19</f>
        <v>27</v>
      </c>
      <c r="BB6" s="14">
        <f>Project!BD19</f>
        <v>28</v>
      </c>
      <c r="BC6" s="14">
        <f>Project!BE19</f>
        <v>29</v>
      </c>
      <c r="BD6" s="14">
        <f>Project!BF19</f>
        <v>30</v>
      </c>
      <c r="BE6" s="14">
        <f>Project!BG19</f>
        <v>31</v>
      </c>
      <c r="BF6" s="14">
        <f>Project!BH19</f>
        <v>32</v>
      </c>
      <c r="BG6" s="14">
        <f>Project!BI19</f>
        <v>33</v>
      </c>
      <c r="BH6" s="14">
        <f>Project!BJ19</f>
        <v>34</v>
      </c>
      <c r="BI6" s="14">
        <f>Project!BK19</f>
        <v>35</v>
      </c>
      <c r="BJ6" s="14">
        <f>Project!BL19</f>
        <v>36</v>
      </c>
      <c r="BK6" s="14">
        <f>Project!BM19</f>
        <v>37</v>
      </c>
      <c r="BL6" s="14">
        <f>Project!BN19</f>
        <v>38</v>
      </c>
      <c r="BM6" s="14">
        <f>Project!BO19</f>
        <v>39</v>
      </c>
      <c r="BN6" s="14">
        <f>Project!BP19</f>
        <v>40</v>
      </c>
      <c r="BO6" s="14">
        <f>Project!BQ19</f>
        <v>41</v>
      </c>
      <c r="BP6" s="14">
        <f>Project!BR19</f>
        <v>42</v>
      </c>
      <c r="BQ6" s="14">
        <f>Project!BS19</f>
        <v>43</v>
      </c>
      <c r="BR6" s="14"/>
    </row>
    <row r="7" spans="1:72">
      <c r="J7" s="16">
        <f>Project!L20</f>
        <v>2008</v>
      </c>
      <c r="K7" s="16">
        <f>Project!M20</f>
        <v>2009</v>
      </c>
      <c r="L7" s="16">
        <f>Project!N20</f>
        <v>2010</v>
      </c>
      <c r="M7" s="16">
        <f>Project!O20</f>
        <v>2011</v>
      </c>
      <c r="N7" s="16">
        <f>Project!P20</f>
        <v>2012</v>
      </c>
      <c r="O7" s="16">
        <f>Project!Q20</f>
        <v>2013</v>
      </c>
      <c r="P7" s="16">
        <f>Project!R20</f>
        <v>2014</v>
      </c>
      <c r="Q7" s="16">
        <f>Project!S20</f>
        <v>2015</v>
      </c>
      <c r="R7" s="16">
        <f>Project!T20</f>
        <v>2016</v>
      </c>
      <c r="S7" s="16">
        <f>Project!U20</f>
        <v>2017</v>
      </c>
      <c r="T7" s="16">
        <f>Project!V20</f>
        <v>2018</v>
      </c>
      <c r="U7" s="16">
        <f>Project!W20</f>
        <v>2019</v>
      </c>
      <c r="V7" s="16">
        <f>Project!X20</f>
        <v>2020</v>
      </c>
      <c r="W7" s="16">
        <f>Project!Y20</f>
        <v>2021</v>
      </c>
      <c r="X7" s="16">
        <f>Project!Z20</f>
        <v>2022</v>
      </c>
      <c r="Y7" s="16">
        <f>Project!AA20</f>
        <v>2023</v>
      </c>
      <c r="Z7" s="16">
        <f>Project!AB20</f>
        <v>2024</v>
      </c>
      <c r="AA7" s="16">
        <f>Project!AC20</f>
        <v>2025</v>
      </c>
      <c r="AB7" s="16">
        <f>Project!AD20</f>
        <v>2026</v>
      </c>
      <c r="AC7" s="16">
        <f>Project!AE20</f>
        <v>2027</v>
      </c>
      <c r="AD7" s="16">
        <f>Project!AF20</f>
        <v>2028</v>
      </c>
      <c r="AE7" s="16">
        <f>Project!AG20</f>
        <v>2029</v>
      </c>
      <c r="AF7" s="16">
        <f>Project!AH20</f>
        <v>2030</v>
      </c>
      <c r="AG7" s="16">
        <f>Project!AI20</f>
        <v>2031</v>
      </c>
      <c r="AH7" s="16">
        <f>Project!AJ20</f>
        <v>2032</v>
      </c>
      <c r="AI7" s="16">
        <f>Project!AK20</f>
        <v>2033</v>
      </c>
      <c r="AJ7" s="16">
        <f>Project!AL20</f>
        <v>2034</v>
      </c>
      <c r="AK7" s="16">
        <f>Project!AM20</f>
        <v>2035</v>
      </c>
      <c r="AL7" s="16">
        <f>Project!AN20</f>
        <v>2036</v>
      </c>
      <c r="AM7" s="16">
        <f>Project!AO20</f>
        <v>2037</v>
      </c>
      <c r="AN7" s="16">
        <f>Project!AP20</f>
        <v>2038</v>
      </c>
      <c r="AO7" s="16">
        <f>Project!AQ20</f>
        <v>2039</v>
      </c>
      <c r="AP7" s="16">
        <f>Project!AR20</f>
        <v>2040</v>
      </c>
      <c r="AQ7" s="16">
        <f>Project!AS20</f>
        <v>2041</v>
      </c>
      <c r="AR7" s="16">
        <f>Project!AT20</f>
        <v>2042</v>
      </c>
      <c r="AS7" s="16">
        <f>Project!AU20</f>
        <v>2043</v>
      </c>
      <c r="AT7" s="16">
        <f>Project!AV20</f>
        <v>2044</v>
      </c>
      <c r="AU7" s="16">
        <f>Project!AW20</f>
        <v>2045</v>
      </c>
      <c r="AV7" s="16">
        <f>Project!AX20</f>
        <v>2046</v>
      </c>
      <c r="AW7" s="16">
        <f>Project!AY20</f>
        <v>2047</v>
      </c>
      <c r="AX7" s="16">
        <f>Project!AZ20</f>
        <v>2048</v>
      </c>
      <c r="AY7" s="16">
        <f>Project!BA20</f>
        <v>2049</v>
      </c>
      <c r="AZ7" s="16">
        <f>Project!BB20</f>
        <v>2050</v>
      </c>
      <c r="BA7" s="16">
        <f>Project!BC20</f>
        <v>2051</v>
      </c>
      <c r="BB7" s="16">
        <f>Project!BD20</f>
        <v>2052</v>
      </c>
      <c r="BC7" s="16">
        <f>Project!BE20</f>
        <v>2053</v>
      </c>
      <c r="BD7" s="16">
        <f>Project!BF20</f>
        <v>2054</v>
      </c>
      <c r="BE7" s="16">
        <f>Project!BG20</f>
        <v>2055</v>
      </c>
      <c r="BF7" s="16">
        <f>Project!BH20</f>
        <v>2056</v>
      </c>
      <c r="BG7" s="16">
        <f>Project!BI20</f>
        <v>2057</v>
      </c>
      <c r="BH7" s="16">
        <f>Project!BJ20</f>
        <v>2058</v>
      </c>
      <c r="BI7" s="16">
        <f>Project!BK20</f>
        <v>2059</v>
      </c>
      <c r="BJ7" s="16">
        <f>Project!BL20</f>
        <v>2060</v>
      </c>
      <c r="BK7" s="16">
        <f>Project!BM20</f>
        <v>2061</v>
      </c>
      <c r="BL7" s="16">
        <f>Project!BN20</f>
        <v>2062</v>
      </c>
      <c r="BM7" s="16">
        <f>Project!BO20</f>
        <v>2063</v>
      </c>
      <c r="BN7" s="16">
        <f>Project!BP20</f>
        <v>2064</v>
      </c>
      <c r="BO7" s="16">
        <f>Project!BQ20</f>
        <v>2065</v>
      </c>
      <c r="BP7" s="16">
        <f>Project!BR20</f>
        <v>2066</v>
      </c>
      <c r="BQ7" s="16">
        <f>Project!BS20</f>
        <v>2067</v>
      </c>
      <c r="BR7" s="16"/>
      <c r="BT7" s="3" t="s">
        <v>473</v>
      </c>
    </row>
    <row r="8" spans="1:72">
      <c r="I8" s="21" t="s">
        <v>30</v>
      </c>
      <c r="J8" s="26"/>
      <c r="K8" s="26"/>
      <c r="L8" s="26"/>
      <c r="M8" s="26"/>
      <c r="N8" s="26"/>
      <c r="O8" s="26"/>
      <c r="P8" s="26"/>
      <c r="Q8" s="26"/>
      <c r="R8" s="26"/>
      <c r="S8" s="26"/>
      <c r="T8" s="26"/>
      <c r="U8" s="26"/>
      <c r="V8" s="26"/>
      <c r="W8" s="26"/>
      <c r="X8" s="26"/>
      <c r="Y8" s="26"/>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c r="BO8" s="14" t="str">
        <f>CONCATENATE(Parameters!$C$26,"$")</f>
        <v>2024$</v>
      </c>
      <c r="BP8" s="14" t="str">
        <f>CONCATENATE(Parameters!$C$26,"$")</f>
        <v>2024$</v>
      </c>
      <c r="BQ8" s="14" t="str">
        <f>CONCATENATE(Parameters!$C$26,"$")</f>
        <v>2024$</v>
      </c>
    </row>
    <row r="9" spans="1:72" ht="18.5">
      <c r="A9" s="50" t="s">
        <v>16</v>
      </c>
      <c r="B9" s="50"/>
      <c r="C9" s="50"/>
      <c r="D9" s="50"/>
      <c r="E9" s="50"/>
      <c r="F9" s="6"/>
      <c r="G9" s="6"/>
      <c r="I9" s="2"/>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row>
    <row r="10" spans="1:72" ht="15.5">
      <c r="A10" s="116"/>
      <c r="B10" s="4"/>
      <c r="C10" s="4"/>
      <c r="D10" s="4"/>
      <c r="E10" s="4"/>
      <c r="F10" s="4"/>
      <c r="I10" s="35"/>
      <c r="J10" s="26"/>
      <c r="K10" s="26"/>
      <c r="L10" s="26"/>
      <c r="M10" s="26"/>
      <c r="N10" s="26"/>
      <c r="O10" s="26"/>
      <c r="P10" s="26"/>
      <c r="Q10" s="26"/>
      <c r="R10" s="26"/>
      <c r="S10" s="26"/>
      <c r="T10" s="26"/>
      <c r="U10" s="26"/>
      <c r="V10" s="26"/>
      <c r="W10" s="26"/>
      <c r="X10" s="26"/>
      <c r="Y10" s="26"/>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3"/>
    </row>
    <row r="11" spans="1:72">
      <c r="A11" s="110" t="s">
        <v>490</v>
      </c>
      <c r="B11" s="4"/>
      <c r="C11" s="4"/>
      <c r="D11" s="4"/>
      <c r="E11" s="4"/>
      <c r="F11" s="4"/>
      <c r="I11" s="35"/>
      <c r="J11" s="26"/>
      <c r="K11" s="26"/>
      <c r="L11" s="26"/>
      <c r="M11" s="26"/>
      <c r="N11" s="26"/>
      <c r="O11" s="26"/>
      <c r="P11" s="26"/>
      <c r="Q11" s="26"/>
      <c r="R11" s="26"/>
      <c r="S11" s="26"/>
      <c r="T11" s="26"/>
      <c r="U11" s="26"/>
      <c r="V11" s="26"/>
      <c r="W11" s="26"/>
      <c r="X11" s="26"/>
      <c r="Y11" s="26"/>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3"/>
    </row>
    <row r="12" spans="1:72">
      <c r="A12" s="109" t="s">
        <v>40</v>
      </c>
      <c r="B12" s="198">
        <f>Project!B51</f>
        <v>26.986613782845797</v>
      </c>
      <c r="C12" s="4"/>
      <c r="D12" s="4"/>
      <c r="E12" s="4"/>
      <c r="F12" s="4"/>
      <c r="I12" s="21" t="s">
        <v>54</v>
      </c>
      <c r="J12" s="26"/>
      <c r="K12" s="26"/>
      <c r="L12" s="26"/>
      <c r="M12" s="26"/>
      <c r="N12" s="26"/>
      <c r="O12" s="26"/>
      <c r="P12" s="26"/>
      <c r="Q12" s="26"/>
      <c r="R12" s="26"/>
      <c r="S12" s="26"/>
      <c r="T12" s="26"/>
      <c r="U12" s="26"/>
      <c r="V12" s="26"/>
      <c r="W12" s="26"/>
      <c r="X12" s="26"/>
      <c r="Y12" s="26"/>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3"/>
    </row>
    <row r="13" spans="1:72">
      <c r="A13" s="109"/>
      <c r="B13" s="198"/>
      <c r="C13" s="4"/>
      <c r="D13" s="4"/>
      <c r="E13" s="4"/>
      <c r="F13" s="4"/>
      <c r="I13" s="21"/>
      <c r="J13" s="26"/>
      <c r="K13" s="26"/>
      <c r="L13" s="26"/>
      <c r="M13" s="26"/>
      <c r="N13" s="26"/>
      <c r="O13" s="26"/>
      <c r="P13" s="26"/>
      <c r="Q13" s="26"/>
      <c r="R13" s="26"/>
      <c r="S13" s="26"/>
      <c r="T13" s="26"/>
      <c r="U13" s="26"/>
      <c r="V13" s="26"/>
      <c r="W13" s="26"/>
      <c r="X13" s="26"/>
      <c r="Y13" s="26"/>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3"/>
    </row>
    <row r="14" spans="1:72">
      <c r="A14" s="110" t="s">
        <v>491</v>
      </c>
      <c r="B14" s="198"/>
      <c r="C14" s="4"/>
      <c r="D14" s="4"/>
      <c r="E14" s="4"/>
      <c r="F14" s="4"/>
      <c r="J14" s="26"/>
      <c r="K14" s="26"/>
      <c r="L14" s="26"/>
      <c r="M14" s="26"/>
      <c r="N14" s="26"/>
      <c r="O14" s="26"/>
      <c r="P14" s="26"/>
      <c r="Q14" s="26"/>
      <c r="R14" s="26"/>
      <c r="S14" s="26"/>
      <c r="T14" s="26"/>
      <c r="U14" s="26"/>
      <c r="V14" s="26"/>
      <c r="W14" s="26"/>
      <c r="X14" s="26"/>
      <c r="Y14" s="26"/>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3"/>
    </row>
    <row r="15" spans="1:72">
      <c r="A15" s="109" t="s">
        <v>40</v>
      </c>
      <c r="B15" s="198">
        <f>Project!B54</f>
        <v>34.548488008342026</v>
      </c>
      <c r="C15" s="4"/>
      <c r="D15" s="4"/>
      <c r="E15" s="4"/>
      <c r="F15" s="4"/>
      <c r="I15" s="21" t="s">
        <v>54</v>
      </c>
      <c r="J15" s="26"/>
      <c r="K15" s="26"/>
      <c r="L15" s="26"/>
      <c r="M15" s="26"/>
      <c r="N15" s="26"/>
      <c r="O15" s="26"/>
      <c r="P15" s="26"/>
      <c r="Q15" s="26"/>
      <c r="R15" s="26"/>
      <c r="S15" s="26"/>
      <c r="T15" s="26"/>
      <c r="U15" s="26"/>
      <c r="V15" s="26"/>
      <c r="W15" s="26"/>
      <c r="X15" s="26"/>
      <c r="Y15" s="26"/>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3"/>
    </row>
    <row r="16" spans="1:72">
      <c r="A16" s="109"/>
      <c r="B16" s="4"/>
      <c r="C16" s="4"/>
      <c r="D16" s="4"/>
      <c r="E16" s="4"/>
      <c r="F16" s="4"/>
      <c r="I16" s="21"/>
      <c r="J16" s="26"/>
      <c r="K16" s="26"/>
      <c r="L16" s="26"/>
      <c r="M16" s="26"/>
      <c r="N16" s="26"/>
      <c r="O16" s="26"/>
      <c r="P16" s="26"/>
      <c r="Q16" s="26"/>
      <c r="R16" s="26"/>
      <c r="S16" s="26"/>
      <c r="T16" s="26"/>
      <c r="U16" s="26"/>
      <c r="V16" s="26"/>
      <c r="W16" s="26"/>
      <c r="X16" s="26"/>
      <c r="Y16" s="26"/>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3"/>
    </row>
    <row r="17" spans="1:71">
      <c r="A17" s="110" t="s">
        <v>48</v>
      </c>
      <c r="B17" s="4"/>
      <c r="C17" s="4"/>
      <c r="D17" s="4"/>
      <c r="E17" s="4"/>
      <c r="F17" s="4"/>
      <c r="I17" s="21"/>
      <c r="J17" s="26"/>
      <c r="K17" s="26"/>
      <c r="L17" s="26"/>
      <c r="M17" s="26"/>
      <c r="N17" s="26"/>
      <c r="O17" s="26"/>
      <c r="P17" s="26"/>
      <c r="Q17" s="26"/>
      <c r="R17" s="26"/>
      <c r="S17" s="26"/>
      <c r="T17" s="26"/>
      <c r="U17" s="26"/>
      <c r="V17" s="26"/>
      <c r="W17" s="26"/>
      <c r="X17" s="26"/>
      <c r="Y17" s="26"/>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3"/>
    </row>
    <row r="18" spans="1:71">
      <c r="A18" s="109" t="s">
        <v>40</v>
      </c>
      <c r="B18" s="198">
        <f>Project!B57</f>
        <v>19.2</v>
      </c>
      <c r="C18" s="4"/>
      <c r="D18" s="4"/>
      <c r="E18" s="4"/>
      <c r="F18" s="4"/>
      <c r="I18" s="21" t="s">
        <v>56</v>
      </c>
      <c r="J18" s="26"/>
      <c r="K18" s="26"/>
      <c r="L18" s="26"/>
      <c r="M18" s="26"/>
      <c r="N18" s="26"/>
      <c r="O18" s="26"/>
      <c r="P18" s="26"/>
      <c r="Q18" s="26"/>
      <c r="R18" s="26"/>
      <c r="S18" s="26"/>
      <c r="T18" s="26"/>
      <c r="U18" s="26"/>
      <c r="V18" s="26"/>
      <c r="W18" s="26"/>
      <c r="X18" s="26"/>
      <c r="Y18" s="26"/>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3"/>
    </row>
    <row r="19" spans="1:71">
      <c r="A19" s="109"/>
      <c r="B19" s="4"/>
      <c r="C19" s="4"/>
      <c r="D19" s="4"/>
      <c r="E19" s="4"/>
      <c r="F19" s="4"/>
      <c r="I19" s="21"/>
      <c r="J19" s="26"/>
      <c r="K19" s="26"/>
      <c r="L19" s="26"/>
      <c r="M19" s="26"/>
      <c r="N19" s="26"/>
      <c r="O19" s="26"/>
      <c r="P19" s="26"/>
      <c r="Q19" s="26"/>
      <c r="R19" s="26"/>
      <c r="S19" s="26"/>
      <c r="T19" s="26"/>
      <c r="U19" s="26"/>
      <c r="V19" s="26"/>
      <c r="W19" s="26"/>
      <c r="X19" s="26"/>
      <c r="Y19" s="26"/>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3"/>
    </row>
    <row r="20" spans="1:71">
      <c r="A20" s="110" t="s">
        <v>492</v>
      </c>
      <c r="B20" s="4"/>
      <c r="C20" s="4"/>
      <c r="D20" s="4"/>
      <c r="E20" s="4"/>
      <c r="F20" s="4"/>
      <c r="J20" s="26"/>
      <c r="K20" s="26"/>
      <c r="L20" s="26"/>
      <c r="M20" s="26"/>
      <c r="N20" s="26"/>
      <c r="O20" s="26"/>
      <c r="P20" s="26"/>
      <c r="Q20" s="26"/>
      <c r="R20" s="26"/>
      <c r="S20" s="26"/>
      <c r="T20" s="26"/>
      <c r="U20" s="26"/>
      <c r="V20" s="26"/>
      <c r="W20" s="26"/>
      <c r="X20" s="26"/>
      <c r="Y20" s="26"/>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3"/>
    </row>
    <row r="21" spans="1:71">
      <c r="A21" s="109" t="s">
        <v>40</v>
      </c>
      <c r="B21" s="198">
        <f>((B18/B12)-(B18/B15))*60</f>
        <v>9.3433902676930849</v>
      </c>
      <c r="C21" s="4"/>
      <c r="D21" s="4"/>
      <c r="E21" s="4"/>
      <c r="F21" s="4"/>
      <c r="I21" s="21" t="s">
        <v>493</v>
      </c>
      <c r="J21" s="26"/>
      <c r="K21" s="26"/>
      <c r="L21" s="26"/>
      <c r="M21" s="26"/>
      <c r="N21" s="26"/>
      <c r="O21" s="26"/>
      <c r="P21" s="26"/>
      <c r="Q21" s="26"/>
      <c r="R21" s="26"/>
      <c r="S21" s="26"/>
      <c r="T21" s="26"/>
      <c r="U21" s="26"/>
      <c r="V21" s="26"/>
      <c r="W21" s="26"/>
      <c r="X21" s="26"/>
      <c r="Y21" s="26"/>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3"/>
    </row>
    <row r="22" spans="1:71">
      <c r="A22" s="109"/>
      <c r="B22" s="4"/>
      <c r="C22" s="4"/>
      <c r="D22" s="4"/>
      <c r="E22" s="4"/>
      <c r="F22" s="4"/>
      <c r="I22" s="35"/>
      <c r="J22" s="26"/>
      <c r="K22" s="26"/>
      <c r="L22" s="26"/>
      <c r="M22" s="26"/>
      <c r="N22" s="26"/>
      <c r="O22" s="26"/>
      <c r="P22" s="26"/>
      <c r="Q22" s="26"/>
      <c r="R22" s="26"/>
      <c r="S22" s="26"/>
      <c r="T22" s="26"/>
      <c r="U22" s="26"/>
      <c r="V22" s="26"/>
      <c r="W22" s="26"/>
      <c r="X22" s="26"/>
      <c r="Y22" s="2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3"/>
    </row>
    <row r="23" spans="1:71" ht="15.5">
      <c r="A23" s="309" t="s">
        <v>39</v>
      </c>
      <c r="B23" s="4"/>
      <c r="C23" s="4"/>
      <c r="D23" s="4"/>
      <c r="E23" s="4"/>
      <c r="F23" s="4"/>
      <c r="I23" s="35"/>
      <c r="J23" s="26"/>
      <c r="K23" s="26"/>
      <c r="L23" s="26"/>
      <c r="M23" s="26"/>
      <c r="N23" s="26"/>
      <c r="O23" s="26"/>
      <c r="P23" s="26"/>
      <c r="Q23" s="26"/>
      <c r="R23" s="26"/>
      <c r="S23" s="26"/>
      <c r="T23" s="26"/>
      <c r="U23" s="26"/>
      <c r="V23" s="26"/>
      <c r="W23" s="26"/>
      <c r="X23" s="26"/>
      <c r="Y23" s="26"/>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3"/>
    </row>
    <row r="24" spans="1:71">
      <c r="A24" s="109" t="s">
        <v>40</v>
      </c>
      <c r="B24" s="4"/>
      <c r="C24" s="4"/>
      <c r="D24" s="4"/>
      <c r="E24" s="4"/>
      <c r="F24" s="4"/>
      <c r="I24" s="21" t="s">
        <v>41</v>
      </c>
      <c r="J24" s="26"/>
      <c r="K24" s="26"/>
      <c r="L24" s="26"/>
      <c r="M24" s="26"/>
      <c r="N24" s="26"/>
      <c r="O24" s="26"/>
      <c r="P24" s="26"/>
      <c r="Q24" s="26"/>
      <c r="R24" s="26"/>
      <c r="S24" s="26"/>
      <c r="T24" s="26"/>
      <c r="U24" s="26"/>
      <c r="V24" s="26"/>
      <c r="W24" s="26"/>
      <c r="X24" s="26"/>
      <c r="Y24" s="26"/>
      <c r="Z24" s="117">
        <f>Project!AB34</f>
        <v>8208.52865746112</v>
      </c>
      <c r="AA24" s="117">
        <f>Project!AC34</f>
        <v>8270.7333914021765</v>
      </c>
      <c r="AB24" s="117">
        <f>Project!AD34</f>
        <v>8333.4095166346779</v>
      </c>
      <c r="AC24" s="117">
        <f>Project!AE34</f>
        <v>8396.5606053907559</v>
      </c>
      <c r="AD24" s="117">
        <f>Project!AF34</f>
        <v>8460.1902569731428</v>
      </c>
      <c r="AE24" s="117">
        <f>Project!AG34</f>
        <v>8524.3020979603098</v>
      </c>
      <c r="AF24" s="117">
        <f>Project!AH34</f>
        <v>8588.8997824131566</v>
      </c>
      <c r="AG24" s="117">
        <f>Project!AI34</f>
        <v>8653.9869920832843</v>
      </c>
      <c r="AH24" s="117">
        <f>Project!AJ34</f>
        <v>8719.5674366228341</v>
      </c>
      <c r="AI24" s="117">
        <f>Project!AK34</f>
        <v>8785.6448537959095</v>
      </c>
      <c r="AJ24" s="117">
        <f>Project!AL34</f>
        <v>8852.2230096916373</v>
      </c>
      <c r="AK24" s="117">
        <f>Project!AM34</f>
        <v>8919.305698938786</v>
      </c>
      <c r="AL24" s="117">
        <f>Project!AN34</f>
        <v>8986.8967449220581</v>
      </c>
      <c r="AM24" s="117">
        <f>Project!AO34</f>
        <v>9054.9999999999945</v>
      </c>
      <c r="AN24" s="117">
        <f>Project!AP34</f>
        <v>9123.6193457245554</v>
      </c>
      <c r="AO24" s="117">
        <f>Project!AQ34</f>
        <v>9192.7586930623311</v>
      </c>
      <c r="AP24" s="117">
        <f>Project!AR34</f>
        <v>9262.4219826174613</v>
      </c>
      <c r="AQ24" s="117">
        <f>Project!AS34</f>
        <v>9332.61318485622</v>
      </c>
      <c r="AR24" s="117">
        <f>Project!AT34</f>
        <v>9403.3363003333307</v>
      </c>
      <c r="AS24" s="117">
        <f>Project!AU34</f>
        <v>9474.5953599199529</v>
      </c>
      <c r="AT24" s="117">
        <f>Project!AV34</f>
        <v>9546.3944250334443</v>
      </c>
      <c r="AU24" s="117">
        <f>Project!AW34</f>
        <v>9618.7375878688272</v>
      </c>
      <c r="AV24" s="117">
        <f>Project!AX34</f>
        <v>9691.6289716320262</v>
      </c>
      <c r="AW24" s="117">
        <f>Project!AY34</f>
        <v>9765.0727307748857</v>
      </c>
      <c r="AX24" s="117">
        <f>Project!AZ34</f>
        <v>9839.0730512319278</v>
      </c>
      <c r="AY24" s="117">
        <f>Project!BA34</f>
        <v>9913.6341506589451</v>
      </c>
      <c r="AZ24" s="117">
        <f>Project!BB34</f>
        <v>9988.7602786733987</v>
      </c>
      <c r="BA24" s="117">
        <f>Project!BC34</f>
        <v>10064.455717096595</v>
      </c>
      <c r="BB24" s="117">
        <f>Project!BD34</f>
        <v>10140.724780197752</v>
      </c>
      <c r="BC24" s="117">
        <f>Project!BE34</f>
        <v>10217.571814939882</v>
      </c>
      <c r="BD24" s="117">
        <f>Project!BF34</f>
        <v>10295.001201227555</v>
      </c>
      <c r="BE24" s="117">
        <f>Project!BG34</f>
        <v>10373.017352156521</v>
      </c>
      <c r="BF24" s="117">
        <f>Project!BH34</f>
        <v>10451.624714265245</v>
      </c>
      <c r="BG24" s="117">
        <f>Project!BI34</f>
        <v>10530.827767788325</v>
      </c>
      <c r="BH24" s="117">
        <f>Project!BJ34</f>
        <v>10610.631026911868</v>
      </c>
      <c r="BI24" s="117">
        <f>Project!BK34</f>
        <v>10691.039040030741</v>
      </c>
      <c r="BJ24" s="117">
        <f>Project!BL34</f>
        <v>10772.05639000784</v>
      </c>
      <c r="BK24" s="117">
        <f>Project!BM34</f>
        <v>10853.687694435273</v>
      </c>
      <c r="BL24" s="117">
        <f>Project!BN34</f>
        <v>10935.937605897541</v>
      </c>
      <c r="BM24" s="117">
        <f>Project!BO34</f>
        <v>11018.810812236725</v>
      </c>
      <c r="BN24" s="117">
        <f>Project!BP34</f>
        <v>11102.312036819652</v>
      </c>
      <c r="BO24" s="117">
        <f>Project!BQ34</f>
        <v>11186.446038807111</v>
      </c>
      <c r="BP24" s="117">
        <f>Project!BR34</f>
        <v>11271.217613425113</v>
      </c>
      <c r="BQ24" s="117">
        <f>Project!BS34</f>
        <v>11356.631592238185</v>
      </c>
      <c r="BR24" s="117"/>
      <c r="BS24" s="3"/>
    </row>
    <row r="25" spans="1:71">
      <c r="A25" s="109"/>
      <c r="B25" s="4"/>
      <c r="C25" s="4"/>
      <c r="D25" s="4"/>
      <c r="E25" s="4"/>
      <c r="F25" s="4"/>
      <c r="I25" s="21"/>
      <c r="J25" s="26"/>
      <c r="K25" s="26"/>
      <c r="L25" s="26"/>
      <c r="M25" s="26"/>
      <c r="N25" s="26"/>
      <c r="O25" s="26"/>
      <c r="P25" s="26"/>
      <c r="Q25" s="26"/>
      <c r="R25" s="26"/>
      <c r="S25" s="26"/>
      <c r="T25" s="26"/>
      <c r="U25" s="26"/>
      <c r="V25" s="26"/>
      <c r="W25" s="26"/>
      <c r="X25" s="26"/>
      <c r="Y25" s="26"/>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3"/>
    </row>
    <row r="26" spans="1:71" ht="15.5">
      <c r="A26" s="309" t="s">
        <v>47</v>
      </c>
      <c r="B26" s="4"/>
      <c r="C26" s="4"/>
      <c r="D26" s="4"/>
      <c r="E26" s="4"/>
      <c r="F26" s="4"/>
      <c r="J26" s="26"/>
      <c r="K26" s="26"/>
      <c r="L26" s="26"/>
      <c r="M26" s="26"/>
      <c r="N26" s="26"/>
      <c r="O26" s="26"/>
      <c r="P26" s="26"/>
      <c r="Q26" s="26"/>
      <c r="R26" s="26"/>
      <c r="S26" s="26"/>
      <c r="T26" s="26"/>
      <c r="U26" s="26"/>
      <c r="V26" s="26"/>
      <c r="W26" s="26"/>
      <c r="X26" s="26"/>
      <c r="Y26" s="26"/>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3"/>
    </row>
    <row r="27" spans="1:71">
      <c r="A27" s="109" t="s">
        <v>40</v>
      </c>
      <c r="B27" s="4"/>
      <c r="C27" s="4"/>
      <c r="D27" s="4"/>
      <c r="E27" s="4"/>
      <c r="F27" s="4"/>
      <c r="I27" s="21" t="s">
        <v>41</v>
      </c>
      <c r="J27" s="26"/>
      <c r="K27" s="26"/>
      <c r="L27" s="26"/>
      <c r="M27" s="26"/>
      <c r="N27" s="26"/>
      <c r="O27" s="26"/>
      <c r="P27" s="26"/>
      <c r="Q27" s="26"/>
      <c r="R27" s="26"/>
      <c r="S27" s="26"/>
      <c r="T27" s="26"/>
      <c r="U27" s="26"/>
      <c r="V27" s="26"/>
      <c r="W27" s="26"/>
      <c r="X27" s="26"/>
      <c r="Y27" s="26"/>
      <c r="Z27" s="117">
        <f>Project!AB40</f>
        <v>14859.560394700884</v>
      </c>
      <c r="AA27" s="117">
        <f>Project!AC40</f>
        <v>14942.310502214255</v>
      </c>
      <c r="AB27" s="117">
        <f>Project!AD40</f>
        <v>15025.521429570987</v>
      </c>
      <c r="AC27" s="117">
        <f>Project!AE40</f>
        <v>15109.195742990432</v>
      </c>
      <c r="AD27" s="117">
        <f>Project!AF40</f>
        <v>15193.336022982758</v>
      </c>
      <c r="AE27" s="117">
        <f>Project!AG40</f>
        <v>15277.944864428495</v>
      </c>
      <c r="AF27" s="117">
        <f>Project!AH40</f>
        <v>15363.024876658574</v>
      </c>
      <c r="AG27" s="117">
        <f>Project!AI40</f>
        <v>15448.578683534815</v>
      </c>
      <c r="AH27" s="117">
        <f>Project!AJ40</f>
        <v>15534.608923530821</v>
      </c>
      <c r="AI27" s="117">
        <f>Project!AK40</f>
        <v>15621.118249813364</v>
      </c>
      <c r="AJ27" s="117">
        <f>Project!AL40</f>
        <v>15708.109330324205</v>
      </c>
      <c r="AK27" s="117">
        <f>Project!AM40</f>
        <v>15795.584847862368</v>
      </c>
      <c r="AL27" s="117">
        <f>Project!AN40</f>
        <v>15883.547500166896</v>
      </c>
      <c r="AM27" s="117">
        <f>Project!AO40</f>
        <v>15972.000000000016</v>
      </c>
      <c r="AN27" s="117">
        <f>Project!AP40</f>
        <v>16060.945075230833</v>
      </c>
      <c r="AO27" s="117">
        <f>Project!AQ40</f>
        <v>16150.385468919441</v>
      </c>
      <c r="AP27" s="117">
        <f>Project!AR40</f>
        <v>16240.323939401516</v>
      </c>
      <c r="AQ27" s="117">
        <f>Project!AS40</f>
        <v>16330.763260373402</v>
      </c>
      <c r="AR27" s="117">
        <f>Project!AT40</f>
        <v>16421.70622097762</v>
      </c>
      <c r="AS27" s="117">
        <f>Project!AU40</f>
        <v>16513.15562588891</v>
      </c>
      <c r="AT27" s="117">
        <f>Project!AV40</f>
        <v>16605.114295400741</v>
      </c>
      <c r="AU27" s="117">
        <f>Project!AW40</f>
        <v>16697.58506551223</v>
      </c>
      <c r="AV27" s="117">
        <f>Project!AX40</f>
        <v>16790.57078801567</v>
      </c>
      <c r="AW27" s="117">
        <f>Project!AY40</f>
        <v>16884.074330584444</v>
      </c>
      <c r="AX27" s="117">
        <f>Project!AZ40</f>
        <v>16978.098576861463</v>
      </c>
      <c r="AY27" s="117">
        <f>Project!BA40</f>
        <v>17072.646426548112</v>
      </c>
      <c r="AZ27" s="117">
        <f>Project!BB40</f>
        <v>17167.720795493668</v>
      </c>
      <c r="BA27" s="117">
        <f>Project!BC40</f>
        <v>17263.32461578523</v>
      </c>
      <c r="BB27" s="117">
        <f>Project!BD40</f>
        <v>17359.460835838141</v>
      </c>
      <c r="BC27" s="117">
        <f>Project!BE40</f>
        <v>17456.132420486902</v>
      </c>
      <c r="BD27" s="117">
        <f>Project!BF40</f>
        <v>17553.342351076641</v>
      </c>
      <c r="BE27" s="117">
        <f>Project!BG40</f>
        <v>17651.09362555503</v>
      </c>
      <c r="BF27" s="117">
        <f>Project!BH40</f>
        <v>17749.389258564745</v>
      </c>
      <c r="BG27" s="117">
        <f>Project!BI40</f>
        <v>17848.232281536453</v>
      </c>
      <c r="BH27" s="117">
        <f>Project!BJ40</f>
        <v>17947.625742782282</v>
      </c>
      <c r="BI27" s="117">
        <f>Project!BK40</f>
        <v>18047.572707589836</v>
      </c>
      <c r="BJ27" s="117">
        <f>Project!BL40</f>
        <v>18148.076258316745</v>
      </c>
      <c r="BK27" s="117">
        <f>Project!BM40</f>
        <v>18249.139494485706</v>
      </c>
      <c r="BL27" s="117">
        <f>Project!BN40</f>
        <v>18350.765532880061</v>
      </c>
      <c r="BM27" s="117">
        <f>Project!BO40</f>
        <v>18452.95750763996</v>
      </c>
      <c r="BN27" s="117">
        <f>Project!BP40</f>
        <v>18555.718570358975</v>
      </c>
      <c r="BO27" s="117">
        <f>Project!BQ40</f>
        <v>18659.051890181319</v>
      </c>
      <c r="BP27" s="117">
        <f>Project!BR40</f>
        <v>18762.960653899572</v>
      </c>
      <c r="BQ27" s="117">
        <f>Project!BS40</f>
        <v>18867.448066052959</v>
      </c>
      <c r="BR27" s="117"/>
      <c r="BS27" s="3"/>
    </row>
    <row r="28" spans="1:71">
      <c r="A28" s="109"/>
      <c r="B28" s="4"/>
      <c r="C28" s="4"/>
      <c r="D28" s="4"/>
      <c r="E28" s="4"/>
      <c r="F28" s="4"/>
      <c r="I28" s="35"/>
      <c r="J28" s="26"/>
      <c r="K28" s="26"/>
      <c r="L28" s="26"/>
      <c r="M28" s="26"/>
      <c r="N28" s="26"/>
      <c r="O28" s="26"/>
      <c r="P28" s="26"/>
      <c r="Q28" s="26"/>
      <c r="R28" s="26"/>
      <c r="S28" s="26"/>
      <c r="T28" s="26"/>
      <c r="U28" s="26"/>
      <c r="V28" s="26"/>
      <c r="W28" s="26"/>
      <c r="X28" s="26"/>
      <c r="Y28" s="26"/>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3"/>
    </row>
    <row r="29" spans="1:71">
      <c r="A29" s="110" t="s">
        <v>43</v>
      </c>
      <c r="B29" s="117">
        <f>Project!B37</f>
        <v>286.77741415562843</v>
      </c>
      <c r="C29" s="4"/>
      <c r="D29" s="4"/>
      <c r="E29" s="4"/>
      <c r="F29" s="4"/>
      <c r="I29" s="35" t="s">
        <v>494</v>
      </c>
      <c r="J29" s="26"/>
      <c r="K29" s="26"/>
      <c r="L29" s="26"/>
      <c r="M29" s="26"/>
      <c r="N29" s="26"/>
      <c r="O29" s="26"/>
      <c r="P29" s="26"/>
      <c r="Q29" s="26"/>
      <c r="R29" s="26"/>
      <c r="S29" s="26"/>
      <c r="T29" s="26"/>
      <c r="U29" s="26"/>
      <c r="V29" s="26"/>
      <c r="W29" s="26"/>
      <c r="X29" s="26"/>
      <c r="Y29" s="26"/>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3"/>
    </row>
    <row r="30" spans="1:71">
      <c r="A30" s="109"/>
      <c r="B30" s="4"/>
      <c r="C30" s="4"/>
      <c r="D30" s="4"/>
      <c r="E30" s="4"/>
      <c r="F30" s="4"/>
      <c r="I30" s="35"/>
      <c r="J30" s="26"/>
      <c r="K30" s="26"/>
      <c r="L30" s="26"/>
      <c r="M30" s="26"/>
      <c r="N30" s="26"/>
      <c r="O30" s="26"/>
      <c r="P30" s="26"/>
      <c r="Q30" s="26"/>
      <c r="R30" s="26"/>
      <c r="S30" s="26"/>
      <c r="T30" s="26"/>
      <c r="U30" s="26"/>
      <c r="V30" s="26"/>
      <c r="W30" s="26"/>
      <c r="X30" s="26"/>
      <c r="Y30" s="26"/>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3"/>
    </row>
    <row r="31" spans="1:71">
      <c r="A31" s="110" t="s">
        <v>495</v>
      </c>
      <c r="B31" s="4"/>
      <c r="C31" s="4"/>
      <c r="D31" s="4"/>
      <c r="E31" s="4"/>
      <c r="F31" s="4"/>
      <c r="I31" s="35"/>
      <c r="J31" s="26"/>
      <c r="K31" s="26"/>
      <c r="L31" s="26"/>
      <c r="M31" s="26"/>
      <c r="N31" s="26"/>
      <c r="O31" s="26"/>
      <c r="P31" s="26"/>
      <c r="Q31" s="26"/>
      <c r="R31" s="26"/>
      <c r="S31" s="26"/>
      <c r="T31" s="26"/>
      <c r="U31" s="26"/>
      <c r="V31" s="26"/>
      <c r="W31" s="26"/>
      <c r="X31" s="26"/>
      <c r="Y31" s="26"/>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3"/>
    </row>
    <row r="32" spans="1:71">
      <c r="A32" s="278" t="s">
        <v>496</v>
      </c>
      <c r="B32" s="4"/>
      <c r="C32" s="4"/>
      <c r="D32" s="4"/>
      <c r="E32" s="4"/>
      <c r="F32" s="4"/>
      <c r="I32" s="35"/>
      <c r="J32" s="26"/>
      <c r="K32" s="26"/>
      <c r="L32" s="26"/>
      <c r="M32" s="26"/>
      <c r="N32" s="26"/>
      <c r="O32" s="26"/>
      <c r="P32" s="26"/>
      <c r="Q32" s="26"/>
      <c r="R32" s="26"/>
      <c r="S32" s="26"/>
      <c r="T32" s="26"/>
      <c r="U32" s="26"/>
      <c r="V32" s="26"/>
      <c r="W32" s="26"/>
      <c r="X32" s="26"/>
      <c r="Y32" s="26"/>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3"/>
    </row>
    <row r="33" spans="1:71">
      <c r="A33" s="119" t="s">
        <v>40</v>
      </c>
      <c r="B33" s="4"/>
      <c r="C33" s="4"/>
      <c r="D33" s="4"/>
      <c r="E33" s="4"/>
      <c r="F33" s="4"/>
      <c r="I33" s="21" t="s">
        <v>497</v>
      </c>
      <c r="J33" s="26"/>
      <c r="K33" s="26"/>
      <c r="L33" s="26"/>
      <c r="M33" s="26"/>
      <c r="N33" s="26"/>
      <c r="O33" s="26"/>
      <c r="P33" s="26"/>
      <c r="Q33" s="26"/>
      <c r="R33" s="26"/>
      <c r="S33" s="26"/>
      <c r="T33" s="26"/>
      <c r="U33" s="26"/>
      <c r="V33" s="26"/>
      <c r="W33" s="26"/>
      <c r="X33" s="26"/>
      <c r="Y33" s="26"/>
      <c r="Z33" s="117">
        <f>MIN(Z24,Z27)*$B$29*$B21/60</f>
        <v>366575.55622276239</v>
      </c>
      <c r="AA33" s="117">
        <f t="shared" ref="AA33:BQ33" si="0">MIN(AA24,AA27)*$B$29*$B21/60</f>
        <v>369353.48828533792</v>
      </c>
      <c r="AB33" s="117">
        <f t="shared" si="0"/>
        <v>372152.47168757144</v>
      </c>
      <c r="AC33" s="117">
        <f t="shared" si="0"/>
        <v>374972.66595780657</v>
      </c>
      <c r="AD33" s="117">
        <f t="shared" si="0"/>
        <v>377814.23183330271</v>
      </c>
      <c r="AE33" s="117">
        <f t="shared" si="0"/>
        <v>380677.33126939647</v>
      </c>
      <c r="AF33" s="117">
        <f t="shared" si="0"/>
        <v>383562.12744873133</v>
      </c>
      <c r="AG33" s="117">
        <f t="shared" si="0"/>
        <v>386468.78479055938</v>
      </c>
      <c r="AH33" s="117">
        <f t="shared" si="0"/>
        <v>389397.46896011144</v>
      </c>
      <c r="AI33" s="117">
        <f t="shared" si="0"/>
        <v>392348.34687803977</v>
      </c>
      <c r="AJ33" s="117">
        <f t="shared" si="0"/>
        <v>395321.58672993188</v>
      </c>
      <c r="AK33" s="117">
        <f t="shared" si="0"/>
        <v>398317.35797589575</v>
      </c>
      <c r="AL33" s="117">
        <f t="shared" si="0"/>
        <v>401335.83136021846</v>
      </c>
      <c r="AM33" s="117">
        <f t="shared" si="0"/>
        <v>404377.17892109748</v>
      </c>
      <c r="AN33" s="117">
        <f t="shared" si="0"/>
        <v>407441.574000447</v>
      </c>
      <c r="AO33" s="117">
        <f t="shared" si="0"/>
        <v>410529.19125377608</v>
      </c>
      <c r="AP33" s="117">
        <f t="shared" si="0"/>
        <v>413640.20666014467</v>
      </c>
      <c r="AQ33" s="117">
        <f t="shared" si="0"/>
        <v>416774.79753219214</v>
      </c>
      <c r="AR33" s="117">
        <f t="shared" si="0"/>
        <v>419933.14252624457</v>
      </c>
      <c r="AS33" s="117">
        <f t="shared" si="0"/>
        <v>423115.42165249621</v>
      </c>
      <c r="AT33" s="117">
        <f t="shared" si="0"/>
        <v>426321.81628526998</v>
      </c>
      <c r="AU33" s="117">
        <f t="shared" si="0"/>
        <v>429552.50917335402</v>
      </c>
      <c r="AV33" s="117">
        <f t="shared" si="0"/>
        <v>432807.68445041834</v>
      </c>
      <c r="AW33" s="117">
        <f t="shared" si="0"/>
        <v>436087.52764550952</v>
      </c>
      <c r="AX33" s="117">
        <f t="shared" si="0"/>
        <v>439392.22569362388</v>
      </c>
      <c r="AY33" s="117">
        <f t="shared" si="0"/>
        <v>442721.96694636304</v>
      </c>
      <c r="AZ33" s="117">
        <f t="shared" si="0"/>
        <v>446076.94118266896</v>
      </c>
      <c r="BA33" s="117">
        <f t="shared" si="0"/>
        <v>449457.33961963939</v>
      </c>
      <c r="BB33" s="117">
        <f t="shared" si="0"/>
        <v>452863.35492342745</v>
      </c>
      <c r="BC33" s="117">
        <f t="shared" si="0"/>
        <v>456295.18122022197</v>
      </c>
      <c r="BD33" s="117">
        <f t="shared" si="0"/>
        <v>459753.01410731208</v>
      </c>
      <c r="BE33" s="117">
        <f t="shared" si="0"/>
        <v>463237.05066423508</v>
      </c>
      <c r="BF33" s="117">
        <f t="shared" si="0"/>
        <v>466747.4894640093</v>
      </c>
      <c r="BG33" s="117">
        <f t="shared" si="0"/>
        <v>470284.53058445099</v>
      </c>
      <c r="BH33" s="117">
        <f t="shared" si="0"/>
        <v>473848.37561957934</v>
      </c>
      <c r="BI33" s="117">
        <f t="shared" si="0"/>
        <v>477439.22769110458</v>
      </c>
      <c r="BJ33" s="117">
        <f t="shared" si="0"/>
        <v>481057.29146000597</v>
      </c>
      <c r="BK33" s="117">
        <f t="shared" si="0"/>
        <v>484702.77313819644</v>
      </c>
      <c r="BL33" s="117">
        <f t="shared" si="0"/>
        <v>488375.88050027512</v>
      </c>
      <c r="BM33" s="117">
        <f t="shared" si="0"/>
        <v>492076.82289537013</v>
      </c>
      <c r="BN33" s="117">
        <f t="shared" si="0"/>
        <v>495805.81125906989</v>
      </c>
      <c r="BO33" s="117">
        <f t="shared" si="0"/>
        <v>499563.05812544539</v>
      </c>
      <c r="BP33" s="117">
        <f t="shared" si="0"/>
        <v>503348.77763916459</v>
      </c>
      <c r="BQ33" s="117">
        <f t="shared" si="0"/>
        <v>507163.18556769646</v>
      </c>
      <c r="BR33" s="117"/>
      <c r="BS33" s="3"/>
    </row>
    <row r="34" spans="1:71">
      <c r="A34" s="119" t="s">
        <v>106</v>
      </c>
      <c r="B34" s="4"/>
      <c r="C34" s="4"/>
      <c r="D34" s="4"/>
      <c r="E34" s="4"/>
      <c r="F34" s="4"/>
      <c r="I34" s="21" t="s">
        <v>497</v>
      </c>
      <c r="J34" s="26"/>
      <c r="K34" s="26"/>
      <c r="L34" s="26"/>
      <c r="M34" s="26"/>
      <c r="N34" s="26"/>
      <c r="O34" s="26"/>
      <c r="P34" s="26"/>
      <c r="Q34" s="26"/>
      <c r="R34" s="26"/>
      <c r="S34" s="26"/>
      <c r="T34" s="26"/>
      <c r="U34" s="26"/>
      <c r="V34" s="26"/>
      <c r="W34" s="26"/>
      <c r="X34" s="26"/>
      <c r="Y34" s="26"/>
      <c r="Z34" s="311">
        <f t="shared" ref="Z34:BQ34" si="1">SUM(Z33:Z33)</f>
        <v>366575.55622276239</v>
      </c>
      <c r="AA34" s="311">
        <f t="shared" si="1"/>
        <v>369353.48828533792</v>
      </c>
      <c r="AB34" s="311">
        <f t="shared" si="1"/>
        <v>372152.47168757144</v>
      </c>
      <c r="AC34" s="311">
        <f t="shared" si="1"/>
        <v>374972.66595780657</v>
      </c>
      <c r="AD34" s="311">
        <f t="shared" si="1"/>
        <v>377814.23183330271</v>
      </c>
      <c r="AE34" s="311">
        <f t="shared" si="1"/>
        <v>380677.33126939647</v>
      </c>
      <c r="AF34" s="311">
        <f t="shared" si="1"/>
        <v>383562.12744873133</v>
      </c>
      <c r="AG34" s="311">
        <f t="shared" si="1"/>
        <v>386468.78479055938</v>
      </c>
      <c r="AH34" s="311">
        <f t="shared" si="1"/>
        <v>389397.46896011144</v>
      </c>
      <c r="AI34" s="311">
        <f t="shared" si="1"/>
        <v>392348.34687803977</v>
      </c>
      <c r="AJ34" s="311">
        <f t="shared" si="1"/>
        <v>395321.58672993188</v>
      </c>
      <c r="AK34" s="311">
        <f t="shared" si="1"/>
        <v>398317.35797589575</v>
      </c>
      <c r="AL34" s="311">
        <f t="shared" si="1"/>
        <v>401335.83136021846</v>
      </c>
      <c r="AM34" s="311">
        <f t="shared" si="1"/>
        <v>404377.17892109748</v>
      </c>
      <c r="AN34" s="311">
        <f t="shared" si="1"/>
        <v>407441.574000447</v>
      </c>
      <c r="AO34" s="311">
        <f t="shared" si="1"/>
        <v>410529.19125377608</v>
      </c>
      <c r="AP34" s="311">
        <f t="shared" si="1"/>
        <v>413640.20666014467</v>
      </c>
      <c r="AQ34" s="311">
        <f t="shared" si="1"/>
        <v>416774.79753219214</v>
      </c>
      <c r="AR34" s="311">
        <f t="shared" si="1"/>
        <v>419933.14252624457</v>
      </c>
      <c r="AS34" s="311">
        <f t="shared" si="1"/>
        <v>423115.42165249621</v>
      </c>
      <c r="AT34" s="311">
        <f t="shared" si="1"/>
        <v>426321.81628526998</v>
      </c>
      <c r="AU34" s="311">
        <f t="shared" si="1"/>
        <v>429552.50917335402</v>
      </c>
      <c r="AV34" s="311">
        <f t="shared" si="1"/>
        <v>432807.68445041834</v>
      </c>
      <c r="AW34" s="311">
        <f t="shared" si="1"/>
        <v>436087.52764550952</v>
      </c>
      <c r="AX34" s="311">
        <f t="shared" si="1"/>
        <v>439392.22569362388</v>
      </c>
      <c r="AY34" s="311">
        <f t="shared" si="1"/>
        <v>442721.96694636304</v>
      </c>
      <c r="AZ34" s="311">
        <f t="shared" si="1"/>
        <v>446076.94118266896</v>
      </c>
      <c r="BA34" s="311">
        <f t="shared" si="1"/>
        <v>449457.33961963939</v>
      </c>
      <c r="BB34" s="311">
        <f t="shared" si="1"/>
        <v>452863.35492342745</v>
      </c>
      <c r="BC34" s="311">
        <f t="shared" si="1"/>
        <v>456295.18122022197</v>
      </c>
      <c r="BD34" s="311">
        <f t="shared" si="1"/>
        <v>459753.01410731208</v>
      </c>
      <c r="BE34" s="311">
        <f t="shared" si="1"/>
        <v>463237.05066423508</v>
      </c>
      <c r="BF34" s="311">
        <f t="shared" si="1"/>
        <v>466747.4894640093</v>
      </c>
      <c r="BG34" s="311">
        <f t="shared" si="1"/>
        <v>470284.53058445099</v>
      </c>
      <c r="BH34" s="311">
        <f t="shared" si="1"/>
        <v>473848.37561957934</v>
      </c>
      <c r="BI34" s="311">
        <f t="shared" si="1"/>
        <v>477439.22769110458</v>
      </c>
      <c r="BJ34" s="311">
        <f t="shared" si="1"/>
        <v>481057.29146000597</v>
      </c>
      <c r="BK34" s="311">
        <f t="shared" si="1"/>
        <v>484702.77313819644</v>
      </c>
      <c r="BL34" s="311">
        <f t="shared" si="1"/>
        <v>488375.88050027512</v>
      </c>
      <c r="BM34" s="311">
        <f t="shared" si="1"/>
        <v>492076.82289537013</v>
      </c>
      <c r="BN34" s="311">
        <f t="shared" si="1"/>
        <v>495805.81125906989</v>
      </c>
      <c r="BO34" s="311">
        <f t="shared" si="1"/>
        <v>499563.05812544539</v>
      </c>
      <c r="BP34" s="311">
        <f t="shared" si="1"/>
        <v>503348.77763916459</v>
      </c>
      <c r="BQ34" s="311">
        <f t="shared" si="1"/>
        <v>507163.18556769646</v>
      </c>
      <c r="BR34" s="117"/>
      <c r="BS34" s="3"/>
    </row>
    <row r="35" spans="1:71">
      <c r="A35" s="278" t="s">
        <v>498</v>
      </c>
      <c r="B35" s="4"/>
      <c r="C35" s="4"/>
      <c r="D35" s="4"/>
      <c r="E35" s="4"/>
      <c r="F35" s="4"/>
      <c r="J35" s="26"/>
      <c r="K35" s="26"/>
      <c r="L35" s="26"/>
      <c r="M35" s="26"/>
      <c r="N35" s="26"/>
      <c r="O35" s="26"/>
      <c r="P35" s="26"/>
      <c r="Q35" s="26"/>
      <c r="R35" s="26"/>
      <c r="S35" s="26"/>
      <c r="T35" s="26"/>
      <c r="U35" s="26"/>
      <c r="V35" s="26"/>
      <c r="W35" s="26"/>
      <c r="X35" s="26"/>
      <c r="Y35" s="26"/>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3"/>
    </row>
    <row r="36" spans="1:71">
      <c r="A36" s="119" t="s">
        <v>40</v>
      </c>
      <c r="B36" s="4"/>
      <c r="C36" s="4"/>
      <c r="D36" s="4"/>
      <c r="E36" s="4"/>
      <c r="F36" s="4"/>
      <c r="I36" s="21" t="s">
        <v>497</v>
      </c>
      <c r="J36" s="26"/>
      <c r="K36" s="26"/>
      <c r="L36" s="26"/>
      <c r="M36" s="26"/>
      <c r="N36" s="26"/>
      <c r="O36" s="26"/>
      <c r="P36" s="26"/>
      <c r="Q36" s="26"/>
      <c r="R36" s="26"/>
      <c r="S36" s="26"/>
      <c r="T36" s="26"/>
      <c r="U36" s="26"/>
      <c r="V36" s="26"/>
      <c r="W36" s="26"/>
      <c r="X36" s="26"/>
      <c r="Y36" s="26"/>
      <c r="Z36" s="117">
        <f>MAX(0,Z27-Z24)*$B$29*$B21/60/2</f>
        <v>148510.51633460537</v>
      </c>
      <c r="AA36" s="117">
        <f t="shared" ref="AA36:BQ36" si="2">MAX(0,AA27-AA24)*$B$29*$B21/60/2</f>
        <v>148969.27283405612</v>
      </c>
      <c r="AB36" s="117">
        <f t="shared" si="2"/>
        <v>149427.79328423276</v>
      </c>
      <c r="AC36" s="117">
        <f t="shared" si="2"/>
        <v>149886.05522193218</v>
      </c>
      <c r="AD36" s="117">
        <f t="shared" si="2"/>
        <v>150344.035898592</v>
      </c>
      <c r="AE36" s="117">
        <f t="shared" si="2"/>
        <v>150801.7122774866</v>
      </c>
      <c r="AF36" s="117">
        <f t="shared" si="2"/>
        <v>151259.0610308988</v>
      </c>
      <c r="AG36" s="117">
        <f t="shared" si="2"/>
        <v>151716.05853726671</v>
      </c>
      <c r="AH36" s="117">
        <f t="shared" si="2"/>
        <v>152172.68087830453</v>
      </c>
      <c r="AI36" s="117">
        <f t="shared" si="2"/>
        <v>152628.90383609905</v>
      </c>
      <c r="AJ36" s="117">
        <f t="shared" si="2"/>
        <v>153084.70289017903</v>
      </c>
      <c r="AK36" s="117">
        <f t="shared" si="2"/>
        <v>153540.0532145602</v>
      </c>
      <c r="AL36" s="117">
        <f t="shared" si="2"/>
        <v>153994.92967476344</v>
      </c>
      <c r="AM36" s="117">
        <f t="shared" si="2"/>
        <v>154449.30682480629</v>
      </c>
      <c r="AN36" s="117">
        <f t="shared" si="2"/>
        <v>154903.1589041687</v>
      </c>
      <c r="AO36" s="117">
        <f t="shared" si="2"/>
        <v>155356.45983473168</v>
      </c>
      <c r="AP36" s="117">
        <f t="shared" si="2"/>
        <v>155809.18321768878</v>
      </c>
      <c r="AQ36" s="117">
        <f t="shared" si="2"/>
        <v>156261.302330431</v>
      </c>
      <c r="AR36" s="117">
        <f t="shared" si="2"/>
        <v>156712.7901234029</v>
      </c>
      <c r="AS36" s="117">
        <f t="shared" si="2"/>
        <v>157163.61921693309</v>
      </c>
      <c r="AT36" s="117">
        <f t="shared" si="2"/>
        <v>157613.76189803556</v>
      </c>
      <c r="AU36" s="117">
        <f t="shared" si="2"/>
        <v>158063.19011718209</v>
      </c>
      <c r="AV36" s="117">
        <f t="shared" si="2"/>
        <v>158511.87548504866</v>
      </c>
      <c r="AW36" s="117">
        <f t="shared" si="2"/>
        <v>158959.78926923085</v>
      </c>
      <c r="AX36" s="117">
        <f t="shared" si="2"/>
        <v>159406.90239093199</v>
      </c>
      <c r="AY36" s="117">
        <f t="shared" si="2"/>
        <v>159853.18542162169</v>
      </c>
      <c r="AZ36" s="117">
        <f t="shared" si="2"/>
        <v>160298.60857966461</v>
      </c>
      <c r="BA36" s="117">
        <f t="shared" si="2"/>
        <v>160743.14172692105</v>
      </c>
      <c r="BB36" s="117">
        <f t="shared" si="2"/>
        <v>161186.75436531601</v>
      </c>
      <c r="BC36" s="117">
        <f t="shared" si="2"/>
        <v>161629.41563337916</v>
      </c>
      <c r="BD36" s="117">
        <f t="shared" si="2"/>
        <v>162071.09430275485</v>
      </c>
      <c r="BE36" s="117">
        <f t="shared" si="2"/>
        <v>162511.75877468055</v>
      </c>
      <c r="BF36" s="117">
        <f t="shared" si="2"/>
        <v>162951.37707643525</v>
      </c>
      <c r="BG36" s="117">
        <f t="shared" si="2"/>
        <v>163389.91685775676</v>
      </c>
      <c r="BH36" s="117">
        <f t="shared" si="2"/>
        <v>163827.3453872269</v>
      </c>
      <c r="BI36" s="117">
        <f t="shared" si="2"/>
        <v>164263.62954862637</v>
      </c>
      <c r="BJ36" s="117">
        <f t="shared" si="2"/>
        <v>164698.73583725691</v>
      </c>
      <c r="BK36" s="117">
        <f t="shared" si="2"/>
        <v>165132.63035623124</v>
      </c>
      <c r="BL36" s="117">
        <f t="shared" si="2"/>
        <v>165565.27881273121</v>
      </c>
      <c r="BM36" s="117">
        <f t="shared" si="2"/>
        <v>165996.64651423309</v>
      </c>
      <c r="BN36" s="117">
        <f t="shared" si="2"/>
        <v>166426.69836469961</v>
      </c>
      <c r="BO36" s="117">
        <f t="shared" si="2"/>
        <v>166855.3988607394</v>
      </c>
      <c r="BP36" s="117">
        <f t="shared" si="2"/>
        <v>167282.71208773213</v>
      </c>
      <c r="BQ36" s="117">
        <f t="shared" si="2"/>
        <v>167708.60171592078</v>
      </c>
      <c r="BR36" s="117"/>
      <c r="BS36" s="3"/>
    </row>
    <row r="37" spans="1:71">
      <c r="A37" s="119" t="s">
        <v>106</v>
      </c>
      <c r="B37" s="4"/>
      <c r="C37" s="4"/>
      <c r="D37" s="4"/>
      <c r="E37" s="4"/>
      <c r="F37" s="4"/>
      <c r="I37" s="21" t="s">
        <v>497</v>
      </c>
      <c r="J37" s="26"/>
      <c r="K37" s="26"/>
      <c r="L37" s="26"/>
      <c r="M37" s="26"/>
      <c r="N37" s="26"/>
      <c r="O37" s="26"/>
      <c r="P37" s="26"/>
      <c r="Q37" s="26"/>
      <c r="R37" s="26"/>
      <c r="S37" s="26"/>
      <c r="T37" s="26"/>
      <c r="U37" s="26"/>
      <c r="V37" s="26"/>
      <c r="W37" s="26"/>
      <c r="X37" s="26"/>
      <c r="Y37" s="26"/>
      <c r="Z37" s="311">
        <f t="shared" ref="Z37:BQ37" si="3">SUM(Z36:Z36)</f>
        <v>148510.51633460537</v>
      </c>
      <c r="AA37" s="311">
        <f t="shared" si="3"/>
        <v>148969.27283405612</v>
      </c>
      <c r="AB37" s="311">
        <f t="shared" si="3"/>
        <v>149427.79328423276</v>
      </c>
      <c r="AC37" s="311">
        <f t="shared" si="3"/>
        <v>149886.05522193218</v>
      </c>
      <c r="AD37" s="311">
        <f t="shared" si="3"/>
        <v>150344.035898592</v>
      </c>
      <c r="AE37" s="311">
        <f t="shared" si="3"/>
        <v>150801.7122774866</v>
      </c>
      <c r="AF37" s="311">
        <f t="shared" si="3"/>
        <v>151259.0610308988</v>
      </c>
      <c r="AG37" s="311">
        <f t="shared" si="3"/>
        <v>151716.05853726671</v>
      </c>
      <c r="AH37" s="311">
        <f t="shared" si="3"/>
        <v>152172.68087830453</v>
      </c>
      <c r="AI37" s="311">
        <f t="shared" si="3"/>
        <v>152628.90383609905</v>
      </c>
      <c r="AJ37" s="311">
        <f t="shared" si="3"/>
        <v>153084.70289017903</v>
      </c>
      <c r="AK37" s="311">
        <f t="shared" si="3"/>
        <v>153540.0532145602</v>
      </c>
      <c r="AL37" s="311">
        <f t="shared" si="3"/>
        <v>153994.92967476344</v>
      </c>
      <c r="AM37" s="311">
        <f t="shared" si="3"/>
        <v>154449.30682480629</v>
      </c>
      <c r="AN37" s="311">
        <f t="shared" si="3"/>
        <v>154903.1589041687</v>
      </c>
      <c r="AO37" s="311">
        <f t="shared" si="3"/>
        <v>155356.45983473168</v>
      </c>
      <c r="AP37" s="311">
        <f t="shared" si="3"/>
        <v>155809.18321768878</v>
      </c>
      <c r="AQ37" s="311">
        <f t="shared" si="3"/>
        <v>156261.302330431</v>
      </c>
      <c r="AR37" s="311">
        <f t="shared" si="3"/>
        <v>156712.7901234029</v>
      </c>
      <c r="AS37" s="311">
        <f t="shared" si="3"/>
        <v>157163.61921693309</v>
      </c>
      <c r="AT37" s="311">
        <f t="shared" si="3"/>
        <v>157613.76189803556</v>
      </c>
      <c r="AU37" s="311">
        <f t="shared" si="3"/>
        <v>158063.19011718209</v>
      </c>
      <c r="AV37" s="311">
        <f t="shared" si="3"/>
        <v>158511.87548504866</v>
      </c>
      <c r="AW37" s="311">
        <f t="shared" si="3"/>
        <v>158959.78926923085</v>
      </c>
      <c r="AX37" s="311">
        <f t="shared" si="3"/>
        <v>159406.90239093199</v>
      </c>
      <c r="AY37" s="311">
        <f t="shared" si="3"/>
        <v>159853.18542162169</v>
      </c>
      <c r="AZ37" s="311">
        <f t="shared" si="3"/>
        <v>160298.60857966461</v>
      </c>
      <c r="BA37" s="311">
        <f t="shared" si="3"/>
        <v>160743.14172692105</v>
      </c>
      <c r="BB37" s="311">
        <f t="shared" si="3"/>
        <v>161186.75436531601</v>
      </c>
      <c r="BC37" s="311">
        <f t="shared" si="3"/>
        <v>161629.41563337916</v>
      </c>
      <c r="BD37" s="311">
        <f t="shared" si="3"/>
        <v>162071.09430275485</v>
      </c>
      <c r="BE37" s="311">
        <f t="shared" si="3"/>
        <v>162511.75877468055</v>
      </c>
      <c r="BF37" s="311">
        <f t="shared" si="3"/>
        <v>162951.37707643525</v>
      </c>
      <c r="BG37" s="311">
        <f t="shared" si="3"/>
        <v>163389.91685775676</v>
      </c>
      <c r="BH37" s="311">
        <f t="shared" si="3"/>
        <v>163827.3453872269</v>
      </c>
      <c r="BI37" s="311">
        <f t="shared" si="3"/>
        <v>164263.62954862637</v>
      </c>
      <c r="BJ37" s="311">
        <f t="shared" si="3"/>
        <v>164698.73583725691</v>
      </c>
      <c r="BK37" s="311">
        <f t="shared" si="3"/>
        <v>165132.63035623124</v>
      </c>
      <c r="BL37" s="311">
        <f t="shared" si="3"/>
        <v>165565.27881273121</v>
      </c>
      <c r="BM37" s="311">
        <f t="shared" si="3"/>
        <v>165996.64651423309</v>
      </c>
      <c r="BN37" s="311">
        <f t="shared" si="3"/>
        <v>166426.69836469961</v>
      </c>
      <c r="BO37" s="311">
        <f t="shared" si="3"/>
        <v>166855.3988607394</v>
      </c>
      <c r="BP37" s="311">
        <f t="shared" si="3"/>
        <v>167282.71208773213</v>
      </c>
      <c r="BQ37" s="311">
        <f t="shared" si="3"/>
        <v>167708.60171592078</v>
      </c>
      <c r="BR37" s="117"/>
      <c r="BS37" s="3"/>
    </row>
    <row r="38" spans="1:71">
      <c r="A38" s="119"/>
      <c r="B38" s="4"/>
      <c r="C38" s="4"/>
      <c r="D38" s="4"/>
      <c r="E38" s="4"/>
      <c r="F38" s="4"/>
      <c r="I38" s="21"/>
      <c r="J38" s="26"/>
      <c r="K38" s="26"/>
      <c r="L38" s="26"/>
      <c r="M38" s="26"/>
      <c r="N38" s="26"/>
      <c r="O38" s="26"/>
      <c r="P38" s="26"/>
      <c r="Q38" s="26"/>
      <c r="R38" s="26"/>
      <c r="S38" s="26"/>
      <c r="T38" s="26"/>
      <c r="U38" s="26"/>
      <c r="V38" s="26"/>
      <c r="W38" s="26"/>
      <c r="X38" s="26"/>
      <c r="Y38" s="26"/>
      <c r="Z38" s="311"/>
      <c r="AA38" s="311"/>
      <c r="AB38" s="311"/>
      <c r="AC38" s="311"/>
      <c r="AD38" s="311"/>
      <c r="AE38" s="311"/>
      <c r="AF38" s="311"/>
      <c r="AG38" s="311"/>
      <c r="AH38" s="311"/>
      <c r="AI38" s="311"/>
      <c r="AJ38" s="311"/>
      <c r="AK38" s="311"/>
      <c r="AL38" s="311"/>
      <c r="AM38" s="311"/>
      <c r="AN38" s="311"/>
      <c r="AO38" s="311"/>
      <c r="AP38" s="311"/>
      <c r="AQ38" s="311"/>
      <c r="AR38" s="311"/>
      <c r="AS38" s="311"/>
      <c r="AT38" s="311"/>
      <c r="AU38" s="311"/>
      <c r="AV38" s="311"/>
      <c r="AW38" s="311"/>
      <c r="AX38" s="311"/>
      <c r="AY38" s="311"/>
      <c r="AZ38" s="311"/>
      <c r="BA38" s="311"/>
      <c r="BB38" s="311"/>
      <c r="BC38" s="311"/>
      <c r="BD38" s="311"/>
      <c r="BE38" s="311"/>
      <c r="BF38" s="311"/>
      <c r="BG38" s="311"/>
      <c r="BH38" s="311"/>
      <c r="BI38" s="311"/>
      <c r="BJ38" s="311"/>
      <c r="BK38" s="311"/>
      <c r="BL38" s="311"/>
      <c r="BM38" s="311"/>
      <c r="BN38" s="311"/>
      <c r="BO38" s="311"/>
      <c r="BP38" s="311"/>
      <c r="BQ38" s="311"/>
      <c r="BR38" s="117"/>
      <c r="BS38" s="3"/>
    </row>
    <row r="39" spans="1:71">
      <c r="A39" s="119" t="s">
        <v>958</v>
      </c>
      <c r="B39" s="209">
        <f>SUM(AI34:BL34)</f>
        <v>13160156.815860152</v>
      </c>
      <c r="C39" s="4"/>
      <c r="D39" s="4"/>
      <c r="E39" s="4"/>
      <c r="F39" s="4"/>
      <c r="I39" s="21"/>
      <c r="J39" s="26"/>
      <c r="K39" s="26"/>
      <c r="L39" s="26"/>
      <c r="M39" s="26"/>
      <c r="N39" s="26"/>
      <c r="O39" s="26"/>
      <c r="P39" s="26"/>
      <c r="Q39" s="26"/>
      <c r="R39" s="26"/>
      <c r="S39" s="26"/>
      <c r="T39" s="26"/>
      <c r="U39" s="26"/>
      <c r="V39" s="26"/>
      <c r="W39" s="26"/>
      <c r="X39" s="26"/>
      <c r="Y39" s="26"/>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117"/>
      <c r="BS39" s="3"/>
    </row>
    <row r="40" spans="1:71" ht="15.5">
      <c r="A40" s="116"/>
      <c r="B40" s="4"/>
      <c r="C40" s="4"/>
      <c r="D40" s="4"/>
      <c r="E40" s="4"/>
      <c r="F40" s="4"/>
      <c r="I40" s="35"/>
      <c r="J40" s="26"/>
      <c r="K40" s="26"/>
      <c r="L40" s="26"/>
      <c r="M40" s="26"/>
      <c r="N40" s="26"/>
      <c r="O40" s="26"/>
      <c r="P40" s="26"/>
      <c r="Q40" s="26"/>
      <c r="R40" s="26"/>
      <c r="S40" s="26"/>
      <c r="T40" s="26"/>
      <c r="U40" s="26"/>
      <c r="V40" s="26"/>
      <c r="W40" s="26"/>
      <c r="X40" s="26"/>
      <c r="Y40" s="26"/>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3"/>
    </row>
    <row r="41" spans="1:71" ht="18.5">
      <c r="A41" s="50" t="s">
        <v>499</v>
      </c>
      <c r="B41" s="6"/>
      <c r="C41" s="6"/>
      <c r="D41" s="6"/>
      <c r="E41" s="6"/>
      <c r="F41" s="19"/>
      <c r="G41" s="19"/>
      <c r="H41" s="3"/>
      <c r="I41" s="35"/>
      <c r="J41" s="26"/>
      <c r="K41" s="26"/>
      <c r="L41" s="26"/>
      <c r="M41" s="26"/>
      <c r="N41" s="26"/>
      <c r="O41" s="26"/>
      <c r="P41" s="26"/>
      <c r="Q41" s="26"/>
      <c r="R41" s="26"/>
      <c r="S41" s="26"/>
      <c r="T41" s="26"/>
      <c r="U41" s="26"/>
      <c r="V41" s="26"/>
      <c r="W41" s="26"/>
      <c r="X41" s="26"/>
      <c r="Y41" s="26"/>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3"/>
    </row>
    <row r="42" spans="1:71" ht="15.5">
      <c r="A42" s="307" t="s">
        <v>38</v>
      </c>
      <c r="B42" s="307"/>
      <c r="C42" s="307"/>
      <c r="D42" s="307"/>
      <c r="E42" s="307"/>
      <c r="F42" s="307"/>
      <c r="G42" s="307"/>
      <c r="I42" s="35"/>
      <c r="J42" s="26"/>
      <c r="K42" s="26"/>
      <c r="L42" s="26"/>
      <c r="M42" s="26"/>
      <c r="N42" s="26"/>
      <c r="O42" s="26"/>
      <c r="P42" s="26"/>
      <c r="Q42" s="26"/>
      <c r="R42" s="26"/>
      <c r="S42" s="26"/>
      <c r="T42" s="26"/>
      <c r="U42" s="26"/>
      <c r="V42" s="26"/>
      <c r="W42" s="26"/>
      <c r="X42" s="26"/>
      <c r="Y42" s="26"/>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3"/>
    </row>
    <row r="43" spans="1:71">
      <c r="I43" s="35"/>
      <c r="J43" s="26"/>
      <c r="K43" s="26"/>
      <c r="L43" s="26"/>
      <c r="M43" s="26"/>
      <c r="N43" s="26"/>
      <c r="O43" s="26"/>
      <c r="P43" s="26"/>
      <c r="Q43" s="26"/>
      <c r="R43" s="26"/>
      <c r="S43" s="26"/>
      <c r="T43" s="26"/>
      <c r="U43" s="26"/>
      <c r="V43" s="26"/>
      <c r="W43" s="26"/>
      <c r="X43" s="26"/>
      <c r="Y43" s="26"/>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3"/>
    </row>
    <row r="44" spans="1:71">
      <c r="A44" s="109" t="s">
        <v>289</v>
      </c>
      <c r="B44" s="318"/>
      <c r="C44" s="3"/>
      <c r="F44" s="3"/>
      <c r="G44" s="3"/>
      <c r="H44" s="3"/>
      <c r="I44" s="108" t="str">
        <f>CONCATENATE(Parameters!$C$26,"$/year")</f>
        <v>2024$/year</v>
      </c>
      <c r="J44" s="26"/>
      <c r="K44" s="26"/>
      <c r="L44" s="26"/>
      <c r="M44" s="26"/>
      <c r="N44" s="26"/>
      <c r="O44" s="26"/>
      <c r="P44" s="26"/>
      <c r="Q44" s="26"/>
      <c r="R44" s="26"/>
      <c r="S44" s="26"/>
      <c r="T44" s="26"/>
      <c r="U44" s="26"/>
      <c r="V44" s="26"/>
      <c r="W44" s="26"/>
      <c r="X44" s="26"/>
      <c r="Y44" s="26"/>
      <c r="Z44" s="320">
        <f>Parameters!$C$54</f>
        <v>21.8</v>
      </c>
      <c r="AA44" s="320">
        <f>Parameters!$C$54</f>
        <v>21.8</v>
      </c>
      <c r="AB44" s="320">
        <f>Parameters!$C$54</f>
        <v>21.8</v>
      </c>
      <c r="AC44" s="320">
        <f>Parameters!$C$54</f>
        <v>21.8</v>
      </c>
      <c r="AD44" s="320">
        <f>Parameters!$C$54</f>
        <v>21.8</v>
      </c>
      <c r="AE44" s="320">
        <f>Parameters!$C$54</f>
        <v>21.8</v>
      </c>
      <c r="AF44" s="320">
        <f>Parameters!$C$54</f>
        <v>21.8</v>
      </c>
      <c r="AG44" s="320">
        <f>Parameters!$C$54</f>
        <v>21.8</v>
      </c>
      <c r="AH44" s="320">
        <f>Parameters!$C$54</f>
        <v>21.8</v>
      </c>
      <c r="AI44" s="320">
        <f>Parameters!$C$54</f>
        <v>21.8</v>
      </c>
      <c r="AJ44" s="320">
        <f>Parameters!$C$54</f>
        <v>21.8</v>
      </c>
      <c r="AK44" s="320">
        <f>Parameters!$C$54</f>
        <v>21.8</v>
      </c>
      <c r="AL44" s="320">
        <f>Parameters!$C$54</f>
        <v>21.8</v>
      </c>
      <c r="AM44" s="320">
        <f>Parameters!$C$54</f>
        <v>21.8</v>
      </c>
      <c r="AN44" s="320">
        <f>Parameters!$C$54</f>
        <v>21.8</v>
      </c>
      <c r="AO44" s="320">
        <f>Parameters!$C$54</f>
        <v>21.8</v>
      </c>
      <c r="AP44" s="320">
        <f>Parameters!$C$54</f>
        <v>21.8</v>
      </c>
      <c r="AQ44" s="320">
        <f>Parameters!$C$54</f>
        <v>21.8</v>
      </c>
      <c r="AR44" s="320">
        <f>Parameters!$C$54</f>
        <v>21.8</v>
      </c>
      <c r="AS44" s="320">
        <f>Parameters!$C$54</f>
        <v>21.8</v>
      </c>
      <c r="AT44" s="320">
        <f>Parameters!$C$54</f>
        <v>21.8</v>
      </c>
      <c r="AU44" s="320">
        <f>Parameters!$C$54</f>
        <v>21.8</v>
      </c>
      <c r="AV44" s="320">
        <f>Parameters!$C$54</f>
        <v>21.8</v>
      </c>
      <c r="AW44" s="320">
        <f>Parameters!$C$54</f>
        <v>21.8</v>
      </c>
      <c r="AX44" s="320">
        <f>Parameters!$C$54</f>
        <v>21.8</v>
      </c>
      <c r="AY44" s="320">
        <f>Parameters!$C$54</f>
        <v>21.8</v>
      </c>
      <c r="AZ44" s="320">
        <f>Parameters!$C$54</f>
        <v>21.8</v>
      </c>
      <c r="BA44" s="320">
        <f>Parameters!$C$54</f>
        <v>21.8</v>
      </c>
      <c r="BB44" s="320">
        <f>Parameters!$C$54</f>
        <v>21.8</v>
      </c>
      <c r="BC44" s="320">
        <f>Parameters!$C$54</f>
        <v>21.8</v>
      </c>
      <c r="BD44" s="320">
        <f>Parameters!$C$54</f>
        <v>21.8</v>
      </c>
      <c r="BE44" s="320">
        <f>Parameters!$C$54</f>
        <v>21.8</v>
      </c>
      <c r="BF44" s="320">
        <f>Parameters!$C$54</f>
        <v>21.8</v>
      </c>
      <c r="BG44" s="320">
        <f>Parameters!$C$54</f>
        <v>21.8</v>
      </c>
      <c r="BH44" s="320">
        <f>Parameters!$C$54</f>
        <v>21.8</v>
      </c>
      <c r="BI44" s="320">
        <f>Parameters!$C$54</f>
        <v>21.8</v>
      </c>
      <c r="BJ44" s="320">
        <f>Parameters!$C$54</f>
        <v>21.8</v>
      </c>
      <c r="BK44" s="320">
        <f>Parameters!$C$54</f>
        <v>21.8</v>
      </c>
      <c r="BL44" s="320">
        <f>Parameters!$C$54</f>
        <v>21.8</v>
      </c>
      <c r="BM44" s="320">
        <f>Parameters!$C$54</f>
        <v>21.8</v>
      </c>
      <c r="BN44" s="320">
        <f>Parameters!$C$54</f>
        <v>21.8</v>
      </c>
      <c r="BO44" s="320">
        <f>Parameters!$C$54</f>
        <v>21.8</v>
      </c>
      <c r="BP44" s="320">
        <f>Parameters!$C$54</f>
        <v>21.8</v>
      </c>
      <c r="BQ44" s="320">
        <f>Parameters!$C$54</f>
        <v>21.8</v>
      </c>
      <c r="BR44" s="117"/>
      <c r="BS44" s="3"/>
    </row>
    <row r="45" spans="1:71">
      <c r="A45" s="107"/>
      <c r="B45" s="22"/>
      <c r="C45" s="27"/>
      <c r="D45" s="27"/>
      <c r="F45" s="27"/>
      <c r="G45" s="27"/>
      <c r="BS45" s="8"/>
    </row>
    <row r="46" spans="1:71" ht="15.5">
      <c r="A46" s="51" t="s">
        <v>500</v>
      </c>
      <c r="B46" s="51"/>
      <c r="C46" s="51"/>
      <c r="D46" s="51"/>
      <c r="E46" s="51"/>
      <c r="F46" s="33"/>
      <c r="G46" s="33"/>
      <c r="BS46" s="8"/>
    </row>
    <row r="47" spans="1:71">
      <c r="A47" s="107"/>
      <c r="B47" s="22"/>
      <c r="C47" s="27"/>
      <c r="D47" s="27"/>
      <c r="F47" s="27"/>
      <c r="G47" s="27"/>
      <c r="BS47" s="8"/>
    </row>
    <row r="48" spans="1:71" ht="15.5">
      <c r="A48" s="309" t="s">
        <v>501</v>
      </c>
      <c r="C48" s="4"/>
      <c r="D48" s="4"/>
      <c r="E48" s="4"/>
      <c r="F48" s="4"/>
      <c r="I48" s="108" t="str">
        <f>CONCATENATE(Parameters!$C$26,"$/year")</f>
        <v>2024$/year</v>
      </c>
      <c r="Z48" s="84">
        <f t="shared" ref="Z48:BQ48" si="4">(Z34)*Z$44</f>
        <v>7991347.1256562201</v>
      </c>
      <c r="AA48" s="84">
        <f t="shared" si="4"/>
        <v>8051906.0446203668</v>
      </c>
      <c r="AB48" s="84">
        <f t="shared" si="4"/>
        <v>8112923.8827890577</v>
      </c>
      <c r="AC48" s="84">
        <f t="shared" si="4"/>
        <v>8174404.1178801833</v>
      </c>
      <c r="AD48" s="84">
        <f t="shared" si="4"/>
        <v>8236350.253965999</v>
      </c>
      <c r="AE48" s="84">
        <f t="shared" si="4"/>
        <v>8298765.8216728428</v>
      </c>
      <c r="AF48" s="84">
        <f t="shared" si="4"/>
        <v>8361654.3783823438</v>
      </c>
      <c r="AG48" s="84">
        <f t="shared" si="4"/>
        <v>8425019.5084341951</v>
      </c>
      <c r="AH48" s="84">
        <f t="shared" si="4"/>
        <v>8488864.8233304303</v>
      </c>
      <c r="AI48" s="84">
        <f t="shared" si="4"/>
        <v>8553193.9619412664</v>
      </c>
      <c r="AJ48" s="84">
        <f t="shared" si="4"/>
        <v>8618010.5907125156</v>
      </c>
      <c r="AK48" s="84">
        <f t="shared" si="4"/>
        <v>8683318.4038745277</v>
      </c>
      <c r="AL48" s="84">
        <f t="shared" si="4"/>
        <v>8749121.1236527637</v>
      </c>
      <c r="AM48" s="84">
        <f t="shared" si="4"/>
        <v>8815422.5004799254</v>
      </c>
      <c r="AN48" s="84">
        <f t="shared" si="4"/>
        <v>8882226.3132097442</v>
      </c>
      <c r="AO48" s="84">
        <f t="shared" si="4"/>
        <v>8949536.3693323191</v>
      </c>
      <c r="AP48" s="84">
        <f t="shared" si="4"/>
        <v>9017356.5051911548</v>
      </c>
      <c r="AQ48" s="84">
        <f t="shared" si="4"/>
        <v>9085690.5862017889</v>
      </c>
      <c r="AR48" s="84">
        <f t="shared" si="4"/>
        <v>9154542.5070721321</v>
      </c>
      <c r="AS48" s="84">
        <f t="shared" si="4"/>
        <v>9223916.1920244172</v>
      </c>
      <c r="AT48" s="84">
        <f t="shared" si="4"/>
        <v>9293815.595018886</v>
      </c>
      <c r="AU48" s="84">
        <f t="shared" si="4"/>
        <v>9364244.6999791171</v>
      </c>
      <c r="AV48" s="84">
        <f t="shared" si="4"/>
        <v>9435207.5210191198</v>
      </c>
      <c r="AW48" s="84">
        <f t="shared" si="4"/>
        <v>9506708.1026721075</v>
      </c>
      <c r="AX48" s="84">
        <f t="shared" si="4"/>
        <v>9578750.5201210007</v>
      </c>
      <c r="AY48" s="84">
        <f t="shared" si="4"/>
        <v>9651338.879430715</v>
      </c>
      <c r="AZ48" s="84">
        <f t="shared" si="4"/>
        <v>9724477.3177821841</v>
      </c>
      <c r="BA48" s="84">
        <f t="shared" si="4"/>
        <v>9798170.0037081391</v>
      </c>
      <c r="BB48" s="84">
        <f t="shared" si="4"/>
        <v>9872421.1373307183</v>
      </c>
      <c r="BC48" s="84">
        <f t="shared" si="4"/>
        <v>9947234.9506008402</v>
      </c>
      <c r="BD48" s="84">
        <f t="shared" si="4"/>
        <v>10022615.707539404</v>
      </c>
      <c r="BE48" s="84">
        <f t="shared" si="4"/>
        <v>10098567.704480326</v>
      </c>
      <c r="BF48" s="84">
        <f t="shared" si="4"/>
        <v>10175095.270315403</v>
      </c>
      <c r="BG48" s="84">
        <f t="shared" si="4"/>
        <v>10252202.766741032</v>
      </c>
      <c r="BH48" s="84">
        <f t="shared" si="4"/>
        <v>10329894.588506831</v>
      </c>
      <c r="BI48" s="84">
        <f t="shared" si="4"/>
        <v>10408175.163666081</v>
      </c>
      <c r="BJ48" s="84">
        <f t="shared" si="4"/>
        <v>10487048.95382813</v>
      </c>
      <c r="BK48" s="84">
        <f t="shared" si="4"/>
        <v>10566520.454412682</v>
      </c>
      <c r="BL48" s="84">
        <f t="shared" si="4"/>
        <v>10646594.194905998</v>
      </c>
      <c r="BM48" s="84">
        <f t="shared" si="4"/>
        <v>10727274.73911907</v>
      </c>
      <c r="BN48" s="84">
        <f t="shared" si="4"/>
        <v>10808566.685447725</v>
      </c>
      <c r="BO48" s="84">
        <f t="shared" si="4"/>
        <v>10890474.66713471</v>
      </c>
      <c r="BP48" s="84">
        <f t="shared" si="4"/>
        <v>10973003.352533787</v>
      </c>
      <c r="BQ48" s="84">
        <f t="shared" si="4"/>
        <v>11056157.445375783</v>
      </c>
      <c r="BS48" s="8"/>
    </row>
    <row r="49" spans="1:72" ht="15.5">
      <c r="A49" s="309" t="s">
        <v>502</v>
      </c>
      <c r="C49" s="4"/>
      <c r="D49" s="4"/>
      <c r="E49" s="4"/>
      <c r="F49" s="4"/>
      <c r="I49" s="108" t="str">
        <f>CONCATENATE(Parameters!$C$26,"$/year")</f>
        <v>2024$/year</v>
      </c>
      <c r="Z49" s="84">
        <f>(Z37)*Z$44</f>
        <v>3237529.256094397</v>
      </c>
      <c r="AA49" s="84">
        <f t="shared" ref="AA49:BQ49" si="5">(AA37)*AA$44</f>
        <v>3247530.1477824235</v>
      </c>
      <c r="AB49" s="84">
        <f t="shared" si="5"/>
        <v>3257525.8935962743</v>
      </c>
      <c r="AC49" s="84">
        <f t="shared" si="5"/>
        <v>3267516.0038381219</v>
      </c>
      <c r="AD49" s="84">
        <f t="shared" si="5"/>
        <v>3277499.9825893058</v>
      </c>
      <c r="AE49" s="84">
        <f t="shared" si="5"/>
        <v>3287477.3276492078</v>
      </c>
      <c r="AF49" s="84">
        <f t="shared" si="5"/>
        <v>3297447.5304735941</v>
      </c>
      <c r="AG49" s="84">
        <f t="shared" si="5"/>
        <v>3307410.0761124142</v>
      </c>
      <c r="AH49" s="84">
        <f t="shared" si="5"/>
        <v>3317364.4431470386</v>
      </c>
      <c r="AI49" s="84">
        <f t="shared" si="5"/>
        <v>3327310.1036269595</v>
      </c>
      <c r="AJ49" s="84">
        <f t="shared" si="5"/>
        <v>3337246.5230059032</v>
      </c>
      <c r="AK49" s="84">
        <f t="shared" si="5"/>
        <v>3347173.1600774126</v>
      </c>
      <c r="AL49" s="84">
        <f t="shared" si="5"/>
        <v>3357089.466909843</v>
      </c>
      <c r="AM49" s="84">
        <f t="shared" si="5"/>
        <v>3366994.8887807773</v>
      </c>
      <c r="AN49" s="84">
        <f t="shared" si="5"/>
        <v>3376888.8641108777</v>
      </c>
      <c r="AO49" s="84">
        <f t="shared" si="5"/>
        <v>3386770.8243971509</v>
      </c>
      <c r="AP49" s="84">
        <f t="shared" si="5"/>
        <v>3396640.1941456157</v>
      </c>
      <c r="AQ49" s="84">
        <f t="shared" si="5"/>
        <v>3406496.3908033962</v>
      </c>
      <c r="AR49" s="84">
        <f t="shared" si="5"/>
        <v>3416338.8246901832</v>
      </c>
      <c r="AS49" s="84">
        <f t="shared" si="5"/>
        <v>3426166.8989291415</v>
      </c>
      <c r="AT49" s="84">
        <f t="shared" si="5"/>
        <v>3435980.0093771755</v>
      </c>
      <c r="AU49" s="84">
        <f t="shared" si="5"/>
        <v>3445777.5445545698</v>
      </c>
      <c r="AV49" s="84">
        <f t="shared" si="5"/>
        <v>3455558.885574061</v>
      </c>
      <c r="AW49" s="84">
        <f t="shared" si="5"/>
        <v>3465323.4060692326</v>
      </c>
      <c r="AX49" s="84">
        <f t="shared" si="5"/>
        <v>3475070.4721223176</v>
      </c>
      <c r="AY49" s="84">
        <f t="shared" si="5"/>
        <v>3484799.4421913531</v>
      </c>
      <c r="AZ49" s="84">
        <f t="shared" si="5"/>
        <v>3494509.6670366884</v>
      </c>
      <c r="BA49" s="84">
        <f t="shared" si="5"/>
        <v>3504200.489646879</v>
      </c>
      <c r="BB49" s="84">
        <f t="shared" si="5"/>
        <v>3513871.2451638891</v>
      </c>
      <c r="BC49" s="84">
        <f t="shared" si="5"/>
        <v>3523521.260807666</v>
      </c>
      <c r="BD49" s="84">
        <f t="shared" si="5"/>
        <v>3533149.8558000559</v>
      </c>
      <c r="BE49" s="84">
        <f t="shared" si="5"/>
        <v>3542756.3412880362</v>
      </c>
      <c r="BF49" s="84">
        <f t="shared" si="5"/>
        <v>3552340.0202662884</v>
      </c>
      <c r="BG49" s="84">
        <f t="shared" si="5"/>
        <v>3561900.1874990975</v>
      </c>
      <c r="BH49" s="84">
        <f t="shared" si="5"/>
        <v>3571436.1294415467</v>
      </c>
      <c r="BI49" s="84">
        <f t="shared" si="5"/>
        <v>3580947.1241600551</v>
      </c>
      <c r="BJ49" s="84">
        <f t="shared" si="5"/>
        <v>3590432.4412522009</v>
      </c>
      <c r="BK49" s="84">
        <f t="shared" si="5"/>
        <v>3599891.341765841</v>
      </c>
      <c r="BL49" s="84">
        <f t="shared" si="5"/>
        <v>3609323.0781175406</v>
      </c>
      <c r="BM49" s="84">
        <f t="shared" si="5"/>
        <v>3618726.8940102812</v>
      </c>
      <c r="BN49" s="84">
        <f t="shared" si="5"/>
        <v>3628102.0243504518</v>
      </c>
      <c r="BO49" s="84">
        <f t="shared" si="5"/>
        <v>3637447.6951641189</v>
      </c>
      <c r="BP49" s="84">
        <f t="shared" si="5"/>
        <v>3646763.1235125605</v>
      </c>
      <c r="BQ49" s="84">
        <f t="shared" si="5"/>
        <v>3656047.5174070732</v>
      </c>
      <c r="BS49" s="8"/>
    </row>
    <row r="50" spans="1:72">
      <c r="A50" s="107"/>
      <c r="B50" s="22"/>
      <c r="C50" s="27"/>
      <c r="D50" s="27"/>
      <c r="F50" s="27"/>
      <c r="G50" s="27"/>
      <c r="BS50" s="8"/>
    </row>
    <row r="51" spans="1:72" s="3" customFormat="1">
      <c r="A51" s="197" t="s">
        <v>503</v>
      </c>
      <c r="I51" s="108" t="str">
        <f>CONCATENATE(Parameters!$C$26,"$/year")</f>
        <v>2024$/year</v>
      </c>
      <c r="Z51" s="319">
        <f t="shared" ref="Z51:BQ51" si="6">SUM(Z48:Z49)</f>
        <v>11228876.381750617</v>
      </c>
      <c r="AA51" s="319">
        <f t="shared" si="6"/>
        <v>11299436.192402791</v>
      </c>
      <c r="AB51" s="319">
        <f t="shared" si="6"/>
        <v>11370449.776385332</v>
      </c>
      <c r="AC51" s="319">
        <f t="shared" si="6"/>
        <v>11441920.121718306</v>
      </c>
      <c r="AD51" s="319">
        <f t="shared" si="6"/>
        <v>11513850.236555304</v>
      </c>
      <c r="AE51" s="319">
        <f t="shared" si="6"/>
        <v>11586243.149322052</v>
      </c>
      <c r="AF51" s="319">
        <f t="shared" si="6"/>
        <v>11659101.908855937</v>
      </c>
      <c r="AG51" s="319">
        <f t="shared" si="6"/>
        <v>11732429.584546609</v>
      </c>
      <c r="AH51" s="319">
        <f t="shared" si="6"/>
        <v>11806229.266477469</v>
      </c>
      <c r="AI51" s="319">
        <f t="shared" si="6"/>
        <v>11880504.065568225</v>
      </c>
      <c r="AJ51" s="319">
        <f t="shared" si="6"/>
        <v>11955257.113718418</v>
      </c>
      <c r="AK51" s="319">
        <f t="shared" si="6"/>
        <v>12030491.563951939</v>
      </c>
      <c r="AL51" s="319">
        <f t="shared" si="6"/>
        <v>12106210.590562606</v>
      </c>
      <c r="AM51" s="319">
        <f t="shared" si="6"/>
        <v>12182417.389260702</v>
      </c>
      <c r="AN51" s="319">
        <f t="shared" si="6"/>
        <v>12259115.177320622</v>
      </c>
      <c r="AO51" s="319">
        <f t="shared" si="6"/>
        <v>12336307.19372947</v>
      </c>
      <c r="AP51" s="319">
        <f t="shared" si="6"/>
        <v>12413996.699336771</v>
      </c>
      <c r="AQ51" s="319">
        <f t="shared" si="6"/>
        <v>12492186.977005186</v>
      </c>
      <c r="AR51" s="319">
        <f t="shared" si="6"/>
        <v>12570881.331762316</v>
      </c>
      <c r="AS51" s="319">
        <f t="shared" si="6"/>
        <v>12650083.090953559</v>
      </c>
      <c r="AT51" s="319">
        <f t="shared" si="6"/>
        <v>12729795.604396062</v>
      </c>
      <c r="AU51" s="319">
        <f t="shared" si="6"/>
        <v>12810022.244533688</v>
      </c>
      <c r="AV51" s="319">
        <f t="shared" si="6"/>
        <v>12890766.406593181</v>
      </c>
      <c r="AW51" s="319">
        <f t="shared" si="6"/>
        <v>12972031.50874134</v>
      </c>
      <c r="AX51" s="319">
        <f t="shared" si="6"/>
        <v>13053820.992243318</v>
      </c>
      <c r="AY51" s="319">
        <f t="shared" si="6"/>
        <v>13136138.321622068</v>
      </c>
      <c r="AZ51" s="319">
        <f t="shared" si="6"/>
        <v>13218986.984818872</v>
      </c>
      <c r="BA51" s="319">
        <f t="shared" si="6"/>
        <v>13302370.493355017</v>
      </c>
      <c r="BB51" s="319">
        <f t="shared" si="6"/>
        <v>13386292.382494608</v>
      </c>
      <c r="BC51" s="319">
        <f t="shared" si="6"/>
        <v>13470756.211408507</v>
      </c>
      <c r="BD51" s="319">
        <f t="shared" si="6"/>
        <v>13555765.563339461</v>
      </c>
      <c r="BE51" s="319">
        <f t="shared" si="6"/>
        <v>13641324.045768362</v>
      </c>
      <c r="BF51" s="319">
        <f t="shared" si="6"/>
        <v>13727435.290581692</v>
      </c>
      <c r="BG51" s="319">
        <f t="shared" si="6"/>
        <v>13814102.954240128</v>
      </c>
      <c r="BH51" s="319">
        <f t="shared" si="6"/>
        <v>13901330.717948377</v>
      </c>
      <c r="BI51" s="319">
        <f t="shared" si="6"/>
        <v>13989122.287826136</v>
      </c>
      <c r="BJ51" s="319">
        <f t="shared" si="6"/>
        <v>14077481.395080332</v>
      </c>
      <c r="BK51" s="319">
        <f t="shared" si="6"/>
        <v>14166411.796178523</v>
      </c>
      <c r="BL51" s="319">
        <f t="shared" si="6"/>
        <v>14255917.273023538</v>
      </c>
      <c r="BM51" s="319">
        <f t="shared" si="6"/>
        <v>14346001.633129351</v>
      </c>
      <c r="BN51" s="319">
        <f t="shared" si="6"/>
        <v>14436668.709798176</v>
      </c>
      <c r="BO51" s="319">
        <f t="shared" si="6"/>
        <v>14527922.362298828</v>
      </c>
      <c r="BP51" s="319">
        <f t="shared" si="6"/>
        <v>14619766.476046348</v>
      </c>
      <c r="BQ51" s="319">
        <f t="shared" si="6"/>
        <v>14712204.962782856</v>
      </c>
    </row>
    <row r="52" spans="1:72" s="3" customFormat="1">
      <c r="A52" s="197" t="s">
        <v>504</v>
      </c>
      <c r="B52" s="21" t="s">
        <v>505</v>
      </c>
      <c r="H52" s="79"/>
      <c r="I52" s="108" t="str">
        <f>CONCATENATE(Parameters!$C$26,"$/year")</f>
        <v>2024$/year</v>
      </c>
      <c r="Z52" s="71">
        <f>IF(Z$7&gt;=Project!$B$27,IF(Z$7&lt;=Project!$B$28,Z51,0),0)</f>
        <v>0</v>
      </c>
      <c r="AA52" s="71">
        <f>IF(AA$7&gt;=Project!$B$27,IF(AA$7&lt;=Project!$B$28,AA51,0),0)</f>
        <v>0</v>
      </c>
      <c r="AB52" s="71">
        <f>IF(AB$7&gt;=Project!$B$27,IF(AB$7&lt;=Project!$B$28,AB51,0),0)</f>
        <v>0</v>
      </c>
      <c r="AC52" s="71">
        <f>IF(AC$7&gt;=Project!$B$27,IF(AC$7&lt;=Project!$B$28,AC51,0),0)</f>
        <v>0</v>
      </c>
      <c r="AD52" s="71">
        <f>IF(AD$7&gt;=Project!$B$27,IF(AD$7&lt;=Project!$B$28,AD51,0),0)</f>
        <v>0</v>
      </c>
      <c r="AE52" s="71">
        <f>IF(AE$7&gt;=Project!$B$27,IF(AE$7&lt;=Project!$B$28,AE51,0),0)</f>
        <v>0</v>
      </c>
      <c r="AF52" s="71">
        <f>IF(AF$7&gt;=Project!$B$27,IF(AF$7&lt;=Project!$B$28,AF51,0),0)</f>
        <v>0</v>
      </c>
      <c r="AG52" s="71">
        <f>IF(AG$7&gt;=Project!$B$27,IF(AG$7&lt;=Project!$B$28,AG51,0),0)</f>
        <v>0</v>
      </c>
      <c r="AH52" s="71">
        <f>IF(AH$7&gt;=Project!$B$27,IF(AH$7&lt;=Project!$B$28,AH51,0),0)</f>
        <v>0</v>
      </c>
      <c r="AI52" s="71">
        <f>IF(AI$7&gt;=Project!$B$27,IF(AI$7&lt;=Project!$B$28,AI51,0),0)</f>
        <v>11880504.065568225</v>
      </c>
      <c r="AJ52" s="71">
        <f>IF(AJ$7&gt;=Project!$B$27,IF(AJ$7&lt;=Project!$B$28,AJ51,0),0)</f>
        <v>11955257.113718418</v>
      </c>
      <c r="AK52" s="71">
        <f>IF(AK$7&gt;=Project!$B$27,IF(AK$7&lt;=Project!$B$28,AK51,0),0)</f>
        <v>12030491.563951939</v>
      </c>
      <c r="AL52" s="71">
        <f>IF(AL$7&gt;=Project!$B$27,IF(AL$7&lt;=Project!$B$28,AL51,0),0)</f>
        <v>12106210.590562606</v>
      </c>
      <c r="AM52" s="71">
        <f>IF(AM$7&gt;=Project!$B$27,IF(AM$7&lt;=Project!$B$28,AM51,0),0)</f>
        <v>12182417.389260702</v>
      </c>
      <c r="AN52" s="71">
        <f>IF(AN$7&gt;=Project!$B$27,IF(AN$7&lt;=Project!$B$28,AN51,0),0)</f>
        <v>12259115.177320622</v>
      </c>
      <c r="AO52" s="71">
        <f>IF(AO$7&gt;=Project!$B$27,IF(AO$7&lt;=Project!$B$28,AO51,0),0)</f>
        <v>12336307.19372947</v>
      </c>
      <c r="AP52" s="71">
        <f>IF(AP$7&gt;=Project!$B$27,IF(AP$7&lt;=Project!$B$28,AP51,0),0)</f>
        <v>12413996.699336771</v>
      </c>
      <c r="AQ52" s="71">
        <f>IF(AQ$7&gt;=Project!$B$27,IF(AQ$7&lt;=Project!$B$28,AQ51,0),0)</f>
        <v>12492186.977005186</v>
      </c>
      <c r="AR52" s="71">
        <f>IF(AR$7&gt;=Project!$B$27,IF(AR$7&lt;=Project!$B$28,AR51,0),0)</f>
        <v>12570881.331762316</v>
      </c>
      <c r="AS52" s="71">
        <f>IF(AS$7&gt;=Project!$B$27,IF(AS$7&lt;=Project!$B$28,AS51,0),0)</f>
        <v>12650083.090953559</v>
      </c>
      <c r="AT52" s="71">
        <f>IF(AT$7&gt;=Project!$B$27,IF(AT$7&lt;=Project!$B$28,AT51,0),0)</f>
        <v>12729795.604396062</v>
      </c>
      <c r="AU52" s="71">
        <f>IF(AU$7&gt;=Project!$B$27,IF(AU$7&lt;=Project!$B$28,AU51,0),0)</f>
        <v>12810022.244533688</v>
      </c>
      <c r="AV52" s="71">
        <f>IF(AV$7&gt;=Project!$B$27,IF(AV$7&lt;=Project!$B$28,AV51,0),0)</f>
        <v>12890766.406593181</v>
      </c>
      <c r="AW52" s="71">
        <f>IF(AW$7&gt;=Project!$B$27,IF(AW$7&lt;=Project!$B$28,AW51,0),0)</f>
        <v>12972031.50874134</v>
      </c>
      <c r="AX52" s="71">
        <f>IF(AX$7&gt;=Project!$B$27,IF(AX$7&lt;=Project!$B$28,AX51,0),0)</f>
        <v>13053820.992243318</v>
      </c>
      <c r="AY52" s="71">
        <f>IF(AY$7&gt;=Project!$B$27,IF(AY$7&lt;=Project!$B$28,AY51,0),0)</f>
        <v>13136138.321622068</v>
      </c>
      <c r="AZ52" s="71">
        <f>IF(AZ$7&gt;=Project!$B$27,IF(AZ$7&lt;=Project!$B$28,AZ51,0),0)</f>
        <v>13218986.984818872</v>
      </c>
      <c r="BA52" s="71">
        <f>IF(BA$7&gt;=Project!$B$27,IF(BA$7&lt;=Project!$B$28,BA51,0),0)</f>
        <v>13302370.493355017</v>
      </c>
      <c r="BB52" s="71">
        <f>IF(BB$7&gt;=Project!$B$27,IF(BB$7&lt;=Project!$B$28,BB51,0),0)</f>
        <v>13386292.382494608</v>
      </c>
      <c r="BC52" s="71">
        <f>IF(BC$7&gt;=Project!$B$27,IF(BC$7&lt;=Project!$B$28,BC51,0),0)</f>
        <v>13470756.211408507</v>
      </c>
      <c r="BD52" s="71">
        <f>IF(BD$7&gt;=Project!$B$27,IF(BD$7&lt;=Project!$B$28,BD51,0),0)</f>
        <v>13555765.563339461</v>
      </c>
      <c r="BE52" s="71">
        <f>IF(BE$7&gt;=Project!$B$27,IF(BE$7&lt;=Project!$B$28,BE51,0),0)</f>
        <v>13641324.045768362</v>
      </c>
      <c r="BF52" s="71">
        <f>IF(BF$7&gt;=Project!$B$27,IF(BF$7&lt;=Project!$B$28,BF51,0),0)</f>
        <v>13727435.290581692</v>
      </c>
      <c r="BG52" s="71">
        <f>IF(BG$7&gt;=Project!$B$27,IF(BG$7&lt;=Project!$B$28,BG51,0),0)</f>
        <v>13814102.954240128</v>
      </c>
      <c r="BH52" s="71">
        <f>IF(BH$7&gt;=Project!$B$27,IF(BH$7&lt;=Project!$B$28,BH51,0),0)</f>
        <v>13901330.717948377</v>
      </c>
      <c r="BI52" s="71">
        <f>IF(BI$7&gt;=Project!$B$27,IF(BI$7&lt;=Project!$B$28,BI51,0),0)</f>
        <v>13989122.287826136</v>
      </c>
      <c r="BJ52" s="71">
        <f>IF(BJ$7&gt;=Project!$B$27,IF(BJ$7&lt;=Project!$B$28,BJ51,0),0)</f>
        <v>14077481.395080332</v>
      </c>
      <c r="BK52" s="71">
        <f>IF(BK$7&gt;=Project!$B$27,IF(BK$7&lt;=Project!$B$28,BK51,0),0)</f>
        <v>14166411.796178523</v>
      </c>
      <c r="BL52" s="71">
        <f>IF(BL$7&gt;=Project!$B$27,IF(BL$7&lt;=Project!$B$28,BL51,0),0)</f>
        <v>14255917.273023538</v>
      </c>
      <c r="BM52" s="71">
        <f>IF(BM$7&gt;=Project!$B$27,IF(BM$7&lt;=Project!$B$28,BM51,0),0)</f>
        <v>0</v>
      </c>
      <c r="BN52" s="71">
        <f>IF(BN$7&gt;=Project!$B$27,IF(BN$7&lt;=Project!$B$28,BN51,0),0)</f>
        <v>0</v>
      </c>
      <c r="BO52" s="71">
        <f>IF(BO$7&gt;=Project!$B$27,IF(BO$7&lt;=Project!$B$28,BO51,0),0)</f>
        <v>0</v>
      </c>
      <c r="BP52" s="71">
        <f>IF(BP$7&gt;=Project!$B$27,IF(BP$7&lt;=Project!$B$28,BP51,0),0)</f>
        <v>0</v>
      </c>
      <c r="BQ52" s="71">
        <f>IF(BQ$7&gt;=Project!$B$27,IF(BQ$7&lt;=Project!$B$28,BQ51,0),0)</f>
        <v>0</v>
      </c>
    </row>
    <row r="53" spans="1:72">
      <c r="A53" s="107"/>
      <c r="B53" s="22"/>
      <c r="C53" s="27"/>
      <c r="D53" s="27"/>
      <c r="F53" s="27"/>
      <c r="G53" s="27"/>
      <c r="BS53" s="8"/>
    </row>
    <row r="54" spans="1:72" ht="18.5">
      <c r="A54" s="55" t="s">
        <v>506</v>
      </c>
      <c r="B54" s="49"/>
      <c r="C54" s="49"/>
      <c r="D54" s="49"/>
      <c r="E54" s="49"/>
      <c r="F54" s="49"/>
      <c r="G54" s="49"/>
      <c r="BT54" s="8"/>
    </row>
    <row r="55" spans="1:72">
      <c r="A55" t="s">
        <v>263</v>
      </c>
      <c r="BT55" s="8"/>
    </row>
    <row r="56" spans="1:72">
      <c r="A56" s="199">
        <v>7.0000000000000007E-2</v>
      </c>
      <c r="Z56" s="34">
        <f>Parameters!Z30</f>
        <v>1</v>
      </c>
      <c r="AA56" s="34">
        <f>Parameters!AA30</f>
        <v>0.93457943925233644</v>
      </c>
      <c r="AB56" s="34">
        <f>Parameters!AB30</f>
        <v>0.87343872827321156</v>
      </c>
      <c r="AC56" s="34">
        <f>Parameters!AC30</f>
        <v>0.81629787689085187</v>
      </c>
      <c r="AD56" s="34">
        <f>Parameters!AD30</f>
        <v>0.7628952120475252</v>
      </c>
      <c r="AE56" s="34">
        <f>Parameters!AE30</f>
        <v>0.71298617948366838</v>
      </c>
      <c r="AF56" s="34">
        <f>Parameters!AF30</f>
        <v>0.66634222381651254</v>
      </c>
      <c r="AG56" s="34">
        <f>Parameters!AG30</f>
        <v>0.62274974188459109</v>
      </c>
      <c r="AH56" s="34">
        <f>Parameters!AH30</f>
        <v>0.5820091045650384</v>
      </c>
      <c r="AI56" s="34">
        <f>Parameters!AI30</f>
        <v>0.54393374258414806</v>
      </c>
      <c r="AJ56" s="34">
        <f>Parameters!AJ30</f>
        <v>0.5083492921347178</v>
      </c>
      <c r="AK56" s="34">
        <f>Parameters!AK30</f>
        <v>0.47509279638758667</v>
      </c>
      <c r="AL56" s="34">
        <f>Parameters!AL30</f>
        <v>0.44401195924073528</v>
      </c>
      <c r="AM56" s="34">
        <f>Parameters!AM30</f>
        <v>0.41496444788853759</v>
      </c>
      <c r="AN56" s="34">
        <f>Parameters!AN30</f>
        <v>0.3878172410173249</v>
      </c>
      <c r="AO56" s="34">
        <f>Parameters!AO30</f>
        <v>0.36244601964235967</v>
      </c>
      <c r="AP56" s="34">
        <f>Parameters!AP30</f>
        <v>0.33873459779659787</v>
      </c>
      <c r="AQ56" s="34">
        <f>Parameters!AQ30</f>
        <v>0.31657439046411018</v>
      </c>
      <c r="AR56" s="34">
        <f>Parameters!AR30</f>
        <v>0.29586391632159825</v>
      </c>
      <c r="AS56" s="34">
        <f>Parameters!AS30</f>
        <v>0.27650833301083949</v>
      </c>
      <c r="AT56" s="34">
        <f>Parameters!AT30</f>
        <v>0.2584190028138687</v>
      </c>
      <c r="AU56" s="34">
        <f>Parameters!AU30</f>
        <v>0.24151308674193336</v>
      </c>
      <c r="AV56" s="34">
        <f>Parameters!AV30</f>
        <v>0.22571316517937698</v>
      </c>
      <c r="AW56" s="34">
        <f>Parameters!AW30</f>
        <v>0.21094688334521211</v>
      </c>
      <c r="AX56" s="34">
        <f>Parameters!AX30</f>
        <v>0.19714661994879637</v>
      </c>
      <c r="AY56" s="34">
        <f>Parameters!AY30</f>
        <v>0.18424917752223957</v>
      </c>
      <c r="AZ56" s="34">
        <f>Parameters!AZ30</f>
        <v>0.17219549301143888</v>
      </c>
      <c r="BA56" s="34">
        <f>Parameters!BA30</f>
        <v>0.16093036730041013</v>
      </c>
      <c r="BB56" s="34">
        <f>Parameters!BB30</f>
        <v>0.15040221243028987</v>
      </c>
      <c r="BC56" s="34">
        <f>Parameters!BC30</f>
        <v>0.1405628153554111</v>
      </c>
      <c r="BD56" s="34">
        <f>Parameters!BD30</f>
        <v>0.13136711715458982</v>
      </c>
      <c r="BE56" s="34">
        <f>Parameters!BE30</f>
        <v>0.1227730066865325</v>
      </c>
      <c r="BF56" s="34">
        <f>Parameters!BF30</f>
        <v>0.11474112774442291</v>
      </c>
      <c r="BG56" s="34">
        <f>Parameters!BG30</f>
        <v>0.10723469882656347</v>
      </c>
      <c r="BH56" s="34">
        <f>Parameters!BH30</f>
        <v>0.10021934469772288</v>
      </c>
      <c r="BI56" s="34">
        <f>Parameters!BI30</f>
        <v>9.366293896983445E-2</v>
      </c>
      <c r="BJ56" s="34">
        <f>Parameters!BJ30</f>
        <v>8.7535456981153698E-2</v>
      </c>
      <c r="BK56" s="34">
        <f>Parameters!BK30</f>
        <v>8.1808838300143641E-2</v>
      </c>
      <c r="BL56" s="34">
        <f>Parameters!BL30</f>
        <v>7.6456858224433308E-2</v>
      </c>
      <c r="BM56" s="34">
        <f>Parameters!BM30</f>
        <v>7.1455007686386268E-2</v>
      </c>
      <c r="BN56" s="34">
        <f>Parameters!BN30</f>
        <v>6.6780381015314264E-2</v>
      </c>
      <c r="BO56" s="34">
        <f>Parameters!BO30</f>
        <v>6.2411571042349782E-2</v>
      </c>
      <c r="BP56" s="34">
        <f>Parameters!BP30</f>
        <v>5.8328571067616623E-2</v>
      </c>
      <c r="BQ56" s="34">
        <f>Parameters!BQ30</f>
        <v>5.4512683240763193E-2</v>
      </c>
      <c r="BT56" s="8"/>
    </row>
    <row r="57" spans="1:72" s="76" customFormat="1">
      <c r="A57" s="82" t="s">
        <v>489</v>
      </c>
      <c r="B57" s="69">
        <f>SUM(AC57:BQ57)</f>
        <v>91331986.676503822</v>
      </c>
      <c r="I57" s="74"/>
      <c r="Z57" s="83">
        <f>Z52*Z56</f>
        <v>0</v>
      </c>
      <c r="AA57" s="83">
        <f t="shared" ref="AA57:BQ57" si="7">AA52*AA56</f>
        <v>0</v>
      </c>
      <c r="AB57" s="83">
        <f t="shared" si="7"/>
        <v>0</v>
      </c>
      <c r="AC57" s="83">
        <f t="shared" si="7"/>
        <v>0</v>
      </c>
      <c r="AD57" s="83">
        <f t="shared" si="7"/>
        <v>0</v>
      </c>
      <c r="AE57" s="83">
        <f t="shared" si="7"/>
        <v>0</v>
      </c>
      <c r="AF57" s="83">
        <f t="shared" si="7"/>
        <v>0</v>
      </c>
      <c r="AG57" s="83">
        <f t="shared" si="7"/>
        <v>0</v>
      </c>
      <c r="AH57" s="83">
        <f t="shared" si="7"/>
        <v>0</v>
      </c>
      <c r="AI57" s="83">
        <f t="shared" si="7"/>
        <v>6462207.0401707115</v>
      </c>
      <c r="AJ57" s="83">
        <f t="shared" si="7"/>
        <v>6077446.4910473078</v>
      </c>
      <c r="AK57" s="83">
        <f t="shared" si="7"/>
        <v>5715599.8790351981</v>
      </c>
      <c r="AL57" s="83">
        <f t="shared" si="7"/>
        <v>5375302.2832966419</v>
      </c>
      <c r="AM57" s="83">
        <f t="shared" si="7"/>
        <v>5055270.105882287</v>
      </c>
      <c r="AN57" s="83">
        <f t="shared" si="7"/>
        <v>4754296.2253820971</v>
      </c>
      <c r="AO57" s="83">
        <f t="shared" si="7"/>
        <v>4471245.4394526547</v>
      </c>
      <c r="AP57" s="83">
        <f t="shared" si="7"/>
        <v>4205050.178998135</v>
      </c>
      <c r="AQ57" s="83">
        <f t="shared" si="7"/>
        <v>3954706.4778091116</v>
      </c>
      <c r="AR57" s="83">
        <f t="shared" si="7"/>
        <v>3719270.1824292676</v>
      </c>
      <c r="AS57" s="83">
        <f t="shared" si="7"/>
        <v>3497853.3879281762</v>
      </c>
      <c r="AT57" s="83">
        <f t="shared" si="7"/>
        <v>3289621.0861123996</v>
      </c>
      <c r="AU57" s="83">
        <f t="shared" si="7"/>
        <v>3093788.0135101606</v>
      </c>
      <c r="AV57" s="83">
        <f t="shared" si="7"/>
        <v>2909615.6872201306</v>
      </c>
      <c r="AW57" s="83">
        <f t="shared" si="7"/>
        <v>2736409.617424875</v>
      </c>
      <c r="AX57" s="83">
        <f t="shared" si="7"/>
        <v>2573516.6860374133</v>
      </c>
      <c r="AY57" s="83">
        <f t="shared" si="7"/>
        <v>2420322.6815772387</v>
      </c>
      <c r="AZ57" s="83">
        <f t="shared" si="7"/>
        <v>2276249.9809626797</v>
      </c>
      <c r="BA57" s="83">
        <f t="shared" si="7"/>
        <v>2140755.3694617609</v>
      </c>
      <c r="BB57" s="83">
        <f t="shared" si="7"/>
        <v>2013327.9905659251</v>
      </c>
      <c r="BC57" s="83">
        <f t="shared" si="7"/>
        <v>1893487.418041971</v>
      </c>
      <c r="BD57" s="83">
        <f t="shared" si="7"/>
        <v>1780781.8428793692</v>
      </c>
      <c r="BE57" s="83">
        <f t="shared" si="7"/>
        <v>1674786.3682842758</v>
      </c>
      <c r="BF57" s="83">
        <f t="shared" si="7"/>
        <v>1575101.4062799332</v>
      </c>
      <c r="BG57" s="83">
        <f t="shared" si="7"/>
        <v>1481351.169857081</v>
      </c>
      <c r="BH57" s="83">
        <f t="shared" si="7"/>
        <v>1393182.254979112</v>
      </c>
      <c r="BI57" s="83">
        <f t="shared" si="7"/>
        <v>1310262.3070862102</v>
      </c>
      <c r="BJ57" s="83">
        <f t="shared" si="7"/>
        <v>1232278.7670620459</v>
      </c>
      <c r="BK57" s="83">
        <f t="shared" si="7"/>
        <v>1158937.6919268162</v>
      </c>
      <c r="BL57" s="83">
        <f t="shared" si="7"/>
        <v>1089962.6458028106</v>
      </c>
      <c r="BM57" s="83">
        <f>BM52*BM56</f>
        <v>0</v>
      </c>
      <c r="BN57" s="83">
        <f t="shared" si="7"/>
        <v>0</v>
      </c>
      <c r="BO57" s="83">
        <f t="shared" si="7"/>
        <v>0</v>
      </c>
      <c r="BP57" s="83">
        <f t="shared" si="7"/>
        <v>0</v>
      </c>
      <c r="BQ57" s="83">
        <f t="shared" si="7"/>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EE42A-0C25-4D41-9122-A5907AEC807E}">
  <sheetPr codeName="Sheet9"/>
  <dimension ref="A1:XFD61"/>
  <sheetViews>
    <sheetView zoomScale="130" zoomScaleNormal="130" workbookViewId="0">
      <pane xSplit="9" ySplit="8" topLeftCell="AE42" activePane="bottomRight" state="frozenSplit"/>
      <selection activeCell="A2" sqref="A2"/>
      <selection pane="topRight" activeCell="A2" sqref="A2"/>
      <selection pane="bottomLeft" activeCell="A2" sqref="A2"/>
      <selection pane="bottomRight" activeCell="AI51" sqref="AI51"/>
    </sheetView>
  </sheetViews>
  <sheetFormatPr defaultColWidth="9" defaultRowHeight="14.5"/>
  <cols>
    <col min="1" max="1" width="51" customWidth="1"/>
    <col min="2" max="2" width="31" customWidth="1"/>
    <col min="3" max="7" width="2.36328125" customWidth="1"/>
    <col min="8" max="8" width="3" customWidth="1"/>
    <col min="9" max="9" width="21.453125" customWidth="1"/>
    <col min="10" max="10" width="5.54296875" bestFit="1" customWidth="1"/>
    <col min="11"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",Project!E9,":  ",Project!A9,":  ",Project!B9," resulting from ",Project!C9,IF(ISBLANK(Project!D9),"",CONCATENATE(" associated with ",Project!D9)))</f>
        <v>Benefit 2b:  Transportation System User Effects:  Reduced Auto Use resulting from Service Improvements</v>
      </c>
    </row>
    <row r="4" spans="1:72">
      <c r="A4" s="12">
        <v>1</v>
      </c>
      <c r="B4" s="13" t="s">
        <v>472</v>
      </c>
    </row>
    <row r="6" spans="1:72">
      <c r="J6" s="14">
        <f>Project!L19</f>
        <v>-16</v>
      </c>
      <c r="K6" s="14">
        <f>Project!M19</f>
        <v>-15</v>
      </c>
      <c r="L6" s="14">
        <f>Project!N19</f>
        <v>-14</v>
      </c>
      <c r="M6" s="14">
        <f>Project!O19</f>
        <v>-13</v>
      </c>
      <c r="N6" s="14">
        <f>Project!P19</f>
        <v>-12</v>
      </c>
      <c r="O6" s="14">
        <f>Project!Q19</f>
        <v>-11</v>
      </c>
      <c r="P6" s="14">
        <f>Project!R19</f>
        <v>-10</v>
      </c>
      <c r="Q6" s="14">
        <f>Project!S19</f>
        <v>-9</v>
      </c>
      <c r="R6" s="14">
        <f>Project!T19</f>
        <v>-8</v>
      </c>
      <c r="S6" s="14">
        <f>Project!U19</f>
        <v>-7</v>
      </c>
      <c r="T6" s="14">
        <f>Project!V19</f>
        <v>-6</v>
      </c>
      <c r="U6" s="14">
        <f>Project!W19</f>
        <v>-5</v>
      </c>
      <c r="V6" s="14">
        <f>Project!X19</f>
        <v>-4</v>
      </c>
      <c r="W6" s="14">
        <f>Project!Y19</f>
        <v>-3</v>
      </c>
      <c r="X6" s="14">
        <f>Project!Z19</f>
        <v>-2</v>
      </c>
      <c r="Y6" s="14">
        <f>Project!AA19</f>
        <v>-1</v>
      </c>
      <c r="Z6" s="14">
        <f>Project!AB19</f>
        <v>0</v>
      </c>
      <c r="AA6" s="14">
        <f>Project!AC19</f>
        <v>1</v>
      </c>
      <c r="AB6" s="14">
        <f>Project!AD19</f>
        <v>2</v>
      </c>
      <c r="AC6" s="14">
        <f>Project!AE19</f>
        <v>3</v>
      </c>
      <c r="AD6" s="14">
        <f>Project!AF19</f>
        <v>4</v>
      </c>
      <c r="AE6" s="14">
        <f>Project!AG19</f>
        <v>5</v>
      </c>
      <c r="AF6" s="14">
        <f>Project!AH19</f>
        <v>6</v>
      </c>
      <c r="AG6" s="14">
        <f>Project!AI19</f>
        <v>7</v>
      </c>
      <c r="AH6" s="14">
        <f>Project!AJ19</f>
        <v>8</v>
      </c>
      <c r="AI6" s="14">
        <f>Project!AK19</f>
        <v>9</v>
      </c>
      <c r="AJ6" s="14">
        <f>Project!AL19</f>
        <v>10</v>
      </c>
      <c r="AK6" s="14">
        <f>Project!AM19</f>
        <v>11</v>
      </c>
      <c r="AL6" s="14">
        <f>Project!AN19</f>
        <v>12</v>
      </c>
      <c r="AM6" s="14">
        <f>Project!AO19</f>
        <v>13</v>
      </c>
      <c r="AN6" s="14">
        <f>Project!AP19</f>
        <v>14</v>
      </c>
      <c r="AO6" s="14">
        <f>Project!AQ19</f>
        <v>15</v>
      </c>
      <c r="AP6" s="14">
        <f>Project!AR19</f>
        <v>16</v>
      </c>
      <c r="AQ6" s="14">
        <f>Project!AS19</f>
        <v>17</v>
      </c>
      <c r="AR6" s="14">
        <f>Project!AT19</f>
        <v>18</v>
      </c>
      <c r="AS6" s="14">
        <f>Project!AU19</f>
        <v>19</v>
      </c>
      <c r="AT6" s="14">
        <f>Project!AV19</f>
        <v>20</v>
      </c>
      <c r="AU6" s="14">
        <f>Project!AW19</f>
        <v>21</v>
      </c>
      <c r="AV6" s="14">
        <f>Project!AX19</f>
        <v>22</v>
      </c>
      <c r="AW6" s="14">
        <f>Project!AY19</f>
        <v>23</v>
      </c>
      <c r="AX6" s="14">
        <f>Project!AZ19</f>
        <v>24</v>
      </c>
      <c r="AY6" s="14">
        <f>Project!BA19</f>
        <v>25</v>
      </c>
      <c r="AZ6" s="14">
        <f>Project!BB19</f>
        <v>26</v>
      </c>
      <c r="BA6" s="14">
        <f>Project!BC19</f>
        <v>27</v>
      </c>
      <c r="BB6" s="14">
        <f>Project!BD19</f>
        <v>28</v>
      </c>
      <c r="BC6" s="14">
        <f>Project!BE19</f>
        <v>29</v>
      </c>
      <c r="BD6" s="14">
        <f>Project!BF19</f>
        <v>30</v>
      </c>
      <c r="BE6" s="14">
        <f>Project!BG19</f>
        <v>31</v>
      </c>
      <c r="BF6" s="14">
        <f>Project!BH19</f>
        <v>32</v>
      </c>
      <c r="BG6" s="14">
        <f>Project!BI19</f>
        <v>33</v>
      </c>
      <c r="BH6" s="14">
        <f>Project!BJ19</f>
        <v>34</v>
      </c>
      <c r="BI6" s="14">
        <f>Project!BK19</f>
        <v>35</v>
      </c>
      <c r="BJ6" s="14">
        <f>Project!BL19</f>
        <v>36</v>
      </c>
      <c r="BK6" s="14">
        <f>Project!BM19</f>
        <v>37</v>
      </c>
      <c r="BL6" s="14">
        <f>Project!BN19</f>
        <v>38</v>
      </c>
      <c r="BM6" s="14">
        <f>Project!BO19</f>
        <v>39</v>
      </c>
      <c r="BN6" s="14">
        <f>Project!BP19</f>
        <v>40</v>
      </c>
      <c r="BO6" s="14">
        <f>Project!BQ19</f>
        <v>41</v>
      </c>
      <c r="BP6" s="14">
        <f>Project!BR19</f>
        <v>42</v>
      </c>
      <c r="BQ6" s="14">
        <f>Project!BS19</f>
        <v>43</v>
      </c>
      <c r="BR6" s="14"/>
    </row>
    <row r="7" spans="1:72">
      <c r="J7" s="16">
        <f>Project!L20</f>
        <v>2008</v>
      </c>
      <c r="K7" s="16">
        <f>Project!M20</f>
        <v>2009</v>
      </c>
      <c r="L7" s="16">
        <f>Project!N20</f>
        <v>2010</v>
      </c>
      <c r="M7" s="16">
        <f>Project!O20</f>
        <v>2011</v>
      </c>
      <c r="N7" s="16">
        <f>Project!P20</f>
        <v>2012</v>
      </c>
      <c r="O7" s="16">
        <f>Project!Q20</f>
        <v>2013</v>
      </c>
      <c r="P7" s="16">
        <f>Project!R20</f>
        <v>2014</v>
      </c>
      <c r="Q7" s="16">
        <f>Project!S20</f>
        <v>2015</v>
      </c>
      <c r="R7" s="16">
        <f>Project!T20</f>
        <v>2016</v>
      </c>
      <c r="S7" s="16">
        <f>Project!U20</f>
        <v>2017</v>
      </c>
      <c r="T7" s="16">
        <f>Project!V20</f>
        <v>2018</v>
      </c>
      <c r="U7" s="16">
        <f>Project!W20</f>
        <v>2019</v>
      </c>
      <c r="V7" s="16">
        <f>Project!X20</f>
        <v>2020</v>
      </c>
      <c r="W7" s="16">
        <f>Project!Y20</f>
        <v>2021</v>
      </c>
      <c r="X7" s="16">
        <f>Project!Z20</f>
        <v>2022</v>
      </c>
      <c r="Y7" s="16">
        <f>Project!AA20</f>
        <v>2023</v>
      </c>
      <c r="Z7" s="16">
        <f>Project!AB20</f>
        <v>2024</v>
      </c>
      <c r="AA7" s="16">
        <f>Project!AC20</f>
        <v>2025</v>
      </c>
      <c r="AB7" s="16">
        <f>Project!AD20</f>
        <v>2026</v>
      </c>
      <c r="AC7" s="16">
        <f>Project!AE20</f>
        <v>2027</v>
      </c>
      <c r="AD7" s="16">
        <f>Project!AF20</f>
        <v>2028</v>
      </c>
      <c r="AE7" s="16">
        <f>Project!AG20</f>
        <v>2029</v>
      </c>
      <c r="AF7" s="16">
        <f>Project!AH20</f>
        <v>2030</v>
      </c>
      <c r="AG7" s="16">
        <f>Project!AI20</f>
        <v>2031</v>
      </c>
      <c r="AH7" s="16">
        <f>Project!AJ20</f>
        <v>2032</v>
      </c>
      <c r="AI7" s="16">
        <f>Project!AK20</f>
        <v>2033</v>
      </c>
      <c r="AJ7" s="16">
        <f>Project!AL20</f>
        <v>2034</v>
      </c>
      <c r="AK7" s="16">
        <f>Project!AM20</f>
        <v>2035</v>
      </c>
      <c r="AL7" s="16">
        <f>Project!AN20</f>
        <v>2036</v>
      </c>
      <c r="AM7" s="16">
        <f>Project!AO20</f>
        <v>2037</v>
      </c>
      <c r="AN7" s="16">
        <f>Project!AP20</f>
        <v>2038</v>
      </c>
      <c r="AO7" s="16">
        <f>Project!AQ20</f>
        <v>2039</v>
      </c>
      <c r="AP7" s="16">
        <f>Project!AR20</f>
        <v>2040</v>
      </c>
      <c r="AQ7" s="16">
        <f>Project!AS20</f>
        <v>2041</v>
      </c>
      <c r="AR7" s="16">
        <f>Project!AT20</f>
        <v>2042</v>
      </c>
      <c r="AS7" s="16">
        <f>Project!AU20</f>
        <v>2043</v>
      </c>
      <c r="AT7" s="16">
        <f>Project!AV20</f>
        <v>2044</v>
      </c>
      <c r="AU7" s="16">
        <f>Project!AW20</f>
        <v>2045</v>
      </c>
      <c r="AV7" s="16">
        <f>Project!AX20</f>
        <v>2046</v>
      </c>
      <c r="AW7" s="16">
        <f>Project!AY20</f>
        <v>2047</v>
      </c>
      <c r="AX7" s="16">
        <f>Project!AZ20</f>
        <v>2048</v>
      </c>
      <c r="AY7" s="16">
        <f>Project!BA20</f>
        <v>2049</v>
      </c>
      <c r="AZ7" s="16">
        <f>Project!BB20</f>
        <v>2050</v>
      </c>
      <c r="BA7" s="16">
        <f>Project!BC20</f>
        <v>2051</v>
      </c>
      <c r="BB7" s="16">
        <f>Project!BD20</f>
        <v>2052</v>
      </c>
      <c r="BC7" s="16">
        <f>Project!BE20</f>
        <v>2053</v>
      </c>
      <c r="BD7" s="16">
        <f>Project!BF20</f>
        <v>2054</v>
      </c>
      <c r="BE7" s="16">
        <f>Project!BG20</f>
        <v>2055</v>
      </c>
      <c r="BF7" s="16">
        <f>Project!BH20</f>
        <v>2056</v>
      </c>
      <c r="BG7" s="16">
        <f>Project!BI20</f>
        <v>2057</v>
      </c>
      <c r="BH7" s="16">
        <f>Project!BJ20</f>
        <v>2058</v>
      </c>
      <c r="BI7" s="16">
        <f>Project!BK20</f>
        <v>2059</v>
      </c>
      <c r="BJ7" s="16">
        <f>Project!BL20</f>
        <v>2060</v>
      </c>
      <c r="BK7" s="16">
        <f>Project!BM20</f>
        <v>2061</v>
      </c>
      <c r="BL7" s="16">
        <f>Project!BN20</f>
        <v>2062</v>
      </c>
      <c r="BM7" s="16">
        <f>Project!BO20</f>
        <v>2063</v>
      </c>
      <c r="BN7" s="16">
        <f>Project!BP20</f>
        <v>2064</v>
      </c>
      <c r="BO7" s="16">
        <f>Project!BQ20</f>
        <v>2065</v>
      </c>
      <c r="BP7" s="16">
        <f>Project!BR20</f>
        <v>2066</v>
      </c>
      <c r="BQ7" s="16">
        <f>Project!BS20</f>
        <v>2067</v>
      </c>
      <c r="BR7" s="16"/>
      <c r="BT7" s="3" t="s">
        <v>473</v>
      </c>
    </row>
    <row r="8" spans="1:72">
      <c r="I8" s="21" t="s">
        <v>30</v>
      </c>
      <c r="J8" s="26"/>
      <c r="K8" s="26"/>
      <c r="L8" s="26"/>
      <c r="M8" s="26"/>
      <c r="N8" s="26"/>
      <c r="O8" s="26"/>
      <c r="P8" s="26"/>
      <c r="Q8" s="26"/>
      <c r="R8" s="26"/>
      <c r="S8" s="26"/>
      <c r="T8" s="26"/>
      <c r="U8" s="26"/>
      <c r="V8" s="26"/>
      <c r="W8" s="26"/>
      <c r="X8" s="26"/>
      <c r="Y8" s="26"/>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c r="BO8" s="14" t="str">
        <f>CONCATENATE(Parameters!$C$26,"$")</f>
        <v>2024$</v>
      </c>
      <c r="BP8" s="14" t="str">
        <f>CONCATENATE(Parameters!$C$26,"$")</f>
        <v>2024$</v>
      </c>
      <c r="BQ8" s="14" t="str">
        <f>CONCATENATE(Parameters!$C$26,"$")</f>
        <v>2024$</v>
      </c>
    </row>
    <row r="9" spans="1:72" ht="18.5">
      <c r="A9" s="50" t="s">
        <v>531</v>
      </c>
      <c r="B9" s="50"/>
      <c r="C9" s="50"/>
      <c r="D9" s="50"/>
      <c r="E9" s="50"/>
      <c r="F9" s="6"/>
      <c r="G9" s="6"/>
      <c r="I9" s="2"/>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row>
    <row r="10" spans="1:72" ht="15.5">
      <c r="A10" s="116"/>
      <c r="B10" s="4"/>
      <c r="C10" s="4"/>
      <c r="D10" s="4"/>
      <c r="E10" s="4"/>
      <c r="F10" s="4"/>
      <c r="I10" s="35"/>
      <c r="J10" s="26"/>
      <c r="K10" s="26"/>
      <c r="L10" s="26"/>
      <c r="M10" s="26"/>
      <c r="N10" s="26"/>
      <c r="O10" s="26"/>
      <c r="P10" s="26"/>
      <c r="Q10" s="26"/>
      <c r="R10" s="26"/>
      <c r="S10" s="26"/>
      <c r="T10" s="26"/>
      <c r="U10" s="26"/>
      <c r="V10" s="26"/>
      <c r="W10" s="26"/>
      <c r="X10" s="26"/>
      <c r="Y10" s="26"/>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4"/>
      <c r="BS10" s="3"/>
    </row>
    <row r="11" spans="1:72" ht="15.5">
      <c r="A11" s="309" t="s">
        <v>532</v>
      </c>
      <c r="C11" s="4"/>
      <c r="D11" s="4"/>
      <c r="E11" s="4"/>
      <c r="F11" s="4"/>
      <c r="I11" s="35" t="s">
        <v>50</v>
      </c>
      <c r="J11" s="26"/>
      <c r="K11" s="26"/>
      <c r="L11" s="26"/>
      <c r="M11" s="26"/>
      <c r="N11" s="26"/>
      <c r="O11" s="26"/>
      <c r="P11" s="26"/>
      <c r="Q11" s="26"/>
      <c r="R11" s="26"/>
      <c r="S11" s="26"/>
      <c r="T11" s="26"/>
      <c r="U11" s="26"/>
      <c r="V11" s="26"/>
      <c r="W11" s="26"/>
      <c r="X11" s="26"/>
      <c r="Y11" s="26"/>
      <c r="Z11" s="117">
        <f>-Project!AB46</f>
        <v>127635.05638454955</v>
      </c>
      <c r="AA11" s="117">
        <f>-Project!AC46</f>
        <v>128025.60093030325</v>
      </c>
      <c r="AB11" s="117">
        <f>-Project!AD46</f>
        <v>128417.34048506571</v>
      </c>
      <c r="AC11" s="117">
        <f>-Project!AE46</f>
        <v>128810.27870538921</v>
      </c>
      <c r="AD11" s="117">
        <f>-Project!AF46</f>
        <v>129204.41925901445</v>
      </c>
      <c r="AE11" s="117">
        <f>-Project!AG46</f>
        <v>129599.76582490503</v>
      </c>
      <c r="AF11" s="117">
        <f>-Project!AH46</f>
        <v>129996.32209328143</v>
      </c>
      <c r="AG11" s="117">
        <f>-Project!AI46</f>
        <v>130394.09176565582</v>
      </c>
      <c r="AH11" s="117">
        <f>-Project!AJ46</f>
        <v>130793.07855486636</v>
      </c>
      <c r="AI11" s="117">
        <f>-Project!AK46</f>
        <v>131193.28618511205</v>
      </c>
      <c r="AJ11" s="117">
        <f>-Project!AL46</f>
        <v>131594.71839198726</v>
      </c>
      <c r="AK11" s="117">
        <f>-Project!AM46</f>
        <v>131997.37892251692</v>
      </c>
      <c r="AL11" s="117">
        <f>-Project!AN46</f>
        <v>132401.27153519107</v>
      </c>
      <c r="AM11" s="117">
        <f>-Project!AO46</f>
        <v>132806.40000000034</v>
      </c>
      <c r="AN11" s="117">
        <f>-Project!AP46</f>
        <v>133212.76809847099</v>
      </c>
      <c r="AO11" s="117">
        <f>-Project!AQ46</f>
        <v>133620.37962370005</v>
      </c>
      <c r="AP11" s="117">
        <f>-Project!AR46</f>
        <v>134029.23838039103</v>
      </c>
      <c r="AQ11" s="117">
        <f>-Project!AS46</f>
        <v>134439.34818488921</v>
      </c>
      <c r="AR11" s="117">
        <f>-Project!AT46</f>
        <v>134850.71286521727</v>
      </c>
      <c r="AS11" s="117">
        <f>-Project!AU46</f>
        <v>135263.33626111122</v>
      </c>
      <c r="AT11" s="117">
        <f>-Project!AV46</f>
        <v>135677.22222405588</v>
      </c>
      <c r="AU11" s="117">
        <f>-Project!AW46</f>
        <v>136092.37461732133</v>
      </c>
      <c r="AV11" s="117">
        <f>-Project!AX46</f>
        <v>136508.79731599844</v>
      </c>
      <c r="AW11" s="117">
        <f>-Project!AY46</f>
        <v>136926.49420703543</v>
      </c>
      <c r="AX11" s="117">
        <f>-Project!AZ46</f>
        <v>137345.46918927395</v>
      </c>
      <c r="AY11" s="117">
        <f>-Project!BA46</f>
        <v>137765.72617348557</v>
      </c>
      <c r="AZ11" s="117">
        <f>-Project!BB46</f>
        <v>138187.26908240819</v>
      </c>
      <c r="BA11" s="117">
        <f>-Project!BC46</f>
        <v>138610.10185078281</v>
      </c>
      <c r="BB11" s="117">
        <f>-Project!BD46</f>
        <v>139034.22842539006</v>
      </c>
      <c r="BC11" s="117">
        <f>-Project!BE46</f>
        <v>139459.65276508723</v>
      </c>
      <c r="BD11" s="117">
        <f>-Project!BF46</f>
        <v>139886.37884084505</v>
      </c>
      <c r="BE11" s="117">
        <f>-Project!BG46</f>
        <v>140314.41063578482</v>
      </c>
      <c r="BF11" s="117">
        <f>-Project!BH46</f>
        <v>140743.75214521575</v>
      </c>
      <c r="BG11" s="117">
        <f>-Project!BI46</f>
        <v>141174.40737667205</v>
      </c>
      <c r="BH11" s="117">
        <f>-Project!BJ46</f>
        <v>141606.38034995025</v>
      </c>
      <c r="BI11" s="117">
        <f>-Project!BK46</f>
        <v>142039.67509714703</v>
      </c>
      <c r="BJ11" s="117">
        <f>-Project!BL46</f>
        <v>142474.29566269665</v>
      </c>
      <c r="BK11" s="117">
        <f>-Project!BM46</f>
        <v>142910.2461034088</v>
      </c>
      <c r="BL11" s="117">
        <f>-Project!BN46</f>
        <v>143347.53048850628</v>
      </c>
      <c r="BM11" s="117">
        <f>-Project!BO46</f>
        <v>143786.15289966326</v>
      </c>
      <c r="BN11" s="117">
        <f>-Project!BP46</f>
        <v>144226.11743104307</v>
      </c>
      <c r="BO11" s="117">
        <f>-Project!BQ46</f>
        <v>144667.42818933676</v>
      </c>
      <c r="BP11" s="117">
        <f>-Project!BR46</f>
        <v>145110.08929380108</v>
      </c>
      <c r="BQ11" s="117">
        <f>-Project!BS46</f>
        <v>145554.10487629732</v>
      </c>
      <c r="BR11" s="4"/>
      <c r="BS11" s="3"/>
    </row>
    <row r="12" spans="1:72" ht="15.5">
      <c r="A12" s="309" t="s">
        <v>106</v>
      </c>
      <c r="C12" s="4"/>
      <c r="D12" s="4"/>
      <c r="E12" s="4"/>
      <c r="F12" s="4"/>
      <c r="I12" s="35" t="s">
        <v>50</v>
      </c>
      <c r="J12" s="26"/>
      <c r="K12" s="26"/>
      <c r="L12" s="26"/>
      <c r="M12" s="26"/>
      <c r="N12" s="26"/>
      <c r="O12" s="26"/>
      <c r="P12" s="26"/>
      <c r="Q12" s="26"/>
      <c r="R12" s="26"/>
      <c r="S12" s="26"/>
      <c r="T12" s="26"/>
      <c r="U12" s="26"/>
      <c r="V12" s="26"/>
      <c r="W12" s="26"/>
      <c r="X12" s="26"/>
      <c r="Y12" s="26"/>
      <c r="Z12" s="117">
        <f t="shared" ref="Z12:BQ12" si="0">SUM(Z11:Z11)</f>
        <v>127635.05638454955</v>
      </c>
      <c r="AA12" s="117">
        <f t="shared" si="0"/>
        <v>128025.60093030325</v>
      </c>
      <c r="AB12" s="117">
        <f t="shared" si="0"/>
        <v>128417.34048506571</v>
      </c>
      <c r="AC12" s="117">
        <f t="shared" si="0"/>
        <v>128810.27870538921</v>
      </c>
      <c r="AD12" s="117">
        <f t="shared" si="0"/>
        <v>129204.41925901445</v>
      </c>
      <c r="AE12" s="117">
        <f t="shared" si="0"/>
        <v>129599.76582490503</v>
      </c>
      <c r="AF12" s="117">
        <f t="shared" si="0"/>
        <v>129996.32209328143</v>
      </c>
      <c r="AG12" s="117">
        <f t="shared" si="0"/>
        <v>130394.09176565582</v>
      </c>
      <c r="AH12" s="117">
        <f t="shared" si="0"/>
        <v>130793.07855486636</v>
      </c>
      <c r="AI12" s="117">
        <f t="shared" si="0"/>
        <v>131193.28618511205</v>
      </c>
      <c r="AJ12" s="117">
        <f t="shared" si="0"/>
        <v>131594.71839198726</v>
      </c>
      <c r="AK12" s="117">
        <f t="shared" si="0"/>
        <v>131997.37892251692</v>
      </c>
      <c r="AL12" s="117">
        <f t="shared" si="0"/>
        <v>132401.27153519107</v>
      </c>
      <c r="AM12" s="117">
        <f t="shared" si="0"/>
        <v>132806.40000000034</v>
      </c>
      <c r="AN12" s="117">
        <f t="shared" si="0"/>
        <v>133212.76809847099</v>
      </c>
      <c r="AO12" s="117">
        <f t="shared" si="0"/>
        <v>133620.37962370005</v>
      </c>
      <c r="AP12" s="117">
        <f t="shared" si="0"/>
        <v>134029.23838039103</v>
      </c>
      <c r="AQ12" s="117">
        <f t="shared" si="0"/>
        <v>134439.34818488921</v>
      </c>
      <c r="AR12" s="117">
        <f t="shared" si="0"/>
        <v>134850.71286521727</v>
      </c>
      <c r="AS12" s="117">
        <f t="shared" si="0"/>
        <v>135263.33626111122</v>
      </c>
      <c r="AT12" s="117">
        <f t="shared" si="0"/>
        <v>135677.22222405588</v>
      </c>
      <c r="AU12" s="117">
        <f t="shared" si="0"/>
        <v>136092.37461732133</v>
      </c>
      <c r="AV12" s="117">
        <f t="shared" si="0"/>
        <v>136508.79731599844</v>
      </c>
      <c r="AW12" s="117">
        <f t="shared" si="0"/>
        <v>136926.49420703543</v>
      </c>
      <c r="AX12" s="117">
        <f t="shared" si="0"/>
        <v>137345.46918927395</v>
      </c>
      <c r="AY12" s="117">
        <f t="shared" si="0"/>
        <v>137765.72617348557</v>
      </c>
      <c r="AZ12" s="117">
        <f t="shared" si="0"/>
        <v>138187.26908240819</v>
      </c>
      <c r="BA12" s="117">
        <f t="shared" si="0"/>
        <v>138610.10185078281</v>
      </c>
      <c r="BB12" s="117">
        <f t="shared" si="0"/>
        <v>139034.22842539006</v>
      </c>
      <c r="BC12" s="117">
        <f t="shared" si="0"/>
        <v>139459.65276508723</v>
      </c>
      <c r="BD12" s="117">
        <f t="shared" si="0"/>
        <v>139886.37884084505</v>
      </c>
      <c r="BE12" s="117">
        <f t="shared" si="0"/>
        <v>140314.41063578482</v>
      </c>
      <c r="BF12" s="117">
        <f t="shared" si="0"/>
        <v>140743.75214521575</v>
      </c>
      <c r="BG12" s="117">
        <f t="shared" si="0"/>
        <v>141174.40737667205</v>
      </c>
      <c r="BH12" s="117">
        <f t="shared" si="0"/>
        <v>141606.38034995025</v>
      </c>
      <c r="BI12" s="117">
        <f t="shared" si="0"/>
        <v>142039.67509714703</v>
      </c>
      <c r="BJ12" s="117">
        <f t="shared" si="0"/>
        <v>142474.29566269665</v>
      </c>
      <c r="BK12" s="117">
        <f t="shared" si="0"/>
        <v>142910.2461034088</v>
      </c>
      <c r="BL12" s="117">
        <f t="shared" si="0"/>
        <v>143347.53048850628</v>
      </c>
      <c r="BM12" s="117">
        <f t="shared" si="0"/>
        <v>143786.15289966326</v>
      </c>
      <c r="BN12" s="117">
        <f t="shared" si="0"/>
        <v>144226.11743104307</v>
      </c>
      <c r="BO12" s="117">
        <f t="shared" si="0"/>
        <v>144667.42818933676</v>
      </c>
      <c r="BP12" s="117">
        <f t="shared" si="0"/>
        <v>145110.08929380108</v>
      </c>
      <c r="BQ12" s="117">
        <f t="shared" si="0"/>
        <v>145554.10487629732</v>
      </c>
      <c r="BR12" s="4"/>
      <c r="BS12" s="3"/>
    </row>
    <row r="13" spans="1:72" s="3" customFormat="1">
      <c r="A13" s="195"/>
      <c r="B13" s="311"/>
      <c r="I13" s="21"/>
      <c r="Z13" s="311"/>
      <c r="AA13" s="311"/>
      <c r="AB13" s="311"/>
      <c r="AC13" s="311"/>
      <c r="AD13" s="311"/>
      <c r="AE13" s="311"/>
      <c r="AF13" s="311"/>
      <c r="AG13" s="311"/>
      <c r="AH13" s="311"/>
      <c r="AI13" s="311"/>
      <c r="AJ13" s="311"/>
      <c r="AK13" s="311"/>
      <c r="AL13" s="311"/>
      <c r="AM13" s="311"/>
      <c r="AN13" s="311"/>
      <c r="AO13" s="311"/>
      <c r="AP13" s="311"/>
      <c r="AQ13" s="311"/>
      <c r="AR13" s="311"/>
      <c r="AS13" s="311"/>
      <c r="AT13" s="311"/>
      <c r="AU13" s="311"/>
      <c r="AV13" s="311"/>
      <c r="AW13" s="311"/>
      <c r="AX13" s="311"/>
      <c r="AY13" s="311"/>
      <c r="AZ13" s="311"/>
      <c r="BA13" s="311"/>
      <c r="BB13" s="311"/>
      <c r="BC13" s="311"/>
      <c r="BD13" s="311"/>
      <c r="BE13" s="311"/>
      <c r="BF13" s="311"/>
      <c r="BG13" s="311"/>
      <c r="BH13" s="311"/>
      <c r="BI13" s="311"/>
      <c r="BJ13" s="311"/>
      <c r="BK13" s="311"/>
      <c r="BL13" s="311"/>
      <c r="BM13" s="311"/>
      <c r="BN13" s="311"/>
      <c r="BO13" s="311"/>
      <c r="BP13" s="311"/>
      <c r="BQ13" s="311"/>
      <c r="BS13" s="186"/>
      <c r="BT13" s="105"/>
    </row>
    <row r="14" spans="1:72" ht="18.5">
      <c r="A14" s="54" t="s">
        <v>533</v>
      </c>
      <c r="B14" s="6"/>
      <c r="C14" s="6"/>
      <c r="D14" s="6"/>
      <c r="E14" s="6"/>
      <c r="F14" s="6"/>
      <c r="G14" s="80"/>
    </row>
    <row r="15" spans="1:72">
      <c r="A15" s="315"/>
      <c r="B15" s="4"/>
    </row>
    <row r="16" spans="1:72">
      <c r="A16" s="110" t="s">
        <v>534</v>
      </c>
      <c r="B16" s="74"/>
      <c r="C16" s="27"/>
      <c r="D16" s="27"/>
      <c r="F16" s="27"/>
      <c r="G16" s="27"/>
      <c r="I16" s="21"/>
      <c r="Z16" s="74"/>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S16" s="8"/>
    </row>
    <row r="17" spans="1:73">
      <c r="A17" s="278" t="s">
        <v>535</v>
      </c>
      <c r="B17" s="316">
        <f>Parameters!C68</f>
        <v>1.52</v>
      </c>
      <c r="D17" s="27"/>
      <c r="F17" s="27"/>
      <c r="G17" s="27"/>
      <c r="I17" s="21" t="s">
        <v>300</v>
      </c>
      <c r="Z17" s="74"/>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S17" s="8"/>
    </row>
    <row r="18" spans="1:73">
      <c r="A18" s="278"/>
      <c r="B18" s="74"/>
      <c r="C18" s="27"/>
      <c r="D18" s="27"/>
      <c r="F18" s="27"/>
      <c r="G18" s="27"/>
      <c r="Z18" s="74"/>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S18" s="8"/>
    </row>
    <row r="19" spans="1:73">
      <c r="A19" s="110" t="s">
        <v>536</v>
      </c>
      <c r="B19" s="74"/>
      <c r="C19" s="27"/>
      <c r="D19" s="27"/>
      <c r="F19" s="27"/>
      <c r="G19" s="27"/>
      <c r="I19" s="21" t="s">
        <v>537</v>
      </c>
      <c r="Z19" s="106">
        <f>Z12/$B$17</f>
        <v>83970.431831940485</v>
      </c>
      <c r="AA19" s="106">
        <f t="shared" ref="AA19:BQ19" si="1">AA12/$B$17</f>
        <v>84227.369033094248</v>
      </c>
      <c r="AB19" s="106">
        <f t="shared" si="1"/>
        <v>84485.092424385337</v>
      </c>
      <c r="AC19" s="106">
        <f t="shared" si="1"/>
        <v>84743.604411440276</v>
      </c>
      <c r="AD19" s="106">
        <f t="shared" si="1"/>
        <v>85002.907407246355</v>
      </c>
      <c r="AE19" s="106">
        <f t="shared" si="1"/>
        <v>85263.003832174363</v>
      </c>
      <c r="AF19" s="106">
        <f t="shared" si="1"/>
        <v>85523.896114000934</v>
      </c>
      <c r="AG19" s="106">
        <f t="shared" si="1"/>
        <v>85785.586687931456</v>
      </c>
      <c r="AH19" s="106">
        <f t="shared" si="1"/>
        <v>86048.077996622596</v>
      </c>
      <c r="AI19" s="106">
        <f t="shared" si="1"/>
        <v>86311.372490205293</v>
      </c>
      <c r="AJ19" s="106">
        <f t="shared" si="1"/>
        <v>86575.472626307412</v>
      </c>
      <c r="AK19" s="106">
        <f t="shared" si="1"/>
        <v>86840.380870076915</v>
      </c>
      <c r="AL19" s="106">
        <f t="shared" si="1"/>
        <v>87106.099694204648</v>
      </c>
      <c r="AM19" s="106">
        <f t="shared" si="1"/>
        <v>87372.631578947592</v>
      </c>
      <c r="AN19" s="106">
        <f t="shared" si="1"/>
        <v>87639.979012151962</v>
      </c>
      <c r="AO19" s="106">
        <f t="shared" si="1"/>
        <v>87908.144489276354</v>
      </c>
      <c r="AP19" s="106">
        <f t="shared" si="1"/>
        <v>88177.130513415148</v>
      </c>
      <c r="AQ19" s="106">
        <f t="shared" si="1"/>
        <v>88446.939595321848</v>
      </c>
      <c r="AR19" s="106">
        <f>AR12/$B$17</f>
        <v>88717.574253432409</v>
      </c>
      <c r="AS19" s="106">
        <f t="shared" si="1"/>
        <v>88989.037013888956</v>
      </c>
      <c r="AT19" s="106">
        <f t="shared" si="1"/>
        <v>89261.330410563081</v>
      </c>
      <c r="AU19" s="106">
        <f t="shared" si="1"/>
        <v>89534.456985079814</v>
      </c>
      <c r="AV19" s="106">
        <f t="shared" si="1"/>
        <v>89808.419286841076</v>
      </c>
      <c r="AW19" s="106">
        <f t="shared" si="1"/>
        <v>90083.219873049631</v>
      </c>
      <c r="AX19" s="106">
        <f t="shared" si="1"/>
        <v>90358.861308732856</v>
      </c>
      <c r="AY19" s="106">
        <f t="shared" si="1"/>
        <v>90635.346166766816</v>
      </c>
      <c r="AZ19" s="106">
        <f t="shared" si="1"/>
        <v>90912.677027900121</v>
      </c>
      <c r="BA19" s="106">
        <f t="shared" si="1"/>
        <v>91190.856480778166</v>
      </c>
      <c r="BB19" s="106">
        <f t="shared" si="1"/>
        <v>91469.887121967142</v>
      </c>
      <c r="BC19" s="106">
        <f t="shared" si="1"/>
        <v>91749.771555978441</v>
      </c>
      <c r="BD19" s="106">
        <f t="shared" si="1"/>
        <v>92030.512395292797</v>
      </c>
      <c r="BE19" s="106">
        <f t="shared" si="1"/>
        <v>92312.112260384747</v>
      </c>
      <c r="BF19" s="106">
        <f t="shared" si="1"/>
        <v>92594.57377974721</v>
      </c>
      <c r="BG19" s="106">
        <f t="shared" si="1"/>
        <v>92877.899589915818</v>
      </c>
      <c r="BH19" s="106">
        <f t="shared" si="1"/>
        <v>93162.09233549358</v>
      </c>
      <c r="BI19" s="106">
        <f t="shared" si="1"/>
        <v>93447.154669175681</v>
      </c>
      <c r="BJ19" s="106">
        <f t="shared" si="1"/>
        <v>93733.089251774116</v>
      </c>
      <c r="BK19" s="106">
        <f t="shared" si="1"/>
        <v>94019.898752242632</v>
      </c>
      <c r="BL19" s="106">
        <f t="shared" si="1"/>
        <v>94307.585847701499</v>
      </c>
      <c r="BM19" s="106">
        <f t="shared" si="1"/>
        <v>94596.153223462665</v>
      </c>
      <c r="BN19" s="106">
        <f t="shared" si="1"/>
        <v>94885.603573054643</v>
      </c>
      <c r="BO19" s="106">
        <f t="shared" si="1"/>
        <v>95175.93959824786</v>
      </c>
      <c r="BP19" s="106">
        <f t="shared" si="1"/>
        <v>95467.164009079657</v>
      </c>
      <c r="BQ19" s="106">
        <f t="shared" si="1"/>
        <v>95759.279523879813</v>
      </c>
      <c r="BS19" s="8"/>
    </row>
    <row r="20" spans="1:73">
      <c r="A20" s="278"/>
      <c r="B20" s="74"/>
      <c r="C20" s="27"/>
      <c r="D20" s="27"/>
      <c r="F20" s="27"/>
      <c r="G20" s="27"/>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S20" s="8"/>
    </row>
    <row r="21" spans="1:73">
      <c r="A21" s="110" t="s">
        <v>43</v>
      </c>
      <c r="B21" s="117">
        <f>Project!$B$37</f>
        <v>286.77741415562843</v>
      </c>
      <c r="C21" s="4"/>
      <c r="D21" s="4"/>
      <c r="I21" s="21" t="s">
        <v>44</v>
      </c>
      <c r="BT21" s="104"/>
    </row>
    <row r="22" spans="1:73">
      <c r="A22" s="110"/>
      <c r="B22" s="117"/>
      <c r="C22" s="4"/>
      <c r="D22" s="4"/>
      <c r="I22" s="21"/>
      <c r="BT22" s="104"/>
    </row>
    <row r="23" spans="1:73">
      <c r="A23" s="109" t="s">
        <v>736</v>
      </c>
      <c r="B23" s="359">
        <v>2</v>
      </c>
      <c r="C23" s="4"/>
      <c r="D23" s="4"/>
      <c r="I23" s="21"/>
      <c r="BT23" s="104"/>
    </row>
    <row r="24" spans="1:73" ht="18.5">
      <c r="A24" s="54" t="s">
        <v>737</v>
      </c>
      <c r="B24" s="6"/>
      <c r="C24" s="6"/>
      <c r="D24" s="6"/>
      <c r="E24" s="6"/>
      <c r="F24" s="6"/>
      <c r="G24" s="80"/>
      <c r="BD24" s="8"/>
    </row>
    <row r="25" spans="1:73" ht="15.5">
      <c r="A25" s="307" t="s">
        <v>318</v>
      </c>
      <c r="B25" s="307"/>
      <c r="C25" s="307"/>
      <c r="D25" s="307"/>
      <c r="E25" s="307"/>
      <c r="F25" s="307"/>
      <c r="G25" s="307"/>
      <c r="BS25" s="8"/>
    </row>
    <row r="26" spans="1:73">
      <c r="BS26" s="8"/>
    </row>
    <row r="27" spans="1:73" s="3" customFormat="1">
      <c r="A27" s="110" t="s">
        <v>320</v>
      </c>
      <c r="B27" s="335">
        <f>Parameters!C105</f>
        <v>0.56000000000000005</v>
      </c>
      <c r="E27"/>
      <c r="I27" s="21" t="str">
        <f>CONCATENATE(Parameters!$C$25,"$/vehicle-mile")</f>
        <v>2024$/vehicle-mile</v>
      </c>
      <c r="Z27" s="22">
        <f>Parameters!Z105</f>
        <v>0.56000000000000005</v>
      </c>
      <c r="AA27" s="22">
        <f>Parameters!AA105</f>
        <v>0.56000000000000005</v>
      </c>
      <c r="AB27" s="22">
        <f>Parameters!AB105</f>
        <v>0.56000000000000005</v>
      </c>
      <c r="AC27" s="22">
        <f>Parameters!AC105</f>
        <v>0.56000000000000005</v>
      </c>
      <c r="AD27" s="22">
        <f>Parameters!AD105</f>
        <v>0.56000000000000005</v>
      </c>
      <c r="AE27" s="22">
        <f>Parameters!AE105</f>
        <v>0.56000000000000005</v>
      </c>
      <c r="AF27" s="22">
        <f>Parameters!AF105</f>
        <v>0.56000000000000005</v>
      </c>
      <c r="AG27" s="22">
        <f>Parameters!AG105</f>
        <v>0.56000000000000005</v>
      </c>
      <c r="AH27" s="22">
        <f>Parameters!AH105</f>
        <v>0.56000000000000005</v>
      </c>
      <c r="AI27" s="22">
        <f>Parameters!AI105</f>
        <v>0.56000000000000005</v>
      </c>
      <c r="AJ27" s="22">
        <f>Parameters!AJ105</f>
        <v>0.56000000000000005</v>
      </c>
      <c r="AK27" s="22">
        <f>Parameters!AK105</f>
        <v>0.56000000000000005</v>
      </c>
      <c r="AL27" s="22">
        <f>Parameters!AL105</f>
        <v>0.56000000000000005</v>
      </c>
      <c r="AM27" s="22">
        <f>Parameters!AM105</f>
        <v>0.56000000000000005</v>
      </c>
      <c r="AN27" s="22">
        <f>Parameters!AN105</f>
        <v>0.56000000000000005</v>
      </c>
      <c r="AO27" s="22">
        <f>Parameters!AO105</f>
        <v>0.56000000000000005</v>
      </c>
      <c r="AP27" s="22">
        <f>Parameters!AP105</f>
        <v>0.56000000000000005</v>
      </c>
      <c r="AQ27" s="22">
        <f>Parameters!AQ105</f>
        <v>0.56000000000000005</v>
      </c>
      <c r="AR27" s="22">
        <f>Parameters!AR105</f>
        <v>0.56000000000000005</v>
      </c>
      <c r="AS27" s="22">
        <f>Parameters!AS105</f>
        <v>0.56000000000000005</v>
      </c>
      <c r="AT27" s="22">
        <f>Parameters!AT105</f>
        <v>0.56000000000000005</v>
      </c>
      <c r="AU27" s="22">
        <f>Parameters!AU105</f>
        <v>0.56000000000000005</v>
      </c>
      <c r="AV27" s="22">
        <f>Parameters!AV105</f>
        <v>0.56000000000000005</v>
      </c>
      <c r="AW27" s="22">
        <f>Parameters!AW105</f>
        <v>0.56000000000000005</v>
      </c>
      <c r="AX27" s="22">
        <f>Parameters!AX105</f>
        <v>0.56000000000000005</v>
      </c>
      <c r="AY27" s="22">
        <f>Parameters!AY105</f>
        <v>0.56000000000000005</v>
      </c>
      <c r="AZ27" s="22">
        <f>Parameters!AZ105</f>
        <v>0.56000000000000005</v>
      </c>
      <c r="BA27" s="22">
        <f>Parameters!BA105</f>
        <v>0.56000000000000005</v>
      </c>
      <c r="BB27" s="22">
        <f>Parameters!BB105</f>
        <v>0.56000000000000005</v>
      </c>
      <c r="BC27" s="22">
        <f>Parameters!BC105</f>
        <v>0.56000000000000005</v>
      </c>
      <c r="BD27" s="22">
        <f>Parameters!BD105</f>
        <v>0.56000000000000005</v>
      </c>
      <c r="BE27" s="22">
        <f>Parameters!BE105</f>
        <v>0.56000000000000005</v>
      </c>
      <c r="BF27" s="22">
        <f>Parameters!BF105</f>
        <v>0.56000000000000005</v>
      </c>
      <c r="BG27" s="22">
        <f>Parameters!BG105</f>
        <v>0.56000000000000005</v>
      </c>
      <c r="BH27" s="22">
        <f>Parameters!BH105</f>
        <v>0.56000000000000005</v>
      </c>
      <c r="BI27" s="22">
        <f>Parameters!BI105</f>
        <v>0.56000000000000005</v>
      </c>
      <c r="BJ27" s="22">
        <f>Parameters!BJ105</f>
        <v>0.56000000000000005</v>
      </c>
      <c r="BK27" s="22">
        <f>Parameters!BK105</f>
        <v>0.56000000000000005</v>
      </c>
      <c r="BL27" s="22">
        <f>Parameters!BL105</f>
        <v>0.56000000000000005</v>
      </c>
      <c r="BM27" s="22">
        <f>Parameters!BM105</f>
        <v>0.56000000000000005</v>
      </c>
      <c r="BN27" s="22">
        <f>Parameters!BN105</f>
        <v>0.56000000000000005</v>
      </c>
      <c r="BO27" s="22">
        <f>Parameters!BO105</f>
        <v>0.56000000000000005</v>
      </c>
      <c r="BP27" s="22">
        <f>Parameters!BP105</f>
        <v>0.56000000000000005</v>
      </c>
      <c r="BQ27" s="22">
        <f>Parameters!BQ105</f>
        <v>0.56000000000000005</v>
      </c>
      <c r="BR27"/>
      <c r="BS27" s="8"/>
      <c r="BT27" s="8" t="s">
        <v>538</v>
      </c>
      <c r="BU27" s="193" t="s">
        <v>539</v>
      </c>
    </row>
    <row r="28" spans="1:73" s="3" customFormat="1">
      <c r="A28" s="107"/>
      <c r="B28" s="317"/>
      <c r="E28"/>
      <c r="I28" s="21"/>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c r="BS28" s="8"/>
      <c r="BT28" s="8"/>
      <c r="BU28" s="193"/>
    </row>
    <row r="29" spans="1:73" s="3" customFormat="1">
      <c r="A29" s="197" t="s">
        <v>540</v>
      </c>
      <c r="B29" s="317"/>
      <c r="E29"/>
      <c r="I29" s="21" t="str">
        <f>CONCATENATE(Parameters!$C$25,"$/year")</f>
        <v>2024$/year</v>
      </c>
      <c r="Z29" s="15">
        <f t="shared" ref="Z29:BQ29" si="2">Z19*Z27*$B$21/$B$23</f>
        <v>6742630.5257627023</v>
      </c>
      <c r="AA29" s="15">
        <f t="shared" si="2"/>
        <v>6763261.9858839344</v>
      </c>
      <c r="AB29" s="15">
        <f t="shared" si="2"/>
        <v>6783956.5752460612</v>
      </c>
      <c r="AC29" s="15">
        <f t="shared" si="2"/>
        <v>6804714.4870152976</v>
      </c>
      <c r="AD29" s="15">
        <f t="shared" si="2"/>
        <v>6825535.9149489198</v>
      </c>
      <c r="AE29" s="15">
        <f t="shared" si="2"/>
        <v>6846421.0533970734</v>
      </c>
      <c r="AF29" s="15">
        <f t="shared" si="2"/>
        <v>6867370.0973045817</v>
      </c>
      <c r="AG29" s="15">
        <f t="shared" si="2"/>
        <v>6888383.242212777</v>
      </c>
      <c r="AH29" s="15">
        <f t="shared" si="2"/>
        <v>6909460.6842613127</v>
      </c>
      <c r="AI29" s="15">
        <f t="shared" si="2"/>
        <v>6930602.6201900095</v>
      </c>
      <c r="AJ29" s="15">
        <f t="shared" si="2"/>
        <v>6951809.2473406736</v>
      </c>
      <c r="AK29" s="15">
        <f t="shared" si="2"/>
        <v>6973080.7636589576</v>
      </c>
      <c r="AL29" s="15">
        <f t="shared" si="2"/>
        <v>6994417.3676961884</v>
      </c>
      <c r="AM29" s="15">
        <f t="shared" si="2"/>
        <v>7015819.2586112386</v>
      </c>
      <c r="AN29" s="15">
        <f t="shared" si="2"/>
        <v>7037286.6361723766</v>
      </c>
      <c r="AO29" s="15">
        <f t="shared" si="2"/>
        <v>7058819.7007591296</v>
      </c>
      <c r="AP29" s="15">
        <f t="shared" si="2"/>
        <v>7080418.6533641573</v>
      </c>
      <c r="AQ29" s="15">
        <f t="shared" si="2"/>
        <v>7102083.6955951313</v>
      </c>
      <c r="AR29" s="15">
        <f t="shared" si="2"/>
        <v>7123815.0296766059</v>
      </c>
      <c r="AS29" s="15">
        <f t="shared" si="2"/>
        <v>7145612.8584519234</v>
      </c>
      <c r="AT29" s="15">
        <f t="shared" si="2"/>
        <v>7167477.385385084</v>
      </c>
      <c r="AU29" s="15">
        <f t="shared" si="2"/>
        <v>7189408.81456267</v>
      </c>
      <c r="AV29" s="15">
        <f t="shared" si="2"/>
        <v>7211407.3506957311</v>
      </c>
      <c r="AW29" s="15">
        <f t="shared" si="2"/>
        <v>7233473.1991217062</v>
      </c>
      <c r="AX29" s="15">
        <f t="shared" si="2"/>
        <v>7255606.565806333</v>
      </c>
      <c r="AY29" s="15">
        <f t="shared" si="2"/>
        <v>7277807.657345579</v>
      </c>
      <c r="AZ29" s="15">
        <f t="shared" si="2"/>
        <v>7300076.68096756</v>
      </c>
      <c r="BA29" s="15">
        <f t="shared" si="2"/>
        <v>7322413.8445344875</v>
      </c>
      <c r="BB29" s="15">
        <f t="shared" si="2"/>
        <v>7344819.3565445887</v>
      </c>
      <c r="BC29" s="15">
        <f t="shared" si="2"/>
        <v>7367293.4261340769</v>
      </c>
      <c r="BD29" s="15">
        <f t="shared" si="2"/>
        <v>7389836.2630790835</v>
      </c>
      <c r="BE29" s="15">
        <f t="shared" si="2"/>
        <v>7412448.0777976224</v>
      </c>
      <c r="BF29" s="15">
        <f t="shared" si="2"/>
        <v>7435129.0813515699</v>
      </c>
      <c r="BG29" s="15">
        <f t="shared" si="2"/>
        <v>7457879.4854486054</v>
      </c>
      <c r="BH29" s="15">
        <f t="shared" si="2"/>
        <v>7480699.5024442077</v>
      </c>
      <c r="BI29" s="15">
        <f t="shared" si="2"/>
        <v>7503589.3453436336</v>
      </c>
      <c r="BJ29" s="15">
        <f t="shared" si="2"/>
        <v>7526549.2278039036</v>
      </c>
      <c r="BK29" s="15">
        <f t="shared" si="2"/>
        <v>7549579.364135799</v>
      </c>
      <c r="BL29" s="15">
        <f t="shared" si="2"/>
        <v>7572679.969305858</v>
      </c>
      <c r="BM29" s="15">
        <f t="shared" si="2"/>
        <v>7595851.258938388</v>
      </c>
      <c r="BN29" s="15">
        <f t="shared" si="2"/>
        <v>7619093.4493174674</v>
      </c>
      <c r="BO29" s="15">
        <f t="shared" si="2"/>
        <v>7642406.7573889857</v>
      </c>
      <c r="BP29" s="15">
        <f t="shared" si="2"/>
        <v>7665791.4007626399</v>
      </c>
      <c r="BQ29" s="15">
        <f t="shared" si="2"/>
        <v>7689247.5977139967</v>
      </c>
      <c r="BT29" s="8"/>
      <c r="BU29" s="193"/>
    </row>
    <row r="30" spans="1:73" s="3" customFormat="1">
      <c r="A30" s="98" t="s">
        <v>504</v>
      </c>
      <c r="B30" s="21" t="s">
        <v>505</v>
      </c>
      <c r="H30" s="79"/>
      <c r="I30" s="21" t="str">
        <f>CONCATENATE(Parameters!$C$25,"$/year")</f>
        <v>2024$/year</v>
      </c>
      <c r="Z30" s="71">
        <f>IF(Z$7&gt;=Project!$B$27,IF(Z$7&lt;=Project!$B$28,Z29,0),0)</f>
        <v>0</v>
      </c>
      <c r="AA30" s="71">
        <f>IF(AA$7&gt;=Project!$B$27,IF(AA$7&lt;=Project!$B$28,AA29,0),0)</f>
        <v>0</v>
      </c>
      <c r="AB30" s="71">
        <f>IF(AB$7&gt;=Project!$B$27,IF(AB$7&lt;=Project!$B$28,AB29,0),0)</f>
        <v>0</v>
      </c>
      <c r="AC30" s="71">
        <f>IF(AC$7&gt;=Project!$B$27,IF(AC$7&lt;=Project!$B$28,AC29,0),0)</f>
        <v>0</v>
      </c>
      <c r="AD30" s="71">
        <f>IF(AD$7&gt;=Project!$B$27,IF(AD$7&lt;=Project!$B$28,AD29,0),0)</f>
        <v>0</v>
      </c>
      <c r="AE30" s="71">
        <f>IF(AE$7&gt;=Project!$B$27,IF(AE$7&lt;=Project!$B$28,AE29,0),0)</f>
        <v>0</v>
      </c>
      <c r="AF30" s="71">
        <f>IF(AF$7&gt;=Project!$B$27,IF(AF$7&lt;=Project!$B$28,AF29,0),0)</f>
        <v>0</v>
      </c>
      <c r="AG30" s="71">
        <f>IF(AG$7&gt;=Project!$B$27,IF(AG$7&lt;=Project!$B$28,AG29,0),0)</f>
        <v>0</v>
      </c>
      <c r="AH30" s="71">
        <f>IF(AH$7&gt;=Project!$B$27,IF(AH$7&lt;=Project!$B$28,AH29,0),0)</f>
        <v>0</v>
      </c>
      <c r="AI30" s="71">
        <f>IF(AI$7&gt;=Project!$B$27,IF(AI$7&lt;=Project!$B$28,AI29,0),0)</f>
        <v>6930602.6201900095</v>
      </c>
      <c r="AJ30" s="71">
        <f>IF(AJ$7&gt;=Project!$B$27,IF(AJ$7&lt;=Project!$B$28,AJ29,0),0)</f>
        <v>6951809.2473406736</v>
      </c>
      <c r="AK30" s="71">
        <f>IF(AK$7&gt;=Project!$B$27,IF(AK$7&lt;=Project!$B$28,AK29,0),0)</f>
        <v>6973080.7636589576</v>
      </c>
      <c r="AL30" s="71">
        <f>IF(AL$7&gt;=Project!$B$27,IF(AL$7&lt;=Project!$B$28,AL29,0),0)</f>
        <v>6994417.3676961884</v>
      </c>
      <c r="AM30" s="71">
        <f>IF(AM$7&gt;=Project!$B$27,IF(AM$7&lt;=Project!$B$28,AM29,0),0)</f>
        <v>7015819.2586112386</v>
      </c>
      <c r="AN30" s="71">
        <f>IF(AN$7&gt;=Project!$B$27,IF(AN$7&lt;=Project!$B$28,AN29,0),0)</f>
        <v>7037286.6361723766</v>
      </c>
      <c r="AO30" s="71">
        <f>IF(AO$7&gt;=Project!$B$27,IF(AO$7&lt;=Project!$B$28,AO29,0),0)</f>
        <v>7058819.7007591296</v>
      </c>
      <c r="AP30" s="71">
        <f>IF(AP$7&gt;=Project!$B$27,IF(AP$7&lt;=Project!$B$28,AP29,0),0)</f>
        <v>7080418.6533641573</v>
      </c>
      <c r="AQ30" s="71">
        <f>IF(AQ$7&gt;=Project!$B$27,IF(AQ$7&lt;=Project!$B$28,AQ29,0),0)</f>
        <v>7102083.6955951313</v>
      </c>
      <c r="AR30" s="71">
        <f>IF(AR$7&gt;=Project!$B$27,IF(AR$7&lt;=Project!$B$28,AR29,0),0)</f>
        <v>7123815.0296766059</v>
      </c>
      <c r="AS30" s="71">
        <f>IF(AS$7&gt;=Project!$B$27,IF(AS$7&lt;=Project!$B$28,AS29,0),0)</f>
        <v>7145612.8584519234</v>
      </c>
      <c r="AT30" s="71">
        <f>IF(AT$7&gt;=Project!$B$27,IF(AT$7&lt;=Project!$B$28,AT29,0),0)</f>
        <v>7167477.385385084</v>
      </c>
      <c r="AU30" s="71">
        <f>IF(AU$7&gt;=Project!$B$27,IF(AU$7&lt;=Project!$B$28,AU29,0),0)</f>
        <v>7189408.81456267</v>
      </c>
      <c r="AV30" s="71">
        <f>IF(AV$7&gt;=Project!$B$27,IF(AV$7&lt;=Project!$B$28,AV29,0),0)</f>
        <v>7211407.3506957311</v>
      </c>
      <c r="AW30" s="71">
        <f>IF(AW$7&gt;=Project!$B$27,IF(AW$7&lt;=Project!$B$28,AW29,0),0)</f>
        <v>7233473.1991217062</v>
      </c>
      <c r="AX30" s="71">
        <f>IF(AX$7&gt;=Project!$B$27,IF(AX$7&lt;=Project!$B$28,AX29,0),0)</f>
        <v>7255606.565806333</v>
      </c>
      <c r="AY30" s="71">
        <f>IF(AY$7&gt;=Project!$B$27,IF(AY$7&lt;=Project!$B$28,AY29,0),0)</f>
        <v>7277807.657345579</v>
      </c>
      <c r="AZ30" s="71">
        <f>IF(AZ$7&gt;=Project!$B$27,IF(AZ$7&lt;=Project!$B$28,AZ29,0),0)</f>
        <v>7300076.68096756</v>
      </c>
      <c r="BA30" s="71">
        <f>IF(BA$7&gt;=Project!$B$27,IF(BA$7&lt;=Project!$B$28,BA29,0),0)</f>
        <v>7322413.8445344875</v>
      </c>
      <c r="BB30" s="71">
        <f>IF(BB$7&gt;=Project!$B$27,IF(BB$7&lt;=Project!$B$28,BB29,0),0)</f>
        <v>7344819.3565445887</v>
      </c>
      <c r="BC30" s="71">
        <f>IF(BC$7&gt;=Project!$B$27,IF(BC$7&lt;=Project!$B$28,BC29,0),0)</f>
        <v>7367293.4261340769</v>
      </c>
      <c r="BD30" s="71">
        <f>IF(BD$7&gt;=Project!$B$27,IF(BD$7&lt;=Project!$B$28,BD29,0),0)</f>
        <v>7389836.2630790835</v>
      </c>
      <c r="BE30" s="71">
        <f>IF(BE$7&gt;=Project!$B$27,IF(BE$7&lt;=Project!$B$28,BE29,0),0)</f>
        <v>7412448.0777976224</v>
      </c>
      <c r="BF30" s="71">
        <f>IF(BF$7&gt;=Project!$B$27,IF(BF$7&lt;=Project!$B$28,BF29,0),0)</f>
        <v>7435129.0813515699</v>
      </c>
      <c r="BG30" s="71">
        <f>IF(BG$7&gt;=Project!$B$27,IF(BG$7&lt;=Project!$B$28,BG29,0),0)</f>
        <v>7457879.4854486054</v>
      </c>
      <c r="BH30" s="71">
        <f>IF(BH$7&gt;=Project!$B$27,IF(BH$7&lt;=Project!$B$28,BH29,0),0)</f>
        <v>7480699.5024442077</v>
      </c>
      <c r="BI30" s="71">
        <f>IF(BI$7&gt;=Project!$B$27,IF(BI$7&lt;=Project!$B$28,BI29,0),0)</f>
        <v>7503589.3453436336</v>
      </c>
      <c r="BJ30" s="71">
        <f>IF(BJ$7&gt;=Project!$B$27,IF(BJ$7&lt;=Project!$B$28,BJ29,0),0)</f>
        <v>7526549.2278039036</v>
      </c>
      <c r="BK30" s="71">
        <f>IF(BK$7&gt;=Project!$B$27,IF(BK$7&lt;=Project!$B$28,BK29,0),0)</f>
        <v>7549579.364135799</v>
      </c>
      <c r="BL30" s="71">
        <f>IF(BL$7&gt;=Project!$B$27,IF(BL$7&lt;=Project!$B$28,BL29,0),0)</f>
        <v>7572679.969305858</v>
      </c>
      <c r="BM30" s="71">
        <f>IF(BM$7&gt;=Project!$B$27,IF(BM$7&lt;=Project!$B$28,BM29,0),0)</f>
        <v>0</v>
      </c>
      <c r="BN30" s="71">
        <f>IF(BN$7&gt;=Project!$B$27,IF(BN$7&lt;Project!$B$28,BN29,0),0)</f>
        <v>0</v>
      </c>
      <c r="BO30" s="71">
        <f>IF(BO$7&gt;=Project!$B$27,IF(BO$7&lt;Project!$B$28,BO29,0),0)</f>
        <v>0</v>
      </c>
      <c r="BP30" s="71">
        <f>IF(BP$7&gt;=Project!$B$27,IF(BP$7&lt;Project!$B$28,BP29,0),0)</f>
        <v>0</v>
      </c>
      <c r="BQ30" s="71">
        <f>IF(BQ$7&gt;=Project!$B$27,IF(BQ$7&lt;Project!$B$28,BQ29,0),0)</f>
        <v>0</v>
      </c>
    </row>
    <row r="31" spans="1:73" s="3" customFormat="1">
      <c r="A31" s="98"/>
      <c r="B31" s="21"/>
      <c r="H31" s="79"/>
      <c r="I31" s="2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row>
    <row r="32" spans="1:73" ht="18.5">
      <c r="A32" s="54" t="s">
        <v>541</v>
      </c>
      <c r="B32" s="6"/>
      <c r="C32" s="6"/>
      <c r="D32" s="6"/>
      <c r="E32" s="6"/>
      <c r="F32" s="6"/>
      <c r="G32" s="80"/>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S32" s="8"/>
    </row>
    <row r="33" spans="1:1638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S33" s="8"/>
    </row>
    <row r="34" spans="1:16384">
      <c r="A34" s="18" t="s">
        <v>542</v>
      </c>
      <c r="B34" s="74"/>
      <c r="C34" s="27"/>
      <c r="D34" s="27"/>
      <c r="F34" s="27"/>
      <c r="G34" s="27"/>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S34" s="8"/>
    </row>
    <row r="35" spans="1:16384">
      <c r="B35" s="74"/>
      <c r="C35" s="27"/>
      <c r="D35" s="27"/>
      <c r="F35" s="27"/>
      <c r="G35" s="27"/>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S35" s="8"/>
    </row>
    <row r="36" spans="1:16384">
      <c r="A36" s="17" t="s">
        <v>404</v>
      </c>
      <c r="F36" s="18"/>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S36" s="8"/>
      <c r="CS36">
        <f>Parameters!CS238</f>
        <v>0</v>
      </c>
      <c r="CT36">
        <f>Parameters!CT238</f>
        <v>0</v>
      </c>
      <c r="CU36">
        <f>Parameters!CU238</f>
        <v>0</v>
      </c>
      <c r="CV36">
        <f>Parameters!CV238</f>
        <v>0</v>
      </c>
      <c r="CW36">
        <f>Parameters!CW238</f>
        <v>0</v>
      </c>
      <c r="CX36">
        <f>Parameters!CX238</f>
        <v>0</v>
      </c>
      <c r="CY36">
        <f>Parameters!CY238</f>
        <v>0</v>
      </c>
      <c r="CZ36">
        <f>Parameters!CZ238</f>
        <v>0</v>
      </c>
      <c r="DA36">
        <f>Parameters!DA238</f>
        <v>0</v>
      </c>
      <c r="DB36">
        <f>Parameters!DB238</f>
        <v>0</v>
      </c>
      <c r="DC36">
        <f>Parameters!DC238</f>
        <v>0</v>
      </c>
      <c r="DD36">
        <f>Parameters!DD238</f>
        <v>0</v>
      </c>
      <c r="DE36">
        <f>Parameters!DE238</f>
        <v>0</v>
      </c>
      <c r="DF36">
        <f>Parameters!DF238</f>
        <v>0</v>
      </c>
      <c r="DG36">
        <f>Parameters!DG238</f>
        <v>0</v>
      </c>
      <c r="DH36">
        <f>Parameters!DH238</f>
        <v>0</v>
      </c>
      <c r="DI36">
        <f>Parameters!DI238</f>
        <v>0</v>
      </c>
      <c r="DJ36">
        <f>Parameters!DJ238</f>
        <v>0</v>
      </c>
      <c r="DK36">
        <f>Parameters!DK238</f>
        <v>0</v>
      </c>
      <c r="DL36">
        <f>Parameters!DL238</f>
        <v>0</v>
      </c>
      <c r="DM36">
        <f>Parameters!DM238</f>
        <v>0</v>
      </c>
      <c r="DN36">
        <f>Parameters!DN238</f>
        <v>0</v>
      </c>
      <c r="DO36">
        <f>Parameters!DO238</f>
        <v>0</v>
      </c>
      <c r="DP36">
        <f>Parameters!DP238</f>
        <v>0</v>
      </c>
      <c r="DQ36">
        <f>Parameters!DQ238</f>
        <v>0</v>
      </c>
      <c r="DR36">
        <f>Parameters!DR238</f>
        <v>0</v>
      </c>
      <c r="DS36">
        <f>Parameters!DS238</f>
        <v>0</v>
      </c>
      <c r="DT36">
        <f>Parameters!DT238</f>
        <v>0</v>
      </c>
      <c r="DU36">
        <f>Parameters!DU238</f>
        <v>0</v>
      </c>
      <c r="DV36">
        <f>Parameters!DV238</f>
        <v>0</v>
      </c>
      <c r="DW36">
        <f>Parameters!DW238</f>
        <v>0</v>
      </c>
      <c r="DX36">
        <f>Parameters!DX238</f>
        <v>0</v>
      </c>
      <c r="DY36">
        <f>Parameters!DY238</f>
        <v>0</v>
      </c>
      <c r="DZ36">
        <f>Parameters!DZ238</f>
        <v>0</v>
      </c>
      <c r="EA36">
        <f>Parameters!EA238</f>
        <v>0</v>
      </c>
      <c r="EB36">
        <f>Parameters!EB238</f>
        <v>0</v>
      </c>
      <c r="EC36">
        <f>Parameters!EC238</f>
        <v>0</v>
      </c>
      <c r="ED36">
        <f>Parameters!ED238</f>
        <v>0</v>
      </c>
      <c r="EE36">
        <f>Parameters!EE238</f>
        <v>0</v>
      </c>
      <c r="EF36">
        <f>Parameters!EF238</f>
        <v>0</v>
      </c>
      <c r="EG36">
        <f>Parameters!EG238</f>
        <v>0</v>
      </c>
      <c r="EH36">
        <f>Parameters!EH238</f>
        <v>0</v>
      </c>
      <c r="EI36">
        <f>Parameters!EI238</f>
        <v>0</v>
      </c>
      <c r="EJ36">
        <f>Parameters!EJ238</f>
        <v>0</v>
      </c>
      <c r="EK36">
        <f>Parameters!EK238</f>
        <v>0</v>
      </c>
      <c r="EL36">
        <f>Parameters!EL238</f>
        <v>0</v>
      </c>
      <c r="EM36">
        <f>Parameters!EM238</f>
        <v>0</v>
      </c>
      <c r="EN36">
        <f>Parameters!EN238</f>
        <v>0</v>
      </c>
      <c r="EO36">
        <f>Parameters!EO238</f>
        <v>0</v>
      </c>
      <c r="EP36">
        <f>Parameters!EP238</f>
        <v>0</v>
      </c>
      <c r="EQ36">
        <f>Parameters!EQ238</f>
        <v>0</v>
      </c>
      <c r="ER36">
        <f>Parameters!ER238</f>
        <v>0</v>
      </c>
      <c r="ES36">
        <f>Parameters!ES238</f>
        <v>0</v>
      </c>
      <c r="ET36">
        <f>Parameters!ET238</f>
        <v>0</v>
      </c>
      <c r="EU36">
        <f>Parameters!EU238</f>
        <v>0</v>
      </c>
      <c r="EV36">
        <f>Parameters!EV238</f>
        <v>0</v>
      </c>
      <c r="EW36">
        <f>Parameters!EW238</f>
        <v>0</v>
      </c>
      <c r="EX36">
        <f>Parameters!EX238</f>
        <v>0</v>
      </c>
      <c r="EY36">
        <f>Parameters!EY238</f>
        <v>0</v>
      </c>
      <c r="EZ36">
        <f>Parameters!EZ238</f>
        <v>0</v>
      </c>
      <c r="FA36">
        <f>Parameters!FA238</f>
        <v>0</v>
      </c>
      <c r="FB36">
        <f>Parameters!FB238</f>
        <v>0</v>
      </c>
      <c r="FC36">
        <f>Parameters!FC238</f>
        <v>0</v>
      </c>
      <c r="FD36">
        <f>Parameters!FD238</f>
        <v>0</v>
      </c>
      <c r="FE36">
        <f>Parameters!FE238</f>
        <v>0</v>
      </c>
      <c r="FF36">
        <f>Parameters!FF238</f>
        <v>0</v>
      </c>
      <c r="FG36">
        <f>Parameters!FG238</f>
        <v>0</v>
      </c>
      <c r="FH36">
        <f>Parameters!FH238</f>
        <v>0</v>
      </c>
      <c r="FI36">
        <f>Parameters!FI238</f>
        <v>0</v>
      </c>
      <c r="FJ36">
        <f>Parameters!FJ238</f>
        <v>0</v>
      </c>
      <c r="FK36">
        <f>Parameters!FK238</f>
        <v>0</v>
      </c>
      <c r="FL36">
        <f>Parameters!FL238</f>
        <v>0</v>
      </c>
      <c r="FM36">
        <f>Parameters!FM238</f>
        <v>0</v>
      </c>
      <c r="FN36">
        <f>Parameters!FN238</f>
        <v>0</v>
      </c>
      <c r="FO36">
        <f>Parameters!FO238</f>
        <v>0</v>
      </c>
      <c r="FP36">
        <f>Parameters!FP238</f>
        <v>0</v>
      </c>
      <c r="FQ36">
        <f>Parameters!FQ238</f>
        <v>0</v>
      </c>
      <c r="FR36">
        <f>Parameters!FR238</f>
        <v>0</v>
      </c>
      <c r="FS36">
        <f>Parameters!FS238</f>
        <v>0</v>
      </c>
      <c r="FT36">
        <f>Parameters!FT238</f>
        <v>0</v>
      </c>
      <c r="FU36">
        <f>Parameters!FU238</f>
        <v>0</v>
      </c>
      <c r="FV36">
        <f>Parameters!FV238</f>
        <v>0</v>
      </c>
      <c r="FW36">
        <f>Parameters!FW238</f>
        <v>0</v>
      </c>
      <c r="FX36">
        <f>Parameters!FX238</f>
        <v>0</v>
      </c>
      <c r="FY36">
        <f>Parameters!FY238</f>
        <v>0</v>
      </c>
      <c r="FZ36">
        <f>Parameters!FZ238</f>
        <v>0</v>
      </c>
      <c r="GA36">
        <f>Parameters!GA238</f>
        <v>0</v>
      </c>
      <c r="GB36">
        <f>Parameters!GB238</f>
        <v>0</v>
      </c>
      <c r="GC36">
        <f>Parameters!GC238</f>
        <v>0</v>
      </c>
      <c r="GD36">
        <f>Parameters!GD238</f>
        <v>0</v>
      </c>
      <c r="GE36">
        <f>Parameters!GE238</f>
        <v>0</v>
      </c>
      <c r="GF36">
        <f>Parameters!GF238</f>
        <v>0</v>
      </c>
      <c r="GG36">
        <f>Parameters!GG238</f>
        <v>0</v>
      </c>
      <c r="GH36">
        <f>Parameters!GH238</f>
        <v>0</v>
      </c>
      <c r="GI36">
        <f>Parameters!GI238</f>
        <v>0</v>
      </c>
      <c r="GJ36">
        <f>Parameters!GJ238</f>
        <v>0</v>
      </c>
      <c r="GK36">
        <f>Parameters!GK238</f>
        <v>0</v>
      </c>
      <c r="GL36">
        <f>Parameters!GL238</f>
        <v>0</v>
      </c>
      <c r="GM36">
        <f>Parameters!GM238</f>
        <v>0</v>
      </c>
      <c r="GN36">
        <f>Parameters!GN238</f>
        <v>0</v>
      </c>
      <c r="GO36">
        <f>Parameters!GO238</f>
        <v>0</v>
      </c>
      <c r="GP36">
        <f>Parameters!GP238</f>
        <v>0</v>
      </c>
      <c r="GQ36">
        <f>Parameters!GQ238</f>
        <v>0</v>
      </c>
      <c r="GR36">
        <f>Parameters!GR238</f>
        <v>0</v>
      </c>
      <c r="GS36">
        <f>Parameters!GS238</f>
        <v>0</v>
      </c>
      <c r="GT36">
        <f>Parameters!GT238</f>
        <v>0</v>
      </c>
      <c r="GU36">
        <f>Parameters!GU238</f>
        <v>0</v>
      </c>
      <c r="GV36">
        <f>Parameters!GV238</f>
        <v>0</v>
      </c>
      <c r="GW36">
        <f>Parameters!GW238</f>
        <v>0</v>
      </c>
      <c r="GX36">
        <f>Parameters!GX238</f>
        <v>0</v>
      </c>
      <c r="GY36">
        <f>Parameters!GY238</f>
        <v>0</v>
      </c>
      <c r="GZ36">
        <f>Parameters!GZ238</f>
        <v>0</v>
      </c>
      <c r="HA36">
        <f>Parameters!HA238</f>
        <v>0</v>
      </c>
      <c r="HB36">
        <f>Parameters!HB238</f>
        <v>0</v>
      </c>
      <c r="HC36">
        <f>Parameters!HC238</f>
        <v>0</v>
      </c>
      <c r="HD36">
        <f>Parameters!HD238</f>
        <v>0</v>
      </c>
      <c r="HE36">
        <f>Parameters!HE238</f>
        <v>0</v>
      </c>
      <c r="HF36">
        <f>Parameters!HF238</f>
        <v>0</v>
      </c>
      <c r="HG36">
        <f>Parameters!HG238</f>
        <v>0</v>
      </c>
      <c r="HH36">
        <f>Parameters!HH238</f>
        <v>0</v>
      </c>
      <c r="HI36">
        <f>Parameters!HI238</f>
        <v>0</v>
      </c>
      <c r="HJ36">
        <f>Parameters!HJ238</f>
        <v>0</v>
      </c>
      <c r="HK36">
        <f>Parameters!HK238</f>
        <v>0</v>
      </c>
      <c r="HL36">
        <f>Parameters!HL238</f>
        <v>0</v>
      </c>
      <c r="HM36">
        <f>Parameters!HM238</f>
        <v>0</v>
      </c>
      <c r="HN36">
        <f>Parameters!HN238</f>
        <v>0</v>
      </c>
      <c r="HO36">
        <f>Parameters!HO238</f>
        <v>0</v>
      </c>
      <c r="HP36">
        <f>Parameters!HP238</f>
        <v>0</v>
      </c>
      <c r="HQ36">
        <f>Parameters!HQ238</f>
        <v>0</v>
      </c>
      <c r="HR36">
        <f>Parameters!HR238</f>
        <v>0</v>
      </c>
      <c r="HS36">
        <f>Parameters!HS238</f>
        <v>0</v>
      </c>
      <c r="HT36">
        <f>Parameters!HT238</f>
        <v>0</v>
      </c>
      <c r="HU36">
        <f>Parameters!HU238</f>
        <v>0</v>
      </c>
      <c r="HV36">
        <f>Parameters!HV238</f>
        <v>0</v>
      </c>
      <c r="HW36">
        <f>Parameters!HW238</f>
        <v>0</v>
      </c>
      <c r="HX36">
        <f>Parameters!HX238</f>
        <v>0</v>
      </c>
      <c r="HY36">
        <f>Parameters!HY238</f>
        <v>0</v>
      </c>
      <c r="HZ36">
        <f>Parameters!HZ238</f>
        <v>0</v>
      </c>
      <c r="IA36">
        <f>Parameters!IA238</f>
        <v>0</v>
      </c>
      <c r="IB36">
        <f>Parameters!IB238</f>
        <v>0</v>
      </c>
      <c r="IC36">
        <f>Parameters!IC238</f>
        <v>0</v>
      </c>
      <c r="ID36">
        <f>Parameters!ID238</f>
        <v>0</v>
      </c>
      <c r="IE36">
        <f>Parameters!IE238</f>
        <v>0</v>
      </c>
      <c r="IF36">
        <f>Parameters!IF238</f>
        <v>0</v>
      </c>
      <c r="IG36">
        <f>Parameters!IG238</f>
        <v>0</v>
      </c>
      <c r="IH36">
        <f>Parameters!IH238</f>
        <v>0</v>
      </c>
      <c r="II36">
        <f>Parameters!II238</f>
        <v>0</v>
      </c>
      <c r="IJ36">
        <f>Parameters!IJ238</f>
        <v>0</v>
      </c>
      <c r="IK36">
        <f>Parameters!IK238</f>
        <v>0</v>
      </c>
      <c r="IL36">
        <f>Parameters!IL238</f>
        <v>0</v>
      </c>
      <c r="IM36">
        <f>Parameters!IM238</f>
        <v>0</v>
      </c>
      <c r="IN36">
        <f>Parameters!IN238</f>
        <v>0</v>
      </c>
      <c r="IO36">
        <f>Parameters!IO238</f>
        <v>0</v>
      </c>
      <c r="IP36">
        <f>Parameters!IP238</f>
        <v>0</v>
      </c>
      <c r="IQ36">
        <f>Parameters!IQ238</f>
        <v>0</v>
      </c>
      <c r="IR36">
        <f>Parameters!IR238</f>
        <v>0</v>
      </c>
      <c r="IS36">
        <f>Parameters!IS238</f>
        <v>0</v>
      </c>
      <c r="IT36">
        <f>Parameters!IT238</f>
        <v>0</v>
      </c>
      <c r="IU36">
        <f>Parameters!IU238</f>
        <v>0</v>
      </c>
      <c r="IV36">
        <f>Parameters!IV238</f>
        <v>0</v>
      </c>
      <c r="IW36">
        <f>Parameters!IW238</f>
        <v>0</v>
      </c>
      <c r="IX36">
        <f>Parameters!IX238</f>
        <v>0</v>
      </c>
      <c r="IY36">
        <f>Parameters!IY238</f>
        <v>0</v>
      </c>
      <c r="IZ36">
        <f>Parameters!IZ238</f>
        <v>0</v>
      </c>
      <c r="JA36">
        <f>Parameters!JA238</f>
        <v>0</v>
      </c>
      <c r="JB36">
        <f>Parameters!JB238</f>
        <v>0</v>
      </c>
      <c r="JC36">
        <f>Parameters!JC238</f>
        <v>0</v>
      </c>
      <c r="JD36">
        <f>Parameters!JD238</f>
        <v>0</v>
      </c>
      <c r="JE36">
        <f>Parameters!JE238</f>
        <v>0</v>
      </c>
      <c r="JF36">
        <f>Parameters!JF238</f>
        <v>0</v>
      </c>
      <c r="JG36">
        <f>Parameters!JG238</f>
        <v>0</v>
      </c>
      <c r="JH36">
        <f>Parameters!JH238</f>
        <v>0</v>
      </c>
      <c r="JI36">
        <f>Parameters!JI238</f>
        <v>0</v>
      </c>
      <c r="JJ36">
        <f>Parameters!JJ238</f>
        <v>0</v>
      </c>
      <c r="JK36">
        <f>Parameters!JK238</f>
        <v>0</v>
      </c>
      <c r="JL36">
        <f>Parameters!JL238</f>
        <v>0</v>
      </c>
      <c r="JM36">
        <f>Parameters!JM238</f>
        <v>0</v>
      </c>
      <c r="JN36">
        <f>Parameters!JN238</f>
        <v>0</v>
      </c>
      <c r="JO36">
        <f>Parameters!JO238</f>
        <v>0</v>
      </c>
      <c r="JP36">
        <f>Parameters!JP238</f>
        <v>0</v>
      </c>
      <c r="JQ36">
        <f>Parameters!JQ238</f>
        <v>0</v>
      </c>
      <c r="JR36">
        <f>Parameters!JR238</f>
        <v>0</v>
      </c>
      <c r="JS36">
        <f>Parameters!JS238</f>
        <v>0</v>
      </c>
      <c r="JT36">
        <f>Parameters!JT238</f>
        <v>0</v>
      </c>
      <c r="JU36">
        <f>Parameters!JU238</f>
        <v>0</v>
      </c>
      <c r="JV36">
        <f>Parameters!JV238</f>
        <v>0</v>
      </c>
      <c r="JW36">
        <f>Parameters!JW238</f>
        <v>0</v>
      </c>
      <c r="JX36">
        <f>Parameters!JX238</f>
        <v>0</v>
      </c>
      <c r="JY36">
        <f>Parameters!JY238</f>
        <v>0</v>
      </c>
      <c r="JZ36">
        <f>Parameters!JZ238</f>
        <v>0</v>
      </c>
      <c r="KA36">
        <f>Parameters!KA238</f>
        <v>0</v>
      </c>
      <c r="KB36">
        <f>Parameters!KB238</f>
        <v>0</v>
      </c>
      <c r="KC36">
        <f>Parameters!KC238</f>
        <v>0</v>
      </c>
      <c r="KD36">
        <f>Parameters!KD238</f>
        <v>0</v>
      </c>
      <c r="KE36">
        <f>Parameters!KE238</f>
        <v>0</v>
      </c>
      <c r="KF36">
        <f>Parameters!KF238</f>
        <v>0</v>
      </c>
      <c r="KG36">
        <f>Parameters!KG238</f>
        <v>0</v>
      </c>
      <c r="KH36">
        <f>Parameters!KH238</f>
        <v>0</v>
      </c>
      <c r="KI36">
        <f>Parameters!KI238</f>
        <v>0</v>
      </c>
      <c r="KJ36">
        <f>Parameters!KJ238</f>
        <v>0</v>
      </c>
      <c r="KK36">
        <f>Parameters!KK238</f>
        <v>0</v>
      </c>
      <c r="KL36">
        <f>Parameters!KL238</f>
        <v>0</v>
      </c>
      <c r="KM36">
        <f>Parameters!KM238</f>
        <v>0</v>
      </c>
      <c r="KN36">
        <f>Parameters!KN238</f>
        <v>0</v>
      </c>
      <c r="KO36">
        <f>Parameters!KO238</f>
        <v>0</v>
      </c>
      <c r="KP36">
        <f>Parameters!KP238</f>
        <v>0</v>
      </c>
      <c r="KQ36">
        <f>Parameters!KQ238</f>
        <v>0</v>
      </c>
      <c r="KR36">
        <f>Parameters!KR238</f>
        <v>0</v>
      </c>
      <c r="KS36">
        <f>Parameters!KS238</f>
        <v>0</v>
      </c>
      <c r="KT36">
        <f>Parameters!KT238</f>
        <v>0</v>
      </c>
      <c r="KU36">
        <f>Parameters!KU238</f>
        <v>0</v>
      </c>
      <c r="KV36">
        <f>Parameters!KV238</f>
        <v>0</v>
      </c>
      <c r="KW36">
        <f>Parameters!KW238</f>
        <v>0</v>
      </c>
      <c r="KX36">
        <f>Parameters!KX238</f>
        <v>0</v>
      </c>
      <c r="KY36">
        <f>Parameters!KY238</f>
        <v>0</v>
      </c>
      <c r="KZ36">
        <f>Parameters!KZ238</f>
        <v>0</v>
      </c>
      <c r="LA36">
        <f>Parameters!LA238</f>
        <v>0</v>
      </c>
      <c r="LB36">
        <f>Parameters!LB238</f>
        <v>0</v>
      </c>
      <c r="LC36">
        <f>Parameters!LC238</f>
        <v>0</v>
      </c>
      <c r="LD36">
        <f>Parameters!LD238</f>
        <v>0</v>
      </c>
      <c r="LE36">
        <f>Parameters!LE238</f>
        <v>0</v>
      </c>
      <c r="LF36">
        <f>Parameters!LF238</f>
        <v>0</v>
      </c>
      <c r="LG36">
        <f>Parameters!LG238</f>
        <v>0</v>
      </c>
      <c r="LH36">
        <f>Parameters!LH238</f>
        <v>0</v>
      </c>
      <c r="LI36">
        <f>Parameters!LI238</f>
        <v>0</v>
      </c>
      <c r="LJ36">
        <f>Parameters!LJ238</f>
        <v>0</v>
      </c>
      <c r="LK36">
        <f>Parameters!LK238</f>
        <v>0</v>
      </c>
      <c r="LL36">
        <f>Parameters!LL238</f>
        <v>0</v>
      </c>
      <c r="LM36">
        <f>Parameters!LM238</f>
        <v>0</v>
      </c>
      <c r="LN36">
        <f>Parameters!LN238</f>
        <v>0</v>
      </c>
      <c r="LO36">
        <f>Parameters!LO238</f>
        <v>0</v>
      </c>
      <c r="LP36">
        <f>Parameters!LP238</f>
        <v>0</v>
      </c>
      <c r="LQ36">
        <f>Parameters!LQ238</f>
        <v>0</v>
      </c>
      <c r="LR36">
        <f>Parameters!LR238</f>
        <v>0</v>
      </c>
      <c r="LS36">
        <f>Parameters!LS238</f>
        <v>0</v>
      </c>
      <c r="LT36">
        <f>Parameters!LT238</f>
        <v>0</v>
      </c>
      <c r="LU36">
        <f>Parameters!LU238</f>
        <v>0</v>
      </c>
      <c r="LV36">
        <f>Parameters!LV238</f>
        <v>0</v>
      </c>
      <c r="LW36">
        <f>Parameters!LW238</f>
        <v>0</v>
      </c>
      <c r="LX36">
        <f>Parameters!LX238</f>
        <v>0</v>
      </c>
      <c r="LY36">
        <f>Parameters!LY238</f>
        <v>0</v>
      </c>
      <c r="LZ36">
        <f>Parameters!LZ238</f>
        <v>0</v>
      </c>
      <c r="MA36">
        <f>Parameters!MA238</f>
        <v>0</v>
      </c>
      <c r="MB36">
        <f>Parameters!MB238</f>
        <v>0</v>
      </c>
      <c r="MC36">
        <f>Parameters!MC238</f>
        <v>0</v>
      </c>
      <c r="MD36">
        <f>Parameters!MD238</f>
        <v>0</v>
      </c>
      <c r="ME36">
        <f>Parameters!ME238</f>
        <v>0</v>
      </c>
      <c r="MF36">
        <f>Parameters!MF238</f>
        <v>0</v>
      </c>
      <c r="MG36">
        <f>Parameters!MG238</f>
        <v>0</v>
      </c>
      <c r="MH36">
        <f>Parameters!MH238</f>
        <v>0</v>
      </c>
      <c r="MI36">
        <f>Parameters!MI238</f>
        <v>0</v>
      </c>
      <c r="MJ36">
        <f>Parameters!MJ238</f>
        <v>0</v>
      </c>
      <c r="MK36">
        <f>Parameters!MK238</f>
        <v>0</v>
      </c>
      <c r="ML36">
        <f>Parameters!ML238</f>
        <v>0</v>
      </c>
      <c r="MM36">
        <f>Parameters!MM238</f>
        <v>0</v>
      </c>
      <c r="MN36">
        <f>Parameters!MN238</f>
        <v>0</v>
      </c>
      <c r="MO36">
        <f>Parameters!MO238</f>
        <v>0</v>
      </c>
      <c r="MP36">
        <f>Parameters!MP238</f>
        <v>0</v>
      </c>
      <c r="MQ36">
        <f>Parameters!MQ238</f>
        <v>0</v>
      </c>
      <c r="MR36">
        <f>Parameters!MR238</f>
        <v>0</v>
      </c>
      <c r="MS36">
        <f>Parameters!MS238</f>
        <v>0</v>
      </c>
      <c r="MT36">
        <f>Parameters!MT238</f>
        <v>0</v>
      </c>
      <c r="MU36">
        <f>Parameters!MU238</f>
        <v>0</v>
      </c>
      <c r="MV36">
        <f>Parameters!MV238</f>
        <v>0</v>
      </c>
      <c r="MW36">
        <f>Parameters!MW238</f>
        <v>0</v>
      </c>
      <c r="MX36">
        <f>Parameters!MX238</f>
        <v>0</v>
      </c>
      <c r="MY36">
        <f>Parameters!MY238</f>
        <v>0</v>
      </c>
      <c r="MZ36">
        <f>Parameters!MZ238</f>
        <v>0</v>
      </c>
      <c r="NA36">
        <f>Parameters!NA238</f>
        <v>0</v>
      </c>
      <c r="NB36">
        <f>Parameters!NB238</f>
        <v>0</v>
      </c>
      <c r="NC36">
        <f>Parameters!NC238</f>
        <v>0</v>
      </c>
      <c r="ND36">
        <f>Parameters!ND238</f>
        <v>0</v>
      </c>
      <c r="NE36">
        <f>Parameters!NE238</f>
        <v>0</v>
      </c>
      <c r="NF36">
        <f>Parameters!NF238</f>
        <v>0</v>
      </c>
      <c r="NG36">
        <f>Parameters!NG238</f>
        <v>0</v>
      </c>
      <c r="NH36">
        <f>Parameters!NH238</f>
        <v>0</v>
      </c>
      <c r="NI36">
        <f>Parameters!NI238</f>
        <v>0</v>
      </c>
      <c r="NJ36">
        <f>Parameters!NJ238</f>
        <v>0</v>
      </c>
      <c r="NK36">
        <f>Parameters!NK238</f>
        <v>0</v>
      </c>
      <c r="NL36">
        <f>Parameters!NL238</f>
        <v>0</v>
      </c>
      <c r="NM36">
        <f>Parameters!NM238</f>
        <v>0</v>
      </c>
      <c r="NN36">
        <f>Parameters!NN238</f>
        <v>0</v>
      </c>
      <c r="NO36">
        <f>Parameters!NO238</f>
        <v>0</v>
      </c>
      <c r="NP36">
        <f>Parameters!NP238</f>
        <v>0</v>
      </c>
      <c r="NQ36">
        <f>Parameters!NQ238</f>
        <v>0</v>
      </c>
      <c r="NR36">
        <f>Parameters!NR238</f>
        <v>0</v>
      </c>
      <c r="NS36">
        <f>Parameters!NS238</f>
        <v>0</v>
      </c>
      <c r="NT36">
        <f>Parameters!NT238</f>
        <v>0</v>
      </c>
      <c r="NU36">
        <f>Parameters!NU238</f>
        <v>0</v>
      </c>
      <c r="NV36">
        <f>Parameters!NV238</f>
        <v>0</v>
      </c>
      <c r="NW36">
        <f>Parameters!NW238</f>
        <v>0</v>
      </c>
      <c r="NX36">
        <f>Parameters!NX238</f>
        <v>0</v>
      </c>
      <c r="NY36">
        <f>Parameters!NY238</f>
        <v>0</v>
      </c>
      <c r="NZ36">
        <f>Parameters!NZ238</f>
        <v>0</v>
      </c>
      <c r="OA36">
        <f>Parameters!OA238</f>
        <v>0</v>
      </c>
      <c r="OB36">
        <f>Parameters!OB238</f>
        <v>0</v>
      </c>
      <c r="OC36">
        <f>Parameters!OC238</f>
        <v>0</v>
      </c>
      <c r="OD36">
        <f>Parameters!OD238</f>
        <v>0</v>
      </c>
      <c r="OE36">
        <f>Parameters!OE238</f>
        <v>0</v>
      </c>
      <c r="OF36">
        <f>Parameters!OF238</f>
        <v>0</v>
      </c>
      <c r="OG36">
        <f>Parameters!OG238</f>
        <v>0</v>
      </c>
      <c r="OH36">
        <f>Parameters!OH238</f>
        <v>0</v>
      </c>
      <c r="OI36">
        <f>Parameters!OI238</f>
        <v>0</v>
      </c>
      <c r="OJ36">
        <f>Parameters!OJ238</f>
        <v>0</v>
      </c>
      <c r="OK36">
        <f>Parameters!OK238</f>
        <v>0</v>
      </c>
      <c r="OL36">
        <f>Parameters!OL238</f>
        <v>0</v>
      </c>
      <c r="OM36">
        <f>Parameters!OM238</f>
        <v>0</v>
      </c>
      <c r="ON36">
        <f>Parameters!ON238</f>
        <v>0</v>
      </c>
      <c r="OO36">
        <f>Parameters!OO238</f>
        <v>0</v>
      </c>
      <c r="OP36">
        <f>Parameters!OP238</f>
        <v>0</v>
      </c>
      <c r="OQ36">
        <f>Parameters!OQ238</f>
        <v>0</v>
      </c>
      <c r="OR36">
        <f>Parameters!OR238</f>
        <v>0</v>
      </c>
      <c r="OS36">
        <f>Parameters!OS238</f>
        <v>0</v>
      </c>
      <c r="OT36">
        <f>Parameters!OT238</f>
        <v>0</v>
      </c>
      <c r="OU36">
        <f>Parameters!OU238</f>
        <v>0</v>
      </c>
      <c r="OV36">
        <f>Parameters!OV238</f>
        <v>0</v>
      </c>
      <c r="OW36">
        <f>Parameters!OW238</f>
        <v>0</v>
      </c>
      <c r="OX36">
        <f>Parameters!OX238</f>
        <v>0</v>
      </c>
      <c r="OY36">
        <f>Parameters!OY238</f>
        <v>0</v>
      </c>
      <c r="OZ36">
        <f>Parameters!OZ238</f>
        <v>0</v>
      </c>
      <c r="PA36">
        <f>Parameters!PA238</f>
        <v>0</v>
      </c>
      <c r="PB36">
        <f>Parameters!PB238</f>
        <v>0</v>
      </c>
      <c r="PC36">
        <f>Parameters!PC238</f>
        <v>0</v>
      </c>
      <c r="PD36">
        <f>Parameters!PD238</f>
        <v>0</v>
      </c>
      <c r="PE36">
        <f>Parameters!PE238</f>
        <v>0</v>
      </c>
      <c r="PF36">
        <f>Parameters!PF238</f>
        <v>0</v>
      </c>
      <c r="PG36">
        <f>Parameters!PG238</f>
        <v>0</v>
      </c>
      <c r="PH36">
        <f>Parameters!PH238</f>
        <v>0</v>
      </c>
      <c r="PI36">
        <f>Parameters!PI238</f>
        <v>0</v>
      </c>
      <c r="PJ36">
        <f>Parameters!PJ238</f>
        <v>0</v>
      </c>
      <c r="PK36">
        <f>Parameters!PK238</f>
        <v>0</v>
      </c>
      <c r="PL36">
        <f>Parameters!PL238</f>
        <v>0</v>
      </c>
      <c r="PM36">
        <f>Parameters!PM238</f>
        <v>0</v>
      </c>
      <c r="PN36">
        <f>Parameters!PN238</f>
        <v>0</v>
      </c>
      <c r="PO36">
        <f>Parameters!PO238</f>
        <v>0</v>
      </c>
      <c r="PP36">
        <f>Parameters!PP238</f>
        <v>0</v>
      </c>
      <c r="PQ36">
        <f>Parameters!PQ238</f>
        <v>0</v>
      </c>
      <c r="PR36">
        <f>Parameters!PR238</f>
        <v>0</v>
      </c>
      <c r="PS36">
        <f>Parameters!PS238</f>
        <v>0</v>
      </c>
      <c r="PT36">
        <f>Parameters!PT238</f>
        <v>0</v>
      </c>
      <c r="PU36">
        <f>Parameters!PU238</f>
        <v>0</v>
      </c>
      <c r="PV36">
        <f>Parameters!PV238</f>
        <v>0</v>
      </c>
      <c r="PW36">
        <f>Parameters!PW238</f>
        <v>0</v>
      </c>
      <c r="PX36">
        <f>Parameters!PX238</f>
        <v>0</v>
      </c>
      <c r="PY36">
        <f>Parameters!PY238</f>
        <v>0</v>
      </c>
      <c r="PZ36">
        <f>Parameters!PZ238</f>
        <v>0</v>
      </c>
      <c r="QA36">
        <f>Parameters!QA238</f>
        <v>0</v>
      </c>
      <c r="QB36">
        <f>Parameters!QB238</f>
        <v>0</v>
      </c>
      <c r="QC36">
        <f>Parameters!QC238</f>
        <v>0</v>
      </c>
      <c r="QD36">
        <f>Parameters!QD238</f>
        <v>0</v>
      </c>
      <c r="QE36">
        <f>Parameters!QE238</f>
        <v>0</v>
      </c>
      <c r="QF36">
        <f>Parameters!QF238</f>
        <v>0</v>
      </c>
      <c r="QG36">
        <f>Parameters!QG238</f>
        <v>0</v>
      </c>
      <c r="QH36">
        <f>Parameters!QH238</f>
        <v>0</v>
      </c>
      <c r="QI36">
        <f>Parameters!QI238</f>
        <v>0</v>
      </c>
      <c r="QJ36">
        <f>Parameters!QJ238</f>
        <v>0</v>
      </c>
      <c r="QK36">
        <f>Parameters!QK238</f>
        <v>0</v>
      </c>
      <c r="QL36">
        <f>Parameters!QL238</f>
        <v>0</v>
      </c>
      <c r="QM36">
        <f>Parameters!QM238</f>
        <v>0</v>
      </c>
      <c r="QN36">
        <f>Parameters!QN238</f>
        <v>0</v>
      </c>
      <c r="QO36">
        <f>Parameters!QO238</f>
        <v>0</v>
      </c>
      <c r="QP36">
        <f>Parameters!QP238</f>
        <v>0</v>
      </c>
      <c r="QQ36">
        <f>Parameters!QQ238</f>
        <v>0</v>
      </c>
      <c r="QR36">
        <f>Parameters!QR238</f>
        <v>0</v>
      </c>
      <c r="QS36">
        <f>Parameters!QS238</f>
        <v>0</v>
      </c>
      <c r="QT36">
        <f>Parameters!QT238</f>
        <v>0</v>
      </c>
      <c r="QU36">
        <f>Parameters!QU238</f>
        <v>0</v>
      </c>
      <c r="QV36">
        <f>Parameters!QV238</f>
        <v>0</v>
      </c>
      <c r="QW36">
        <f>Parameters!QW238</f>
        <v>0</v>
      </c>
      <c r="QX36">
        <f>Parameters!QX238</f>
        <v>0</v>
      </c>
      <c r="QY36">
        <f>Parameters!QY238</f>
        <v>0</v>
      </c>
      <c r="QZ36">
        <f>Parameters!QZ238</f>
        <v>0</v>
      </c>
      <c r="RA36">
        <f>Parameters!RA238</f>
        <v>0</v>
      </c>
      <c r="RB36">
        <f>Parameters!RB238</f>
        <v>0</v>
      </c>
      <c r="RC36">
        <f>Parameters!RC238</f>
        <v>0</v>
      </c>
      <c r="RD36">
        <f>Parameters!RD238</f>
        <v>0</v>
      </c>
      <c r="RE36">
        <f>Parameters!RE238</f>
        <v>0</v>
      </c>
      <c r="RF36">
        <f>Parameters!RF238</f>
        <v>0</v>
      </c>
      <c r="RG36">
        <f>Parameters!RG238</f>
        <v>0</v>
      </c>
      <c r="RH36">
        <f>Parameters!RH238</f>
        <v>0</v>
      </c>
      <c r="RI36">
        <f>Parameters!RI238</f>
        <v>0</v>
      </c>
      <c r="RJ36">
        <f>Parameters!RJ238</f>
        <v>0</v>
      </c>
      <c r="RK36">
        <f>Parameters!RK238</f>
        <v>0</v>
      </c>
      <c r="RL36">
        <f>Parameters!RL238</f>
        <v>0</v>
      </c>
      <c r="RM36">
        <f>Parameters!RM238</f>
        <v>0</v>
      </c>
      <c r="RN36">
        <f>Parameters!RN238</f>
        <v>0</v>
      </c>
      <c r="RO36">
        <f>Parameters!RO238</f>
        <v>0</v>
      </c>
      <c r="RP36">
        <f>Parameters!RP238</f>
        <v>0</v>
      </c>
      <c r="RQ36">
        <f>Parameters!RQ238</f>
        <v>0</v>
      </c>
      <c r="RR36">
        <f>Parameters!RR238</f>
        <v>0</v>
      </c>
      <c r="RS36">
        <f>Parameters!RS238</f>
        <v>0</v>
      </c>
      <c r="RT36">
        <f>Parameters!RT238</f>
        <v>0</v>
      </c>
      <c r="RU36">
        <f>Parameters!RU238</f>
        <v>0</v>
      </c>
      <c r="RV36">
        <f>Parameters!RV238</f>
        <v>0</v>
      </c>
      <c r="RW36">
        <f>Parameters!RW238</f>
        <v>0</v>
      </c>
      <c r="RX36">
        <f>Parameters!RX238</f>
        <v>0</v>
      </c>
      <c r="RY36">
        <f>Parameters!RY238</f>
        <v>0</v>
      </c>
      <c r="RZ36">
        <f>Parameters!RZ238</f>
        <v>0</v>
      </c>
      <c r="SA36">
        <f>Parameters!SA238</f>
        <v>0</v>
      </c>
      <c r="SB36">
        <f>Parameters!SB238</f>
        <v>0</v>
      </c>
      <c r="SC36">
        <f>Parameters!SC238</f>
        <v>0</v>
      </c>
      <c r="SD36">
        <f>Parameters!SD238</f>
        <v>0</v>
      </c>
      <c r="SE36">
        <f>Parameters!SE238</f>
        <v>0</v>
      </c>
      <c r="SF36">
        <f>Parameters!SF238</f>
        <v>0</v>
      </c>
      <c r="SG36">
        <f>Parameters!SG238</f>
        <v>0</v>
      </c>
      <c r="SH36">
        <f>Parameters!SH238</f>
        <v>0</v>
      </c>
      <c r="SI36">
        <f>Parameters!SI238</f>
        <v>0</v>
      </c>
      <c r="SJ36">
        <f>Parameters!SJ238</f>
        <v>0</v>
      </c>
      <c r="SK36">
        <f>Parameters!SK238</f>
        <v>0</v>
      </c>
      <c r="SL36">
        <f>Parameters!SL238</f>
        <v>0</v>
      </c>
      <c r="SM36">
        <f>Parameters!SM238</f>
        <v>0</v>
      </c>
      <c r="SN36">
        <f>Parameters!SN238</f>
        <v>0</v>
      </c>
      <c r="SO36">
        <f>Parameters!SO238</f>
        <v>0</v>
      </c>
      <c r="SP36">
        <f>Parameters!SP238</f>
        <v>0</v>
      </c>
      <c r="SQ36">
        <f>Parameters!SQ238</f>
        <v>0</v>
      </c>
      <c r="SR36">
        <f>Parameters!SR238</f>
        <v>0</v>
      </c>
      <c r="SS36">
        <f>Parameters!SS238</f>
        <v>0</v>
      </c>
      <c r="ST36">
        <f>Parameters!ST238</f>
        <v>0</v>
      </c>
      <c r="SU36">
        <f>Parameters!SU238</f>
        <v>0</v>
      </c>
      <c r="SV36">
        <f>Parameters!SV238</f>
        <v>0</v>
      </c>
      <c r="SW36">
        <f>Parameters!SW238</f>
        <v>0</v>
      </c>
      <c r="SX36">
        <f>Parameters!SX238</f>
        <v>0</v>
      </c>
      <c r="SY36">
        <f>Parameters!SY238</f>
        <v>0</v>
      </c>
      <c r="SZ36">
        <f>Parameters!SZ238</f>
        <v>0</v>
      </c>
      <c r="TA36">
        <f>Parameters!TA238</f>
        <v>0</v>
      </c>
      <c r="TB36">
        <f>Parameters!TB238</f>
        <v>0</v>
      </c>
      <c r="TC36">
        <f>Parameters!TC238</f>
        <v>0</v>
      </c>
      <c r="TD36">
        <f>Parameters!TD238</f>
        <v>0</v>
      </c>
      <c r="TE36">
        <f>Parameters!TE238</f>
        <v>0</v>
      </c>
      <c r="TF36">
        <f>Parameters!TF238</f>
        <v>0</v>
      </c>
      <c r="TG36">
        <f>Parameters!TG238</f>
        <v>0</v>
      </c>
      <c r="TH36">
        <f>Parameters!TH238</f>
        <v>0</v>
      </c>
      <c r="TI36">
        <f>Parameters!TI238</f>
        <v>0</v>
      </c>
      <c r="TJ36">
        <f>Parameters!TJ238</f>
        <v>0</v>
      </c>
      <c r="TK36">
        <f>Parameters!TK238</f>
        <v>0</v>
      </c>
      <c r="TL36">
        <f>Parameters!TL238</f>
        <v>0</v>
      </c>
      <c r="TM36">
        <f>Parameters!TM238</f>
        <v>0</v>
      </c>
      <c r="TN36">
        <f>Parameters!TN238</f>
        <v>0</v>
      </c>
      <c r="TO36">
        <f>Parameters!TO238</f>
        <v>0</v>
      </c>
      <c r="TP36">
        <f>Parameters!TP238</f>
        <v>0</v>
      </c>
      <c r="TQ36">
        <f>Parameters!TQ238</f>
        <v>0</v>
      </c>
      <c r="TR36">
        <f>Parameters!TR238</f>
        <v>0</v>
      </c>
      <c r="TS36">
        <f>Parameters!TS238</f>
        <v>0</v>
      </c>
      <c r="TT36">
        <f>Parameters!TT238</f>
        <v>0</v>
      </c>
      <c r="TU36">
        <f>Parameters!TU238</f>
        <v>0</v>
      </c>
      <c r="TV36">
        <f>Parameters!TV238</f>
        <v>0</v>
      </c>
      <c r="TW36">
        <f>Parameters!TW238</f>
        <v>0</v>
      </c>
      <c r="TX36">
        <f>Parameters!TX238</f>
        <v>0</v>
      </c>
      <c r="TY36">
        <f>Parameters!TY238</f>
        <v>0</v>
      </c>
      <c r="TZ36">
        <f>Parameters!TZ238</f>
        <v>0</v>
      </c>
      <c r="UA36">
        <f>Parameters!UA238</f>
        <v>0</v>
      </c>
      <c r="UB36">
        <f>Parameters!UB238</f>
        <v>0</v>
      </c>
      <c r="UC36">
        <f>Parameters!UC238</f>
        <v>0</v>
      </c>
      <c r="UD36">
        <f>Parameters!UD238</f>
        <v>0</v>
      </c>
      <c r="UE36">
        <f>Parameters!UE238</f>
        <v>0</v>
      </c>
      <c r="UF36">
        <f>Parameters!UF238</f>
        <v>0</v>
      </c>
      <c r="UG36">
        <f>Parameters!UG238</f>
        <v>0</v>
      </c>
      <c r="UH36">
        <f>Parameters!UH238</f>
        <v>0</v>
      </c>
      <c r="UI36">
        <f>Parameters!UI238</f>
        <v>0</v>
      </c>
      <c r="UJ36">
        <f>Parameters!UJ238</f>
        <v>0</v>
      </c>
      <c r="UK36">
        <f>Parameters!UK238</f>
        <v>0</v>
      </c>
      <c r="UL36">
        <f>Parameters!UL238</f>
        <v>0</v>
      </c>
      <c r="UM36">
        <f>Parameters!UM238</f>
        <v>0</v>
      </c>
      <c r="UN36">
        <f>Parameters!UN238</f>
        <v>0</v>
      </c>
      <c r="UO36">
        <f>Parameters!UO238</f>
        <v>0</v>
      </c>
      <c r="UP36">
        <f>Parameters!UP238</f>
        <v>0</v>
      </c>
      <c r="UQ36">
        <f>Parameters!UQ238</f>
        <v>0</v>
      </c>
      <c r="UR36">
        <f>Parameters!UR238</f>
        <v>0</v>
      </c>
      <c r="US36">
        <f>Parameters!US238</f>
        <v>0</v>
      </c>
      <c r="UT36">
        <f>Parameters!UT238</f>
        <v>0</v>
      </c>
      <c r="UU36">
        <f>Parameters!UU238</f>
        <v>0</v>
      </c>
      <c r="UV36">
        <f>Parameters!UV238</f>
        <v>0</v>
      </c>
      <c r="UW36">
        <f>Parameters!UW238</f>
        <v>0</v>
      </c>
      <c r="UX36">
        <f>Parameters!UX238</f>
        <v>0</v>
      </c>
      <c r="UY36">
        <f>Parameters!UY238</f>
        <v>0</v>
      </c>
      <c r="UZ36">
        <f>Parameters!UZ238</f>
        <v>0</v>
      </c>
      <c r="VA36">
        <f>Parameters!VA238</f>
        <v>0</v>
      </c>
      <c r="VB36">
        <f>Parameters!VB238</f>
        <v>0</v>
      </c>
      <c r="VC36">
        <f>Parameters!VC238</f>
        <v>0</v>
      </c>
      <c r="VD36">
        <f>Parameters!VD238</f>
        <v>0</v>
      </c>
      <c r="VE36">
        <f>Parameters!VE238</f>
        <v>0</v>
      </c>
      <c r="VF36">
        <f>Parameters!VF238</f>
        <v>0</v>
      </c>
      <c r="VG36">
        <f>Parameters!VG238</f>
        <v>0</v>
      </c>
      <c r="VH36">
        <f>Parameters!VH238</f>
        <v>0</v>
      </c>
      <c r="VI36">
        <f>Parameters!VI238</f>
        <v>0</v>
      </c>
      <c r="VJ36">
        <f>Parameters!VJ238</f>
        <v>0</v>
      </c>
      <c r="VK36">
        <f>Parameters!VK238</f>
        <v>0</v>
      </c>
      <c r="VL36">
        <f>Parameters!VL238</f>
        <v>0</v>
      </c>
      <c r="VM36">
        <f>Parameters!VM238</f>
        <v>0</v>
      </c>
      <c r="VN36">
        <f>Parameters!VN238</f>
        <v>0</v>
      </c>
      <c r="VO36">
        <f>Parameters!VO238</f>
        <v>0</v>
      </c>
      <c r="VP36">
        <f>Parameters!VP238</f>
        <v>0</v>
      </c>
      <c r="VQ36">
        <f>Parameters!VQ238</f>
        <v>0</v>
      </c>
      <c r="VR36">
        <f>Parameters!VR238</f>
        <v>0</v>
      </c>
      <c r="VS36">
        <f>Parameters!VS238</f>
        <v>0</v>
      </c>
      <c r="VT36">
        <f>Parameters!VT238</f>
        <v>0</v>
      </c>
      <c r="VU36">
        <f>Parameters!VU238</f>
        <v>0</v>
      </c>
      <c r="VV36">
        <f>Parameters!VV238</f>
        <v>0</v>
      </c>
      <c r="VW36">
        <f>Parameters!VW238</f>
        <v>0</v>
      </c>
      <c r="VX36">
        <f>Parameters!VX238</f>
        <v>0</v>
      </c>
      <c r="VY36">
        <f>Parameters!VY238</f>
        <v>0</v>
      </c>
      <c r="VZ36">
        <f>Parameters!VZ238</f>
        <v>0</v>
      </c>
      <c r="WA36">
        <f>Parameters!WA238</f>
        <v>0</v>
      </c>
      <c r="WB36">
        <f>Parameters!WB238</f>
        <v>0</v>
      </c>
      <c r="WC36">
        <f>Parameters!WC238</f>
        <v>0</v>
      </c>
      <c r="WD36">
        <f>Parameters!WD238</f>
        <v>0</v>
      </c>
      <c r="WE36">
        <f>Parameters!WE238</f>
        <v>0</v>
      </c>
      <c r="WF36">
        <f>Parameters!WF238</f>
        <v>0</v>
      </c>
      <c r="WG36">
        <f>Parameters!WG238</f>
        <v>0</v>
      </c>
      <c r="WH36">
        <f>Parameters!WH238</f>
        <v>0</v>
      </c>
      <c r="WI36">
        <f>Parameters!WI238</f>
        <v>0</v>
      </c>
      <c r="WJ36">
        <f>Parameters!WJ238</f>
        <v>0</v>
      </c>
      <c r="WK36">
        <f>Parameters!WK238</f>
        <v>0</v>
      </c>
      <c r="WL36">
        <f>Parameters!WL238</f>
        <v>0</v>
      </c>
      <c r="WM36">
        <f>Parameters!WM238</f>
        <v>0</v>
      </c>
      <c r="WN36">
        <f>Parameters!WN238</f>
        <v>0</v>
      </c>
      <c r="WO36">
        <f>Parameters!WO238</f>
        <v>0</v>
      </c>
      <c r="WP36">
        <f>Parameters!WP238</f>
        <v>0</v>
      </c>
      <c r="WQ36">
        <f>Parameters!WQ238</f>
        <v>0</v>
      </c>
      <c r="WR36">
        <f>Parameters!WR238</f>
        <v>0</v>
      </c>
      <c r="WS36">
        <f>Parameters!WS238</f>
        <v>0</v>
      </c>
      <c r="WT36">
        <f>Parameters!WT238</f>
        <v>0</v>
      </c>
      <c r="WU36">
        <f>Parameters!WU238</f>
        <v>0</v>
      </c>
      <c r="WV36">
        <f>Parameters!WV238</f>
        <v>0</v>
      </c>
      <c r="WW36">
        <f>Parameters!WW238</f>
        <v>0</v>
      </c>
      <c r="WX36">
        <f>Parameters!WX238</f>
        <v>0</v>
      </c>
      <c r="WY36">
        <f>Parameters!WY238</f>
        <v>0</v>
      </c>
      <c r="WZ36">
        <f>Parameters!WZ238</f>
        <v>0</v>
      </c>
      <c r="XA36">
        <f>Parameters!XA238</f>
        <v>0</v>
      </c>
      <c r="XB36">
        <f>Parameters!XB238</f>
        <v>0</v>
      </c>
      <c r="XC36">
        <f>Parameters!XC238</f>
        <v>0</v>
      </c>
      <c r="XD36">
        <f>Parameters!XD238</f>
        <v>0</v>
      </c>
      <c r="XE36">
        <f>Parameters!XE238</f>
        <v>0</v>
      </c>
      <c r="XF36">
        <f>Parameters!XF238</f>
        <v>0</v>
      </c>
      <c r="XG36">
        <f>Parameters!XG238</f>
        <v>0</v>
      </c>
      <c r="XH36">
        <f>Parameters!XH238</f>
        <v>0</v>
      </c>
      <c r="XI36">
        <f>Parameters!XI238</f>
        <v>0</v>
      </c>
      <c r="XJ36">
        <f>Parameters!XJ238</f>
        <v>0</v>
      </c>
      <c r="XK36">
        <f>Parameters!XK238</f>
        <v>0</v>
      </c>
      <c r="XL36">
        <f>Parameters!XL238</f>
        <v>0</v>
      </c>
      <c r="XM36">
        <f>Parameters!XM238</f>
        <v>0</v>
      </c>
      <c r="XN36">
        <f>Parameters!XN238</f>
        <v>0</v>
      </c>
      <c r="XO36">
        <f>Parameters!XO238</f>
        <v>0</v>
      </c>
      <c r="XP36">
        <f>Parameters!XP238</f>
        <v>0</v>
      </c>
      <c r="XQ36">
        <f>Parameters!XQ238</f>
        <v>0</v>
      </c>
      <c r="XR36">
        <f>Parameters!XR238</f>
        <v>0</v>
      </c>
      <c r="XS36">
        <f>Parameters!XS238</f>
        <v>0</v>
      </c>
      <c r="XT36">
        <f>Parameters!XT238</f>
        <v>0</v>
      </c>
      <c r="XU36">
        <f>Parameters!XU238</f>
        <v>0</v>
      </c>
      <c r="XV36">
        <f>Parameters!XV238</f>
        <v>0</v>
      </c>
      <c r="XW36">
        <f>Parameters!XW238</f>
        <v>0</v>
      </c>
      <c r="XX36">
        <f>Parameters!XX238</f>
        <v>0</v>
      </c>
      <c r="XY36">
        <f>Parameters!XY238</f>
        <v>0</v>
      </c>
      <c r="XZ36">
        <f>Parameters!XZ238</f>
        <v>0</v>
      </c>
      <c r="YA36">
        <f>Parameters!YA238</f>
        <v>0</v>
      </c>
      <c r="YB36">
        <f>Parameters!YB238</f>
        <v>0</v>
      </c>
      <c r="YC36">
        <f>Parameters!YC238</f>
        <v>0</v>
      </c>
      <c r="YD36">
        <f>Parameters!YD238</f>
        <v>0</v>
      </c>
      <c r="YE36">
        <f>Parameters!YE238</f>
        <v>0</v>
      </c>
      <c r="YF36">
        <f>Parameters!YF238</f>
        <v>0</v>
      </c>
      <c r="YG36">
        <f>Parameters!YG238</f>
        <v>0</v>
      </c>
      <c r="YH36">
        <f>Parameters!YH238</f>
        <v>0</v>
      </c>
      <c r="YI36">
        <f>Parameters!YI238</f>
        <v>0</v>
      </c>
      <c r="YJ36">
        <f>Parameters!YJ238</f>
        <v>0</v>
      </c>
      <c r="YK36">
        <f>Parameters!YK238</f>
        <v>0</v>
      </c>
      <c r="YL36">
        <f>Parameters!YL238</f>
        <v>0</v>
      </c>
      <c r="YM36">
        <f>Parameters!YM238</f>
        <v>0</v>
      </c>
      <c r="YN36">
        <f>Parameters!YN238</f>
        <v>0</v>
      </c>
      <c r="YO36">
        <f>Parameters!YO238</f>
        <v>0</v>
      </c>
      <c r="YP36">
        <f>Parameters!YP238</f>
        <v>0</v>
      </c>
      <c r="YQ36">
        <f>Parameters!YQ238</f>
        <v>0</v>
      </c>
      <c r="YR36">
        <f>Parameters!YR238</f>
        <v>0</v>
      </c>
      <c r="YS36">
        <f>Parameters!YS238</f>
        <v>0</v>
      </c>
      <c r="YT36">
        <f>Parameters!YT238</f>
        <v>0</v>
      </c>
      <c r="YU36">
        <f>Parameters!YU238</f>
        <v>0</v>
      </c>
      <c r="YV36">
        <f>Parameters!YV238</f>
        <v>0</v>
      </c>
      <c r="YW36">
        <f>Parameters!YW238</f>
        <v>0</v>
      </c>
      <c r="YX36">
        <f>Parameters!YX238</f>
        <v>0</v>
      </c>
      <c r="YY36">
        <f>Parameters!YY238</f>
        <v>0</v>
      </c>
      <c r="YZ36">
        <f>Parameters!YZ238</f>
        <v>0</v>
      </c>
      <c r="ZA36">
        <f>Parameters!ZA238</f>
        <v>0</v>
      </c>
      <c r="ZB36">
        <f>Parameters!ZB238</f>
        <v>0</v>
      </c>
      <c r="ZC36">
        <f>Parameters!ZC238</f>
        <v>0</v>
      </c>
      <c r="ZD36">
        <f>Parameters!ZD238</f>
        <v>0</v>
      </c>
      <c r="ZE36">
        <f>Parameters!ZE238</f>
        <v>0</v>
      </c>
      <c r="ZF36">
        <f>Parameters!ZF238</f>
        <v>0</v>
      </c>
      <c r="ZG36">
        <f>Parameters!ZG238</f>
        <v>0</v>
      </c>
      <c r="ZH36">
        <f>Parameters!ZH238</f>
        <v>0</v>
      </c>
      <c r="ZI36">
        <f>Parameters!ZI238</f>
        <v>0</v>
      </c>
      <c r="ZJ36">
        <f>Parameters!ZJ238</f>
        <v>0</v>
      </c>
      <c r="ZK36">
        <f>Parameters!ZK238</f>
        <v>0</v>
      </c>
      <c r="ZL36">
        <f>Parameters!ZL238</f>
        <v>0</v>
      </c>
      <c r="ZM36">
        <f>Parameters!ZM238</f>
        <v>0</v>
      </c>
      <c r="ZN36">
        <f>Parameters!ZN238</f>
        <v>0</v>
      </c>
      <c r="ZO36">
        <f>Parameters!ZO238</f>
        <v>0</v>
      </c>
      <c r="ZP36">
        <f>Parameters!ZP238</f>
        <v>0</v>
      </c>
      <c r="ZQ36">
        <f>Parameters!ZQ238</f>
        <v>0</v>
      </c>
      <c r="ZR36">
        <f>Parameters!ZR238</f>
        <v>0</v>
      </c>
      <c r="ZS36">
        <f>Parameters!ZS238</f>
        <v>0</v>
      </c>
      <c r="ZT36">
        <f>Parameters!ZT238</f>
        <v>0</v>
      </c>
      <c r="ZU36">
        <f>Parameters!ZU238</f>
        <v>0</v>
      </c>
      <c r="ZV36">
        <f>Parameters!ZV238</f>
        <v>0</v>
      </c>
      <c r="ZW36">
        <f>Parameters!ZW238</f>
        <v>0</v>
      </c>
      <c r="ZX36">
        <f>Parameters!ZX238</f>
        <v>0</v>
      </c>
      <c r="ZY36">
        <f>Parameters!ZY238</f>
        <v>0</v>
      </c>
      <c r="ZZ36">
        <f>Parameters!ZZ238</f>
        <v>0</v>
      </c>
      <c r="AAA36">
        <f>Parameters!AAA238</f>
        <v>0</v>
      </c>
      <c r="AAB36">
        <f>Parameters!AAB238</f>
        <v>0</v>
      </c>
      <c r="AAC36">
        <f>Parameters!AAC238</f>
        <v>0</v>
      </c>
      <c r="AAD36">
        <f>Parameters!AAD238</f>
        <v>0</v>
      </c>
      <c r="AAE36">
        <f>Parameters!AAE238</f>
        <v>0</v>
      </c>
      <c r="AAF36">
        <f>Parameters!AAF238</f>
        <v>0</v>
      </c>
      <c r="AAG36">
        <f>Parameters!AAG238</f>
        <v>0</v>
      </c>
      <c r="AAH36">
        <f>Parameters!AAH238</f>
        <v>0</v>
      </c>
      <c r="AAI36">
        <f>Parameters!AAI238</f>
        <v>0</v>
      </c>
      <c r="AAJ36">
        <f>Parameters!AAJ238</f>
        <v>0</v>
      </c>
      <c r="AAK36">
        <f>Parameters!AAK238</f>
        <v>0</v>
      </c>
      <c r="AAL36">
        <f>Parameters!AAL238</f>
        <v>0</v>
      </c>
      <c r="AAM36">
        <f>Parameters!AAM238</f>
        <v>0</v>
      </c>
      <c r="AAN36">
        <f>Parameters!AAN238</f>
        <v>0</v>
      </c>
      <c r="AAO36">
        <f>Parameters!AAO238</f>
        <v>0</v>
      </c>
      <c r="AAP36">
        <f>Parameters!AAP238</f>
        <v>0</v>
      </c>
      <c r="AAQ36">
        <f>Parameters!AAQ238</f>
        <v>0</v>
      </c>
      <c r="AAR36">
        <f>Parameters!AAR238</f>
        <v>0</v>
      </c>
      <c r="AAS36">
        <f>Parameters!AAS238</f>
        <v>0</v>
      </c>
      <c r="AAT36">
        <f>Parameters!AAT238</f>
        <v>0</v>
      </c>
      <c r="AAU36">
        <f>Parameters!AAU238</f>
        <v>0</v>
      </c>
      <c r="AAV36">
        <f>Parameters!AAV238</f>
        <v>0</v>
      </c>
      <c r="AAW36">
        <f>Parameters!AAW238</f>
        <v>0</v>
      </c>
      <c r="AAX36">
        <f>Parameters!AAX238</f>
        <v>0</v>
      </c>
      <c r="AAY36">
        <f>Parameters!AAY238</f>
        <v>0</v>
      </c>
      <c r="AAZ36">
        <f>Parameters!AAZ238</f>
        <v>0</v>
      </c>
      <c r="ABA36">
        <f>Parameters!ABA238</f>
        <v>0</v>
      </c>
      <c r="ABB36">
        <f>Parameters!ABB238</f>
        <v>0</v>
      </c>
      <c r="ABC36">
        <f>Parameters!ABC238</f>
        <v>0</v>
      </c>
      <c r="ABD36">
        <f>Parameters!ABD238</f>
        <v>0</v>
      </c>
      <c r="ABE36">
        <f>Parameters!ABE238</f>
        <v>0</v>
      </c>
      <c r="ABF36">
        <f>Parameters!ABF238</f>
        <v>0</v>
      </c>
      <c r="ABG36">
        <f>Parameters!ABG238</f>
        <v>0</v>
      </c>
      <c r="ABH36">
        <f>Parameters!ABH238</f>
        <v>0</v>
      </c>
      <c r="ABI36">
        <f>Parameters!ABI238</f>
        <v>0</v>
      </c>
      <c r="ABJ36">
        <f>Parameters!ABJ238</f>
        <v>0</v>
      </c>
      <c r="ABK36">
        <f>Parameters!ABK238</f>
        <v>0</v>
      </c>
      <c r="ABL36">
        <f>Parameters!ABL238</f>
        <v>0</v>
      </c>
      <c r="ABM36">
        <f>Parameters!ABM238</f>
        <v>0</v>
      </c>
      <c r="ABN36">
        <f>Parameters!ABN238</f>
        <v>0</v>
      </c>
      <c r="ABO36">
        <f>Parameters!ABO238</f>
        <v>0</v>
      </c>
      <c r="ABP36">
        <f>Parameters!ABP238</f>
        <v>0</v>
      </c>
      <c r="ABQ36">
        <f>Parameters!ABQ238</f>
        <v>0</v>
      </c>
      <c r="ABR36">
        <f>Parameters!ABR238</f>
        <v>0</v>
      </c>
      <c r="ABS36">
        <f>Parameters!ABS238</f>
        <v>0</v>
      </c>
      <c r="ABT36">
        <f>Parameters!ABT238</f>
        <v>0</v>
      </c>
      <c r="ABU36">
        <f>Parameters!ABU238</f>
        <v>0</v>
      </c>
      <c r="ABV36">
        <f>Parameters!ABV238</f>
        <v>0</v>
      </c>
      <c r="ABW36">
        <f>Parameters!ABW238</f>
        <v>0</v>
      </c>
      <c r="ABX36">
        <f>Parameters!ABX238</f>
        <v>0</v>
      </c>
      <c r="ABY36">
        <f>Parameters!ABY238</f>
        <v>0</v>
      </c>
      <c r="ABZ36">
        <f>Parameters!ABZ238</f>
        <v>0</v>
      </c>
      <c r="ACA36">
        <f>Parameters!ACA238</f>
        <v>0</v>
      </c>
      <c r="ACB36">
        <f>Parameters!ACB238</f>
        <v>0</v>
      </c>
      <c r="ACC36">
        <f>Parameters!ACC238</f>
        <v>0</v>
      </c>
      <c r="ACD36">
        <f>Parameters!ACD238</f>
        <v>0</v>
      </c>
      <c r="ACE36">
        <f>Parameters!ACE238</f>
        <v>0</v>
      </c>
      <c r="ACF36">
        <f>Parameters!ACF238</f>
        <v>0</v>
      </c>
      <c r="ACG36">
        <f>Parameters!ACG238</f>
        <v>0</v>
      </c>
      <c r="ACH36">
        <f>Parameters!ACH238</f>
        <v>0</v>
      </c>
      <c r="ACI36">
        <f>Parameters!ACI238</f>
        <v>0</v>
      </c>
      <c r="ACJ36">
        <f>Parameters!ACJ238</f>
        <v>0</v>
      </c>
      <c r="ACK36">
        <f>Parameters!ACK238</f>
        <v>0</v>
      </c>
      <c r="ACL36">
        <f>Parameters!ACL238</f>
        <v>0</v>
      </c>
      <c r="ACM36">
        <f>Parameters!ACM238</f>
        <v>0</v>
      </c>
      <c r="ACN36">
        <f>Parameters!ACN238</f>
        <v>0</v>
      </c>
      <c r="ACO36">
        <f>Parameters!ACO238</f>
        <v>0</v>
      </c>
      <c r="ACP36">
        <f>Parameters!ACP238</f>
        <v>0</v>
      </c>
      <c r="ACQ36">
        <f>Parameters!ACQ238</f>
        <v>0</v>
      </c>
      <c r="ACR36">
        <f>Parameters!ACR238</f>
        <v>0</v>
      </c>
      <c r="ACS36">
        <f>Parameters!ACS238</f>
        <v>0</v>
      </c>
      <c r="ACT36">
        <f>Parameters!ACT238</f>
        <v>0</v>
      </c>
      <c r="ACU36">
        <f>Parameters!ACU238</f>
        <v>0</v>
      </c>
      <c r="ACV36">
        <f>Parameters!ACV238</f>
        <v>0</v>
      </c>
      <c r="ACW36">
        <f>Parameters!ACW238</f>
        <v>0</v>
      </c>
      <c r="ACX36">
        <f>Parameters!ACX238</f>
        <v>0</v>
      </c>
      <c r="ACY36">
        <f>Parameters!ACY238</f>
        <v>0</v>
      </c>
      <c r="ACZ36">
        <f>Parameters!ACZ238</f>
        <v>0</v>
      </c>
      <c r="ADA36">
        <f>Parameters!ADA238</f>
        <v>0</v>
      </c>
      <c r="ADB36">
        <f>Parameters!ADB238</f>
        <v>0</v>
      </c>
      <c r="ADC36">
        <f>Parameters!ADC238</f>
        <v>0</v>
      </c>
      <c r="ADD36">
        <f>Parameters!ADD238</f>
        <v>0</v>
      </c>
      <c r="ADE36">
        <f>Parameters!ADE238</f>
        <v>0</v>
      </c>
      <c r="ADF36">
        <f>Parameters!ADF238</f>
        <v>0</v>
      </c>
      <c r="ADG36">
        <f>Parameters!ADG238</f>
        <v>0</v>
      </c>
      <c r="ADH36">
        <f>Parameters!ADH238</f>
        <v>0</v>
      </c>
      <c r="ADI36">
        <f>Parameters!ADI238</f>
        <v>0</v>
      </c>
      <c r="ADJ36">
        <f>Parameters!ADJ238</f>
        <v>0</v>
      </c>
      <c r="ADK36">
        <f>Parameters!ADK238</f>
        <v>0</v>
      </c>
      <c r="ADL36">
        <f>Parameters!ADL238</f>
        <v>0</v>
      </c>
      <c r="ADM36">
        <f>Parameters!ADM238</f>
        <v>0</v>
      </c>
      <c r="ADN36">
        <f>Parameters!ADN238</f>
        <v>0</v>
      </c>
      <c r="ADO36">
        <f>Parameters!ADO238</f>
        <v>0</v>
      </c>
      <c r="ADP36">
        <f>Parameters!ADP238</f>
        <v>0</v>
      </c>
      <c r="ADQ36">
        <f>Parameters!ADQ238</f>
        <v>0</v>
      </c>
      <c r="ADR36">
        <f>Parameters!ADR238</f>
        <v>0</v>
      </c>
      <c r="ADS36">
        <f>Parameters!ADS238</f>
        <v>0</v>
      </c>
      <c r="ADT36">
        <f>Parameters!ADT238</f>
        <v>0</v>
      </c>
      <c r="ADU36">
        <f>Parameters!ADU238</f>
        <v>0</v>
      </c>
      <c r="ADV36">
        <f>Parameters!ADV238</f>
        <v>0</v>
      </c>
      <c r="ADW36">
        <f>Parameters!ADW238</f>
        <v>0</v>
      </c>
      <c r="ADX36">
        <f>Parameters!ADX238</f>
        <v>0</v>
      </c>
      <c r="ADY36">
        <f>Parameters!ADY238</f>
        <v>0</v>
      </c>
      <c r="ADZ36">
        <f>Parameters!ADZ238</f>
        <v>0</v>
      </c>
      <c r="AEA36">
        <f>Parameters!AEA238</f>
        <v>0</v>
      </c>
      <c r="AEB36">
        <f>Parameters!AEB238</f>
        <v>0</v>
      </c>
      <c r="AEC36">
        <f>Parameters!AEC238</f>
        <v>0</v>
      </c>
      <c r="AED36">
        <f>Parameters!AED238</f>
        <v>0</v>
      </c>
      <c r="AEE36">
        <f>Parameters!AEE238</f>
        <v>0</v>
      </c>
      <c r="AEF36">
        <f>Parameters!AEF238</f>
        <v>0</v>
      </c>
      <c r="AEG36">
        <f>Parameters!AEG238</f>
        <v>0</v>
      </c>
      <c r="AEH36">
        <f>Parameters!AEH238</f>
        <v>0</v>
      </c>
      <c r="AEI36">
        <f>Parameters!AEI238</f>
        <v>0</v>
      </c>
      <c r="AEJ36">
        <f>Parameters!AEJ238</f>
        <v>0</v>
      </c>
      <c r="AEK36">
        <f>Parameters!AEK238</f>
        <v>0</v>
      </c>
      <c r="AEL36">
        <f>Parameters!AEL238</f>
        <v>0</v>
      </c>
      <c r="AEM36">
        <f>Parameters!AEM238</f>
        <v>0</v>
      </c>
      <c r="AEN36">
        <f>Parameters!AEN238</f>
        <v>0</v>
      </c>
      <c r="AEO36">
        <f>Parameters!AEO238</f>
        <v>0</v>
      </c>
      <c r="AEP36">
        <f>Parameters!AEP238</f>
        <v>0</v>
      </c>
      <c r="AEQ36">
        <f>Parameters!AEQ238</f>
        <v>0</v>
      </c>
      <c r="AER36">
        <f>Parameters!AER238</f>
        <v>0</v>
      </c>
      <c r="AES36">
        <f>Parameters!AES238</f>
        <v>0</v>
      </c>
      <c r="AET36">
        <f>Parameters!AET238</f>
        <v>0</v>
      </c>
      <c r="AEU36">
        <f>Parameters!AEU238</f>
        <v>0</v>
      </c>
      <c r="AEV36">
        <f>Parameters!AEV238</f>
        <v>0</v>
      </c>
      <c r="AEW36">
        <f>Parameters!AEW238</f>
        <v>0</v>
      </c>
      <c r="AEX36">
        <f>Parameters!AEX238</f>
        <v>0</v>
      </c>
      <c r="AEY36">
        <f>Parameters!AEY238</f>
        <v>0</v>
      </c>
      <c r="AEZ36">
        <f>Parameters!AEZ238</f>
        <v>0</v>
      </c>
      <c r="AFA36">
        <f>Parameters!AFA238</f>
        <v>0</v>
      </c>
      <c r="AFB36">
        <f>Parameters!AFB238</f>
        <v>0</v>
      </c>
      <c r="AFC36">
        <f>Parameters!AFC238</f>
        <v>0</v>
      </c>
      <c r="AFD36">
        <f>Parameters!AFD238</f>
        <v>0</v>
      </c>
      <c r="AFE36">
        <f>Parameters!AFE238</f>
        <v>0</v>
      </c>
      <c r="AFF36">
        <f>Parameters!AFF238</f>
        <v>0</v>
      </c>
      <c r="AFG36">
        <f>Parameters!AFG238</f>
        <v>0</v>
      </c>
      <c r="AFH36">
        <f>Parameters!AFH238</f>
        <v>0</v>
      </c>
      <c r="AFI36">
        <f>Parameters!AFI238</f>
        <v>0</v>
      </c>
      <c r="AFJ36">
        <f>Parameters!AFJ238</f>
        <v>0</v>
      </c>
      <c r="AFK36">
        <f>Parameters!AFK238</f>
        <v>0</v>
      </c>
      <c r="AFL36">
        <f>Parameters!AFL238</f>
        <v>0</v>
      </c>
      <c r="AFM36">
        <f>Parameters!AFM238</f>
        <v>0</v>
      </c>
      <c r="AFN36">
        <f>Parameters!AFN238</f>
        <v>0</v>
      </c>
      <c r="AFO36">
        <f>Parameters!AFO238</f>
        <v>0</v>
      </c>
      <c r="AFP36">
        <f>Parameters!AFP238</f>
        <v>0</v>
      </c>
      <c r="AFQ36">
        <f>Parameters!AFQ238</f>
        <v>0</v>
      </c>
      <c r="AFR36">
        <f>Parameters!AFR238</f>
        <v>0</v>
      </c>
      <c r="AFS36">
        <f>Parameters!AFS238</f>
        <v>0</v>
      </c>
      <c r="AFT36">
        <f>Parameters!AFT238</f>
        <v>0</v>
      </c>
      <c r="AFU36">
        <f>Parameters!AFU238</f>
        <v>0</v>
      </c>
      <c r="AFV36">
        <f>Parameters!AFV238</f>
        <v>0</v>
      </c>
      <c r="AFW36">
        <f>Parameters!AFW238</f>
        <v>0</v>
      </c>
      <c r="AFX36">
        <f>Parameters!AFX238</f>
        <v>0</v>
      </c>
      <c r="AFY36">
        <f>Parameters!AFY238</f>
        <v>0</v>
      </c>
      <c r="AFZ36">
        <f>Parameters!AFZ238</f>
        <v>0</v>
      </c>
      <c r="AGA36">
        <f>Parameters!AGA238</f>
        <v>0</v>
      </c>
      <c r="AGB36">
        <f>Parameters!AGB238</f>
        <v>0</v>
      </c>
      <c r="AGC36">
        <f>Parameters!AGC238</f>
        <v>0</v>
      </c>
      <c r="AGD36">
        <f>Parameters!AGD238</f>
        <v>0</v>
      </c>
      <c r="AGE36">
        <f>Parameters!AGE238</f>
        <v>0</v>
      </c>
      <c r="AGF36">
        <f>Parameters!AGF238</f>
        <v>0</v>
      </c>
      <c r="AGG36">
        <f>Parameters!AGG238</f>
        <v>0</v>
      </c>
      <c r="AGH36">
        <f>Parameters!AGH238</f>
        <v>0</v>
      </c>
      <c r="AGI36">
        <f>Parameters!AGI238</f>
        <v>0</v>
      </c>
      <c r="AGJ36">
        <f>Parameters!AGJ238</f>
        <v>0</v>
      </c>
      <c r="AGK36">
        <f>Parameters!AGK238</f>
        <v>0</v>
      </c>
      <c r="AGL36">
        <f>Parameters!AGL238</f>
        <v>0</v>
      </c>
      <c r="AGM36">
        <f>Parameters!AGM238</f>
        <v>0</v>
      </c>
      <c r="AGN36">
        <f>Parameters!AGN238</f>
        <v>0</v>
      </c>
      <c r="AGO36">
        <f>Parameters!AGO238</f>
        <v>0</v>
      </c>
      <c r="AGP36">
        <f>Parameters!AGP238</f>
        <v>0</v>
      </c>
      <c r="AGQ36">
        <f>Parameters!AGQ238</f>
        <v>0</v>
      </c>
      <c r="AGR36">
        <f>Parameters!AGR238</f>
        <v>0</v>
      </c>
      <c r="AGS36">
        <f>Parameters!AGS238</f>
        <v>0</v>
      </c>
      <c r="AGT36">
        <f>Parameters!AGT238</f>
        <v>0</v>
      </c>
      <c r="AGU36">
        <f>Parameters!AGU238</f>
        <v>0</v>
      </c>
      <c r="AGV36">
        <f>Parameters!AGV238</f>
        <v>0</v>
      </c>
      <c r="AGW36">
        <f>Parameters!AGW238</f>
        <v>0</v>
      </c>
      <c r="AGX36">
        <f>Parameters!AGX238</f>
        <v>0</v>
      </c>
      <c r="AGY36">
        <f>Parameters!AGY238</f>
        <v>0</v>
      </c>
      <c r="AGZ36">
        <f>Parameters!AGZ238</f>
        <v>0</v>
      </c>
      <c r="AHA36">
        <f>Parameters!AHA238</f>
        <v>0</v>
      </c>
      <c r="AHB36">
        <f>Parameters!AHB238</f>
        <v>0</v>
      </c>
      <c r="AHC36">
        <f>Parameters!AHC238</f>
        <v>0</v>
      </c>
      <c r="AHD36">
        <f>Parameters!AHD238</f>
        <v>0</v>
      </c>
      <c r="AHE36">
        <f>Parameters!AHE238</f>
        <v>0</v>
      </c>
      <c r="AHF36">
        <f>Parameters!AHF238</f>
        <v>0</v>
      </c>
      <c r="AHG36">
        <f>Parameters!AHG238</f>
        <v>0</v>
      </c>
      <c r="AHH36">
        <f>Parameters!AHH238</f>
        <v>0</v>
      </c>
      <c r="AHI36">
        <f>Parameters!AHI238</f>
        <v>0</v>
      </c>
      <c r="AHJ36">
        <f>Parameters!AHJ238</f>
        <v>0</v>
      </c>
      <c r="AHK36">
        <f>Parameters!AHK238</f>
        <v>0</v>
      </c>
      <c r="AHL36">
        <f>Parameters!AHL238</f>
        <v>0</v>
      </c>
      <c r="AHM36">
        <f>Parameters!AHM238</f>
        <v>0</v>
      </c>
      <c r="AHN36">
        <f>Parameters!AHN238</f>
        <v>0</v>
      </c>
      <c r="AHO36">
        <f>Parameters!AHO238</f>
        <v>0</v>
      </c>
      <c r="AHP36">
        <f>Parameters!AHP238</f>
        <v>0</v>
      </c>
      <c r="AHQ36">
        <f>Parameters!AHQ238</f>
        <v>0</v>
      </c>
      <c r="AHR36">
        <f>Parameters!AHR238</f>
        <v>0</v>
      </c>
      <c r="AHS36">
        <f>Parameters!AHS238</f>
        <v>0</v>
      </c>
      <c r="AHT36">
        <f>Parameters!AHT238</f>
        <v>0</v>
      </c>
      <c r="AHU36">
        <f>Parameters!AHU238</f>
        <v>0</v>
      </c>
      <c r="AHV36">
        <f>Parameters!AHV238</f>
        <v>0</v>
      </c>
      <c r="AHW36">
        <f>Parameters!AHW238</f>
        <v>0</v>
      </c>
      <c r="AHX36">
        <f>Parameters!AHX238</f>
        <v>0</v>
      </c>
      <c r="AHY36">
        <f>Parameters!AHY238</f>
        <v>0</v>
      </c>
      <c r="AHZ36">
        <f>Parameters!AHZ238</f>
        <v>0</v>
      </c>
      <c r="AIA36">
        <f>Parameters!AIA238</f>
        <v>0</v>
      </c>
      <c r="AIB36">
        <f>Parameters!AIB238</f>
        <v>0</v>
      </c>
      <c r="AIC36">
        <f>Parameters!AIC238</f>
        <v>0</v>
      </c>
      <c r="AID36">
        <f>Parameters!AID238</f>
        <v>0</v>
      </c>
      <c r="AIE36">
        <f>Parameters!AIE238</f>
        <v>0</v>
      </c>
      <c r="AIF36">
        <f>Parameters!AIF238</f>
        <v>0</v>
      </c>
      <c r="AIG36">
        <f>Parameters!AIG238</f>
        <v>0</v>
      </c>
      <c r="AIH36">
        <f>Parameters!AIH238</f>
        <v>0</v>
      </c>
      <c r="AII36">
        <f>Parameters!AII238</f>
        <v>0</v>
      </c>
      <c r="AIJ36">
        <f>Parameters!AIJ238</f>
        <v>0</v>
      </c>
      <c r="AIK36">
        <f>Parameters!AIK238</f>
        <v>0</v>
      </c>
      <c r="AIL36">
        <f>Parameters!AIL238</f>
        <v>0</v>
      </c>
      <c r="AIM36">
        <f>Parameters!AIM238</f>
        <v>0</v>
      </c>
      <c r="AIN36">
        <f>Parameters!AIN238</f>
        <v>0</v>
      </c>
      <c r="AIO36">
        <f>Parameters!AIO238</f>
        <v>0</v>
      </c>
      <c r="AIP36">
        <f>Parameters!AIP238</f>
        <v>0</v>
      </c>
      <c r="AIQ36">
        <f>Parameters!AIQ238</f>
        <v>0</v>
      </c>
      <c r="AIR36">
        <f>Parameters!AIR238</f>
        <v>0</v>
      </c>
      <c r="AIS36">
        <f>Parameters!AIS238</f>
        <v>0</v>
      </c>
      <c r="AIT36">
        <f>Parameters!AIT238</f>
        <v>0</v>
      </c>
      <c r="AIU36">
        <f>Parameters!AIU238</f>
        <v>0</v>
      </c>
      <c r="AIV36">
        <f>Parameters!AIV238</f>
        <v>0</v>
      </c>
      <c r="AIW36">
        <f>Parameters!AIW238</f>
        <v>0</v>
      </c>
      <c r="AIX36">
        <f>Parameters!AIX238</f>
        <v>0</v>
      </c>
      <c r="AIY36">
        <f>Parameters!AIY238</f>
        <v>0</v>
      </c>
      <c r="AIZ36">
        <f>Parameters!AIZ238</f>
        <v>0</v>
      </c>
      <c r="AJA36">
        <f>Parameters!AJA238</f>
        <v>0</v>
      </c>
      <c r="AJB36">
        <f>Parameters!AJB238</f>
        <v>0</v>
      </c>
      <c r="AJC36">
        <f>Parameters!AJC238</f>
        <v>0</v>
      </c>
      <c r="AJD36">
        <f>Parameters!AJD238</f>
        <v>0</v>
      </c>
      <c r="AJE36">
        <f>Parameters!AJE238</f>
        <v>0</v>
      </c>
      <c r="AJF36">
        <f>Parameters!AJF238</f>
        <v>0</v>
      </c>
      <c r="AJG36">
        <f>Parameters!AJG238</f>
        <v>0</v>
      </c>
      <c r="AJH36">
        <f>Parameters!AJH238</f>
        <v>0</v>
      </c>
      <c r="AJI36">
        <f>Parameters!AJI238</f>
        <v>0</v>
      </c>
      <c r="AJJ36">
        <f>Parameters!AJJ238</f>
        <v>0</v>
      </c>
      <c r="AJK36">
        <f>Parameters!AJK238</f>
        <v>0</v>
      </c>
      <c r="AJL36">
        <f>Parameters!AJL238</f>
        <v>0</v>
      </c>
      <c r="AJM36">
        <f>Parameters!AJM238</f>
        <v>0</v>
      </c>
      <c r="AJN36">
        <f>Parameters!AJN238</f>
        <v>0</v>
      </c>
      <c r="AJO36">
        <f>Parameters!AJO238</f>
        <v>0</v>
      </c>
      <c r="AJP36">
        <f>Parameters!AJP238</f>
        <v>0</v>
      </c>
      <c r="AJQ36">
        <f>Parameters!AJQ238</f>
        <v>0</v>
      </c>
      <c r="AJR36">
        <f>Parameters!AJR238</f>
        <v>0</v>
      </c>
      <c r="AJS36">
        <f>Parameters!AJS238</f>
        <v>0</v>
      </c>
      <c r="AJT36">
        <f>Parameters!AJT238</f>
        <v>0</v>
      </c>
      <c r="AJU36">
        <f>Parameters!AJU238</f>
        <v>0</v>
      </c>
      <c r="AJV36">
        <f>Parameters!AJV238</f>
        <v>0</v>
      </c>
      <c r="AJW36">
        <f>Parameters!AJW238</f>
        <v>0</v>
      </c>
      <c r="AJX36">
        <f>Parameters!AJX238</f>
        <v>0</v>
      </c>
      <c r="AJY36">
        <f>Parameters!AJY238</f>
        <v>0</v>
      </c>
      <c r="AJZ36">
        <f>Parameters!AJZ238</f>
        <v>0</v>
      </c>
      <c r="AKA36">
        <f>Parameters!AKA238</f>
        <v>0</v>
      </c>
      <c r="AKB36">
        <f>Parameters!AKB238</f>
        <v>0</v>
      </c>
      <c r="AKC36">
        <f>Parameters!AKC238</f>
        <v>0</v>
      </c>
      <c r="AKD36">
        <f>Parameters!AKD238</f>
        <v>0</v>
      </c>
      <c r="AKE36">
        <f>Parameters!AKE238</f>
        <v>0</v>
      </c>
      <c r="AKF36">
        <f>Parameters!AKF238</f>
        <v>0</v>
      </c>
      <c r="AKG36">
        <f>Parameters!AKG238</f>
        <v>0</v>
      </c>
      <c r="AKH36">
        <f>Parameters!AKH238</f>
        <v>0</v>
      </c>
      <c r="AKI36">
        <f>Parameters!AKI238</f>
        <v>0</v>
      </c>
      <c r="AKJ36">
        <f>Parameters!AKJ238</f>
        <v>0</v>
      </c>
      <c r="AKK36">
        <f>Parameters!AKK238</f>
        <v>0</v>
      </c>
      <c r="AKL36">
        <f>Parameters!AKL238</f>
        <v>0</v>
      </c>
      <c r="AKM36">
        <f>Parameters!AKM238</f>
        <v>0</v>
      </c>
      <c r="AKN36">
        <f>Parameters!AKN238</f>
        <v>0</v>
      </c>
      <c r="AKO36">
        <f>Parameters!AKO238</f>
        <v>0</v>
      </c>
      <c r="AKP36">
        <f>Parameters!AKP238</f>
        <v>0</v>
      </c>
      <c r="AKQ36">
        <f>Parameters!AKQ238</f>
        <v>0</v>
      </c>
      <c r="AKR36">
        <f>Parameters!AKR238</f>
        <v>0</v>
      </c>
      <c r="AKS36">
        <f>Parameters!AKS238</f>
        <v>0</v>
      </c>
      <c r="AKT36">
        <f>Parameters!AKT238</f>
        <v>0</v>
      </c>
      <c r="AKU36">
        <f>Parameters!AKU238</f>
        <v>0</v>
      </c>
      <c r="AKV36">
        <f>Parameters!AKV238</f>
        <v>0</v>
      </c>
      <c r="AKW36">
        <f>Parameters!AKW238</f>
        <v>0</v>
      </c>
      <c r="AKX36">
        <f>Parameters!AKX238</f>
        <v>0</v>
      </c>
      <c r="AKY36">
        <f>Parameters!AKY238</f>
        <v>0</v>
      </c>
      <c r="AKZ36">
        <f>Parameters!AKZ238</f>
        <v>0</v>
      </c>
      <c r="ALA36">
        <f>Parameters!ALA238</f>
        <v>0</v>
      </c>
      <c r="ALB36">
        <f>Parameters!ALB238</f>
        <v>0</v>
      </c>
      <c r="ALC36">
        <f>Parameters!ALC238</f>
        <v>0</v>
      </c>
      <c r="ALD36">
        <f>Parameters!ALD238</f>
        <v>0</v>
      </c>
      <c r="ALE36">
        <f>Parameters!ALE238</f>
        <v>0</v>
      </c>
      <c r="ALF36">
        <f>Parameters!ALF238</f>
        <v>0</v>
      </c>
      <c r="ALG36">
        <f>Parameters!ALG238</f>
        <v>0</v>
      </c>
      <c r="ALH36">
        <f>Parameters!ALH238</f>
        <v>0</v>
      </c>
      <c r="ALI36">
        <f>Parameters!ALI238</f>
        <v>0</v>
      </c>
      <c r="ALJ36">
        <f>Parameters!ALJ238</f>
        <v>0</v>
      </c>
      <c r="ALK36">
        <f>Parameters!ALK238</f>
        <v>0</v>
      </c>
      <c r="ALL36">
        <f>Parameters!ALL238</f>
        <v>0</v>
      </c>
      <c r="ALM36">
        <f>Parameters!ALM238</f>
        <v>0</v>
      </c>
      <c r="ALN36">
        <f>Parameters!ALN238</f>
        <v>0</v>
      </c>
      <c r="ALO36">
        <f>Parameters!ALO238</f>
        <v>0</v>
      </c>
      <c r="ALP36">
        <f>Parameters!ALP238</f>
        <v>0</v>
      </c>
      <c r="ALQ36">
        <f>Parameters!ALQ238</f>
        <v>0</v>
      </c>
      <c r="ALR36">
        <f>Parameters!ALR238</f>
        <v>0</v>
      </c>
      <c r="ALS36">
        <f>Parameters!ALS238</f>
        <v>0</v>
      </c>
      <c r="ALT36">
        <f>Parameters!ALT238</f>
        <v>0</v>
      </c>
      <c r="ALU36">
        <f>Parameters!ALU238</f>
        <v>0</v>
      </c>
      <c r="ALV36">
        <f>Parameters!ALV238</f>
        <v>0</v>
      </c>
      <c r="ALW36">
        <f>Parameters!ALW238</f>
        <v>0</v>
      </c>
      <c r="ALX36">
        <f>Parameters!ALX238</f>
        <v>0</v>
      </c>
      <c r="ALY36">
        <f>Parameters!ALY238</f>
        <v>0</v>
      </c>
      <c r="ALZ36">
        <f>Parameters!ALZ238</f>
        <v>0</v>
      </c>
      <c r="AMA36">
        <f>Parameters!AMA238</f>
        <v>0</v>
      </c>
      <c r="AMB36">
        <f>Parameters!AMB238</f>
        <v>0</v>
      </c>
      <c r="AMC36">
        <f>Parameters!AMC238</f>
        <v>0</v>
      </c>
      <c r="AMD36">
        <f>Parameters!AMD238</f>
        <v>0</v>
      </c>
      <c r="AME36">
        <f>Parameters!AME238</f>
        <v>0</v>
      </c>
      <c r="AMF36">
        <f>Parameters!AMF238</f>
        <v>0</v>
      </c>
      <c r="AMG36">
        <f>Parameters!AMG238</f>
        <v>0</v>
      </c>
      <c r="AMH36">
        <f>Parameters!AMH238</f>
        <v>0</v>
      </c>
      <c r="AMI36">
        <f>Parameters!AMI238</f>
        <v>0</v>
      </c>
      <c r="AMJ36">
        <f>Parameters!AMJ238</f>
        <v>0</v>
      </c>
      <c r="AMK36">
        <f>Parameters!AMK238</f>
        <v>0</v>
      </c>
      <c r="AML36">
        <f>Parameters!AML238</f>
        <v>0</v>
      </c>
      <c r="AMM36">
        <f>Parameters!AMM238</f>
        <v>0</v>
      </c>
      <c r="AMN36">
        <f>Parameters!AMN238</f>
        <v>0</v>
      </c>
      <c r="AMO36">
        <f>Parameters!AMO238</f>
        <v>0</v>
      </c>
      <c r="AMP36">
        <f>Parameters!AMP238</f>
        <v>0</v>
      </c>
      <c r="AMQ36">
        <f>Parameters!AMQ238</f>
        <v>0</v>
      </c>
      <c r="AMR36">
        <f>Parameters!AMR238</f>
        <v>0</v>
      </c>
      <c r="AMS36">
        <f>Parameters!AMS238</f>
        <v>0</v>
      </c>
      <c r="AMT36">
        <f>Parameters!AMT238</f>
        <v>0</v>
      </c>
      <c r="AMU36">
        <f>Parameters!AMU238</f>
        <v>0</v>
      </c>
      <c r="AMV36">
        <f>Parameters!AMV238</f>
        <v>0</v>
      </c>
      <c r="AMW36">
        <f>Parameters!AMW238</f>
        <v>0</v>
      </c>
      <c r="AMX36">
        <f>Parameters!AMX238</f>
        <v>0</v>
      </c>
      <c r="AMY36">
        <f>Parameters!AMY238</f>
        <v>0</v>
      </c>
      <c r="AMZ36">
        <f>Parameters!AMZ238</f>
        <v>0</v>
      </c>
      <c r="ANA36">
        <f>Parameters!ANA238</f>
        <v>0</v>
      </c>
      <c r="ANB36">
        <f>Parameters!ANB238</f>
        <v>0</v>
      </c>
      <c r="ANC36">
        <f>Parameters!ANC238</f>
        <v>0</v>
      </c>
      <c r="AND36">
        <f>Parameters!AND238</f>
        <v>0</v>
      </c>
      <c r="ANE36">
        <f>Parameters!ANE238</f>
        <v>0</v>
      </c>
      <c r="ANF36">
        <f>Parameters!ANF238</f>
        <v>0</v>
      </c>
      <c r="ANG36">
        <f>Parameters!ANG238</f>
        <v>0</v>
      </c>
      <c r="ANH36">
        <f>Parameters!ANH238</f>
        <v>0</v>
      </c>
      <c r="ANI36">
        <f>Parameters!ANI238</f>
        <v>0</v>
      </c>
      <c r="ANJ36">
        <f>Parameters!ANJ238</f>
        <v>0</v>
      </c>
      <c r="ANK36">
        <f>Parameters!ANK238</f>
        <v>0</v>
      </c>
      <c r="ANL36">
        <f>Parameters!ANL238</f>
        <v>0</v>
      </c>
      <c r="ANM36">
        <f>Parameters!ANM238</f>
        <v>0</v>
      </c>
      <c r="ANN36">
        <f>Parameters!ANN238</f>
        <v>0</v>
      </c>
      <c r="ANO36">
        <f>Parameters!ANO238</f>
        <v>0</v>
      </c>
      <c r="ANP36">
        <f>Parameters!ANP238</f>
        <v>0</v>
      </c>
      <c r="ANQ36">
        <f>Parameters!ANQ238</f>
        <v>0</v>
      </c>
      <c r="ANR36">
        <f>Parameters!ANR238</f>
        <v>0</v>
      </c>
      <c r="ANS36">
        <f>Parameters!ANS238</f>
        <v>0</v>
      </c>
      <c r="ANT36">
        <f>Parameters!ANT238</f>
        <v>0</v>
      </c>
      <c r="ANU36">
        <f>Parameters!ANU238</f>
        <v>0</v>
      </c>
      <c r="ANV36">
        <f>Parameters!ANV238</f>
        <v>0</v>
      </c>
      <c r="ANW36">
        <f>Parameters!ANW238</f>
        <v>0</v>
      </c>
      <c r="ANX36">
        <f>Parameters!ANX238</f>
        <v>0</v>
      </c>
      <c r="ANY36">
        <f>Parameters!ANY238</f>
        <v>0</v>
      </c>
      <c r="ANZ36">
        <f>Parameters!ANZ238</f>
        <v>0</v>
      </c>
      <c r="AOA36">
        <f>Parameters!AOA238</f>
        <v>0</v>
      </c>
      <c r="AOB36">
        <f>Parameters!AOB238</f>
        <v>0</v>
      </c>
      <c r="AOC36">
        <f>Parameters!AOC238</f>
        <v>0</v>
      </c>
      <c r="AOD36">
        <f>Parameters!AOD238</f>
        <v>0</v>
      </c>
      <c r="AOE36">
        <f>Parameters!AOE238</f>
        <v>0</v>
      </c>
      <c r="AOF36">
        <f>Parameters!AOF238</f>
        <v>0</v>
      </c>
      <c r="AOG36">
        <f>Parameters!AOG238</f>
        <v>0</v>
      </c>
      <c r="AOH36">
        <f>Parameters!AOH238</f>
        <v>0</v>
      </c>
      <c r="AOI36">
        <f>Parameters!AOI238</f>
        <v>0</v>
      </c>
      <c r="AOJ36">
        <f>Parameters!AOJ238</f>
        <v>0</v>
      </c>
      <c r="AOK36">
        <f>Parameters!AOK238</f>
        <v>0</v>
      </c>
      <c r="AOL36">
        <f>Parameters!AOL238</f>
        <v>0</v>
      </c>
      <c r="AOM36">
        <f>Parameters!AOM238</f>
        <v>0</v>
      </c>
      <c r="AON36">
        <f>Parameters!AON238</f>
        <v>0</v>
      </c>
      <c r="AOO36">
        <f>Parameters!AOO238</f>
        <v>0</v>
      </c>
      <c r="AOP36">
        <f>Parameters!AOP238</f>
        <v>0</v>
      </c>
      <c r="AOQ36">
        <f>Parameters!AOQ238</f>
        <v>0</v>
      </c>
      <c r="AOR36">
        <f>Parameters!AOR238</f>
        <v>0</v>
      </c>
      <c r="AOS36">
        <f>Parameters!AOS238</f>
        <v>0</v>
      </c>
      <c r="AOT36">
        <f>Parameters!AOT238</f>
        <v>0</v>
      </c>
      <c r="AOU36">
        <f>Parameters!AOU238</f>
        <v>0</v>
      </c>
      <c r="AOV36">
        <f>Parameters!AOV238</f>
        <v>0</v>
      </c>
      <c r="AOW36">
        <f>Parameters!AOW238</f>
        <v>0</v>
      </c>
      <c r="AOX36">
        <f>Parameters!AOX238</f>
        <v>0</v>
      </c>
      <c r="AOY36">
        <f>Parameters!AOY238</f>
        <v>0</v>
      </c>
      <c r="AOZ36">
        <f>Parameters!AOZ238</f>
        <v>0</v>
      </c>
      <c r="APA36">
        <f>Parameters!APA238</f>
        <v>0</v>
      </c>
      <c r="APB36">
        <f>Parameters!APB238</f>
        <v>0</v>
      </c>
      <c r="APC36">
        <f>Parameters!APC238</f>
        <v>0</v>
      </c>
      <c r="APD36">
        <f>Parameters!APD238</f>
        <v>0</v>
      </c>
      <c r="APE36">
        <f>Parameters!APE238</f>
        <v>0</v>
      </c>
      <c r="APF36">
        <f>Parameters!APF238</f>
        <v>0</v>
      </c>
      <c r="APG36">
        <f>Parameters!APG238</f>
        <v>0</v>
      </c>
      <c r="APH36">
        <f>Parameters!APH238</f>
        <v>0</v>
      </c>
      <c r="API36">
        <f>Parameters!API238</f>
        <v>0</v>
      </c>
      <c r="APJ36">
        <f>Parameters!APJ238</f>
        <v>0</v>
      </c>
      <c r="APK36">
        <f>Parameters!APK238</f>
        <v>0</v>
      </c>
      <c r="APL36">
        <f>Parameters!APL238</f>
        <v>0</v>
      </c>
      <c r="APM36">
        <f>Parameters!APM238</f>
        <v>0</v>
      </c>
      <c r="APN36">
        <f>Parameters!APN238</f>
        <v>0</v>
      </c>
      <c r="APO36">
        <f>Parameters!APO238</f>
        <v>0</v>
      </c>
      <c r="APP36">
        <f>Parameters!APP238</f>
        <v>0</v>
      </c>
      <c r="APQ36">
        <f>Parameters!APQ238</f>
        <v>0</v>
      </c>
      <c r="APR36">
        <f>Parameters!APR238</f>
        <v>0</v>
      </c>
      <c r="APS36">
        <f>Parameters!APS238</f>
        <v>0</v>
      </c>
      <c r="APT36">
        <f>Parameters!APT238</f>
        <v>0</v>
      </c>
      <c r="APU36">
        <f>Parameters!APU238</f>
        <v>0</v>
      </c>
      <c r="APV36">
        <f>Parameters!APV238</f>
        <v>0</v>
      </c>
      <c r="APW36">
        <f>Parameters!APW238</f>
        <v>0</v>
      </c>
      <c r="APX36">
        <f>Parameters!APX238</f>
        <v>0</v>
      </c>
      <c r="APY36">
        <f>Parameters!APY238</f>
        <v>0</v>
      </c>
      <c r="APZ36">
        <f>Parameters!APZ238</f>
        <v>0</v>
      </c>
      <c r="AQA36">
        <f>Parameters!AQA238</f>
        <v>0</v>
      </c>
      <c r="AQB36">
        <f>Parameters!AQB238</f>
        <v>0</v>
      </c>
      <c r="AQC36">
        <f>Parameters!AQC238</f>
        <v>0</v>
      </c>
      <c r="AQD36">
        <f>Parameters!AQD238</f>
        <v>0</v>
      </c>
      <c r="AQE36">
        <f>Parameters!AQE238</f>
        <v>0</v>
      </c>
      <c r="AQF36">
        <f>Parameters!AQF238</f>
        <v>0</v>
      </c>
      <c r="AQG36">
        <f>Parameters!AQG238</f>
        <v>0</v>
      </c>
      <c r="AQH36">
        <f>Parameters!AQH238</f>
        <v>0</v>
      </c>
      <c r="AQI36">
        <f>Parameters!AQI238</f>
        <v>0</v>
      </c>
      <c r="AQJ36">
        <f>Parameters!AQJ238</f>
        <v>0</v>
      </c>
      <c r="AQK36">
        <f>Parameters!AQK238</f>
        <v>0</v>
      </c>
      <c r="AQL36">
        <f>Parameters!AQL238</f>
        <v>0</v>
      </c>
      <c r="AQM36">
        <f>Parameters!AQM238</f>
        <v>0</v>
      </c>
      <c r="AQN36">
        <f>Parameters!AQN238</f>
        <v>0</v>
      </c>
      <c r="AQO36">
        <f>Parameters!AQO238</f>
        <v>0</v>
      </c>
      <c r="AQP36">
        <f>Parameters!AQP238</f>
        <v>0</v>
      </c>
      <c r="AQQ36">
        <f>Parameters!AQQ238</f>
        <v>0</v>
      </c>
      <c r="AQR36">
        <f>Parameters!AQR238</f>
        <v>0</v>
      </c>
      <c r="AQS36">
        <f>Parameters!AQS238</f>
        <v>0</v>
      </c>
      <c r="AQT36">
        <f>Parameters!AQT238</f>
        <v>0</v>
      </c>
      <c r="AQU36">
        <f>Parameters!AQU238</f>
        <v>0</v>
      </c>
      <c r="AQV36">
        <f>Parameters!AQV238</f>
        <v>0</v>
      </c>
      <c r="AQW36">
        <f>Parameters!AQW238</f>
        <v>0</v>
      </c>
      <c r="AQX36">
        <f>Parameters!AQX238</f>
        <v>0</v>
      </c>
      <c r="AQY36">
        <f>Parameters!AQY238</f>
        <v>0</v>
      </c>
      <c r="AQZ36">
        <f>Parameters!AQZ238</f>
        <v>0</v>
      </c>
      <c r="ARA36">
        <f>Parameters!ARA238</f>
        <v>0</v>
      </c>
      <c r="ARB36">
        <f>Parameters!ARB238</f>
        <v>0</v>
      </c>
      <c r="ARC36">
        <f>Parameters!ARC238</f>
        <v>0</v>
      </c>
      <c r="ARD36">
        <f>Parameters!ARD238</f>
        <v>0</v>
      </c>
      <c r="ARE36">
        <f>Parameters!ARE238</f>
        <v>0</v>
      </c>
      <c r="ARF36">
        <f>Parameters!ARF238</f>
        <v>0</v>
      </c>
      <c r="ARG36">
        <f>Parameters!ARG238</f>
        <v>0</v>
      </c>
      <c r="ARH36">
        <f>Parameters!ARH238</f>
        <v>0</v>
      </c>
      <c r="ARI36">
        <f>Parameters!ARI238</f>
        <v>0</v>
      </c>
      <c r="ARJ36">
        <f>Parameters!ARJ238</f>
        <v>0</v>
      </c>
      <c r="ARK36">
        <f>Parameters!ARK238</f>
        <v>0</v>
      </c>
      <c r="ARL36">
        <f>Parameters!ARL238</f>
        <v>0</v>
      </c>
      <c r="ARM36">
        <f>Parameters!ARM238</f>
        <v>0</v>
      </c>
      <c r="ARN36">
        <f>Parameters!ARN238</f>
        <v>0</v>
      </c>
      <c r="ARO36">
        <f>Parameters!ARO238</f>
        <v>0</v>
      </c>
      <c r="ARP36">
        <f>Parameters!ARP238</f>
        <v>0</v>
      </c>
      <c r="ARQ36">
        <f>Parameters!ARQ238</f>
        <v>0</v>
      </c>
      <c r="ARR36">
        <f>Parameters!ARR238</f>
        <v>0</v>
      </c>
      <c r="ARS36">
        <f>Parameters!ARS238</f>
        <v>0</v>
      </c>
      <c r="ART36">
        <f>Parameters!ART238</f>
        <v>0</v>
      </c>
      <c r="ARU36">
        <f>Parameters!ARU238</f>
        <v>0</v>
      </c>
      <c r="ARV36">
        <f>Parameters!ARV238</f>
        <v>0</v>
      </c>
      <c r="ARW36">
        <f>Parameters!ARW238</f>
        <v>0</v>
      </c>
      <c r="ARX36">
        <f>Parameters!ARX238</f>
        <v>0</v>
      </c>
      <c r="ARY36">
        <f>Parameters!ARY238</f>
        <v>0</v>
      </c>
      <c r="ARZ36">
        <f>Parameters!ARZ238</f>
        <v>0</v>
      </c>
      <c r="ASA36">
        <f>Parameters!ASA238</f>
        <v>0</v>
      </c>
      <c r="ASB36">
        <f>Parameters!ASB238</f>
        <v>0</v>
      </c>
      <c r="ASC36">
        <f>Parameters!ASC238</f>
        <v>0</v>
      </c>
      <c r="ASD36">
        <f>Parameters!ASD238</f>
        <v>0</v>
      </c>
      <c r="ASE36">
        <f>Parameters!ASE238</f>
        <v>0</v>
      </c>
      <c r="ASF36">
        <f>Parameters!ASF238</f>
        <v>0</v>
      </c>
      <c r="ASG36">
        <f>Parameters!ASG238</f>
        <v>0</v>
      </c>
      <c r="ASH36">
        <f>Parameters!ASH238</f>
        <v>0</v>
      </c>
      <c r="ASI36">
        <f>Parameters!ASI238</f>
        <v>0</v>
      </c>
      <c r="ASJ36">
        <f>Parameters!ASJ238</f>
        <v>0</v>
      </c>
      <c r="ASK36">
        <f>Parameters!ASK238</f>
        <v>0</v>
      </c>
      <c r="ASL36">
        <f>Parameters!ASL238</f>
        <v>0</v>
      </c>
      <c r="ASM36">
        <f>Parameters!ASM238</f>
        <v>0</v>
      </c>
      <c r="ASN36">
        <f>Parameters!ASN238</f>
        <v>0</v>
      </c>
      <c r="ASO36">
        <f>Parameters!ASO238</f>
        <v>0</v>
      </c>
      <c r="ASP36">
        <f>Parameters!ASP238</f>
        <v>0</v>
      </c>
      <c r="ASQ36">
        <f>Parameters!ASQ238</f>
        <v>0</v>
      </c>
      <c r="ASR36">
        <f>Parameters!ASR238</f>
        <v>0</v>
      </c>
      <c r="ASS36">
        <f>Parameters!ASS238</f>
        <v>0</v>
      </c>
      <c r="AST36">
        <f>Parameters!AST238</f>
        <v>0</v>
      </c>
      <c r="ASU36">
        <f>Parameters!ASU238</f>
        <v>0</v>
      </c>
      <c r="ASV36">
        <f>Parameters!ASV238</f>
        <v>0</v>
      </c>
      <c r="ASW36">
        <f>Parameters!ASW238</f>
        <v>0</v>
      </c>
      <c r="ASX36">
        <f>Parameters!ASX238</f>
        <v>0</v>
      </c>
      <c r="ASY36">
        <f>Parameters!ASY238</f>
        <v>0</v>
      </c>
      <c r="ASZ36">
        <f>Parameters!ASZ238</f>
        <v>0</v>
      </c>
      <c r="ATA36">
        <f>Parameters!ATA238</f>
        <v>0</v>
      </c>
      <c r="ATB36">
        <f>Parameters!ATB238</f>
        <v>0</v>
      </c>
      <c r="ATC36">
        <f>Parameters!ATC238</f>
        <v>0</v>
      </c>
      <c r="ATD36">
        <f>Parameters!ATD238</f>
        <v>0</v>
      </c>
      <c r="ATE36">
        <f>Parameters!ATE238</f>
        <v>0</v>
      </c>
      <c r="ATF36">
        <f>Parameters!ATF238</f>
        <v>0</v>
      </c>
      <c r="ATG36">
        <f>Parameters!ATG238</f>
        <v>0</v>
      </c>
      <c r="ATH36">
        <f>Parameters!ATH238</f>
        <v>0</v>
      </c>
      <c r="ATI36">
        <f>Parameters!ATI238</f>
        <v>0</v>
      </c>
      <c r="ATJ36">
        <f>Parameters!ATJ238</f>
        <v>0</v>
      </c>
      <c r="ATK36">
        <f>Parameters!ATK238</f>
        <v>0</v>
      </c>
      <c r="ATL36">
        <f>Parameters!ATL238</f>
        <v>0</v>
      </c>
      <c r="ATM36">
        <f>Parameters!ATM238</f>
        <v>0</v>
      </c>
      <c r="ATN36">
        <f>Parameters!ATN238</f>
        <v>0</v>
      </c>
      <c r="ATO36">
        <f>Parameters!ATO238</f>
        <v>0</v>
      </c>
      <c r="ATP36">
        <f>Parameters!ATP238</f>
        <v>0</v>
      </c>
      <c r="ATQ36">
        <f>Parameters!ATQ238</f>
        <v>0</v>
      </c>
      <c r="ATR36">
        <f>Parameters!ATR238</f>
        <v>0</v>
      </c>
      <c r="ATS36">
        <f>Parameters!ATS238</f>
        <v>0</v>
      </c>
      <c r="ATT36">
        <f>Parameters!ATT238</f>
        <v>0</v>
      </c>
      <c r="ATU36">
        <f>Parameters!ATU238</f>
        <v>0</v>
      </c>
      <c r="ATV36">
        <f>Parameters!ATV238</f>
        <v>0</v>
      </c>
      <c r="ATW36">
        <f>Parameters!ATW238</f>
        <v>0</v>
      </c>
      <c r="ATX36">
        <f>Parameters!ATX238</f>
        <v>0</v>
      </c>
      <c r="ATY36">
        <f>Parameters!ATY238</f>
        <v>0</v>
      </c>
      <c r="ATZ36">
        <f>Parameters!ATZ238</f>
        <v>0</v>
      </c>
      <c r="AUA36">
        <f>Parameters!AUA238</f>
        <v>0</v>
      </c>
      <c r="AUB36">
        <f>Parameters!AUB238</f>
        <v>0</v>
      </c>
      <c r="AUC36">
        <f>Parameters!AUC238</f>
        <v>0</v>
      </c>
      <c r="AUD36">
        <f>Parameters!AUD238</f>
        <v>0</v>
      </c>
      <c r="AUE36">
        <f>Parameters!AUE238</f>
        <v>0</v>
      </c>
      <c r="AUF36">
        <f>Parameters!AUF238</f>
        <v>0</v>
      </c>
      <c r="AUG36">
        <f>Parameters!AUG238</f>
        <v>0</v>
      </c>
      <c r="AUH36">
        <f>Parameters!AUH238</f>
        <v>0</v>
      </c>
      <c r="AUI36">
        <f>Parameters!AUI238</f>
        <v>0</v>
      </c>
      <c r="AUJ36">
        <f>Parameters!AUJ238</f>
        <v>0</v>
      </c>
      <c r="AUK36">
        <f>Parameters!AUK238</f>
        <v>0</v>
      </c>
      <c r="AUL36">
        <f>Parameters!AUL238</f>
        <v>0</v>
      </c>
      <c r="AUM36">
        <f>Parameters!AUM238</f>
        <v>0</v>
      </c>
      <c r="AUN36">
        <f>Parameters!AUN238</f>
        <v>0</v>
      </c>
      <c r="AUO36">
        <f>Parameters!AUO238</f>
        <v>0</v>
      </c>
      <c r="AUP36">
        <f>Parameters!AUP238</f>
        <v>0</v>
      </c>
      <c r="AUQ36">
        <f>Parameters!AUQ238</f>
        <v>0</v>
      </c>
      <c r="AUR36">
        <f>Parameters!AUR238</f>
        <v>0</v>
      </c>
      <c r="AUS36">
        <f>Parameters!AUS238</f>
        <v>0</v>
      </c>
      <c r="AUT36">
        <f>Parameters!AUT238</f>
        <v>0</v>
      </c>
      <c r="AUU36">
        <f>Parameters!AUU238</f>
        <v>0</v>
      </c>
      <c r="AUV36">
        <f>Parameters!AUV238</f>
        <v>0</v>
      </c>
      <c r="AUW36">
        <f>Parameters!AUW238</f>
        <v>0</v>
      </c>
      <c r="AUX36">
        <f>Parameters!AUX238</f>
        <v>0</v>
      </c>
      <c r="AUY36">
        <f>Parameters!AUY238</f>
        <v>0</v>
      </c>
      <c r="AUZ36">
        <f>Parameters!AUZ238</f>
        <v>0</v>
      </c>
      <c r="AVA36">
        <f>Parameters!AVA238</f>
        <v>0</v>
      </c>
      <c r="AVB36">
        <f>Parameters!AVB238</f>
        <v>0</v>
      </c>
      <c r="AVC36">
        <f>Parameters!AVC238</f>
        <v>0</v>
      </c>
      <c r="AVD36">
        <f>Parameters!AVD238</f>
        <v>0</v>
      </c>
      <c r="AVE36">
        <f>Parameters!AVE238</f>
        <v>0</v>
      </c>
      <c r="AVF36">
        <f>Parameters!AVF238</f>
        <v>0</v>
      </c>
      <c r="AVG36">
        <f>Parameters!AVG238</f>
        <v>0</v>
      </c>
      <c r="AVH36">
        <f>Parameters!AVH238</f>
        <v>0</v>
      </c>
      <c r="AVI36">
        <f>Parameters!AVI238</f>
        <v>0</v>
      </c>
      <c r="AVJ36">
        <f>Parameters!AVJ238</f>
        <v>0</v>
      </c>
      <c r="AVK36">
        <f>Parameters!AVK238</f>
        <v>0</v>
      </c>
      <c r="AVL36">
        <f>Parameters!AVL238</f>
        <v>0</v>
      </c>
      <c r="AVM36">
        <f>Parameters!AVM238</f>
        <v>0</v>
      </c>
      <c r="AVN36">
        <f>Parameters!AVN238</f>
        <v>0</v>
      </c>
      <c r="AVO36">
        <f>Parameters!AVO238</f>
        <v>0</v>
      </c>
      <c r="AVP36">
        <f>Parameters!AVP238</f>
        <v>0</v>
      </c>
      <c r="AVQ36">
        <f>Parameters!AVQ238</f>
        <v>0</v>
      </c>
      <c r="AVR36">
        <f>Parameters!AVR238</f>
        <v>0</v>
      </c>
      <c r="AVS36">
        <f>Parameters!AVS238</f>
        <v>0</v>
      </c>
      <c r="AVT36">
        <f>Parameters!AVT238</f>
        <v>0</v>
      </c>
      <c r="AVU36">
        <f>Parameters!AVU238</f>
        <v>0</v>
      </c>
      <c r="AVV36">
        <f>Parameters!AVV238</f>
        <v>0</v>
      </c>
      <c r="AVW36">
        <f>Parameters!AVW238</f>
        <v>0</v>
      </c>
      <c r="AVX36">
        <f>Parameters!AVX238</f>
        <v>0</v>
      </c>
      <c r="AVY36">
        <f>Parameters!AVY238</f>
        <v>0</v>
      </c>
      <c r="AVZ36">
        <f>Parameters!AVZ238</f>
        <v>0</v>
      </c>
      <c r="AWA36">
        <f>Parameters!AWA238</f>
        <v>0</v>
      </c>
      <c r="AWB36">
        <f>Parameters!AWB238</f>
        <v>0</v>
      </c>
      <c r="AWC36">
        <f>Parameters!AWC238</f>
        <v>0</v>
      </c>
      <c r="AWD36">
        <f>Parameters!AWD238</f>
        <v>0</v>
      </c>
      <c r="AWE36">
        <f>Parameters!AWE238</f>
        <v>0</v>
      </c>
      <c r="AWF36">
        <f>Parameters!AWF238</f>
        <v>0</v>
      </c>
      <c r="AWG36">
        <f>Parameters!AWG238</f>
        <v>0</v>
      </c>
      <c r="AWH36">
        <f>Parameters!AWH238</f>
        <v>0</v>
      </c>
      <c r="AWI36">
        <f>Parameters!AWI238</f>
        <v>0</v>
      </c>
      <c r="AWJ36">
        <f>Parameters!AWJ238</f>
        <v>0</v>
      </c>
      <c r="AWK36">
        <f>Parameters!AWK238</f>
        <v>0</v>
      </c>
      <c r="AWL36">
        <f>Parameters!AWL238</f>
        <v>0</v>
      </c>
      <c r="AWM36">
        <f>Parameters!AWM238</f>
        <v>0</v>
      </c>
      <c r="AWN36">
        <f>Parameters!AWN238</f>
        <v>0</v>
      </c>
      <c r="AWO36">
        <f>Parameters!AWO238</f>
        <v>0</v>
      </c>
      <c r="AWP36">
        <f>Parameters!AWP238</f>
        <v>0</v>
      </c>
      <c r="AWQ36">
        <f>Parameters!AWQ238</f>
        <v>0</v>
      </c>
      <c r="AWR36">
        <f>Parameters!AWR238</f>
        <v>0</v>
      </c>
      <c r="AWS36">
        <f>Parameters!AWS238</f>
        <v>0</v>
      </c>
      <c r="AWT36">
        <f>Parameters!AWT238</f>
        <v>0</v>
      </c>
      <c r="AWU36">
        <f>Parameters!AWU238</f>
        <v>0</v>
      </c>
      <c r="AWV36">
        <f>Parameters!AWV238</f>
        <v>0</v>
      </c>
      <c r="AWW36">
        <f>Parameters!AWW238</f>
        <v>0</v>
      </c>
      <c r="AWX36">
        <f>Parameters!AWX238</f>
        <v>0</v>
      </c>
      <c r="AWY36">
        <f>Parameters!AWY238</f>
        <v>0</v>
      </c>
      <c r="AWZ36">
        <f>Parameters!AWZ238</f>
        <v>0</v>
      </c>
      <c r="AXA36">
        <f>Parameters!AXA238</f>
        <v>0</v>
      </c>
      <c r="AXB36">
        <f>Parameters!AXB238</f>
        <v>0</v>
      </c>
      <c r="AXC36">
        <f>Parameters!AXC238</f>
        <v>0</v>
      </c>
      <c r="AXD36">
        <f>Parameters!AXD238</f>
        <v>0</v>
      </c>
      <c r="AXE36">
        <f>Parameters!AXE238</f>
        <v>0</v>
      </c>
      <c r="AXF36">
        <f>Parameters!AXF238</f>
        <v>0</v>
      </c>
      <c r="AXG36">
        <f>Parameters!AXG238</f>
        <v>0</v>
      </c>
      <c r="AXH36">
        <f>Parameters!AXH238</f>
        <v>0</v>
      </c>
      <c r="AXI36">
        <f>Parameters!AXI238</f>
        <v>0</v>
      </c>
      <c r="AXJ36">
        <f>Parameters!AXJ238</f>
        <v>0</v>
      </c>
      <c r="AXK36">
        <f>Parameters!AXK238</f>
        <v>0</v>
      </c>
      <c r="AXL36">
        <f>Parameters!AXL238</f>
        <v>0</v>
      </c>
      <c r="AXM36">
        <f>Parameters!AXM238</f>
        <v>0</v>
      </c>
      <c r="AXN36">
        <f>Parameters!AXN238</f>
        <v>0</v>
      </c>
      <c r="AXO36">
        <f>Parameters!AXO238</f>
        <v>0</v>
      </c>
      <c r="AXP36">
        <f>Parameters!AXP238</f>
        <v>0</v>
      </c>
      <c r="AXQ36">
        <f>Parameters!AXQ238</f>
        <v>0</v>
      </c>
      <c r="AXR36">
        <f>Parameters!AXR238</f>
        <v>0</v>
      </c>
      <c r="AXS36">
        <f>Parameters!AXS238</f>
        <v>0</v>
      </c>
      <c r="AXT36">
        <f>Parameters!AXT238</f>
        <v>0</v>
      </c>
      <c r="AXU36">
        <f>Parameters!AXU238</f>
        <v>0</v>
      </c>
      <c r="AXV36">
        <f>Parameters!AXV238</f>
        <v>0</v>
      </c>
      <c r="AXW36">
        <f>Parameters!AXW238</f>
        <v>0</v>
      </c>
      <c r="AXX36">
        <f>Parameters!AXX238</f>
        <v>0</v>
      </c>
      <c r="AXY36">
        <f>Parameters!AXY238</f>
        <v>0</v>
      </c>
      <c r="AXZ36">
        <f>Parameters!AXZ238</f>
        <v>0</v>
      </c>
      <c r="AYA36">
        <f>Parameters!AYA238</f>
        <v>0</v>
      </c>
      <c r="AYB36">
        <f>Parameters!AYB238</f>
        <v>0</v>
      </c>
      <c r="AYC36">
        <f>Parameters!AYC238</f>
        <v>0</v>
      </c>
      <c r="AYD36">
        <f>Parameters!AYD238</f>
        <v>0</v>
      </c>
      <c r="AYE36">
        <f>Parameters!AYE238</f>
        <v>0</v>
      </c>
      <c r="AYF36">
        <f>Parameters!AYF238</f>
        <v>0</v>
      </c>
      <c r="AYG36">
        <f>Parameters!AYG238</f>
        <v>0</v>
      </c>
      <c r="AYH36">
        <f>Parameters!AYH238</f>
        <v>0</v>
      </c>
      <c r="AYI36">
        <f>Parameters!AYI238</f>
        <v>0</v>
      </c>
      <c r="AYJ36">
        <f>Parameters!AYJ238</f>
        <v>0</v>
      </c>
      <c r="AYK36">
        <f>Parameters!AYK238</f>
        <v>0</v>
      </c>
      <c r="AYL36">
        <f>Parameters!AYL238</f>
        <v>0</v>
      </c>
      <c r="AYM36">
        <f>Parameters!AYM238</f>
        <v>0</v>
      </c>
      <c r="AYN36">
        <f>Parameters!AYN238</f>
        <v>0</v>
      </c>
      <c r="AYO36">
        <f>Parameters!AYO238</f>
        <v>0</v>
      </c>
      <c r="AYP36">
        <f>Parameters!AYP238</f>
        <v>0</v>
      </c>
      <c r="AYQ36">
        <f>Parameters!AYQ238</f>
        <v>0</v>
      </c>
      <c r="AYR36">
        <f>Parameters!AYR238</f>
        <v>0</v>
      </c>
      <c r="AYS36">
        <f>Parameters!AYS238</f>
        <v>0</v>
      </c>
      <c r="AYT36">
        <f>Parameters!AYT238</f>
        <v>0</v>
      </c>
      <c r="AYU36">
        <f>Parameters!AYU238</f>
        <v>0</v>
      </c>
      <c r="AYV36">
        <f>Parameters!AYV238</f>
        <v>0</v>
      </c>
      <c r="AYW36">
        <f>Parameters!AYW238</f>
        <v>0</v>
      </c>
      <c r="AYX36">
        <f>Parameters!AYX238</f>
        <v>0</v>
      </c>
      <c r="AYY36">
        <f>Parameters!AYY238</f>
        <v>0</v>
      </c>
      <c r="AYZ36">
        <f>Parameters!AYZ238</f>
        <v>0</v>
      </c>
      <c r="AZA36">
        <f>Parameters!AZA238</f>
        <v>0</v>
      </c>
      <c r="AZB36">
        <f>Parameters!AZB238</f>
        <v>0</v>
      </c>
      <c r="AZC36">
        <f>Parameters!AZC238</f>
        <v>0</v>
      </c>
      <c r="AZD36">
        <f>Parameters!AZD238</f>
        <v>0</v>
      </c>
      <c r="AZE36">
        <f>Parameters!AZE238</f>
        <v>0</v>
      </c>
      <c r="AZF36">
        <f>Parameters!AZF238</f>
        <v>0</v>
      </c>
      <c r="AZG36">
        <f>Parameters!AZG238</f>
        <v>0</v>
      </c>
      <c r="AZH36">
        <f>Parameters!AZH238</f>
        <v>0</v>
      </c>
      <c r="AZI36">
        <f>Parameters!AZI238</f>
        <v>0</v>
      </c>
      <c r="AZJ36">
        <f>Parameters!AZJ238</f>
        <v>0</v>
      </c>
      <c r="AZK36">
        <f>Parameters!AZK238</f>
        <v>0</v>
      </c>
      <c r="AZL36">
        <f>Parameters!AZL238</f>
        <v>0</v>
      </c>
      <c r="AZM36">
        <f>Parameters!AZM238</f>
        <v>0</v>
      </c>
      <c r="AZN36">
        <f>Parameters!AZN238</f>
        <v>0</v>
      </c>
      <c r="AZO36">
        <f>Parameters!AZO238</f>
        <v>0</v>
      </c>
      <c r="AZP36">
        <f>Parameters!AZP238</f>
        <v>0</v>
      </c>
      <c r="AZQ36">
        <f>Parameters!AZQ238</f>
        <v>0</v>
      </c>
      <c r="AZR36">
        <f>Parameters!AZR238</f>
        <v>0</v>
      </c>
      <c r="AZS36">
        <f>Parameters!AZS238</f>
        <v>0</v>
      </c>
      <c r="AZT36">
        <f>Parameters!AZT238</f>
        <v>0</v>
      </c>
      <c r="AZU36">
        <f>Parameters!AZU238</f>
        <v>0</v>
      </c>
      <c r="AZV36">
        <f>Parameters!AZV238</f>
        <v>0</v>
      </c>
      <c r="AZW36">
        <f>Parameters!AZW238</f>
        <v>0</v>
      </c>
      <c r="AZX36">
        <f>Parameters!AZX238</f>
        <v>0</v>
      </c>
      <c r="AZY36">
        <f>Parameters!AZY238</f>
        <v>0</v>
      </c>
      <c r="AZZ36">
        <f>Parameters!AZZ238</f>
        <v>0</v>
      </c>
      <c r="BAA36">
        <f>Parameters!BAA238</f>
        <v>0</v>
      </c>
      <c r="BAB36">
        <f>Parameters!BAB238</f>
        <v>0</v>
      </c>
      <c r="BAC36">
        <f>Parameters!BAC238</f>
        <v>0</v>
      </c>
      <c r="BAD36">
        <f>Parameters!BAD238</f>
        <v>0</v>
      </c>
      <c r="BAE36">
        <f>Parameters!BAE238</f>
        <v>0</v>
      </c>
      <c r="BAF36">
        <f>Parameters!BAF238</f>
        <v>0</v>
      </c>
      <c r="BAG36">
        <f>Parameters!BAG238</f>
        <v>0</v>
      </c>
      <c r="BAH36">
        <f>Parameters!BAH238</f>
        <v>0</v>
      </c>
      <c r="BAI36">
        <f>Parameters!BAI238</f>
        <v>0</v>
      </c>
      <c r="BAJ36">
        <f>Parameters!BAJ238</f>
        <v>0</v>
      </c>
      <c r="BAK36">
        <f>Parameters!BAK238</f>
        <v>0</v>
      </c>
      <c r="BAL36">
        <f>Parameters!BAL238</f>
        <v>0</v>
      </c>
      <c r="BAM36">
        <f>Parameters!BAM238</f>
        <v>0</v>
      </c>
      <c r="BAN36">
        <f>Parameters!BAN238</f>
        <v>0</v>
      </c>
      <c r="BAO36">
        <f>Parameters!BAO238</f>
        <v>0</v>
      </c>
      <c r="BAP36">
        <f>Parameters!BAP238</f>
        <v>0</v>
      </c>
      <c r="BAQ36">
        <f>Parameters!BAQ238</f>
        <v>0</v>
      </c>
      <c r="BAR36">
        <f>Parameters!BAR238</f>
        <v>0</v>
      </c>
      <c r="BAS36">
        <f>Parameters!BAS238</f>
        <v>0</v>
      </c>
      <c r="BAT36">
        <f>Parameters!BAT238</f>
        <v>0</v>
      </c>
      <c r="BAU36">
        <f>Parameters!BAU238</f>
        <v>0</v>
      </c>
      <c r="BAV36">
        <f>Parameters!BAV238</f>
        <v>0</v>
      </c>
      <c r="BAW36">
        <f>Parameters!BAW238</f>
        <v>0</v>
      </c>
      <c r="BAX36">
        <f>Parameters!BAX238</f>
        <v>0</v>
      </c>
      <c r="BAY36">
        <f>Parameters!BAY238</f>
        <v>0</v>
      </c>
      <c r="BAZ36">
        <f>Parameters!BAZ238</f>
        <v>0</v>
      </c>
      <c r="BBA36">
        <f>Parameters!BBA238</f>
        <v>0</v>
      </c>
      <c r="BBB36">
        <f>Parameters!BBB238</f>
        <v>0</v>
      </c>
      <c r="BBC36">
        <f>Parameters!BBC238</f>
        <v>0</v>
      </c>
      <c r="BBD36">
        <f>Parameters!BBD238</f>
        <v>0</v>
      </c>
      <c r="BBE36">
        <f>Parameters!BBE238</f>
        <v>0</v>
      </c>
      <c r="BBF36">
        <f>Parameters!BBF238</f>
        <v>0</v>
      </c>
      <c r="BBG36">
        <f>Parameters!BBG238</f>
        <v>0</v>
      </c>
      <c r="BBH36">
        <f>Parameters!BBH238</f>
        <v>0</v>
      </c>
      <c r="BBI36">
        <f>Parameters!BBI238</f>
        <v>0</v>
      </c>
      <c r="BBJ36">
        <f>Parameters!BBJ238</f>
        <v>0</v>
      </c>
      <c r="BBK36">
        <f>Parameters!BBK238</f>
        <v>0</v>
      </c>
      <c r="BBL36">
        <f>Parameters!BBL238</f>
        <v>0</v>
      </c>
      <c r="BBM36">
        <f>Parameters!BBM238</f>
        <v>0</v>
      </c>
      <c r="BBN36">
        <f>Parameters!BBN238</f>
        <v>0</v>
      </c>
      <c r="BBO36">
        <f>Parameters!BBO238</f>
        <v>0</v>
      </c>
      <c r="BBP36">
        <f>Parameters!BBP238</f>
        <v>0</v>
      </c>
      <c r="BBQ36">
        <f>Parameters!BBQ238</f>
        <v>0</v>
      </c>
      <c r="BBR36">
        <f>Parameters!BBR238</f>
        <v>0</v>
      </c>
      <c r="BBS36">
        <f>Parameters!BBS238</f>
        <v>0</v>
      </c>
      <c r="BBT36">
        <f>Parameters!BBT238</f>
        <v>0</v>
      </c>
      <c r="BBU36">
        <f>Parameters!BBU238</f>
        <v>0</v>
      </c>
      <c r="BBV36">
        <f>Parameters!BBV238</f>
        <v>0</v>
      </c>
      <c r="BBW36">
        <f>Parameters!BBW238</f>
        <v>0</v>
      </c>
      <c r="BBX36">
        <f>Parameters!BBX238</f>
        <v>0</v>
      </c>
      <c r="BBY36">
        <f>Parameters!BBY238</f>
        <v>0</v>
      </c>
      <c r="BBZ36">
        <f>Parameters!BBZ238</f>
        <v>0</v>
      </c>
      <c r="BCA36">
        <f>Parameters!BCA238</f>
        <v>0</v>
      </c>
      <c r="BCB36">
        <f>Parameters!BCB238</f>
        <v>0</v>
      </c>
      <c r="BCC36">
        <f>Parameters!BCC238</f>
        <v>0</v>
      </c>
      <c r="BCD36">
        <f>Parameters!BCD238</f>
        <v>0</v>
      </c>
      <c r="BCE36">
        <f>Parameters!BCE238</f>
        <v>0</v>
      </c>
      <c r="BCF36">
        <f>Parameters!BCF238</f>
        <v>0</v>
      </c>
      <c r="BCG36">
        <f>Parameters!BCG238</f>
        <v>0</v>
      </c>
      <c r="BCH36">
        <f>Parameters!BCH238</f>
        <v>0</v>
      </c>
      <c r="BCI36">
        <f>Parameters!BCI238</f>
        <v>0</v>
      </c>
      <c r="BCJ36">
        <f>Parameters!BCJ238</f>
        <v>0</v>
      </c>
      <c r="BCK36">
        <f>Parameters!BCK238</f>
        <v>0</v>
      </c>
      <c r="BCL36">
        <f>Parameters!BCL238</f>
        <v>0</v>
      </c>
      <c r="BCM36">
        <f>Parameters!BCM238</f>
        <v>0</v>
      </c>
      <c r="BCN36">
        <f>Parameters!BCN238</f>
        <v>0</v>
      </c>
      <c r="BCO36">
        <f>Parameters!BCO238</f>
        <v>0</v>
      </c>
      <c r="BCP36">
        <f>Parameters!BCP238</f>
        <v>0</v>
      </c>
      <c r="BCQ36">
        <f>Parameters!BCQ238</f>
        <v>0</v>
      </c>
      <c r="BCR36">
        <f>Parameters!BCR238</f>
        <v>0</v>
      </c>
      <c r="BCS36">
        <f>Parameters!BCS238</f>
        <v>0</v>
      </c>
      <c r="BCT36">
        <f>Parameters!BCT238</f>
        <v>0</v>
      </c>
      <c r="BCU36">
        <f>Parameters!BCU238</f>
        <v>0</v>
      </c>
      <c r="BCV36">
        <f>Parameters!BCV238</f>
        <v>0</v>
      </c>
      <c r="BCW36">
        <f>Parameters!BCW238</f>
        <v>0</v>
      </c>
      <c r="BCX36">
        <f>Parameters!BCX238</f>
        <v>0</v>
      </c>
      <c r="BCY36">
        <f>Parameters!BCY238</f>
        <v>0</v>
      </c>
      <c r="BCZ36">
        <f>Parameters!BCZ238</f>
        <v>0</v>
      </c>
      <c r="BDA36">
        <f>Parameters!BDA238</f>
        <v>0</v>
      </c>
      <c r="BDB36">
        <f>Parameters!BDB238</f>
        <v>0</v>
      </c>
      <c r="BDC36">
        <f>Parameters!BDC238</f>
        <v>0</v>
      </c>
      <c r="BDD36">
        <f>Parameters!BDD238</f>
        <v>0</v>
      </c>
      <c r="BDE36">
        <f>Parameters!BDE238</f>
        <v>0</v>
      </c>
      <c r="BDF36">
        <f>Parameters!BDF238</f>
        <v>0</v>
      </c>
      <c r="BDG36">
        <f>Parameters!BDG238</f>
        <v>0</v>
      </c>
      <c r="BDH36">
        <f>Parameters!BDH238</f>
        <v>0</v>
      </c>
      <c r="BDI36">
        <f>Parameters!BDI238</f>
        <v>0</v>
      </c>
      <c r="BDJ36">
        <f>Parameters!BDJ238</f>
        <v>0</v>
      </c>
      <c r="BDK36">
        <f>Parameters!BDK238</f>
        <v>0</v>
      </c>
      <c r="BDL36">
        <f>Parameters!BDL238</f>
        <v>0</v>
      </c>
      <c r="BDM36">
        <f>Parameters!BDM238</f>
        <v>0</v>
      </c>
      <c r="BDN36">
        <f>Parameters!BDN238</f>
        <v>0</v>
      </c>
      <c r="BDO36">
        <f>Parameters!BDO238</f>
        <v>0</v>
      </c>
      <c r="BDP36">
        <f>Parameters!BDP238</f>
        <v>0</v>
      </c>
      <c r="BDQ36">
        <f>Parameters!BDQ238</f>
        <v>0</v>
      </c>
      <c r="BDR36">
        <f>Parameters!BDR238</f>
        <v>0</v>
      </c>
      <c r="BDS36">
        <f>Parameters!BDS238</f>
        <v>0</v>
      </c>
      <c r="BDT36">
        <f>Parameters!BDT238</f>
        <v>0</v>
      </c>
      <c r="BDU36">
        <f>Parameters!BDU238</f>
        <v>0</v>
      </c>
      <c r="BDV36">
        <f>Parameters!BDV238</f>
        <v>0</v>
      </c>
      <c r="BDW36">
        <f>Parameters!BDW238</f>
        <v>0</v>
      </c>
      <c r="BDX36">
        <f>Parameters!BDX238</f>
        <v>0</v>
      </c>
      <c r="BDY36">
        <f>Parameters!BDY238</f>
        <v>0</v>
      </c>
      <c r="BDZ36">
        <f>Parameters!BDZ238</f>
        <v>0</v>
      </c>
      <c r="BEA36">
        <f>Parameters!BEA238</f>
        <v>0</v>
      </c>
      <c r="BEB36">
        <f>Parameters!BEB238</f>
        <v>0</v>
      </c>
      <c r="BEC36">
        <f>Parameters!BEC238</f>
        <v>0</v>
      </c>
      <c r="BED36">
        <f>Parameters!BED238</f>
        <v>0</v>
      </c>
      <c r="BEE36">
        <f>Parameters!BEE238</f>
        <v>0</v>
      </c>
      <c r="BEF36">
        <f>Parameters!BEF238</f>
        <v>0</v>
      </c>
      <c r="BEG36">
        <f>Parameters!BEG238</f>
        <v>0</v>
      </c>
      <c r="BEH36">
        <f>Parameters!BEH238</f>
        <v>0</v>
      </c>
      <c r="BEI36">
        <f>Parameters!BEI238</f>
        <v>0</v>
      </c>
      <c r="BEJ36">
        <f>Parameters!BEJ238</f>
        <v>0</v>
      </c>
      <c r="BEK36">
        <f>Parameters!BEK238</f>
        <v>0</v>
      </c>
      <c r="BEL36">
        <f>Parameters!BEL238</f>
        <v>0</v>
      </c>
      <c r="BEM36">
        <f>Parameters!BEM238</f>
        <v>0</v>
      </c>
      <c r="BEN36">
        <f>Parameters!BEN238</f>
        <v>0</v>
      </c>
      <c r="BEO36">
        <f>Parameters!BEO238</f>
        <v>0</v>
      </c>
      <c r="BEP36">
        <f>Parameters!BEP238</f>
        <v>0</v>
      </c>
      <c r="BEQ36">
        <f>Parameters!BEQ238</f>
        <v>0</v>
      </c>
      <c r="BER36">
        <f>Parameters!BER238</f>
        <v>0</v>
      </c>
      <c r="BES36">
        <f>Parameters!BES238</f>
        <v>0</v>
      </c>
      <c r="BET36">
        <f>Parameters!BET238</f>
        <v>0</v>
      </c>
      <c r="BEU36">
        <f>Parameters!BEU238</f>
        <v>0</v>
      </c>
      <c r="BEV36">
        <f>Parameters!BEV238</f>
        <v>0</v>
      </c>
      <c r="BEW36">
        <f>Parameters!BEW238</f>
        <v>0</v>
      </c>
      <c r="BEX36">
        <f>Parameters!BEX238</f>
        <v>0</v>
      </c>
      <c r="BEY36">
        <f>Parameters!BEY238</f>
        <v>0</v>
      </c>
      <c r="BEZ36">
        <f>Parameters!BEZ238</f>
        <v>0</v>
      </c>
      <c r="BFA36">
        <f>Parameters!BFA238</f>
        <v>0</v>
      </c>
      <c r="BFB36">
        <f>Parameters!BFB238</f>
        <v>0</v>
      </c>
      <c r="BFC36">
        <f>Parameters!BFC238</f>
        <v>0</v>
      </c>
      <c r="BFD36">
        <f>Parameters!BFD238</f>
        <v>0</v>
      </c>
      <c r="BFE36">
        <f>Parameters!BFE238</f>
        <v>0</v>
      </c>
      <c r="BFF36">
        <f>Parameters!BFF238</f>
        <v>0</v>
      </c>
      <c r="BFG36">
        <f>Parameters!BFG238</f>
        <v>0</v>
      </c>
      <c r="BFH36">
        <f>Parameters!BFH238</f>
        <v>0</v>
      </c>
      <c r="BFI36">
        <f>Parameters!BFI238</f>
        <v>0</v>
      </c>
      <c r="BFJ36">
        <f>Parameters!BFJ238</f>
        <v>0</v>
      </c>
      <c r="BFK36">
        <f>Parameters!BFK238</f>
        <v>0</v>
      </c>
      <c r="BFL36">
        <f>Parameters!BFL238</f>
        <v>0</v>
      </c>
      <c r="BFM36">
        <f>Parameters!BFM238</f>
        <v>0</v>
      </c>
      <c r="BFN36">
        <f>Parameters!BFN238</f>
        <v>0</v>
      </c>
      <c r="BFO36">
        <f>Parameters!BFO238</f>
        <v>0</v>
      </c>
      <c r="BFP36">
        <f>Parameters!BFP238</f>
        <v>0</v>
      </c>
      <c r="BFQ36">
        <f>Parameters!BFQ238</f>
        <v>0</v>
      </c>
      <c r="BFR36">
        <f>Parameters!BFR238</f>
        <v>0</v>
      </c>
      <c r="BFS36">
        <f>Parameters!BFS238</f>
        <v>0</v>
      </c>
      <c r="BFT36">
        <f>Parameters!BFT238</f>
        <v>0</v>
      </c>
      <c r="BFU36">
        <f>Parameters!BFU238</f>
        <v>0</v>
      </c>
      <c r="BFV36">
        <f>Parameters!BFV238</f>
        <v>0</v>
      </c>
      <c r="BFW36">
        <f>Parameters!BFW238</f>
        <v>0</v>
      </c>
      <c r="BFX36">
        <f>Parameters!BFX238</f>
        <v>0</v>
      </c>
      <c r="BFY36">
        <f>Parameters!BFY238</f>
        <v>0</v>
      </c>
      <c r="BFZ36">
        <f>Parameters!BFZ238</f>
        <v>0</v>
      </c>
      <c r="BGA36">
        <f>Parameters!BGA238</f>
        <v>0</v>
      </c>
      <c r="BGB36">
        <f>Parameters!BGB238</f>
        <v>0</v>
      </c>
      <c r="BGC36">
        <f>Parameters!BGC238</f>
        <v>0</v>
      </c>
      <c r="BGD36">
        <f>Parameters!BGD238</f>
        <v>0</v>
      </c>
      <c r="BGE36">
        <f>Parameters!BGE238</f>
        <v>0</v>
      </c>
      <c r="BGF36">
        <f>Parameters!BGF238</f>
        <v>0</v>
      </c>
      <c r="BGG36">
        <f>Parameters!BGG238</f>
        <v>0</v>
      </c>
      <c r="BGH36">
        <f>Parameters!BGH238</f>
        <v>0</v>
      </c>
      <c r="BGI36">
        <f>Parameters!BGI238</f>
        <v>0</v>
      </c>
      <c r="BGJ36">
        <f>Parameters!BGJ238</f>
        <v>0</v>
      </c>
      <c r="BGK36">
        <f>Parameters!BGK238</f>
        <v>0</v>
      </c>
      <c r="BGL36">
        <f>Parameters!BGL238</f>
        <v>0</v>
      </c>
      <c r="BGM36">
        <f>Parameters!BGM238</f>
        <v>0</v>
      </c>
      <c r="BGN36">
        <f>Parameters!BGN238</f>
        <v>0</v>
      </c>
      <c r="BGO36">
        <f>Parameters!BGO238</f>
        <v>0</v>
      </c>
      <c r="BGP36">
        <f>Parameters!BGP238</f>
        <v>0</v>
      </c>
      <c r="BGQ36">
        <f>Parameters!BGQ238</f>
        <v>0</v>
      </c>
      <c r="BGR36">
        <f>Parameters!BGR238</f>
        <v>0</v>
      </c>
      <c r="BGS36">
        <f>Parameters!BGS238</f>
        <v>0</v>
      </c>
      <c r="BGT36">
        <f>Parameters!BGT238</f>
        <v>0</v>
      </c>
      <c r="BGU36">
        <f>Parameters!BGU238</f>
        <v>0</v>
      </c>
      <c r="BGV36">
        <f>Parameters!BGV238</f>
        <v>0</v>
      </c>
      <c r="BGW36">
        <f>Parameters!BGW238</f>
        <v>0</v>
      </c>
      <c r="BGX36">
        <f>Parameters!BGX238</f>
        <v>0</v>
      </c>
      <c r="BGY36">
        <f>Parameters!BGY238</f>
        <v>0</v>
      </c>
      <c r="BGZ36">
        <f>Parameters!BGZ238</f>
        <v>0</v>
      </c>
      <c r="BHA36">
        <f>Parameters!BHA238</f>
        <v>0</v>
      </c>
      <c r="BHB36">
        <f>Parameters!BHB238</f>
        <v>0</v>
      </c>
      <c r="BHC36">
        <f>Parameters!BHC238</f>
        <v>0</v>
      </c>
      <c r="BHD36">
        <f>Parameters!BHD238</f>
        <v>0</v>
      </c>
      <c r="BHE36">
        <f>Parameters!BHE238</f>
        <v>0</v>
      </c>
      <c r="BHF36">
        <f>Parameters!BHF238</f>
        <v>0</v>
      </c>
      <c r="BHG36">
        <f>Parameters!BHG238</f>
        <v>0</v>
      </c>
      <c r="BHH36">
        <f>Parameters!BHH238</f>
        <v>0</v>
      </c>
      <c r="BHI36">
        <f>Parameters!BHI238</f>
        <v>0</v>
      </c>
      <c r="BHJ36">
        <f>Parameters!BHJ238</f>
        <v>0</v>
      </c>
      <c r="BHK36">
        <f>Parameters!BHK238</f>
        <v>0</v>
      </c>
      <c r="BHL36">
        <f>Parameters!BHL238</f>
        <v>0</v>
      </c>
      <c r="BHM36">
        <f>Parameters!BHM238</f>
        <v>0</v>
      </c>
      <c r="BHN36">
        <f>Parameters!BHN238</f>
        <v>0</v>
      </c>
      <c r="BHO36">
        <f>Parameters!BHO238</f>
        <v>0</v>
      </c>
      <c r="BHP36">
        <f>Parameters!BHP238</f>
        <v>0</v>
      </c>
      <c r="BHQ36">
        <f>Parameters!BHQ238</f>
        <v>0</v>
      </c>
      <c r="BHR36">
        <f>Parameters!BHR238</f>
        <v>0</v>
      </c>
      <c r="BHS36">
        <f>Parameters!BHS238</f>
        <v>0</v>
      </c>
      <c r="BHT36">
        <f>Parameters!BHT238</f>
        <v>0</v>
      </c>
      <c r="BHU36">
        <f>Parameters!BHU238</f>
        <v>0</v>
      </c>
      <c r="BHV36">
        <f>Parameters!BHV238</f>
        <v>0</v>
      </c>
      <c r="BHW36">
        <f>Parameters!BHW238</f>
        <v>0</v>
      </c>
      <c r="BHX36">
        <f>Parameters!BHX238</f>
        <v>0</v>
      </c>
      <c r="BHY36">
        <f>Parameters!BHY238</f>
        <v>0</v>
      </c>
      <c r="BHZ36">
        <f>Parameters!BHZ238</f>
        <v>0</v>
      </c>
      <c r="BIA36">
        <f>Parameters!BIA238</f>
        <v>0</v>
      </c>
      <c r="BIB36">
        <f>Parameters!BIB238</f>
        <v>0</v>
      </c>
      <c r="BIC36">
        <f>Parameters!BIC238</f>
        <v>0</v>
      </c>
      <c r="BID36">
        <f>Parameters!BID238</f>
        <v>0</v>
      </c>
      <c r="BIE36">
        <f>Parameters!BIE238</f>
        <v>0</v>
      </c>
      <c r="BIF36">
        <f>Parameters!BIF238</f>
        <v>0</v>
      </c>
      <c r="BIG36">
        <f>Parameters!BIG238</f>
        <v>0</v>
      </c>
      <c r="BIH36">
        <f>Parameters!BIH238</f>
        <v>0</v>
      </c>
      <c r="BII36">
        <f>Parameters!BII238</f>
        <v>0</v>
      </c>
      <c r="BIJ36">
        <f>Parameters!BIJ238</f>
        <v>0</v>
      </c>
      <c r="BIK36">
        <f>Parameters!BIK238</f>
        <v>0</v>
      </c>
      <c r="BIL36">
        <f>Parameters!BIL238</f>
        <v>0</v>
      </c>
      <c r="BIM36">
        <f>Parameters!BIM238</f>
        <v>0</v>
      </c>
      <c r="BIN36">
        <f>Parameters!BIN238</f>
        <v>0</v>
      </c>
      <c r="BIO36">
        <f>Parameters!BIO238</f>
        <v>0</v>
      </c>
      <c r="BIP36">
        <f>Parameters!BIP238</f>
        <v>0</v>
      </c>
      <c r="BIQ36">
        <f>Parameters!BIQ238</f>
        <v>0</v>
      </c>
      <c r="BIR36">
        <f>Parameters!BIR238</f>
        <v>0</v>
      </c>
      <c r="BIS36">
        <f>Parameters!BIS238</f>
        <v>0</v>
      </c>
      <c r="BIT36">
        <f>Parameters!BIT238</f>
        <v>0</v>
      </c>
      <c r="BIU36">
        <f>Parameters!BIU238</f>
        <v>0</v>
      </c>
      <c r="BIV36">
        <f>Parameters!BIV238</f>
        <v>0</v>
      </c>
      <c r="BIW36">
        <f>Parameters!BIW238</f>
        <v>0</v>
      </c>
      <c r="BIX36">
        <f>Parameters!BIX238</f>
        <v>0</v>
      </c>
      <c r="BIY36">
        <f>Parameters!BIY238</f>
        <v>0</v>
      </c>
      <c r="BIZ36">
        <f>Parameters!BIZ238</f>
        <v>0</v>
      </c>
      <c r="BJA36">
        <f>Parameters!BJA238</f>
        <v>0</v>
      </c>
      <c r="BJB36">
        <f>Parameters!BJB238</f>
        <v>0</v>
      </c>
      <c r="BJC36">
        <f>Parameters!BJC238</f>
        <v>0</v>
      </c>
      <c r="BJD36">
        <f>Parameters!BJD238</f>
        <v>0</v>
      </c>
      <c r="BJE36">
        <f>Parameters!BJE238</f>
        <v>0</v>
      </c>
      <c r="BJF36">
        <f>Parameters!BJF238</f>
        <v>0</v>
      </c>
      <c r="BJG36">
        <f>Parameters!BJG238</f>
        <v>0</v>
      </c>
      <c r="BJH36">
        <f>Parameters!BJH238</f>
        <v>0</v>
      </c>
      <c r="BJI36">
        <f>Parameters!BJI238</f>
        <v>0</v>
      </c>
      <c r="BJJ36">
        <f>Parameters!BJJ238</f>
        <v>0</v>
      </c>
      <c r="BJK36">
        <f>Parameters!BJK238</f>
        <v>0</v>
      </c>
      <c r="BJL36">
        <f>Parameters!BJL238</f>
        <v>0</v>
      </c>
      <c r="BJM36">
        <f>Parameters!BJM238</f>
        <v>0</v>
      </c>
      <c r="BJN36">
        <f>Parameters!BJN238</f>
        <v>0</v>
      </c>
      <c r="BJO36">
        <f>Parameters!BJO238</f>
        <v>0</v>
      </c>
      <c r="BJP36">
        <f>Parameters!BJP238</f>
        <v>0</v>
      </c>
      <c r="BJQ36">
        <f>Parameters!BJQ238</f>
        <v>0</v>
      </c>
      <c r="BJR36">
        <f>Parameters!BJR238</f>
        <v>0</v>
      </c>
      <c r="BJS36">
        <f>Parameters!BJS238</f>
        <v>0</v>
      </c>
      <c r="BJT36">
        <f>Parameters!BJT238</f>
        <v>0</v>
      </c>
      <c r="BJU36">
        <f>Parameters!BJU238</f>
        <v>0</v>
      </c>
      <c r="BJV36">
        <f>Parameters!BJV238</f>
        <v>0</v>
      </c>
      <c r="BJW36">
        <f>Parameters!BJW238</f>
        <v>0</v>
      </c>
      <c r="BJX36">
        <f>Parameters!BJX238</f>
        <v>0</v>
      </c>
      <c r="BJY36">
        <f>Parameters!BJY238</f>
        <v>0</v>
      </c>
      <c r="BJZ36">
        <f>Parameters!BJZ238</f>
        <v>0</v>
      </c>
      <c r="BKA36">
        <f>Parameters!BKA238</f>
        <v>0</v>
      </c>
      <c r="BKB36">
        <f>Parameters!BKB238</f>
        <v>0</v>
      </c>
      <c r="BKC36">
        <f>Parameters!BKC238</f>
        <v>0</v>
      </c>
      <c r="BKD36">
        <f>Parameters!BKD238</f>
        <v>0</v>
      </c>
      <c r="BKE36">
        <f>Parameters!BKE238</f>
        <v>0</v>
      </c>
      <c r="BKF36">
        <f>Parameters!BKF238</f>
        <v>0</v>
      </c>
      <c r="BKG36">
        <f>Parameters!BKG238</f>
        <v>0</v>
      </c>
      <c r="BKH36">
        <f>Parameters!BKH238</f>
        <v>0</v>
      </c>
      <c r="BKI36">
        <f>Parameters!BKI238</f>
        <v>0</v>
      </c>
      <c r="BKJ36">
        <f>Parameters!BKJ238</f>
        <v>0</v>
      </c>
      <c r="BKK36">
        <f>Parameters!BKK238</f>
        <v>0</v>
      </c>
      <c r="BKL36">
        <f>Parameters!BKL238</f>
        <v>0</v>
      </c>
      <c r="BKM36">
        <f>Parameters!BKM238</f>
        <v>0</v>
      </c>
      <c r="BKN36">
        <f>Parameters!BKN238</f>
        <v>0</v>
      </c>
      <c r="BKO36">
        <f>Parameters!BKO238</f>
        <v>0</v>
      </c>
      <c r="BKP36">
        <f>Parameters!BKP238</f>
        <v>0</v>
      </c>
      <c r="BKQ36">
        <f>Parameters!BKQ238</f>
        <v>0</v>
      </c>
      <c r="BKR36">
        <f>Parameters!BKR238</f>
        <v>0</v>
      </c>
      <c r="BKS36">
        <f>Parameters!BKS238</f>
        <v>0</v>
      </c>
      <c r="BKT36">
        <f>Parameters!BKT238</f>
        <v>0</v>
      </c>
      <c r="BKU36">
        <f>Parameters!BKU238</f>
        <v>0</v>
      </c>
      <c r="BKV36">
        <f>Parameters!BKV238</f>
        <v>0</v>
      </c>
      <c r="BKW36">
        <f>Parameters!BKW238</f>
        <v>0</v>
      </c>
      <c r="BKX36">
        <f>Parameters!BKX238</f>
        <v>0</v>
      </c>
      <c r="BKY36">
        <f>Parameters!BKY238</f>
        <v>0</v>
      </c>
      <c r="BKZ36">
        <f>Parameters!BKZ238</f>
        <v>0</v>
      </c>
      <c r="BLA36">
        <f>Parameters!BLA238</f>
        <v>0</v>
      </c>
      <c r="BLB36">
        <f>Parameters!BLB238</f>
        <v>0</v>
      </c>
      <c r="BLC36">
        <f>Parameters!BLC238</f>
        <v>0</v>
      </c>
      <c r="BLD36">
        <f>Parameters!BLD238</f>
        <v>0</v>
      </c>
      <c r="BLE36">
        <f>Parameters!BLE238</f>
        <v>0</v>
      </c>
      <c r="BLF36">
        <f>Parameters!BLF238</f>
        <v>0</v>
      </c>
      <c r="BLG36">
        <f>Parameters!BLG238</f>
        <v>0</v>
      </c>
      <c r="BLH36">
        <f>Parameters!BLH238</f>
        <v>0</v>
      </c>
      <c r="BLI36">
        <f>Parameters!BLI238</f>
        <v>0</v>
      </c>
      <c r="BLJ36">
        <f>Parameters!BLJ238</f>
        <v>0</v>
      </c>
      <c r="BLK36">
        <f>Parameters!BLK238</f>
        <v>0</v>
      </c>
      <c r="BLL36">
        <f>Parameters!BLL238</f>
        <v>0</v>
      </c>
      <c r="BLM36">
        <f>Parameters!BLM238</f>
        <v>0</v>
      </c>
      <c r="BLN36">
        <f>Parameters!BLN238</f>
        <v>0</v>
      </c>
      <c r="BLO36">
        <f>Parameters!BLO238</f>
        <v>0</v>
      </c>
      <c r="BLP36">
        <f>Parameters!BLP238</f>
        <v>0</v>
      </c>
      <c r="BLQ36">
        <f>Parameters!BLQ238</f>
        <v>0</v>
      </c>
      <c r="BLR36">
        <f>Parameters!BLR238</f>
        <v>0</v>
      </c>
      <c r="BLS36">
        <f>Parameters!BLS238</f>
        <v>0</v>
      </c>
      <c r="BLT36">
        <f>Parameters!BLT238</f>
        <v>0</v>
      </c>
      <c r="BLU36">
        <f>Parameters!BLU238</f>
        <v>0</v>
      </c>
      <c r="BLV36">
        <f>Parameters!BLV238</f>
        <v>0</v>
      </c>
      <c r="BLW36">
        <f>Parameters!BLW238</f>
        <v>0</v>
      </c>
      <c r="BLX36">
        <f>Parameters!BLX238</f>
        <v>0</v>
      </c>
      <c r="BLY36">
        <f>Parameters!BLY238</f>
        <v>0</v>
      </c>
      <c r="BLZ36">
        <f>Parameters!BLZ238</f>
        <v>0</v>
      </c>
      <c r="BMA36">
        <f>Parameters!BMA238</f>
        <v>0</v>
      </c>
      <c r="BMB36">
        <f>Parameters!BMB238</f>
        <v>0</v>
      </c>
      <c r="BMC36">
        <f>Parameters!BMC238</f>
        <v>0</v>
      </c>
      <c r="BMD36">
        <f>Parameters!BMD238</f>
        <v>0</v>
      </c>
      <c r="BME36">
        <f>Parameters!BME238</f>
        <v>0</v>
      </c>
      <c r="BMF36">
        <f>Parameters!BMF238</f>
        <v>0</v>
      </c>
      <c r="BMG36">
        <f>Parameters!BMG238</f>
        <v>0</v>
      </c>
      <c r="BMH36">
        <f>Parameters!BMH238</f>
        <v>0</v>
      </c>
      <c r="BMI36">
        <f>Parameters!BMI238</f>
        <v>0</v>
      </c>
      <c r="BMJ36">
        <f>Parameters!BMJ238</f>
        <v>0</v>
      </c>
      <c r="BMK36">
        <f>Parameters!BMK238</f>
        <v>0</v>
      </c>
      <c r="BML36">
        <f>Parameters!BML238</f>
        <v>0</v>
      </c>
      <c r="BMM36">
        <f>Parameters!BMM238</f>
        <v>0</v>
      </c>
      <c r="BMN36">
        <f>Parameters!BMN238</f>
        <v>0</v>
      </c>
      <c r="BMO36">
        <f>Parameters!BMO238</f>
        <v>0</v>
      </c>
      <c r="BMP36">
        <f>Parameters!BMP238</f>
        <v>0</v>
      </c>
      <c r="BMQ36">
        <f>Parameters!BMQ238</f>
        <v>0</v>
      </c>
      <c r="BMR36">
        <f>Parameters!BMR238</f>
        <v>0</v>
      </c>
      <c r="BMS36">
        <f>Parameters!BMS238</f>
        <v>0</v>
      </c>
      <c r="BMT36">
        <f>Parameters!BMT238</f>
        <v>0</v>
      </c>
      <c r="BMU36">
        <f>Parameters!BMU238</f>
        <v>0</v>
      </c>
      <c r="BMV36">
        <f>Parameters!BMV238</f>
        <v>0</v>
      </c>
      <c r="BMW36">
        <f>Parameters!BMW238</f>
        <v>0</v>
      </c>
      <c r="BMX36">
        <f>Parameters!BMX238</f>
        <v>0</v>
      </c>
      <c r="BMY36">
        <f>Parameters!BMY238</f>
        <v>0</v>
      </c>
      <c r="BMZ36">
        <f>Parameters!BMZ238</f>
        <v>0</v>
      </c>
      <c r="BNA36">
        <f>Parameters!BNA238</f>
        <v>0</v>
      </c>
      <c r="BNB36">
        <f>Parameters!BNB238</f>
        <v>0</v>
      </c>
      <c r="BNC36">
        <f>Parameters!BNC238</f>
        <v>0</v>
      </c>
      <c r="BND36">
        <f>Parameters!BND238</f>
        <v>0</v>
      </c>
      <c r="BNE36">
        <f>Parameters!BNE238</f>
        <v>0</v>
      </c>
      <c r="BNF36">
        <f>Parameters!BNF238</f>
        <v>0</v>
      </c>
      <c r="BNG36">
        <f>Parameters!BNG238</f>
        <v>0</v>
      </c>
      <c r="BNH36">
        <f>Parameters!BNH238</f>
        <v>0</v>
      </c>
      <c r="BNI36">
        <f>Parameters!BNI238</f>
        <v>0</v>
      </c>
      <c r="BNJ36">
        <f>Parameters!BNJ238</f>
        <v>0</v>
      </c>
      <c r="BNK36">
        <f>Parameters!BNK238</f>
        <v>0</v>
      </c>
      <c r="BNL36">
        <f>Parameters!BNL238</f>
        <v>0</v>
      </c>
      <c r="BNM36">
        <f>Parameters!BNM238</f>
        <v>0</v>
      </c>
      <c r="BNN36">
        <f>Parameters!BNN238</f>
        <v>0</v>
      </c>
      <c r="BNO36">
        <f>Parameters!BNO238</f>
        <v>0</v>
      </c>
      <c r="BNP36">
        <f>Parameters!BNP238</f>
        <v>0</v>
      </c>
      <c r="BNQ36">
        <f>Parameters!BNQ238</f>
        <v>0</v>
      </c>
      <c r="BNR36">
        <f>Parameters!BNR238</f>
        <v>0</v>
      </c>
      <c r="BNS36">
        <f>Parameters!BNS238</f>
        <v>0</v>
      </c>
      <c r="BNT36">
        <f>Parameters!BNT238</f>
        <v>0</v>
      </c>
      <c r="BNU36">
        <f>Parameters!BNU238</f>
        <v>0</v>
      </c>
      <c r="BNV36">
        <f>Parameters!BNV238</f>
        <v>0</v>
      </c>
      <c r="BNW36">
        <f>Parameters!BNW238</f>
        <v>0</v>
      </c>
      <c r="BNX36">
        <f>Parameters!BNX238</f>
        <v>0</v>
      </c>
      <c r="BNY36">
        <f>Parameters!BNY238</f>
        <v>0</v>
      </c>
      <c r="BNZ36">
        <f>Parameters!BNZ238</f>
        <v>0</v>
      </c>
      <c r="BOA36">
        <f>Parameters!BOA238</f>
        <v>0</v>
      </c>
      <c r="BOB36">
        <f>Parameters!BOB238</f>
        <v>0</v>
      </c>
      <c r="BOC36">
        <f>Parameters!BOC238</f>
        <v>0</v>
      </c>
      <c r="BOD36">
        <f>Parameters!BOD238</f>
        <v>0</v>
      </c>
      <c r="BOE36">
        <f>Parameters!BOE238</f>
        <v>0</v>
      </c>
      <c r="BOF36">
        <f>Parameters!BOF238</f>
        <v>0</v>
      </c>
      <c r="BOG36">
        <f>Parameters!BOG238</f>
        <v>0</v>
      </c>
      <c r="BOH36">
        <f>Parameters!BOH238</f>
        <v>0</v>
      </c>
      <c r="BOI36">
        <f>Parameters!BOI238</f>
        <v>0</v>
      </c>
      <c r="BOJ36">
        <f>Parameters!BOJ238</f>
        <v>0</v>
      </c>
      <c r="BOK36">
        <f>Parameters!BOK238</f>
        <v>0</v>
      </c>
      <c r="BOL36">
        <f>Parameters!BOL238</f>
        <v>0</v>
      </c>
      <c r="BOM36">
        <f>Parameters!BOM238</f>
        <v>0</v>
      </c>
      <c r="BON36">
        <f>Parameters!BON238</f>
        <v>0</v>
      </c>
      <c r="BOO36">
        <f>Parameters!BOO238</f>
        <v>0</v>
      </c>
      <c r="BOP36">
        <f>Parameters!BOP238</f>
        <v>0</v>
      </c>
      <c r="BOQ36">
        <f>Parameters!BOQ238</f>
        <v>0</v>
      </c>
      <c r="BOR36">
        <f>Parameters!BOR238</f>
        <v>0</v>
      </c>
      <c r="BOS36">
        <f>Parameters!BOS238</f>
        <v>0</v>
      </c>
      <c r="BOT36">
        <f>Parameters!BOT238</f>
        <v>0</v>
      </c>
      <c r="BOU36">
        <f>Parameters!BOU238</f>
        <v>0</v>
      </c>
      <c r="BOV36">
        <f>Parameters!BOV238</f>
        <v>0</v>
      </c>
      <c r="BOW36">
        <f>Parameters!BOW238</f>
        <v>0</v>
      </c>
      <c r="BOX36">
        <f>Parameters!BOX238</f>
        <v>0</v>
      </c>
      <c r="BOY36">
        <f>Parameters!BOY238</f>
        <v>0</v>
      </c>
      <c r="BOZ36">
        <f>Parameters!BOZ238</f>
        <v>0</v>
      </c>
      <c r="BPA36">
        <f>Parameters!BPA238</f>
        <v>0</v>
      </c>
      <c r="BPB36">
        <f>Parameters!BPB238</f>
        <v>0</v>
      </c>
      <c r="BPC36">
        <f>Parameters!BPC238</f>
        <v>0</v>
      </c>
      <c r="BPD36">
        <f>Parameters!BPD238</f>
        <v>0</v>
      </c>
      <c r="BPE36">
        <f>Parameters!BPE238</f>
        <v>0</v>
      </c>
      <c r="BPF36">
        <f>Parameters!BPF238</f>
        <v>0</v>
      </c>
      <c r="BPG36">
        <f>Parameters!BPG238</f>
        <v>0</v>
      </c>
      <c r="BPH36">
        <f>Parameters!BPH238</f>
        <v>0</v>
      </c>
      <c r="BPI36">
        <f>Parameters!BPI238</f>
        <v>0</v>
      </c>
      <c r="BPJ36">
        <f>Parameters!BPJ238</f>
        <v>0</v>
      </c>
      <c r="BPK36">
        <f>Parameters!BPK238</f>
        <v>0</v>
      </c>
      <c r="BPL36">
        <f>Parameters!BPL238</f>
        <v>0</v>
      </c>
      <c r="BPM36">
        <f>Parameters!BPM238</f>
        <v>0</v>
      </c>
      <c r="BPN36">
        <f>Parameters!BPN238</f>
        <v>0</v>
      </c>
      <c r="BPO36">
        <f>Parameters!BPO238</f>
        <v>0</v>
      </c>
      <c r="BPP36">
        <f>Parameters!BPP238</f>
        <v>0</v>
      </c>
      <c r="BPQ36">
        <f>Parameters!BPQ238</f>
        <v>0</v>
      </c>
      <c r="BPR36">
        <f>Parameters!BPR238</f>
        <v>0</v>
      </c>
      <c r="BPS36">
        <f>Parameters!BPS238</f>
        <v>0</v>
      </c>
      <c r="BPT36">
        <f>Parameters!BPT238</f>
        <v>0</v>
      </c>
      <c r="BPU36">
        <f>Parameters!BPU238</f>
        <v>0</v>
      </c>
      <c r="BPV36">
        <f>Parameters!BPV238</f>
        <v>0</v>
      </c>
      <c r="BPW36">
        <f>Parameters!BPW238</f>
        <v>0</v>
      </c>
      <c r="BPX36">
        <f>Parameters!BPX238</f>
        <v>0</v>
      </c>
      <c r="BPY36">
        <f>Parameters!BPY238</f>
        <v>0</v>
      </c>
      <c r="BPZ36">
        <f>Parameters!BPZ238</f>
        <v>0</v>
      </c>
      <c r="BQA36">
        <f>Parameters!BQA238</f>
        <v>0</v>
      </c>
      <c r="BQB36">
        <f>Parameters!BQB238</f>
        <v>0</v>
      </c>
      <c r="BQC36">
        <f>Parameters!BQC238</f>
        <v>0</v>
      </c>
      <c r="BQD36">
        <f>Parameters!BQD238</f>
        <v>0</v>
      </c>
      <c r="BQE36">
        <f>Parameters!BQE238</f>
        <v>0</v>
      </c>
      <c r="BQF36">
        <f>Parameters!BQF238</f>
        <v>0</v>
      </c>
      <c r="BQG36">
        <f>Parameters!BQG238</f>
        <v>0</v>
      </c>
      <c r="BQH36">
        <f>Parameters!BQH238</f>
        <v>0</v>
      </c>
      <c r="BQI36">
        <f>Parameters!BQI238</f>
        <v>0</v>
      </c>
      <c r="BQJ36">
        <f>Parameters!BQJ238</f>
        <v>0</v>
      </c>
      <c r="BQK36">
        <f>Parameters!BQK238</f>
        <v>0</v>
      </c>
      <c r="BQL36">
        <f>Parameters!BQL238</f>
        <v>0</v>
      </c>
      <c r="BQM36">
        <f>Parameters!BQM238</f>
        <v>0</v>
      </c>
      <c r="BQN36">
        <f>Parameters!BQN238</f>
        <v>0</v>
      </c>
      <c r="BQO36">
        <f>Parameters!BQO238</f>
        <v>0</v>
      </c>
      <c r="BQP36">
        <f>Parameters!BQP238</f>
        <v>0</v>
      </c>
      <c r="BQQ36">
        <f>Parameters!BQQ238</f>
        <v>0</v>
      </c>
      <c r="BQR36">
        <f>Parameters!BQR238</f>
        <v>0</v>
      </c>
      <c r="BQS36">
        <f>Parameters!BQS238</f>
        <v>0</v>
      </c>
      <c r="BQT36">
        <f>Parameters!BQT238</f>
        <v>0</v>
      </c>
      <c r="BQU36">
        <f>Parameters!BQU238</f>
        <v>0</v>
      </c>
      <c r="BQV36">
        <f>Parameters!BQV238</f>
        <v>0</v>
      </c>
      <c r="BQW36">
        <f>Parameters!BQW238</f>
        <v>0</v>
      </c>
      <c r="BQX36">
        <f>Parameters!BQX238</f>
        <v>0</v>
      </c>
      <c r="BQY36">
        <f>Parameters!BQY238</f>
        <v>0</v>
      </c>
      <c r="BQZ36">
        <f>Parameters!BQZ238</f>
        <v>0</v>
      </c>
      <c r="BRA36">
        <f>Parameters!BRA238</f>
        <v>0</v>
      </c>
      <c r="BRB36">
        <f>Parameters!BRB238</f>
        <v>0</v>
      </c>
      <c r="BRC36">
        <f>Parameters!BRC238</f>
        <v>0</v>
      </c>
      <c r="BRD36">
        <f>Parameters!BRD238</f>
        <v>0</v>
      </c>
      <c r="BRE36">
        <f>Parameters!BRE238</f>
        <v>0</v>
      </c>
      <c r="BRF36">
        <f>Parameters!BRF238</f>
        <v>0</v>
      </c>
      <c r="BRG36">
        <f>Parameters!BRG238</f>
        <v>0</v>
      </c>
      <c r="BRH36">
        <f>Parameters!BRH238</f>
        <v>0</v>
      </c>
      <c r="BRI36">
        <f>Parameters!BRI238</f>
        <v>0</v>
      </c>
      <c r="BRJ36">
        <f>Parameters!BRJ238</f>
        <v>0</v>
      </c>
      <c r="BRK36">
        <f>Parameters!BRK238</f>
        <v>0</v>
      </c>
      <c r="BRL36">
        <f>Parameters!BRL238</f>
        <v>0</v>
      </c>
      <c r="BRM36">
        <f>Parameters!BRM238</f>
        <v>0</v>
      </c>
      <c r="BRN36">
        <f>Parameters!BRN238</f>
        <v>0</v>
      </c>
      <c r="BRO36">
        <f>Parameters!BRO238</f>
        <v>0</v>
      </c>
      <c r="BRP36">
        <f>Parameters!BRP238</f>
        <v>0</v>
      </c>
      <c r="BRQ36">
        <f>Parameters!BRQ238</f>
        <v>0</v>
      </c>
      <c r="BRR36">
        <f>Parameters!BRR238</f>
        <v>0</v>
      </c>
      <c r="BRS36">
        <f>Parameters!BRS238</f>
        <v>0</v>
      </c>
      <c r="BRT36">
        <f>Parameters!BRT238</f>
        <v>0</v>
      </c>
      <c r="BRU36">
        <f>Parameters!BRU238</f>
        <v>0</v>
      </c>
      <c r="BRV36">
        <f>Parameters!BRV238</f>
        <v>0</v>
      </c>
      <c r="BRW36">
        <f>Parameters!BRW238</f>
        <v>0</v>
      </c>
      <c r="BRX36">
        <f>Parameters!BRX238</f>
        <v>0</v>
      </c>
      <c r="BRY36">
        <f>Parameters!BRY238</f>
        <v>0</v>
      </c>
      <c r="BRZ36">
        <f>Parameters!BRZ238</f>
        <v>0</v>
      </c>
      <c r="BSA36">
        <f>Parameters!BSA238</f>
        <v>0</v>
      </c>
      <c r="BSB36">
        <f>Parameters!BSB238</f>
        <v>0</v>
      </c>
      <c r="BSC36">
        <f>Parameters!BSC238</f>
        <v>0</v>
      </c>
      <c r="BSD36">
        <f>Parameters!BSD238</f>
        <v>0</v>
      </c>
      <c r="BSE36">
        <f>Parameters!BSE238</f>
        <v>0</v>
      </c>
      <c r="BSF36">
        <f>Parameters!BSF238</f>
        <v>0</v>
      </c>
      <c r="BSG36">
        <f>Parameters!BSG238</f>
        <v>0</v>
      </c>
      <c r="BSH36">
        <f>Parameters!BSH238</f>
        <v>0</v>
      </c>
      <c r="BSI36">
        <f>Parameters!BSI238</f>
        <v>0</v>
      </c>
      <c r="BSJ36">
        <f>Parameters!BSJ238</f>
        <v>0</v>
      </c>
      <c r="BSK36">
        <f>Parameters!BSK238</f>
        <v>0</v>
      </c>
      <c r="BSL36">
        <f>Parameters!BSL238</f>
        <v>0</v>
      </c>
      <c r="BSM36">
        <f>Parameters!BSM238</f>
        <v>0</v>
      </c>
      <c r="BSN36">
        <f>Parameters!BSN238</f>
        <v>0</v>
      </c>
      <c r="BSO36">
        <f>Parameters!BSO238</f>
        <v>0</v>
      </c>
      <c r="BSP36">
        <f>Parameters!BSP238</f>
        <v>0</v>
      </c>
      <c r="BSQ36">
        <f>Parameters!BSQ238</f>
        <v>0</v>
      </c>
      <c r="BSR36">
        <f>Parameters!BSR238</f>
        <v>0</v>
      </c>
      <c r="BSS36">
        <f>Parameters!BSS238</f>
        <v>0</v>
      </c>
      <c r="BST36">
        <f>Parameters!BST238</f>
        <v>0</v>
      </c>
      <c r="BSU36">
        <f>Parameters!BSU238</f>
        <v>0</v>
      </c>
      <c r="BSV36">
        <f>Parameters!BSV238</f>
        <v>0</v>
      </c>
      <c r="BSW36">
        <f>Parameters!BSW238</f>
        <v>0</v>
      </c>
      <c r="BSX36">
        <f>Parameters!BSX238</f>
        <v>0</v>
      </c>
      <c r="BSY36">
        <f>Parameters!BSY238</f>
        <v>0</v>
      </c>
      <c r="BSZ36">
        <f>Parameters!BSZ238</f>
        <v>0</v>
      </c>
      <c r="BTA36">
        <f>Parameters!BTA238</f>
        <v>0</v>
      </c>
      <c r="BTB36">
        <f>Parameters!BTB238</f>
        <v>0</v>
      </c>
      <c r="BTC36">
        <f>Parameters!BTC238</f>
        <v>0</v>
      </c>
      <c r="BTD36">
        <f>Parameters!BTD238</f>
        <v>0</v>
      </c>
      <c r="BTE36">
        <f>Parameters!BTE238</f>
        <v>0</v>
      </c>
      <c r="BTF36">
        <f>Parameters!BTF238</f>
        <v>0</v>
      </c>
      <c r="BTG36">
        <f>Parameters!BTG238</f>
        <v>0</v>
      </c>
      <c r="BTH36">
        <f>Parameters!BTH238</f>
        <v>0</v>
      </c>
      <c r="BTI36">
        <f>Parameters!BTI238</f>
        <v>0</v>
      </c>
      <c r="BTJ36">
        <f>Parameters!BTJ238</f>
        <v>0</v>
      </c>
      <c r="BTK36">
        <f>Parameters!BTK238</f>
        <v>0</v>
      </c>
      <c r="BTL36">
        <f>Parameters!BTL238</f>
        <v>0</v>
      </c>
      <c r="BTM36">
        <f>Parameters!BTM238</f>
        <v>0</v>
      </c>
      <c r="BTN36">
        <f>Parameters!BTN238</f>
        <v>0</v>
      </c>
      <c r="BTO36">
        <f>Parameters!BTO238</f>
        <v>0</v>
      </c>
      <c r="BTP36">
        <f>Parameters!BTP238</f>
        <v>0</v>
      </c>
      <c r="BTQ36">
        <f>Parameters!BTQ238</f>
        <v>0</v>
      </c>
      <c r="BTR36">
        <f>Parameters!BTR238</f>
        <v>0</v>
      </c>
      <c r="BTS36">
        <f>Parameters!BTS238</f>
        <v>0</v>
      </c>
      <c r="BTT36">
        <f>Parameters!BTT238</f>
        <v>0</v>
      </c>
      <c r="BTU36">
        <f>Parameters!BTU238</f>
        <v>0</v>
      </c>
      <c r="BTV36">
        <f>Parameters!BTV238</f>
        <v>0</v>
      </c>
      <c r="BTW36">
        <f>Parameters!BTW238</f>
        <v>0</v>
      </c>
      <c r="BTX36">
        <f>Parameters!BTX238</f>
        <v>0</v>
      </c>
      <c r="BTY36">
        <f>Parameters!BTY238</f>
        <v>0</v>
      </c>
      <c r="BTZ36">
        <f>Parameters!BTZ238</f>
        <v>0</v>
      </c>
      <c r="BUA36">
        <f>Parameters!BUA238</f>
        <v>0</v>
      </c>
      <c r="BUB36">
        <f>Parameters!BUB238</f>
        <v>0</v>
      </c>
      <c r="BUC36">
        <f>Parameters!BUC238</f>
        <v>0</v>
      </c>
      <c r="BUD36">
        <f>Parameters!BUD238</f>
        <v>0</v>
      </c>
      <c r="BUE36">
        <f>Parameters!BUE238</f>
        <v>0</v>
      </c>
      <c r="BUF36">
        <f>Parameters!BUF238</f>
        <v>0</v>
      </c>
      <c r="BUG36">
        <f>Parameters!BUG238</f>
        <v>0</v>
      </c>
      <c r="BUH36">
        <f>Parameters!BUH238</f>
        <v>0</v>
      </c>
      <c r="BUI36">
        <f>Parameters!BUI238</f>
        <v>0</v>
      </c>
      <c r="BUJ36">
        <f>Parameters!BUJ238</f>
        <v>0</v>
      </c>
      <c r="BUK36">
        <f>Parameters!BUK238</f>
        <v>0</v>
      </c>
      <c r="BUL36">
        <f>Parameters!BUL238</f>
        <v>0</v>
      </c>
      <c r="BUM36">
        <f>Parameters!BUM238</f>
        <v>0</v>
      </c>
      <c r="BUN36">
        <f>Parameters!BUN238</f>
        <v>0</v>
      </c>
      <c r="BUO36">
        <f>Parameters!BUO238</f>
        <v>0</v>
      </c>
      <c r="BUP36">
        <f>Parameters!BUP238</f>
        <v>0</v>
      </c>
      <c r="BUQ36">
        <f>Parameters!BUQ238</f>
        <v>0</v>
      </c>
      <c r="BUR36">
        <f>Parameters!BUR238</f>
        <v>0</v>
      </c>
      <c r="BUS36">
        <f>Parameters!BUS238</f>
        <v>0</v>
      </c>
      <c r="BUT36">
        <f>Parameters!BUT238</f>
        <v>0</v>
      </c>
      <c r="BUU36">
        <f>Parameters!BUU238</f>
        <v>0</v>
      </c>
      <c r="BUV36">
        <f>Parameters!BUV238</f>
        <v>0</v>
      </c>
      <c r="BUW36">
        <f>Parameters!BUW238</f>
        <v>0</v>
      </c>
      <c r="BUX36">
        <f>Parameters!BUX238</f>
        <v>0</v>
      </c>
      <c r="BUY36">
        <f>Parameters!BUY238</f>
        <v>0</v>
      </c>
      <c r="BUZ36">
        <f>Parameters!BUZ238</f>
        <v>0</v>
      </c>
      <c r="BVA36">
        <f>Parameters!BVA238</f>
        <v>0</v>
      </c>
      <c r="BVB36">
        <f>Parameters!BVB238</f>
        <v>0</v>
      </c>
      <c r="BVC36">
        <f>Parameters!BVC238</f>
        <v>0</v>
      </c>
      <c r="BVD36">
        <f>Parameters!BVD238</f>
        <v>0</v>
      </c>
      <c r="BVE36">
        <f>Parameters!BVE238</f>
        <v>0</v>
      </c>
      <c r="BVF36">
        <f>Parameters!BVF238</f>
        <v>0</v>
      </c>
      <c r="BVG36">
        <f>Parameters!BVG238</f>
        <v>0</v>
      </c>
      <c r="BVH36">
        <f>Parameters!BVH238</f>
        <v>0</v>
      </c>
      <c r="BVI36">
        <f>Parameters!BVI238</f>
        <v>0</v>
      </c>
      <c r="BVJ36">
        <f>Parameters!BVJ238</f>
        <v>0</v>
      </c>
      <c r="BVK36">
        <f>Parameters!BVK238</f>
        <v>0</v>
      </c>
      <c r="BVL36">
        <f>Parameters!BVL238</f>
        <v>0</v>
      </c>
      <c r="BVM36">
        <f>Parameters!BVM238</f>
        <v>0</v>
      </c>
      <c r="BVN36">
        <f>Parameters!BVN238</f>
        <v>0</v>
      </c>
      <c r="BVO36">
        <f>Parameters!BVO238</f>
        <v>0</v>
      </c>
      <c r="BVP36">
        <f>Parameters!BVP238</f>
        <v>0</v>
      </c>
      <c r="BVQ36">
        <f>Parameters!BVQ238</f>
        <v>0</v>
      </c>
      <c r="BVR36">
        <f>Parameters!BVR238</f>
        <v>0</v>
      </c>
      <c r="BVS36">
        <f>Parameters!BVS238</f>
        <v>0</v>
      </c>
      <c r="BVT36">
        <f>Parameters!BVT238</f>
        <v>0</v>
      </c>
      <c r="BVU36">
        <f>Parameters!BVU238</f>
        <v>0</v>
      </c>
      <c r="BVV36">
        <f>Parameters!BVV238</f>
        <v>0</v>
      </c>
      <c r="BVW36">
        <f>Parameters!BVW238</f>
        <v>0</v>
      </c>
      <c r="BVX36">
        <f>Parameters!BVX238</f>
        <v>0</v>
      </c>
      <c r="BVY36">
        <f>Parameters!BVY238</f>
        <v>0</v>
      </c>
      <c r="BVZ36">
        <f>Parameters!BVZ238</f>
        <v>0</v>
      </c>
      <c r="BWA36">
        <f>Parameters!BWA238</f>
        <v>0</v>
      </c>
      <c r="BWB36">
        <f>Parameters!BWB238</f>
        <v>0</v>
      </c>
      <c r="BWC36">
        <f>Parameters!BWC238</f>
        <v>0</v>
      </c>
      <c r="BWD36">
        <f>Parameters!BWD238</f>
        <v>0</v>
      </c>
      <c r="BWE36">
        <f>Parameters!BWE238</f>
        <v>0</v>
      </c>
      <c r="BWF36">
        <f>Parameters!BWF238</f>
        <v>0</v>
      </c>
      <c r="BWG36">
        <f>Parameters!BWG238</f>
        <v>0</v>
      </c>
      <c r="BWH36">
        <f>Parameters!BWH238</f>
        <v>0</v>
      </c>
      <c r="BWI36">
        <f>Parameters!BWI238</f>
        <v>0</v>
      </c>
      <c r="BWJ36">
        <f>Parameters!BWJ238</f>
        <v>0</v>
      </c>
      <c r="BWK36">
        <f>Parameters!BWK238</f>
        <v>0</v>
      </c>
      <c r="BWL36">
        <f>Parameters!BWL238</f>
        <v>0</v>
      </c>
      <c r="BWM36">
        <f>Parameters!BWM238</f>
        <v>0</v>
      </c>
      <c r="BWN36">
        <f>Parameters!BWN238</f>
        <v>0</v>
      </c>
      <c r="BWO36">
        <f>Parameters!BWO238</f>
        <v>0</v>
      </c>
      <c r="BWP36">
        <f>Parameters!BWP238</f>
        <v>0</v>
      </c>
      <c r="BWQ36">
        <f>Parameters!BWQ238</f>
        <v>0</v>
      </c>
      <c r="BWR36">
        <f>Parameters!BWR238</f>
        <v>0</v>
      </c>
      <c r="BWS36">
        <f>Parameters!BWS238</f>
        <v>0</v>
      </c>
      <c r="BWT36">
        <f>Parameters!BWT238</f>
        <v>0</v>
      </c>
      <c r="BWU36">
        <f>Parameters!BWU238</f>
        <v>0</v>
      </c>
      <c r="BWV36">
        <f>Parameters!BWV238</f>
        <v>0</v>
      </c>
      <c r="BWW36">
        <f>Parameters!BWW238</f>
        <v>0</v>
      </c>
      <c r="BWX36">
        <f>Parameters!BWX238</f>
        <v>0</v>
      </c>
      <c r="BWY36">
        <f>Parameters!BWY238</f>
        <v>0</v>
      </c>
      <c r="BWZ36">
        <f>Parameters!BWZ238</f>
        <v>0</v>
      </c>
      <c r="BXA36">
        <f>Parameters!BXA238</f>
        <v>0</v>
      </c>
      <c r="BXB36">
        <f>Parameters!BXB238</f>
        <v>0</v>
      </c>
      <c r="BXC36">
        <f>Parameters!BXC238</f>
        <v>0</v>
      </c>
      <c r="BXD36">
        <f>Parameters!BXD238</f>
        <v>0</v>
      </c>
      <c r="BXE36">
        <f>Parameters!BXE238</f>
        <v>0</v>
      </c>
      <c r="BXF36">
        <f>Parameters!BXF238</f>
        <v>0</v>
      </c>
      <c r="BXG36">
        <f>Parameters!BXG238</f>
        <v>0</v>
      </c>
      <c r="BXH36">
        <f>Parameters!BXH238</f>
        <v>0</v>
      </c>
      <c r="BXI36">
        <f>Parameters!BXI238</f>
        <v>0</v>
      </c>
      <c r="BXJ36">
        <f>Parameters!BXJ238</f>
        <v>0</v>
      </c>
      <c r="BXK36">
        <f>Parameters!BXK238</f>
        <v>0</v>
      </c>
      <c r="BXL36">
        <f>Parameters!BXL238</f>
        <v>0</v>
      </c>
      <c r="BXM36">
        <f>Parameters!BXM238</f>
        <v>0</v>
      </c>
      <c r="BXN36">
        <f>Parameters!BXN238</f>
        <v>0</v>
      </c>
      <c r="BXO36">
        <f>Parameters!BXO238</f>
        <v>0</v>
      </c>
      <c r="BXP36">
        <f>Parameters!BXP238</f>
        <v>0</v>
      </c>
      <c r="BXQ36">
        <f>Parameters!BXQ238</f>
        <v>0</v>
      </c>
      <c r="BXR36">
        <f>Parameters!BXR238</f>
        <v>0</v>
      </c>
      <c r="BXS36">
        <f>Parameters!BXS238</f>
        <v>0</v>
      </c>
      <c r="BXT36">
        <f>Parameters!BXT238</f>
        <v>0</v>
      </c>
      <c r="BXU36">
        <f>Parameters!BXU238</f>
        <v>0</v>
      </c>
      <c r="BXV36">
        <f>Parameters!BXV238</f>
        <v>0</v>
      </c>
      <c r="BXW36">
        <f>Parameters!BXW238</f>
        <v>0</v>
      </c>
      <c r="BXX36">
        <f>Parameters!BXX238</f>
        <v>0</v>
      </c>
      <c r="BXY36">
        <f>Parameters!BXY238</f>
        <v>0</v>
      </c>
      <c r="BXZ36">
        <f>Parameters!BXZ238</f>
        <v>0</v>
      </c>
      <c r="BYA36">
        <f>Parameters!BYA238</f>
        <v>0</v>
      </c>
      <c r="BYB36">
        <f>Parameters!BYB238</f>
        <v>0</v>
      </c>
      <c r="BYC36">
        <f>Parameters!BYC238</f>
        <v>0</v>
      </c>
      <c r="BYD36">
        <f>Parameters!BYD238</f>
        <v>0</v>
      </c>
      <c r="BYE36">
        <f>Parameters!BYE238</f>
        <v>0</v>
      </c>
      <c r="BYF36">
        <f>Parameters!BYF238</f>
        <v>0</v>
      </c>
      <c r="BYG36">
        <f>Parameters!BYG238</f>
        <v>0</v>
      </c>
      <c r="BYH36">
        <f>Parameters!BYH238</f>
        <v>0</v>
      </c>
      <c r="BYI36">
        <f>Parameters!BYI238</f>
        <v>0</v>
      </c>
      <c r="BYJ36">
        <f>Parameters!BYJ238</f>
        <v>0</v>
      </c>
      <c r="BYK36">
        <f>Parameters!BYK238</f>
        <v>0</v>
      </c>
      <c r="BYL36">
        <f>Parameters!BYL238</f>
        <v>0</v>
      </c>
      <c r="BYM36">
        <f>Parameters!BYM238</f>
        <v>0</v>
      </c>
      <c r="BYN36">
        <f>Parameters!BYN238</f>
        <v>0</v>
      </c>
      <c r="BYO36">
        <f>Parameters!BYO238</f>
        <v>0</v>
      </c>
      <c r="BYP36">
        <f>Parameters!BYP238</f>
        <v>0</v>
      </c>
      <c r="BYQ36">
        <f>Parameters!BYQ238</f>
        <v>0</v>
      </c>
      <c r="BYR36">
        <f>Parameters!BYR238</f>
        <v>0</v>
      </c>
      <c r="BYS36">
        <f>Parameters!BYS238</f>
        <v>0</v>
      </c>
      <c r="BYT36">
        <f>Parameters!BYT238</f>
        <v>0</v>
      </c>
      <c r="BYU36">
        <f>Parameters!BYU238</f>
        <v>0</v>
      </c>
      <c r="BYV36">
        <f>Parameters!BYV238</f>
        <v>0</v>
      </c>
      <c r="BYW36">
        <f>Parameters!BYW238</f>
        <v>0</v>
      </c>
      <c r="BYX36">
        <f>Parameters!BYX238</f>
        <v>0</v>
      </c>
      <c r="BYY36">
        <f>Parameters!BYY238</f>
        <v>0</v>
      </c>
      <c r="BYZ36">
        <f>Parameters!BYZ238</f>
        <v>0</v>
      </c>
      <c r="BZA36">
        <f>Parameters!BZA238</f>
        <v>0</v>
      </c>
      <c r="BZB36">
        <f>Parameters!BZB238</f>
        <v>0</v>
      </c>
      <c r="BZC36">
        <f>Parameters!BZC238</f>
        <v>0</v>
      </c>
      <c r="BZD36">
        <f>Parameters!BZD238</f>
        <v>0</v>
      </c>
      <c r="BZE36">
        <f>Parameters!BZE238</f>
        <v>0</v>
      </c>
      <c r="BZF36">
        <f>Parameters!BZF238</f>
        <v>0</v>
      </c>
      <c r="BZG36">
        <f>Parameters!BZG238</f>
        <v>0</v>
      </c>
      <c r="BZH36">
        <f>Parameters!BZH238</f>
        <v>0</v>
      </c>
      <c r="BZI36">
        <f>Parameters!BZI238</f>
        <v>0</v>
      </c>
      <c r="BZJ36">
        <f>Parameters!BZJ238</f>
        <v>0</v>
      </c>
      <c r="BZK36">
        <f>Parameters!BZK238</f>
        <v>0</v>
      </c>
      <c r="BZL36">
        <f>Parameters!BZL238</f>
        <v>0</v>
      </c>
      <c r="BZM36">
        <f>Parameters!BZM238</f>
        <v>0</v>
      </c>
      <c r="BZN36">
        <f>Parameters!BZN238</f>
        <v>0</v>
      </c>
      <c r="BZO36">
        <f>Parameters!BZO238</f>
        <v>0</v>
      </c>
      <c r="BZP36">
        <f>Parameters!BZP238</f>
        <v>0</v>
      </c>
      <c r="BZQ36">
        <f>Parameters!BZQ238</f>
        <v>0</v>
      </c>
      <c r="BZR36">
        <f>Parameters!BZR238</f>
        <v>0</v>
      </c>
      <c r="BZS36">
        <f>Parameters!BZS238</f>
        <v>0</v>
      </c>
      <c r="BZT36">
        <f>Parameters!BZT238</f>
        <v>0</v>
      </c>
      <c r="BZU36">
        <f>Parameters!BZU238</f>
        <v>0</v>
      </c>
      <c r="BZV36">
        <f>Parameters!BZV238</f>
        <v>0</v>
      </c>
      <c r="BZW36">
        <f>Parameters!BZW238</f>
        <v>0</v>
      </c>
      <c r="BZX36">
        <f>Parameters!BZX238</f>
        <v>0</v>
      </c>
      <c r="BZY36">
        <f>Parameters!BZY238</f>
        <v>0</v>
      </c>
      <c r="BZZ36">
        <f>Parameters!BZZ238</f>
        <v>0</v>
      </c>
      <c r="CAA36">
        <f>Parameters!CAA238</f>
        <v>0</v>
      </c>
      <c r="CAB36">
        <f>Parameters!CAB238</f>
        <v>0</v>
      </c>
      <c r="CAC36">
        <f>Parameters!CAC238</f>
        <v>0</v>
      </c>
      <c r="CAD36">
        <f>Parameters!CAD238</f>
        <v>0</v>
      </c>
      <c r="CAE36">
        <f>Parameters!CAE238</f>
        <v>0</v>
      </c>
      <c r="CAF36">
        <f>Parameters!CAF238</f>
        <v>0</v>
      </c>
      <c r="CAG36">
        <f>Parameters!CAG238</f>
        <v>0</v>
      </c>
      <c r="CAH36">
        <f>Parameters!CAH238</f>
        <v>0</v>
      </c>
      <c r="CAI36">
        <f>Parameters!CAI238</f>
        <v>0</v>
      </c>
      <c r="CAJ36">
        <f>Parameters!CAJ238</f>
        <v>0</v>
      </c>
      <c r="CAK36">
        <f>Parameters!CAK238</f>
        <v>0</v>
      </c>
      <c r="CAL36">
        <f>Parameters!CAL238</f>
        <v>0</v>
      </c>
      <c r="CAM36">
        <f>Parameters!CAM238</f>
        <v>0</v>
      </c>
      <c r="CAN36">
        <f>Parameters!CAN238</f>
        <v>0</v>
      </c>
      <c r="CAO36">
        <f>Parameters!CAO238</f>
        <v>0</v>
      </c>
      <c r="CAP36">
        <f>Parameters!CAP238</f>
        <v>0</v>
      </c>
      <c r="CAQ36">
        <f>Parameters!CAQ238</f>
        <v>0</v>
      </c>
      <c r="CAR36">
        <f>Parameters!CAR238</f>
        <v>0</v>
      </c>
      <c r="CAS36">
        <f>Parameters!CAS238</f>
        <v>0</v>
      </c>
      <c r="CAT36">
        <f>Parameters!CAT238</f>
        <v>0</v>
      </c>
      <c r="CAU36">
        <f>Parameters!CAU238</f>
        <v>0</v>
      </c>
      <c r="CAV36">
        <f>Parameters!CAV238</f>
        <v>0</v>
      </c>
      <c r="CAW36">
        <f>Parameters!CAW238</f>
        <v>0</v>
      </c>
      <c r="CAX36">
        <f>Parameters!CAX238</f>
        <v>0</v>
      </c>
      <c r="CAY36">
        <f>Parameters!CAY238</f>
        <v>0</v>
      </c>
      <c r="CAZ36">
        <f>Parameters!CAZ238</f>
        <v>0</v>
      </c>
      <c r="CBA36">
        <f>Parameters!CBA238</f>
        <v>0</v>
      </c>
      <c r="CBB36">
        <f>Parameters!CBB238</f>
        <v>0</v>
      </c>
      <c r="CBC36">
        <f>Parameters!CBC238</f>
        <v>0</v>
      </c>
      <c r="CBD36">
        <f>Parameters!CBD238</f>
        <v>0</v>
      </c>
      <c r="CBE36">
        <f>Parameters!CBE238</f>
        <v>0</v>
      </c>
      <c r="CBF36">
        <f>Parameters!CBF238</f>
        <v>0</v>
      </c>
      <c r="CBG36">
        <f>Parameters!CBG238</f>
        <v>0</v>
      </c>
      <c r="CBH36">
        <f>Parameters!CBH238</f>
        <v>0</v>
      </c>
      <c r="CBI36">
        <f>Parameters!CBI238</f>
        <v>0</v>
      </c>
      <c r="CBJ36">
        <f>Parameters!CBJ238</f>
        <v>0</v>
      </c>
      <c r="CBK36">
        <f>Parameters!CBK238</f>
        <v>0</v>
      </c>
      <c r="CBL36">
        <f>Parameters!CBL238</f>
        <v>0</v>
      </c>
      <c r="CBM36">
        <f>Parameters!CBM238</f>
        <v>0</v>
      </c>
      <c r="CBN36">
        <f>Parameters!CBN238</f>
        <v>0</v>
      </c>
      <c r="CBO36">
        <f>Parameters!CBO238</f>
        <v>0</v>
      </c>
      <c r="CBP36">
        <f>Parameters!CBP238</f>
        <v>0</v>
      </c>
      <c r="CBQ36">
        <f>Parameters!CBQ238</f>
        <v>0</v>
      </c>
      <c r="CBR36">
        <f>Parameters!CBR238</f>
        <v>0</v>
      </c>
      <c r="CBS36">
        <f>Parameters!CBS238</f>
        <v>0</v>
      </c>
      <c r="CBT36">
        <f>Parameters!CBT238</f>
        <v>0</v>
      </c>
      <c r="CBU36">
        <f>Parameters!CBU238</f>
        <v>0</v>
      </c>
      <c r="CBV36">
        <f>Parameters!CBV238</f>
        <v>0</v>
      </c>
      <c r="CBW36">
        <f>Parameters!CBW238</f>
        <v>0</v>
      </c>
      <c r="CBX36">
        <f>Parameters!CBX238</f>
        <v>0</v>
      </c>
      <c r="CBY36">
        <f>Parameters!CBY238</f>
        <v>0</v>
      </c>
      <c r="CBZ36">
        <f>Parameters!CBZ238</f>
        <v>0</v>
      </c>
      <c r="CCA36">
        <f>Parameters!CCA238</f>
        <v>0</v>
      </c>
      <c r="CCB36">
        <f>Parameters!CCB238</f>
        <v>0</v>
      </c>
      <c r="CCC36">
        <f>Parameters!CCC238</f>
        <v>0</v>
      </c>
      <c r="CCD36">
        <f>Parameters!CCD238</f>
        <v>0</v>
      </c>
      <c r="CCE36">
        <f>Parameters!CCE238</f>
        <v>0</v>
      </c>
      <c r="CCF36">
        <f>Parameters!CCF238</f>
        <v>0</v>
      </c>
      <c r="CCG36">
        <f>Parameters!CCG238</f>
        <v>0</v>
      </c>
      <c r="CCH36">
        <f>Parameters!CCH238</f>
        <v>0</v>
      </c>
      <c r="CCI36">
        <f>Parameters!CCI238</f>
        <v>0</v>
      </c>
      <c r="CCJ36">
        <f>Parameters!CCJ238</f>
        <v>0</v>
      </c>
      <c r="CCK36">
        <f>Parameters!CCK238</f>
        <v>0</v>
      </c>
      <c r="CCL36">
        <f>Parameters!CCL238</f>
        <v>0</v>
      </c>
      <c r="CCM36">
        <f>Parameters!CCM238</f>
        <v>0</v>
      </c>
      <c r="CCN36">
        <f>Parameters!CCN238</f>
        <v>0</v>
      </c>
      <c r="CCO36">
        <f>Parameters!CCO238</f>
        <v>0</v>
      </c>
      <c r="CCP36">
        <f>Parameters!CCP238</f>
        <v>0</v>
      </c>
      <c r="CCQ36">
        <f>Parameters!CCQ238</f>
        <v>0</v>
      </c>
      <c r="CCR36">
        <f>Parameters!CCR238</f>
        <v>0</v>
      </c>
      <c r="CCS36">
        <f>Parameters!CCS238</f>
        <v>0</v>
      </c>
      <c r="CCT36">
        <f>Parameters!CCT238</f>
        <v>0</v>
      </c>
      <c r="CCU36">
        <f>Parameters!CCU238</f>
        <v>0</v>
      </c>
      <c r="CCV36">
        <f>Parameters!CCV238</f>
        <v>0</v>
      </c>
      <c r="CCW36">
        <f>Parameters!CCW238</f>
        <v>0</v>
      </c>
      <c r="CCX36">
        <f>Parameters!CCX238</f>
        <v>0</v>
      </c>
      <c r="CCY36">
        <f>Parameters!CCY238</f>
        <v>0</v>
      </c>
      <c r="CCZ36">
        <f>Parameters!CCZ238</f>
        <v>0</v>
      </c>
      <c r="CDA36">
        <f>Parameters!CDA238</f>
        <v>0</v>
      </c>
      <c r="CDB36">
        <f>Parameters!CDB238</f>
        <v>0</v>
      </c>
      <c r="CDC36">
        <f>Parameters!CDC238</f>
        <v>0</v>
      </c>
      <c r="CDD36">
        <f>Parameters!CDD238</f>
        <v>0</v>
      </c>
      <c r="CDE36">
        <f>Parameters!CDE238</f>
        <v>0</v>
      </c>
      <c r="CDF36">
        <f>Parameters!CDF238</f>
        <v>0</v>
      </c>
      <c r="CDG36">
        <f>Parameters!CDG238</f>
        <v>0</v>
      </c>
      <c r="CDH36">
        <f>Parameters!CDH238</f>
        <v>0</v>
      </c>
      <c r="CDI36">
        <f>Parameters!CDI238</f>
        <v>0</v>
      </c>
      <c r="CDJ36">
        <f>Parameters!CDJ238</f>
        <v>0</v>
      </c>
      <c r="CDK36">
        <f>Parameters!CDK238</f>
        <v>0</v>
      </c>
      <c r="CDL36">
        <f>Parameters!CDL238</f>
        <v>0</v>
      </c>
      <c r="CDM36">
        <f>Parameters!CDM238</f>
        <v>0</v>
      </c>
      <c r="CDN36">
        <f>Parameters!CDN238</f>
        <v>0</v>
      </c>
      <c r="CDO36">
        <f>Parameters!CDO238</f>
        <v>0</v>
      </c>
      <c r="CDP36">
        <f>Parameters!CDP238</f>
        <v>0</v>
      </c>
      <c r="CDQ36">
        <f>Parameters!CDQ238</f>
        <v>0</v>
      </c>
      <c r="CDR36">
        <f>Parameters!CDR238</f>
        <v>0</v>
      </c>
      <c r="CDS36">
        <f>Parameters!CDS238</f>
        <v>0</v>
      </c>
      <c r="CDT36">
        <f>Parameters!CDT238</f>
        <v>0</v>
      </c>
      <c r="CDU36">
        <f>Parameters!CDU238</f>
        <v>0</v>
      </c>
      <c r="CDV36">
        <f>Parameters!CDV238</f>
        <v>0</v>
      </c>
      <c r="CDW36">
        <f>Parameters!CDW238</f>
        <v>0</v>
      </c>
      <c r="CDX36">
        <f>Parameters!CDX238</f>
        <v>0</v>
      </c>
      <c r="CDY36">
        <f>Parameters!CDY238</f>
        <v>0</v>
      </c>
      <c r="CDZ36">
        <f>Parameters!CDZ238</f>
        <v>0</v>
      </c>
      <c r="CEA36">
        <f>Parameters!CEA238</f>
        <v>0</v>
      </c>
      <c r="CEB36">
        <f>Parameters!CEB238</f>
        <v>0</v>
      </c>
      <c r="CEC36">
        <f>Parameters!CEC238</f>
        <v>0</v>
      </c>
      <c r="CED36">
        <f>Parameters!CED238</f>
        <v>0</v>
      </c>
      <c r="CEE36">
        <f>Parameters!CEE238</f>
        <v>0</v>
      </c>
      <c r="CEF36">
        <f>Parameters!CEF238</f>
        <v>0</v>
      </c>
      <c r="CEG36">
        <f>Parameters!CEG238</f>
        <v>0</v>
      </c>
      <c r="CEH36">
        <f>Parameters!CEH238</f>
        <v>0</v>
      </c>
      <c r="CEI36">
        <f>Parameters!CEI238</f>
        <v>0</v>
      </c>
      <c r="CEJ36">
        <f>Parameters!CEJ238</f>
        <v>0</v>
      </c>
      <c r="CEK36">
        <f>Parameters!CEK238</f>
        <v>0</v>
      </c>
      <c r="CEL36">
        <f>Parameters!CEL238</f>
        <v>0</v>
      </c>
      <c r="CEM36">
        <f>Parameters!CEM238</f>
        <v>0</v>
      </c>
      <c r="CEN36">
        <f>Parameters!CEN238</f>
        <v>0</v>
      </c>
      <c r="CEO36">
        <f>Parameters!CEO238</f>
        <v>0</v>
      </c>
      <c r="CEP36">
        <f>Parameters!CEP238</f>
        <v>0</v>
      </c>
      <c r="CEQ36">
        <f>Parameters!CEQ238</f>
        <v>0</v>
      </c>
      <c r="CER36">
        <f>Parameters!CER238</f>
        <v>0</v>
      </c>
      <c r="CES36">
        <f>Parameters!CES238</f>
        <v>0</v>
      </c>
      <c r="CET36">
        <f>Parameters!CET238</f>
        <v>0</v>
      </c>
      <c r="CEU36">
        <f>Parameters!CEU238</f>
        <v>0</v>
      </c>
      <c r="CEV36">
        <f>Parameters!CEV238</f>
        <v>0</v>
      </c>
      <c r="CEW36">
        <f>Parameters!CEW238</f>
        <v>0</v>
      </c>
      <c r="CEX36">
        <f>Parameters!CEX238</f>
        <v>0</v>
      </c>
      <c r="CEY36">
        <f>Parameters!CEY238</f>
        <v>0</v>
      </c>
      <c r="CEZ36">
        <f>Parameters!CEZ238</f>
        <v>0</v>
      </c>
      <c r="CFA36">
        <f>Parameters!CFA238</f>
        <v>0</v>
      </c>
      <c r="CFB36">
        <f>Parameters!CFB238</f>
        <v>0</v>
      </c>
      <c r="CFC36">
        <f>Parameters!CFC238</f>
        <v>0</v>
      </c>
      <c r="CFD36">
        <f>Parameters!CFD238</f>
        <v>0</v>
      </c>
      <c r="CFE36">
        <f>Parameters!CFE238</f>
        <v>0</v>
      </c>
      <c r="CFF36">
        <f>Parameters!CFF238</f>
        <v>0</v>
      </c>
      <c r="CFG36">
        <f>Parameters!CFG238</f>
        <v>0</v>
      </c>
      <c r="CFH36">
        <f>Parameters!CFH238</f>
        <v>0</v>
      </c>
      <c r="CFI36">
        <f>Parameters!CFI238</f>
        <v>0</v>
      </c>
      <c r="CFJ36">
        <f>Parameters!CFJ238</f>
        <v>0</v>
      </c>
      <c r="CFK36">
        <f>Parameters!CFK238</f>
        <v>0</v>
      </c>
      <c r="CFL36">
        <f>Parameters!CFL238</f>
        <v>0</v>
      </c>
      <c r="CFM36">
        <f>Parameters!CFM238</f>
        <v>0</v>
      </c>
      <c r="CFN36">
        <f>Parameters!CFN238</f>
        <v>0</v>
      </c>
      <c r="CFO36">
        <f>Parameters!CFO238</f>
        <v>0</v>
      </c>
      <c r="CFP36">
        <f>Parameters!CFP238</f>
        <v>0</v>
      </c>
      <c r="CFQ36">
        <f>Parameters!CFQ238</f>
        <v>0</v>
      </c>
      <c r="CFR36">
        <f>Parameters!CFR238</f>
        <v>0</v>
      </c>
      <c r="CFS36">
        <f>Parameters!CFS238</f>
        <v>0</v>
      </c>
      <c r="CFT36">
        <f>Parameters!CFT238</f>
        <v>0</v>
      </c>
      <c r="CFU36">
        <f>Parameters!CFU238</f>
        <v>0</v>
      </c>
      <c r="CFV36">
        <f>Parameters!CFV238</f>
        <v>0</v>
      </c>
      <c r="CFW36">
        <f>Parameters!CFW238</f>
        <v>0</v>
      </c>
      <c r="CFX36">
        <f>Parameters!CFX238</f>
        <v>0</v>
      </c>
      <c r="CFY36">
        <f>Parameters!CFY238</f>
        <v>0</v>
      </c>
      <c r="CFZ36">
        <f>Parameters!CFZ238</f>
        <v>0</v>
      </c>
      <c r="CGA36">
        <f>Parameters!CGA238</f>
        <v>0</v>
      </c>
      <c r="CGB36">
        <f>Parameters!CGB238</f>
        <v>0</v>
      </c>
      <c r="CGC36">
        <f>Parameters!CGC238</f>
        <v>0</v>
      </c>
      <c r="CGD36">
        <f>Parameters!CGD238</f>
        <v>0</v>
      </c>
      <c r="CGE36">
        <f>Parameters!CGE238</f>
        <v>0</v>
      </c>
      <c r="CGF36">
        <f>Parameters!CGF238</f>
        <v>0</v>
      </c>
      <c r="CGG36">
        <f>Parameters!CGG238</f>
        <v>0</v>
      </c>
      <c r="CGH36">
        <f>Parameters!CGH238</f>
        <v>0</v>
      </c>
      <c r="CGI36">
        <f>Parameters!CGI238</f>
        <v>0</v>
      </c>
      <c r="CGJ36">
        <f>Parameters!CGJ238</f>
        <v>0</v>
      </c>
      <c r="CGK36">
        <f>Parameters!CGK238</f>
        <v>0</v>
      </c>
      <c r="CGL36">
        <f>Parameters!CGL238</f>
        <v>0</v>
      </c>
      <c r="CGM36">
        <f>Parameters!CGM238</f>
        <v>0</v>
      </c>
      <c r="CGN36">
        <f>Parameters!CGN238</f>
        <v>0</v>
      </c>
      <c r="CGO36">
        <f>Parameters!CGO238</f>
        <v>0</v>
      </c>
      <c r="CGP36">
        <f>Parameters!CGP238</f>
        <v>0</v>
      </c>
      <c r="CGQ36">
        <f>Parameters!CGQ238</f>
        <v>0</v>
      </c>
      <c r="CGR36">
        <f>Parameters!CGR238</f>
        <v>0</v>
      </c>
      <c r="CGS36">
        <f>Parameters!CGS238</f>
        <v>0</v>
      </c>
      <c r="CGT36">
        <f>Parameters!CGT238</f>
        <v>0</v>
      </c>
      <c r="CGU36">
        <f>Parameters!CGU238</f>
        <v>0</v>
      </c>
      <c r="CGV36">
        <f>Parameters!CGV238</f>
        <v>0</v>
      </c>
      <c r="CGW36">
        <f>Parameters!CGW238</f>
        <v>0</v>
      </c>
      <c r="CGX36">
        <f>Parameters!CGX238</f>
        <v>0</v>
      </c>
      <c r="CGY36">
        <f>Parameters!CGY238</f>
        <v>0</v>
      </c>
      <c r="CGZ36">
        <f>Parameters!CGZ238</f>
        <v>0</v>
      </c>
      <c r="CHA36">
        <f>Parameters!CHA238</f>
        <v>0</v>
      </c>
      <c r="CHB36">
        <f>Parameters!CHB238</f>
        <v>0</v>
      </c>
      <c r="CHC36">
        <f>Parameters!CHC238</f>
        <v>0</v>
      </c>
      <c r="CHD36">
        <f>Parameters!CHD238</f>
        <v>0</v>
      </c>
      <c r="CHE36">
        <f>Parameters!CHE238</f>
        <v>0</v>
      </c>
      <c r="CHF36">
        <f>Parameters!CHF238</f>
        <v>0</v>
      </c>
      <c r="CHG36">
        <f>Parameters!CHG238</f>
        <v>0</v>
      </c>
      <c r="CHH36">
        <f>Parameters!CHH238</f>
        <v>0</v>
      </c>
      <c r="CHI36">
        <f>Parameters!CHI238</f>
        <v>0</v>
      </c>
      <c r="CHJ36">
        <f>Parameters!CHJ238</f>
        <v>0</v>
      </c>
      <c r="CHK36">
        <f>Parameters!CHK238</f>
        <v>0</v>
      </c>
      <c r="CHL36">
        <f>Parameters!CHL238</f>
        <v>0</v>
      </c>
      <c r="CHM36">
        <f>Parameters!CHM238</f>
        <v>0</v>
      </c>
      <c r="CHN36">
        <f>Parameters!CHN238</f>
        <v>0</v>
      </c>
      <c r="CHO36">
        <f>Parameters!CHO238</f>
        <v>0</v>
      </c>
      <c r="CHP36">
        <f>Parameters!CHP238</f>
        <v>0</v>
      </c>
      <c r="CHQ36">
        <f>Parameters!CHQ238</f>
        <v>0</v>
      </c>
      <c r="CHR36">
        <f>Parameters!CHR238</f>
        <v>0</v>
      </c>
      <c r="CHS36">
        <f>Parameters!CHS238</f>
        <v>0</v>
      </c>
      <c r="CHT36">
        <f>Parameters!CHT238</f>
        <v>0</v>
      </c>
      <c r="CHU36">
        <f>Parameters!CHU238</f>
        <v>0</v>
      </c>
      <c r="CHV36">
        <f>Parameters!CHV238</f>
        <v>0</v>
      </c>
      <c r="CHW36">
        <f>Parameters!CHW238</f>
        <v>0</v>
      </c>
      <c r="CHX36">
        <f>Parameters!CHX238</f>
        <v>0</v>
      </c>
      <c r="CHY36">
        <f>Parameters!CHY238</f>
        <v>0</v>
      </c>
      <c r="CHZ36">
        <f>Parameters!CHZ238</f>
        <v>0</v>
      </c>
      <c r="CIA36">
        <f>Parameters!CIA238</f>
        <v>0</v>
      </c>
      <c r="CIB36">
        <f>Parameters!CIB238</f>
        <v>0</v>
      </c>
      <c r="CIC36">
        <f>Parameters!CIC238</f>
        <v>0</v>
      </c>
      <c r="CID36">
        <f>Parameters!CID238</f>
        <v>0</v>
      </c>
      <c r="CIE36">
        <f>Parameters!CIE238</f>
        <v>0</v>
      </c>
      <c r="CIF36">
        <f>Parameters!CIF238</f>
        <v>0</v>
      </c>
      <c r="CIG36">
        <f>Parameters!CIG238</f>
        <v>0</v>
      </c>
      <c r="CIH36">
        <f>Parameters!CIH238</f>
        <v>0</v>
      </c>
      <c r="CII36">
        <f>Parameters!CII238</f>
        <v>0</v>
      </c>
      <c r="CIJ36">
        <f>Parameters!CIJ238</f>
        <v>0</v>
      </c>
      <c r="CIK36">
        <f>Parameters!CIK238</f>
        <v>0</v>
      </c>
      <c r="CIL36">
        <f>Parameters!CIL238</f>
        <v>0</v>
      </c>
      <c r="CIM36">
        <f>Parameters!CIM238</f>
        <v>0</v>
      </c>
      <c r="CIN36">
        <f>Parameters!CIN238</f>
        <v>0</v>
      </c>
      <c r="CIO36">
        <f>Parameters!CIO238</f>
        <v>0</v>
      </c>
      <c r="CIP36">
        <f>Parameters!CIP238</f>
        <v>0</v>
      </c>
      <c r="CIQ36">
        <f>Parameters!CIQ238</f>
        <v>0</v>
      </c>
      <c r="CIR36">
        <f>Parameters!CIR238</f>
        <v>0</v>
      </c>
      <c r="CIS36">
        <f>Parameters!CIS238</f>
        <v>0</v>
      </c>
      <c r="CIT36">
        <f>Parameters!CIT238</f>
        <v>0</v>
      </c>
      <c r="CIU36">
        <f>Parameters!CIU238</f>
        <v>0</v>
      </c>
      <c r="CIV36">
        <f>Parameters!CIV238</f>
        <v>0</v>
      </c>
      <c r="CIW36">
        <f>Parameters!CIW238</f>
        <v>0</v>
      </c>
      <c r="CIX36">
        <f>Parameters!CIX238</f>
        <v>0</v>
      </c>
      <c r="CIY36">
        <f>Parameters!CIY238</f>
        <v>0</v>
      </c>
      <c r="CIZ36">
        <f>Parameters!CIZ238</f>
        <v>0</v>
      </c>
      <c r="CJA36">
        <f>Parameters!CJA238</f>
        <v>0</v>
      </c>
      <c r="CJB36">
        <f>Parameters!CJB238</f>
        <v>0</v>
      </c>
      <c r="CJC36">
        <f>Parameters!CJC238</f>
        <v>0</v>
      </c>
      <c r="CJD36">
        <f>Parameters!CJD238</f>
        <v>0</v>
      </c>
      <c r="CJE36">
        <f>Parameters!CJE238</f>
        <v>0</v>
      </c>
      <c r="CJF36">
        <f>Parameters!CJF238</f>
        <v>0</v>
      </c>
      <c r="CJG36">
        <f>Parameters!CJG238</f>
        <v>0</v>
      </c>
      <c r="CJH36">
        <f>Parameters!CJH238</f>
        <v>0</v>
      </c>
      <c r="CJI36">
        <f>Parameters!CJI238</f>
        <v>0</v>
      </c>
      <c r="CJJ36">
        <f>Parameters!CJJ238</f>
        <v>0</v>
      </c>
      <c r="CJK36">
        <f>Parameters!CJK238</f>
        <v>0</v>
      </c>
      <c r="CJL36">
        <f>Parameters!CJL238</f>
        <v>0</v>
      </c>
      <c r="CJM36">
        <f>Parameters!CJM238</f>
        <v>0</v>
      </c>
      <c r="CJN36">
        <f>Parameters!CJN238</f>
        <v>0</v>
      </c>
      <c r="CJO36">
        <f>Parameters!CJO238</f>
        <v>0</v>
      </c>
      <c r="CJP36">
        <f>Parameters!CJP238</f>
        <v>0</v>
      </c>
      <c r="CJQ36">
        <f>Parameters!CJQ238</f>
        <v>0</v>
      </c>
      <c r="CJR36">
        <f>Parameters!CJR238</f>
        <v>0</v>
      </c>
      <c r="CJS36">
        <f>Parameters!CJS238</f>
        <v>0</v>
      </c>
      <c r="CJT36">
        <f>Parameters!CJT238</f>
        <v>0</v>
      </c>
      <c r="CJU36">
        <f>Parameters!CJU238</f>
        <v>0</v>
      </c>
      <c r="CJV36">
        <f>Parameters!CJV238</f>
        <v>0</v>
      </c>
      <c r="CJW36">
        <f>Parameters!CJW238</f>
        <v>0</v>
      </c>
      <c r="CJX36">
        <f>Parameters!CJX238</f>
        <v>0</v>
      </c>
      <c r="CJY36">
        <f>Parameters!CJY238</f>
        <v>0</v>
      </c>
      <c r="CJZ36">
        <f>Parameters!CJZ238</f>
        <v>0</v>
      </c>
      <c r="CKA36">
        <f>Parameters!CKA238</f>
        <v>0</v>
      </c>
      <c r="CKB36">
        <f>Parameters!CKB238</f>
        <v>0</v>
      </c>
      <c r="CKC36">
        <f>Parameters!CKC238</f>
        <v>0</v>
      </c>
      <c r="CKD36">
        <f>Parameters!CKD238</f>
        <v>0</v>
      </c>
      <c r="CKE36">
        <f>Parameters!CKE238</f>
        <v>0</v>
      </c>
      <c r="CKF36">
        <f>Parameters!CKF238</f>
        <v>0</v>
      </c>
      <c r="CKG36">
        <f>Parameters!CKG238</f>
        <v>0</v>
      </c>
      <c r="CKH36">
        <f>Parameters!CKH238</f>
        <v>0</v>
      </c>
      <c r="CKI36">
        <f>Parameters!CKI238</f>
        <v>0</v>
      </c>
      <c r="CKJ36">
        <f>Parameters!CKJ238</f>
        <v>0</v>
      </c>
      <c r="CKK36">
        <f>Parameters!CKK238</f>
        <v>0</v>
      </c>
      <c r="CKL36">
        <f>Parameters!CKL238</f>
        <v>0</v>
      </c>
      <c r="CKM36">
        <f>Parameters!CKM238</f>
        <v>0</v>
      </c>
      <c r="CKN36">
        <f>Parameters!CKN238</f>
        <v>0</v>
      </c>
      <c r="CKO36">
        <f>Parameters!CKO238</f>
        <v>0</v>
      </c>
      <c r="CKP36">
        <f>Parameters!CKP238</f>
        <v>0</v>
      </c>
      <c r="CKQ36">
        <f>Parameters!CKQ238</f>
        <v>0</v>
      </c>
      <c r="CKR36">
        <f>Parameters!CKR238</f>
        <v>0</v>
      </c>
      <c r="CKS36">
        <f>Parameters!CKS238</f>
        <v>0</v>
      </c>
      <c r="CKT36">
        <f>Parameters!CKT238</f>
        <v>0</v>
      </c>
      <c r="CKU36">
        <f>Parameters!CKU238</f>
        <v>0</v>
      </c>
      <c r="CKV36">
        <f>Parameters!CKV238</f>
        <v>0</v>
      </c>
      <c r="CKW36">
        <f>Parameters!CKW238</f>
        <v>0</v>
      </c>
      <c r="CKX36">
        <f>Parameters!CKX238</f>
        <v>0</v>
      </c>
      <c r="CKY36">
        <f>Parameters!CKY238</f>
        <v>0</v>
      </c>
      <c r="CKZ36">
        <f>Parameters!CKZ238</f>
        <v>0</v>
      </c>
      <c r="CLA36">
        <f>Parameters!CLA238</f>
        <v>0</v>
      </c>
      <c r="CLB36">
        <f>Parameters!CLB238</f>
        <v>0</v>
      </c>
      <c r="CLC36">
        <f>Parameters!CLC238</f>
        <v>0</v>
      </c>
      <c r="CLD36">
        <f>Parameters!CLD238</f>
        <v>0</v>
      </c>
      <c r="CLE36">
        <f>Parameters!CLE238</f>
        <v>0</v>
      </c>
      <c r="CLF36">
        <f>Parameters!CLF238</f>
        <v>0</v>
      </c>
      <c r="CLG36">
        <f>Parameters!CLG238</f>
        <v>0</v>
      </c>
      <c r="CLH36">
        <f>Parameters!CLH238</f>
        <v>0</v>
      </c>
      <c r="CLI36">
        <f>Parameters!CLI238</f>
        <v>0</v>
      </c>
      <c r="CLJ36">
        <f>Parameters!CLJ238</f>
        <v>0</v>
      </c>
      <c r="CLK36">
        <f>Parameters!CLK238</f>
        <v>0</v>
      </c>
      <c r="CLL36">
        <f>Parameters!CLL238</f>
        <v>0</v>
      </c>
      <c r="CLM36">
        <f>Parameters!CLM238</f>
        <v>0</v>
      </c>
      <c r="CLN36">
        <f>Parameters!CLN238</f>
        <v>0</v>
      </c>
      <c r="CLO36">
        <f>Parameters!CLO238</f>
        <v>0</v>
      </c>
      <c r="CLP36">
        <f>Parameters!CLP238</f>
        <v>0</v>
      </c>
      <c r="CLQ36">
        <f>Parameters!CLQ238</f>
        <v>0</v>
      </c>
      <c r="CLR36">
        <f>Parameters!CLR238</f>
        <v>0</v>
      </c>
      <c r="CLS36">
        <f>Parameters!CLS238</f>
        <v>0</v>
      </c>
      <c r="CLT36">
        <f>Parameters!CLT238</f>
        <v>0</v>
      </c>
      <c r="CLU36">
        <f>Parameters!CLU238</f>
        <v>0</v>
      </c>
      <c r="CLV36">
        <f>Parameters!CLV238</f>
        <v>0</v>
      </c>
      <c r="CLW36">
        <f>Parameters!CLW238</f>
        <v>0</v>
      </c>
      <c r="CLX36">
        <f>Parameters!CLX238</f>
        <v>0</v>
      </c>
      <c r="CLY36">
        <f>Parameters!CLY238</f>
        <v>0</v>
      </c>
      <c r="CLZ36">
        <f>Parameters!CLZ238</f>
        <v>0</v>
      </c>
      <c r="CMA36">
        <f>Parameters!CMA238</f>
        <v>0</v>
      </c>
      <c r="CMB36">
        <f>Parameters!CMB238</f>
        <v>0</v>
      </c>
      <c r="CMC36">
        <f>Parameters!CMC238</f>
        <v>0</v>
      </c>
      <c r="CMD36">
        <f>Parameters!CMD238</f>
        <v>0</v>
      </c>
      <c r="CME36">
        <f>Parameters!CME238</f>
        <v>0</v>
      </c>
      <c r="CMF36">
        <f>Parameters!CMF238</f>
        <v>0</v>
      </c>
      <c r="CMG36">
        <f>Parameters!CMG238</f>
        <v>0</v>
      </c>
      <c r="CMH36">
        <f>Parameters!CMH238</f>
        <v>0</v>
      </c>
      <c r="CMI36">
        <f>Parameters!CMI238</f>
        <v>0</v>
      </c>
      <c r="CMJ36">
        <f>Parameters!CMJ238</f>
        <v>0</v>
      </c>
      <c r="CMK36">
        <f>Parameters!CMK238</f>
        <v>0</v>
      </c>
      <c r="CML36">
        <f>Parameters!CML238</f>
        <v>0</v>
      </c>
      <c r="CMM36">
        <f>Parameters!CMM238</f>
        <v>0</v>
      </c>
      <c r="CMN36">
        <f>Parameters!CMN238</f>
        <v>0</v>
      </c>
      <c r="CMO36">
        <f>Parameters!CMO238</f>
        <v>0</v>
      </c>
      <c r="CMP36">
        <f>Parameters!CMP238</f>
        <v>0</v>
      </c>
      <c r="CMQ36">
        <f>Parameters!CMQ238</f>
        <v>0</v>
      </c>
      <c r="CMR36">
        <f>Parameters!CMR238</f>
        <v>0</v>
      </c>
      <c r="CMS36">
        <f>Parameters!CMS238</f>
        <v>0</v>
      </c>
      <c r="CMT36">
        <f>Parameters!CMT238</f>
        <v>0</v>
      </c>
      <c r="CMU36">
        <f>Parameters!CMU238</f>
        <v>0</v>
      </c>
      <c r="CMV36">
        <f>Parameters!CMV238</f>
        <v>0</v>
      </c>
      <c r="CMW36">
        <f>Parameters!CMW238</f>
        <v>0</v>
      </c>
      <c r="CMX36">
        <f>Parameters!CMX238</f>
        <v>0</v>
      </c>
      <c r="CMY36">
        <f>Parameters!CMY238</f>
        <v>0</v>
      </c>
      <c r="CMZ36">
        <f>Parameters!CMZ238</f>
        <v>0</v>
      </c>
      <c r="CNA36">
        <f>Parameters!CNA238</f>
        <v>0</v>
      </c>
      <c r="CNB36">
        <f>Parameters!CNB238</f>
        <v>0</v>
      </c>
      <c r="CNC36">
        <f>Parameters!CNC238</f>
        <v>0</v>
      </c>
      <c r="CND36">
        <f>Parameters!CND238</f>
        <v>0</v>
      </c>
      <c r="CNE36">
        <f>Parameters!CNE238</f>
        <v>0</v>
      </c>
      <c r="CNF36">
        <f>Parameters!CNF238</f>
        <v>0</v>
      </c>
      <c r="CNG36">
        <f>Parameters!CNG238</f>
        <v>0</v>
      </c>
      <c r="CNH36">
        <f>Parameters!CNH238</f>
        <v>0</v>
      </c>
      <c r="CNI36">
        <f>Parameters!CNI238</f>
        <v>0</v>
      </c>
      <c r="CNJ36">
        <f>Parameters!CNJ238</f>
        <v>0</v>
      </c>
      <c r="CNK36">
        <f>Parameters!CNK238</f>
        <v>0</v>
      </c>
      <c r="CNL36">
        <f>Parameters!CNL238</f>
        <v>0</v>
      </c>
      <c r="CNM36">
        <f>Parameters!CNM238</f>
        <v>0</v>
      </c>
      <c r="CNN36">
        <f>Parameters!CNN238</f>
        <v>0</v>
      </c>
      <c r="CNO36">
        <f>Parameters!CNO238</f>
        <v>0</v>
      </c>
      <c r="CNP36">
        <f>Parameters!CNP238</f>
        <v>0</v>
      </c>
      <c r="CNQ36">
        <f>Parameters!CNQ238</f>
        <v>0</v>
      </c>
      <c r="CNR36">
        <f>Parameters!CNR238</f>
        <v>0</v>
      </c>
      <c r="CNS36">
        <f>Parameters!CNS238</f>
        <v>0</v>
      </c>
      <c r="CNT36">
        <f>Parameters!CNT238</f>
        <v>0</v>
      </c>
      <c r="CNU36">
        <f>Parameters!CNU238</f>
        <v>0</v>
      </c>
      <c r="CNV36">
        <f>Parameters!CNV238</f>
        <v>0</v>
      </c>
      <c r="CNW36">
        <f>Parameters!CNW238</f>
        <v>0</v>
      </c>
      <c r="CNX36">
        <f>Parameters!CNX238</f>
        <v>0</v>
      </c>
      <c r="CNY36">
        <f>Parameters!CNY238</f>
        <v>0</v>
      </c>
      <c r="CNZ36">
        <f>Parameters!CNZ238</f>
        <v>0</v>
      </c>
      <c r="COA36">
        <f>Parameters!COA238</f>
        <v>0</v>
      </c>
      <c r="COB36">
        <f>Parameters!COB238</f>
        <v>0</v>
      </c>
      <c r="COC36">
        <f>Parameters!COC238</f>
        <v>0</v>
      </c>
      <c r="COD36">
        <f>Parameters!COD238</f>
        <v>0</v>
      </c>
      <c r="COE36">
        <f>Parameters!COE238</f>
        <v>0</v>
      </c>
      <c r="COF36">
        <f>Parameters!COF238</f>
        <v>0</v>
      </c>
      <c r="COG36">
        <f>Parameters!COG238</f>
        <v>0</v>
      </c>
      <c r="COH36">
        <f>Parameters!COH238</f>
        <v>0</v>
      </c>
      <c r="COI36">
        <f>Parameters!COI238</f>
        <v>0</v>
      </c>
      <c r="COJ36">
        <f>Parameters!COJ238</f>
        <v>0</v>
      </c>
      <c r="COK36">
        <f>Parameters!COK238</f>
        <v>0</v>
      </c>
      <c r="COL36">
        <f>Parameters!COL238</f>
        <v>0</v>
      </c>
      <c r="COM36">
        <f>Parameters!COM238</f>
        <v>0</v>
      </c>
      <c r="CON36">
        <f>Parameters!CON238</f>
        <v>0</v>
      </c>
      <c r="COO36">
        <f>Parameters!COO238</f>
        <v>0</v>
      </c>
      <c r="COP36">
        <f>Parameters!COP238</f>
        <v>0</v>
      </c>
      <c r="COQ36">
        <f>Parameters!COQ238</f>
        <v>0</v>
      </c>
      <c r="COR36">
        <f>Parameters!COR238</f>
        <v>0</v>
      </c>
      <c r="COS36">
        <f>Parameters!COS238</f>
        <v>0</v>
      </c>
      <c r="COT36">
        <f>Parameters!COT238</f>
        <v>0</v>
      </c>
      <c r="COU36">
        <f>Parameters!COU238</f>
        <v>0</v>
      </c>
      <c r="COV36">
        <f>Parameters!COV238</f>
        <v>0</v>
      </c>
      <c r="COW36">
        <f>Parameters!COW238</f>
        <v>0</v>
      </c>
      <c r="COX36">
        <f>Parameters!COX238</f>
        <v>0</v>
      </c>
      <c r="COY36">
        <f>Parameters!COY238</f>
        <v>0</v>
      </c>
      <c r="COZ36">
        <f>Parameters!COZ238</f>
        <v>0</v>
      </c>
      <c r="CPA36">
        <f>Parameters!CPA238</f>
        <v>0</v>
      </c>
      <c r="CPB36">
        <f>Parameters!CPB238</f>
        <v>0</v>
      </c>
      <c r="CPC36">
        <f>Parameters!CPC238</f>
        <v>0</v>
      </c>
      <c r="CPD36">
        <f>Parameters!CPD238</f>
        <v>0</v>
      </c>
      <c r="CPE36">
        <f>Parameters!CPE238</f>
        <v>0</v>
      </c>
      <c r="CPF36">
        <f>Parameters!CPF238</f>
        <v>0</v>
      </c>
      <c r="CPG36">
        <f>Parameters!CPG238</f>
        <v>0</v>
      </c>
      <c r="CPH36">
        <f>Parameters!CPH238</f>
        <v>0</v>
      </c>
      <c r="CPI36">
        <f>Parameters!CPI238</f>
        <v>0</v>
      </c>
      <c r="CPJ36">
        <f>Parameters!CPJ238</f>
        <v>0</v>
      </c>
      <c r="CPK36">
        <f>Parameters!CPK238</f>
        <v>0</v>
      </c>
      <c r="CPL36">
        <f>Parameters!CPL238</f>
        <v>0</v>
      </c>
      <c r="CPM36">
        <f>Parameters!CPM238</f>
        <v>0</v>
      </c>
      <c r="CPN36">
        <f>Parameters!CPN238</f>
        <v>0</v>
      </c>
      <c r="CPO36">
        <f>Parameters!CPO238</f>
        <v>0</v>
      </c>
      <c r="CPP36">
        <f>Parameters!CPP238</f>
        <v>0</v>
      </c>
      <c r="CPQ36">
        <f>Parameters!CPQ238</f>
        <v>0</v>
      </c>
      <c r="CPR36">
        <f>Parameters!CPR238</f>
        <v>0</v>
      </c>
      <c r="CPS36">
        <f>Parameters!CPS238</f>
        <v>0</v>
      </c>
      <c r="CPT36">
        <f>Parameters!CPT238</f>
        <v>0</v>
      </c>
      <c r="CPU36">
        <f>Parameters!CPU238</f>
        <v>0</v>
      </c>
      <c r="CPV36">
        <f>Parameters!CPV238</f>
        <v>0</v>
      </c>
      <c r="CPW36">
        <f>Parameters!CPW238</f>
        <v>0</v>
      </c>
      <c r="CPX36">
        <f>Parameters!CPX238</f>
        <v>0</v>
      </c>
      <c r="CPY36">
        <f>Parameters!CPY238</f>
        <v>0</v>
      </c>
      <c r="CPZ36">
        <f>Parameters!CPZ238</f>
        <v>0</v>
      </c>
      <c r="CQA36">
        <f>Parameters!CQA238</f>
        <v>0</v>
      </c>
      <c r="CQB36">
        <f>Parameters!CQB238</f>
        <v>0</v>
      </c>
      <c r="CQC36">
        <f>Parameters!CQC238</f>
        <v>0</v>
      </c>
      <c r="CQD36">
        <f>Parameters!CQD238</f>
        <v>0</v>
      </c>
      <c r="CQE36">
        <f>Parameters!CQE238</f>
        <v>0</v>
      </c>
      <c r="CQF36">
        <f>Parameters!CQF238</f>
        <v>0</v>
      </c>
      <c r="CQG36">
        <f>Parameters!CQG238</f>
        <v>0</v>
      </c>
      <c r="CQH36">
        <f>Parameters!CQH238</f>
        <v>0</v>
      </c>
      <c r="CQI36">
        <f>Parameters!CQI238</f>
        <v>0</v>
      </c>
      <c r="CQJ36">
        <f>Parameters!CQJ238</f>
        <v>0</v>
      </c>
      <c r="CQK36">
        <f>Parameters!CQK238</f>
        <v>0</v>
      </c>
      <c r="CQL36">
        <f>Parameters!CQL238</f>
        <v>0</v>
      </c>
      <c r="CQM36">
        <f>Parameters!CQM238</f>
        <v>0</v>
      </c>
      <c r="CQN36">
        <f>Parameters!CQN238</f>
        <v>0</v>
      </c>
      <c r="CQO36">
        <f>Parameters!CQO238</f>
        <v>0</v>
      </c>
      <c r="CQP36">
        <f>Parameters!CQP238</f>
        <v>0</v>
      </c>
      <c r="CQQ36">
        <f>Parameters!CQQ238</f>
        <v>0</v>
      </c>
      <c r="CQR36">
        <f>Parameters!CQR238</f>
        <v>0</v>
      </c>
      <c r="CQS36">
        <f>Parameters!CQS238</f>
        <v>0</v>
      </c>
      <c r="CQT36">
        <f>Parameters!CQT238</f>
        <v>0</v>
      </c>
      <c r="CQU36">
        <f>Parameters!CQU238</f>
        <v>0</v>
      </c>
      <c r="CQV36">
        <f>Parameters!CQV238</f>
        <v>0</v>
      </c>
      <c r="CQW36">
        <f>Parameters!CQW238</f>
        <v>0</v>
      </c>
      <c r="CQX36">
        <f>Parameters!CQX238</f>
        <v>0</v>
      </c>
      <c r="CQY36">
        <f>Parameters!CQY238</f>
        <v>0</v>
      </c>
      <c r="CQZ36">
        <f>Parameters!CQZ238</f>
        <v>0</v>
      </c>
      <c r="CRA36">
        <f>Parameters!CRA238</f>
        <v>0</v>
      </c>
      <c r="CRB36">
        <f>Parameters!CRB238</f>
        <v>0</v>
      </c>
      <c r="CRC36">
        <f>Parameters!CRC238</f>
        <v>0</v>
      </c>
      <c r="CRD36">
        <f>Parameters!CRD238</f>
        <v>0</v>
      </c>
      <c r="CRE36">
        <f>Parameters!CRE238</f>
        <v>0</v>
      </c>
      <c r="CRF36">
        <f>Parameters!CRF238</f>
        <v>0</v>
      </c>
      <c r="CRG36">
        <f>Parameters!CRG238</f>
        <v>0</v>
      </c>
      <c r="CRH36">
        <f>Parameters!CRH238</f>
        <v>0</v>
      </c>
      <c r="CRI36">
        <f>Parameters!CRI238</f>
        <v>0</v>
      </c>
      <c r="CRJ36">
        <f>Parameters!CRJ238</f>
        <v>0</v>
      </c>
      <c r="CRK36">
        <f>Parameters!CRK238</f>
        <v>0</v>
      </c>
      <c r="CRL36">
        <f>Parameters!CRL238</f>
        <v>0</v>
      </c>
      <c r="CRM36">
        <f>Parameters!CRM238</f>
        <v>0</v>
      </c>
      <c r="CRN36">
        <f>Parameters!CRN238</f>
        <v>0</v>
      </c>
      <c r="CRO36">
        <f>Parameters!CRO238</f>
        <v>0</v>
      </c>
      <c r="CRP36">
        <f>Parameters!CRP238</f>
        <v>0</v>
      </c>
      <c r="CRQ36">
        <f>Parameters!CRQ238</f>
        <v>0</v>
      </c>
      <c r="CRR36">
        <f>Parameters!CRR238</f>
        <v>0</v>
      </c>
      <c r="CRS36">
        <f>Parameters!CRS238</f>
        <v>0</v>
      </c>
      <c r="CRT36">
        <f>Parameters!CRT238</f>
        <v>0</v>
      </c>
      <c r="CRU36">
        <f>Parameters!CRU238</f>
        <v>0</v>
      </c>
      <c r="CRV36">
        <f>Parameters!CRV238</f>
        <v>0</v>
      </c>
      <c r="CRW36">
        <f>Parameters!CRW238</f>
        <v>0</v>
      </c>
      <c r="CRX36">
        <f>Parameters!CRX238</f>
        <v>0</v>
      </c>
      <c r="CRY36">
        <f>Parameters!CRY238</f>
        <v>0</v>
      </c>
      <c r="CRZ36">
        <f>Parameters!CRZ238</f>
        <v>0</v>
      </c>
      <c r="CSA36">
        <f>Parameters!CSA238</f>
        <v>0</v>
      </c>
      <c r="CSB36">
        <f>Parameters!CSB238</f>
        <v>0</v>
      </c>
      <c r="CSC36">
        <f>Parameters!CSC238</f>
        <v>0</v>
      </c>
      <c r="CSD36">
        <f>Parameters!CSD238</f>
        <v>0</v>
      </c>
      <c r="CSE36">
        <f>Parameters!CSE238</f>
        <v>0</v>
      </c>
      <c r="CSF36">
        <f>Parameters!CSF238</f>
        <v>0</v>
      </c>
      <c r="CSG36">
        <f>Parameters!CSG238</f>
        <v>0</v>
      </c>
      <c r="CSH36">
        <f>Parameters!CSH238</f>
        <v>0</v>
      </c>
      <c r="CSI36">
        <f>Parameters!CSI238</f>
        <v>0</v>
      </c>
      <c r="CSJ36">
        <f>Parameters!CSJ238</f>
        <v>0</v>
      </c>
      <c r="CSK36">
        <f>Parameters!CSK238</f>
        <v>0</v>
      </c>
      <c r="CSL36">
        <f>Parameters!CSL238</f>
        <v>0</v>
      </c>
      <c r="CSM36">
        <f>Parameters!CSM238</f>
        <v>0</v>
      </c>
      <c r="CSN36">
        <f>Parameters!CSN238</f>
        <v>0</v>
      </c>
      <c r="CSO36">
        <f>Parameters!CSO238</f>
        <v>0</v>
      </c>
      <c r="CSP36">
        <f>Parameters!CSP238</f>
        <v>0</v>
      </c>
      <c r="CSQ36">
        <f>Parameters!CSQ238</f>
        <v>0</v>
      </c>
      <c r="CSR36">
        <f>Parameters!CSR238</f>
        <v>0</v>
      </c>
      <c r="CSS36">
        <f>Parameters!CSS238</f>
        <v>0</v>
      </c>
      <c r="CST36">
        <f>Parameters!CST238</f>
        <v>0</v>
      </c>
      <c r="CSU36">
        <f>Parameters!CSU238</f>
        <v>0</v>
      </c>
      <c r="CSV36">
        <f>Parameters!CSV238</f>
        <v>0</v>
      </c>
      <c r="CSW36">
        <f>Parameters!CSW238</f>
        <v>0</v>
      </c>
      <c r="CSX36">
        <f>Parameters!CSX238</f>
        <v>0</v>
      </c>
      <c r="CSY36">
        <f>Parameters!CSY238</f>
        <v>0</v>
      </c>
      <c r="CSZ36">
        <f>Parameters!CSZ238</f>
        <v>0</v>
      </c>
      <c r="CTA36">
        <f>Parameters!CTA238</f>
        <v>0</v>
      </c>
      <c r="CTB36">
        <f>Parameters!CTB238</f>
        <v>0</v>
      </c>
      <c r="CTC36">
        <f>Parameters!CTC238</f>
        <v>0</v>
      </c>
      <c r="CTD36">
        <f>Parameters!CTD238</f>
        <v>0</v>
      </c>
      <c r="CTE36">
        <f>Parameters!CTE238</f>
        <v>0</v>
      </c>
      <c r="CTF36">
        <f>Parameters!CTF238</f>
        <v>0</v>
      </c>
      <c r="CTG36">
        <f>Parameters!CTG238</f>
        <v>0</v>
      </c>
      <c r="CTH36">
        <f>Parameters!CTH238</f>
        <v>0</v>
      </c>
      <c r="CTI36">
        <f>Parameters!CTI238</f>
        <v>0</v>
      </c>
      <c r="CTJ36">
        <f>Parameters!CTJ238</f>
        <v>0</v>
      </c>
      <c r="CTK36">
        <f>Parameters!CTK238</f>
        <v>0</v>
      </c>
      <c r="CTL36">
        <f>Parameters!CTL238</f>
        <v>0</v>
      </c>
      <c r="CTM36">
        <f>Parameters!CTM238</f>
        <v>0</v>
      </c>
      <c r="CTN36">
        <f>Parameters!CTN238</f>
        <v>0</v>
      </c>
      <c r="CTO36">
        <f>Parameters!CTO238</f>
        <v>0</v>
      </c>
      <c r="CTP36">
        <f>Parameters!CTP238</f>
        <v>0</v>
      </c>
      <c r="CTQ36">
        <f>Parameters!CTQ238</f>
        <v>0</v>
      </c>
      <c r="CTR36">
        <f>Parameters!CTR238</f>
        <v>0</v>
      </c>
      <c r="CTS36">
        <f>Parameters!CTS238</f>
        <v>0</v>
      </c>
      <c r="CTT36">
        <f>Parameters!CTT238</f>
        <v>0</v>
      </c>
      <c r="CTU36">
        <f>Parameters!CTU238</f>
        <v>0</v>
      </c>
      <c r="CTV36">
        <f>Parameters!CTV238</f>
        <v>0</v>
      </c>
      <c r="CTW36">
        <f>Parameters!CTW238</f>
        <v>0</v>
      </c>
      <c r="CTX36">
        <f>Parameters!CTX238</f>
        <v>0</v>
      </c>
      <c r="CTY36">
        <f>Parameters!CTY238</f>
        <v>0</v>
      </c>
      <c r="CTZ36">
        <f>Parameters!CTZ238</f>
        <v>0</v>
      </c>
      <c r="CUA36">
        <f>Parameters!CUA238</f>
        <v>0</v>
      </c>
      <c r="CUB36">
        <f>Parameters!CUB238</f>
        <v>0</v>
      </c>
      <c r="CUC36">
        <f>Parameters!CUC238</f>
        <v>0</v>
      </c>
      <c r="CUD36">
        <f>Parameters!CUD238</f>
        <v>0</v>
      </c>
      <c r="CUE36">
        <f>Parameters!CUE238</f>
        <v>0</v>
      </c>
      <c r="CUF36">
        <f>Parameters!CUF238</f>
        <v>0</v>
      </c>
      <c r="CUG36">
        <f>Parameters!CUG238</f>
        <v>0</v>
      </c>
      <c r="CUH36">
        <f>Parameters!CUH238</f>
        <v>0</v>
      </c>
      <c r="CUI36">
        <f>Parameters!CUI238</f>
        <v>0</v>
      </c>
      <c r="CUJ36">
        <f>Parameters!CUJ238</f>
        <v>0</v>
      </c>
      <c r="CUK36">
        <f>Parameters!CUK238</f>
        <v>0</v>
      </c>
      <c r="CUL36">
        <f>Parameters!CUL238</f>
        <v>0</v>
      </c>
      <c r="CUM36">
        <f>Parameters!CUM238</f>
        <v>0</v>
      </c>
      <c r="CUN36">
        <f>Parameters!CUN238</f>
        <v>0</v>
      </c>
      <c r="CUO36">
        <f>Parameters!CUO238</f>
        <v>0</v>
      </c>
      <c r="CUP36">
        <f>Parameters!CUP238</f>
        <v>0</v>
      </c>
      <c r="CUQ36">
        <f>Parameters!CUQ238</f>
        <v>0</v>
      </c>
      <c r="CUR36">
        <f>Parameters!CUR238</f>
        <v>0</v>
      </c>
      <c r="CUS36">
        <f>Parameters!CUS238</f>
        <v>0</v>
      </c>
      <c r="CUT36">
        <f>Parameters!CUT238</f>
        <v>0</v>
      </c>
      <c r="CUU36">
        <f>Parameters!CUU238</f>
        <v>0</v>
      </c>
      <c r="CUV36">
        <f>Parameters!CUV238</f>
        <v>0</v>
      </c>
      <c r="CUW36">
        <f>Parameters!CUW238</f>
        <v>0</v>
      </c>
      <c r="CUX36">
        <f>Parameters!CUX238</f>
        <v>0</v>
      </c>
      <c r="CUY36">
        <f>Parameters!CUY238</f>
        <v>0</v>
      </c>
      <c r="CUZ36">
        <f>Parameters!CUZ238</f>
        <v>0</v>
      </c>
      <c r="CVA36">
        <f>Parameters!CVA238</f>
        <v>0</v>
      </c>
      <c r="CVB36">
        <f>Parameters!CVB238</f>
        <v>0</v>
      </c>
      <c r="CVC36">
        <f>Parameters!CVC238</f>
        <v>0</v>
      </c>
      <c r="CVD36">
        <f>Parameters!CVD238</f>
        <v>0</v>
      </c>
      <c r="CVE36">
        <f>Parameters!CVE238</f>
        <v>0</v>
      </c>
      <c r="CVF36">
        <f>Parameters!CVF238</f>
        <v>0</v>
      </c>
      <c r="CVG36">
        <f>Parameters!CVG238</f>
        <v>0</v>
      </c>
      <c r="CVH36">
        <f>Parameters!CVH238</f>
        <v>0</v>
      </c>
      <c r="CVI36">
        <f>Parameters!CVI238</f>
        <v>0</v>
      </c>
      <c r="CVJ36">
        <f>Parameters!CVJ238</f>
        <v>0</v>
      </c>
      <c r="CVK36">
        <f>Parameters!CVK238</f>
        <v>0</v>
      </c>
      <c r="CVL36">
        <f>Parameters!CVL238</f>
        <v>0</v>
      </c>
      <c r="CVM36">
        <f>Parameters!CVM238</f>
        <v>0</v>
      </c>
      <c r="CVN36">
        <f>Parameters!CVN238</f>
        <v>0</v>
      </c>
      <c r="CVO36">
        <f>Parameters!CVO238</f>
        <v>0</v>
      </c>
      <c r="CVP36">
        <f>Parameters!CVP238</f>
        <v>0</v>
      </c>
      <c r="CVQ36">
        <f>Parameters!CVQ238</f>
        <v>0</v>
      </c>
      <c r="CVR36">
        <f>Parameters!CVR238</f>
        <v>0</v>
      </c>
      <c r="CVS36">
        <f>Parameters!CVS238</f>
        <v>0</v>
      </c>
      <c r="CVT36">
        <f>Parameters!CVT238</f>
        <v>0</v>
      </c>
      <c r="CVU36">
        <f>Parameters!CVU238</f>
        <v>0</v>
      </c>
      <c r="CVV36">
        <f>Parameters!CVV238</f>
        <v>0</v>
      </c>
      <c r="CVW36">
        <f>Parameters!CVW238</f>
        <v>0</v>
      </c>
      <c r="CVX36">
        <f>Parameters!CVX238</f>
        <v>0</v>
      </c>
      <c r="CVY36">
        <f>Parameters!CVY238</f>
        <v>0</v>
      </c>
      <c r="CVZ36">
        <f>Parameters!CVZ238</f>
        <v>0</v>
      </c>
      <c r="CWA36">
        <f>Parameters!CWA238</f>
        <v>0</v>
      </c>
      <c r="CWB36">
        <f>Parameters!CWB238</f>
        <v>0</v>
      </c>
      <c r="CWC36">
        <f>Parameters!CWC238</f>
        <v>0</v>
      </c>
      <c r="CWD36">
        <f>Parameters!CWD238</f>
        <v>0</v>
      </c>
      <c r="CWE36">
        <f>Parameters!CWE238</f>
        <v>0</v>
      </c>
      <c r="CWF36">
        <f>Parameters!CWF238</f>
        <v>0</v>
      </c>
      <c r="CWG36">
        <f>Parameters!CWG238</f>
        <v>0</v>
      </c>
      <c r="CWH36">
        <f>Parameters!CWH238</f>
        <v>0</v>
      </c>
      <c r="CWI36">
        <f>Parameters!CWI238</f>
        <v>0</v>
      </c>
      <c r="CWJ36">
        <f>Parameters!CWJ238</f>
        <v>0</v>
      </c>
      <c r="CWK36">
        <f>Parameters!CWK238</f>
        <v>0</v>
      </c>
      <c r="CWL36">
        <f>Parameters!CWL238</f>
        <v>0</v>
      </c>
      <c r="CWM36">
        <f>Parameters!CWM238</f>
        <v>0</v>
      </c>
      <c r="CWN36">
        <f>Parameters!CWN238</f>
        <v>0</v>
      </c>
      <c r="CWO36">
        <f>Parameters!CWO238</f>
        <v>0</v>
      </c>
      <c r="CWP36">
        <f>Parameters!CWP238</f>
        <v>0</v>
      </c>
      <c r="CWQ36">
        <f>Parameters!CWQ238</f>
        <v>0</v>
      </c>
      <c r="CWR36">
        <f>Parameters!CWR238</f>
        <v>0</v>
      </c>
      <c r="CWS36">
        <f>Parameters!CWS238</f>
        <v>0</v>
      </c>
      <c r="CWT36">
        <f>Parameters!CWT238</f>
        <v>0</v>
      </c>
      <c r="CWU36">
        <f>Parameters!CWU238</f>
        <v>0</v>
      </c>
      <c r="CWV36">
        <f>Parameters!CWV238</f>
        <v>0</v>
      </c>
      <c r="CWW36">
        <f>Parameters!CWW238</f>
        <v>0</v>
      </c>
      <c r="CWX36">
        <f>Parameters!CWX238</f>
        <v>0</v>
      </c>
      <c r="CWY36">
        <f>Parameters!CWY238</f>
        <v>0</v>
      </c>
      <c r="CWZ36">
        <f>Parameters!CWZ238</f>
        <v>0</v>
      </c>
      <c r="CXA36">
        <f>Parameters!CXA238</f>
        <v>0</v>
      </c>
      <c r="CXB36">
        <f>Parameters!CXB238</f>
        <v>0</v>
      </c>
      <c r="CXC36">
        <f>Parameters!CXC238</f>
        <v>0</v>
      </c>
      <c r="CXD36">
        <f>Parameters!CXD238</f>
        <v>0</v>
      </c>
      <c r="CXE36">
        <f>Parameters!CXE238</f>
        <v>0</v>
      </c>
      <c r="CXF36">
        <f>Parameters!CXF238</f>
        <v>0</v>
      </c>
      <c r="CXG36">
        <f>Parameters!CXG238</f>
        <v>0</v>
      </c>
      <c r="CXH36">
        <f>Parameters!CXH238</f>
        <v>0</v>
      </c>
      <c r="CXI36">
        <f>Parameters!CXI238</f>
        <v>0</v>
      </c>
      <c r="CXJ36">
        <f>Parameters!CXJ238</f>
        <v>0</v>
      </c>
      <c r="CXK36">
        <f>Parameters!CXK238</f>
        <v>0</v>
      </c>
      <c r="CXL36">
        <f>Parameters!CXL238</f>
        <v>0</v>
      </c>
      <c r="CXM36">
        <f>Parameters!CXM238</f>
        <v>0</v>
      </c>
      <c r="CXN36">
        <f>Parameters!CXN238</f>
        <v>0</v>
      </c>
      <c r="CXO36">
        <f>Parameters!CXO238</f>
        <v>0</v>
      </c>
      <c r="CXP36">
        <f>Parameters!CXP238</f>
        <v>0</v>
      </c>
      <c r="CXQ36">
        <f>Parameters!CXQ238</f>
        <v>0</v>
      </c>
      <c r="CXR36">
        <f>Parameters!CXR238</f>
        <v>0</v>
      </c>
      <c r="CXS36">
        <f>Parameters!CXS238</f>
        <v>0</v>
      </c>
      <c r="CXT36">
        <f>Parameters!CXT238</f>
        <v>0</v>
      </c>
      <c r="CXU36">
        <f>Parameters!CXU238</f>
        <v>0</v>
      </c>
      <c r="CXV36">
        <f>Parameters!CXV238</f>
        <v>0</v>
      </c>
      <c r="CXW36">
        <f>Parameters!CXW238</f>
        <v>0</v>
      </c>
      <c r="CXX36">
        <f>Parameters!CXX238</f>
        <v>0</v>
      </c>
      <c r="CXY36">
        <f>Parameters!CXY238</f>
        <v>0</v>
      </c>
      <c r="CXZ36">
        <f>Parameters!CXZ238</f>
        <v>0</v>
      </c>
      <c r="CYA36">
        <f>Parameters!CYA238</f>
        <v>0</v>
      </c>
      <c r="CYB36">
        <f>Parameters!CYB238</f>
        <v>0</v>
      </c>
      <c r="CYC36">
        <f>Parameters!CYC238</f>
        <v>0</v>
      </c>
      <c r="CYD36">
        <f>Parameters!CYD238</f>
        <v>0</v>
      </c>
      <c r="CYE36">
        <f>Parameters!CYE238</f>
        <v>0</v>
      </c>
      <c r="CYF36">
        <f>Parameters!CYF238</f>
        <v>0</v>
      </c>
      <c r="CYG36">
        <f>Parameters!CYG238</f>
        <v>0</v>
      </c>
      <c r="CYH36">
        <f>Parameters!CYH238</f>
        <v>0</v>
      </c>
      <c r="CYI36">
        <f>Parameters!CYI238</f>
        <v>0</v>
      </c>
      <c r="CYJ36">
        <f>Parameters!CYJ238</f>
        <v>0</v>
      </c>
      <c r="CYK36">
        <f>Parameters!CYK238</f>
        <v>0</v>
      </c>
      <c r="CYL36">
        <f>Parameters!CYL238</f>
        <v>0</v>
      </c>
      <c r="CYM36">
        <f>Parameters!CYM238</f>
        <v>0</v>
      </c>
      <c r="CYN36">
        <f>Parameters!CYN238</f>
        <v>0</v>
      </c>
      <c r="CYO36">
        <f>Parameters!CYO238</f>
        <v>0</v>
      </c>
      <c r="CYP36">
        <f>Parameters!CYP238</f>
        <v>0</v>
      </c>
      <c r="CYQ36">
        <f>Parameters!CYQ238</f>
        <v>0</v>
      </c>
      <c r="CYR36">
        <f>Parameters!CYR238</f>
        <v>0</v>
      </c>
      <c r="CYS36">
        <f>Parameters!CYS238</f>
        <v>0</v>
      </c>
      <c r="CYT36">
        <f>Parameters!CYT238</f>
        <v>0</v>
      </c>
      <c r="CYU36">
        <f>Parameters!CYU238</f>
        <v>0</v>
      </c>
      <c r="CYV36">
        <f>Parameters!CYV238</f>
        <v>0</v>
      </c>
      <c r="CYW36">
        <f>Parameters!CYW238</f>
        <v>0</v>
      </c>
      <c r="CYX36">
        <f>Parameters!CYX238</f>
        <v>0</v>
      </c>
      <c r="CYY36">
        <f>Parameters!CYY238</f>
        <v>0</v>
      </c>
      <c r="CYZ36">
        <f>Parameters!CYZ238</f>
        <v>0</v>
      </c>
      <c r="CZA36">
        <f>Parameters!CZA238</f>
        <v>0</v>
      </c>
      <c r="CZB36">
        <f>Parameters!CZB238</f>
        <v>0</v>
      </c>
      <c r="CZC36">
        <f>Parameters!CZC238</f>
        <v>0</v>
      </c>
      <c r="CZD36">
        <f>Parameters!CZD238</f>
        <v>0</v>
      </c>
      <c r="CZE36">
        <f>Parameters!CZE238</f>
        <v>0</v>
      </c>
      <c r="CZF36">
        <f>Parameters!CZF238</f>
        <v>0</v>
      </c>
      <c r="CZG36">
        <f>Parameters!CZG238</f>
        <v>0</v>
      </c>
      <c r="CZH36">
        <f>Parameters!CZH238</f>
        <v>0</v>
      </c>
      <c r="CZI36">
        <f>Parameters!CZI238</f>
        <v>0</v>
      </c>
      <c r="CZJ36">
        <f>Parameters!CZJ238</f>
        <v>0</v>
      </c>
      <c r="CZK36">
        <f>Parameters!CZK238</f>
        <v>0</v>
      </c>
      <c r="CZL36">
        <f>Parameters!CZL238</f>
        <v>0</v>
      </c>
      <c r="CZM36">
        <f>Parameters!CZM238</f>
        <v>0</v>
      </c>
      <c r="CZN36">
        <f>Parameters!CZN238</f>
        <v>0</v>
      </c>
      <c r="CZO36">
        <f>Parameters!CZO238</f>
        <v>0</v>
      </c>
      <c r="CZP36">
        <f>Parameters!CZP238</f>
        <v>0</v>
      </c>
      <c r="CZQ36">
        <f>Parameters!CZQ238</f>
        <v>0</v>
      </c>
      <c r="CZR36">
        <f>Parameters!CZR238</f>
        <v>0</v>
      </c>
      <c r="CZS36">
        <f>Parameters!CZS238</f>
        <v>0</v>
      </c>
      <c r="CZT36">
        <f>Parameters!CZT238</f>
        <v>0</v>
      </c>
      <c r="CZU36">
        <f>Parameters!CZU238</f>
        <v>0</v>
      </c>
      <c r="CZV36">
        <f>Parameters!CZV238</f>
        <v>0</v>
      </c>
      <c r="CZW36">
        <f>Parameters!CZW238</f>
        <v>0</v>
      </c>
      <c r="CZX36">
        <f>Parameters!CZX238</f>
        <v>0</v>
      </c>
      <c r="CZY36">
        <f>Parameters!CZY238</f>
        <v>0</v>
      </c>
      <c r="CZZ36">
        <f>Parameters!CZZ238</f>
        <v>0</v>
      </c>
      <c r="DAA36">
        <f>Parameters!DAA238</f>
        <v>0</v>
      </c>
      <c r="DAB36">
        <f>Parameters!DAB238</f>
        <v>0</v>
      </c>
      <c r="DAC36">
        <f>Parameters!DAC238</f>
        <v>0</v>
      </c>
      <c r="DAD36">
        <f>Parameters!DAD238</f>
        <v>0</v>
      </c>
      <c r="DAE36">
        <f>Parameters!DAE238</f>
        <v>0</v>
      </c>
      <c r="DAF36">
        <f>Parameters!DAF238</f>
        <v>0</v>
      </c>
      <c r="DAG36">
        <f>Parameters!DAG238</f>
        <v>0</v>
      </c>
      <c r="DAH36">
        <f>Parameters!DAH238</f>
        <v>0</v>
      </c>
      <c r="DAI36">
        <f>Parameters!DAI238</f>
        <v>0</v>
      </c>
      <c r="DAJ36">
        <f>Parameters!DAJ238</f>
        <v>0</v>
      </c>
      <c r="DAK36">
        <f>Parameters!DAK238</f>
        <v>0</v>
      </c>
      <c r="DAL36">
        <f>Parameters!DAL238</f>
        <v>0</v>
      </c>
      <c r="DAM36">
        <f>Parameters!DAM238</f>
        <v>0</v>
      </c>
      <c r="DAN36">
        <f>Parameters!DAN238</f>
        <v>0</v>
      </c>
      <c r="DAO36">
        <f>Parameters!DAO238</f>
        <v>0</v>
      </c>
      <c r="DAP36">
        <f>Parameters!DAP238</f>
        <v>0</v>
      </c>
      <c r="DAQ36">
        <f>Parameters!DAQ238</f>
        <v>0</v>
      </c>
      <c r="DAR36">
        <f>Parameters!DAR238</f>
        <v>0</v>
      </c>
      <c r="DAS36">
        <f>Parameters!DAS238</f>
        <v>0</v>
      </c>
      <c r="DAT36">
        <f>Parameters!DAT238</f>
        <v>0</v>
      </c>
      <c r="DAU36">
        <f>Parameters!DAU238</f>
        <v>0</v>
      </c>
      <c r="DAV36">
        <f>Parameters!DAV238</f>
        <v>0</v>
      </c>
      <c r="DAW36">
        <f>Parameters!DAW238</f>
        <v>0</v>
      </c>
      <c r="DAX36">
        <f>Parameters!DAX238</f>
        <v>0</v>
      </c>
      <c r="DAY36">
        <f>Parameters!DAY238</f>
        <v>0</v>
      </c>
      <c r="DAZ36">
        <f>Parameters!DAZ238</f>
        <v>0</v>
      </c>
      <c r="DBA36">
        <f>Parameters!DBA238</f>
        <v>0</v>
      </c>
      <c r="DBB36">
        <f>Parameters!DBB238</f>
        <v>0</v>
      </c>
      <c r="DBC36">
        <f>Parameters!DBC238</f>
        <v>0</v>
      </c>
      <c r="DBD36">
        <f>Parameters!DBD238</f>
        <v>0</v>
      </c>
      <c r="DBE36">
        <f>Parameters!DBE238</f>
        <v>0</v>
      </c>
      <c r="DBF36">
        <f>Parameters!DBF238</f>
        <v>0</v>
      </c>
      <c r="DBG36">
        <f>Parameters!DBG238</f>
        <v>0</v>
      </c>
      <c r="DBH36">
        <f>Parameters!DBH238</f>
        <v>0</v>
      </c>
      <c r="DBI36">
        <f>Parameters!DBI238</f>
        <v>0</v>
      </c>
      <c r="DBJ36">
        <f>Parameters!DBJ238</f>
        <v>0</v>
      </c>
      <c r="DBK36">
        <f>Parameters!DBK238</f>
        <v>0</v>
      </c>
      <c r="DBL36">
        <f>Parameters!DBL238</f>
        <v>0</v>
      </c>
      <c r="DBM36">
        <f>Parameters!DBM238</f>
        <v>0</v>
      </c>
      <c r="DBN36">
        <f>Parameters!DBN238</f>
        <v>0</v>
      </c>
      <c r="DBO36">
        <f>Parameters!DBO238</f>
        <v>0</v>
      </c>
      <c r="DBP36">
        <f>Parameters!DBP238</f>
        <v>0</v>
      </c>
      <c r="DBQ36">
        <f>Parameters!DBQ238</f>
        <v>0</v>
      </c>
      <c r="DBR36">
        <f>Parameters!DBR238</f>
        <v>0</v>
      </c>
      <c r="DBS36">
        <f>Parameters!DBS238</f>
        <v>0</v>
      </c>
      <c r="DBT36">
        <f>Parameters!DBT238</f>
        <v>0</v>
      </c>
      <c r="DBU36">
        <f>Parameters!DBU238</f>
        <v>0</v>
      </c>
      <c r="DBV36">
        <f>Parameters!DBV238</f>
        <v>0</v>
      </c>
      <c r="DBW36">
        <f>Parameters!DBW238</f>
        <v>0</v>
      </c>
      <c r="DBX36">
        <f>Parameters!DBX238</f>
        <v>0</v>
      </c>
      <c r="DBY36">
        <f>Parameters!DBY238</f>
        <v>0</v>
      </c>
      <c r="DBZ36">
        <f>Parameters!DBZ238</f>
        <v>0</v>
      </c>
      <c r="DCA36">
        <f>Parameters!DCA238</f>
        <v>0</v>
      </c>
      <c r="DCB36">
        <f>Parameters!DCB238</f>
        <v>0</v>
      </c>
      <c r="DCC36">
        <f>Parameters!DCC238</f>
        <v>0</v>
      </c>
      <c r="DCD36">
        <f>Parameters!DCD238</f>
        <v>0</v>
      </c>
      <c r="DCE36">
        <f>Parameters!DCE238</f>
        <v>0</v>
      </c>
      <c r="DCF36">
        <f>Parameters!DCF238</f>
        <v>0</v>
      </c>
      <c r="DCG36">
        <f>Parameters!DCG238</f>
        <v>0</v>
      </c>
      <c r="DCH36">
        <f>Parameters!DCH238</f>
        <v>0</v>
      </c>
      <c r="DCI36">
        <f>Parameters!DCI238</f>
        <v>0</v>
      </c>
      <c r="DCJ36">
        <f>Parameters!DCJ238</f>
        <v>0</v>
      </c>
      <c r="DCK36">
        <f>Parameters!DCK238</f>
        <v>0</v>
      </c>
      <c r="DCL36">
        <f>Parameters!DCL238</f>
        <v>0</v>
      </c>
      <c r="DCM36">
        <f>Parameters!DCM238</f>
        <v>0</v>
      </c>
      <c r="DCN36">
        <f>Parameters!DCN238</f>
        <v>0</v>
      </c>
      <c r="DCO36">
        <f>Parameters!DCO238</f>
        <v>0</v>
      </c>
      <c r="DCP36">
        <f>Parameters!DCP238</f>
        <v>0</v>
      </c>
      <c r="DCQ36">
        <f>Parameters!DCQ238</f>
        <v>0</v>
      </c>
      <c r="DCR36">
        <f>Parameters!DCR238</f>
        <v>0</v>
      </c>
      <c r="DCS36">
        <f>Parameters!DCS238</f>
        <v>0</v>
      </c>
      <c r="DCT36">
        <f>Parameters!DCT238</f>
        <v>0</v>
      </c>
      <c r="DCU36">
        <f>Parameters!DCU238</f>
        <v>0</v>
      </c>
      <c r="DCV36">
        <f>Parameters!DCV238</f>
        <v>0</v>
      </c>
      <c r="DCW36">
        <f>Parameters!DCW238</f>
        <v>0</v>
      </c>
      <c r="DCX36">
        <f>Parameters!DCX238</f>
        <v>0</v>
      </c>
      <c r="DCY36">
        <f>Parameters!DCY238</f>
        <v>0</v>
      </c>
      <c r="DCZ36">
        <f>Parameters!DCZ238</f>
        <v>0</v>
      </c>
      <c r="DDA36">
        <f>Parameters!DDA238</f>
        <v>0</v>
      </c>
      <c r="DDB36">
        <f>Parameters!DDB238</f>
        <v>0</v>
      </c>
      <c r="DDC36">
        <f>Parameters!DDC238</f>
        <v>0</v>
      </c>
      <c r="DDD36">
        <f>Parameters!DDD238</f>
        <v>0</v>
      </c>
      <c r="DDE36">
        <f>Parameters!DDE238</f>
        <v>0</v>
      </c>
      <c r="DDF36">
        <f>Parameters!DDF238</f>
        <v>0</v>
      </c>
      <c r="DDG36">
        <f>Parameters!DDG238</f>
        <v>0</v>
      </c>
      <c r="DDH36">
        <f>Parameters!DDH238</f>
        <v>0</v>
      </c>
      <c r="DDI36">
        <f>Parameters!DDI238</f>
        <v>0</v>
      </c>
      <c r="DDJ36">
        <f>Parameters!DDJ238</f>
        <v>0</v>
      </c>
      <c r="DDK36">
        <f>Parameters!DDK238</f>
        <v>0</v>
      </c>
      <c r="DDL36">
        <f>Parameters!DDL238</f>
        <v>0</v>
      </c>
      <c r="DDM36">
        <f>Parameters!DDM238</f>
        <v>0</v>
      </c>
      <c r="DDN36">
        <f>Parameters!DDN238</f>
        <v>0</v>
      </c>
      <c r="DDO36">
        <f>Parameters!DDO238</f>
        <v>0</v>
      </c>
      <c r="DDP36">
        <f>Parameters!DDP238</f>
        <v>0</v>
      </c>
      <c r="DDQ36">
        <f>Parameters!DDQ238</f>
        <v>0</v>
      </c>
      <c r="DDR36">
        <f>Parameters!DDR238</f>
        <v>0</v>
      </c>
      <c r="DDS36">
        <f>Parameters!DDS238</f>
        <v>0</v>
      </c>
      <c r="DDT36">
        <f>Parameters!DDT238</f>
        <v>0</v>
      </c>
      <c r="DDU36">
        <f>Parameters!DDU238</f>
        <v>0</v>
      </c>
      <c r="DDV36">
        <f>Parameters!DDV238</f>
        <v>0</v>
      </c>
      <c r="DDW36">
        <f>Parameters!DDW238</f>
        <v>0</v>
      </c>
      <c r="DDX36">
        <f>Parameters!DDX238</f>
        <v>0</v>
      </c>
      <c r="DDY36">
        <f>Parameters!DDY238</f>
        <v>0</v>
      </c>
      <c r="DDZ36">
        <f>Parameters!DDZ238</f>
        <v>0</v>
      </c>
      <c r="DEA36">
        <f>Parameters!DEA238</f>
        <v>0</v>
      </c>
      <c r="DEB36">
        <f>Parameters!DEB238</f>
        <v>0</v>
      </c>
      <c r="DEC36">
        <f>Parameters!DEC238</f>
        <v>0</v>
      </c>
      <c r="DED36">
        <f>Parameters!DED238</f>
        <v>0</v>
      </c>
      <c r="DEE36">
        <f>Parameters!DEE238</f>
        <v>0</v>
      </c>
      <c r="DEF36">
        <f>Parameters!DEF238</f>
        <v>0</v>
      </c>
      <c r="DEG36">
        <f>Parameters!DEG238</f>
        <v>0</v>
      </c>
      <c r="DEH36">
        <f>Parameters!DEH238</f>
        <v>0</v>
      </c>
      <c r="DEI36">
        <f>Parameters!DEI238</f>
        <v>0</v>
      </c>
      <c r="DEJ36">
        <f>Parameters!DEJ238</f>
        <v>0</v>
      </c>
      <c r="DEK36">
        <f>Parameters!DEK238</f>
        <v>0</v>
      </c>
      <c r="DEL36">
        <f>Parameters!DEL238</f>
        <v>0</v>
      </c>
      <c r="DEM36">
        <f>Parameters!DEM238</f>
        <v>0</v>
      </c>
      <c r="DEN36">
        <f>Parameters!DEN238</f>
        <v>0</v>
      </c>
      <c r="DEO36">
        <f>Parameters!DEO238</f>
        <v>0</v>
      </c>
      <c r="DEP36">
        <f>Parameters!DEP238</f>
        <v>0</v>
      </c>
      <c r="DEQ36">
        <f>Parameters!DEQ238</f>
        <v>0</v>
      </c>
      <c r="DER36">
        <f>Parameters!DER238</f>
        <v>0</v>
      </c>
      <c r="DES36">
        <f>Parameters!DES238</f>
        <v>0</v>
      </c>
      <c r="DET36">
        <f>Parameters!DET238</f>
        <v>0</v>
      </c>
      <c r="DEU36">
        <f>Parameters!DEU238</f>
        <v>0</v>
      </c>
      <c r="DEV36">
        <f>Parameters!DEV238</f>
        <v>0</v>
      </c>
      <c r="DEW36">
        <f>Parameters!DEW238</f>
        <v>0</v>
      </c>
      <c r="DEX36">
        <f>Parameters!DEX238</f>
        <v>0</v>
      </c>
      <c r="DEY36">
        <f>Parameters!DEY238</f>
        <v>0</v>
      </c>
      <c r="DEZ36">
        <f>Parameters!DEZ238</f>
        <v>0</v>
      </c>
      <c r="DFA36">
        <f>Parameters!DFA238</f>
        <v>0</v>
      </c>
      <c r="DFB36">
        <f>Parameters!DFB238</f>
        <v>0</v>
      </c>
      <c r="DFC36">
        <f>Parameters!DFC238</f>
        <v>0</v>
      </c>
      <c r="DFD36">
        <f>Parameters!DFD238</f>
        <v>0</v>
      </c>
      <c r="DFE36">
        <f>Parameters!DFE238</f>
        <v>0</v>
      </c>
      <c r="DFF36">
        <f>Parameters!DFF238</f>
        <v>0</v>
      </c>
      <c r="DFG36">
        <f>Parameters!DFG238</f>
        <v>0</v>
      </c>
      <c r="DFH36">
        <f>Parameters!DFH238</f>
        <v>0</v>
      </c>
      <c r="DFI36">
        <f>Parameters!DFI238</f>
        <v>0</v>
      </c>
      <c r="DFJ36">
        <f>Parameters!DFJ238</f>
        <v>0</v>
      </c>
      <c r="DFK36">
        <f>Parameters!DFK238</f>
        <v>0</v>
      </c>
      <c r="DFL36">
        <f>Parameters!DFL238</f>
        <v>0</v>
      </c>
      <c r="DFM36">
        <f>Parameters!DFM238</f>
        <v>0</v>
      </c>
      <c r="DFN36">
        <f>Parameters!DFN238</f>
        <v>0</v>
      </c>
      <c r="DFO36">
        <f>Parameters!DFO238</f>
        <v>0</v>
      </c>
      <c r="DFP36">
        <f>Parameters!DFP238</f>
        <v>0</v>
      </c>
      <c r="DFQ36">
        <f>Parameters!DFQ238</f>
        <v>0</v>
      </c>
      <c r="DFR36">
        <f>Parameters!DFR238</f>
        <v>0</v>
      </c>
      <c r="DFS36">
        <f>Parameters!DFS238</f>
        <v>0</v>
      </c>
      <c r="DFT36">
        <f>Parameters!DFT238</f>
        <v>0</v>
      </c>
      <c r="DFU36">
        <f>Parameters!DFU238</f>
        <v>0</v>
      </c>
      <c r="DFV36">
        <f>Parameters!DFV238</f>
        <v>0</v>
      </c>
      <c r="DFW36">
        <f>Parameters!DFW238</f>
        <v>0</v>
      </c>
      <c r="DFX36">
        <f>Parameters!DFX238</f>
        <v>0</v>
      </c>
      <c r="DFY36">
        <f>Parameters!DFY238</f>
        <v>0</v>
      </c>
      <c r="DFZ36">
        <f>Parameters!DFZ238</f>
        <v>0</v>
      </c>
      <c r="DGA36">
        <f>Parameters!DGA238</f>
        <v>0</v>
      </c>
      <c r="DGB36">
        <f>Parameters!DGB238</f>
        <v>0</v>
      </c>
      <c r="DGC36">
        <f>Parameters!DGC238</f>
        <v>0</v>
      </c>
      <c r="DGD36">
        <f>Parameters!DGD238</f>
        <v>0</v>
      </c>
      <c r="DGE36">
        <f>Parameters!DGE238</f>
        <v>0</v>
      </c>
      <c r="DGF36">
        <f>Parameters!DGF238</f>
        <v>0</v>
      </c>
      <c r="DGG36">
        <f>Parameters!DGG238</f>
        <v>0</v>
      </c>
      <c r="DGH36">
        <f>Parameters!DGH238</f>
        <v>0</v>
      </c>
      <c r="DGI36">
        <f>Parameters!DGI238</f>
        <v>0</v>
      </c>
      <c r="DGJ36">
        <f>Parameters!DGJ238</f>
        <v>0</v>
      </c>
      <c r="DGK36">
        <f>Parameters!DGK238</f>
        <v>0</v>
      </c>
      <c r="DGL36">
        <f>Parameters!DGL238</f>
        <v>0</v>
      </c>
      <c r="DGM36">
        <f>Parameters!DGM238</f>
        <v>0</v>
      </c>
      <c r="DGN36">
        <f>Parameters!DGN238</f>
        <v>0</v>
      </c>
      <c r="DGO36">
        <f>Parameters!DGO238</f>
        <v>0</v>
      </c>
      <c r="DGP36">
        <f>Parameters!DGP238</f>
        <v>0</v>
      </c>
      <c r="DGQ36">
        <f>Parameters!DGQ238</f>
        <v>0</v>
      </c>
      <c r="DGR36">
        <f>Parameters!DGR238</f>
        <v>0</v>
      </c>
      <c r="DGS36">
        <f>Parameters!DGS238</f>
        <v>0</v>
      </c>
      <c r="DGT36">
        <f>Parameters!DGT238</f>
        <v>0</v>
      </c>
      <c r="DGU36">
        <f>Parameters!DGU238</f>
        <v>0</v>
      </c>
      <c r="DGV36">
        <f>Parameters!DGV238</f>
        <v>0</v>
      </c>
      <c r="DGW36">
        <f>Parameters!DGW238</f>
        <v>0</v>
      </c>
      <c r="DGX36">
        <f>Parameters!DGX238</f>
        <v>0</v>
      </c>
      <c r="DGY36">
        <f>Parameters!DGY238</f>
        <v>0</v>
      </c>
      <c r="DGZ36">
        <f>Parameters!DGZ238</f>
        <v>0</v>
      </c>
      <c r="DHA36">
        <f>Parameters!DHA238</f>
        <v>0</v>
      </c>
      <c r="DHB36">
        <f>Parameters!DHB238</f>
        <v>0</v>
      </c>
      <c r="DHC36">
        <f>Parameters!DHC238</f>
        <v>0</v>
      </c>
      <c r="DHD36">
        <f>Parameters!DHD238</f>
        <v>0</v>
      </c>
      <c r="DHE36">
        <f>Parameters!DHE238</f>
        <v>0</v>
      </c>
      <c r="DHF36">
        <f>Parameters!DHF238</f>
        <v>0</v>
      </c>
      <c r="DHG36">
        <f>Parameters!DHG238</f>
        <v>0</v>
      </c>
      <c r="DHH36">
        <f>Parameters!DHH238</f>
        <v>0</v>
      </c>
      <c r="DHI36">
        <f>Parameters!DHI238</f>
        <v>0</v>
      </c>
      <c r="DHJ36">
        <f>Parameters!DHJ238</f>
        <v>0</v>
      </c>
      <c r="DHK36">
        <f>Parameters!DHK238</f>
        <v>0</v>
      </c>
      <c r="DHL36">
        <f>Parameters!DHL238</f>
        <v>0</v>
      </c>
      <c r="DHM36">
        <f>Parameters!DHM238</f>
        <v>0</v>
      </c>
      <c r="DHN36">
        <f>Parameters!DHN238</f>
        <v>0</v>
      </c>
      <c r="DHO36">
        <f>Parameters!DHO238</f>
        <v>0</v>
      </c>
      <c r="DHP36">
        <f>Parameters!DHP238</f>
        <v>0</v>
      </c>
      <c r="DHQ36">
        <f>Parameters!DHQ238</f>
        <v>0</v>
      </c>
      <c r="DHR36">
        <f>Parameters!DHR238</f>
        <v>0</v>
      </c>
      <c r="DHS36">
        <f>Parameters!DHS238</f>
        <v>0</v>
      </c>
      <c r="DHT36">
        <f>Parameters!DHT238</f>
        <v>0</v>
      </c>
      <c r="DHU36">
        <f>Parameters!DHU238</f>
        <v>0</v>
      </c>
      <c r="DHV36">
        <f>Parameters!DHV238</f>
        <v>0</v>
      </c>
      <c r="DHW36">
        <f>Parameters!DHW238</f>
        <v>0</v>
      </c>
      <c r="DHX36">
        <f>Parameters!DHX238</f>
        <v>0</v>
      </c>
      <c r="DHY36">
        <f>Parameters!DHY238</f>
        <v>0</v>
      </c>
      <c r="DHZ36">
        <f>Parameters!DHZ238</f>
        <v>0</v>
      </c>
      <c r="DIA36">
        <f>Parameters!DIA238</f>
        <v>0</v>
      </c>
      <c r="DIB36">
        <f>Parameters!DIB238</f>
        <v>0</v>
      </c>
      <c r="DIC36">
        <f>Parameters!DIC238</f>
        <v>0</v>
      </c>
      <c r="DID36">
        <f>Parameters!DID238</f>
        <v>0</v>
      </c>
      <c r="DIE36">
        <f>Parameters!DIE238</f>
        <v>0</v>
      </c>
      <c r="DIF36">
        <f>Parameters!DIF238</f>
        <v>0</v>
      </c>
      <c r="DIG36">
        <f>Parameters!DIG238</f>
        <v>0</v>
      </c>
      <c r="DIH36">
        <f>Parameters!DIH238</f>
        <v>0</v>
      </c>
      <c r="DII36">
        <f>Parameters!DII238</f>
        <v>0</v>
      </c>
      <c r="DIJ36">
        <f>Parameters!DIJ238</f>
        <v>0</v>
      </c>
      <c r="DIK36">
        <f>Parameters!DIK238</f>
        <v>0</v>
      </c>
      <c r="DIL36">
        <f>Parameters!DIL238</f>
        <v>0</v>
      </c>
      <c r="DIM36">
        <f>Parameters!DIM238</f>
        <v>0</v>
      </c>
      <c r="DIN36">
        <f>Parameters!DIN238</f>
        <v>0</v>
      </c>
      <c r="DIO36">
        <f>Parameters!DIO238</f>
        <v>0</v>
      </c>
      <c r="DIP36">
        <f>Parameters!DIP238</f>
        <v>0</v>
      </c>
      <c r="DIQ36">
        <f>Parameters!DIQ238</f>
        <v>0</v>
      </c>
      <c r="DIR36">
        <f>Parameters!DIR238</f>
        <v>0</v>
      </c>
      <c r="DIS36">
        <f>Parameters!DIS238</f>
        <v>0</v>
      </c>
      <c r="DIT36">
        <f>Parameters!DIT238</f>
        <v>0</v>
      </c>
      <c r="DIU36">
        <f>Parameters!DIU238</f>
        <v>0</v>
      </c>
      <c r="DIV36">
        <f>Parameters!DIV238</f>
        <v>0</v>
      </c>
      <c r="DIW36">
        <f>Parameters!DIW238</f>
        <v>0</v>
      </c>
      <c r="DIX36">
        <f>Parameters!DIX238</f>
        <v>0</v>
      </c>
      <c r="DIY36">
        <f>Parameters!DIY238</f>
        <v>0</v>
      </c>
      <c r="DIZ36">
        <f>Parameters!DIZ238</f>
        <v>0</v>
      </c>
      <c r="DJA36">
        <f>Parameters!DJA238</f>
        <v>0</v>
      </c>
      <c r="DJB36">
        <f>Parameters!DJB238</f>
        <v>0</v>
      </c>
      <c r="DJC36">
        <f>Parameters!DJC238</f>
        <v>0</v>
      </c>
      <c r="DJD36">
        <f>Parameters!DJD238</f>
        <v>0</v>
      </c>
      <c r="DJE36">
        <f>Parameters!DJE238</f>
        <v>0</v>
      </c>
      <c r="DJF36">
        <f>Parameters!DJF238</f>
        <v>0</v>
      </c>
      <c r="DJG36">
        <f>Parameters!DJG238</f>
        <v>0</v>
      </c>
      <c r="DJH36">
        <f>Parameters!DJH238</f>
        <v>0</v>
      </c>
      <c r="DJI36">
        <f>Parameters!DJI238</f>
        <v>0</v>
      </c>
      <c r="DJJ36">
        <f>Parameters!DJJ238</f>
        <v>0</v>
      </c>
      <c r="DJK36">
        <f>Parameters!DJK238</f>
        <v>0</v>
      </c>
      <c r="DJL36">
        <f>Parameters!DJL238</f>
        <v>0</v>
      </c>
      <c r="DJM36">
        <f>Parameters!DJM238</f>
        <v>0</v>
      </c>
      <c r="DJN36">
        <f>Parameters!DJN238</f>
        <v>0</v>
      </c>
      <c r="DJO36">
        <f>Parameters!DJO238</f>
        <v>0</v>
      </c>
      <c r="DJP36">
        <f>Parameters!DJP238</f>
        <v>0</v>
      </c>
      <c r="DJQ36">
        <f>Parameters!DJQ238</f>
        <v>0</v>
      </c>
      <c r="DJR36">
        <f>Parameters!DJR238</f>
        <v>0</v>
      </c>
      <c r="DJS36">
        <f>Parameters!DJS238</f>
        <v>0</v>
      </c>
      <c r="DJT36">
        <f>Parameters!DJT238</f>
        <v>0</v>
      </c>
      <c r="DJU36">
        <f>Parameters!DJU238</f>
        <v>0</v>
      </c>
      <c r="DJV36">
        <f>Parameters!DJV238</f>
        <v>0</v>
      </c>
      <c r="DJW36">
        <f>Parameters!DJW238</f>
        <v>0</v>
      </c>
      <c r="DJX36">
        <f>Parameters!DJX238</f>
        <v>0</v>
      </c>
      <c r="DJY36">
        <f>Parameters!DJY238</f>
        <v>0</v>
      </c>
      <c r="DJZ36">
        <f>Parameters!DJZ238</f>
        <v>0</v>
      </c>
      <c r="DKA36">
        <f>Parameters!DKA238</f>
        <v>0</v>
      </c>
      <c r="DKB36">
        <f>Parameters!DKB238</f>
        <v>0</v>
      </c>
      <c r="DKC36">
        <f>Parameters!DKC238</f>
        <v>0</v>
      </c>
      <c r="DKD36">
        <f>Parameters!DKD238</f>
        <v>0</v>
      </c>
      <c r="DKE36">
        <f>Parameters!DKE238</f>
        <v>0</v>
      </c>
      <c r="DKF36">
        <f>Parameters!DKF238</f>
        <v>0</v>
      </c>
      <c r="DKG36">
        <f>Parameters!DKG238</f>
        <v>0</v>
      </c>
      <c r="DKH36">
        <f>Parameters!DKH238</f>
        <v>0</v>
      </c>
      <c r="DKI36">
        <f>Parameters!DKI238</f>
        <v>0</v>
      </c>
      <c r="DKJ36">
        <f>Parameters!DKJ238</f>
        <v>0</v>
      </c>
      <c r="DKK36">
        <f>Parameters!DKK238</f>
        <v>0</v>
      </c>
      <c r="DKL36">
        <f>Parameters!DKL238</f>
        <v>0</v>
      </c>
      <c r="DKM36">
        <f>Parameters!DKM238</f>
        <v>0</v>
      </c>
      <c r="DKN36">
        <f>Parameters!DKN238</f>
        <v>0</v>
      </c>
      <c r="DKO36">
        <f>Parameters!DKO238</f>
        <v>0</v>
      </c>
      <c r="DKP36">
        <f>Parameters!DKP238</f>
        <v>0</v>
      </c>
      <c r="DKQ36">
        <f>Parameters!DKQ238</f>
        <v>0</v>
      </c>
      <c r="DKR36">
        <f>Parameters!DKR238</f>
        <v>0</v>
      </c>
      <c r="DKS36">
        <f>Parameters!DKS238</f>
        <v>0</v>
      </c>
      <c r="DKT36">
        <f>Parameters!DKT238</f>
        <v>0</v>
      </c>
      <c r="DKU36">
        <f>Parameters!DKU238</f>
        <v>0</v>
      </c>
      <c r="DKV36">
        <f>Parameters!DKV238</f>
        <v>0</v>
      </c>
      <c r="DKW36">
        <f>Parameters!DKW238</f>
        <v>0</v>
      </c>
      <c r="DKX36">
        <f>Parameters!DKX238</f>
        <v>0</v>
      </c>
      <c r="DKY36">
        <f>Parameters!DKY238</f>
        <v>0</v>
      </c>
      <c r="DKZ36">
        <f>Parameters!DKZ238</f>
        <v>0</v>
      </c>
      <c r="DLA36">
        <f>Parameters!DLA238</f>
        <v>0</v>
      </c>
      <c r="DLB36">
        <f>Parameters!DLB238</f>
        <v>0</v>
      </c>
      <c r="DLC36">
        <f>Parameters!DLC238</f>
        <v>0</v>
      </c>
      <c r="DLD36">
        <f>Parameters!DLD238</f>
        <v>0</v>
      </c>
      <c r="DLE36">
        <f>Parameters!DLE238</f>
        <v>0</v>
      </c>
      <c r="DLF36">
        <f>Parameters!DLF238</f>
        <v>0</v>
      </c>
      <c r="DLG36">
        <f>Parameters!DLG238</f>
        <v>0</v>
      </c>
      <c r="DLH36">
        <f>Parameters!DLH238</f>
        <v>0</v>
      </c>
      <c r="DLI36">
        <f>Parameters!DLI238</f>
        <v>0</v>
      </c>
      <c r="DLJ36">
        <f>Parameters!DLJ238</f>
        <v>0</v>
      </c>
      <c r="DLK36">
        <f>Parameters!DLK238</f>
        <v>0</v>
      </c>
      <c r="DLL36">
        <f>Parameters!DLL238</f>
        <v>0</v>
      </c>
      <c r="DLM36">
        <f>Parameters!DLM238</f>
        <v>0</v>
      </c>
      <c r="DLN36">
        <f>Parameters!DLN238</f>
        <v>0</v>
      </c>
      <c r="DLO36">
        <f>Parameters!DLO238</f>
        <v>0</v>
      </c>
      <c r="DLP36">
        <f>Parameters!DLP238</f>
        <v>0</v>
      </c>
      <c r="DLQ36">
        <f>Parameters!DLQ238</f>
        <v>0</v>
      </c>
      <c r="DLR36">
        <f>Parameters!DLR238</f>
        <v>0</v>
      </c>
      <c r="DLS36">
        <f>Parameters!DLS238</f>
        <v>0</v>
      </c>
      <c r="DLT36">
        <f>Parameters!DLT238</f>
        <v>0</v>
      </c>
      <c r="DLU36">
        <f>Parameters!DLU238</f>
        <v>0</v>
      </c>
      <c r="DLV36">
        <f>Parameters!DLV238</f>
        <v>0</v>
      </c>
      <c r="DLW36">
        <f>Parameters!DLW238</f>
        <v>0</v>
      </c>
      <c r="DLX36">
        <f>Parameters!DLX238</f>
        <v>0</v>
      </c>
      <c r="DLY36">
        <f>Parameters!DLY238</f>
        <v>0</v>
      </c>
      <c r="DLZ36">
        <f>Parameters!DLZ238</f>
        <v>0</v>
      </c>
      <c r="DMA36">
        <f>Parameters!DMA238</f>
        <v>0</v>
      </c>
      <c r="DMB36">
        <f>Parameters!DMB238</f>
        <v>0</v>
      </c>
      <c r="DMC36">
        <f>Parameters!DMC238</f>
        <v>0</v>
      </c>
      <c r="DMD36">
        <f>Parameters!DMD238</f>
        <v>0</v>
      </c>
      <c r="DME36">
        <f>Parameters!DME238</f>
        <v>0</v>
      </c>
      <c r="DMF36">
        <f>Parameters!DMF238</f>
        <v>0</v>
      </c>
      <c r="DMG36">
        <f>Parameters!DMG238</f>
        <v>0</v>
      </c>
      <c r="DMH36">
        <f>Parameters!DMH238</f>
        <v>0</v>
      </c>
      <c r="DMI36">
        <f>Parameters!DMI238</f>
        <v>0</v>
      </c>
      <c r="DMJ36">
        <f>Parameters!DMJ238</f>
        <v>0</v>
      </c>
      <c r="DMK36">
        <f>Parameters!DMK238</f>
        <v>0</v>
      </c>
      <c r="DML36">
        <f>Parameters!DML238</f>
        <v>0</v>
      </c>
      <c r="DMM36">
        <f>Parameters!DMM238</f>
        <v>0</v>
      </c>
      <c r="DMN36">
        <f>Parameters!DMN238</f>
        <v>0</v>
      </c>
      <c r="DMO36">
        <f>Parameters!DMO238</f>
        <v>0</v>
      </c>
      <c r="DMP36">
        <f>Parameters!DMP238</f>
        <v>0</v>
      </c>
      <c r="DMQ36">
        <f>Parameters!DMQ238</f>
        <v>0</v>
      </c>
      <c r="DMR36">
        <f>Parameters!DMR238</f>
        <v>0</v>
      </c>
      <c r="DMS36">
        <f>Parameters!DMS238</f>
        <v>0</v>
      </c>
      <c r="DMT36">
        <f>Parameters!DMT238</f>
        <v>0</v>
      </c>
      <c r="DMU36">
        <f>Parameters!DMU238</f>
        <v>0</v>
      </c>
      <c r="DMV36">
        <f>Parameters!DMV238</f>
        <v>0</v>
      </c>
      <c r="DMW36">
        <f>Parameters!DMW238</f>
        <v>0</v>
      </c>
      <c r="DMX36">
        <f>Parameters!DMX238</f>
        <v>0</v>
      </c>
      <c r="DMY36">
        <f>Parameters!DMY238</f>
        <v>0</v>
      </c>
      <c r="DMZ36">
        <f>Parameters!DMZ238</f>
        <v>0</v>
      </c>
      <c r="DNA36">
        <f>Parameters!DNA238</f>
        <v>0</v>
      </c>
      <c r="DNB36">
        <f>Parameters!DNB238</f>
        <v>0</v>
      </c>
      <c r="DNC36">
        <f>Parameters!DNC238</f>
        <v>0</v>
      </c>
      <c r="DND36">
        <f>Parameters!DND238</f>
        <v>0</v>
      </c>
      <c r="DNE36">
        <f>Parameters!DNE238</f>
        <v>0</v>
      </c>
      <c r="DNF36">
        <f>Parameters!DNF238</f>
        <v>0</v>
      </c>
      <c r="DNG36">
        <f>Parameters!DNG238</f>
        <v>0</v>
      </c>
      <c r="DNH36">
        <f>Parameters!DNH238</f>
        <v>0</v>
      </c>
      <c r="DNI36">
        <f>Parameters!DNI238</f>
        <v>0</v>
      </c>
      <c r="DNJ36">
        <f>Parameters!DNJ238</f>
        <v>0</v>
      </c>
      <c r="DNK36">
        <f>Parameters!DNK238</f>
        <v>0</v>
      </c>
      <c r="DNL36">
        <f>Parameters!DNL238</f>
        <v>0</v>
      </c>
      <c r="DNM36">
        <f>Parameters!DNM238</f>
        <v>0</v>
      </c>
      <c r="DNN36">
        <f>Parameters!DNN238</f>
        <v>0</v>
      </c>
      <c r="DNO36">
        <f>Parameters!DNO238</f>
        <v>0</v>
      </c>
      <c r="DNP36">
        <f>Parameters!DNP238</f>
        <v>0</v>
      </c>
      <c r="DNQ36">
        <f>Parameters!DNQ238</f>
        <v>0</v>
      </c>
      <c r="DNR36">
        <f>Parameters!DNR238</f>
        <v>0</v>
      </c>
      <c r="DNS36">
        <f>Parameters!DNS238</f>
        <v>0</v>
      </c>
      <c r="DNT36">
        <f>Parameters!DNT238</f>
        <v>0</v>
      </c>
      <c r="DNU36">
        <f>Parameters!DNU238</f>
        <v>0</v>
      </c>
      <c r="DNV36">
        <f>Parameters!DNV238</f>
        <v>0</v>
      </c>
      <c r="DNW36">
        <f>Parameters!DNW238</f>
        <v>0</v>
      </c>
      <c r="DNX36">
        <f>Parameters!DNX238</f>
        <v>0</v>
      </c>
      <c r="DNY36">
        <f>Parameters!DNY238</f>
        <v>0</v>
      </c>
      <c r="DNZ36">
        <f>Parameters!DNZ238</f>
        <v>0</v>
      </c>
      <c r="DOA36">
        <f>Parameters!DOA238</f>
        <v>0</v>
      </c>
      <c r="DOB36">
        <f>Parameters!DOB238</f>
        <v>0</v>
      </c>
      <c r="DOC36">
        <f>Parameters!DOC238</f>
        <v>0</v>
      </c>
      <c r="DOD36">
        <f>Parameters!DOD238</f>
        <v>0</v>
      </c>
      <c r="DOE36">
        <f>Parameters!DOE238</f>
        <v>0</v>
      </c>
      <c r="DOF36">
        <f>Parameters!DOF238</f>
        <v>0</v>
      </c>
      <c r="DOG36">
        <f>Parameters!DOG238</f>
        <v>0</v>
      </c>
      <c r="DOH36">
        <f>Parameters!DOH238</f>
        <v>0</v>
      </c>
      <c r="DOI36">
        <f>Parameters!DOI238</f>
        <v>0</v>
      </c>
      <c r="DOJ36">
        <f>Parameters!DOJ238</f>
        <v>0</v>
      </c>
      <c r="DOK36">
        <f>Parameters!DOK238</f>
        <v>0</v>
      </c>
      <c r="DOL36">
        <f>Parameters!DOL238</f>
        <v>0</v>
      </c>
      <c r="DOM36">
        <f>Parameters!DOM238</f>
        <v>0</v>
      </c>
      <c r="DON36">
        <f>Parameters!DON238</f>
        <v>0</v>
      </c>
      <c r="DOO36">
        <f>Parameters!DOO238</f>
        <v>0</v>
      </c>
      <c r="DOP36">
        <f>Parameters!DOP238</f>
        <v>0</v>
      </c>
      <c r="DOQ36">
        <f>Parameters!DOQ238</f>
        <v>0</v>
      </c>
      <c r="DOR36">
        <f>Parameters!DOR238</f>
        <v>0</v>
      </c>
      <c r="DOS36">
        <f>Parameters!DOS238</f>
        <v>0</v>
      </c>
      <c r="DOT36">
        <f>Parameters!DOT238</f>
        <v>0</v>
      </c>
      <c r="DOU36">
        <f>Parameters!DOU238</f>
        <v>0</v>
      </c>
      <c r="DOV36">
        <f>Parameters!DOV238</f>
        <v>0</v>
      </c>
      <c r="DOW36">
        <f>Parameters!DOW238</f>
        <v>0</v>
      </c>
      <c r="DOX36">
        <f>Parameters!DOX238</f>
        <v>0</v>
      </c>
      <c r="DOY36">
        <f>Parameters!DOY238</f>
        <v>0</v>
      </c>
      <c r="DOZ36">
        <f>Parameters!DOZ238</f>
        <v>0</v>
      </c>
      <c r="DPA36">
        <f>Parameters!DPA238</f>
        <v>0</v>
      </c>
      <c r="DPB36">
        <f>Parameters!DPB238</f>
        <v>0</v>
      </c>
      <c r="DPC36">
        <f>Parameters!DPC238</f>
        <v>0</v>
      </c>
      <c r="DPD36">
        <f>Parameters!DPD238</f>
        <v>0</v>
      </c>
      <c r="DPE36">
        <f>Parameters!DPE238</f>
        <v>0</v>
      </c>
      <c r="DPF36">
        <f>Parameters!DPF238</f>
        <v>0</v>
      </c>
      <c r="DPG36">
        <f>Parameters!DPG238</f>
        <v>0</v>
      </c>
      <c r="DPH36">
        <f>Parameters!DPH238</f>
        <v>0</v>
      </c>
      <c r="DPI36">
        <f>Parameters!DPI238</f>
        <v>0</v>
      </c>
      <c r="DPJ36">
        <f>Parameters!DPJ238</f>
        <v>0</v>
      </c>
      <c r="DPK36">
        <f>Parameters!DPK238</f>
        <v>0</v>
      </c>
      <c r="DPL36">
        <f>Parameters!DPL238</f>
        <v>0</v>
      </c>
      <c r="DPM36">
        <f>Parameters!DPM238</f>
        <v>0</v>
      </c>
      <c r="DPN36">
        <f>Parameters!DPN238</f>
        <v>0</v>
      </c>
      <c r="DPO36">
        <f>Parameters!DPO238</f>
        <v>0</v>
      </c>
      <c r="DPP36">
        <f>Parameters!DPP238</f>
        <v>0</v>
      </c>
      <c r="DPQ36">
        <f>Parameters!DPQ238</f>
        <v>0</v>
      </c>
      <c r="DPR36">
        <f>Parameters!DPR238</f>
        <v>0</v>
      </c>
      <c r="DPS36">
        <f>Parameters!DPS238</f>
        <v>0</v>
      </c>
      <c r="DPT36">
        <f>Parameters!DPT238</f>
        <v>0</v>
      </c>
      <c r="DPU36">
        <f>Parameters!DPU238</f>
        <v>0</v>
      </c>
      <c r="DPV36">
        <f>Parameters!DPV238</f>
        <v>0</v>
      </c>
      <c r="DPW36">
        <f>Parameters!DPW238</f>
        <v>0</v>
      </c>
      <c r="DPX36">
        <f>Parameters!DPX238</f>
        <v>0</v>
      </c>
      <c r="DPY36">
        <f>Parameters!DPY238</f>
        <v>0</v>
      </c>
      <c r="DPZ36">
        <f>Parameters!DPZ238</f>
        <v>0</v>
      </c>
      <c r="DQA36">
        <f>Parameters!DQA238</f>
        <v>0</v>
      </c>
      <c r="DQB36">
        <f>Parameters!DQB238</f>
        <v>0</v>
      </c>
      <c r="DQC36">
        <f>Parameters!DQC238</f>
        <v>0</v>
      </c>
      <c r="DQD36">
        <f>Parameters!DQD238</f>
        <v>0</v>
      </c>
      <c r="DQE36">
        <f>Parameters!DQE238</f>
        <v>0</v>
      </c>
      <c r="DQF36">
        <f>Parameters!DQF238</f>
        <v>0</v>
      </c>
      <c r="DQG36">
        <f>Parameters!DQG238</f>
        <v>0</v>
      </c>
      <c r="DQH36">
        <f>Parameters!DQH238</f>
        <v>0</v>
      </c>
      <c r="DQI36">
        <f>Parameters!DQI238</f>
        <v>0</v>
      </c>
      <c r="DQJ36">
        <f>Parameters!DQJ238</f>
        <v>0</v>
      </c>
      <c r="DQK36">
        <f>Parameters!DQK238</f>
        <v>0</v>
      </c>
      <c r="DQL36">
        <f>Parameters!DQL238</f>
        <v>0</v>
      </c>
      <c r="DQM36">
        <f>Parameters!DQM238</f>
        <v>0</v>
      </c>
      <c r="DQN36">
        <f>Parameters!DQN238</f>
        <v>0</v>
      </c>
      <c r="DQO36">
        <f>Parameters!DQO238</f>
        <v>0</v>
      </c>
      <c r="DQP36">
        <f>Parameters!DQP238</f>
        <v>0</v>
      </c>
      <c r="DQQ36">
        <f>Parameters!DQQ238</f>
        <v>0</v>
      </c>
      <c r="DQR36">
        <f>Parameters!DQR238</f>
        <v>0</v>
      </c>
      <c r="DQS36">
        <f>Parameters!DQS238</f>
        <v>0</v>
      </c>
      <c r="DQT36">
        <f>Parameters!DQT238</f>
        <v>0</v>
      </c>
      <c r="DQU36">
        <f>Parameters!DQU238</f>
        <v>0</v>
      </c>
      <c r="DQV36">
        <f>Parameters!DQV238</f>
        <v>0</v>
      </c>
      <c r="DQW36">
        <f>Parameters!DQW238</f>
        <v>0</v>
      </c>
      <c r="DQX36">
        <f>Parameters!DQX238</f>
        <v>0</v>
      </c>
      <c r="DQY36">
        <f>Parameters!DQY238</f>
        <v>0</v>
      </c>
      <c r="DQZ36">
        <f>Parameters!DQZ238</f>
        <v>0</v>
      </c>
      <c r="DRA36">
        <f>Parameters!DRA238</f>
        <v>0</v>
      </c>
      <c r="DRB36">
        <f>Parameters!DRB238</f>
        <v>0</v>
      </c>
      <c r="DRC36">
        <f>Parameters!DRC238</f>
        <v>0</v>
      </c>
      <c r="DRD36">
        <f>Parameters!DRD238</f>
        <v>0</v>
      </c>
      <c r="DRE36">
        <f>Parameters!DRE238</f>
        <v>0</v>
      </c>
      <c r="DRF36">
        <f>Parameters!DRF238</f>
        <v>0</v>
      </c>
      <c r="DRG36">
        <f>Parameters!DRG238</f>
        <v>0</v>
      </c>
      <c r="DRH36">
        <f>Parameters!DRH238</f>
        <v>0</v>
      </c>
      <c r="DRI36">
        <f>Parameters!DRI238</f>
        <v>0</v>
      </c>
      <c r="DRJ36">
        <f>Parameters!DRJ238</f>
        <v>0</v>
      </c>
      <c r="DRK36">
        <f>Parameters!DRK238</f>
        <v>0</v>
      </c>
      <c r="DRL36">
        <f>Parameters!DRL238</f>
        <v>0</v>
      </c>
      <c r="DRM36">
        <f>Parameters!DRM238</f>
        <v>0</v>
      </c>
      <c r="DRN36">
        <f>Parameters!DRN238</f>
        <v>0</v>
      </c>
      <c r="DRO36">
        <f>Parameters!DRO238</f>
        <v>0</v>
      </c>
      <c r="DRP36">
        <f>Parameters!DRP238</f>
        <v>0</v>
      </c>
      <c r="DRQ36">
        <f>Parameters!DRQ238</f>
        <v>0</v>
      </c>
      <c r="DRR36">
        <f>Parameters!DRR238</f>
        <v>0</v>
      </c>
      <c r="DRS36">
        <f>Parameters!DRS238</f>
        <v>0</v>
      </c>
      <c r="DRT36">
        <f>Parameters!DRT238</f>
        <v>0</v>
      </c>
      <c r="DRU36">
        <f>Parameters!DRU238</f>
        <v>0</v>
      </c>
      <c r="DRV36">
        <f>Parameters!DRV238</f>
        <v>0</v>
      </c>
      <c r="DRW36">
        <f>Parameters!DRW238</f>
        <v>0</v>
      </c>
      <c r="DRX36">
        <f>Parameters!DRX238</f>
        <v>0</v>
      </c>
      <c r="DRY36">
        <f>Parameters!DRY238</f>
        <v>0</v>
      </c>
      <c r="DRZ36">
        <f>Parameters!DRZ238</f>
        <v>0</v>
      </c>
      <c r="DSA36">
        <f>Parameters!DSA238</f>
        <v>0</v>
      </c>
      <c r="DSB36">
        <f>Parameters!DSB238</f>
        <v>0</v>
      </c>
      <c r="DSC36">
        <f>Parameters!DSC238</f>
        <v>0</v>
      </c>
      <c r="DSD36">
        <f>Parameters!DSD238</f>
        <v>0</v>
      </c>
      <c r="DSE36">
        <f>Parameters!DSE238</f>
        <v>0</v>
      </c>
      <c r="DSF36">
        <f>Parameters!DSF238</f>
        <v>0</v>
      </c>
      <c r="DSG36">
        <f>Parameters!DSG238</f>
        <v>0</v>
      </c>
      <c r="DSH36">
        <f>Parameters!DSH238</f>
        <v>0</v>
      </c>
      <c r="DSI36">
        <f>Parameters!DSI238</f>
        <v>0</v>
      </c>
      <c r="DSJ36">
        <f>Parameters!DSJ238</f>
        <v>0</v>
      </c>
      <c r="DSK36">
        <f>Parameters!DSK238</f>
        <v>0</v>
      </c>
      <c r="DSL36">
        <f>Parameters!DSL238</f>
        <v>0</v>
      </c>
      <c r="DSM36">
        <f>Parameters!DSM238</f>
        <v>0</v>
      </c>
      <c r="DSN36">
        <f>Parameters!DSN238</f>
        <v>0</v>
      </c>
      <c r="DSO36">
        <f>Parameters!DSO238</f>
        <v>0</v>
      </c>
      <c r="DSP36">
        <f>Parameters!DSP238</f>
        <v>0</v>
      </c>
      <c r="DSQ36">
        <f>Parameters!DSQ238</f>
        <v>0</v>
      </c>
      <c r="DSR36">
        <f>Parameters!DSR238</f>
        <v>0</v>
      </c>
      <c r="DSS36">
        <f>Parameters!DSS238</f>
        <v>0</v>
      </c>
      <c r="DST36">
        <f>Parameters!DST238</f>
        <v>0</v>
      </c>
      <c r="DSU36">
        <f>Parameters!DSU238</f>
        <v>0</v>
      </c>
      <c r="DSV36">
        <f>Parameters!DSV238</f>
        <v>0</v>
      </c>
      <c r="DSW36">
        <f>Parameters!DSW238</f>
        <v>0</v>
      </c>
      <c r="DSX36">
        <f>Parameters!DSX238</f>
        <v>0</v>
      </c>
      <c r="DSY36">
        <f>Parameters!DSY238</f>
        <v>0</v>
      </c>
      <c r="DSZ36">
        <f>Parameters!DSZ238</f>
        <v>0</v>
      </c>
      <c r="DTA36">
        <f>Parameters!DTA238</f>
        <v>0</v>
      </c>
      <c r="DTB36">
        <f>Parameters!DTB238</f>
        <v>0</v>
      </c>
      <c r="DTC36">
        <f>Parameters!DTC238</f>
        <v>0</v>
      </c>
      <c r="DTD36">
        <f>Parameters!DTD238</f>
        <v>0</v>
      </c>
      <c r="DTE36">
        <f>Parameters!DTE238</f>
        <v>0</v>
      </c>
      <c r="DTF36">
        <f>Parameters!DTF238</f>
        <v>0</v>
      </c>
      <c r="DTG36">
        <f>Parameters!DTG238</f>
        <v>0</v>
      </c>
      <c r="DTH36">
        <f>Parameters!DTH238</f>
        <v>0</v>
      </c>
      <c r="DTI36">
        <f>Parameters!DTI238</f>
        <v>0</v>
      </c>
      <c r="DTJ36">
        <f>Parameters!DTJ238</f>
        <v>0</v>
      </c>
      <c r="DTK36">
        <f>Parameters!DTK238</f>
        <v>0</v>
      </c>
      <c r="DTL36">
        <f>Parameters!DTL238</f>
        <v>0</v>
      </c>
      <c r="DTM36">
        <f>Parameters!DTM238</f>
        <v>0</v>
      </c>
      <c r="DTN36">
        <f>Parameters!DTN238</f>
        <v>0</v>
      </c>
      <c r="DTO36">
        <f>Parameters!DTO238</f>
        <v>0</v>
      </c>
      <c r="DTP36">
        <f>Parameters!DTP238</f>
        <v>0</v>
      </c>
      <c r="DTQ36">
        <f>Parameters!DTQ238</f>
        <v>0</v>
      </c>
      <c r="DTR36">
        <f>Parameters!DTR238</f>
        <v>0</v>
      </c>
      <c r="DTS36">
        <f>Parameters!DTS238</f>
        <v>0</v>
      </c>
      <c r="DTT36">
        <f>Parameters!DTT238</f>
        <v>0</v>
      </c>
      <c r="DTU36">
        <f>Parameters!DTU238</f>
        <v>0</v>
      </c>
      <c r="DTV36">
        <f>Parameters!DTV238</f>
        <v>0</v>
      </c>
      <c r="DTW36">
        <f>Parameters!DTW238</f>
        <v>0</v>
      </c>
      <c r="DTX36">
        <f>Parameters!DTX238</f>
        <v>0</v>
      </c>
      <c r="DTY36">
        <f>Parameters!DTY238</f>
        <v>0</v>
      </c>
      <c r="DTZ36">
        <f>Parameters!DTZ238</f>
        <v>0</v>
      </c>
      <c r="DUA36">
        <f>Parameters!DUA238</f>
        <v>0</v>
      </c>
      <c r="DUB36">
        <f>Parameters!DUB238</f>
        <v>0</v>
      </c>
      <c r="DUC36">
        <f>Parameters!DUC238</f>
        <v>0</v>
      </c>
      <c r="DUD36">
        <f>Parameters!DUD238</f>
        <v>0</v>
      </c>
      <c r="DUE36">
        <f>Parameters!DUE238</f>
        <v>0</v>
      </c>
      <c r="DUF36">
        <f>Parameters!DUF238</f>
        <v>0</v>
      </c>
      <c r="DUG36">
        <f>Parameters!DUG238</f>
        <v>0</v>
      </c>
      <c r="DUH36">
        <f>Parameters!DUH238</f>
        <v>0</v>
      </c>
      <c r="DUI36">
        <f>Parameters!DUI238</f>
        <v>0</v>
      </c>
      <c r="DUJ36">
        <f>Parameters!DUJ238</f>
        <v>0</v>
      </c>
      <c r="DUK36">
        <f>Parameters!DUK238</f>
        <v>0</v>
      </c>
      <c r="DUL36">
        <f>Parameters!DUL238</f>
        <v>0</v>
      </c>
      <c r="DUM36">
        <f>Parameters!DUM238</f>
        <v>0</v>
      </c>
      <c r="DUN36">
        <f>Parameters!DUN238</f>
        <v>0</v>
      </c>
      <c r="DUO36">
        <f>Parameters!DUO238</f>
        <v>0</v>
      </c>
      <c r="DUP36">
        <f>Parameters!DUP238</f>
        <v>0</v>
      </c>
      <c r="DUQ36">
        <f>Parameters!DUQ238</f>
        <v>0</v>
      </c>
      <c r="DUR36">
        <f>Parameters!DUR238</f>
        <v>0</v>
      </c>
      <c r="DUS36">
        <f>Parameters!DUS238</f>
        <v>0</v>
      </c>
      <c r="DUT36">
        <f>Parameters!DUT238</f>
        <v>0</v>
      </c>
      <c r="DUU36">
        <f>Parameters!DUU238</f>
        <v>0</v>
      </c>
      <c r="DUV36">
        <f>Parameters!DUV238</f>
        <v>0</v>
      </c>
      <c r="DUW36">
        <f>Parameters!DUW238</f>
        <v>0</v>
      </c>
      <c r="DUX36">
        <f>Parameters!DUX238</f>
        <v>0</v>
      </c>
      <c r="DUY36">
        <f>Parameters!DUY238</f>
        <v>0</v>
      </c>
      <c r="DUZ36">
        <f>Parameters!DUZ238</f>
        <v>0</v>
      </c>
      <c r="DVA36">
        <f>Parameters!DVA238</f>
        <v>0</v>
      </c>
      <c r="DVB36">
        <f>Parameters!DVB238</f>
        <v>0</v>
      </c>
      <c r="DVC36">
        <f>Parameters!DVC238</f>
        <v>0</v>
      </c>
      <c r="DVD36">
        <f>Parameters!DVD238</f>
        <v>0</v>
      </c>
      <c r="DVE36">
        <f>Parameters!DVE238</f>
        <v>0</v>
      </c>
      <c r="DVF36">
        <f>Parameters!DVF238</f>
        <v>0</v>
      </c>
      <c r="DVG36">
        <f>Parameters!DVG238</f>
        <v>0</v>
      </c>
      <c r="DVH36">
        <f>Parameters!DVH238</f>
        <v>0</v>
      </c>
      <c r="DVI36">
        <f>Parameters!DVI238</f>
        <v>0</v>
      </c>
      <c r="DVJ36">
        <f>Parameters!DVJ238</f>
        <v>0</v>
      </c>
      <c r="DVK36">
        <f>Parameters!DVK238</f>
        <v>0</v>
      </c>
      <c r="DVL36">
        <f>Parameters!DVL238</f>
        <v>0</v>
      </c>
      <c r="DVM36">
        <f>Parameters!DVM238</f>
        <v>0</v>
      </c>
      <c r="DVN36">
        <f>Parameters!DVN238</f>
        <v>0</v>
      </c>
      <c r="DVO36">
        <f>Parameters!DVO238</f>
        <v>0</v>
      </c>
      <c r="DVP36">
        <f>Parameters!DVP238</f>
        <v>0</v>
      </c>
      <c r="DVQ36">
        <f>Parameters!DVQ238</f>
        <v>0</v>
      </c>
      <c r="DVR36">
        <f>Parameters!DVR238</f>
        <v>0</v>
      </c>
      <c r="DVS36">
        <f>Parameters!DVS238</f>
        <v>0</v>
      </c>
      <c r="DVT36">
        <f>Parameters!DVT238</f>
        <v>0</v>
      </c>
      <c r="DVU36">
        <f>Parameters!DVU238</f>
        <v>0</v>
      </c>
      <c r="DVV36">
        <f>Parameters!DVV238</f>
        <v>0</v>
      </c>
      <c r="DVW36">
        <f>Parameters!DVW238</f>
        <v>0</v>
      </c>
      <c r="DVX36">
        <f>Parameters!DVX238</f>
        <v>0</v>
      </c>
      <c r="DVY36">
        <f>Parameters!DVY238</f>
        <v>0</v>
      </c>
      <c r="DVZ36">
        <f>Parameters!DVZ238</f>
        <v>0</v>
      </c>
      <c r="DWA36">
        <f>Parameters!DWA238</f>
        <v>0</v>
      </c>
      <c r="DWB36">
        <f>Parameters!DWB238</f>
        <v>0</v>
      </c>
      <c r="DWC36">
        <f>Parameters!DWC238</f>
        <v>0</v>
      </c>
      <c r="DWD36">
        <f>Parameters!DWD238</f>
        <v>0</v>
      </c>
      <c r="DWE36">
        <f>Parameters!DWE238</f>
        <v>0</v>
      </c>
      <c r="DWF36">
        <f>Parameters!DWF238</f>
        <v>0</v>
      </c>
      <c r="DWG36">
        <f>Parameters!DWG238</f>
        <v>0</v>
      </c>
      <c r="DWH36">
        <f>Parameters!DWH238</f>
        <v>0</v>
      </c>
      <c r="DWI36">
        <f>Parameters!DWI238</f>
        <v>0</v>
      </c>
      <c r="DWJ36">
        <f>Parameters!DWJ238</f>
        <v>0</v>
      </c>
      <c r="DWK36">
        <f>Parameters!DWK238</f>
        <v>0</v>
      </c>
      <c r="DWL36">
        <f>Parameters!DWL238</f>
        <v>0</v>
      </c>
      <c r="DWM36">
        <f>Parameters!DWM238</f>
        <v>0</v>
      </c>
      <c r="DWN36">
        <f>Parameters!DWN238</f>
        <v>0</v>
      </c>
      <c r="DWO36">
        <f>Parameters!DWO238</f>
        <v>0</v>
      </c>
      <c r="DWP36">
        <f>Parameters!DWP238</f>
        <v>0</v>
      </c>
      <c r="DWQ36">
        <f>Parameters!DWQ238</f>
        <v>0</v>
      </c>
      <c r="DWR36">
        <f>Parameters!DWR238</f>
        <v>0</v>
      </c>
      <c r="DWS36">
        <f>Parameters!DWS238</f>
        <v>0</v>
      </c>
      <c r="DWT36">
        <f>Parameters!DWT238</f>
        <v>0</v>
      </c>
      <c r="DWU36">
        <f>Parameters!DWU238</f>
        <v>0</v>
      </c>
      <c r="DWV36">
        <f>Parameters!DWV238</f>
        <v>0</v>
      </c>
      <c r="DWW36">
        <f>Parameters!DWW238</f>
        <v>0</v>
      </c>
      <c r="DWX36">
        <f>Parameters!DWX238</f>
        <v>0</v>
      </c>
      <c r="DWY36">
        <f>Parameters!DWY238</f>
        <v>0</v>
      </c>
      <c r="DWZ36">
        <f>Parameters!DWZ238</f>
        <v>0</v>
      </c>
      <c r="DXA36">
        <f>Parameters!DXA238</f>
        <v>0</v>
      </c>
      <c r="DXB36">
        <f>Parameters!DXB238</f>
        <v>0</v>
      </c>
      <c r="DXC36">
        <f>Parameters!DXC238</f>
        <v>0</v>
      </c>
      <c r="DXD36">
        <f>Parameters!DXD238</f>
        <v>0</v>
      </c>
      <c r="DXE36">
        <f>Parameters!DXE238</f>
        <v>0</v>
      </c>
      <c r="DXF36">
        <f>Parameters!DXF238</f>
        <v>0</v>
      </c>
      <c r="DXG36">
        <f>Parameters!DXG238</f>
        <v>0</v>
      </c>
      <c r="DXH36">
        <f>Parameters!DXH238</f>
        <v>0</v>
      </c>
      <c r="DXI36">
        <f>Parameters!DXI238</f>
        <v>0</v>
      </c>
      <c r="DXJ36">
        <f>Parameters!DXJ238</f>
        <v>0</v>
      </c>
      <c r="DXK36">
        <f>Parameters!DXK238</f>
        <v>0</v>
      </c>
      <c r="DXL36">
        <f>Parameters!DXL238</f>
        <v>0</v>
      </c>
      <c r="DXM36">
        <f>Parameters!DXM238</f>
        <v>0</v>
      </c>
      <c r="DXN36">
        <f>Parameters!DXN238</f>
        <v>0</v>
      </c>
      <c r="DXO36">
        <f>Parameters!DXO238</f>
        <v>0</v>
      </c>
      <c r="DXP36">
        <f>Parameters!DXP238</f>
        <v>0</v>
      </c>
      <c r="DXQ36">
        <f>Parameters!DXQ238</f>
        <v>0</v>
      </c>
      <c r="DXR36">
        <f>Parameters!DXR238</f>
        <v>0</v>
      </c>
      <c r="DXS36">
        <f>Parameters!DXS238</f>
        <v>0</v>
      </c>
      <c r="DXT36">
        <f>Parameters!DXT238</f>
        <v>0</v>
      </c>
      <c r="DXU36">
        <f>Parameters!DXU238</f>
        <v>0</v>
      </c>
      <c r="DXV36">
        <f>Parameters!DXV238</f>
        <v>0</v>
      </c>
      <c r="DXW36">
        <f>Parameters!DXW238</f>
        <v>0</v>
      </c>
      <c r="DXX36">
        <f>Parameters!DXX238</f>
        <v>0</v>
      </c>
      <c r="DXY36">
        <f>Parameters!DXY238</f>
        <v>0</v>
      </c>
      <c r="DXZ36">
        <f>Parameters!DXZ238</f>
        <v>0</v>
      </c>
      <c r="DYA36">
        <f>Parameters!DYA238</f>
        <v>0</v>
      </c>
      <c r="DYB36">
        <f>Parameters!DYB238</f>
        <v>0</v>
      </c>
      <c r="DYC36">
        <f>Parameters!DYC238</f>
        <v>0</v>
      </c>
      <c r="DYD36">
        <f>Parameters!DYD238</f>
        <v>0</v>
      </c>
      <c r="DYE36">
        <f>Parameters!DYE238</f>
        <v>0</v>
      </c>
      <c r="DYF36">
        <f>Parameters!DYF238</f>
        <v>0</v>
      </c>
      <c r="DYG36">
        <f>Parameters!DYG238</f>
        <v>0</v>
      </c>
      <c r="DYH36">
        <f>Parameters!DYH238</f>
        <v>0</v>
      </c>
      <c r="DYI36">
        <f>Parameters!DYI238</f>
        <v>0</v>
      </c>
      <c r="DYJ36">
        <f>Parameters!DYJ238</f>
        <v>0</v>
      </c>
      <c r="DYK36">
        <f>Parameters!DYK238</f>
        <v>0</v>
      </c>
      <c r="DYL36">
        <f>Parameters!DYL238</f>
        <v>0</v>
      </c>
      <c r="DYM36">
        <f>Parameters!DYM238</f>
        <v>0</v>
      </c>
      <c r="DYN36">
        <f>Parameters!DYN238</f>
        <v>0</v>
      </c>
      <c r="DYO36">
        <f>Parameters!DYO238</f>
        <v>0</v>
      </c>
      <c r="DYP36">
        <f>Parameters!DYP238</f>
        <v>0</v>
      </c>
      <c r="DYQ36">
        <f>Parameters!DYQ238</f>
        <v>0</v>
      </c>
      <c r="DYR36">
        <f>Parameters!DYR238</f>
        <v>0</v>
      </c>
      <c r="DYS36">
        <f>Parameters!DYS238</f>
        <v>0</v>
      </c>
      <c r="DYT36">
        <f>Parameters!DYT238</f>
        <v>0</v>
      </c>
      <c r="DYU36">
        <f>Parameters!DYU238</f>
        <v>0</v>
      </c>
      <c r="DYV36">
        <f>Parameters!DYV238</f>
        <v>0</v>
      </c>
      <c r="DYW36">
        <f>Parameters!DYW238</f>
        <v>0</v>
      </c>
      <c r="DYX36">
        <f>Parameters!DYX238</f>
        <v>0</v>
      </c>
      <c r="DYY36">
        <f>Parameters!DYY238</f>
        <v>0</v>
      </c>
      <c r="DYZ36">
        <f>Parameters!DYZ238</f>
        <v>0</v>
      </c>
      <c r="DZA36">
        <f>Parameters!DZA238</f>
        <v>0</v>
      </c>
      <c r="DZB36">
        <f>Parameters!DZB238</f>
        <v>0</v>
      </c>
      <c r="DZC36">
        <f>Parameters!DZC238</f>
        <v>0</v>
      </c>
      <c r="DZD36">
        <f>Parameters!DZD238</f>
        <v>0</v>
      </c>
      <c r="DZE36">
        <f>Parameters!DZE238</f>
        <v>0</v>
      </c>
      <c r="DZF36">
        <f>Parameters!DZF238</f>
        <v>0</v>
      </c>
      <c r="DZG36">
        <f>Parameters!DZG238</f>
        <v>0</v>
      </c>
      <c r="DZH36">
        <f>Parameters!DZH238</f>
        <v>0</v>
      </c>
      <c r="DZI36">
        <f>Parameters!DZI238</f>
        <v>0</v>
      </c>
      <c r="DZJ36">
        <f>Parameters!DZJ238</f>
        <v>0</v>
      </c>
      <c r="DZK36">
        <f>Parameters!DZK238</f>
        <v>0</v>
      </c>
      <c r="DZL36">
        <f>Parameters!DZL238</f>
        <v>0</v>
      </c>
      <c r="DZM36">
        <f>Parameters!DZM238</f>
        <v>0</v>
      </c>
      <c r="DZN36">
        <f>Parameters!DZN238</f>
        <v>0</v>
      </c>
      <c r="DZO36">
        <f>Parameters!DZO238</f>
        <v>0</v>
      </c>
      <c r="DZP36">
        <f>Parameters!DZP238</f>
        <v>0</v>
      </c>
      <c r="DZQ36">
        <f>Parameters!DZQ238</f>
        <v>0</v>
      </c>
      <c r="DZR36">
        <f>Parameters!DZR238</f>
        <v>0</v>
      </c>
      <c r="DZS36">
        <f>Parameters!DZS238</f>
        <v>0</v>
      </c>
      <c r="DZT36">
        <f>Parameters!DZT238</f>
        <v>0</v>
      </c>
      <c r="DZU36">
        <f>Parameters!DZU238</f>
        <v>0</v>
      </c>
      <c r="DZV36">
        <f>Parameters!DZV238</f>
        <v>0</v>
      </c>
      <c r="DZW36">
        <f>Parameters!DZW238</f>
        <v>0</v>
      </c>
      <c r="DZX36">
        <f>Parameters!DZX238</f>
        <v>0</v>
      </c>
      <c r="DZY36">
        <f>Parameters!DZY238</f>
        <v>0</v>
      </c>
      <c r="DZZ36">
        <f>Parameters!DZZ238</f>
        <v>0</v>
      </c>
      <c r="EAA36">
        <f>Parameters!EAA238</f>
        <v>0</v>
      </c>
      <c r="EAB36">
        <f>Parameters!EAB238</f>
        <v>0</v>
      </c>
      <c r="EAC36">
        <f>Parameters!EAC238</f>
        <v>0</v>
      </c>
      <c r="EAD36">
        <f>Parameters!EAD238</f>
        <v>0</v>
      </c>
      <c r="EAE36">
        <f>Parameters!EAE238</f>
        <v>0</v>
      </c>
      <c r="EAF36">
        <f>Parameters!EAF238</f>
        <v>0</v>
      </c>
      <c r="EAG36">
        <f>Parameters!EAG238</f>
        <v>0</v>
      </c>
      <c r="EAH36">
        <f>Parameters!EAH238</f>
        <v>0</v>
      </c>
      <c r="EAI36">
        <f>Parameters!EAI238</f>
        <v>0</v>
      </c>
      <c r="EAJ36">
        <f>Parameters!EAJ238</f>
        <v>0</v>
      </c>
      <c r="EAK36">
        <f>Parameters!EAK238</f>
        <v>0</v>
      </c>
      <c r="EAL36">
        <f>Parameters!EAL238</f>
        <v>0</v>
      </c>
      <c r="EAM36">
        <f>Parameters!EAM238</f>
        <v>0</v>
      </c>
      <c r="EAN36">
        <f>Parameters!EAN238</f>
        <v>0</v>
      </c>
      <c r="EAO36">
        <f>Parameters!EAO238</f>
        <v>0</v>
      </c>
      <c r="EAP36">
        <f>Parameters!EAP238</f>
        <v>0</v>
      </c>
      <c r="EAQ36">
        <f>Parameters!EAQ238</f>
        <v>0</v>
      </c>
      <c r="EAR36">
        <f>Parameters!EAR238</f>
        <v>0</v>
      </c>
      <c r="EAS36">
        <f>Parameters!EAS238</f>
        <v>0</v>
      </c>
      <c r="EAT36">
        <f>Parameters!EAT238</f>
        <v>0</v>
      </c>
      <c r="EAU36">
        <f>Parameters!EAU238</f>
        <v>0</v>
      </c>
      <c r="EAV36">
        <f>Parameters!EAV238</f>
        <v>0</v>
      </c>
      <c r="EAW36">
        <f>Parameters!EAW238</f>
        <v>0</v>
      </c>
      <c r="EAX36">
        <f>Parameters!EAX238</f>
        <v>0</v>
      </c>
      <c r="EAY36">
        <f>Parameters!EAY238</f>
        <v>0</v>
      </c>
      <c r="EAZ36">
        <f>Parameters!EAZ238</f>
        <v>0</v>
      </c>
      <c r="EBA36">
        <f>Parameters!EBA238</f>
        <v>0</v>
      </c>
      <c r="EBB36">
        <f>Parameters!EBB238</f>
        <v>0</v>
      </c>
      <c r="EBC36">
        <f>Parameters!EBC238</f>
        <v>0</v>
      </c>
      <c r="EBD36">
        <f>Parameters!EBD238</f>
        <v>0</v>
      </c>
      <c r="EBE36">
        <f>Parameters!EBE238</f>
        <v>0</v>
      </c>
      <c r="EBF36">
        <f>Parameters!EBF238</f>
        <v>0</v>
      </c>
      <c r="EBG36">
        <f>Parameters!EBG238</f>
        <v>0</v>
      </c>
      <c r="EBH36">
        <f>Parameters!EBH238</f>
        <v>0</v>
      </c>
      <c r="EBI36">
        <f>Parameters!EBI238</f>
        <v>0</v>
      </c>
      <c r="EBJ36">
        <f>Parameters!EBJ238</f>
        <v>0</v>
      </c>
      <c r="EBK36">
        <f>Parameters!EBK238</f>
        <v>0</v>
      </c>
      <c r="EBL36">
        <f>Parameters!EBL238</f>
        <v>0</v>
      </c>
      <c r="EBM36">
        <f>Parameters!EBM238</f>
        <v>0</v>
      </c>
      <c r="EBN36">
        <f>Parameters!EBN238</f>
        <v>0</v>
      </c>
      <c r="EBO36">
        <f>Parameters!EBO238</f>
        <v>0</v>
      </c>
      <c r="EBP36">
        <f>Parameters!EBP238</f>
        <v>0</v>
      </c>
      <c r="EBQ36">
        <f>Parameters!EBQ238</f>
        <v>0</v>
      </c>
      <c r="EBR36">
        <f>Parameters!EBR238</f>
        <v>0</v>
      </c>
      <c r="EBS36">
        <f>Parameters!EBS238</f>
        <v>0</v>
      </c>
      <c r="EBT36">
        <f>Parameters!EBT238</f>
        <v>0</v>
      </c>
      <c r="EBU36">
        <f>Parameters!EBU238</f>
        <v>0</v>
      </c>
      <c r="EBV36">
        <f>Parameters!EBV238</f>
        <v>0</v>
      </c>
      <c r="EBW36">
        <f>Parameters!EBW238</f>
        <v>0</v>
      </c>
      <c r="EBX36">
        <f>Parameters!EBX238</f>
        <v>0</v>
      </c>
      <c r="EBY36">
        <f>Parameters!EBY238</f>
        <v>0</v>
      </c>
      <c r="EBZ36">
        <f>Parameters!EBZ238</f>
        <v>0</v>
      </c>
      <c r="ECA36">
        <f>Parameters!ECA238</f>
        <v>0</v>
      </c>
      <c r="ECB36">
        <f>Parameters!ECB238</f>
        <v>0</v>
      </c>
      <c r="ECC36">
        <f>Parameters!ECC238</f>
        <v>0</v>
      </c>
      <c r="ECD36">
        <f>Parameters!ECD238</f>
        <v>0</v>
      </c>
      <c r="ECE36">
        <f>Parameters!ECE238</f>
        <v>0</v>
      </c>
      <c r="ECF36">
        <f>Parameters!ECF238</f>
        <v>0</v>
      </c>
      <c r="ECG36">
        <f>Parameters!ECG238</f>
        <v>0</v>
      </c>
      <c r="ECH36">
        <f>Parameters!ECH238</f>
        <v>0</v>
      </c>
      <c r="ECI36">
        <f>Parameters!ECI238</f>
        <v>0</v>
      </c>
      <c r="ECJ36">
        <f>Parameters!ECJ238</f>
        <v>0</v>
      </c>
      <c r="ECK36">
        <f>Parameters!ECK238</f>
        <v>0</v>
      </c>
      <c r="ECL36">
        <f>Parameters!ECL238</f>
        <v>0</v>
      </c>
      <c r="ECM36">
        <f>Parameters!ECM238</f>
        <v>0</v>
      </c>
      <c r="ECN36">
        <f>Parameters!ECN238</f>
        <v>0</v>
      </c>
      <c r="ECO36">
        <f>Parameters!ECO238</f>
        <v>0</v>
      </c>
      <c r="ECP36">
        <f>Parameters!ECP238</f>
        <v>0</v>
      </c>
      <c r="ECQ36">
        <f>Parameters!ECQ238</f>
        <v>0</v>
      </c>
      <c r="ECR36">
        <f>Parameters!ECR238</f>
        <v>0</v>
      </c>
      <c r="ECS36">
        <f>Parameters!ECS238</f>
        <v>0</v>
      </c>
      <c r="ECT36">
        <f>Parameters!ECT238</f>
        <v>0</v>
      </c>
      <c r="ECU36">
        <f>Parameters!ECU238</f>
        <v>0</v>
      </c>
      <c r="ECV36">
        <f>Parameters!ECV238</f>
        <v>0</v>
      </c>
      <c r="ECW36">
        <f>Parameters!ECW238</f>
        <v>0</v>
      </c>
      <c r="ECX36">
        <f>Parameters!ECX238</f>
        <v>0</v>
      </c>
      <c r="ECY36">
        <f>Parameters!ECY238</f>
        <v>0</v>
      </c>
      <c r="ECZ36">
        <f>Parameters!ECZ238</f>
        <v>0</v>
      </c>
      <c r="EDA36">
        <f>Parameters!EDA238</f>
        <v>0</v>
      </c>
      <c r="EDB36">
        <f>Parameters!EDB238</f>
        <v>0</v>
      </c>
      <c r="EDC36">
        <f>Parameters!EDC238</f>
        <v>0</v>
      </c>
      <c r="EDD36">
        <f>Parameters!EDD238</f>
        <v>0</v>
      </c>
      <c r="EDE36">
        <f>Parameters!EDE238</f>
        <v>0</v>
      </c>
      <c r="EDF36">
        <f>Parameters!EDF238</f>
        <v>0</v>
      </c>
      <c r="EDG36">
        <f>Parameters!EDG238</f>
        <v>0</v>
      </c>
      <c r="EDH36">
        <f>Parameters!EDH238</f>
        <v>0</v>
      </c>
      <c r="EDI36">
        <f>Parameters!EDI238</f>
        <v>0</v>
      </c>
      <c r="EDJ36">
        <f>Parameters!EDJ238</f>
        <v>0</v>
      </c>
      <c r="EDK36">
        <f>Parameters!EDK238</f>
        <v>0</v>
      </c>
      <c r="EDL36">
        <f>Parameters!EDL238</f>
        <v>0</v>
      </c>
      <c r="EDM36">
        <f>Parameters!EDM238</f>
        <v>0</v>
      </c>
      <c r="EDN36">
        <f>Parameters!EDN238</f>
        <v>0</v>
      </c>
      <c r="EDO36">
        <f>Parameters!EDO238</f>
        <v>0</v>
      </c>
      <c r="EDP36">
        <f>Parameters!EDP238</f>
        <v>0</v>
      </c>
      <c r="EDQ36">
        <f>Parameters!EDQ238</f>
        <v>0</v>
      </c>
      <c r="EDR36">
        <f>Parameters!EDR238</f>
        <v>0</v>
      </c>
      <c r="EDS36">
        <f>Parameters!EDS238</f>
        <v>0</v>
      </c>
      <c r="EDT36">
        <f>Parameters!EDT238</f>
        <v>0</v>
      </c>
      <c r="EDU36">
        <f>Parameters!EDU238</f>
        <v>0</v>
      </c>
      <c r="EDV36">
        <f>Parameters!EDV238</f>
        <v>0</v>
      </c>
      <c r="EDW36">
        <f>Parameters!EDW238</f>
        <v>0</v>
      </c>
      <c r="EDX36">
        <f>Parameters!EDX238</f>
        <v>0</v>
      </c>
      <c r="EDY36">
        <f>Parameters!EDY238</f>
        <v>0</v>
      </c>
      <c r="EDZ36">
        <f>Parameters!EDZ238</f>
        <v>0</v>
      </c>
      <c r="EEA36">
        <f>Parameters!EEA238</f>
        <v>0</v>
      </c>
      <c r="EEB36">
        <f>Parameters!EEB238</f>
        <v>0</v>
      </c>
      <c r="EEC36">
        <f>Parameters!EEC238</f>
        <v>0</v>
      </c>
      <c r="EED36">
        <f>Parameters!EED238</f>
        <v>0</v>
      </c>
      <c r="EEE36">
        <f>Parameters!EEE238</f>
        <v>0</v>
      </c>
      <c r="EEF36">
        <f>Parameters!EEF238</f>
        <v>0</v>
      </c>
      <c r="EEG36">
        <f>Parameters!EEG238</f>
        <v>0</v>
      </c>
      <c r="EEH36">
        <f>Parameters!EEH238</f>
        <v>0</v>
      </c>
      <c r="EEI36">
        <f>Parameters!EEI238</f>
        <v>0</v>
      </c>
      <c r="EEJ36">
        <f>Parameters!EEJ238</f>
        <v>0</v>
      </c>
      <c r="EEK36">
        <f>Parameters!EEK238</f>
        <v>0</v>
      </c>
      <c r="EEL36">
        <f>Parameters!EEL238</f>
        <v>0</v>
      </c>
      <c r="EEM36">
        <f>Parameters!EEM238</f>
        <v>0</v>
      </c>
      <c r="EEN36">
        <f>Parameters!EEN238</f>
        <v>0</v>
      </c>
      <c r="EEO36">
        <f>Parameters!EEO238</f>
        <v>0</v>
      </c>
      <c r="EEP36">
        <f>Parameters!EEP238</f>
        <v>0</v>
      </c>
      <c r="EEQ36">
        <f>Parameters!EEQ238</f>
        <v>0</v>
      </c>
      <c r="EER36">
        <f>Parameters!EER238</f>
        <v>0</v>
      </c>
      <c r="EES36">
        <f>Parameters!EES238</f>
        <v>0</v>
      </c>
      <c r="EET36">
        <f>Parameters!EET238</f>
        <v>0</v>
      </c>
      <c r="EEU36">
        <f>Parameters!EEU238</f>
        <v>0</v>
      </c>
      <c r="EEV36">
        <f>Parameters!EEV238</f>
        <v>0</v>
      </c>
      <c r="EEW36">
        <f>Parameters!EEW238</f>
        <v>0</v>
      </c>
      <c r="EEX36">
        <f>Parameters!EEX238</f>
        <v>0</v>
      </c>
      <c r="EEY36">
        <f>Parameters!EEY238</f>
        <v>0</v>
      </c>
      <c r="EEZ36">
        <f>Parameters!EEZ238</f>
        <v>0</v>
      </c>
      <c r="EFA36">
        <f>Parameters!EFA238</f>
        <v>0</v>
      </c>
      <c r="EFB36">
        <f>Parameters!EFB238</f>
        <v>0</v>
      </c>
      <c r="EFC36">
        <f>Parameters!EFC238</f>
        <v>0</v>
      </c>
      <c r="EFD36">
        <f>Parameters!EFD238</f>
        <v>0</v>
      </c>
      <c r="EFE36">
        <f>Parameters!EFE238</f>
        <v>0</v>
      </c>
      <c r="EFF36">
        <f>Parameters!EFF238</f>
        <v>0</v>
      </c>
      <c r="EFG36">
        <f>Parameters!EFG238</f>
        <v>0</v>
      </c>
      <c r="EFH36">
        <f>Parameters!EFH238</f>
        <v>0</v>
      </c>
      <c r="EFI36">
        <f>Parameters!EFI238</f>
        <v>0</v>
      </c>
      <c r="EFJ36">
        <f>Parameters!EFJ238</f>
        <v>0</v>
      </c>
      <c r="EFK36">
        <f>Parameters!EFK238</f>
        <v>0</v>
      </c>
      <c r="EFL36">
        <f>Parameters!EFL238</f>
        <v>0</v>
      </c>
      <c r="EFM36">
        <f>Parameters!EFM238</f>
        <v>0</v>
      </c>
      <c r="EFN36">
        <f>Parameters!EFN238</f>
        <v>0</v>
      </c>
      <c r="EFO36">
        <f>Parameters!EFO238</f>
        <v>0</v>
      </c>
      <c r="EFP36">
        <f>Parameters!EFP238</f>
        <v>0</v>
      </c>
      <c r="EFQ36">
        <f>Parameters!EFQ238</f>
        <v>0</v>
      </c>
      <c r="EFR36">
        <f>Parameters!EFR238</f>
        <v>0</v>
      </c>
      <c r="EFS36">
        <f>Parameters!EFS238</f>
        <v>0</v>
      </c>
      <c r="EFT36">
        <f>Parameters!EFT238</f>
        <v>0</v>
      </c>
      <c r="EFU36">
        <f>Parameters!EFU238</f>
        <v>0</v>
      </c>
      <c r="EFV36">
        <f>Parameters!EFV238</f>
        <v>0</v>
      </c>
      <c r="EFW36">
        <f>Parameters!EFW238</f>
        <v>0</v>
      </c>
      <c r="EFX36">
        <f>Parameters!EFX238</f>
        <v>0</v>
      </c>
      <c r="EFY36">
        <f>Parameters!EFY238</f>
        <v>0</v>
      </c>
      <c r="EFZ36">
        <f>Parameters!EFZ238</f>
        <v>0</v>
      </c>
      <c r="EGA36">
        <f>Parameters!EGA238</f>
        <v>0</v>
      </c>
      <c r="EGB36">
        <f>Parameters!EGB238</f>
        <v>0</v>
      </c>
      <c r="EGC36">
        <f>Parameters!EGC238</f>
        <v>0</v>
      </c>
      <c r="EGD36">
        <f>Parameters!EGD238</f>
        <v>0</v>
      </c>
      <c r="EGE36">
        <f>Parameters!EGE238</f>
        <v>0</v>
      </c>
      <c r="EGF36">
        <f>Parameters!EGF238</f>
        <v>0</v>
      </c>
      <c r="EGG36">
        <f>Parameters!EGG238</f>
        <v>0</v>
      </c>
      <c r="EGH36">
        <f>Parameters!EGH238</f>
        <v>0</v>
      </c>
      <c r="EGI36">
        <f>Parameters!EGI238</f>
        <v>0</v>
      </c>
      <c r="EGJ36">
        <f>Parameters!EGJ238</f>
        <v>0</v>
      </c>
      <c r="EGK36">
        <f>Parameters!EGK238</f>
        <v>0</v>
      </c>
      <c r="EGL36">
        <f>Parameters!EGL238</f>
        <v>0</v>
      </c>
      <c r="EGM36">
        <f>Parameters!EGM238</f>
        <v>0</v>
      </c>
      <c r="EGN36">
        <f>Parameters!EGN238</f>
        <v>0</v>
      </c>
      <c r="EGO36">
        <f>Parameters!EGO238</f>
        <v>0</v>
      </c>
      <c r="EGP36">
        <f>Parameters!EGP238</f>
        <v>0</v>
      </c>
      <c r="EGQ36">
        <f>Parameters!EGQ238</f>
        <v>0</v>
      </c>
      <c r="EGR36">
        <f>Parameters!EGR238</f>
        <v>0</v>
      </c>
      <c r="EGS36">
        <f>Parameters!EGS238</f>
        <v>0</v>
      </c>
      <c r="EGT36">
        <f>Parameters!EGT238</f>
        <v>0</v>
      </c>
      <c r="EGU36">
        <f>Parameters!EGU238</f>
        <v>0</v>
      </c>
      <c r="EGV36">
        <f>Parameters!EGV238</f>
        <v>0</v>
      </c>
      <c r="EGW36">
        <f>Parameters!EGW238</f>
        <v>0</v>
      </c>
      <c r="EGX36">
        <f>Parameters!EGX238</f>
        <v>0</v>
      </c>
      <c r="EGY36">
        <f>Parameters!EGY238</f>
        <v>0</v>
      </c>
      <c r="EGZ36">
        <f>Parameters!EGZ238</f>
        <v>0</v>
      </c>
      <c r="EHA36">
        <f>Parameters!EHA238</f>
        <v>0</v>
      </c>
      <c r="EHB36">
        <f>Parameters!EHB238</f>
        <v>0</v>
      </c>
      <c r="EHC36">
        <f>Parameters!EHC238</f>
        <v>0</v>
      </c>
      <c r="EHD36">
        <f>Parameters!EHD238</f>
        <v>0</v>
      </c>
      <c r="EHE36">
        <f>Parameters!EHE238</f>
        <v>0</v>
      </c>
      <c r="EHF36">
        <f>Parameters!EHF238</f>
        <v>0</v>
      </c>
      <c r="EHG36">
        <f>Parameters!EHG238</f>
        <v>0</v>
      </c>
      <c r="EHH36">
        <f>Parameters!EHH238</f>
        <v>0</v>
      </c>
      <c r="EHI36">
        <f>Parameters!EHI238</f>
        <v>0</v>
      </c>
      <c r="EHJ36">
        <f>Parameters!EHJ238</f>
        <v>0</v>
      </c>
      <c r="EHK36">
        <f>Parameters!EHK238</f>
        <v>0</v>
      </c>
      <c r="EHL36">
        <f>Parameters!EHL238</f>
        <v>0</v>
      </c>
      <c r="EHM36">
        <f>Parameters!EHM238</f>
        <v>0</v>
      </c>
      <c r="EHN36">
        <f>Parameters!EHN238</f>
        <v>0</v>
      </c>
      <c r="EHO36">
        <f>Parameters!EHO238</f>
        <v>0</v>
      </c>
      <c r="EHP36">
        <f>Parameters!EHP238</f>
        <v>0</v>
      </c>
      <c r="EHQ36">
        <f>Parameters!EHQ238</f>
        <v>0</v>
      </c>
      <c r="EHR36">
        <f>Parameters!EHR238</f>
        <v>0</v>
      </c>
      <c r="EHS36">
        <f>Parameters!EHS238</f>
        <v>0</v>
      </c>
      <c r="EHT36">
        <f>Parameters!EHT238</f>
        <v>0</v>
      </c>
      <c r="EHU36">
        <f>Parameters!EHU238</f>
        <v>0</v>
      </c>
      <c r="EHV36">
        <f>Parameters!EHV238</f>
        <v>0</v>
      </c>
      <c r="EHW36">
        <f>Parameters!EHW238</f>
        <v>0</v>
      </c>
      <c r="EHX36">
        <f>Parameters!EHX238</f>
        <v>0</v>
      </c>
      <c r="EHY36">
        <f>Parameters!EHY238</f>
        <v>0</v>
      </c>
      <c r="EHZ36">
        <f>Parameters!EHZ238</f>
        <v>0</v>
      </c>
      <c r="EIA36">
        <f>Parameters!EIA238</f>
        <v>0</v>
      </c>
      <c r="EIB36">
        <f>Parameters!EIB238</f>
        <v>0</v>
      </c>
      <c r="EIC36">
        <f>Parameters!EIC238</f>
        <v>0</v>
      </c>
      <c r="EID36">
        <f>Parameters!EID238</f>
        <v>0</v>
      </c>
      <c r="EIE36">
        <f>Parameters!EIE238</f>
        <v>0</v>
      </c>
      <c r="EIF36">
        <f>Parameters!EIF238</f>
        <v>0</v>
      </c>
      <c r="EIG36">
        <f>Parameters!EIG238</f>
        <v>0</v>
      </c>
      <c r="EIH36">
        <f>Parameters!EIH238</f>
        <v>0</v>
      </c>
      <c r="EII36">
        <f>Parameters!EII238</f>
        <v>0</v>
      </c>
      <c r="EIJ36">
        <f>Parameters!EIJ238</f>
        <v>0</v>
      </c>
      <c r="EIK36">
        <f>Parameters!EIK238</f>
        <v>0</v>
      </c>
      <c r="EIL36">
        <f>Parameters!EIL238</f>
        <v>0</v>
      </c>
      <c r="EIM36">
        <f>Parameters!EIM238</f>
        <v>0</v>
      </c>
      <c r="EIN36">
        <f>Parameters!EIN238</f>
        <v>0</v>
      </c>
      <c r="EIO36">
        <f>Parameters!EIO238</f>
        <v>0</v>
      </c>
      <c r="EIP36">
        <f>Parameters!EIP238</f>
        <v>0</v>
      </c>
      <c r="EIQ36">
        <f>Parameters!EIQ238</f>
        <v>0</v>
      </c>
      <c r="EIR36">
        <f>Parameters!EIR238</f>
        <v>0</v>
      </c>
      <c r="EIS36">
        <f>Parameters!EIS238</f>
        <v>0</v>
      </c>
      <c r="EIT36">
        <f>Parameters!EIT238</f>
        <v>0</v>
      </c>
      <c r="EIU36">
        <f>Parameters!EIU238</f>
        <v>0</v>
      </c>
      <c r="EIV36">
        <f>Parameters!EIV238</f>
        <v>0</v>
      </c>
      <c r="EIW36">
        <f>Parameters!EIW238</f>
        <v>0</v>
      </c>
      <c r="EIX36">
        <f>Parameters!EIX238</f>
        <v>0</v>
      </c>
      <c r="EIY36">
        <f>Parameters!EIY238</f>
        <v>0</v>
      </c>
      <c r="EIZ36">
        <f>Parameters!EIZ238</f>
        <v>0</v>
      </c>
      <c r="EJA36">
        <f>Parameters!EJA238</f>
        <v>0</v>
      </c>
      <c r="EJB36">
        <f>Parameters!EJB238</f>
        <v>0</v>
      </c>
      <c r="EJC36">
        <f>Parameters!EJC238</f>
        <v>0</v>
      </c>
      <c r="EJD36">
        <f>Parameters!EJD238</f>
        <v>0</v>
      </c>
      <c r="EJE36">
        <f>Parameters!EJE238</f>
        <v>0</v>
      </c>
      <c r="EJF36">
        <f>Parameters!EJF238</f>
        <v>0</v>
      </c>
      <c r="EJG36">
        <f>Parameters!EJG238</f>
        <v>0</v>
      </c>
      <c r="EJH36">
        <f>Parameters!EJH238</f>
        <v>0</v>
      </c>
      <c r="EJI36">
        <f>Parameters!EJI238</f>
        <v>0</v>
      </c>
      <c r="EJJ36">
        <f>Parameters!EJJ238</f>
        <v>0</v>
      </c>
      <c r="EJK36">
        <f>Parameters!EJK238</f>
        <v>0</v>
      </c>
      <c r="EJL36">
        <f>Parameters!EJL238</f>
        <v>0</v>
      </c>
      <c r="EJM36">
        <f>Parameters!EJM238</f>
        <v>0</v>
      </c>
      <c r="EJN36">
        <f>Parameters!EJN238</f>
        <v>0</v>
      </c>
      <c r="EJO36">
        <f>Parameters!EJO238</f>
        <v>0</v>
      </c>
      <c r="EJP36">
        <f>Parameters!EJP238</f>
        <v>0</v>
      </c>
      <c r="EJQ36">
        <f>Parameters!EJQ238</f>
        <v>0</v>
      </c>
      <c r="EJR36">
        <f>Parameters!EJR238</f>
        <v>0</v>
      </c>
      <c r="EJS36">
        <f>Parameters!EJS238</f>
        <v>0</v>
      </c>
      <c r="EJT36">
        <f>Parameters!EJT238</f>
        <v>0</v>
      </c>
      <c r="EJU36">
        <f>Parameters!EJU238</f>
        <v>0</v>
      </c>
      <c r="EJV36">
        <f>Parameters!EJV238</f>
        <v>0</v>
      </c>
      <c r="EJW36">
        <f>Parameters!EJW238</f>
        <v>0</v>
      </c>
      <c r="EJX36">
        <f>Parameters!EJX238</f>
        <v>0</v>
      </c>
      <c r="EJY36">
        <f>Parameters!EJY238</f>
        <v>0</v>
      </c>
      <c r="EJZ36">
        <f>Parameters!EJZ238</f>
        <v>0</v>
      </c>
      <c r="EKA36">
        <f>Parameters!EKA238</f>
        <v>0</v>
      </c>
      <c r="EKB36">
        <f>Parameters!EKB238</f>
        <v>0</v>
      </c>
      <c r="EKC36">
        <f>Parameters!EKC238</f>
        <v>0</v>
      </c>
      <c r="EKD36">
        <f>Parameters!EKD238</f>
        <v>0</v>
      </c>
      <c r="EKE36">
        <f>Parameters!EKE238</f>
        <v>0</v>
      </c>
      <c r="EKF36">
        <f>Parameters!EKF238</f>
        <v>0</v>
      </c>
      <c r="EKG36">
        <f>Parameters!EKG238</f>
        <v>0</v>
      </c>
      <c r="EKH36">
        <f>Parameters!EKH238</f>
        <v>0</v>
      </c>
      <c r="EKI36">
        <f>Parameters!EKI238</f>
        <v>0</v>
      </c>
      <c r="EKJ36">
        <f>Parameters!EKJ238</f>
        <v>0</v>
      </c>
      <c r="EKK36">
        <f>Parameters!EKK238</f>
        <v>0</v>
      </c>
      <c r="EKL36">
        <f>Parameters!EKL238</f>
        <v>0</v>
      </c>
      <c r="EKM36">
        <f>Parameters!EKM238</f>
        <v>0</v>
      </c>
      <c r="EKN36">
        <f>Parameters!EKN238</f>
        <v>0</v>
      </c>
      <c r="EKO36">
        <f>Parameters!EKO238</f>
        <v>0</v>
      </c>
      <c r="EKP36">
        <f>Parameters!EKP238</f>
        <v>0</v>
      </c>
      <c r="EKQ36">
        <f>Parameters!EKQ238</f>
        <v>0</v>
      </c>
      <c r="EKR36">
        <f>Parameters!EKR238</f>
        <v>0</v>
      </c>
      <c r="EKS36">
        <f>Parameters!EKS238</f>
        <v>0</v>
      </c>
      <c r="EKT36">
        <f>Parameters!EKT238</f>
        <v>0</v>
      </c>
      <c r="EKU36">
        <f>Parameters!EKU238</f>
        <v>0</v>
      </c>
      <c r="EKV36">
        <f>Parameters!EKV238</f>
        <v>0</v>
      </c>
      <c r="EKW36">
        <f>Parameters!EKW238</f>
        <v>0</v>
      </c>
      <c r="EKX36">
        <f>Parameters!EKX238</f>
        <v>0</v>
      </c>
      <c r="EKY36">
        <f>Parameters!EKY238</f>
        <v>0</v>
      </c>
      <c r="EKZ36">
        <f>Parameters!EKZ238</f>
        <v>0</v>
      </c>
      <c r="ELA36">
        <f>Parameters!ELA238</f>
        <v>0</v>
      </c>
      <c r="ELB36">
        <f>Parameters!ELB238</f>
        <v>0</v>
      </c>
      <c r="ELC36">
        <f>Parameters!ELC238</f>
        <v>0</v>
      </c>
      <c r="ELD36">
        <f>Parameters!ELD238</f>
        <v>0</v>
      </c>
      <c r="ELE36">
        <f>Parameters!ELE238</f>
        <v>0</v>
      </c>
      <c r="ELF36">
        <f>Parameters!ELF238</f>
        <v>0</v>
      </c>
      <c r="ELG36">
        <f>Parameters!ELG238</f>
        <v>0</v>
      </c>
      <c r="ELH36">
        <f>Parameters!ELH238</f>
        <v>0</v>
      </c>
      <c r="ELI36">
        <f>Parameters!ELI238</f>
        <v>0</v>
      </c>
      <c r="ELJ36">
        <f>Parameters!ELJ238</f>
        <v>0</v>
      </c>
      <c r="ELK36">
        <f>Parameters!ELK238</f>
        <v>0</v>
      </c>
      <c r="ELL36">
        <f>Parameters!ELL238</f>
        <v>0</v>
      </c>
      <c r="ELM36">
        <f>Parameters!ELM238</f>
        <v>0</v>
      </c>
      <c r="ELN36">
        <f>Parameters!ELN238</f>
        <v>0</v>
      </c>
      <c r="ELO36">
        <f>Parameters!ELO238</f>
        <v>0</v>
      </c>
      <c r="ELP36">
        <f>Parameters!ELP238</f>
        <v>0</v>
      </c>
      <c r="ELQ36">
        <f>Parameters!ELQ238</f>
        <v>0</v>
      </c>
      <c r="ELR36">
        <f>Parameters!ELR238</f>
        <v>0</v>
      </c>
      <c r="ELS36">
        <f>Parameters!ELS238</f>
        <v>0</v>
      </c>
      <c r="ELT36">
        <f>Parameters!ELT238</f>
        <v>0</v>
      </c>
      <c r="ELU36">
        <f>Parameters!ELU238</f>
        <v>0</v>
      </c>
      <c r="ELV36">
        <f>Parameters!ELV238</f>
        <v>0</v>
      </c>
      <c r="ELW36">
        <f>Parameters!ELW238</f>
        <v>0</v>
      </c>
      <c r="ELX36">
        <f>Parameters!ELX238</f>
        <v>0</v>
      </c>
      <c r="ELY36">
        <f>Parameters!ELY238</f>
        <v>0</v>
      </c>
      <c r="ELZ36">
        <f>Parameters!ELZ238</f>
        <v>0</v>
      </c>
      <c r="EMA36">
        <f>Parameters!EMA238</f>
        <v>0</v>
      </c>
      <c r="EMB36">
        <f>Parameters!EMB238</f>
        <v>0</v>
      </c>
      <c r="EMC36">
        <f>Parameters!EMC238</f>
        <v>0</v>
      </c>
      <c r="EMD36">
        <f>Parameters!EMD238</f>
        <v>0</v>
      </c>
      <c r="EME36">
        <f>Parameters!EME238</f>
        <v>0</v>
      </c>
      <c r="EMF36">
        <f>Parameters!EMF238</f>
        <v>0</v>
      </c>
      <c r="EMG36">
        <f>Parameters!EMG238</f>
        <v>0</v>
      </c>
      <c r="EMH36">
        <f>Parameters!EMH238</f>
        <v>0</v>
      </c>
      <c r="EMI36">
        <f>Parameters!EMI238</f>
        <v>0</v>
      </c>
      <c r="EMJ36">
        <f>Parameters!EMJ238</f>
        <v>0</v>
      </c>
      <c r="EMK36">
        <f>Parameters!EMK238</f>
        <v>0</v>
      </c>
      <c r="EML36">
        <f>Parameters!EML238</f>
        <v>0</v>
      </c>
      <c r="EMM36">
        <f>Parameters!EMM238</f>
        <v>0</v>
      </c>
      <c r="EMN36">
        <f>Parameters!EMN238</f>
        <v>0</v>
      </c>
      <c r="EMO36">
        <f>Parameters!EMO238</f>
        <v>0</v>
      </c>
      <c r="EMP36">
        <f>Parameters!EMP238</f>
        <v>0</v>
      </c>
      <c r="EMQ36">
        <f>Parameters!EMQ238</f>
        <v>0</v>
      </c>
      <c r="EMR36">
        <f>Parameters!EMR238</f>
        <v>0</v>
      </c>
      <c r="EMS36">
        <f>Parameters!EMS238</f>
        <v>0</v>
      </c>
      <c r="EMT36">
        <f>Parameters!EMT238</f>
        <v>0</v>
      </c>
      <c r="EMU36">
        <f>Parameters!EMU238</f>
        <v>0</v>
      </c>
      <c r="EMV36">
        <f>Parameters!EMV238</f>
        <v>0</v>
      </c>
      <c r="EMW36">
        <f>Parameters!EMW238</f>
        <v>0</v>
      </c>
      <c r="EMX36">
        <f>Parameters!EMX238</f>
        <v>0</v>
      </c>
      <c r="EMY36">
        <f>Parameters!EMY238</f>
        <v>0</v>
      </c>
      <c r="EMZ36">
        <f>Parameters!EMZ238</f>
        <v>0</v>
      </c>
      <c r="ENA36">
        <f>Parameters!ENA238</f>
        <v>0</v>
      </c>
      <c r="ENB36">
        <f>Parameters!ENB238</f>
        <v>0</v>
      </c>
      <c r="ENC36">
        <f>Parameters!ENC238</f>
        <v>0</v>
      </c>
      <c r="END36">
        <f>Parameters!END238</f>
        <v>0</v>
      </c>
      <c r="ENE36">
        <f>Parameters!ENE238</f>
        <v>0</v>
      </c>
      <c r="ENF36">
        <f>Parameters!ENF238</f>
        <v>0</v>
      </c>
      <c r="ENG36">
        <f>Parameters!ENG238</f>
        <v>0</v>
      </c>
      <c r="ENH36">
        <f>Parameters!ENH238</f>
        <v>0</v>
      </c>
      <c r="ENI36">
        <f>Parameters!ENI238</f>
        <v>0</v>
      </c>
      <c r="ENJ36">
        <f>Parameters!ENJ238</f>
        <v>0</v>
      </c>
      <c r="ENK36">
        <f>Parameters!ENK238</f>
        <v>0</v>
      </c>
      <c r="ENL36">
        <f>Parameters!ENL238</f>
        <v>0</v>
      </c>
      <c r="ENM36">
        <f>Parameters!ENM238</f>
        <v>0</v>
      </c>
      <c r="ENN36">
        <f>Parameters!ENN238</f>
        <v>0</v>
      </c>
      <c r="ENO36">
        <f>Parameters!ENO238</f>
        <v>0</v>
      </c>
      <c r="ENP36">
        <f>Parameters!ENP238</f>
        <v>0</v>
      </c>
      <c r="ENQ36">
        <f>Parameters!ENQ238</f>
        <v>0</v>
      </c>
      <c r="ENR36">
        <f>Parameters!ENR238</f>
        <v>0</v>
      </c>
      <c r="ENS36">
        <f>Parameters!ENS238</f>
        <v>0</v>
      </c>
      <c r="ENT36">
        <f>Parameters!ENT238</f>
        <v>0</v>
      </c>
      <c r="ENU36">
        <f>Parameters!ENU238</f>
        <v>0</v>
      </c>
      <c r="ENV36">
        <f>Parameters!ENV238</f>
        <v>0</v>
      </c>
      <c r="ENW36">
        <f>Parameters!ENW238</f>
        <v>0</v>
      </c>
      <c r="ENX36">
        <f>Parameters!ENX238</f>
        <v>0</v>
      </c>
      <c r="ENY36">
        <f>Parameters!ENY238</f>
        <v>0</v>
      </c>
      <c r="ENZ36">
        <f>Parameters!ENZ238</f>
        <v>0</v>
      </c>
      <c r="EOA36">
        <f>Parameters!EOA238</f>
        <v>0</v>
      </c>
      <c r="EOB36">
        <f>Parameters!EOB238</f>
        <v>0</v>
      </c>
      <c r="EOC36">
        <f>Parameters!EOC238</f>
        <v>0</v>
      </c>
      <c r="EOD36">
        <f>Parameters!EOD238</f>
        <v>0</v>
      </c>
      <c r="EOE36">
        <f>Parameters!EOE238</f>
        <v>0</v>
      </c>
      <c r="EOF36">
        <f>Parameters!EOF238</f>
        <v>0</v>
      </c>
      <c r="EOG36">
        <f>Parameters!EOG238</f>
        <v>0</v>
      </c>
      <c r="EOH36">
        <f>Parameters!EOH238</f>
        <v>0</v>
      </c>
      <c r="EOI36">
        <f>Parameters!EOI238</f>
        <v>0</v>
      </c>
      <c r="EOJ36">
        <f>Parameters!EOJ238</f>
        <v>0</v>
      </c>
      <c r="EOK36">
        <f>Parameters!EOK238</f>
        <v>0</v>
      </c>
      <c r="EOL36">
        <f>Parameters!EOL238</f>
        <v>0</v>
      </c>
      <c r="EOM36">
        <f>Parameters!EOM238</f>
        <v>0</v>
      </c>
      <c r="EON36">
        <f>Parameters!EON238</f>
        <v>0</v>
      </c>
      <c r="EOO36">
        <f>Parameters!EOO238</f>
        <v>0</v>
      </c>
      <c r="EOP36">
        <f>Parameters!EOP238</f>
        <v>0</v>
      </c>
      <c r="EOQ36">
        <f>Parameters!EOQ238</f>
        <v>0</v>
      </c>
      <c r="EOR36">
        <f>Parameters!EOR238</f>
        <v>0</v>
      </c>
      <c r="EOS36">
        <f>Parameters!EOS238</f>
        <v>0</v>
      </c>
      <c r="EOT36">
        <f>Parameters!EOT238</f>
        <v>0</v>
      </c>
      <c r="EOU36">
        <f>Parameters!EOU238</f>
        <v>0</v>
      </c>
      <c r="EOV36">
        <f>Parameters!EOV238</f>
        <v>0</v>
      </c>
      <c r="EOW36">
        <f>Parameters!EOW238</f>
        <v>0</v>
      </c>
      <c r="EOX36">
        <f>Parameters!EOX238</f>
        <v>0</v>
      </c>
      <c r="EOY36">
        <f>Parameters!EOY238</f>
        <v>0</v>
      </c>
      <c r="EOZ36">
        <f>Parameters!EOZ238</f>
        <v>0</v>
      </c>
      <c r="EPA36">
        <f>Parameters!EPA238</f>
        <v>0</v>
      </c>
      <c r="EPB36">
        <f>Parameters!EPB238</f>
        <v>0</v>
      </c>
      <c r="EPC36">
        <f>Parameters!EPC238</f>
        <v>0</v>
      </c>
      <c r="EPD36">
        <f>Parameters!EPD238</f>
        <v>0</v>
      </c>
      <c r="EPE36">
        <f>Parameters!EPE238</f>
        <v>0</v>
      </c>
      <c r="EPF36">
        <f>Parameters!EPF238</f>
        <v>0</v>
      </c>
      <c r="EPG36">
        <f>Parameters!EPG238</f>
        <v>0</v>
      </c>
      <c r="EPH36">
        <f>Parameters!EPH238</f>
        <v>0</v>
      </c>
      <c r="EPI36">
        <f>Parameters!EPI238</f>
        <v>0</v>
      </c>
      <c r="EPJ36">
        <f>Parameters!EPJ238</f>
        <v>0</v>
      </c>
      <c r="EPK36">
        <f>Parameters!EPK238</f>
        <v>0</v>
      </c>
      <c r="EPL36">
        <f>Parameters!EPL238</f>
        <v>0</v>
      </c>
      <c r="EPM36">
        <f>Parameters!EPM238</f>
        <v>0</v>
      </c>
      <c r="EPN36">
        <f>Parameters!EPN238</f>
        <v>0</v>
      </c>
      <c r="EPO36">
        <f>Parameters!EPO238</f>
        <v>0</v>
      </c>
      <c r="EPP36">
        <f>Parameters!EPP238</f>
        <v>0</v>
      </c>
      <c r="EPQ36">
        <f>Parameters!EPQ238</f>
        <v>0</v>
      </c>
      <c r="EPR36">
        <f>Parameters!EPR238</f>
        <v>0</v>
      </c>
      <c r="EPS36">
        <f>Parameters!EPS238</f>
        <v>0</v>
      </c>
      <c r="EPT36">
        <f>Parameters!EPT238</f>
        <v>0</v>
      </c>
      <c r="EPU36">
        <f>Parameters!EPU238</f>
        <v>0</v>
      </c>
      <c r="EPV36">
        <f>Parameters!EPV238</f>
        <v>0</v>
      </c>
      <c r="EPW36">
        <f>Parameters!EPW238</f>
        <v>0</v>
      </c>
      <c r="EPX36">
        <f>Parameters!EPX238</f>
        <v>0</v>
      </c>
      <c r="EPY36">
        <f>Parameters!EPY238</f>
        <v>0</v>
      </c>
      <c r="EPZ36">
        <f>Parameters!EPZ238</f>
        <v>0</v>
      </c>
      <c r="EQA36">
        <f>Parameters!EQA238</f>
        <v>0</v>
      </c>
      <c r="EQB36">
        <f>Parameters!EQB238</f>
        <v>0</v>
      </c>
      <c r="EQC36">
        <f>Parameters!EQC238</f>
        <v>0</v>
      </c>
      <c r="EQD36">
        <f>Parameters!EQD238</f>
        <v>0</v>
      </c>
      <c r="EQE36">
        <f>Parameters!EQE238</f>
        <v>0</v>
      </c>
      <c r="EQF36">
        <f>Parameters!EQF238</f>
        <v>0</v>
      </c>
      <c r="EQG36">
        <f>Parameters!EQG238</f>
        <v>0</v>
      </c>
      <c r="EQH36">
        <f>Parameters!EQH238</f>
        <v>0</v>
      </c>
      <c r="EQI36">
        <f>Parameters!EQI238</f>
        <v>0</v>
      </c>
      <c r="EQJ36">
        <f>Parameters!EQJ238</f>
        <v>0</v>
      </c>
      <c r="EQK36">
        <f>Parameters!EQK238</f>
        <v>0</v>
      </c>
      <c r="EQL36">
        <f>Parameters!EQL238</f>
        <v>0</v>
      </c>
      <c r="EQM36">
        <f>Parameters!EQM238</f>
        <v>0</v>
      </c>
      <c r="EQN36">
        <f>Parameters!EQN238</f>
        <v>0</v>
      </c>
      <c r="EQO36">
        <f>Parameters!EQO238</f>
        <v>0</v>
      </c>
      <c r="EQP36">
        <f>Parameters!EQP238</f>
        <v>0</v>
      </c>
      <c r="EQQ36">
        <f>Parameters!EQQ238</f>
        <v>0</v>
      </c>
      <c r="EQR36">
        <f>Parameters!EQR238</f>
        <v>0</v>
      </c>
      <c r="EQS36">
        <f>Parameters!EQS238</f>
        <v>0</v>
      </c>
      <c r="EQT36">
        <f>Parameters!EQT238</f>
        <v>0</v>
      </c>
      <c r="EQU36">
        <f>Parameters!EQU238</f>
        <v>0</v>
      </c>
      <c r="EQV36">
        <f>Parameters!EQV238</f>
        <v>0</v>
      </c>
      <c r="EQW36">
        <f>Parameters!EQW238</f>
        <v>0</v>
      </c>
      <c r="EQX36">
        <f>Parameters!EQX238</f>
        <v>0</v>
      </c>
      <c r="EQY36">
        <f>Parameters!EQY238</f>
        <v>0</v>
      </c>
      <c r="EQZ36">
        <f>Parameters!EQZ238</f>
        <v>0</v>
      </c>
      <c r="ERA36">
        <f>Parameters!ERA238</f>
        <v>0</v>
      </c>
      <c r="ERB36">
        <f>Parameters!ERB238</f>
        <v>0</v>
      </c>
      <c r="ERC36">
        <f>Parameters!ERC238</f>
        <v>0</v>
      </c>
      <c r="ERD36">
        <f>Parameters!ERD238</f>
        <v>0</v>
      </c>
      <c r="ERE36">
        <f>Parameters!ERE238</f>
        <v>0</v>
      </c>
      <c r="ERF36">
        <f>Parameters!ERF238</f>
        <v>0</v>
      </c>
      <c r="ERG36">
        <f>Parameters!ERG238</f>
        <v>0</v>
      </c>
      <c r="ERH36">
        <f>Parameters!ERH238</f>
        <v>0</v>
      </c>
      <c r="ERI36">
        <f>Parameters!ERI238</f>
        <v>0</v>
      </c>
      <c r="ERJ36">
        <f>Parameters!ERJ238</f>
        <v>0</v>
      </c>
      <c r="ERK36">
        <f>Parameters!ERK238</f>
        <v>0</v>
      </c>
      <c r="ERL36">
        <f>Parameters!ERL238</f>
        <v>0</v>
      </c>
      <c r="ERM36">
        <f>Parameters!ERM238</f>
        <v>0</v>
      </c>
      <c r="ERN36">
        <f>Parameters!ERN238</f>
        <v>0</v>
      </c>
      <c r="ERO36">
        <f>Parameters!ERO238</f>
        <v>0</v>
      </c>
      <c r="ERP36">
        <f>Parameters!ERP238</f>
        <v>0</v>
      </c>
      <c r="ERQ36">
        <f>Parameters!ERQ238</f>
        <v>0</v>
      </c>
      <c r="ERR36">
        <f>Parameters!ERR238</f>
        <v>0</v>
      </c>
      <c r="ERS36">
        <f>Parameters!ERS238</f>
        <v>0</v>
      </c>
      <c r="ERT36">
        <f>Parameters!ERT238</f>
        <v>0</v>
      </c>
      <c r="ERU36">
        <f>Parameters!ERU238</f>
        <v>0</v>
      </c>
      <c r="ERV36">
        <f>Parameters!ERV238</f>
        <v>0</v>
      </c>
      <c r="ERW36">
        <f>Parameters!ERW238</f>
        <v>0</v>
      </c>
      <c r="ERX36">
        <f>Parameters!ERX238</f>
        <v>0</v>
      </c>
      <c r="ERY36">
        <f>Parameters!ERY238</f>
        <v>0</v>
      </c>
      <c r="ERZ36">
        <f>Parameters!ERZ238</f>
        <v>0</v>
      </c>
      <c r="ESA36">
        <f>Parameters!ESA238</f>
        <v>0</v>
      </c>
      <c r="ESB36">
        <f>Parameters!ESB238</f>
        <v>0</v>
      </c>
      <c r="ESC36">
        <f>Parameters!ESC238</f>
        <v>0</v>
      </c>
      <c r="ESD36">
        <f>Parameters!ESD238</f>
        <v>0</v>
      </c>
      <c r="ESE36">
        <f>Parameters!ESE238</f>
        <v>0</v>
      </c>
      <c r="ESF36">
        <f>Parameters!ESF238</f>
        <v>0</v>
      </c>
      <c r="ESG36">
        <f>Parameters!ESG238</f>
        <v>0</v>
      </c>
      <c r="ESH36">
        <f>Parameters!ESH238</f>
        <v>0</v>
      </c>
      <c r="ESI36">
        <f>Parameters!ESI238</f>
        <v>0</v>
      </c>
      <c r="ESJ36">
        <f>Parameters!ESJ238</f>
        <v>0</v>
      </c>
      <c r="ESK36">
        <f>Parameters!ESK238</f>
        <v>0</v>
      </c>
      <c r="ESL36">
        <f>Parameters!ESL238</f>
        <v>0</v>
      </c>
      <c r="ESM36">
        <f>Parameters!ESM238</f>
        <v>0</v>
      </c>
      <c r="ESN36">
        <f>Parameters!ESN238</f>
        <v>0</v>
      </c>
      <c r="ESO36">
        <f>Parameters!ESO238</f>
        <v>0</v>
      </c>
      <c r="ESP36">
        <f>Parameters!ESP238</f>
        <v>0</v>
      </c>
      <c r="ESQ36">
        <f>Parameters!ESQ238</f>
        <v>0</v>
      </c>
      <c r="ESR36">
        <f>Parameters!ESR238</f>
        <v>0</v>
      </c>
      <c r="ESS36">
        <f>Parameters!ESS238</f>
        <v>0</v>
      </c>
      <c r="EST36">
        <f>Parameters!EST238</f>
        <v>0</v>
      </c>
      <c r="ESU36">
        <f>Parameters!ESU238</f>
        <v>0</v>
      </c>
      <c r="ESV36">
        <f>Parameters!ESV238</f>
        <v>0</v>
      </c>
      <c r="ESW36">
        <f>Parameters!ESW238</f>
        <v>0</v>
      </c>
      <c r="ESX36">
        <f>Parameters!ESX238</f>
        <v>0</v>
      </c>
      <c r="ESY36">
        <f>Parameters!ESY238</f>
        <v>0</v>
      </c>
      <c r="ESZ36">
        <f>Parameters!ESZ238</f>
        <v>0</v>
      </c>
      <c r="ETA36">
        <f>Parameters!ETA238</f>
        <v>0</v>
      </c>
      <c r="ETB36">
        <f>Parameters!ETB238</f>
        <v>0</v>
      </c>
      <c r="ETC36">
        <f>Parameters!ETC238</f>
        <v>0</v>
      </c>
      <c r="ETD36">
        <f>Parameters!ETD238</f>
        <v>0</v>
      </c>
      <c r="ETE36">
        <f>Parameters!ETE238</f>
        <v>0</v>
      </c>
      <c r="ETF36">
        <f>Parameters!ETF238</f>
        <v>0</v>
      </c>
      <c r="ETG36">
        <f>Parameters!ETG238</f>
        <v>0</v>
      </c>
      <c r="ETH36">
        <f>Parameters!ETH238</f>
        <v>0</v>
      </c>
      <c r="ETI36">
        <f>Parameters!ETI238</f>
        <v>0</v>
      </c>
      <c r="ETJ36">
        <f>Parameters!ETJ238</f>
        <v>0</v>
      </c>
      <c r="ETK36">
        <f>Parameters!ETK238</f>
        <v>0</v>
      </c>
      <c r="ETL36">
        <f>Parameters!ETL238</f>
        <v>0</v>
      </c>
      <c r="ETM36">
        <f>Parameters!ETM238</f>
        <v>0</v>
      </c>
      <c r="ETN36">
        <f>Parameters!ETN238</f>
        <v>0</v>
      </c>
      <c r="ETO36">
        <f>Parameters!ETO238</f>
        <v>0</v>
      </c>
      <c r="ETP36">
        <f>Parameters!ETP238</f>
        <v>0</v>
      </c>
      <c r="ETQ36">
        <f>Parameters!ETQ238</f>
        <v>0</v>
      </c>
      <c r="ETR36">
        <f>Parameters!ETR238</f>
        <v>0</v>
      </c>
      <c r="ETS36">
        <f>Parameters!ETS238</f>
        <v>0</v>
      </c>
      <c r="ETT36">
        <f>Parameters!ETT238</f>
        <v>0</v>
      </c>
      <c r="ETU36">
        <f>Parameters!ETU238</f>
        <v>0</v>
      </c>
      <c r="ETV36">
        <f>Parameters!ETV238</f>
        <v>0</v>
      </c>
      <c r="ETW36">
        <f>Parameters!ETW238</f>
        <v>0</v>
      </c>
      <c r="ETX36">
        <f>Parameters!ETX238</f>
        <v>0</v>
      </c>
      <c r="ETY36">
        <f>Parameters!ETY238</f>
        <v>0</v>
      </c>
      <c r="ETZ36">
        <f>Parameters!ETZ238</f>
        <v>0</v>
      </c>
      <c r="EUA36">
        <f>Parameters!EUA238</f>
        <v>0</v>
      </c>
      <c r="EUB36">
        <f>Parameters!EUB238</f>
        <v>0</v>
      </c>
      <c r="EUC36">
        <f>Parameters!EUC238</f>
        <v>0</v>
      </c>
      <c r="EUD36">
        <f>Parameters!EUD238</f>
        <v>0</v>
      </c>
      <c r="EUE36">
        <f>Parameters!EUE238</f>
        <v>0</v>
      </c>
      <c r="EUF36">
        <f>Parameters!EUF238</f>
        <v>0</v>
      </c>
      <c r="EUG36">
        <f>Parameters!EUG238</f>
        <v>0</v>
      </c>
      <c r="EUH36">
        <f>Parameters!EUH238</f>
        <v>0</v>
      </c>
      <c r="EUI36">
        <f>Parameters!EUI238</f>
        <v>0</v>
      </c>
      <c r="EUJ36">
        <f>Parameters!EUJ238</f>
        <v>0</v>
      </c>
      <c r="EUK36">
        <f>Parameters!EUK238</f>
        <v>0</v>
      </c>
      <c r="EUL36">
        <f>Parameters!EUL238</f>
        <v>0</v>
      </c>
      <c r="EUM36">
        <f>Parameters!EUM238</f>
        <v>0</v>
      </c>
      <c r="EUN36">
        <f>Parameters!EUN238</f>
        <v>0</v>
      </c>
      <c r="EUO36">
        <f>Parameters!EUO238</f>
        <v>0</v>
      </c>
      <c r="EUP36">
        <f>Parameters!EUP238</f>
        <v>0</v>
      </c>
      <c r="EUQ36">
        <f>Parameters!EUQ238</f>
        <v>0</v>
      </c>
      <c r="EUR36">
        <f>Parameters!EUR238</f>
        <v>0</v>
      </c>
      <c r="EUS36">
        <f>Parameters!EUS238</f>
        <v>0</v>
      </c>
      <c r="EUT36">
        <f>Parameters!EUT238</f>
        <v>0</v>
      </c>
      <c r="EUU36">
        <f>Parameters!EUU238</f>
        <v>0</v>
      </c>
      <c r="EUV36">
        <f>Parameters!EUV238</f>
        <v>0</v>
      </c>
      <c r="EUW36">
        <f>Parameters!EUW238</f>
        <v>0</v>
      </c>
      <c r="EUX36">
        <f>Parameters!EUX238</f>
        <v>0</v>
      </c>
      <c r="EUY36">
        <f>Parameters!EUY238</f>
        <v>0</v>
      </c>
      <c r="EUZ36">
        <f>Parameters!EUZ238</f>
        <v>0</v>
      </c>
      <c r="EVA36">
        <f>Parameters!EVA238</f>
        <v>0</v>
      </c>
      <c r="EVB36">
        <f>Parameters!EVB238</f>
        <v>0</v>
      </c>
      <c r="EVC36">
        <f>Parameters!EVC238</f>
        <v>0</v>
      </c>
      <c r="EVD36">
        <f>Parameters!EVD238</f>
        <v>0</v>
      </c>
      <c r="EVE36">
        <f>Parameters!EVE238</f>
        <v>0</v>
      </c>
      <c r="EVF36">
        <f>Parameters!EVF238</f>
        <v>0</v>
      </c>
      <c r="EVG36">
        <f>Parameters!EVG238</f>
        <v>0</v>
      </c>
      <c r="EVH36">
        <f>Parameters!EVH238</f>
        <v>0</v>
      </c>
      <c r="EVI36">
        <f>Parameters!EVI238</f>
        <v>0</v>
      </c>
      <c r="EVJ36">
        <f>Parameters!EVJ238</f>
        <v>0</v>
      </c>
      <c r="EVK36">
        <f>Parameters!EVK238</f>
        <v>0</v>
      </c>
      <c r="EVL36">
        <f>Parameters!EVL238</f>
        <v>0</v>
      </c>
      <c r="EVM36">
        <f>Parameters!EVM238</f>
        <v>0</v>
      </c>
      <c r="EVN36">
        <f>Parameters!EVN238</f>
        <v>0</v>
      </c>
      <c r="EVO36">
        <f>Parameters!EVO238</f>
        <v>0</v>
      </c>
      <c r="EVP36">
        <f>Parameters!EVP238</f>
        <v>0</v>
      </c>
      <c r="EVQ36">
        <f>Parameters!EVQ238</f>
        <v>0</v>
      </c>
      <c r="EVR36">
        <f>Parameters!EVR238</f>
        <v>0</v>
      </c>
      <c r="EVS36">
        <f>Parameters!EVS238</f>
        <v>0</v>
      </c>
      <c r="EVT36">
        <f>Parameters!EVT238</f>
        <v>0</v>
      </c>
      <c r="EVU36">
        <f>Parameters!EVU238</f>
        <v>0</v>
      </c>
      <c r="EVV36">
        <f>Parameters!EVV238</f>
        <v>0</v>
      </c>
      <c r="EVW36">
        <f>Parameters!EVW238</f>
        <v>0</v>
      </c>
      <c r="EVX36">
        <f>Parameters!EVX238</f>
        <v>0</v>
      </c>
      <c r="EVY36">
        <f>Parameters!EVY238</f>
        <v>0</v>
      </c>
      <c r="EVZ36">
        <f>Parameters!EVZ238</f>
        <v>0</v>
      </c>
      <c r="EWA36">
        <f>Parameters!EWA238</f>
        <v>0</v>
      </c>
      <c r="EWB36">
        <f>Parameters!EWB238</f>
        <v>0</v>
      </c>
      <c r="EWC36">
        <f>Parameters!EWC238</f>
        <v>0</v>
      </c>
      <c r="EWD36">
        <f>Parameters!EWD238</f>
        <v>0</v>
      </c>
      <c r="EWE36">
        <f>Parameters!EWE238</f>
        <v>0</v>
      </c>
      <c r="EWF36">
        <f>Parameters!EWF238</f>
        <v>0</v>
      </c>
      <c r="EWG36">
        <f>Parameters!EWG238</f>
        <v>0</v>
      </c>
      <c r="EWH36">
        <f>Parameters!EWH238</f>
        <v>0</v>
      </c>
      <c r="EWI36">
        <f>Parameters!EWI238</f>
        <v>0</v>
      </c>
      <c r="EWJ36">
        <f>Parameters!EWJ238</f>
        <v>0</v>
      </c>
      <c r="EWK36">
        <f>Parameters!EWK238</f>
        <v>0</v>
      </c>
      <c r="EWL36">
        <f>Parameters!EWL238</f>
        <v>0</v>
      </c>
      <c r="EWM36">
        <f>Parameters!EWM238</f>
        <v>0</v>
      </c>
      <c r="EWN36">
        <f>Parameters!EWN238</f>
        <v>0</v>
      </c>
      <c r="EWO36">
        <f>Parameters!EWO238</f>
        <v>0</v>
      </c>
      <c r="EWP36">
        <f>Parameters!EWP238</f>
        <v>0</v>
      </c>
      <c r="EWQ36">
        <f>Parameters!EWQ238</f>
        <v>0</v>
      </c>
      <c r="EWR36">
        <f>Parameters!EWR238</f>
        <v>0</v>
      </c>
      <c r="EWS36">
        <f>Parameters!EWS238</f>
        <v>0</v>
      </c>
      <c r="EWT36">
        <f>Parameters!EWT238</f>
        <v>0</v>
      </c>
      <c r="EWU36">
        <f>Parameters!EWU238</f>
        <v>0</v>
      </c>
      <c r="EWV36">
        <f>Parameters!EWV238</f>
        <v>0</v>
      </c>
      <c r="EWW36">
        <f>Parameters!EWW238</f>
        <v>0</v>
      </c>
      <c r="EWX36">
        <f>Parameters!EWX238</f>
        <v>0</v>
      </c>
      <c r="EWY36">
        <f>Parameters!EWY238</f>
        <v>0</v>
      </c>
      <c r="EWZ36">
        <f>Parameters!EWZ238</f>
        <v>0</v>
      </c>
      <c r="EXA36">
        <f>Parameters!EXA238</f>
        <v>0</v>
      </c>
      <c r="EXB36">
        <f>Parameters!EXB238</f>
        <v>0</v>
      </c>
      <c r="EXC36">
        <f>Parameters!EXC238</f>
        <v>0</v>
      </c>
      <c r="EXD36">
        <f>Parameters!EXD238</f>
        <v>0</v>
      </c>
      <c r="EXE36">
        <f>Parameters!EXE238</f>
        <v>0</v>
      </c>
      <c r="EXF36">
        <f>Parameters!EXF238</f>
        <v>0</v>
      </c>
      <c r="EXG36">
        <f>Parameters!EXG238</f>
        <v>0</v>
      </c>
      <c r="EXH36">
        <f>Parameters!EXH238</f>
        <v>0</v>
      </c>
      <c r="EXI36">
        <f>Parameters!EXI238</f>
        <v>0</v>
      </c>
      <c r="EXJ36">
        <f>Parameters!EXJ238</f>
        <v>0</v>
      </c>
      <c r="EXK36">
        <f>Parameters!EXK238</f>
        <v>0</v>
      </c>
      <c r="EXL36">
        <f>Parameters!EXL238</f>
        <v>0</v>
      </c>
      <c r="EXM36">
        <f>Parameters!EXM238</f>
        <v>0</v>
      </c>
      <c r="EXN36">
        <f>Parameters!EXN238</f>
        <v>0</v>
      </c>
      <c r="EXO36">
        <f>Parameters!EXO238</f>
        <v>0</v>
      </c>
      <c r="EXP36">
        <f>Parameters!EXP238</f>
        <v>0</v>
      </c>
      <c r="EXQ36">
        <f>Parameters!EXQ238</f>
        <v>0</v>
      </c>
      <c r="EXR36">
        <f>Parameters!EXR238</f>
        <v>0</v>
      </c>
      <c r="EXS36">
        <f>Parameters!EXS238</f>
        <v>0</v>
      </c>
      <c r="EXT36">
        <f>Parameters!EXT238</f>
        <v>0</v>
      </c>
      <c r="EXU36">
        <f>Parameters!EXU238</f>
        <v>0</v>
      </c>
      <c r="EXV36">
        <f>Parameters!EXV238</f>
        <v>0</v>
      </c>
      <c r="EXW36">
        <f>Parameters!EXW238</f>
        <v>0</v>
      </c>
      <c r="EXX36">
        <f>Parameters!EXX238</f>
        <v>0</v>
      </c>
      <c r="EXY36">
        <f>Parameters!EXY238</f>
        <v>0</v>
      </c>
      <c r="EXZ36">
        <f>Parameters!EXZ238</f>
        <v>0</v>
      </c>
      <c r="EYA36">
        <f>Parameters!EYA238</f>
        <v>0</v>
      </c>
      <c r="EYB36">
        <f>Parameters!EYB238</f>
        <v>0</v>
      </c>
      <c r="EYC36">
        <f>Parameters!EYC238</f>
        <v>0</v>
      </c>
      <c r="EYD36">
        <f>Parameters!EYD238</f>
        <v>0</v>
      </c>
      <c r="EYE36">
        <f>Parameters!EYE238</f>
        <v>0</v>
      </c>
      <c r="EYF36">
        <f>Parameters!EYF238</f>
        <v>0</v>
      </c>
      <c r="EYG36">
        <f>Parameters!EYG238</f>
        <v>0</v>
      </c>
      <c r="EYH36">
        <f>Parameters!EYH238</f>
        <v>0</v>
      </c>
      <c r="EYI36">
        <f>Parameters!EYI238</f>
        <v>0</v>
      </c>
      <c r="EYJ36">
        <f>Parameters!EYJ238</f>
        <v>0</v>
      </c>
      <c r="EYK36">
        <f>Parameters!EYK238</f>
        <v>0</v>
      </c>
      <c r="EYL36">
        <f>Parameters!EYL238</f>
        <v>0</v>
      </c>
      <c r="EYM36">
        <f>Parameters!EYM238</f>
        <v>0</v>
      </c>
      <c r="EYN36">
        <f>Parameters!EYN238</f>
        <v>0</v>
      </c>
      <c r="EYO36">
        <f>Parameters!EYO238</f>
        <v>0</v>
      </c>
      <c r="EYP36">
        <f>Parameters!EYP238</f>
        <v>0</v>
      </c>
      <c r="EYQ36">
        <f>Parameters!EYQ238</f>
        <v>0</v>
      </c>
      <c r="EYR36">
        <f>Parameters!EYR238</f>
        <v>0</v>
      </c>
      <c r="EYS36">
        <f>Parameters!EYS238</f>
        <v>0</v>
      </c>
      <c r="EYT36">
        <f>Parameters!EYT238</f>
        <v>0</v>
      </c>
      <c r="EYU36">
        <f>Parameters!EYU238</f>
        <v>0</v>
      </c>
      <c r="EYV36">
        <f>Parameters!EYV238</f>
        <v>0</v>
      </c>
      <c r="EYW36">
        <f>Parameters!EYW238</f>
        <v>0</v>
      </c>
      <c r="EYX36">
        <f>Parameters!EYX238</f>
        <v>0</v>
      </c>
      <c r="EYY36">
        <f>Parameters!EYY238</f>
        <v>0</v>
      </c>
      <c r="EYZ36">
        <f>Parameters!EYZ238</f>
        <v>0</v>
      </c>
      <c r="EZA36">
        <f>Parameters!EZA238</f>
        <v>0</v>
      </c>
      <c r="EZB36">
        <f>Parameters!EZB238</f>
        <v>0</v>
      </c>
      <c r="EZC36">
        <f>Parameters!EZC238</f>
        <v>0</v>
      </c>
      <c r="EZD36">
        <f>Parameters!EZD238</f>
        <v>0</v>
      </c>
      <c r="EZE36">
        <f>Parameters!EZE238</f>
        <v>0</v>
      </c>
      <c r="EZF36">
        <f>Parameters!EZF238</f>
        <v>0</v>
      </c>
      <c r="EZG36">
        <f>Parameters!EZG238</f>
        <v>0</v>
      </c>
      <c r="EZH36">
        <f>Parameters!EZH238</f>
        <v>0</v>
      </c>
      <c r="EZI36">
        <f>Parameters!EZI238</f>
        <v>0</v>
      </c>
      <c r="EZJ36">
        <f>Parameters!EZJ238</f>
        <v>0</v>
      </c>
      <c r="EZK36">
        <f>Parameters!EZK238</f>
        <v>0</v>
      </c>
      <c r="EZL36">
        <f>Parameters!EZL238</f>
        <v>0</v>
      </c>
      <c r="EZM36">
        <f>Parameters!EZM238</f>
        <v>0</v>
      </c>
      <c r="EZN36">
        <f>Parameters!EZN238</f>
        <v>0</v>
      </c>
      <c r="EZO36">
        <f>Parameters!EZO238</f>
        <v>0</v>
      </c>
      <c r="EZP36">
        <f>Parameters!EZP238</f>
        <v>0</v>
      </c>
      <c r="EZQ36">
        <f>Parameters!EZQ238</f>
        <v>0</v>
      </c>
      <c r="EZR36">
        <f>Parameters!EZR238</f>
        <v>0</v>
      </c>
      <c r="EZS36">
        <f>Parameters!EZS238</f>
        <v>0</v>
      </c>
      <c r="EZT36">
        <f>Parameters!EZT238</f>
        <v>0</v>
      </c>
      <c r="EZU36">
        <f>Parameters!EZU238</f>
        <v>0</v>
      </c>
      <c r="EZV36">
        <f>Parameters!EZV238</f>
        <v>0</v>
      </c>
      <c r="EZW36">
        <f>Parameters!EZW238</f>
        <v>0</v>
      </c>
      <c r="EZX36">
        <f>Parameters!EZX238</f>
        <v>0</v>
      </c>
      <c r="EZY36">
        <f>Parameters!EZY238</f>
        <v>0</v>
      </c>
      <c r="EZZ36">
        <f>Parameters!EZZ238</f>
        <v>0</v>
      </c>
      <c r="FAA36">
        <f>Parameters!FAA238</f>
        <v>0</v>
      </c>
      <c r="FAB36">
        <f>Parameters!FAB238</f>
        <v>0</v>
      </c>
      <c r="FAC36">
        <f>Parameters!FAC238</f>
        <v>0</v>
      </c>
      <c r="FAD36">
        <f>Parameters!FAD238</f>
        <v>0</v>
      </c>
      <c r="FAE36">
        <f>Parameters!FAE238</f>
        <v>0</v>
      </c>
      <c r="FAF36">
        <f>Parameters!FAF238</f>
        <v>0</v>
      </c>
      <c r="FAG36">
        <f>Parameters!FAG238</f>
        <v>0</v>
      </c>
      <c r="FAH36">
        <f>Parameters!FAH238</f>
        <v>0</v>
      </c>
      <c r="FAI36">
        <f>Parameters!FAI238</f>
        <v>0</v>
      </c>
      <c r="FAJ36">
        <f>Parameters!FAJ238</f>
        <v>0</v>
      </c>
      <c r="FAK36">
        <f>Parameters!FAK238</f>
        <v>0</v>
      </c>
      <c r="FAL36">
        <f>Parameters!FAL238</f>
        <v>0</v>
      </c>
      <c r="FAM36">
        <f>Parameters!FAM238</f>
        <v>0</v>
      </c>
      <c r="FAN36">
        <f>Parameters!FAN238</f>
        <v>0</v>
      </c>
      <c r="FAO36">
        <f>Parameters!FAO238</f>
        <v>0</v>
      </c>
      <c r="FAP36">
        <f>Parameters!FAP238</f>
        <v>0</v>
      </c>
      <c r="FAQ36">
        <f>Parameters!FAQ238</f>
        <v>0</v>
      </c>
      <c r="FAR36">
        <f>Parameters!FAR238</f>
        <v>0</v>
      </c>
      <c r="FAS36">
        <f>Parameters!FAS238</f>
        <v>0</v>
      </c>
      <c r="FAT36">
        <f>Parameters!FAT238</f>
        <v>0</v>
      </c>
      <c r="FAU36">
        <f>Parameters!FAU238</f>
        <v>0</v>
      </c>
      <c r="FAV36">
        <f>Parameters!FAV238</f>
        <v>0</v>
      </c>
      <c r="FAW36">
        <f>Parameters!FAW238</f>
        <v>0</v>
      </c>
      <c r="FAX36">
        <f>Parameters!FAX238</f>
        <v>0</v>
      </c>
      <c r="FAY36">
        <f>Parameters!FAY238</f>
        <v>0</v>
      </c>
      <c r="FAZ36">
        <f>Parameters!FAZ238</f>
        <v>0</v>
      </c>
      <c r="FBA36">
        <f>Parameters!FBA238</f>
        <v>0</v>
      </c>
      <c r="FBB36">
        <f>Parameters!FBB238</f>
        <v>0</v>
      </c>
      <c r="FBC36">
        <f>Parameters!FBC238</f>
        <v>0</v>
      </c>
      <c r="FBD36">
        <f>Parameters!FBD238</f>
        <v>0</v>
      </c>
      <c r="FBE36">
        <f>Parameters!FBE238</f>
        <v>0</v>
      </c>
      <c r="FBF36">
        <f>Parameters!FBF238</f>
        <v>0</v>
      </c>
      <c r="FBG36">
        <f>Parameters!FBG238</f>
        <v>0</v>
      </c>
      <c r="FBH36">
        <f>Parameters!FBH238</f>
        <v>0</v>
      </c>
      <c r="FBI36">
        <f>Parameters!FBI238</f>
        <v>0</v>
      </c>
      <c r="FBJ36">
        <f>Parameters!FBJ238</f>
        <v>0</v>
      </c>
      <c r="FBK36">
        <f>Parameters!FBK238</f>
        <v>0</v>
      </c>
      <c r="FBL36">
        <f>Parameters!FBL238</f>
        <v>0</v>
      </c>
      <c r="FBM36">
        <f>Parameters!FBM238</f>
        <v>0</v>
      </c>
      <c r="FBN36">
        <f>Parameters!FBN238</f>
        <v>0</v>
      </c>
      <c r="FBO36">
        <f>Parameters!FBO238</f>
        <v>0</v>
      </c>
      <c r="FBP36">
        <f>Parameters!FBP238</f>
        <v>0</v>
      </c>
      <c r="FBQ36">
        <f>Parameters!FBQ238</f>
        <v>0</v>
      </c>
      <c r="FBR36">
        <f>Parameters!FBR238</f>
        <v>0</v>
      </c>
      <c r="FBS36">
        <f>Parameters!FBS238</f>
        <v>0</v>
      </c>
      <c r="FBT36">
        <f>Parameters!FBT238</f>
        <v>0</v>
      </c>
      <c r="FBU36">
        <f>Parameters!FBU238</f>
        <v>0</v>
      </c>
      <c r="FBV36">
        <f>Parameters!FBV238</f>
        <v>0</v>
      </c>
      <c r="FBW36">
        <f>Parameters!FBW238</f>
        <v>0</v>
      </c>
      <c r="FBX36">
        <f>Parameters!FBX238</f>
        <v>0</v>
      </c>
      <c r="FBY36">
        <f>Parameters!FBY238</f>
        <v>0</v>
      </c>
      <c r="FBZ36">
        <f>Parameters!FBZ238</f>
        <v>0</v>
      </c>
      <c r="FCA36">
        <f>Parameters!FCA238</f>
        <v>0</v>
      </c>
      <c r="FCB36">
        <f>Parameters!FCB238</f>
        <v>0</v>
      </c>
      <c r="FCC36">
        <f>Parameters!FCC238</f>
        <v>0</v>
      </c>
      <c r="FCD36">
        <f>Parameters!FCD238</f>
        <v>0</v>
      </c>
      <c r="FCE36">
        <f>Parameters!FCE238</f>
        <v>0</v>
      </c>
      <c r="FCF36">
        <f>Parameters!FCF238</f>
        <v>0</v>
      </c>
      <c r="FCG36">
        <f>Parameters!FCG238</f>
        <v>0</v>
      </c>
      <c r="FCH36">
        <f>Parameters!FCH238</f>
        <v>0</v>
      </c>
      <c r="FCI36">
        <f>Parameters!FCI238</f>
        <v>0</v>
      </c>
      <c r="FCJ36">
        <f>Parameters!FCJ238</f>
        <v>0</v>
      </c>
      <c r="FCK36">
        <f>Parameters!FCK238</f>
        <v>0</v>
      </c>
      <c r="FCL36">
        <f>Parameters!FCL238</f>
        <v>0</v>
      </c>
      <c r="FCM36">
        <f>Parameters!FCM238</f>
        <v>0</v>
      </c>
      <c r="FCN36">
        <f>Parameters!FCN238</f>
        <v>0</v>
      </c>
      <c r="FCO36">
        <f>Parameters!FCO238</f>
        <v>0</v>
      </c>
      <c r="FCP36">
        <f>Parameters!FCP238</f>
        <v>0</v>
      </c>
      <c r="FCQ36">
        <f>Parameters!FCQ238</f>
        <v>0</v>
      </c>
      <c r="FCR36">
        <f>Parameters!FCR238</f>
        <v>0</v>
      </c>
      <c r="FCS36">
        <f>Parameters!FCS238</f>
        <v>0</v>
      </c>
      <c r="FCT36">
        <f>Parameters!FCT238</f>
        <v>0</v>
      </c>
      <c r="FCU36">
        <f>Parameters!FCU238</f>
        <v>0</v>
      </c>
      <c r="FCV36">
        <f>Parameters!FCV238</f>
        <v>0</v>
      </c>
      <c r="FCW36">
        <f>Parameters!FCW238</f>
        <v>0</v>
      </c>
      <c r="FCX36">
        <f>Parameters!FCX238</f>
        <v>0</v>
      </c>
      <c r="FCY36">
        <f>Parameters!FCY238</f>
        <v>0</v>
      </c>
      <c r="FCZ36">
        <f>Parameters!FCZ238</f>
        <v>0</v>
      </c>
      <c r="FDA36">
        <f>Parameters!FDA238</f>
        <v>0</v>
      </c>
      <c r="FDB36">
        <f>Parameters!FDB238</f>
        <v>0</v>
      </c>
      <c r="FDC36">
        <f>Parameters!FDC238</f>
        <v>0</v>
      </c>
      <c r="FDD36">
        <f>Parameters!FDD238</f>
        <v>0</v>
      </c>
      <c r="FDE36">
        <f>Parameters!FDE238</f>
        <v>0</v>
      </c>
      <c r="FDF36">
        <f>Parameters!FDF238</f>
        <v>0</v>
      </c>
      <c r="FDG36">
        <f>Parameters!FDG238</f>
        <v>0</v>
      </c>
      <c r="FDH36">
        <f>Parameters!FDH238</f>
        <v>0</v>
      </c>
      <c r="FDI36">
        <f>Parameters!FDI238</f>
        <v>0</v>
      </c>
      <c r="FDJ36">
        <f>Parameters!FDJ238</f>
        <v>0</v>
      </c>
      <c r="FDK36">
        <f>Parameters!FDK238</f>
        <v>0</v>
      </c>
      <c r="FDL36">
        <f>Parameters!FDL238</f>
        <v>0</v>
      </c>
      <c r="FDM36">
        <f>Parameters!FDM238</f>
        <v>0</v>
      </c>
      <c r="FDN36">
        <f>Parameters!FDN238</f>
        <v>0</v>
      </c>
      <c r="FDO36">
        <f>Parameters!FDO238</f>
        <v>0</v>
      </c>
      <c r="FDP36">
        <f>Parameters!FDP238</f>
        <v>0</v>
      </c>
      <c r="FDQ36">
        <f>Parameters!FDQ238</f>
        <v>0</v>
      </c>
      <c r="FDR36">
        <f>Parameters!FDR238</f>
        <v>0</v>
      </c>
      <c r="FDS36">
        <f>Parameters!FDS238</f>
        <v>0</v>
      </c>
      <c r="FDT36">
        <f>Parameters!FDT238</f>
        <v>0</v>
      </c>
      <c r="FDU36">
        <f>Parameters!FDU238</f>
        <v>0</v>
      </c>
      <c r="FDV36">
        <f>Parameters!FDV238</f>
        <v>0</v>
      </c>
      <c r="FDW36">
        <f>Parameters!FDW238</f>
        <v>0</v>
      </c>
      <c r="FDX36">
        <f>Parameters!FDX238</f>
        <v>0</v>
      </c>
      <c r="FDY36">
        <f>Parameters!FDY238</f>
        <v>0</v>
      </c>
      <c r="FDZ36">
        <f>Parameters!FDZ238</f>
        <v>0</v>
      </c>
      <c r="FEA36">
        <f>Parameters!FEA238</f>
        <v>0</v>
      </c>
      <c r="FEB36">
        <f>Parameters!FEB238</f>
        <v>0</v>
      </c>
      <c r="FEC36">
        <f>Parameters!FEC238</f>
        <v>0</v>
      </c>
      <c r="FED36">
        <f>Parameters!FED238</f>
        <v>0</v>
      </c>
      <c r="FEE36">
        <f>Parameters!FEE238</f>
        <v>0</v>
      </c>
      <c r="FEF36">
        <f>Parameters!FEF238</f>
        <v>0</v>
      </c>
      <c r="FEG36">
        <f>Parameters!FEG238</f>
        <v>0</v>
      </c>
      <c r="FEH36">
        <f>Parameters!FEH238</f>
        <v>0</v>
      </c>
      <c r="FEI36">
        <f>Parameters!FEI238</f>
        <v>0</v>
      </c>
      <c r="FEJ36">
        <f>Parameters!FEJ238</f>
        <v>0</v>
      </c>
      <c r="FEK36">
        <f>Parameters!FEK238</f>
        <v>0</v>
      </c>
      <c r="FEL36">
        <f>Parameters!FEL238</f>
        <v>0</v>
      </c>
      <c r="FEM36">
        <f>Parameters!FEM238</f>
        <v>0</v>
      </c>
      <c r="FEN36">
        <f>Parameters!FEN238</f>
        <v>0</v>
      </c>
      <c r="FEO36">
        <f>Parameters!FEO238</f>
        <v>0</v>
      </c>
      <c r="FEP36">
        <f>Parameters!FEP238</f>
        <v>0</v>
      </c>
      <c r="FEQ36">
        <f>Parameters!FEQ238</f>
        <v>0</v>
      </c>
      <c r="FER36">
        <f>Parameters!FER238</f>
        <v>0</v>
      </c>
      <c r="FES36">
        <f>Parameters!FES238</f>
        <v>0</v>
      </c>
      <c r="FET36">
        <f>Parameters!FET238</f>
        <v>0</v>
      </c>
      <c r="FEU36">
        <f>Parameters!FEU238</f>
        <v>0</v>
      </c>
      <c r="FEV36">
        <f>Parameters!FEV238</f>
        <v>0</v>
      </c>
      <c r="FEW36">
        <f>Parameters!FEW238</f>
        <v>0</v>
      </c>
      <c r="FEX36">
        <f>Parameters!FEX238</f>
        <v>0</v>
      </c>
      <c r="FEY36">
        <f>Parameters!FEY238</f>
        <v>0</v>
      </c>
      <c r="FEZ36">
        <f>Parameters!FEZ238</f>
        <v>0</v>
      </c>
      <c r="FFA36">
        <f>Parameters!FFA238</f>
        <v>0</v>
      </c>
      <c r="FFB36">
        <f>Parameters!FFB238</f>
        <v>0</v>
      </c>
      <c r="FFC36">
        <f>Parameters!FFC238</f>
        <v>0</v>
      </c>
      <c r="FFD36">
        <f>Parameters!FFD238</f>
        <v>0</v>
      </c>
      <c r="FFE36">
        <f>Parameters!FFE238</f>
        <v>0</v>
      </c>
      <c r="FFF36">
        <f>Parameters!FFF238</f>
        <v>0</v>
      </c>
      <c r="FFG36">
        <f>Parameters!FFG238</f>
        <v>0</v>
      </c>
      <c r="FFH36">
        <f>Parameters!FFH238</f>
        <v>0</v>
      </c>
      <c r="FFI36">
        <f>Parameters!FFI238</f>
        <v>0</v>
      </c>
      <c r="FFJ36">
        <f>Parameters!FFJ238</f>
        <v>0</v>
      </c>
      <c r="FFK36">
        <f>Parameters!FFK238</f>
        <v>0</v>
      </c>
      <c r="FFL36">
        <f>Parameters!FFL238</f>
        <v>0</v>
      </c>
      <c r="FFM36">
        <f>Parameters!FFM238</f>
        <v>0</v>
      </c>
      <c r="FFN36">
        <f>Parameters!FFN238</f>
        <v>0</v>
      </c>
      <c r="FFO36">
        <f>Parameters!FFO238</f>
        <v>0</v>
      </c>
      <c r="FFP36">
        <f>Parameters!FFP238</f>
        <v>0</v>
      </c>
      <c r="FFQ36">
        <f>Parameters!FFQ238</f>
        <v>0</v>
      </c>
      <c r="FFR36">
        <f>Parameters!FFR238</f>
        <v>0</v>
      </c>
      <c r="FFS36">
        <f>Parameters!FFS238</f>
        <v>0</v>
      </c>
      <c r="FFT36">
        <f>Parameters!FFT238</f>
        <v>0</v>
      </c>
      <c r="FFU36">
        <f>Parameters!FFU238</f>
        <v>0</v>
      </c>
      <c r="FFV36">
        <f>Parameters!FFV238</f>
        <v>0</v>
      </c>
      <c r="FFW36">
        <f>Parameters!FFW238</f>
        <v>0</v>
      </c>
      <c r="FFX36">
        <f>Parameters!FFX238</f>
        <v>0</v>
      </c>
      <c r="FFY36">
        <f>Parameters!FFY238</f>
        <v>0</v>
      </c>
      <c r="FFZ36">
        <f>Parameters!FFZ238</f>
        <v>0</v>
      </c>
      <c r="FGA36">
        <f>Parameters!FGA238</f>
        <v>0</v>
      </c>
      <c r="FGB36">
        <f>Parameters!FGB238</f>
        <v>0</v>
      </c>
      <c r="FGC36">
        <f>Parameters!FGC238</f>
        <v>0</v>
      </c>
      <c r="FGD36">
        <f>Parameters!FGD238</f>
        <v>0</v>
      </c>
      <c r="FGE36">
        <f>Parameters!FGE238</f>
        <v>0</v>
      </c>
      <c r="FGF36">
        <f>Parameters!FGF238</f>
        <v>0</v>
      </c>
      <c r="FGG36">
        <f>Parameters!FGG238</f>
        <v>0</v>
      </c>
      <c r="FGH36">
        <f>Parameters!FGH238</f>
        <v>0</v>
      </c>
      <c r="FGI36">
        <f>Parameters!FGI238</f>
        <v>0</v>
      </c>
      <c r="FGJ36">
        <f>Parameters!FGJ238</f>
        <v>0</v>
      </c>
      <c r="FGK36">
        <f>Parameters!FGK238</f>
        <v>0</v>
      </c>
      <c r="FGL36">
        <f>Parameters!FGL238</f>
        <v>0</v>
      </c>
      <c r="FGM36">
        <f>Parameters!FGM238</f>
        <v>0</v>
      </c>
      <c r="FGN36">
        <f>Parameters!FGN238</f>
        <v>0</v>
      </c>
      <c r="FGO36">
        <f>Parameters!FGO238</f>
        <v>0</v>
      </c>
      <c r="FGP36">
        <f>Parameters!FGP238</f>
        <v>0</v>
      </c>
      <c r="FGQ36">
        <f>Parameters!FGQ238</f>
        <v>0</v>
      </c>
      <c r="FGR36">
        <f>Parameters!FGR238</f>
        <v>0</v>
      </c>
      <c r="FGS36">
        <f>Parameters!FGS238</f>
        <v>0</v>
      </c>
      <c r="FGT36">
        <f>Parameters!FGT238</f>
        <v>0</v>
      </c>
      <c r="FGU36">
        <f>Parameters!FGU238</f>
        <v>0</v>
      </c>
      <c r="FGV36">
        <f>Parameters!FGV238</f>
        <v>0</v>
      </c>
      <c r="FGW36">
        <f>Parameters!FGW238</f>
        <v>0</v>
      </c>
      <c r="FGX36">
        <f>Parameters!FGX238</f>
        <v>0</v>
      </c>
      <c r="FGY36">
        <f>Parameters!FGY238</f>
        <v>0</v>
      </c>
      <c r="FGZ36">
        <f>Parameters!FGZ238</f>
        <v>0</v>
      </c>
      <c r="FHA36">
        <f>Parameters!FHA238</f>
        <v>0</v>
      </c>
      <c r="FHB36">
        <f>Parameters!FHB238</f>
        <v>0</v>
      </c>
      <c r="FHC36">
        <f>Parameters!FHC238</f>
        <v>0</v>
      </c>
      <c r="FHD36">
        <f>Parameters!FHD238</f>
        <v>0</v>
      </c>
      <c r="FHE36">
        <f>Parameters!FHE238</f>
        <v>0</v>
      </c>
      <c r="FHF36">
        <f>Parameters!FHF238</f>
        <v>0</v>
      </c>
      <c r="FHG36">
        <f>Parameters!FHG238</f>
        <v>0</v>
      </c>
      <c r="FHH36">
        <f>Parameters!FHH238</f>
        <v>0</v>
      </c>
      <c r="FHI36">
        <f>Parameters!FHI238</f>
        <v>0</v>
      </c>
      <c r="FHJ36">
        <f>Parameters!FHJ238</f>
        <v>0</v>
      </c>
      <c r="FHK36">
        <f>Parameters!FHK238</f>
        <v>0</v>
      </c>
      <c r="FHL36">
        <f>Parameters!FHL238</f>
        <v>0</v>
      </c>
      <c r="FHM36">
        <f>Parameters!FHM238</f>
        <v>0</v>
      </c>
      <c r="FHN36">
        <f>Parameters!FHN238</f>
        <v>0</v>
      </c>
      <c r="FHO36">
        <f>Parameters!FHO238</f>
        <v>0</v>
      </c>
      <c r="FHP36">
        <f>Parameters!FHP238</f>
        <v>0</v>
      </c>
      <c r="FHQ36">
        <f>Parameters!FHQ238</f>
        <v>0</v>
      </c>
      <c r="FHR36">
        <f>Parameters!FHR238</f>
        <v>0</v>
      </c>
      <c r="FHS36">
        <f>Parameters!FHS238</f>
        <v>0</v>
      </c>
      <c r="FHT36">
        <f>Parameters!FHT238</f>
        <v>0</v>
      </c>
      <c r="FHU36">
        <f>Parameters!FHU238</f>
        <v>0</v>
      </c>
      <c r="FHV36">
        <f>Parameters!FHV238</f>
        <v>0</v>
      </c>
      <c r="FHW36">
        <f>Parameters!FHW238</f>
        <v>0</v>
      </c>
      <c r="FHX36">
        <f>Parameters!FHX238</f>
        <v>0</v>
      </c>
      <c r="FHY36">
        <f>Parameters!FHY238</f>
        <v>0</v>
      </c>
      <c r="FHZ36">
        <f>Parameters!FHZ238</f>
        <v>0</v>
      </c>
      <c r="FIA36">
        <f>Parameters!FIA238</f>
        <v>0</v>
      </c>
      <c r="FIB36">
        <f>Parameters!FIB238</f>
        <v>0</v>
      </c>
      <c r="FIC36">
        <f>Parameters!FIC238</f>
        <v>0</v>
      </c>
      <c r="FID36">
        <f>Parameters!FID238</f>
        <v>0</v>
      </c>
      <c r="FIE36">
        <f>Parameters!FIE238</f>
        <v>0</v>
      </c>
      <c r="FIF36">
        <f>Parameters!FIF238</f>
        <v>0</v>
      </c>
      <c r="FIG36">
        <f>Parameters!FIG238</f>
        <v>0</v>
      </c>
      <c r="FIH36">
        <f>Parameters!FIH238</f>
        <v>0</v>
      </c>
      <c r="FII36">
        <f>Parameters!FII238</f>
        <v>0</v>
      </c>
      <c r="FIJ36">
        <f>Parameters!FIJ238</f>
        <v>0</v>
      </c>
      <c r="FIK36">
        <f>Parameters!FIK238</f>
        <v>0</v>
      </c>
      <c r="FIL36">
        <f>Parameters!FIL238</f>
        <v>0</v>
      </c>
      <c r="FIM36">
        <f>Parameters!FIM238</f>
        <v>0</v>
      </c>
      <c r="FIN36">
        <f>Parameters!FIN238</f>
        <v>0</v>
      </c>
      <c r="FIO36">
        <f>Parameters!FIO238</f>
        <v>0</v>
      </c>
      <c r="FIP36">
        <f>Parameters!FIP238</f>
        <v>0</v>
      </c>
      <c r="FIQ36">
        <f>Parameters!FIQ238</f>
        <v>0</v>
      </c>
      <c r="FIR36">
        <f>Parameters!FIR238</f>
        <v>0</v>
      </c>
      <c r="FIS36">
        <f>Parameters!FIS238</f>
        <v>0</v>
      </c>
      <c r="FIT36">
        <f>Parameters!FIT238</f>
        <v>0</v>
      </c>
      <c r="FIU36">
        <f>Parameters!FIU238</f>
        <v>0</v>
      </c>
      <c r="FIV36">
        <f>Parameters!FIV238</f>
        <v>0</v>
      </c>
      <c r="FIW36">
        <f>Parameters!FIW238</f>
        <v>0</v>
      </c>
      <c r="FIX36">
        <f>Parameters!FIX238</f>
        <v>0</v>
      </c>
      <c r="FIY36">
        <f>Parameters!FIY238</f>
        <v>0</v>
      </c>
      <c r="FIZ36">
        <f>Parameters!FIZ238</f>
        <v>0</v>
      </c>
      <c r="FJA36">
        <f>Parameters!FJA238</f>
        <v>0</v>
      </c>
      <c r="FJB36">
        <f>Parameters!FJB238</f>
        <v>0</v>
      </c>
      <c r="FJC36">
        <f>Parameters!FJC238</f>
        <v>0</v>
      </c>
      <c r="FJD36">
        <f>Parameters!FJD238</f>
        <v>0</v>
      </c>
      <c r="FJE36">
        <f>Parameters!FJE238</f>
        <v>0</v>
      </c>
      <c r="FJF36">
        <f>Parameters!FJF238</f>
        <v>0</v>
      </c>
      <c r="FJG36">
        <f>Parameters!FJG238</f>
        <v>0</v>
      </c>
      <c r="FJH36">
        <f>Parameters!FJH238</f>
        <v>0</v>
      </c>
      <c r="FJI36">
        <f>Parameters!FJI238</f>
        <v>0</v>
      </c>
      <c r="FJJ36">
        <f>Parameters!FJJ238</f>
        <v>0</v>
      </c>
      <c r="FJK36">
        <f>Parameters!FJK238</f>
        <v>0</v>
      </c>
      <c r="FJL36">
        <f>Parameters!FJL238</f>
        <v>0</v>
      </c>
      <c r="FJM36">
        <f>Parameters!FJM238</f>
        <v>0</v>
      </c>
      <c r="FJN36">
        <f>Parameters!FJN238</f>
        <v>0</v>
      </c>
      <c r="FJO36">
        <f>Parameters!FJO238</f>
        <v>0</v>
      </c>
      <c r="FJP36">
        <f>Parameters!FJP238</f>
        <v>0</v>
      </c>
      <c r="FJQ36">
        <f>Parameters!FJQ238</f>
        <v>0</v>
      </c>
      <c r="FJR36">
        <f>Parameters!FJR238</f>
        <v>0</v>
      </c>
      <c r="FJS36">
        <f>Parameters!FJS238</f>
        <v>0</v>
      </c>
      <c r="FJT36">
        <f>Parameters!FJT238</f>
        <v>0</v>
      </c>
      <c r="FJU36">
        <f>Parameters!FJU238</f>
        <v>0</v>
      </c>
      <c r="FJV36">
        <f>Parameters!FJV238</f>
        <v>0</v>
      </c>
      <c r="FJW36">
        <f>Parameters!FJW238</f>
        <v>0</v>
      </c>
      <c r="FJX36">
        <f>Parameters!FJX238</f>
        <v>0</v>
      </c>
      <c r="FJY36">
        <f>Parameters!FJY238</f>
        <v>0</v>
      </c>
      <c r="FJZ36">
        <f>Parameters!FJZ238</f>
        <v>0</v>
      </c>
      <c r="FKA36">
        <f>Parameters!FKA238</f>
        <v>0</v>
      </c>
      <c r="FKB36">
        <f>Parameters!FKB238</f>
        <v>0</v>
      </c>
      <c r="FKC36">
        <f>Parameters!FKC238</f>
        <v>0</v>
      </c>
      <c r="FKD36">
        <f>Parameters!FKD238</f>
        <v>0</v>
      </c>
      <c r="FKE36">
        <f>Parameters!FKE238</f>
        <v>0</v>
      </c>
      <c r="FKF36">
        <f>Parameters!FKF238</f>
        <v>0</v>
      </c>
      <c r="FKG36">
        <f>Parameters!FKG238</f>
        <v>0</v>
      </c>
      <c r="FKH36">
        <f>Parameters!FKH238</f>
        <v>0</v>
      </c>
      <c r="FKI36">
        <f>Parameters!FKI238</f>
        <v>0</v>
      </c>
      <c r="FKJ36">
        <f>Parameters!FKJ238</f>
        <v>0</v>
      </c>
      <c r="FKK36">
        <f>Parameters!FKK238</f>
        <v>0</v>
      </c>
      <c r="FKL36">
        <f>Parameters!FKL238</f>
        <v>0</v>
      </c>
      <c r="FKM36">
        <f>Parameters!FKM238</f>
        <v>0</v>
      </c>
      <c r="FKN36">
        <f>Parameters!FKN238</f>
        <v>0</v>
      </c>
      <c r="FKO36">
        <f>Parameters!FKO238</f>
        <v>0</v>
      </c>
      <c r="FKP36">
        <f>Parameters!FKP238</f>
        <v>0</v>
      </c>
      <c r="FKQ36">
        <f>Parameters!FKQ238</f>
        <v>0</v>
      </c>
      <c r="FKR36">
        <f>Parameters!FKR238</f>
        <v>0</v>
      </c>
      <c r="FKS36">
        <f>Parameters!FKS238</f>
        <v>0</v>
      </c>
      <c r="FKT36">
        <f>Parameters!FKT238</f>
        <v>0</v>
      </c>
      <c r="FKU36">
        <f>Parameters!FKU238</f>
        <v>0</v>
      </c>
      <c r="FKV36">
        <f>Parameters!FKV238</f>
        <v>0</v>
      </c>
      <c r="FKW36">
        <f>Parameters!FKW238</f>
        <v>0</v>
      </c>
      <c r="FKX36">
        <f>Parameters!FKX238</f>
        <v>0</v>
      </c>
      <c r="FKY36">
        <f>Parameters!FKY238</f>
        <v>0</v>
      </c>
      <c r="FKZ36">
        <f>Parameters!FKZ238</f>
        <v>0</v>
      </c>
      <c r="FLA36">
        <f>Parameters!FLA238</f>
        <v>0</v>
      </c>
      <c r="FLB36">
        <f>Parameters!FLB238</f>
        <v>0</v>
      </c>
      <c r="FLC36">
        <f>Parameters!FLC238</f>
        <v>0</v>
      </c>
      <c r="FLD36">
        <f>Parameters!FLD238</f>
        <v>0</v>
      </c>
      <c r="FLE36">
        <f>Parameters!FLE238</f>
        <v>0</v>
      </c>
      <c r="FLF36">
        <f>Parameters!FLF238</f>
        <v>0</v>
      </c>
      <c r="FLG36">
        <f>Parameters!FLG238</f>
        <v>0</v>
      </c>
      <c r="FLH36">
        <f>Parameters!FLH238</f>
        <v>0</v>
      </c>
      <c r="FLI36">
        <f>Parameters!FLI238</f>
        <v>0</v>
      </c>
      <c r="FLJ36">
        <f>Parameters!FLJ238</f>
        <v>0</v>
      </c>
      <c r="FLK36">
        <f>Parameters!FLK238</f>
        <v>0</v>
      </c>
      <c r="FLL36">
        <f>Parameters!FLL238</f>
        <v>0</v>
      </c>
      <c r="FLM36">
        <f>Parameters!FLM238</f>
        <v>0</v>
      </c>
      <c r="FLN36">
        <f>Parameters!FLN238</f>
        <v>0</v>
      </c>
      <c r="FLO36">
        <f>Parameters!FLO238</f>
        <v>0</v>
      </c>
      <c r="FLP36">
        <f>Parameters!FLP238</f>
        <v>0</v>
      </c>
      <c r="FLQ36">
        <f>Parameters!FLQ238</f>
        <v>0</v>
      </c>
      <c r="FLR36">
        <f>Parameters!FLR238</f>
        <v>0</v>
      </c>
      <c r="FLS36">
        <f>Parameters!FLS238</f>
        <v>0</v>
      </c>
      <c r="FLT36">
        <f>Parameters!FLT238</f>
        <v>0</v>
      </c>
      <c r="FLU36">
        <f>Parameters!FLU238</f>
        <v>0</v>
      </c>
      <c r="FLV36">
        <f>Parameters!FLV238</f>
        <v>0</v>
      </c>
      <c r="FLW36">
        <f>Parameters!FLW238</f>
        <v>0</v>
      </c>
      <c r="FLX36">
        <f>Parameters!FLX238</f>
        <v>0</v>
      </c>
      <c r="FLY36">
        <f>Parameters!FLY238</f>
        <v>0</v>
      </c>
      <c r="FLZ36">
        <f>Parameters!FLZ238</f>
        <v>0</v>
      </c>
      <c r="FMA36">
        <f>Parameters!FMA238</f>
        <v>0</v>
      </c>
      <c r="FMB36">
        <f>Parameters!FMB238</f>
        <v>0</v>
      </c>
      <c r="FMC36">
        <f>Parameters!FMC238</f>
        <v>0</v>
      </c>
      <c r="FMD36">
        <f>Parameters!FMD238</f>
        <v>0</v>
      </c>
      <c r="FME36">
        <f>Parameters!FME238</f>
        <v>0</v>
      </c>
      <c r="FMF36">
        <f>Parameters!FMF238</f>
        <v>0</v>
      </c>
      <c r="FMG36">
        <f>Parameters!FMG238</f>
        <v>0</v>
      </c>
      <c r="FMH36">
        <f>Parameters!FMH238</f>
        <v>0</v>
      </c>
      <c r="FMI36">
        <f>Parameters!FMI238</f>
        <v>0</v>
      </c>
      <c r="FMJ36">
        <f>Parameters!FMJ238</f>
        <v>0</v>
      </c>
      <c r="FMK36">
        <f>Parameters!FMK238</f>
        <v>0</v>
      </c>
      <c r="FML36">
        <f>Parameters!FML238</f>
        <v>0</v>
      </c>
      <c r="FMM36">
        <f>Parameters!FMM238</f>
        <v>0</v>
      </c>
      <c r="FMN36">
        <f>Parameters!FMN238</f>
        <v>0</v>
      </c>
      <c r="FMO36">
        <f>Parameters!FMO238</f>
        <v>0</v>
      </c>
      <c r="FMP36">
        <f>Parameters!FMP238</f>
        <v>0</v>
      </c>
      <c r="FMQ36">
        <f>Parameters!FMQ238</f>
        <v>0</v>
      </c>
      <c r="FMR36">
        <f>Parameters!FMR238</f>
        <v>0</v>
      </c>
      <c r="FMS36">
        <f>Parameters!FMS238</f>
        <v>0</v>
      </c>
      <c r="FMT36">
        <f>Parameters!FMT238</f>
        <v>0</v>
      </c>
      <c r="FMU36">
        <f>Parameters!FMU238</f>
        <v>0</v>
      </c>
      <c r="FMV36">
        <f>Parameters!FMV238</f>
        <v>0</v>
      </c>
      <c r="FMW36">
        <f>Parameters!FMW238</f>
        <v>0</v>
      </c>
      <c r="FMX36">
        <f>Parameters!FMX238</f>
        <v>0</v>
      </c>
      <c r="FMY36">
        <f>Parameters!FMY238</f>
        <v>0</v>
      </c>
      <c r="FMZ36">
        <f>Parameters!FMZ238</f>
        <v>0</v>
      </c>
      <c r="FNA36">
        <f>Parameters!FNA238</f>
        <v>0</v>
      </c>
      <c r="FNB36">
        <f>Parameters!FNB238</f>
        <v>0</v>
      </c>
      <c r="FNC36">
        <f>Parameters!FNC238</f>
        <v>0</v>
      </c>
      <c r="FND36">
        <f>Parameters!FND238</f>
        <v>0</v>
      </c>
      <c r="FNE36">
        <f>Parameters!FNE238</f>
        <v>0</v>
      </c>
      <c r="FNF36">
        <f>Parameters!FNF238</f>
        <v>0</v>
      </c>
      <c r="FNG36">
        <f>Parameters!FNG238</f>
        <v>0</v>
      </c>
      <c r="FNH36">
        <f>Parameters!FNH238</f>
        <v>0</v>
      </c>
      <c r="FNI36">
        <f>Parameters!FNI238</f>
        <v>0</v>
      </c>
      <c r="FNJ36">
        <f>Parameters!FNJ238</f>
        <v>0</v>
      </c>
      <c r="FNK36">
        <f>Parameters!FNK238</f>
        <v>0</v>
      </c>
      <c r="FNL36">
        <f>Parameters!FNL238</f>
        <v>0</v>
      </c>
      <c r="FNM36">
        <f>Parameters!FNM238</f>
        <v>0</v>
      </c>
      <c r="FNN36">
        <f>Parameters!FNN238</f>
        <v>0</v>
      </c>
      <c r="FNO36">
        <f>Parameters!FNO238</f>
        <v>0</v>
      </c>
      <c r="FNP36">
        <f>Parameters!FNP238</f>
        <v>0</v>
      </c>
      <c r="FNQ36">
        <f>Parameters!FNQ238</f>
        <v>0</v>
      </c>
      <c r="FNR36">
        <f>Parameters!FNR238</f>
        <v>0</v>
      </c>
      <c r="FNS36">
        <f>Parameters!FNS238</f>
        <v>0</v>
      </c>
      <c r="FNT36">
        <f>Parameters!FNT238</f>
        <v>0</v>
      </c>
      <c r="FNU36">
        <f>Parameters!FNU238</f>
        <v>0</v>
      </c>
      <c r="FNV36">
        <f>Parameters!FNV238</f>
        <v>0</v>
      </c>
      <c r="FNW36">
        <f>Parameters!FNW238</f>
        <v>0</v>
      </c>
      <c r="FNX36">
        <f>Parameters!FNX238</f>
        <v>0</v>
      </c>
      <c r="FNY36">
        <f>Parameters!FNY238</f>
        <v>0</v>
      </c>
      <c r="FNZ36">
        <f>Parameters!FNZ238</f>
        <v>0</v>
      </c>
      <c r="FOA36">
        <f>Parameters!FOA238</f>
        <v>0</v>
      </c>
      <c r="FOB36">
        <f>Parameters!FOB238</f>
        <v>0</v>
      </c>
      <c r="FOC36">
        <f>Parameters!FOC238</f>
        <v>0</v>
      </c>
      <c r="FOD36">
        <f>Parameters!FOD238</f>
        <v>0</v>
      </c>
      <c r="FOE36">
        <f>Parameters!FOE238</f>
        <v>0</v>
      </c>
      <c r="FOF36">
        <f>Parameters!FOF238</f>
        <v>0</v>
      </c>
      <c r="FOG36">
        <f>Parameters!FOG238</f>
        <v>0</v>
      </c>
      <c r="FOH36">
        <f>Parameters!FOH238</f>
        <v>0</v>
      </c>
      <c r="FOI36">
        <f>Parameters!FOI238</f>
        <v>0</v>
      </c>
      <c r="FOJ36">
        <f>Parameters!FOJ238</f>
        <v>0</v>
      </c>
      <c r="FOK36">
        <f>Parameters!FOK238</f>
        <v>0</v>
      </c>
      <c r="FOL36">
        <f>Parameters!FOL238</f>
        <v>0</v>
      </c>
      <c r="FOM36">
        <f>Parameters!FOM238</f>
        <v>0</v>
      </c>
      <c r="FON36">
        <f>Parameters!FON238</f>
        <v>0</v>
      </c>
      <c r="FOO36">
        <f>Parameters!FOO238</f>
        <v>0</v>
      </c>
      <c r="FOP36">
        <f>Parameters!FOP238</f>
        <v>0</v>
      </c>
      <c r="FOQ36">
        <f>Parameters!FOQ238</f>
        <v>0</v>
      </c>
      <c r="FOR36">
        <f>Parameters!FOR238</f>
        <v>0</v>
      </c>
      <c r="FOS36">
        <f>Parameters!FOS238</f>
        <v>0</v>
      </c>
      <c r="FOT36">
        <f>Parameters!FOT238</f>
        <v>0</v>
      </c>
      <c r="FOU36">
        <f>Parameters!FOU238</f>
        <v>0</v>
      </c>
      <c r="FOV36">
        <f>Parameters!FOV238</f>
        <v>0</v>
      </c>
      <c r="FOW36">
        <f>Parameters!FOW238</f>
        <v>0</v>
      </c>
      <c r="FOX36">
        <f>Parameters!FOX238</f>
        <v>0</v>
      </c>
      <c r="FOY36">
        <f>Parameters!FOY238</f>
        <v>0</v>
      </c>
      <c r="FOZ36">
        <f>Parameters!FOZ238</f>
        <v>0</v>
      </c>
      <c r="FPA36">
        <f>Parameters!FPA238</f>
        <v>0</v>
      </c>
      <c r="FPB36">
        <f>Parameters!FPB238</f>
        <v>0</v>
      </c>
      <c r="FPC36">
        <f>Parameters!FPC238</f>
        <v>0</v>
      </c>
      <c r="FPD36">
        <f>Parameters!FPD238</f>
        <v>0</v>
      </c>
      <c r="FPE36">
        <f>Parameters!FPE238</f>
        <v>0</v>
      </c>
      <c r="FPF36">
        <f>Parameters!FPF238</f>
        <v>0</v>
      </c>
      <c r="FPG36">
        <f>Parameters!FPG238</f>
        <v>0</v>
      </c>
      <c r="FPH36">
        <f>Parameters!FPH238</f>
        <v>0</v>
      </c>
      <c r="FPI36">
        <f>Parameters!FPI238</f>
        <v>0</v>
      </c>
      <c r="FPJ36">
        <f>Parameters!FPJ238</f>
        <v>0</v>
      </c>
      <c r="FPK36">
        <f>Parameters!FPK238</f>
        <v>0</v>
      </c>
      <c r="FPL36">
        <f>Parameters!FPL238</f>
        <v>0</v>
      </c>
      <c r="FPM36">
        <f>Parameters!FPM238</f>
        <v>0</v>
      </c>
      <c r="FPN36">
        <f>Parameters!FPN238</f>
        <v>0</v>
      </c>
      <c r="FPO36">
        <f>Parameters!FPO238</f>
        <v>0</v>
      </c>
      <c r="FPP36">
        <f>Parameters!FPP238</f>
        <v>0</v>
      </c>
      <c r="FPQ36">
        <f>Parameters!FPQ238</f>
        <v>0</v>
      </c>
      <c r="FPR36">
        <f>Parameters!FPR238</f>
        <v>0</v>
      </c>
      <c r="FPS36">
        <f>Parameters!FPS238</f>
        <v>0</v>
      </c>
      <c r="FPT36">
        <f>Parameters!FPT238</f>
        <v>0</v>
      </c>
      <c r="FPU36">
        <f>Parameters!FPU238</f>
        <v>0</v>
      </c>
      <c r="FPV36">
        <f>Parameters!FPV238</f>
        <v>0</v>
      </c>
      <c r="FPW36">
        <f>Parameters!FPW238</f>
        <v>0</v>
      </c>
      <c r="FPX36">
        <f>Parameters!FPX238</f>
        <v>0</v>
      </c>
      <c r="FPY36">
        <f>Parameters!FPY238</f>
        <v>0</v>
      </c>
      <c r="FPZ36">
        <f>Parameters!FPZ238</f>
        <v>0</v>
      </c>
      <c r="FQA36">
        <f>Parameters!FQA238</f>
        <v>0</v>
      </c>
      <c r="FQB36">
        <f>Parameters!FQB238</f>
        <v>0</v>
      </c>
      <c r="FQC36">
        <f>Parameters!FQC238</f>
        <v>0</v>
      </c>
      <c r="FQD36">
        <f>Parameters!FQD238</f>
        <v>0</v>
      </c>
      <c r="FQE36">
        <f>Parameters!FQE238</f>
        <v>0</v>
      </c>
      <c r="FQF36">
        <f>Parameters!FQF238</f>
        <v>0</v>
      </c>
      <c r="FQG36">
        <f>Parameters!FQG238</f>
        <v>0</v>
      </c>
      <c r="FQH36">
        <f>Parameters!FQH238</f>
        <v>0</v>
      </c>
      <c r="FQI36">
        <f>Parameters!FQI238</f>
        <v>0</v>
      </c>
      <c r="FQJ36">
        <f>Parameters!FQJ238</f>
        <v>0</v>
      </c>
      <c r="FQK36">
        <f>Parameters!FQK238</f>
        <v>0</v>
      </c>
      <c r="FQL36">
        <f>Parameters!FQL238</f>
        <v>0</v>
      </c>
      <c r="FQM36">
        <f>Parameters!FQM238</f>
        <v>0</v>
      </c>
      <c r="FQN36">
        <f>Parameters!FQN238</f>
        <v>0</v>
      </c>
      <c r="FQO36">
        <f>Parameters!FQO238</f>
        <v>0</v>
      </c>
      <c r="FQP36">
        <f>Parameters!FQP238</f>
        <v>0</v>
      </c>
      <c r="FQQ36">
        <f>Parameters!FQQ238</f>
        <v>0</v>
      </c>
      <c r="FQR36">
        <f>Parameters!FQR238</f>
        <v>0</v>
      </c>
      <c r="FQS36">
        <f>Parameters!FQS238</f>
        <v>0</v>
      </c>
      <c r="FQT36">
        <f>Parameters!FQT238</f>
        <v>0</v>
      </c>
      <c r="FQU36">
        <f>Parameters!FQU238</f>
        <v>0</v>
      </c>
      <c r="FQV36">
        <f>Parameters!FQV238</f>
        <v>0</v>
      </c>
      <c r="FQW36">
        <f>Parameters!FQW238</f>
        <v>0</v>
      </c>
      <c r="FQX36">
        <f>Parameters!FQX238</f>
        <v>0</v>
      </c>
      <c r="FQY36">
        <f>Parameters!FQY238</f>
        <v>0</v>
      </c>
      <c r="FQZ36">
        <f>Parameters!FQZ238</f>
        <v>0</v>
      </c>
      <c r="FRA36">
        <f>Parameters!FRA238</f>
        <v>0</v>
      </c>
      <c r="FRB36">
        <f>Parameters!FRB238</f>
        <v>0</v>
      </c>
      <c r="FRC36">
        <f>Parameters!FRC238</f>
        <v>0</v>
      </c>
      <c r="FRD36">
        <f>Parameters!FRD238</f>
        <v>0</v>
      </c>
      <c r="FRE36">
        <f>Parameters!FRE238</f>
        <v>0</v>
      </c>
      <c r="FRF36">
        <f>Parameters!FRF238</f>
        <v>0</v>
      </c>
      <c r="FRG36">
        <f>Parameters!FRG238</f>
        <v>0</v>
      </c>
      <c r="FRH36">
        <f>Parameters!FRH238</f>
        <v>0</v>
      </c>
      <c r="FRI36">
        <f>Parameters!FRI238</f>
        <v>0</v>
      </c>
      <c r="FRJ36">
        <f>Parameters!FRJ238</f>
        <v>0</v>
      </c>
      <c r="FRK36">
        <f>Parameters!FRK238</f>
        <v>0</v>
      </c>
      <c r="FRL36">
        <f>Parameters!FRL238</f>
        <v>0</v>
      </c>
      <c r="FRM36">
        <f>Parameters!FRM238</f>
        <v>0</v>
      </c>
      <c r="FRN36">
        <f>Parameters!FRN238</f>
        <v>0</v>
      </c>
      <c r="FRO36">
        <f>Parameters!FRO238</f>
        <v>0</v>
      </c>
      <c r="FRP36">
        <f>Parameters!FRP238</f>
        <v>0</v>
      </c>
      <c r="FRQ36">
        <f>Parameters!FRQ238</f>
        <v>0</v>
      </c>
      <c r="FRR36">
        <f>Parameters!FRR238</f>
        <v>0</v>
      </c>
      <c r="FRS36">
        <f>Parameters!FRS238</f>
        <v>0</v>
      </c>
      <c r="FRT36">
        <f>Parameters!FRT238</f>
        <v>0</v>
      </c>
      <c r="FRU36">
        <f>Parameters!FRU238</f>
        <v>0</v>
      </c>
      <c r="FRV36">
        <f>Parameters!FRV238</f>
        <v>0</v>
      </c>
      <c r="FRW36">
        <f>Parameters!FRW238</f>
        <v>0</v>
      </c>
      <c r="FRX36">
        <f>Parameters!FRX238</f>
        <v>0</v>
      </c>
      <c r="FRY36">
        <f>Parameters!FRY238</f>
        <v>0</v>
      </c>
      <c r="FRZ36">
        <f>Parameters!FRZ238</f>
        <v>0</v>
      </c>
      <c r="FSA36">
        <f>Parameters!FSA238</f>
        <v>0</v>
      </c>
      <c r="FSB36">
        <f>Parameters!FSB238</f>
        <v>0</v>
      </c>
      <c r="FSC36">
        <f>Parameters!FSC238</f>
        <v>0</v>
      </c>
      <c r="FSD36">
        <f>Parameters!FSD238</f>
        <v>0</v>
      </c>
      <c r="FSE36">
        <f>Parameters!FSE238</f>
        <v>0</v>
      </c>
      <c r="FSF36">
        <f>Parameters!FSF238</f>
        <v>0</v>
      </c>
      <c r="FSG36">
        <f>Parameters!FSG238</f>
        <v>0</v>
      </c>
      <c r="FSH36">
        <f>Parameters!FSH238</f>
        <v>0</v>
      </c>
      <c r="FSI36">
        <f>Parameters!FSI238</f>
        <v>0</v>
      </c>
      <c r="FSJ36">
        <f>Parameters!FSJ238</f>
        <v>0</v>
      </c>
      <c r="FSK36">
        <f>Parameters!FSK238</f>
        <v>0</v>
      </c>
      <c r="FSL36">
        <f>Parameters!FSL238</f>
        <v>0</v>
      </c>
      <c r="FSM36">
        <f>Parameters!FSM238</f>
        <v>0</v>
      </c>
      <c r="FSN36">
        <f>Parameters!FSN238</f>
        <v>0</v>
      </c>
      <c r="FSO36">
        <f>Parameters!FSO238</f>
        <v>0</v>
      </c>
      <c r="FSP36">
        <f>Parameters!FSP238</f>
        <v>0</v>
      </c>
      <c r="FSQ36">
        <f>Parameters!FSQ238</f>
        <v>0</v>
      </c>
      <c r="FSR36">
        <f>Parameters!FSR238</f>
        <v>0</v>
      </c>
      <c r="FSS36">
        <f>Parameters!FSS238</f>
        <v>0</v>
      </c>
      <c r="FST36">
        <f>Parameters!FST238</f>
        <v>0</v>
      </c>
      <c r="FSU36">
        <f>Parameters!FSU238</f>
        <v>0</v>
      </c>
      <c r="FSV36">
        <f>Parameters!FSV238</f>
        <v>0</v>
      </c>
      <c r="FSW36">
        <f>Parameters!FSW238</f>
        <v>0</v>
      </c>
      <c r="FSX36">
        <f>Parameters!FSX238</f>
        <v>0</v>
      </c>
      <c r="FSY36">
        <f>Parameters!FSY238</f>
        <v>0</v>
      </c>
      <c r="FSZ36">
        <f>Parameters!FSZ238</f>
        <v>0</v>
      </c>
      <c r="FTA36">
        <f>Parameters!FTA238</f>
        <v>0</v>
      </c>
      <c r="FTB36">
        <f>Parameters!FTB238</f>
        <v>0</v>
      </c>
      <c r="FTC36">
        <f>Parameters!FTC238</f>
        <v>0</v>
      </c>
      <c r="FTD36">
        <f>Parameters!FTD238</f>
        <v>0</v>
      </c>
      <c r="FTE36">
        <f>Parameters!FTE238</f>
        <v>0</v>
      </c>
      <c r="FTF36">
        <f>Parameters!FTF238</f>
        <v>0</v>
      </c>
      <c r="FTG36">
        <f>Parameters!FTG238</f>
        <v>0</v>
      </c>
      <c r="FTH36">
        <f>Parameters!FTH238</f>
        <v>0</v>
      </c>
      <c r="FTI36">
        <f>Parameters!FTI238</f>
        <v>0</v>
      </c>
      <c r="FTJ36">
        <f>Parameters!FTJ238</f>
        <v>0</v>
      </c>
      <c r="FTK36">
        <f>Parameters!FTK238</f>
        <v>0</v>
      </c>
      <c r="FTL36">
        <f>Parameters!FTL238</f>
        <v>0</v>
      </c>
      <c r="FTM36">
        <f>Parameters!FTM238</f>
        <v>0</v>
      </c>
      <c r="FTN36">
        <f>Parameters!FTN238</f>
        <v>0</v>
      </c>
      <c r="FTO36">
        <f>Parameters!FTO238</f>
        <v>0</v>
      </c>
      <c r="FTP36">
        <f>Parameters!FTP238</f>
        <v>0</v>
      </c>
      <c r="FTQ36">
        <f>Parameters!FTQ238</f>
        <v>0</v>
      </c>
      <c r="FTR36">
        <f>Parameters!FTR238</f>
        <v>0</v>
      </c>
      <c r="FTS36">
        <f>Parameters!FTS238</f>
        <v>0</v>
      </c>
      <c r="FTT36">
        <f>Parameters!FTT238</f>
        <v>0</v>
      </c>
      <c r="FTU36">
        <f>Parameters!FTU238</f>
        <v>0</v>
      </c>
      <c r="FTV36">
        <f>Parameters!FTV238</f>
        <v>0</v>
      </c>
      <c r="FTW36">
        <f>Parameters!FTW238</f>
        <v>0</v>
      </c>
      <c r="FTX36">
        <f>Parameters!FTX238</f>
        <v>0</v>
      </c>
      <c r="FTY36">
        <f>Parameters!FTY238</f>
        <v>0</v>
      </c>
      <c r="FTZ36">
        <f>Parameters!FTZ238</f>
        <v>0</v>
      </c>
      <c r="FUA36">
        <f>Parameters!FUA238</f>
        <v>0</v>
      </c>
      <c r="FUB36">
        <f>Parameters!FUB238</f>
        <v>0</v>
      </c>
      <c r="FUC36">
        <f>Parameters!FUC238</f>
        <v>0</v>
      </c>
      <c r="FUD36">
        <f>Parameters!FUD238</f>
        <v>0</v>
      </c>
      <c r="FUE36">
        <f>Parameters!FUE238</f>
        <v>0</v>
      </c>
      <c r="FUF36">
        <f>Parameters!FUF238</f>
        <v>0</v>
      </c>
      <c r="FUG36">
        <f>Parameters!FUG238</f>
        <v>0</v>
      </c>
      <c r="FUH36">
        <f>Parameters!FUH238</f>
        <v>0</v>
      </c>
      <c r="FUI36">
        <f>Parameters!FUI238</f>
        <v>0</v>
      </c>
      <c r="FUJ36">
        <f>Parameters!FUJ238</f>
        <v>0</v>
      </c>
      <c r="FUK36">
        <f>Parameters!FUK238</f>
        <v>0</v>
      </c>
      <c r="FUL36">
        <f>Parameters!FUL238</f>
        <v>0</v>
      </c>
      <c r="FUM36">
        <f>Parameters!FUM238</f>
        <v>0</v>
      </c>
      <c r="FUN36">
        <f>Parameters!FUN238</f>
        <v>0</v>
      </c>
      <c r="FUO36">
        <f>Parameters!FUO238</f>
        <v>0</v>
      </c>
      <c r="FUP36">
        <f>Parameters!FUP238</f>
        <v>0</v>
      </c>
      <c r="FUQ36">
        <f>Parameters!FUQ238</f>
        <v>0</v>
      </c>
      <c r="FUR36">
        <f>Parameters!FUR238</f>
        <v>0</v>
      </c>
      <c r="FUS36">
        <f>Parameters!FUS238</f>
        <v>0</v>
      </c>
      <c r="FUT36">
        <f>Parameters!FUT238</f>
        <v>0</v>
      </c>
      <c r="FUU36">
        <f>Parameters!FUU238</f>
        <v>0</v>
      </c>
      <c r="FUV36">
        <f>Parameters!FUV238</f>
        <v>0</v>
      </c>
      <c r="FUW36">
        <f>Parameters!FUW238</f>
        <v>0</v>
      </c>
      <c r="FUX36">
        <f>Parameters!FUX238</f>
        <v>0</v>
      </c>
      <c r="FUY36">
        <f>Parameters!FUY238</f>
        <v>0</v>
      </c>
      <c r="FUZ36">
        <f>Parameters!FUZ238</f>
        <v>0</v>
      </c>
      <c r="FVA36">
        <f>Parameters!FVA238</f>
        <v>0</v>
      </c>
      <c r="FVB36">
        <f>Parameters!FVB238</f>
        <v>0</v>
      </c>
      <c r="FVC36">
        <f>Parameters!FVC238</f>
        <v>0</v>
      </c>
      <c r="FVD36">
        <f>Parameters!FVD238</f>
        <v>0</v>
      </c>
      <c r="FVE36">
        <f>Parameters!FVE238</f>
        <v>0</v>
      </c>
      <c r="FVF36">
        <f>Parameters!FVF238</f>
        <v>0</v>
      </c>
      <c r="FVG36">
        <f>Parameters!FVG238</f>
        <v>0</v>
      </c>
      <c r="FVH36">
        <f>Parameters!FVH238</f>
        <v>0</v>
      </c>
      <c r="FVI36">
        <f>Parameters!FVI238</f>
        <v>0</v>
      </c>
      <c r="FVJ36">
        <f>Parameters!FVJ238</f>
        <v>0</v>
      </c>
      <c r="FVK36">
        <f>Parameters!FVK238</f>
        <v>0</v>
      </c>
      <c r="FVL36">
        <f>Parameters!FVL238</f>
        <v>0</v>
      </c>
      <c r="FVM36">
        <f>Parameters!FVM238</f>
        <v>0</v>
      </c>
      <c r="FVN36">
        <f>Parameters!FVN238</f>
        <v>0</v>
      </c>
      <c r="FVO36">
        <f>Parameters!FVO238</f>
        <v>0</v>
      </c>
      <c r="FVP36">
        <f>Parameters!FVP238</f>
        <v>0</v>
      </c>
      <c r="FVQ36">
        <f>Parameters!FVQ238</f>
        <v>0</v>
      </c>
      <c r="FVR36">
        <f>Parameters!FVR238</f>
        <v>0</v>
      </c>
      <c r="FVS36">
        <f>Parameters!FVS238</f>
        <v>0</v>
      </c>
      <c r="FVT36">
        <f>Parameters!FVT238</f>
        <v>0</v>
      </c>
      <c r="FVU36">
        <f>Parameters!FVU238</f>
        <v>0</v>
      </c>
      <c r="FVV36">
        <f>Parameters!FVV238</f>
        <v>0</v>
      </c>
      <c r="FVW36">
        <f>Parameters!FVW238</f>
        <v>0</v>
      </c>
      <c r="FVX36">
        <f>Parameters!FVX238</f>
        <v>0</v>
      </c>
      <c r="FVY36">
        <f>Parameters!FVY238</f>
        <v>0</v>
      </c>
      <c r="FVZ36">
        <f>Parameters!FVZ238</f>
        <v>0</v>
      </c>
      <c r="FWA36">
        <f>Parameters!FWA238</f>
        <v>0</v>
      </c>
      <c r="FWB36">
        <f>Parameters!FWB238</f>
        <v>0</v>
      </c>
      <c r="FWC36">
        <f>Parameters!FWC238</f>
        <v>0</v>
      </c>
      <c r="FWD36">
        <f>Parameters!FWD238</f>
        <v>0</v>
      </c>
      <c r="FWE36">
        <f>Parameters!FWE238</f>
        <v>0</v>
      </c>
      <c r="FWF36">
        <f>Parameters!FWF238</f>
        <v>0</v>
      </c>
      <c r="FWG36">
        <f>Parameters!FWG238</f>
        <v>0</v>
      </c>
      <c r="FWH36">
        <f>Parameters!FWH238</f>
        <v>0</v>
      </c>
      <c r="FWI36">
        <f>Parameters!FWI238</f>
        <v>0</v>
      </c>
      <c r="FWJ36">
        <f>Parameters!FWJ238</f>
        <v>0</v>
      </c>
      <c r="FWK36">
        <f>Parameters!FWK238</f>
        <v>0</v>
      </c>
      <c r="FWL36">
        <f>Parameters!FWL238</f>
        <v>0</v>
      </c>
      <c r="FWM36">
        <f>Parameters!FWM238</f>
        <v>0</v>
      </c>
      <c r="FWN36">
        <f>Parameters!FWN238</f>
        <v>0</v>
      </c>
      <c r="FWO36">
        <f>Parameters!FWO238</f>
        <v>0</v>
      </c>
      <c r="FWP36">
        <f>Parameters!FWP238</f>
        <v>0</v>
      </c>
      <c r="FWQ36">
        <f>Parameters!FWQ238</f>
        <v>0</v>
      </c>
      <c r="FWR36">
        <f>Parameters!FWR238</f>
        <v>0</v>
      </c>
      <c r="FWS36">
        <f>Parameters!FWS238</f>
        <v>0</v>
      </c>
      <c r="FWT36">
        <f>Parameters!FWT238</f>
        <v>0</v>
      </c>
      <c r="FWU36">
        <f>Parameters!FWU238</f>
        <v>0</v>
      </c>
      <c r="FWV36">
        <f>Parameters!FWV238</f>
        <v>0</v>
      </c>
      <c r="FWW36">
        <f>Parameters!FWW238</f>
        <v>0</v>
      </c>
      <c r="FWX36">
        <f>Parameters!FWX238</f>
        <v>0</v>
      </c>
      <c r="FWY36">
        <f>Parameters!FWY238</f>
        <v>0</v>
      </c>
      <c r="FWZ36">
        <f>Parameters!FWZ238</f>
        <v>0</v>
      </c>
      <c r="FXA36">
        <f>Parameters!FXA238</f>
        <v>0</v>
      </c>
      <c r="FXB36">
        <f>Parameters!FXB238</f>
        <v>0</v>
      </c>
      <c r="FXC36">
        <f>Parameters!FXC238</f>
        <v>0</v>
      </c>
      <c r="FXD36">
        <f>Parameters!FXD238</f>
        <v>0</v>
      </c>
      <c r="FXE36">
        <f>Parameters!FXE238</f>
        <v>0</v>
      </c>
      <c r="FXF36">
        <f>Parameters!FXF238</f>
        <v>0</v>
      </c>
      <c r="FXG36">
        <f>Parameters!FXG238</f>
        <v>0</v>
      </c>
      <c r="FXH36">
        <f>Parameters!FXH238</f>
        <v>0</v>
      </c>
      <c r="FXI36">
        <f>Parameters!FXI238</f>
        <v>0</v>
      </c>
      <c r="FXJ36">
        <f>Parameters!FXJ238</f>
        <v>0</v>
      </c>
      <c r="FXK36">
        <f>Parameters!FXK238</f>
        <v>0</v>
      </c>
      <c r="FXL36">
        <f>Parameters!FXL238</f>
        <v>0</v>
      </c>
      <c r="FXM36">
        <f>Parameters!FXM238</f>
        <v>0</v>
      </c>
      <c r="FXN36">
        <f>Parameters!FXN238</f>
        <v>0</v>
      </c>
      <c r="FXO36">
        <f>Parameters!FXO238</f>
        <v>0</v>
      </c>
      <c r="FXP36">
        <f>Parameters!FXP238</f>
        <v>0</v>
      </c>
      <c r="FXQ36">
        <f>Parameters!FXQ238</f>
        <v>0</v>
      </c>
      <c r="FXR36">
        <f>Parameters!FXR238</f>
        <v>0</v>
      </c>
      <c r="FXS36">
        <f>Parameters!FXS238</f>
        <v>0</v>
      </c>
      <c r="FXT36">
        <f>Parameters!FXT238</f>
        <v>0</v>
      </c>
      <c r="FXU36">
        <f>Parameters!FXU238</f>
        <v>0</v>
      </c>
      <c r="FXV36">
        <f>Parameters!FXV238</f>
        <v>0</v>
      </c>
      <c r="FXW36">
        <f>Parameters!FXW238</f>
        <v>0</v>
      </c>
      <c r="FXX36">
        <f>Parameters!FXX238</f>
        <v>0</v>
      </c>
      <c r="FXY36">
        <f>Parameters!FXY238</f>
        <v>0</v>
      </c>
      <c r="FXZ36">
        <f>Parameters!FXZ238</f>
        <v>0</v>
      </c>
      <c r="FYA36">
        <f>Parameters!FYA238</f>
        <v>0</v>
      </c>
      <c r="FYB36">
        <f>Parameters!FYB238</f>
        <v>0</v>
      </c>
      <c r="FYC36">
        <f>Parameters!FYC238</f>
        <v>0</v>
      </c>
      <c r="FYD36">
        <f>Parameters!FYD238</f>
        <v>0</v>
      </c>
      <c r="FYE36">
        <f>Parameters!FYE238</f>
        <v>0</v>
      </c>
      <c r="FYF36">
        <f>Parameters!FYF238</f>
        <v>0</v>
      </c>
      <c r="FYG36">
        <f>Parameters!FYG238</f>
        <v>0</v>
      </c>
      <c r="FYH36">
        <f>Parameters!FYH238</f>
        <v>0</v>
      </c>
      <c r="FYI36">
        <f>Parameters!FYI238</f>
        <v>0</v>
      </c>
      <c r="FYJ36">
        <f>Parameters!FYJ238</f>
        <v>0</v>
      </c>
      <c r="FYK36">
        <f>Parameters!FYK238</f>
        <v>0</v>
      </c>
      <c r="FYL36">
        <f>Parameters!FYL238</f>
        <v>0</v>
      </c>
      <c r="FYM36">
        <f>Parameters!FYM238</f>
        <v>0</v>
      </c>
      <c r="FYN36">
        <f>Parameters!FYN238</f>
        <v>0</v>
      </c>
      <c r="FYO36">
        <f>Parameters!FYO238</f>
        <v>0</v>
      </c>
      <c r="FYP36">
        <f>Parameters!FYP238</f>
        <v>0</v>
      </c>
      <c r="FYQ36">
        <f>Parameters!FYQ238</f>
        <v>0</v>
      </c>
      <c r="FYR36">
        <f>Parameters!FYR238</f>
        <v>0</v>
      </c>
      <c r="FYS36">
        <f>Parameters!FYS238</f>
        <v>0</v>
      </c>
      <c r="FYT36">
        <f>Parameters!FYT238</f>
        <v>0</v>
      </c>
      <c r="FYU36">
        <f>Parameters!FYU238</f>
        <v>0</v>
      </c>
      <c r="FYV36">
        <f>Parameters!FYV238</f>
        <v>0</v>
      </c>
      <c r="FYW36">
        <f>Parameters!FYW238</f>
        <v>0</v>
      </c>
      <c r="FYX36">
        <f>Parameters!FYX238</f>
        <v>0</v>
      </c>
      <c r="FYY36">
        <f>Parameters!FYY238</f>
        <v>0</v>
      </c>
      <c r="FYZ36">
        <f>Parameters!FYZ238</f>
        <v>0</v>
      </c>
      <c r="FZA36">
        <f>Parameters!FZA238</f>
        <v>0</v>
      </c>
      <c r="FZB36">
        <f>Parameters!FZB238</f>
        <v>0</v>
      </c>
      <c r="FZC36">
        <f>Parameters!FZC238</f>
        <v>0</v>
      </c>
      <c r="FZD36">
        <f>Parameters!FZD238</f>
        <v>0</v>
      </c>
      <c r="FZE36">
        <f>Parameters!FZE238</f>
        <v>0</v>
      </c>
      <c r="FZF36">
        <f>Parameters!FZF238</f>
        <v>0</v>
      </c>
      <c r="FZG36">
        <f>Parameters!FZG238</f>
        <v>0</v>
      </c>
      <c r="FZH36">
        <f>Parameters!FZH238</f>
        <v>0</v>
      </c>
      <c r="FZI36">
        <f>Parameters!FZI238</f>
        <v>0</v>
      </c>
      <c r="FZJ36">
        <f>Parameters!FZJ238</f>
        <v>0</v>
      </c>
      <c r="FZK36">
        <f>Parameters!FZK238</f>
        <v>0</v>
      </c>
      <c r="FZL36">
        <f>Parameters!FZL238</f>
        <v>0</v>
      </c>
      <c r="FZM36">
        <f>Parameters!FZM238</f>
        <v>0</v>
      </c>
      <c r="FZN36">
        <f>Parameters!FZN238</f>
        <v>0</v>
      </c>
      <c r="FZO36">
        <f>Parameters!FZO238</f>
        <v>0</v>
      </c>
      <c r="FZP36">
        <f>Parameters!FZP238</f>
        <v>0</v>
      </c>
      <c r="FZQ36">
        <f>Parameters!FZQ238</f>
        <v>0</v>
      </c>
      <c r="FZR36">
        <f>Parameters!FZR238</f>
        <v>0</v>
      </c>
      <c r="FZS36">
        <f>Parameters!FZS238</f>
        <v>0</v>
      </c>
      <c r="FZT36">
        <f>Parameters!FZT238</f>
        <v>0</v>
      </c>
      <c r="FZU36">
        <f>Parameters!FZU238</f>
        <v>0</v>
      </c>
      <c r="FZV36">
        <f>Parameters!FZV238</f>
        <v>0</v>
      </c>
      <c r="FZW36">
        <f>Parameters!FZW238</f>
        <v>0</v>
      </c>
      <c r="FZX36">
        <f>Parameters!FZX238</f>
        <v>0</v>
      </c>
      <c r="FZY36">
        <f>Parameters!FZY238</f>
        <v>0</v>
      </c>
      <c r="FZZ36">
        <f>Parameters!FZZ238</f>
        <v>0</v>
      </c>
      <c r="GAA36">
        <f>Parameters!GAA238</f>
        <v>0</v>
      </c>
      <c r="GAB36">
        <f>Parameters!GAB238</f>
        <v>0</v>
      </c>
      <c r="GAC36">
        <f>Parameters!GAC238</f>
        <v>0</v>
      </c>
      <c r="GAD36">
        <f>Parameters!GAD238</f>
        <v>0</v>
      </c>
      <c r="GAE36">
        <f>Parameters!GAE238</f>
        <v>0</v>
      </c>
      <c r="GAF36">
        <f>Parameters!GAF238</f>
        <v>0</v>
      </c>
      <c r="GAG36">
        <f>Parameters!GAG238</f>
        <v>0</v>
      </c>
      <c r="GAH36">
        <f>Parameters!GAH238</f>
        <v>0</v>
      </c>
      <c r="GAI36">
        <f>Parameters!GAI238</f>
        <v>0</v>
      </c>
      <c r="GAJ36">
        <f>Parameters!GAJ238</f>
        <v>0</v>
      </c>
      <c r="GAK36">
        <f>Parameters!GAK238</f>
        <v>0</v>
      </c>
      <c r="GAL36">
        <f>Parameters!GAL238</f>
        <v>0</v>
      </c>
      <c r="GAM36">
        <f>Parameters!GAM238</f>
        <v>0</v>
      </c>
      <c r="GAN36">
        <f>Parameters!GAN238</f>
        <v>0</v>
      </c>
      <c r="GAO36">
        <f>Parameters!GAO238</f>
        <v>0</v>
      </c>
      <c r="GAP36">
        <f>Parameters!GAP238</f>
        <v>0</v>
      </c>
      <c r="GAQ36">
        <f>Parameters!GAQ238</f>
        <v>0</v>
      </c>
      <c r="GAR36">
        <f>Parameters!GAR238</f>
        <v>0</v>
      </c>
      <c r="GAS36">
        <f>Parameters!GAS238</f>
        <v>0</v>
      </c>
      <c r="GAT36">
        <f>Parameters!GAT238</f>
        <v>0</v>
      </c>
      <c r="GAU36">
        <f>Parameters!GAU238</f>
        <v>0</v>
      </c>
      <c r="GAV36">
        <f>Parameters!GAV238</f>
        <v>0</v>
      </c>
      <c r="GAW36">
        <f>Parameters!GAW238</f>
        <v>0</v>
      </c>
      <c r="GAX36">
        <f>Parameters!GAX238</f>
        <v>0</v>
      </c>
      <c r="GAY36">
        <f>Parameters!GAY238</f>
        <v>0</v>
      </c>
      <c r="GAZ36">
        <f>Parameters!GAZ238</f>
        <v>0</v>
      </c>
      <c r="GBA36">
        <f>Parameters!GBA238</f>
        <v>0</v>
      </c>
      <c r="GBB36">
        <f>Parameters!GBB238</f>
        <v>0</v>
      </c>
      <c r="GBC36">
        <f>Parameters!GBC238</f>
        <v>0</v>
      </c>
      <c r="GBD36">
        <f>Parameters!GBD238</f>
        <v>0</v>
      </c>
      <c r="GBE36">
        <f>Parameters!GBE238</f>
        <v>0</v>
      </c>
      <c r="GBF36">
        <f>Parameters!GBF238</f>
        <v>0</v>
      </c>
      <c r="GBG36">
        <f>Parameters!GBG238</f>
        <v>0</v>
      </c>
      <c r="GBH36">
        <f>Parameters!GBH238</f>
        <v>0</v>
      </c>
      <c r="GBI36">
        <f>Parameters!GBI238</f>
        <v>0</v>
      </c>
      <c r="GBJ36">
        <f>Parameters!GBJ238</f>
        <v>0</v>
      </c>
      <c r="GBK36">
        <f>Parameters!GBK238</f>
        <v>0</v>
      </c>
      <c r="GBL36">
        <f>Parameters!GBL238</f>
        <v>0</v>
      </c>
      <c r="GBM36">
        <f>Parameters!GBM238</f>
        <v>0</v>
      </c>
      <c r="GBN36">
        <f>Parameters!GBN238</f>
        <v>0</v>
      </c>
      <c r="GBO36">
        <f>Parameters!GBO238</f>
        <v>0</v>
      </c>
      <c r="GBP36">
        <f>Parameters!GBP238</f>
        <v>0</v>
      </c>
      <c r="GBQ36">
        <f>Parameters!GBQ238</f>
        <v>0</v>
      </c>
      <c r="GBR36">
        <f>Parameters!GBR238</f>
        <v>0</v>
      </c>
      <c r="GBS36">
        <f>Parameters!GBS238</f>
        <v>0</v>
      </c>
      <c r="GBT36">
        <f>Parameters!GBT238</f>
        <v>0</v>
      </c>
      <c r="GBU36">
        <f>Parameters!GBU238</f>
        <v>0</v>
      </c>
      <c r="GBV36">
        <f>Parameters!GBV238</f>
        <v>0</v>
      </c>
      <c r="GBW36">
        <f>Parameters!GBW238</f>
        <v>0</v>
      </c>
      <c r="GBX36">
        <f>Parameters!GBX238</f>
        <v>0</v>
      </c>
      <c r="GBY36">
        <f>Parameters!GBY238</f>
        <v>0</v>
      </c>
      <c r="GBZ36">
        <f>Parameters!GBZ238</f>
        <v>0</v>
      </c>
      <c r="GCA36">
        <f>Parameters!GCA238</f>
        <v>0</v>
      </c>
      <c r="GCB36">
        <f>Parameters!GCB238</f>
        <v>0</v>
      </c>
      <c r="GCC36">
        <f>Parameters!GCC238</f>
        <v>0</v>
      </c>
      <c r="GCD36">
        <f>Parameters!GCD238</f>
        <v>0</v>
      </c>
      <c r="GCE36">
        <f>Parameters!GCE238</f>
        <v>0</v>
      </c>
      <c r="GCF36">
        <f>Parameters!GCF238</f>
        <v>0</v>
      </c>
      <c r="GCG36">
        <f>Parameters!GCG238</f>
        <v>0</v>
      </c>
      <c r="GCH36">
        <f>Parameters!GCH238</f>
        <v>0</v>
      </c>
      <c r="GCI36">
        <f>Parameters!GCI238</f>
        <v>0</v>
      </c>
      <c r="GCJ36">
        <f>Parameters!GCJ238</f>
        <v>0</v>
      </c>
      <c r="GCK36">
        <f>Parameters!GCK238</f>
        <v>0</v>
      </c>
      <c r="GCL36">
        <f>Parameters!GCL238</f>
        <v>0</v>
      </c>
      <c r="GCM36">
        <f>Parameters!GCM238</f>
        <v>0</v>
      </c>
      <c r="GCN36">
        <f>Parameters!GCN238</f>
        <v>0</v>
      </c>
      <c r="GCO36">
        <f>Parameters!GCO238</f>
        <v>0</v>
      </c>
      <c r="GCP36">
        <f>Parameters!GCP238</f>
        <v>0</v>
      </c>
      <c r="GCQ36">
        <f>Parameters!GCQ238</f>
        <v>0</v>
      </c>
      <c r="GCR36">
        <f>Parameters!GCR238</f>
        <v>0</v>
      </c>
      <c r="GCS36">
        <f>Parameters!GCS238</f>
        <v>0</v>
      </c>
      <c r="GCT36">
        <f>Parameters!GCT238</f>
        <v>0</v>
      </c>
      <c r="GCU36">
        <f>Parameters!GCU238</f>
        <v>0</v>
      </c>
      <c r="GCV36">
        <f>Parameters!GCV238</f>
        <v>0</v>
      </c>
      <c r="GCW36">
        <f>Parameters!GCW238</f>
        <v>0</v>
      </c>
      <c r="GCX36">
        <f>Parameters!GCX238</f>
        <v>0</v>
      </c>
      <c r="GCY36">
        <f>Parameters!GCY238</f>
        <v>0</v>
      </c>
      <c r="GCZ36">
        <f>Parameters!GCZ238</f>
        <v>0</v>
      </c>
      <c r="GDA36">
        <f>Parameters!GDA238</f>
        <v>0</v>
      </c>
      <c r="GDB36">
        <f>Parameters!GDB238</f>
        <v>0</v>
      </c>
      <c r="GDC36">
        <f>Parameters!GDC238</f>
        <v>0</v>
      </c>
      <c r="GDD36">
        <f>Parameters!GDD238</f>
        <v>0</v>
      </c>
      <c r="GDE36">
        <f>Parameters!GDE238</f>
        <v>0</v>
      </c>
      <c r="GDF36">
        <f>Parameters!GDF238</f>
        <v>0</v>
      </c>
      <c r="GDG36">
        <f>Parameters!GDG238</f>
        <v>0</v>
      </c>
      <c r="GDH36">
        <f>Parameters!GDH238</f>
        <v>0</v>
      </c>
      <c r="GDI36">
        <f>Parameters!GDI238</f>
        <v>0</v>
      </c>
      <c r="GDJ36">
        <f>Parameters!GDJ238</f>
        <v>0</v>
      </c>
      <c r="GDK36">
        <f>Parameters!GDK238</f>
        <v>0</v>
      </c>
      <c r="GDL36">
        <f>Parameters!GDL238</f>
        <v>0</v>
      </c>
      <c r="GDM36">
        <f>Parameters!GDM238</f>
        <v>0</v>
      </c>
      <c r="GDN36">
        <f>Parameters!GDN238</f>
        <v>0</v>
      </c>
      <c r="GDO36">
        <f>Parameters!GDO238</f>
        <v>0</v>
      </c>
      <c r="GDP36">
        <f>Parameters!GDP238</f>
        <v>0</v>
      </c>
      <c r="GDQ36">
        <f>Parameters!GDQ238</f>
        <v>0</v>
      </c>
      <c r="GDR36">
        <f>Parameters!GDR238</f>
        <v>0</v>
      </c>
      <c r="GDS36">
        <f>Parameters!GDS238</f>
        <v>0</v>
      </c>
      <c r="GDT36">
        <f>Parameters!GDT238</f>
        <v>0</v>
      </c>
      <c r="GDU36">
        <f>Parameters!GDU238</f>
        <v>0</v>
      </c>
      <c r="GDV36">
        <f>Parameters!GDV238</f>
        <v>0</v>
      </c>
      <c r="GDW36">
        <f>Parameters!GDW238</f>
        <v>0</v>
      </c>
      <c r="GDX36">
        <f>Parameters!GDX238</f>
        <v>0</v>
      </c>
      <c r="GDY36">
        <f>Parameters!GDY238</f>
        <v>0</v>
      </c>
      <c r="GDZ36">
        <f>Parameters!GDZ238</f>
        <v>0</v>
      </c>
      <c r="GEA36">
        <f>Parameters!GEA238</f>
        <v>0</v>
      </c>
      <c r="GEB36">
        <f>Parameters!GEB238</f>
        <v>0</v>
      </c>
      <c r="GEC36">
        <f>Parameters!GEC238</f>
        <v>0</v>
      </c>
      <c r="GED36">
        <f>Parameters!GED238</f>
        <v>0</v>
      </c>
      <c r="GEE36">
        <f>Parameters!GEE238</f>
        <v>0</v>
      </c>
      <c r="GEF36">
        <f>Parameters!GEF238</f>
        <v>0</v>
      </c>
      <c r="GEG36">
        <f>Parameters!GEG238</f>
        <v>0</v>
      </c>
      <c r="GEH36">
        <f>Parameters!GEH238</f>
        <v>0</v>
      </c>
      <c r="GEI36">
        <f>Parameters!GEI238</f>
        <v>0</v>
      </c>
      <c r="GEJ36">
        <f>Parameters!GEJ238</f>
        <v>0</v>
      </c>
      <c r="GEK36">
        <f>Parameters!GEK238</f>
        <v>0</v>
      </c>
      <c r="GEL36">
        <f>Parameters!GEL238</f>
        <v>0</v>
      </c>
      <c r="GEM36">
        <f>Parameters!GEM238</f>
        <v>0</v>
      </c>
      <c r="GEN36">
        <f>Parameters!GEN238</f>
        <v>0</v>
      </c>
      <c r="GEO36">
        <f>Parameters!GEO238</f>
        <v>0</v>
      </c>
      <c r="GEP36">
        <f>Parameters!GEP238</f>
        <v>0</v>
      </c>
      <c r="GEQ36">
        <f>Parameters!GEQ238</f>
        <v>0</v>
      </c>
      <c r="GER36">
        <f>Parameters!GER238</f>
        <v>0</v>
      </c>
      <c r="GES36">
        <f>Parameters!GES238</f>
        <v>0</v>
      </c>
      <c r="GET36">
        <f>Parameters!GET238</f>
        <v>0</v>
      </c>
      <c r="GEU36">
        <f>Parameters!GEU238</f>
        <v>0</v>
      </c>
      <c r="GEV36">
        <f>Parameters!GEV238</f>
        <v>0</v>
      </c>
      <c r="GEW36">
        <f>Parameters!GEW238</f>
        <v>0</v>
      </c>
      <c r="GEX36">
        <f>Parameters!GEX238</f>
        <v>0</v>
      </c>
      <c r="GEY36">
        <f>Parameters!GEY238</f>
        <v>0</v>
      </c>
      <c r="GEZ36">
        <f>Parameters!GEZ238</f>
        <v>0</v>
      </c>
      <c r="GFA36">
        <f>Parameters!GFA238</f>
        <v>0</v>
      </c>
      <c r="GFB36">
        <f>Parameters!GFB238</f>
        <v>0</v>
      </c>
      <c r="GFC36">
        <f>Parameters!GFC238</f>
        <v>0</v>
      </c>
      <c r="GFD36">
        <f>Parameters!GFD238</f>
        <v>0</v>
      </c>
      <c r="GFE36">
        <f>Parameters!GFE238</f>
        <v>0</v>
      </c>
      <c r="GFF36">
        <f>Parameters!GFF238</f>
        <v>0</v>
      </c>
      <c r="GFG36">
        <f>Parameters!GFG238</f>
        <v>0</v>
      </c>
      <c r="GFH36">
        <f>Parameters!GFH238</f>
        <v>0</v>
      </c>
      <c r="GFI36">
        <f>Parameters!GFI238</f>
        <v>0</v>
      </c>
      <c r="GFJ36">
        <f>Parameters!GFJ238</f>
        <v>0</v>
      </c>
      <c r="GFK36">
        <f>Parameters!GFK238</f>
        <v>0</v>
      </c>
      <c r="GFL36">
        <f>Parameters!GFL238</f>
        <v>0</v>
      </c>
      <c r="GFM36">
        <f>Parameters!GFM238</f>
        <v>0</v>
      </c>
      <c r="GFN36">
        <f>Parameters!GFN238</f>
        <v>0</v>
      </c>
      <c r="GFO36">
        <f>Parameters!GFO238</f>
        <v>0</v>
      </c>
      <c r="GFP36">
        <f>Parameters!GFP238</f>
        <v>0</v>
      </c>
      <c r="GFQ36">
        <f>Parameters!GFQ238</f>
        <v>0</v>
      </c>
      <c r="GFR36">
        <f>Parameters!GFR238</f>
        <v>0</v>
      </c>
      <c r="GFS36">
        <f>Parameters!GFS238</f>
        <v>0</v>
      </c>
      <c r="GFT36">
        <f>Parameters!GFT238</f>
        <v>0</v>
      </c>
      <c r="GFU36">
        <f>Parameters!GFU238</f>
        <v>0</v>
      </c>
      <c r="GFV36">
        <f>Parameters!GFV238</f>
        <v>0</v>
      </c>
      <c r="GFW36">
        <f>Parameters!GFW238</f>
        <v>0</v>
      </c>
      <c r="GFX36">
        <f>Parameters!GFX238</f>
        <v>0</v>
      </c>
      <c r="GFY36">
        <f>Parameters!GFY238</f>
        <v>0</v>
      </c>
      <c r="GFZ36">
        <f>Parameters!GFZ238</f>
        <v>0</v>
      </c>
      <c r="GGA36">
        <f>Parameters!GGA238</f>
        <v>0</v>
      </c>
      <c r="GGB36">
        <f>Parameters!GGB238</f>
        <v>0</v>
      </c>
      <c r="GGC36">
        <f>Parameters!GGC238</f>
        <v>0</v>
      </c>
      <c r="GGD36">
        <f>Parameters!GGD238</f>
        <v>0</v>
      </c>
      <c r="GGE36">
        <f>Parameters!GGE238</f>
        <v>0</v>
      </c>
      <c r="GGF36">
        <f>Parameters!GGF238</f>
        <v>0</v>
      </c>
      <c r="GGG36">
        <f>Parameters!GGG238</f>
        <v>0</v>
      </c>
      <c r="GGH36">
        <f>Parameters!GGH238</f>
        <v>0</v>
      </c>
      <c r="GGI36">
        <f>Parameters!GGI238</f>
        <v>0</v>
      </c>
      <c r="GGJ36">
        <f>Parameters!GGJ238</f>
        <v>0</v>
      </c>
      <c r="GGK36">
        <f>Parameters!GGK238</f>
        <v>0</v>
      </c>
      <c r="GGL36">
        <f>Parameters!GGL238</f>
        <v>0</v>
      </c>
      <c r="GGM36">
        <f>Parameters!GGM238</f>
        <v>0</v>
      </c>
      <c r="GGN36">
        <f>Parameters!GGN238</f>
        <v>0</v>
      </c>
      <c r="GGO36">
        <f>Parameters!GGO238</f>
        <v>0</v>
      </c>
      <c r="GGP36">
        <f>Parameters!GGP238</f>
        <v>0</v>
      </c>
      <c r="GGQ36">
        <f>Parameters!GGQ238</f>
        <v>0</v>
      </c>
      <c r="GGR36">
        <f>Parameters!GGR238</f>
        <v>0</v>
      </c>
      <c r="GGS36">
        <f>Parameters!GGS238</f>
        <v>0</v>
      </c>
      <c r="GGT36">
        <f>Parameters!GGT238</f>
        <v>0</v>
      </c>
      <c r="GGU36">
        <f>Parameters!GGU238</f>
        <v>0</v>
      </c>
      <c r="GGV36">
        <f>Parameters!GGV238</f>
        <v>0</v>
      </c>
      <c r="GGW36">
        <f>Parameters!GGW238</f>
        <v>0</v>
      </c>
      <c r="GGX36">
        <f>Parameters!GGX238</f>
        <v>0</v>
      </c>
      <c r="GGY36">
        <f>Parameters!GGY238</f>
        <v>0</v>
      </c>
      <c r="GGZ36">
        <f>Parameters!GGZ238</f>
        <v>0</v>
      </c>
      <c r="GHA36">
        <f>Parameters!GHA238</f>
        <v>0</v>
      </c>
      <c r="GHB36">
        <f>Parameters!GHB238</f>
        <v>0</v>
      </c>
      <c r="GHC36">
        <f>Parameters!GHC238</f>
        <v>0</v>
      </c>
      <c r="GHD36">
        <f>Parameters!GHD238</f>
        <v>0</v>
      </c>
      <c r="GHE36">
        <f>Parameters!GHE238</f>
        <v>0</v>
      </c>
      <c r="GHF36">
        <f>Parameters!GHF238</f>
        <v>0</v>
      </c>
      <c r="GHG36">
        <f>Parameters!GHG238</f>
        <v>0</v>
      </c>
      <c r="GHH36">
        <f>Parameters!GHH238</f>
        <v>0</v>
      </c>
      <c r="GHI36">
        <f>Parameters!GHI238</f>
        <v>0</v>
      </c>
      <c r="GHJ36">
        <f>Parameters!GHJ238</f>
        <v>0</v>
      </c>
      <c r="GHK36">
        <f>Parameters!GHK238</f>
        <v>0</v>
      </c>
      <c r="GHL36">
        <f>Parameters!GHL238</f>
        <v>0</v>
      </c>
      <c r="GHM36">
        <f>Parameters!GHM238</f>
        <v>0</v>
      </c>
      <c r="GHN36">
        <f>Parameters!GHN238</f>
        <v>0</v>
      </c>
      <c r="GHO36">
        <f>Parameters!GHO238</f>
        <v>0</v>
      </c>
      <c r="GHP36">
        <f>Parameters!GHP238</f>
        <v>0</v>
      </c>
      <c r="GHQ36">
        <f>Parameters!GHQ238</f>
        <v>0</v>
      </c>
      <c r="GHR36">
        <f>Parameters!GHR238</f>
        <v>0</v>
      </c>
      <c r="GHS36">
        <f>Parameters!GHS238</f>
        <v>0</v>
      </c>
      <c r="GHT36">
        <f>Parameters!GHT238</f>
        <v>0</v>
      </c>
      <c r="GHU36">
        <f>Parameters!GHU238</f>
        <v>0</v>
      </c>
      <c r="GHV36">
        <f>Parameters!GHV238</f>
        <v>0</v>
      </c>
      <c r="GHW36">
        <f>Parameters!GHW238</f>
        <v>0</v>
      </c>
      <c r="GHX36">
        <f>Parameters!GHX238</f>
        <v>0</v>
      </c>
      <c r="GHY36">
        <f>Parameters!GHY238</f>
        <v>0</v>
      </c>
      <c r="GHZ36">
        <f>Parameters!GHZ238</f>
        <v>0</v>
      </c>
      <c r="GIA36">
        <f>Parameters!GIA238</f>
        <v>0</v>
      </c>
      <c r="GIB36">
        <f>Parameters!GIB238</f>
        <v>0</v>
      </c>
      <c r="GIC36">
        <f>Parameters!GIC238</f>
        <v>0</v>
      </c>
      <c r="GID36">
        <f>Parameters!GID238</f>
        <v>0</v>
      </c>
      <c r="GIE36">
        <f>Parameters!GIE238</f>
        <v>0</v>
      </c>
      <c r="GIF36">
        <f>Parameters!GIF238</f>
        <v>0</v>
      </c>
      <c r="GIG36">
        <f>Parameters!GIG238</f>
        <v>0</v>
      </c>
      <c r="GIH36">
        <f>Parameters!GIH238</f>
        <v>0</v>
      </c>
      <c r="GII36">
        <f>Parameters!GII238</f>
        <v>0</v>
      </c>
      <c r="GIJ36">
        <f>Parameters!GIJ238</f>
        <v>0</v>
      </c>
      <c r="GIK36">
        <f>Parameters!GIK238</f>
        <v>0</v>
      </c>
      <c r="GIL36">
        <f>Parameters!GIL238</f>
        <v>0</v>
      </c>
      <c r="GIM36">
        <f>Parameters!GIM238</f>
        <v>0</v>
      </c>
      <c r="GIN36">
        <f>Parameters!GIN238</f>
        <v>0</v>
      </c>
      <c r="GIO36">
        <f>Parameters!GIO238</f>
        <v>0</v>
      </c>
      <c r="GIP36">
        <f>Parameters!GIP238</f>
        <v>0</v>
      </c>
      <c r="GIQ36">
        <f>Parameters!GIQ238</f>
        <v>0</v>
      </c>
      <c r="GIR36">
        <f>Parameters!GIR238</f>
        <v>0</v>
      </c>
      <c r="GIS36">
        <f>Parameters!GIS238</f>
        <v>0</v>
      </c>
      <c r="GIT36">
        <f>Parameters!GIT238</f>
        <v>0</v>
      </c>
      <c r="GIU36">
        <f>Parameters!GIU238</f>
        <v>0</v>
      </c>
      <c r="GIV36">
        <f>Parameters!GIV238</f>
        <v>0</v>
      </c>
      <c r="GIW36">
        <f>Parameters!GIW238</f>
        <v>0</v>
      </c>
      <c r="GIX36">
        <f>Parameters!GIX238</f>
        <v>0</v>
      </c>
      <c r="GIY36">
        <f>Parameters!GIY238</f>
        <v>0</v>
      </c>
      <c r="GIZ36">
        <f>Parameters!GIZ238</f>
        <v>0</v>
      </c>
      <c r="GJA36">
        <f>Parameters!GJA238</f>
        <v>0</v>
      </c>
      <c r="GJB36">
        <f>Parameters!GJB238</f>
        <v>0</v>
      </c>
      <c r="GJC36">
        <f>Parameters!GJC238</f>
        <v>0</v>
      </c>
      <c r="GJD36">
        <f>Parameters!GJD238</f>
        <v>0</v>
      </c>
      <c r="GJE36">
        <f>Parameters!GJE238</f>
        <v>0</v>
      </c>
      <c r="GJF36">
        <f>Parameters!GJF238</f>
        <v>0</v>
      </c>
      <c r="GJG36">
        <f>Parameters!GJG238</f>
        <v>0</v>
      </c>
      <c r="GJH36">
        <f>Parameters!GJH238</f>
        <v>0</v>
      </c>
      <c r="GJI36">
        <f>Parameters!GJI238</f>
        <v>0</v>
      </c>
      <c r="GJJ36">
        <f>Parameters!GJJ238</f>
        <v>0</v>
      </c>
      <c r="GJK36">
        <f>Parameters!GJK238</f>
        <v>0</v>
      </c>
      <c r="GJL36">
        <f>Parameters!GJL238</f>
        <v>0</v>
      </c>
      <c r="GJM36">
        <f>Parameters!GJM238</f>
        <v>0</v>
      </c>
      <c r="GJN36">
        <f>Parameters!GJN238</f>
        <v>0</v>
      </c>
      <c r="GJO36">
        <f>Parameters!GJO238</f>
        <v>0</v>
      </c>
      <c r="GJP36">
        <f>Parameters!GJP238</f>
        <v>0</v>
      </c>
      <c r="GJQ36">
        <f>Parameters!GJQ238</f>
        <v>0</v>
      </c>
      <c r="GJR36">
        <f>Parameters!GJR238</f>
        <v>0</v>
      </c>
      <c r="GJS36">
        <f>Parameters!GJS238</f>
        <v>0</v>
      </c>
      <c r="GJT36">
        <f>Parameters!GJT238</f>
        <v>0</v>
      </c>
      <c r="GJU36">
        <f>Parameters!GJU238</f>
        <v>0</v>
      </c>
      <c r="GJV36">
        <f>Parameters!GJV238</f>
        <v>0</v>
      </c>
      <c r="GJW36">
        <f>Parameters!GJW238</f>
        <v>0</v>
      </c>
      <c r="GJX36">
        <f>Parameters!GJX238</f>
        <v>0</v>
      </c>
      <c r="GJY36">
        <f>Parameters!GJY238</f>
        <v>0</v>
      </c>
      <c r="GJZ36">
        <f>Parameters!GJZ238</f>
        <v>0</v>
      </c>
      <c r="GKA36">
        <f>Parameters!GKA238</f>
        <v>0</v>
      </c>
      <c r="GKB36">
        <f>Parameters!GKB238</f>
        <v>0</v>
      </c>
      <c r="GKC36">
        <f>Parameters!GKC238</f>
        <v>0</v>
      </c>
      <c r="GKD36">
        <f>Parameters!GKD238</f>
        <v>0</v>
      </c>
      <c r="GKE36">
        <f>Parameters!GKE238</f>
        <v>0</v>
      </c>
      <c r="GKF36">
        <f>Parameters!GKF238</f>
        <v>0</v>
      </c>
      <c r="GKG36">
        <f>Parameters!GKG238</f>
        <v>0</v>
      </c>
      <c r="GKH36">
        <f>Parameters!GKH238</f>
        <v>0</v>
      </c>
      <c r="GKI36">
        <f>Parameters!GKI238</f>
        <v>0</v>
      </c>
      <c r="GKJ36">
        <f>Parameters!GKJ238</f>
        <v>0</v>
      </c>
      <c r="GKK36">
        <f>Parameters!GKK238</f>
        <v>0</v>
      </c>
      <c r="GKL36">
        <f>Parameters!GKL238</f>
        <v>0</v>
      </c>
      <c r="GKM36">
        <f>Parameters!GKM238</f>
        <v>0</v>
      </c>
      <c r="GKN36">
        <f>Parameters!GKN238</f>
        <v>0</v>
      </c>
      <c r="GKO36">
        <f>Parameters!GKO238</f>
        <v>0</v>
      </c>
      <c r="GKP36">
        <f>Parameters!GKP238</f>
        <v>0</v>
      </c>
      <c r="GKQ36">
        <f>Parameters!GKQ238</f>
        <v>0</v>
      </c>
      <c r="GKR36">
        <f>Parameters!GKR238</f>
        <v>0</v>
      </c>
      <c r="GKS36">
        <f>Parameters!GKS238</f>
        <v>0</v>
      </c>
      <c r="GKT36">
        <f>Parameters!GKT238</f>
        <v>0</v>
      </c>
      <c r="GKU36">
        <f>Parameters!GKU238</f>
        <v>0</v>
      </c>
      <c r="GKV36">
        <f>Parameters!GKV238</f>
        <v>0</v>
      </c>
      <c r="GKW36">
        <f>Parameters!GKW238</f>
        <v>0</v>
      </c>
      <c r="GKX36">
        <f>Parameters!GKX238</f>
        <v>0</v>
      </c>
      <c r="GKY36">
        <f>Parameters!GKY238</f>
        <v>0</v>
      </c>
      <c r="GKZ36">
        <f>Parameters!GKZ238</f>
        <v>0</v>
      </c>
      <c r="GLA36">
        <f>Parameters!GLA238</f>
        <v>0</v>
      </c>
      <c r="GLB36">
        <f>Parameters!GLB238</f>
        <v>0</v>
      </c>
      <c r="GLC36">
        <f>Parameters!GLC238</f>
        <v>0</v>
      </c>
      <c r="GLD36">
        <f>Parameters!GLD238</f>
        <v>0</v>
      </c>
      <c r="GLE36">
        <f>Parameters!GLE238</f>
        <v>0</v>
      </c>
      <c r="GLF36">
        <f>Parameters!GLF238</f>
        <v>0</v>
      </c>
      <c r="GLG36">
        <f>Parameters!GLG238</f>
        <v>0</v>
      </c>
      <c r="GLH36">
        <f>Parameters!GLH238</f>
        <v>0</v>
      </c>
      <c r="GLI36">
        <f>Parameters!GLI238</f>
        <v>0</v>
      </c>
      <c r="GLJ36">
        <f>Parameters!GLJ238</f>
        <v>0</v>
      </c>
      <c r="GLK36">
        <f>Parameters!GLK238</f>
        <v>0</v>
      </c>
      <c r="GLL36">
        <f>Parameters!GLL238</f>
        <v>0</v>
      </c>
      <c r="GLM36">
        <f>Parameters!GLM238</f>
        <v>0</v>
      </c>
      <c r="GLN36">
        <f>Parameters!GLN238</f>
        <v>0</v>
      </c>
      <c r="GLO36">
        <f>Parameters!GLO238</f>
        <v>0</v>
      </c>
      <c r="GLP36">
        <f>Parameters!GLP238</f>
        <v>0</v>
      </c>
      <c r="GLQ36">
        <f>Parameters!GLQ238</f>
        <v>0</v>
      </c>
      <c r="GLR36">
        <f>Parameters!GLR238</f>
        <v>0</v>
      </c>
      <c r="GLS36">
        <f>Parameters!GLS238</f>
        <v>0</v>
      </c>
      <c r="GLT36">
        <f>Parameters!GLT238</f>
        <v>0</v>
      </c>
      <c r="GLU36">
        <f>Parameters!GLU238</f>
        <v>0</v>
      </c>
      <c r="GLV36">
        <f>Parameters!GLV238</f>
        <v>0</v>
      </c>
      <c r="GLW36">
        <f>Parameters!GLW238</f>
        <v>0</v>
      </c>
      <c r="GLX36">
        <f>Parameters!GLX238</f>
        <v>0</v>
      </c>
      <c r="GLY36">
        <f>Parameters!GLY238</f>
        <v>0</v>
      </c>
      <c r="GLZ36">
        <f>Parameters!GLZ238</f>
        <v>0</v>
      </c>
      <c r="GMA36">
        <f>Parameters!GMA238</f>
        <v>0</v>
      </c>
      <c r="GMB36">
        <f>Parameters!GMB238</f>
        <v>0</v>
      </c>
      <c r="GMC36">
        <f>Parameters!GMC238</f>
        <v>0</v>
      </c>
      <c r="GMD36">
        <f>Parameters!GMD238</f>
        <v>0</v>
      </c>
      <c r="GME36">
        <f>Parameters!GME238</f>
        <v>0</v>
      </c>
      <c r="GMF36">
        <f>Parameters!GMF238</f>
        <v>0</v>
      </c>
      <c r="GMG36">
        <f>Parameters!GMG238</f>
        <v>0</v>
      </c>
      <c r="GMH36">
        <f>Parameters!GMH238</f>
        <v>0</v>
      </c>
      <c r="GMI36">
        <f>Parameters!GMI238</f>
        <v>0</v>
      </c>
      <c r="GMJ36">
        <f>Parameters!GMJ238</f>
        <v>0</v>
      </c>
      <c r="GMK36">
        <f>Parameters!GMK238</f>
        <v>0</v>
      </c>
      <c r="GML36">
        <f>Parameters!GML238</f>
        <v>0</v>
      </c>
      <c r="GMM36">
        <f>Parameters!GMM238</f>
        <v>0</v>
      </c>
      <c r="GMN36">
        <f>Parameters!GMN238</f>
        <v>0</v>
      </c>
      <c r="GMO36">
        <f>Parameters!GMO238</f>
        <v>0</v>
      </c>
      <c r="GMP36">
        <f>Parameters!GMP238</f>
        <v>0</v>
      </c>
      <c r="GMQ36">
        <f>Parameters!GMQ238</f>
        <v>0</v>
      </c>
      <c r="GMR36">
        <f>Parameters!GMR238</f>
        <v>0</v>
      </c>
      <c r="GMS36">
        <f>Parameters!GMS238</f>
        <v>0</v>
      </c>
      <c r="GMT36">
        <f>Parameters!GMT238</f>
        <v>0</v>
      </c>
      <c r="GMU36">
        <f>Parameters!GMU238</f>
        <v>0</v>
      </c>
      <c r="GMV36">
        <f>Parameters!GMV238</f>
        <v>0</v>
      </c>
      <c r="GMW36">
        <f>Parameters!GMW238</f>
        <v>0</v>
      </c>
      <c r="GMX36">
        <f>Parameters!GMX238</f>
        <v>0</v>
      </c>
      <c r="GMY36">
        <f>Parameters!GMY238</f>
        <v>0</v>
      </c>
      <c r="GMZ36">
        <f>Parameters!GMZ238</f>
        <v>0</v>
      </c>
      <c r="GNA36">
        <f>Parameters!GNA238</f>
        <v>0</v>
      </c>
      <c r="GNB36">
        <f>Parameters!GNB238</f>
        <v>0</v>
      </c>
      <c r="GNC36">
        <f>Parameters!GNC238</f>
        <v>0</v>
      </c>
      <c r="GND36">
        <f>Parameters!GND238</f>
        <v>0</v>
      </c>
      <c r="GNE36">
        <f>Parameters!GNE238</f>
        <v>0</v>
      </c>
      <c r="GNF36">
        <f>Parameters!GNF238</f>
        <v>0</v>
      </c>
      <c r="GNG36">
        <f>Parameters!GNG238</f>
        <v>0</v>
      </c>
      <c r="GNH36">
        <f>Parameters!GNH238</f>
        <v>0</v>
      </c>
      <c r="GNI36">
        <f>Parameters!GNI238</f>
        <v>0</v>
      </c>
      <c r="GNJ36">
        <f>Parameters!GNJ238</f>
        <v>0</v>
      </c>
      <c r="GNK36">
        <f>Parameters!GNK238</f>
        <v>0</v>
      </c>
      <c r="GNL36">
        <f>Parameters!GNL238</f>
        <v>0</v>
      </c>
      <c r="GNM36">
        <f>Parameters!GNM238</f>
        <v>0</v>
      </c>
      <c r="GNN36">
        <f>Parameters!GNN238</f>
        <v>0</v>
      </c>
      <c r="GNO36">
        <f>Parameters!GNO238</f>
        <v>0</v>
      </c>
      <c r="GNP36">
        <f>Parameters!GNP238</f>
        <v>0</v>
      </c>
      <c r="GNQ36">
        <f>Parameters!GNQ238</f>
        <v>0</v>
      </c>
      <c r="GNR36">
        <f>Parameters!GNR238</f>
        <v>0</v>
      </c>
      <c r="GNS36">
        <f>Parameters!GNS238</f>
        <v>0</v>
      </c>
      <c r="GNT36">
        <f>Parameters!GNT238</f>
        <v>0</v>
      </c>
      <c r="GNU36">
        <f>Parameters!GNU238</f>
        <v>0</v>
      </c>
      <c r="GNV36">
        <f>Parameters!GNV238</f>
        <v>0</v>
      </c>
      <c r="GNW36">
        <f>Parameters!GNW238</f>
        <v>0</v>
      </c>
      <c r="GNX36">
        <f>Parameters!GNX238</f>
        <v>0</v>
      </c>
      <c r="GNY36">
        <f>Parameters!GNY238</f>
        <v>0</v>
      </c>
      <c r="GNZ36">
        <f>Parameters!GNZ238</f>
        <v>0</v>
      </c>
      <c r="GOA36">
        <f>Parameters!GOA238</f>
        <v>0</v>
      </c>
      <c r="GOB36">
        <f>Parameters!GOB238</f>
        <v>0</v>
      </c>
      <c r="GOC36">
        <f>Parameters!GOC238</f>
        <v>0</v>
      </c>
      <c r="GOD36">
        <f>Parameters!GOD238</f>
        <v>0</v>
      </c>
      <c r="GOE36">
        <f>Parameters!GOE238</f>
        <v>0</v>
      </c>
      <c r="GOF36">
        <f>Parameters!GOF238</f>
        <v>0</v>
      </c>
      <c r="GOG36">
        <f>Parameters!GOG238</f>
        <v>0</v>
      </c>
      <c r="GOH36">
        <f>Parameters!GOH238</f>
        <v>0</v>
      </c>
      <c r="GOI36">
        <f>Parameters!GOI238</f>
        <v>0</v>
      </c>
      <c r="GOJ36">
        <f>Parameters!GOJ238</f>
        <v>0</v>
      </c>
      <c r="GOK36">
        <f>Parameters!GOK238</f>
        <v>0</v>
      </c>
      <c r="GOL36">
        <f>Parameters!GOL238</f>
        <v>0</v>
      </c>
      <c r="GOM36">
        <f>Parameters!GOM238</f>
        <v>0</v>
      </c>
      <c r="GON36">
        <f>Parameters!GON238</f>
        <v>0</v>
      </c>
      <c r="GOO36">
        <f>Parameters!GOO238</f>
        <v>0</v>
      </c>
      <c r="GOP36">
        <f>Parameters!GOP238</f>
        <v>0</v>
      </c>
      <c r="GOQ36">
        <f>Parameters!GOQ238</f>
        <v>0</v>
      </c>
      <c r="GOR36">
        <f>Parameters!GOR238</f>
        <v>0</v>
      </c>
      <c r="GOS36">
        <f>Parameters!GOS238</f>
        <v>0</v>
      </c>
      <c r="GOT36">
        <f>Parameters!GOT238</f>
        <v>0</v>
      </c>
      <c r="GOU36">
        <f>Parameters!GOU238</f>
        <v>0</v>
      </c>
      <c r="GOV36">
        <f>Parameters!GOV238</f>
        <v>0</v>
      </c>
      <c r="GOW36">
        <f>Parameters!GOW238</f>
        <v>0</v>
      </c>
      <c r="GOX36">
        <f>Parameters!GOX238</f>
        <v>0</v>
      </c>
      <c r="GOY36">
        <f>Parameters!GOY238</f>
        <v>0</v>
      </c>
      <c r="GOZ36">
        <f>Parameters!GOZ238</f>
        <v>0</v>
      </c>
      <c r="GPA36">
        <f>Parameters!GPA238</f>
        <v>0</v>
      </c>
      <c r="GPB36">
        <f>Parameters!GPB238</f>
        <v>0</v>
      </c>
      <c r="GPC36">
        <f>Parameters!GPC238</f>
        <v>0</v>
      </c>
      <c r="GPD36">
        <f>Parameters!GPD238</f>
        <v>0</v>
      </c>
      <c r="GPE36">
        <f>Parameters!GPE238</f>
        <v>0</v>
      </c>
      <c r="GPF36">
        <f>Parameters!GPF238</f>
        <v>0</v>
      </c>
      <c r="GPG36">
        <f>Parameters!GPG238</f>
        <v>0</v>
      </c>
      <c r="GPH36">
        <f>Parameters!GPH238</f>
        <v>0</v>
      </c>
      <c r="GPI36">
        <f>Parameters!GPI238</f>
        <v>0</v>
      </c>
      <c r="GPJ36">
        <f>Parameters!GPJ238</f>
        <v>0</v>
      </c>
      <c r="GPK36">
        <f>Parameters!GPK238</f>
        <v>0</v>
      </c>
      <c r="GPL36">
        <f>Parameters!GPL238</f>
        <v>0</v>
      </c>
      <c r="GPM36">
        <f>Parameters!GPM238</f>
        <v>0</v>
      </c>
      <c r="GPN36">
        <f>Parameters!GPN238</f>
        <v>0</v>
      </c>
      <c r="GPO36">
        <f>Parameters!GPO238</f>
        <v>0</v>
      </c>
      <c r="GPP36">
        <f>Parameters!GPP238</f>
        <v>0</v>
      </c>
      <c r="GPQ36">
        <f>Parameters!GPQ238</f>
        <v>0</v>
      </c>
      <c r="GPR36">
        <f>Parameters!GPR238</f>
        <v>0</v>
      </c>
      <c r="GPS36">
        <f>Parameters!GPS238</f>
        <v>0</v>
      </c>
      <c r="GPT36">
        <f>Parameters!GPT238</f>
        <v>0</v>
      </c>
      <c r="GPU36">
        <f>Parameters!GPU238</f>
        <v>0</v>
      </c>
      <c r="GPV36">
        <f>Parameters!GPV238</f>
        <v>0</v>
      </c>
      <c r="GPW36">
        <f>Parameters!GPW238</f>
        <v>0</v>
      </c>
      <c r="GPX36">
        <f>Parameters!GPX238</f>
        <v>0</v>
      </c>
      <c r="GPY36">
        <f>Parameters!GPY238</f>
        <v>0</v>
      </c>
      <c r="GPZ36">
        <f>Parameters!GPZ238</f>
        <v>0</v>
      </c>
      <c r="GQA36">
        <f>Parameters!GQA238</f>
        <v>0</v>
      </c>
      <c r="GQB36">
        <f>Parameters!GQB238</f>
        <v>0</v>
      </c>
      <c r="GQC36">
        <f>Parameters!GQC238</f>
        <v>0</v>
      </c>
      <c r="GQD36">
        <f>Parameters!GQD238</f>
        <v>0</v>
      </c>
      <c r="GQE36">
        <f>Parameters!GQE238</f>
        <v>0</v>
      </c>
      <c r="GQF36">
        <f>Parameters!GQF238</f>
        <v>0</v>
      </c>
      <c r="GQG36">
        <f>Parameters!GQG238</f>
        <v>0</v>
      </c>
      <c r="GQH36">
        <f>Parameters!GQH238</f>
        <v>0</v>
      </c>
      <c r="GQI36">
        <f>Parameters!GQI238</f>
        <v>0</v>
      </c>
      <c r="GQJ36">
        <f>Parameters!GQJ238</f>
        <v>0</v>
      </c>
      <c r="GQK36">
        <f>Parameters!GQK238</f>
        <v>0</v>
      </c>
      <c r="GQL36">
        <f>Parameters!GQL238</f>
        <v>0</v>
      </c>
      <c r="GQM36">
        <f>Parameters!GQM238</f>
        <v>0</v>
      </c>
      <c r="GQN36">
        <f>Parameters!GQN238</f>
        <v>0</v>
      </c>
      <c r="GQO36">
        <f>Parameters!GQO238</f>
        <v>0</v>
      </c>
      <c r="GQP36">
        <f>Parameters!GQP238</f>
        <v>0</v>
      </c>
      <c r="GQQ36">
        <f>Parameters!GQQ238</f>
        <v>0</v>
      </c>
      <c r="GQR36">
        <f>Parameters!GQR238</f>
        <v>0</v>
      </c>
      <c r="GQS36">
        <f>Parameters!GQS238</f>
        <v>0</v>
      </c>
      <c r="GQT36">
        <f>Parameters!GQT238</f>
        <v>0</v>
      </c>
      <c r="GQU36">
        <f>Parameters!GQU238</f>
        <v>0</v>
      </c>
      <c r="GQV36">
        <f>Parameters!GQV238</f>
        <v>0</v>
      </c>
      <c r="GQW36">
        <f>Parameters!GQW238</f>
        <v>0</v>
      </c>
      <c r="GQX36">
        <f>Parameters!GQX238</f>
        <v>0</v>
      </c>
      <c r="GQY36">
        <f>Parameters!GQY238</f>
        <v>0</v>
      </c>
      <c r="GQZ36">
        <f>Parameters!GQZ238</f>
        <v>0</v>
      </c>
      <c r="GRA36">
        <f>Parameters!GRA238</f>
        <v>0</v>
      </c>
      <c r="GRB36">
        <f>Parameters!GRB238</f>
        <v>0</v>
      </c>
      <c r="GRC36">
        <f>Parameters!GRC238</f>
        <v>0</v>
      </c>
      <c r="GRD36">
        <f>Parameters!GRD238</f>
        <v>0</v>
      </c>
      <c r="GRE36">
        <f>Parameters!GRE238</f>
        <v>0</v>
      </c>
      <c r="GRF36">
        <f>Parameters!GRF238</f>
        <v>0</v>
      </c>
      <c r="GRG36">
        <f>Parameters!GRG238</f>
        <v>0</v>
      </c>
      <c r="GRH36">
        <f>Parameters!GRH238</f>
        <v>0</v>
      </c>
      <c r="GRI36">
        <f>Parameters!GRI238</f>
        <v>0</v>
      </c>
      <c r="GRJ36">
        <f>Parameters!GRJ238</f>
        <v>0</v>
      </c>
      <c r="GRK36">
        <f>Parameters!GRK238</f>
        <v>0</v>
      </c>
      <c r="GRL36">
        <f>Parameters!GRL238</f>
        <v>0</v>
      </c>
      <c r="GRM36">
        <f>Parameters!GRM238</f>
        <v>0</v>
      </c>
      <c r="GRN36">
        <f>Parameters!GRN238</f>
        <v>0</v>
      </c>
      <c r="GRO36">
        <f>Parameters!GRO238</f>
        <v>0</v>
      </c>
      <c r="GRP36">
        <f>Parameters!GRP238</f>
        <v>0</v>
      </c>
      <c r="GRQ36">
        <f>Parameters!GRQ238</f>
        <v>0</v>
      </c>
      <c r="GRR36">
        <f>Parameters!GRR238</f>
        <v>0</v>
      </c>
      <c r="GRS36">
        <f>Parameters!GRS238</f>
        <v>0</v>
      </c>
      <c r="GRT36">
        <f>Parameters!GRT238</f>
        <v>0</v>
      </c>
      <c r="GRU36">
        <f>Parameters!GRU238</f>
        <v>0</v>
      </c>
      <c r="GRV36">
        <f>Parameters!GRV238</f>
        <v>0</v>
      </c>
      <c r="GRW36">
        <f>Parameters!GRW238</f>
        <v>0</v>
      </c>
      <c r="GRX36">
        <f>Parameters!GRX238</f>
        <v>0</v>
      </c>
      <c r="GRY36">
        <f>Parameters!GRY238</f>
        <v>0</v>
      </c>
      <c r="GRZ36">
        <f>Parameters!GRZ238</f>
        <v>0</v>
      </c>
      <c r="GSA36">
        <f>Parameters!GSA238</f>
        <v>0</v>
      </c>
      <c r="GSB36">
        <f>Parameters!GSB238</f>
        <v>0</v>
      </c>
      <c r="GSC36">
        <f>Parameters!GSC238</f>
        <v>0</v>
      </c>
      <c r="GSD36">
        <f>Parameters!GSD238</f>
        <v>0</v>
      </c>
      <c r="GSE36">
        <f>Parameters!GSE238</f>
        <v>0</v>
      </c>
      <c r="GSF36">
        <f>Parameters!GSF238</f>
        <v>0</v>
      </c>
      <c r="GSG36">
        <f>Parameters!GSG238</f>
        <v>0</v>
      </c>
      <c r="GSH36">
        <f>Parameters!GSH238</f>
        <v>0</v>
      </c>
      <c r="GSI36">
        <f>Parameters!GSI238</f>
        <v>0</v>
      </c>
      <c r="GSJ36">
        <f>Parameters!GSJ238</f>
        <v>0</v>
      </c>
      <c r="GSK36">
        <f>Parameters!GSK238</f>
        <v>0</v>
      </c>
      <c r="GSL36">
        <f>Parameters!GSL238</f>
        <v>0</v>
      </c>
      <c r="GSM36">
        <f>Parameters!GSM238</f>
        <v>0</v>
      </c>
      <c r="GSN36">
        <f>Parameters!GSN238</f>
        <v>0</v>
      </c>
      <c r="GSO36">
        <f>Parameters!GSO238</f>
        <v>0</v>
      </c>
      <c r="GSP36">
        <f>Parameters!GSP238</f>
        <v>0</v>
      </c>
      <c r="GSQ36">
        <f>Parameters!GSQ238</f>
        <v>0</v>
      </c>
      <c r="GSR36">
        <f>Parameters!GSR238</f>
        <v>0</v>
      </c>
      <c r="GSS36">
        <f>Parameters!GSS238</f>
        <v>0</v>
      </c>
      <c r="GST36">
        <f>Parameters!GST238</f>
        <v>0</v>
      </c>
      <c r="GSU36">
        <f>Parameters!GSU238</f>
        <v>0</v>
      </c>
      <c r="GSV36">
        <f>Parameters!GSV238</f>
        <v>0</v>
      </c>
      <c r="GSW36">
        <f>Parameters!GSW238</f>
        <v>0</v>
      </c>
      <c r="GSX36">
        <f>Parameters!GSX238</f>
        <v>0</v>
      </c>
      <c r="GSY36">
        <f>Parameters!GSY238</f>
        <v>0</v>
      </c>
      <c r="GSZ36">
        <f>Parameters!GSZ238</f>
        <v>0</v>
      </c>
      <c r="GTA36">
        <f>Parameters!GTA238</f>
        <v>0</v>
      </c>
      <c r="GTB36">
        <f>Parameters!GTB238</f>
        <v>0</v>
      </c>
      <c r="GTC36">
        <f>Parameters!GTC238</f>
        <v>0</v>
      </c>
      <c r="GTD36">
        <f>Parameters!GTD238</f>
        <v>0</v>
      </c>
      <c r="GTE36">
        <f>Parameters!GTE238</f>
        <v>0</v>
      </c>
      <c r="GTF36">
        <f>Parameters!GTF238</f>
        <v>0</v>
      </c>
      <c r="GTG36">
        <f>Parameters!GTG238</f>
        <v>0</v>
      </c>
      <c r="GTH36">
        <f>Parameters!GTH238</f>
        <v>0</v>
      </c>
      <c r="GTI36">
        <f>Parameters!GTI238</f>
        <v>0</v>
      </c>
      <c r="GTJ36">
        <f>Parameters!GTJ238</f>
        <v>0</v>
      </c>
      <c r="GTK36">
        <f>Parameters!GTK238</f>
        <v>0</v>
      </c>
      <c r="GTL36">
        <f>Parameters!GTL238</f>
        <v>0</v>
      </c>
      <c r="GTM36">
        <f>Parameters!GTM238</f>
        <v>0</v>
      </c>
      <c r="GTN36">
        <f>Parameters!GTN238</f>
        <v>0</v>
      </c>
      <c r="GTO36">
        <f>Parameters!GTO238</f>
        <v>0</v>
      </c>
      <c r="GTP36">
        <f>Parameters!GTP238</f>
        <v>0</v>
      </c>
      <c r="GTQ36">
        <f>Parameters!GTQ238</f>
        <v>0</v>
      </c>
      <c r="GTR36">
        <f>Parameters!GTR238</f>
        <v>0</v>
      </c>
      <c r="GTS36">
        <f>Parameters!GTS238</f>
        <v>0</v>
      </c>
      <c r="GTT36">
        <f>Parameters!GTT238</f>
        <v>0</v>
      </c>
      <c r="GTU36">
        <f>Parameters!GTU238</f>
        <v>0</v>
      </c>
      <c r="GTV36">
        <f>Parameters!GTV238</f>
        <v>0</v>
      </c>
      <c r="GTW36">
        <f>Parameters!GTW238</f>
        <v>0</v>
      </c>
      <c r="GTX36">
        <f>Parameters!GTX238</f>
        <v>0</v>
      </c>
      <c r="GTY36">
        <f>Parameters!GTY238</f>
        <v>0</v>
      </c>
      <c r="GTZ36">
        <f>Parameters!GTZ238</f>
        <v>0</v>
      </c>
      <c r="GUA36">
        <f>Parameters!GUA238</f>
        <v>0</v>
      </c>
      <c r="GUB36">
        <f>Parameters!GUB238</f>
        <v>0</v>
      </c>
      <c r="GUC36">
        <f>Parameters!GUC238</f>
        <v>0</v>
      </c>
      <c r="GUD36">
        <f>Parameters!GUD238</f>
        <v>0</v>
      </c>
      <c r="GUE36">
        <f>Parameters!GUE238</f>
        <v>0</v>
      </c>
      <c r="GUF36">
        <f>Parameters!GUF238</f>
        <v>0</v>
      </c>
      <c r="GUG36">
        <f>Parameters!GUG238</f>
        <v>0</v>
      </c>
      <c r="GUH36">
        <f>Parameters!GUH238</f>
        <v>0</v>
      </c>
      <c r="GUI36">
        <f>Parameters!GUI238</f>
        <v>0</v>
      </c>
      <c r="GUJ36">
        <f>Parameters!GUJ238</f>
        <v>0</v>
      </c>
      <c r="GUK36">
        <f>Parameters!GUK238</f>
        <v>0</v>
      </c>
      <c r="GUL36">
        <f>Parameters!GUL238</f>
        <v>0</v>
      </c>
      <c r="GUM36">
        <f>Parameters!GUM238</f>
        <v>0</v>
      </c>
      <c r="GUN36">
        <f>Parameters!GUN238</f>
        <v>0</v>
      </c>
      <c r="GUO36">
        <f>Parameters!GUO238</f>
        <v>0</v>
      </c>
      <c r="GUP36">
        <f>Parameters!GUP238</f>
        <v>0</v>
      </c>
      <c r="GUQ36">
        <f>Parameters!GUQ238</f>
        <v>0</v>
      </c>
      <c r="GUR36">
        <f>Parameters!GUR238</f>
        <v>0</v>
      </c>
      <c r="GUS36">
        <f>Parameters!GUS238</f>
        <v>0</v>
      </c>
      <c r="GUT36">
        <f>Parameters!GUT238</f>
        <v>0</v>
      </c>
      <c r="GUU36">
        <f>Parameters!GUU238</f>
        <v>0</v>
      </c>
      <c r="GUV36">
        <f>Parameters!GUV238</f>
        <v>0</v>
      </c>
      <c r="GUW36">
        <f>Parameters!GUW238</f>
        <v>0</v>
      </c>
      <c r="GUX36">
        <f>Parameters!GUX238</f>
        <v>0</v>
      </c>
      <c r="GUY36">
        <f>Parameters!GUY238</f>
        <v>0</v>
      </c>
      <c r="GUZ36">
        <f>Parameters!GUZ238</f>
        <v>0</v>
      </c>
      <c r="GVA36">
        <f>Parameters!GVA238</f>
        <v>0</v>
      </c>
      <c r="GVB36">
        <f>Parameters!GVB238</f>
        <v>0</v>
      </c>
      <c r="GVC36">
        <f>Parameters!GVC238</f>
        <v>0</v>
      </c>
      <c r="GVD36">
        <f>Parameters!GVD238</f>
        <v>0</v>
      </c>
      <c r="GVE36">
        <f>Parameters!GVE238</f>
        <v>0</v>
      </c>
      <c r="GVF36">
        <f>Parameters!GVF238</f>
        <v>0</v>
      </c>
      <c r="GVG36">
        <f>Parameters!GVG238</f>
        <v>0</v>
      </c>
      <c r="GVH36">
        <f>Parameters!GVH238</f>
        <v>0</v>
      </c>
      <c r="GVI36">
        <f>Parameters!GVI238</f>
        <v>0</v>
      </c>
      <c r="GVJ36">
        <f>Parameters!GVJ238</f>
        <v>0</v>
      </c>
      <c r="GVK36">
        <f>Parameters!GVK238</f>
        <v>0</v>
      </c>
      <c r="GVL36">
        <f>Parameters!GVL238</f>
        <v>0</v>
      </c>
      <c r="GVM36">
        <f>Parameters!GVM238</f>
        <v>0</v>
      </c>
      <c r="GVN36">
        <f>Parameters!GVN238</f>
        <v>0</v>
      </c>
      <c r="GVO36">
        <f>Parameters!GVO238</f>
        <v>0</v>
      </c>
      <c r="GVP36">
        <f>Parameters!GVP238</f>
        <v>0</v>
      </c>
      <c r="GVQ36">
        <f>Parameters!GVQ238</f>
        <v>0</v>
      </c>
      <c r="GVR36">
        <f>Parameters!GVR238</f>
        <v>0</v>
      </c>
      <c r="GVS36">
        <f>Parameters!GVS238</f>
        <v>0</v>
      </c>
      <c r="GVT36">
        <f>Parameters!GVT238</f>
        <v>0</v>
      </c>
      <c r="GVU36">
        <f>Parameters!GVU238</f>
        <v>0</v>
      </c>
      <c r="GVV36">
        <f>Parameters!GVV238</f>
        <v>0</v>
      </c>
      <c r="GVW36">
        <f>Parameters!GVW238</f>
        <v>0</v>
      </c>
      <c r="GVX36">
        <f>Parameters!GVX238</f>
        <v>0</v>
      </c>
      <c r="GVY36">
        <f>Parameters!GVY238</f>
        <v>0</v>
      </c>
      <c r="GVZ36">
        <f>Parameters!GVZ238</f>
        <v>0</v>
      </c>
      <c r="GWA36">
        <f>Parameters!GWA238</f>
        <v>0</v>
      </c>
      <c r="GWB36">
        <f>Parameters!GWB238</f>
        <v>0</v>
      </c>
      <c r="GWC36">
        <f>Parameters!GWC238</f>
        <v>0</v>
      </c>
      <c r="GWD36">
        <f>Parameters!GWD238</f>
        <v>0</v>
      </c>
      <c r="GWE36">
        <f>Parameters!GWE238</f>
        <v>0</v>
      </c>
      <c r="GWF36">
        <f>Parameters!GWF238</f>
        <v>0</v>
      </c>
      <c r="GWG36">
        <f>Parameters!GWG238</f>
        <v>0</v>
      </c>
      <c r="GWH36">
        <f>Parameters!GWH238</f>
        <v>0</v>
      </c>
      <c r="GWI36">
        <f>Parameters!GWI238</f>
        <v>0</v>
      </c>
      <c r="GWJ36">
        <f>Parameters!GWJ238</f>
        <v>0</v>
      </c>
      <c r="GWK36">
        <f>Parameters!GWK238</f>
        <v>0</v>
      </c>
      <c r="GWL36">
        <f>Parameters!GWL238</f>
        <v>0</v>
      </c>
      <c r="GWM36">
        <f>Parameters!GWM238</f>
        <v>0</v>
      </c>
      <c r="GWN36">
        <f>Parameters!GWN238</f>
        <v>0</v>
      </c>
      <c r="GWO36">
        <f>Parameters!GWO238</f>
        <v>0</v>
      </c>
      <c r="GWP36">
        <f>Parameters!GWP238</f>
        <v>0</v>
      </c>
      <c r="GWQ36">
        <f>Parameters!GWQ238</f>
        <v>0</v>
      </c>
      <c r="GWR36">
        <f>Parameters!GWR238</f>
        <v>0</v>
      </c>
      <c r="GWS36">
        <f>Parameters!GWS238</f>
        <v>0</v>
      </c>
      <c r="GWT36">
        <f>Parameters!GWT238</f>
        <v>0</v>
      </c>
      <c r="GWU36">
        <f>Parameters!GWU238</f>
        <v>0</v>
      </c>
      <c r="GWV36">
        <f>Parameters!GWV238</f>
        <v>0</v>
      </c>
      <c r="GWW36">
        <f>Parameters!GWW238</f>
        <v>0</v>
      </c>
      <c r="GWX36">
        <f>Parameters!GWX238</f>
        <v>0</v>
      </c>
      <c r="GWY36">
        <f>Parameters!GWY238</f>
        <v>0</v>
      </c>
      <c r="GWZ36">
        <f>Parameters!GWZ238</f>
        <v>0</v>
      </c>
      <c r="GXA36">
        <f>Parameters!GXA238</f>
        <v>0</v>
      </c>
      <c r="GXB36">
        <f>Parameters!GXB238</f>
        <v>0</v>
      </c>
      <c r="GXC36">
        <f>Parameters!GXC238</f>
        <v>0</v>
      </c>
      <c r="GXD36">
        <f>Parameters!GXD238</f>
        <v>0</v>
      </c>
      <c r="GXE36">
        <f>Parameters!GXE238</f>
        <v>0</v>
      </c>
      <c r="GXF36">
        <f>Parameters!GXF238</f>
        <v>0</v>
      </c>
      <c r="GXG36">
        <f>Parameters!GXG238</f>
        <v>0</v>
      </c>
      <c r="GXH36">
        <f>Parameters!GXH238</f>
        <v>0</v>
      </c>
      <c r="GXI36">
        <f>Parameters!GXI238</f>
        <v>0</v>
      </c>
      <c r="GXJ36">
        <f>Parameters!GXJ238</f>
        <v>0</v>
      </c>
      <c r="GXK36">
        <f>Parameters!GXK238</f>
        <v>0</v>
      </c>
      <c r="GXL36">
        <f>Parameters!GXL238</f>
        <v>0</v>
      </c>
      <c r="GXM36">
        <f>Parameters!GXM238</f>
        <v>0</v>
      </c>
      <c r="GXN36">
        <f>Parameters!GXN238</f>
        <v>0</v>
      </c>
      <c r="GXO36">
        <f>Parameters!GXO238</f>
        <v>0</v>
      </c>
      <c r="GXP36">
        <f>Parameters!GXP238</f>
        <v>0</v>
      </c>
      <c r="GXQ36">
        <f>Parameters!GXQ238</f>
        <v>0</v>
      </c>
      <c r="GXR36">
        <f>Parameters!GXR238</f>
        <v>0</v>
      </c>
      <c r="GXS36">
        <f>Parameters!GXS238</f>
        <v>0</v>
      </c>
      <c r="GXT36">
        <f>Parameters!GXT238</f>
        <v>0</v>
      </c>
      <c r="GXU36">
        <f>Parameters!GXU238</f>
        <v>0</v>
      </c>
      <c r="GXV36">
        <f>Parameters!GXV238</f>
        <v>0</v>
      </c>
      <c r="GXW36">
        <f>Parameters!GXW238</f>
        <v>0</v>
      </c>
      <c r="GXX36">
        <f>Parameters!GXX238</f>
        <v>0</v>
      </c>
      <c r="GXY36">
        <f>Parameters!GXY238</f>
        <v>0</v>
      </c>
      <c r="GXZ36">
        <f>Parameters!GXZ238</f>
        <v>0</v>
      </c>
      <c r="GYA36">
        <f>Parameters!GYA238</f>
        <v>0</v>
      </c>
      <c r="GYB36">
        <f>Parameters!GYB238</f>
        <v>0</v>
      </c>
      <c r="GYC36">
        <f>Parameters!GYC238</f>
        <v>0</v>
      </c>
      <c r="GYD36">
        <f>Parameters!GYD238</f>
        <v>0</v>
      </c>
      <c r="GYE36">
        <f>Parameters!GYE238</f>
        <v>0</v>
      </c>
      <c r="GYF36">
        <f>Parameters!GYF238</f>
        <v>0</v>
      </c>
      <c r="GYG36">
        <f>Parameters!GYG238</f>
        <v>0</v>
      </c>
      <c r="GYH36">
        <f>Parameters!GYH238</f>
        <v>0</v>
      </c>
      <c r="GYI36">
        <f>Parameters!GYI238</f>
        <v>0</v>
      </c>
      <c r="GYJ36">
        <f>Parameters!GYJ238</f>
        <v>0</v>
      </c>
      <c r="GYK36">
        <f>Parameters!GYK238</f>
        <v>0</v>
      </c>
      <c r="GYL36">
        <f>Parameters!GYL238</f>
        <v>0</v>
      </c>
      <c r="GYM36">
        <f>Parameters!GYM238</f>
        <v>0</v>
      </c>
      <c r="GYN36">
        <f>Parameters!GYN238</f>
        <v>0</v>
      </c>
      <c r="GYO36">
        <f>Parameters!GYO238</f>
        <v>0</v>
      </c>
      <c r="GYP36">
        <f>Parameters!GYP238</f>
        <v>0</v>
      </c>
      <c r="GYQ36">
        <f>Parameters!GYQ238</f>
        <v>0</v>
      </c>
      <c r="GYR36">
        <f>Parameters!GYR238</f>
        <v>0</v>
      </c>
      <c r="GYS36">
        <f>Parameters!GYS238</f>
        <v>0</v>
      </c>
      <c r="GYT36">
        <f>Parameters!GYT238</f>
        <v>0</v>
      </c>
      <c r="GYU36">
        <f>Parameters!GYU238</f>
        <v>0</v>
      </c>
      <c r="GYV36">
        <f>Parameters!GYV238</f>
        <v>0</v>
      </c>
      <c r="GYW36">
        <f>Parameters!GYW238</f>
        <v>0</v>
      </c>
      <c r="GYX36">
        <f>Parameters!GYX238</f>
        <v>0</v>
      </c>
      <c r="GYY36">
        <f>Parameters!GYY238</f>
        <v>0</v>
      </c>
      <c r="GYZ36">
        <f>Parameters!GYZ238</f>
        <v>0</v>
      </c>
      <c r="GZA36">
        <f>Parameters!GZA238</f>
        <v>0</v>
      </c>
      <c r="GZB36">
        <f>Parameters!GZB238</f>
        <v>0</v>
      </c>
      <c r="GZC36">
        <f>Parameters!GZC238</f>
        <v>0</v>
      </c>
      <c r="GZD36">
        <f>Parameters!GZD238</f>
        <v>0</v>
      </c>
      <c r="GZE36">
        <f>Parameters!GZE238</f>
        <v>0</v>
      </c>
      <c r="GZF36">
        <f>Parameters!GZF238</f>
        <v>0</v>
      </c>
      <c r="GZG36">
        <f>Parameters!GZG238</f>
        <v>0</v>
      </c>
      <c r="GZH36">
        <f>Parameters!GZH238</f>
        <v>0</v>
      </c>
      <c r="GZI36">
        <f>Parameters!GZI238</f>
        <v>0</v>
      </c>
      <c r="GZJ36">
        <f>Parameters!GZJ238</f>
        <v>0</v>
      </c>
      <c r="GZK36">
        <f>Parameters!GZK238</f>
        <v>0</v>
      </c>
      <c r="GZL36">
        <f>Parameters!GZL238</f>
        <v>0</v>
      </c>
      <c r="GZM36">
        <f>Parameters!GZM238</f>
        <v>0</v>
      </c>
      <c r="GZN36">
        <f>Parameters!GZN238</f>
        <v>0</v>
      </c>
      <c r="GZO36">
        <f>Parameters!GZO238</f>
        <v>0</v>
      </c>
      <c r="GZP36">
        <f>Parameters!GZP238</f>
        <v>0</v>
      </c>
      <c r="GZQ36">
        <f>Parameters!GZQ238</f>
        <v>0</v>
      </c>
      <c r="GZR36">
        <f>Parameters!GZR238</f>
        <v>0</v>
      </c>
      <c r="GZS36">
        <f>Parameters!GZS238</f>
        <v>0</v>
      </c>
      <c r="GZT36">
        <f>Parameters!GZT238</f>
        <v>0</v>
      </c>
      <c r="GZU36">
        <f>Parameters!GZU238</f>
        <v>0</v>
      </c>
      <c r="GZV36">
        <f>Parameters!GZV238</f>
        <v>0</v>
      </c>
      <c r="GZW36">
        <f>Parameters!GZW238</f>
        <v>0</v>
      </c>
      <c r="GZX36">
        <f>Parameters!GZX238</f>
        <v>0</v>
      </c>
      <c r="GZY36">
        <f>Parameters!GZY238</f>
        <v>0</v>
      </c>
      <c r="GZZ36">
        <f>Parameters!GZZ238</f>
        <v>0</v>
      </c>
      <c r="HAA36">
        <f>Parameters!HAA238</f>
        <v>0</v>
      </c>
      <c r="HAB36">
        <f>Parameters!HAB238</f>
        <v>0</v>
      </c>
      <c r="HAC36">
        <f>Parameters!HAC238</f>
        <v>0</v>
      </c>
      <c r="HAD36">
        <f>Parameters!HAD238</f>
        <v>0</v>
      </c>
      <c r="HAE36">
        <f>Parameters!HAE238</f>
        <v>0</v>
      </c>
      <c r="HAF36">
        <f>Parameters!HAF238</f>
        <v>0</v>
      </c>
      <c r="HAG36">
        <f>Parameters!HAG238</f>
        <v>0</v>
      </c>
      <c r="HAH36">
        <f>Parameters!HAH238</f>
        <v>0</v>
      </c>
      <c r="HAI36">
        <f>Parameters!HAI238</f>
        <v>0</v>
      </c>
      <c r="HAJ36">
        <f>Parameters!HAJ238</f>
        <v>0</v>
      </c>
      <c r="HAK36">
        <f>Parameters!HAK238</f>
        <v>0</v>
      </c>
      <c r="HAL36">
        <f>Parameters!HAL238</f>
        <v>0</v>
      </c>
      <c r="HAM36">
        <f>Parameters!HAM238</f>
        <v>0</v>
      </c>
      <c r="HAN36">
        <f>Parameters!HAN238</f>
        <v>0</v>
      </c>
      <c r="HAO36">
        <f>Parameters!HAO238</f>
        <v>0</v>
      </c>
      <c r="HAP36">
        <f>Parameters!HAP238</f>
        <v>0</v>
      </c>
      <c r="HAQ36">
        <f>Parameters!HAQ238</f>
        <v>0</v>
      </c>
      <c r="HAR36">
        <f>Parameters!HAR238</f>
        <v>0</v>
      </c>
      <c r="HAS36">
        <f>Parameters!HAS238</f>
        <v>0</v>
      </c>
      <c r="HAT36">
        <f>Parameters!HAT238</f>
        <v>0</v>
      </c>
      <c r="HAU36">
        <f>Parameters!HAU238</f>
        <v>0</v>
      </c>
      <c r="HAV36">
        <f>Parameters!HAV238</f>
        <v>0</v>
      </c>
      <c r="HAW36">
        <f>Parameters!HAW238</f>
        <v>0</v>
      </c>
      <c r="HAX36">
        <f>Parameters!HAX238</f>
        <v>0</v>
      </c>
      <c r="HAY36">
        <f>Parameters!HAY238</f>
        <v>0</v>
      </c>
      <c r="HAZ36">
        <f>Parameters!HAZ238</f>
        <v>0</v>
      </c>
      <c r="HBA36">
        <f>Parameters!HBA238</f>
        <v>0</v>
      </c>
      <c r="HBB36">
        <f>Parameters!HBB238</f>
        <v>0</v>
      </c>
      <c r="HBC36">
        <f>Parameters!HBC238</f>
        <v>0</v>
      </c>
      <c r="HBD36">
        <f>Parameters!HBD238</f>
        <v>0</v>
      </c>
      <c r="HBE36">
        <f>Parameters!HBE238</f>
        <v>0</v>
      </c>
      <c r="HBF36">
        <f>Parameters!HBF238</f>
        <v>0</v>
      </c>
      <c r="HBG36">
        <f>Parameters!HBG238</f>
        <v>0</v>
      </c>
      <c r="HBH36">
        <f>Parameters!HBH238</f>
        <v>0</v>
      </c>
      <c r="HBI36">
        <f>Parameters!HBI238</f>
        <v>0</v>
      </c>
      <c r="HBJ36">
        <f>Parameters!HBJ238</f>
        <v>0</v>
      </c>
      <c r="HBK36">
        <f>Parameters!HBK238</f>
        <v>0</v>
      </c>
      <c r="HBL36">
        <f>Parameters!HBL238</f>
        <v>0</v>
      </c>
      <c r="HBM36">
        <f>Parameters!HBM238</f>
        <v>0</v>
      </c>
      <c r="HBN36">
        <f>Parameters!HBN238</f>
        <v>0</v>
      </c>
      <c r="HBO36">
        <f>Parameters!HBO238</f>
        <v>0</v>
      </c>
      <c r="HBP36">
        <f>Parameters!HBP238</f>
        <v>0</v>
      </c>
      <c r="HBQ36">
        <f>Parameters!HBQ238</f>
        <v>0</v>
      </c>
      <c r="HBR36">
        <f>Parameters!HBR238</f>
        <v>0</v>
      </c>
      <c r="HBS36">
        <f>Parameters!HBS238</f>
        <v>0</v>
      </c>
      <c r="HBT36">
        <f>Parameters!HBT238</f>
        <v>0</v>
      </c>
      <c r="HBU36">
        <f>Parameters!HBU238</f>
        <v>0</v>
      </c>
      <c r="HBV36">
        <f>Parameters!HBV238</f>
        <v>0</v>
      </c>
      <c r="HBW36">
        <f>Parameters!HBW238</f>
        <v>0</v>
      </c>
      <c r="HBX36">
        <f>Parameters!HBX238</f>
        <v>0</v>
      </c>
      <c r="HBY36">
        <f>Parameters!HBY238</f>
        <v>0</v>
      </c>
      <c r="HBZ36">
        <f>Parameters!HBZ238</f>
        <v>0</v>
      </c>
      <c r="HCA36">
        <f>Parameters!HCA238</f>
        <v>0</v>
      </c>
      <c r="HCB36">
        <f>Parameters!HCB238</f>
        <v>0</v>
      </c>
      <c r="HCC36">
        <f>Parameters!HCC238</f>
        <v>0</v>
      </c>
      <c r="HCD36">
        <f>Parameters!HCD238</f>
        <v>0</v>
      </c>
      <c r="HCE36">
        <f>Parameters!HCE238</f>
        <v>0</v>
      </c>
      <c r="HCF36">
        <f>Parameters!HCF238</f>
        <v>0</v>
      </c>
      <c r="HCG36">
        <f>Parameters!HCG238</f>
        <v>0</v>
      </c>
      <c r="HCH36">
        <f>Parameters!HCH238</f>
        <v>0</v>
      </c>
      <c r="HCI36">
        <f>Parameters!HCI238</f>
        <v>0</v>
      </c>
      <c r="HCJ36">
        <f>Parameters!HCJ238</f>
        <v>0</v>
      </c>
      <c r="HCK36">
        <f>Parameters!HCK238</f>
        <v>0</v>
      </c>
      <c r="HCL36">
        <f>Parameters!HCL238</f>
        <v>0</v>
      </c>
      <c r="HCM36">
        <f>Parameters!HCM238</f>
        <v>0</v>
      </c>
      <c r="HCN36">
        <f>Parameters!HCN238</f>
        <v>0</v>
      </c>
      <c r="HCO36">
        <f>Parameters!HCO238</f>
        <v>0</v>
      </c>
      <c r="HCP36">
        <f>Parameters!HCP238</f>
        <v>0</v>
      </c>
      <c r="HCQ36">
        <f>Parameters!HCQ238</f>
        <v>0</v>
      </c>
      <c r="HCR36">
        <f>Parameters!HCR238</f>
        <v>0</v>
      </c>
      <c r="HCS36">
        <f>Parameters!HCS238</f>
        <v>0</v>
      </c>
      <c r="HCT36">
        <f>Parameters!HCT238</f>
        <v>0</v>
      </c>
      <c r="HCU36">
        <f>Parameters!HCU238</f>
        <v>0</v>
      </c>
      <c r="HCV36">
        <f>Parameters!HCV238</f>
        <v>0</v>
      </c>
      <c r="HCW36">
        <f>Parameters!HCW238</f>
        <v>0</v>
      </c>
      <c r="HCX36">
        <f>Parameters!HCX238</f>
        <v>0</v>
      </c>
      <c r="HCY36">
        <f>Parameters!HCY238</f>
        <v>0</v>
      </c>
      <c r="HCZ36">
        <f>Parameters!HCZ238</f>
        <v>0</v>
      </c>
      <c r="HDA36">
        <f>Parameters!HDA238</f>
        <v>0</v>
      </c>
      <c r="HDB36">
        <f>Parameters!HDB238</f>
        <v>0</v>
      </c>
      <c r="HDC36">
        <f>Parameters!HDC238</f>
        <v>0</v>
      </c>
      <c r="HDD36">
        <f>Parameters!HDD238</f>
        <v>0</v>
      </c>
      <c r="HDE36">
        <f>Parameters!HDE238</f>
        <v>0</v>
      </c>
      <c r="HDF36">
        <f>Parameters!HDF238</f>
        <v>0</v>
      </c>
      <c r="HDG36">
        <f>Parameters!HDG238</f>
        <v>0</v>
      </c>
      <c r="HDH36">
        <f>Parameters!HDH238</f>
        <v>0</v>
      </c>
      <c r="HDI36">
        <f>Parameters!HDI238</f>
        <v>0</v>
      </c>
      <c r="HDJ36">
        <f>Parameters!HDJ238</f>
        <v>0</v>
      </c>
      <c r="HDK36">
        <f>Parameters!HDK238</f>
        <v>0</v>
      </c>
      <c r="HDL36">
        <f>Parameters!HDL238</f>
        <v>0</v>
      </c>
      <c r="HDM36">
        <f>Parameters!HDM238</f>
        <v>0</v>
      </c>
      <c r="HDN36">
        <f>Parameters!HDN238</f>
        <v>0</v>
      </c>
      <c r="HDO36">
        <f>Parameters!HDO238</f>
        <v>0</v>
      </c>
      <c r="HDP36">
        <f>Parameters!HDP238</f>
        <v>0</v>
      </c>
      <c r="HDQ36">
        <f>Parameters!HDQ238</f>
        <v>0</v>
      </c>
      <c r="HDR36">
        <f>Parameters!HDR238</f>
        <v>0</v>
      </c>
      <c r="HDS36">
        <f>Parameters!HDS238</f>
        <v>0</v>
      </c>
      <c r="HDT36">
        <f>Parameters!HDT238</f>
        <v>0</v>
      </c>
      <c r="HDU36">
        <f>Parameters!HDU238</f>
        <v>0</v>
      </c>
      <c r="HDV36">
        <f>Parameters!HDV238</f>
        <v>0</v>
      </c>
      <c r="HDW36">
        <f>Parameters!HDW238</f>
        <v>0</v>
      </c>
      <c r="HDX36">
        <f>Parameters!HDX238</f>
        <v>0</v>
      </c>
      <c r="HDY36">
        <f>Parameters!HDY238</f>
        <v>0</v>
      </c>
      <c r="HDZ36">
        <f>Parameters!HDZ238</f>
        <v>0</v>
      </c>
      <c r="HEA36">
        <f>Parameters!HEA238</f>
        <v>0</v>
      </c>
      <c r="HEB36">
        <f>Parameters!HEB238</f>
        <v>0</v>
      </c>
      <c r="HEC36">
        <f>Parameters!HEC238</f>
        <v>0</v>
      </c>
      <c r="HED36">
        <f>Parameters!HED238</f>
        <v>0</v>
      </c>
      <c r="HEE36">
        <f>Parameters!HEE238</f>
        <v>0</v>
      </c>
      <c r="HEF36">
        <f>Parameters!HEF238</f>
        <v>0</v>
      </c>
      <c r="HEG36">
        <f>Parameters!HEG238</f>
        <v>0</v>
      </c>
      <c r="HEH36">
        <f>Parameters!HEH238</f>
        <v>0</v>
      </c>
      <c r="HEI36">
        <f>Parameters!HEI238</f>
        <v>0</v>
      </c>
      <c r="HEJ36">
        <f>Parameters!HEJ238</f>
        <v>0</v>
      </c>
      <c r="HEK36">
        <f>Parameters!HEK238</f>
        <v>0</v>
      </c>
      <c r="HEL36">
        <f>Parameters!HEL238</f>
        <v>0</v>
      </c>
      <c r="HEM36">
        <f>Parameters!HEM238</f>
        <v>0</v>
      </c>
      <c r="HEN36">
        <f>Parameters!HEN238</f>
        <v>0</v>
      </c>
      <c r="HEO36">
        <f>Parameters!HEO238</f>
        <v>0</v>
      </c>
      <c r="HEP36">
        <f>Parameters!HEP238</f>
        <v>0</v>
      </c>
      <c r="HEQ36">
        <f>Parameters!HEQ238</f>
        <v>0</v>
      </c>
      <c r="HER36">
        <f>Parameters!HER238</f>
        <v>0</v>
      </c>
      <c r="HES36">
        <f>Parameters!HES238</f>
        <v>0</v>
      </c>
      <c r="HET36">
        <f>Parameters!HET238</f>
        <v>0</v>
      </c>
      <c r="HEU36">
        <f>Parameters!HEU238</f>
        <v>0</v>
      </c>
      <c r="HEV36">
        <f>Parameters!HEV238</f>
        <v>0</v>
      </c>
      <c r="HEW36">
        <f>Parameters!HEW238</f>
        <v>0</v>
      </c>
      <c r="HEX36">
        <f>Parameters!HEX238</f>
        <v>0</v>
      </c>
      <c r="HEY36">
        <f>Parameters!HEY238</f>
        <v>0</v>
      </c>
      <c r="HEZ36">
        <f>Parameters!HEZ238</f>
        <v>0</v>
      </c>
      <c r="HFA36">
        <f>Parameters!HFA238</f>
        <v>0</v>
      </c>
      <c r="HFB36">
        <f>Parameters!HFB238</f>
        <v>0</v>
      </c>
      <c r="HFC36">
        <f>Parameters!HFC238</f>
        <v>0</v>
      </c>
      <c r="HFD36">
        <f>Parameters!HFD238</f>
        <v>0</v>
      </c>
      <c r="HFE36">
        <f>Parameters!HFE238</f>
        <v>0</v>
      </c>
      <c r="HFF36">
        <f>Parameters!HFF238</f>
        <v>0</v>
      </c>
      <c r="HFG36">
        <f>Parameters!HFG238</f>
        <v>0</v>
      </c>
      <c r="HFH36">
        <f>Parameters!HFH238</f>
        <v>0</v>
      </c>
      <c r="HFI36">
        <f>Parameters!HFI238</f>
        <v>0</v>
      </c>
      <c r="HFJ36">
        <f>Parameters!HFJ238</f>
        <v>0</v>
      </c>
      <c r="HFK36">
        <f>Parameters!HFK238</f>
        <v>0</v>
      </c>
      <c r="HFL36">
        <f>Parameters!HFL238</f>
        <v>0</v>
      </c>
      <c r="HFM36">
        <f>Parameters!HFM238</f>
        <v>0</v>
      </c>
      <c r="HFN36">
        <f>Parameters!HFN238</f>
        <v>0</v>
      </c>
      <c r="HFO36">
        <f>Parameters!HFO238</f>
        <v>0</v>
      </c>
      <c r="HFP36">
        <f>Parameters!HFP238</f>
        <v>0</v>
      </c>
      <c r="HFQ36">
        <f>Parameters!HFQ238</f>
        <v>0</v>
      </c>
      <c r="HFR36">
        <f>Parameters!HFR238</f>
        <v>0</v>
      </c>
      <c r="HFS36">
        <f>Parameters!HFS238</f>
        <v>0</v>
      </c>
      <c r="HFT36">
        <f>Parameters!HFT238</f>
        <v>0</v>
      </c>
      <c r="HFU36">
        <f>Parameters!HFU238</f>
        <v>0</v>
      </c>
      <c r="HFV36">
        <f>Parameters!HFV238</f>
        <v>0</v>
      </c>
      <c r="HFW36">
        <f>Parameters!HFW238</f>
        <v>0</v>
      </c>
      <c r="HFX36">
        <f>Parameters!HFX238</f>
        <v>0</v>
      </c>
      <c r="HFY36">
        <f>Parameters!HFY238</f>
        <v>0</v>
      </c>
      <c r="HFZ36">
        <f>Parameters!HFZ238</f>
        <v>0</v>
      </c>
      <c r="HGA36">
        <f>Parameters!HGA238</f>
        <v>0</v>
      </c>
      <c r="HGB36">
        <f>Parameters!HGB238</f>
        <v>0</v>
      </c>
      <c r="HGC36">
        <f>Parameters!HGC238</f>
        <v>0</v>
      </c>
      <c r="HGD36">
        <f>Parameters!HGD238</f>
        <v>0</v>
      </c>
      <c r="HGE36">
        <f>Parameters!HGE238</f>
        <v>0</v>
      </c>
      <c r="HGF36">
        <f>Parameters!HGF238</f>
        <v>0</v>
      </c>
      <c r="HGG36">
        <f>Parameters!HGG238</f>
        <v>0</v>
      </c>
      <c r="HGH36">
        <f>Parameters!HGH238</f>
        <v>0</v>
      </c>
      <c r="HGI36">
        <f>Parameters!HGI238</f>
        <v>0</v>
      </c>
      <c r="HGJ36">
        <f>Parameters!HGJ238</f>
        <v>0</v>
      </c>
      <c r="HGK36">
        <f>Parameters!HGK238</f>
        <v>0</v>
      </c>
      <c r="HGL36">
        <f>Parameters!HGL238</f>
        <v>0</v>
      </c>
      <c r="HGM36">
        <f>Parameters!HGM238</f>
        <v>0</v>
      </c>
      <c r="HGN36">
        <f>Parameters!HGN238</f>
        <v>0</v>
      </c>
      <c r="HGO36">
        <f>Parameters!HGO238</f>
        <v>0</v>
      </c>
      <c r="HGP36">
        <f>Parameters!HGP238</f>
        <v>0</v>
      </c>
      <c r="HGQ36">
        <f>Parameters!HGQ238</f>
        <v>0</v>
      </c>
      <c r="HGR36">
        <f>Parameters!HGR238</f>
        <v>0</v>
      </c>
      <c r="HGS36">
        <f>Parameters!HGS238</f>
        <v>0</v>
      </c>
      <c r="HGT36">
        <f>Parameters!HGT238</f>
        <v>0</v>
      </c>
      <c r="HGU36">
        <f>Parameters!HGU238</f>
        <v>0</v>
      </c>
      <c r="HGV36">
        <f>Parameters!HGV238</f>
        <v>0</v>
      </c>
      <c r="HGW36">
        <f>Parameters!HGW238</f>
        <v>0</v>
      </c>
      <c r="HGX36">
        <f>Parameters!HGX238</f>
        <v>0</v>
      </c>
      <c r="HGY36">
        <f>Parameters!HGY238</f>
        <v>0</v>
      </c>
      <c r="HGZ36">
        <f>Parameters!HGZ238</f>
        <v>0</v>
      </c>
      <c r="HHA36">
        <f>Parameters!HHA238</f>
        <v>0</v>
      </c>
      <c r="HHB36">
        <f>Parameters!HHB238</f>
        <v>0</v>
      </c>
      <c r="HHC36">
        <f>Parameters!HHC238</f>
        <v>0</v>
      </c>
      <c r="HHD36">
        <f>Parameters!HHD238</f>
        <v>0</v>
      </c>
      <c r="HHE36">
        <f>Parameters!HHE238</f>
        <v>0</v>
      </c>
      <c r="HHF36">
        <f>Parameters!HHF238</f>
        <v>0</v>
      </c>
      <c r="HHG36">
        <f>Parameters!HHG238</f>
        <v>0</v>
      </c>
      <c r="HHH36">
        <f>Parameters!HHH238</f>
        <v>0</v>
      </c>
      <c r="HHI36">
        <f>Parameters!HHI238</f>
        <v>0</v>
      </c>
      <c r="HHJ36">
        <f>Parameters!HHJ238</f>
        <v>0</v>
      </c>
      <c r="HHK36">
        <f>Parameters!HHK238</f>
        <v>0</v>
      </c>
      <c r="HHL36">
        <f>Parameters!HHL238</f>
        <v>0</v>
      </c>
      <c r="HHM36">
        <f>Parameters!HHM238</f>
        <v>0</v>
      </c>
      <c r="HHN36">
        <f>Parameters!HHN238</f>
        <v>0</v>
      </c>
      <c r="HHO36">
        <f>Parameters!HHO238</f>
        <v>0</v>
      </c>
      <c r="HHP36">
        <f>Parameters!HHP238</f>
        <v>0</v>
      </c>
      <c r="HHQ36">
        <f>Parameters!HHQ238</f>
        <v>0</v>
      </c>
      <c r="HHR36">
        <f>Parameters!HHR238</f>
        <v>0</v>
      </c>
      <c r="HHS36">
        <f>Parameters!HHS238</f>
        <v>0</v>
      </c>
      <c r="HHT36">
        <f>Parameters!HHT238</f>
        <v>0</v>
      </c>
      <c r="HHU36">
        <f>Parameters!HHU238</f>
        <v>0</v>
      </c>
      <c r="HHV36">
        <f>Parameters!HHV238</f>
        <v>0</v>
      </c>
      <c r="HHW36">
        <f>Parameters!HHW238</f>
        <v>0</v>
      </c>
      <c r="HHX36">
        <f>Parameters!HHX238</f>
        <v>0</v>
      </c>
      <c r="HHY36">
        <f>Parameters!HHY238</f>
        <v>0</v>
      </c>
      <c r="HHZ36">
        <f>Parameters!HHZ238</f>
        <v>0</v>
      </c>
      <c r="HIA36">
        <f>Parameters!HIA238</f>
        <v>0</v>
      </c>
      <c r="HIB36">
        <f>Parameters!HIB238</f>
        <v>0</v>
      </c>
      <c r="HIC36">
        <f>Parameters!HIC238</f>
        <v>0</v>
      </c>
      <c r="HID36">
        <f>Parameters!HID238</f>
        <v>0</v>
      </c>
      <c r="HIE36">
        <f>Parameters!HIE238</f>
        <v>0</v>
      </c>
      <c r="HIF36">
        <f>Parameters!HIF238</f>
        <v>0</v>
      </c>
      <c r="HIG36">
        <f>Parameters!HIG238</f>
        <v>0</v>
      </c>
      <c r="HIH36">
        <f>Parameters!HIH238</f>
        <v>0</v>
      </c>
      <c r="HII36">
        <f>Parameters!HII238</f>
        <v>0</v>
      </c>
      <c r="HIJ36">
        <f>Parameters!HIJ238</f>
        <v>0</v>
      </c>
      <c r="HIK36">
        <f>Parameters!HIK238</f>
        <v>0</v>
      </c>
      <c r="HIL36">
        <f>Parameters!HIL238</f>
        <v>0</v>
      </c>
      <c r="HIM36">
        <f>Parameters!HIM238</f>
        <v>0</v>
      </c>
      <c r="HIN36">
        <f>Parameters!HIN238</f>
        <v>0</v>
      </c>
      <c r="HIO36">
        <f>Parameters!HIO238</f>
        <v>0</v>
      </c>
      <c r="HIP36">
        <f>Parameters!HIP238</f>
        <v>0</v>
      </c>
      <c r="HIQ36">
        <f>Parameters!HIQ238</f>
        <v>0</v>
      </c>
      <c r="HIR36">
        <f>Parameters!HIR238</f>
        <v>0</v>
      </c>
      <c r="HIS36">
        <f>Parameters!HIS238</f>
        <v>0</v>
      </c>
      <c r="HIT36">
        <f>Parameters!HIT238</f>
        <v>0</v>
      </c>
      <c r="HIU36">
        <f>Parameters!HIU238</f>
        <v>0</v>
      </c>
      <c r="HIV36">
        <f>Parameters!HIV238</f>
        <v>0</v>
      </c>
      <c r="HIW36">
        <f>Parameters!HIW238</f>
        <v>0</v>
      </c>
      <c r="HIX36">
        <f>Parameters!HIX238</f>
        <v>0</v>
      </c>
      <c r="HIY36">
        <f>Parameters!HIY238</f>
        <v>0</v>
      </c>
      <c r="HIZ36">
        <f>Parameters!HIZ238</f>
        <v>0</v>
      </c>
      <c r="HJA36">
        <f>Parameters!HJA238</f>
        <v>0</v>
      </c>
      <c r="HJB36">
        <f>Parameters!HJB238</f>
        <v>0</v>
      </c>
      <c r="HJC36">
        <f>Parameters!HJC238</f>
        <v>0</v>
      </c>
      <c r="HJD36">
        <f>Parameters!HJD238</f>
        <v>0</v>
      </c>
      <c r="HJE36">
        <f>Parameters!HJE238</f>
        <v>0</v>
      </c>
      <c r="HJF36">
        <f>Parameters!HJF238</f>
        <v>0</v>
      </c>
      <c r="HJG36">
        <f>Parameters!HJG238</f>
        <v>0</v>
      </c>
      <c r="HJH36">
        <f>Parameters!HJH238</f>
        <v>0</v>
      </c>
      <c r="HJI36">
        <f>Parameters!HJI238</f>
        <v>0</v>
      </c>
      <c r="HJJ36">
        <f>Parameters!HJJ238</f>
        <v>0</v>
      </c>
      <c r="HJK36">
        <f>Parameters!HJK238</f>
        <v>0</v>
      </c>
      <c r="HJL36">
        <f>Parameters!HJL238</f>
        <v>0</v>
      </c>
      <c r="HJM36">
        <f>Parameters!HJM238</f>
        <v>0</v>
      </c>
      <c r="HJN36">
        <f>Parameters!HJN238</f>
        <v>0</v>
      </c>
      <c r="HJO36">
        <f>Parameters!HJO238</f>
        <v>0</v>
      </c>
      <c r="HJP36">
        <f>Parameters!HJP238</f>
        <v>0</v>
      </c>
      <c r="HJQ36">
        <f>Parameters!HJQ238</f>
        <v>0</v>
      </c>
      <c r="HJR36">
        <f>Parameters!HJR238</f>
        <v>0</v>
      </c>
      <c r="HJS36">
        <f>Parameters!HJS238</f>
        <v>0</v>
      </c>
      <c r="HJT36">
        <f>Parameters!HJT238</f>
        <v>0</v>
      </c>
      <c r="HJU36">
        <f>Parameters!HJU238</f>
        <v>0</v>
      </c>
      <c r="HJV36">
        <f>Parameters!HJV238</f>
        <v>0</v>
      </c>
      <c r="HJW36">
        <f>Parameters!HJW238</f>
        <v>0</v>
      </c>
      <c r="HJX36">
        <f>Parameters!HJX238</f>
        <v>0</v>
      </c>
      <c r="HJY36">
        <f>Parameters!HJY238</f>
        <v>0</v>
      </c>
      <c r="HJZ36">
        <f>Parameters!HJZ238</f>
        <v>0</v>
      </c>
      <c r="HKA36">
        <f>Parameters!HKA238</f>
        <v>0</v>
      </c>
      <c r="HKB36">
        <f>Parameters!HKB238</f>
        <v>0</v>
      </c>
      <c r="HKC36">
        <f>Parameters!HKC238</f>
        <v>0</v>
      </c>
      <c r="HKD36">
        <f>Parameters!HKD238</f>
        <v>0</v>
      </c>
      <c r="HKE36">
        <f>Parameters!HKE238</f>
        <v>0</v>
      </c>
      <c r="HKF36">
        <f>Parameters!HKF238</f>
        <v>0</v>
      </c>
      <c r="HKG36">
        <f>Parameters!HKG238</f>
        <v>0</v>
      </c>
      <c r="HKH36">
        <f>Parameters!HKH238</f>
        <v>0</v>
      </c>
      <c r="HKI36">
        <f>Parameters!HKI238</f>
        <v>0</v>
      </c>
      <c r="HKJ36">
        <f>Parameters!HKJ238</f>
        <v>0</v>
      </c>
      <c r="HKK36">
        <f>Parameters!HKK238</f>
        <v>0</v>
      </c>
      <c r="HKL36">
        <f>Parameters!HKL238</f>
        <v>0</v>
      </c>
      <c r="HKM36">
        <f>Parameters!HKM238</f>
        <v>0</v>
      </c>
      <c r="HKN36">
        <f>Parameters!HKN238</f>
        <v>0</v>
      </c>
      <c r="HKO36">
        <f>Parameters!HKO238</f>
        <v>0</v>
      </c>
      <c r="HKP36">
        <f>Parameters!HKP238</f>
        <v>0</v>
      </c>
      <c r="HKQ36">
        <f>Parameters!HKQ238</f>
        <v>0</v>
      </c>
      <c r="HKR36">
        <f>Parameters!HKR238</f>
        <v>0</v>
      </c>
      <c r="HKS36">
        <f>Parameters!HKS238</f>
        <v>0</v>
      </c>
      <c r="HKT36">
        <f>Parameters!HKT238</f>
        <v>0</v>
      </c>
      <c r="HKU36">
        <f>Parameters!HKU238</f>
        <v>0</v>
      </c>
      <c r="HKV36">
        <f>Parameters!HKV238</f>
        <v>0</v>
      </c>
      <c r="HKW36">
        <f>Parameters!HKW238</f>
        <v>0</v>
      </c>
      <c r="HKX36">
        <f>Parameters!HKX238</f>
        <v>0</v>
      </c>
      <c r="HKY36">
        <f>Parameters!HKY238</f>
        <v>0</v>
      </c>
      <c r="HKZ36">
        <f>Parameters!HKZ238</f>
        <v>0</v>
      </c>
      <c r="HLA36">
        <f>Parameters!HLA238</f>
        <v>0</v>
      </c>
      <c r="HLB36">
        <f>Parameters!HLB238</f>
        <v>0</v>
      </c>
      <c r="HLC36">
        <f>Parameters!HLC238</f>
        <v>0</v>
      </c>
      <c r="HLD36">
        <f>Parameters!HLD238</f>
        <v>0</v>
      </c>
      <c r="HLE36">
        <f>Parameters!HLE238</f>
        <v>0</v>
      </c>
      <c r="HLF36">
        <f>Parameters!HLF238</f>
        <v>0</v>
      </c>
      <c r="HLG36">
        <f>Parameters!HLG238</f>
        <v>0</v>
      </c>
      <c r="HLH36">
        <f>Parameters!HLH238</f>
        <v>0</v>
      </c>
      <c r="HLI36">
        <f>Parameters!HLI238</f>
        <v>0</v>
      </c>
      <c r="HLJ36">
        <f>Parameters!HLJ238</f>
        <v>0</v>
      </c>
      <c r="HLK36">
        <f>Parameters!HLK238</f>
        <v>0</v>
      </c>
      <c r="HLL36">
        <f>Parameters!HLL238</f>
        <v>0</v>
      </c>
      <c r="HLM36">
        <f>Parameters!HLM238</f>
        <v>0</v>
      </c>
      <c r="HLN36">
        <f>Parameters!HLN238</f>
        <v>0</v>
      </c>
      <c r="HLO36">
        <f>Parameters!HLO238</f>
        <v>0</v>
      </c>
      <c r="HLP36">
        <f>Parameters!HLP238</f>
        <v>0</v>
      </c>
      <c r="HLQ36">
        <f>Parameters!HLQ238</f>
        <v>0</v>
      </c>
      <c r="HLR36">
        <f>Parameters!HLR238</f>
        <v>0</v>
      </c>
      <c r="HLS36">
        <f>Parameters!HLS238</f>
        <v>0</v>
      </c>
      <c r="HLT36">
        <f>Parameters!HLT238</f>
        <v>0</v>
      </c>
      <c r="HLU36">
        <f>Parameters!HLU238</f>
        <v>0</v>
      </c>
      <c r="HLV36">
        <f>Parameters!HLV238</f>
        <v>0</v>
      </c>
      <c r="HLW36">
        <f>Parameters!HLW238</f>
        <v>0</v>
      </c>
      <c r="HLX36">
        <f>Parameters!HLX238</f>
        <v>0</v>
      </c>
      <c r="HLY36">
        <f>Parameters!HLY238</f>
        <v>0</v>
      </c>
      <c r="HLZ36">
        <f>Parameters!HLZ238</f>
        <v>0</v>
      </c>
      <c r="HMA36">
        <f>Parameters!HMA238</f>
        <v>0</v>
      </c>
      <c r="HMB36">
        <f>Parameters!HMB238</f>
        <v>0</v>
      </c>
      <c r="HMC36">
        <f>Parameters!HMC238</f>
        <v>0</v>
      </c>
      <c r="HMD36">
        <f>Parameters!HMD238</f>
        <v>0</v>
      </c>
      <c r="HME36">
        <f>Parameters!HME238</f>
        <v>0</v>
      </c>
      <c r="HMF36">
        <f>Parameters!HMF238</f>
        <v>0</v>
      </c>
      <c r="HMG36">
        <f>Parameters!HMG238</f>
        <v>0</v>
      </c>
      <c r="HMH36">
        <f>Parameters!HMH238</f>
        <v>0</v>
      </c>
      <c r="HMI36">
        <f>Parameters!HMI238</f>
        <v>0</v>
      </c>
      <c r="HMJ36">
        <f>Parameters!HMJ238</f>
        <v>0</v>
      </c>
      <c r="HMK36">
        <f>Parameters!HMK238</f>
        <v>0</v>
      </c>
      <c r="HML36">
        <f>Parameters!HML238</f>
        <v>0</v>
      </c>
      <c r="HMM36">
        <f>Parameters!HMM238</f>
        <v>0</v>
      </c>
      <c r="HMN36">
        <f>Parameters!HMN238</f>
        <v>0</v>
      </c>
      <c r="HMO36">
        <f>Parameters!HMO238</f>
        <v>0</v>
      </c>
      <c r="HMP36">
        <f>Parameters!HMP238</f>
        <v>0</v>
      </c>
      <c r="HMQ36">
        <f>Parameters!HMQ238</f>
        <v>0</v>
      </c>
      <c r="HMR36">
        <f>Parameters!HMR238</f>
        <v>0</v>
      </c>
      <c r="HMS36">
        <f>Parameters!HMS238</f>
        <v>0</v>
      </c>
      <c r="HMT36">
        <f>Parameters!HMT238</f>
        <v>0</v>
      </c>
      <c r="HMU36">
        <f>Parameters!HMU238</f>
        <v>0</v>
      </c>
      <c r="HMV36">
        <f>Parameters!HMV238</f>
        <v>0</v>
      </c>
      <c r="HMW36">
        <f>Parameters!HMW238</f>
        <v>0</v>
      </c>
      <c r="HMX36">
        <f>Parameters!HMX238</f>
        <v>0</v>
      </c>
      <c r="HMY36">
        <f>Parameters!HMY238</f>
        <v>0</v>
      </c>
      <c r="HMZ36">
        <f>Parameters!HMZ238</f>
        <v>0</v>
      </c>
      <c r="HNA36">
        <f>Parameters!HNA238</f>
        <v>0</v>
      </c>
      <c r="HNB36">
        <f>Parameters!HNB238</f>
        <v>0</v>
      </c>
      <c r="HNC36">
        <f>Parameters!HNC238</f>
        <v>0</v>
      </c>
      <c r="HND36">
        <f>Parameters!HND238</f>
        <v>0</v>
      </c>
      <c r="HNE36">
        <f>Parameters!HNE238</f>
        <v>0</v>
      </c>
      <c r="HNF36">
        <f>Parameters!HNF238</f>
        <v>0</v>
      </c>
      <c r="HNG36">
        <f>Parameters!HNG238</f>
        <v>0</v>
      </c>
      <c r="HNH36">
        <f>Parameters!HNH238</f>
        <v>0</v>
      </c>
      <c r="HNI36">
        <f>Parameters!HNI238</f>
        <v>0</v>
      </c>
      <c r="HNJ36">
        <f>Parameters!HNJ238</f>
        <v>0</v>
      </c>
      <c r="HNK36">
        <f>Parameters!HNK238</f>
        <v>0</v>
      </c>
      <c r="HNL36">
        <f>Parameters!HNL238</f>
        <v>0</v>
      </c>
      <c r="HNM36">
        <f>Parameters!HNM238</f>
        <v>0</v>
      </c>
      <c r="HNN36">
        <f>Parameters!HNN238</f>
        <v>0</v>
      </c>
      <c r="HNO36">
        <f>Parameters!HNO238</f>
        <v>0</v>
      </c>
      <c r="HNP36">
        <f>Parameters!HNP238</f>
        <v>0</v>
      </c>
      <c r="HNQ36">
        <f>Parameters!HNQ238</f>
        <v>0</v>
      </c>
      <c r="HNR36">
        <f>Parameters!HNR238</f>
        <v>0</v>
      </c>
      <c r="HNS36">
        <f>Parameters!HNS238</f>
        <v>0</v>
      </c>
      <c r="HNT36">
        <f>Parameters!HNT238</f>
        <v>0</v>
      </c>
      <c r="HNU36">
        <f>Parameters!HNU238</f>
        <v>0</v>
      </c>
      <c r="HNV36">
        <f>Parameters!HNV238</f>
        <v>0</v>
      </c>
      <c r="HNW36">
        <f>Parameters!HNW238</f>
        <v>0</v>
      </c>
      <c r="HNX36">
        <f>Parameters!HNX238</f>
        <v>0</v>
      </c>
      <c r="HNY36">
        <f>Parameters!HNY238</f>
        <v>0</v>
      </c>
      <c r="HNZ36">
        <f>Parameters!HNZ238</f>
        <v>0</v>
      </c>
      <c r="HOA36">
        <f>Parameters!HOA238</f>
        <v>0</v>
      </c>
      <c r="HOB36">
        <f>Parameters!HOB238</f>
        <v>0</v>
      </c>
      <c r="HOC36">
        <f>Parameters!HOC238</f>
        <v>0</v>
      </c>
      <c r="HOD36">
        <f>Parameters!HOD238</f>
        <v>0</v>
      </c>
      <c r="HOE36">
        <f>Parameters!HOE238</f>
        <v>0</v>
      </c>
      <c r="HOF36">
        <f>Parameters!HOF238</f>
        <v>0</v>
      </c>
      <c r="HOG36">
        <f>Parameters!HOG238</f>
        <v>0</v>
      </c>
      <c r="HOH36">
        <f>Parameters!HOH238</f>
        <v>0</v>
      </c>
      <c r="HOI36">
        <f>Parameters!HOI238</f>
        <v>0</v>
      </c>
      <c r="HOJ36">
        <f>Parameters!HOJ238</f>
        <v>0</v>
      </c>
      <c r="HOK36">
        <f>Parameters!HOK238</f>
        <v>0</v>
      </c>
      <c r="HOL36">
        <f>Parameters!HOL238</f>
        <v>0</v>
      </c>
      <c r="HOM36">
        <f>Parameters!HOM238</f>
        <v>0</v>
      </c>
      <c r="HON36">
        <f>Parameters!HON238</f>
        <v>0</v>
      </c>
      <c r="HOO36">
        <f>Parameters!HOO238</f>
        <v>0</v>
      </c>
      <c r="HOP36">
        <f>Parameters!HOP238</f>
        <v>0</v>
      </c>
      <c r="HOQ36">
        <f>Parameters!HOQ238</f>
        <v>0</v>
      </c>
      <c r="HOR36">
        <f>Parameters!HOR238</f>
        <v>0</v>
      </c>
      <c r="HOS36">
        <f>Parameters!HOS238</f>
        <v>0</v>
      </c>
      <c r="HOT36">
        <f>Parameters!HOT238</f>
        <v>0</v>
      </c>
      <c r="HOU36">
        <f>Parameters!HOU238</f>
        <v>0</v>
      </c>
      <c r="HOV36">
        <f>Parameters!HOV238</f>
        <v>0</v>
      </c>
      <c r="HOW36">
        <f>Parameters!HOW238</f>
        <v>0</v>
      </c>
      <c r="HOX36">
        <f>Parameters!HOX238</f>
        <v>0</v>
      </c>
      <c r="HOY36">
        <f>Parameters!HOY238</f>
        <v>0</v>
      </c>
      <c r="HOZ36">
        <f>Parameters!HOZ238</f>
        <v>0</v>
      </c>
      <c r="HPA36">
        <f>Parameters!HPA238</f>
        <v>0</v>
      </c>
      <c r="HPB36">
        <f>Parameters!HPB238</f>
        <v>0</v>
      </c>
      <c r="HPC36">
        <f>Parameters!HPC238</f>
        <v>0</v>
      </c>
      <c r="HPD36">
        <f>Parameters!HPD238</f>
        <v>0</v>
      </c>
      <c r="HPE36">
        <f>Parameters!HPE238</f>
        <v>0</v>
      </c>
      <c r="HPF36">
        <f>Parameters!HPF238</f>
        <v>0</v>
      </c>
      <c r="HPG36">
        <f>Parameters!HPG238</f>
        <v>0</v>
      </c>
      <c r="HPH36">
        <f>Parameters!HPH238</f>
        <v>0</v>
      </c>
      <c r="HPI36">
        <f>Parameters!HPI238</f>
        <v>0</v>
      </c>
      <c r="HPJ36">
        <f>Parameters!HPJ238</f>
        <v>0</v>
      </c>
      <c r="HPK36">
        <f>Parameters!HPK238</f>
        <v>0</v>
      </c>
      <c r="HPL36">
        <f>Parameters!HPL238</f>
        <v>0</v>
      </c>
      <c r="HPM36">
        <f>Parameters!HPM238</f>
        <v>0</v>
      </c>
      <c r="HPN36">
        <f>Parameters!HPN238</f>
        <v>0</v>
      </c>
      <c r="HPO36">
        <f>Parameters!HPO238</f>
        <v>0</v>
      </c>
      <c r="HPP36">
        <f>Parameters!HPP238</f>
        <v>0</v>
      </c>
      <c r="HPQ36">
        <f>Parameters!HPQ238</f>
        <v>0</v>
      </c>
      <c r="HPR36">
        <f>Parameters!HPR238</f>
        <v>0</v>
      </c>
      <c r="HPS36">
        <f>Parameters!HPS238</f>
        <v>0</v>
      </c>
      <c r="HPT36">
        <f>Parameters!HPT238</f>
        <v>0</v>
      </c>
      <c r="HPU36">
        <f>Parameters!HPU238</f>
        <v>0</v>
      </c>
      <c r="HPV36">
        <f>Parameters!HPV238</f>
        <v>0</v>
      </c>
      <c r="HPW36">
        <f>Parameters!HPW238</f>
        <v>0</v>
      </c>
      <c r="HPX36">
        <f>Parameters!HPX238</f>
        <v>0</v>
      </c>
      <c r="HPY36">
        <f>Parameters!HPY238</f>
        <v>0</v>
      </c>
      <c r="HPZ36">
        <f>Parameters!HPZ238</f>
        <v>0</v>
      </c>
      <c r="HQA36">
        <f>Parameters!HQA238</f>
        <v>0</v>
      </c>
      <c r="HQB36">
        <f>Parameters!HQB238</f>
        <v>0</v>
      </c>
      <c r="HQC36">
        <f>Parameters!HQC238</f>
        <v>0</v>
      </c>
      <c r="HQD36">
        <f>Parameters!HQD238</f>
        <v>0</v>
      </c>
      <c r="HQE36">
        <f>Parameters!HQE238</f>
        <v>0</v>
      </c>
      <c r="HQF36">
        <f>Parameters!HQF238</f>
        <v>0</v>
      </c>
      <c r="HQG36">
        <f>Parameters!HQG238</f>
        <v>0</v>
      </c>
      <c r="HQH36">
        <f>Parameters!HQH238</f>
        <v>0</v>
      </c>
      <c r="HQI36">
        <f>Parameters!HQI238</f>
        <v>0</v>
      </c>
      <c r="HQJ36">
        <f>Parameters!HQJ238</f>
        <v>0</v>
      </c>
      <c r="HQK36">
        <f>Parameters!HQK238</f>
        <v>0</v>
      </c>
      <c r="HQL36">
        <f>Parameters!HQL238</f>
        <v>0</v>
      </c>
      <c r="HQM36">
        <f>Parameters!HQM238</f>
        <v>0</v>
      </c>
      <c r="HQN36">
        <f>Parameters!HQN238</f>
        <v>0</v>
      </c>
      <c r="HQO36">
        <f>Parameters!HQO238</f>
        <v>0</v>
      </c>
      <c r="HQP36">
        <f>Parameters!HQP238</f>
        <v>0</v>
      </c>
      <c r="HQQ36">
        <f>Parameters!HQQ238</f>
        <v>0</v>
      </c>
      <c r="HQR36">
        <f>Parameters!HQR238</f>
        <v>0</v>
      </c>
      <c r="HQS36">
        <f>Parameters!HQS238</f>
        <v>0</v>
      </c>
      <c r="HQT36">
        <f>Parameters!HQT238</f>
        <v>0</v>
      </c>
      <c r="HQU36">
        <f>Parameters!HQU238</f>
        <v>0</v>
      </c>
      <c r="HQV36">
        <f>Parameters!HQV238</f>
        <v>0</v>
      </c>
      <c r="HQW36">
        <f>Parameters!HQW238</f>
        <v>0</v>
      </c>
      <c r="HQX36">
        <f>Parameters!HQX238</f>
        <v>0</v>
      </c>
      <c r="HQY36">
        <f>Parameters!HQY238</f>
        <v>0</v>
      </c>
      <c r="HQZ36">
        <f>Parameters!HQZ238</f>
        <v>0</v>
      </c>
      <c r="HRA36">
        <f>Parameters!HRA238</f>
        <v>0</v>
      </c>
      <c r="HRB36">
        <f>Parameters!HRB238</f>
        <v>0</v>
      </c>
      <c r="HRC36">
        <f>Parameters!HRC238</f>
        <v>0</v>
      </c>
      <c r="HRD36">
        <f>Parameters!HRD238</f>
        <v>0</v>
      </c>
      <c r="HRE36">
        <f>Parameters!HRE238</f>
        <v>0</v>
      </c>
      <c r="HRF36">
        <f>Parameters!HRF238</f>
        <v>0</v>
      </c>
      <c r="HRG36">
        <f>Parameters!HRG238</f>
        <v>0</v>
      </c>
      <c r="HRH36">
        <f>Parameters!HRH238</f>
        <v>0</v>
      </c>
      <c r="HRI36">
        <f>Parameters!HRI238</f>
        <v>0</v>
      </c>
      <c r="HRJ36">
        <f>Parameters!HRJ238</f>
        <v>0</v>
      </c>
      <c r="HRK36">
        <f>Parameters!HRK238</f>
        <v>0</v>
      </c>
      <c r="HRL36">
        <f>Parameters!HRL238</f>
        <v>0</v>
      </c>
      <c r="HRM36">
        <f>Parameters!HRM238</f>
        <v>0</v>
      </c>
      <c r="HRN36">
        <f>Parameters!HRN238</f>
        <v>0</v>
      </c>
      <c r="HRO36">
        <f>Parameters!HRO238</f>
        <v>0</v>
      </c>
      <c r="HRP36">
        <f>Parameters!HRP238</f>
        <v>0</v>
      </c>
      <c r="HRQ36">
        <f>Parameters!HRQ238</f>
        <v>0</v>
      </c>
      <c r="HRR36">
        <f>Parameters!HRR238</f>
        <v>0</v>
      </c>
      <c r="HRS36">
        <f>Parameters!HRS238</f>
        <v>0</v>
      </c>
      <c r="HRT36">
        <f>Parameters!HRT238</f>
        <v>0</v>
      </c>
      <c r="HRU36">
        <f>Parameters!HRU238</f>
        <v>0</v>
      </c>
      <c r="HRV36">
        <f>Parameters!HRV238</f>
        <v>0</v>
      </c>
      <c r="HRW36">
        <f>Parameters!HRW238</f>
        <v>0</v>
      </c>
      <c r="HRX36">
        <f>Parameters!HRX238</f>
        <v>0</v>
      </c>
      <c r="HRY36">
        <f>Parameters!HRY238</f>
        <v>0</v>
      </c>
      <c r="HRZ36">
        <f>Parameters!HRZ238</f>
        <v>0</v>
      </c>
      <c r="HSA36">
        <f>Parameters!HSA238</f>
        <v>0</v>
      </c>
      <c r="HSB36">
        <f>Parameters!HSB238</f>
        <v>0</v>
      </c>
      <c r="HSC36">
        <f>Parameters!HSC238</f>
        <v>0</v>
      </c>
      <c r="HSD36">
        <f>Parameters!HSD238</f>
        <v>0</v>
      </c>
      <c r="HSE36">
        <f>Parameters!HSE238</f>
        <v>0</v>
      </c>
      <c r="HSF36">
        <f>Parameters!HSF238</f>
        <v>0</v>
      </c>
      <c r="HSG36">
        <f>Parameters!HSG238</f>
        <v>0</v>
      </c>
      <c r="HSH36">
        <f>Parameters!HSH238</f>
        <v>0</v>
      </c>
      <c r="HSI36">
        <f>Parameters!HSI238</f>
        <v>0</v>
      </c>
      <c r="HSJ36">
        <f>Parameters!HSJ238</f>
        <v>0</v>
      </c>
      <c r="HSK36">
        <f>Parameters!HSK238</f>
        <v>0</v>
      </c>
      <c r="HSL36">
        <f>Parameters!HSL238</f>
        <v>0</v>
      </c>
      <c r="HSM36">
        <f>Parameters!HSM238</f>
        <v>0</v>
      </c>
      <c r="HSN36">
        <f>Parameters!HSN238</f>
        <v>0</v>
      </c>
      <c r="HSO36">
        <f>Parameters!HSO238</f>
        <v>0</v>
      </c>
      <c r="HSP36">
        <f>Parameters!HSP238</f>
        <v>0</v>
      </c>
      <c r="HSQ36">
        <f>Parameters!HSQ238</f>
        <v>0</v>
      </c>
      <c r="HSR36">
        <f>Parameters!HSR238</f>
        <v>0</v>
      </c>
      <c r="HSS36">
        <f>Parameters!HSS238</f>
        <v>0</v>
      </c>
      <c r="HST36">
        <f>Parameters!HST238</f>
        <v>0</v>
      </c>
      <c r="HSU36">
        <f>Parameters!HSU238</f>
        <v>0</v>
      </c>
      <c r="HSV36">
        <f>Parameters!HSV238</f>
        <v>0</v>
      </c>
      <c r="HSW36">
        <f>Parameters!HSW238</f>
        <v>0</v>
      </c>
      <c r="HSX36">
        <f>Parameters!HSX238</f>
        <v>0</v>
      </c>
      <c r="HSY36">
        <f>Parameters!HSY238</f>
        <v>0</v>
      </c>
      <c r="HSZ36">
        <f>Parameters!HSZ238</f>
        <v>0</v>
      </c>
      <c r="HTA36">
        <f>Parameters!HTA238</f>
        <v>0</v>
      </c>
      <c r="HTB36">
        <f>Parameters!HTB238</f>
        <v>0</v>
      </c>
      <c r="HTC36">
        <f>Parameters!HTC238</f>
        <v>0</v>
      </c>
      <c r="HTD36">
        <f>Parameters!HTD238</f>
        <v>0</v>
      </c>
      <c r="HTE36">
        <f>Parameters!HTE238</f>
        <v>0</v>
      </c>
      <c r="HTF36">
        <f>Parameters!HTF238</f>
        <v>0</v>
      </c>
      <c r="HTG36">
        <f>Parameters!HTG238</f>
        <v>0</v>
      </c>
      <c r="HTH36">
        <f>Parameters!HTH238</f>
        <v>0</v>
      </c>
      <c r="HTI36">
        <f>Parameters!HTI238</f>
        <v>0</v>
      </c>
      <c r="HTJ36">
        <f>Parameters!HTJ238</f>
        <v>0</v>
      </c>
      <c r="HTK36">
        <f>Parameters!HTK238</f>
        <v>0</v>
      </c>
      <c r="HTL36">
        <f>Parameters!HTL238</f>
        <v>0</v>
      </c>
      <c r="HTM36">
        <f>Parameters!HTM238</f>
        <v>0</v>
      </c>
      <c r="HTN36">
        <f>Parameters!HTN238</f>
        <v>0</v>
      </c>
      <c r="HTO36">
        <f>Parameters!HTO238</f>
        <v>0</v>
      </c>
      <c r="HTP36">
        <f>Parameters!HTP238</f>
        <v>0</v>
      </c>
      <c r="HTQ36">
        <f>Parameters!HTQ238</f>
        <v>0</v>
      </c>
      <c r="HTR36">
        <f>Parameters!HTR238</f>
        <v>0</v>
      </c>
      <c r="HTS36">
        <f>Parameters!HTS238</f>
        <v>0</v>
      </c>
      <c r="HTT36">
        <f>Parameters!HTT238</f>
        <v>0</v>
      </c>
      <c r="HTU36">
        <f>Parameters!HTU238</f>
        <v>0</v>
      </c>
      <c r="HTV36">
        <f>Parameters!HTV238</f>
        <v>0</v>
      </c>
      <c r="HTW36">
        <f>Parameters!HTW238</f>
        <v>0</v>
      </c>
      <c r="HTX36">
        <f>Parameters!HTX238</f>
        <v>0</v>
      </c>
      <c r="HTY36">
        <f>Parameters!HTY238</f>
        <v>0</v>
      </c>
      <c r="HTZ36">
        <f>Parameters!HTZ238</f>
        <v>0</v>
      </c>
      <c r="HUA36">
        <f>Parameters!HUA238</f>
        <v>0</v>
      </c>
      <c r="HUB36">
        <f>Parameters!HUB238</f>
        <v>0</v>
      </c>
      <c r="HUC36">
        <f>Parameters!HUC238</f>
        <v>0</v>
      </c>
      <c r="HUD36">
        <f>Parameters!HUD238</f>
        <v>0</v>
      </c>
      <c r="HUE36">
        <f>Parameters!HUE238</f>
        <v>0</v>
      </c>
      <c r="HUF36">
        <f>Parameters!HUF238</f>
        <v>0</v>
      </c>
      <c r="HUG36">
        <f>Parameters!HUG238</f>
        <v>0</v>
      </c>
      <c r="HUH36">
        <f>Parameters!HUH238</f>
        <v>0</v>
      </c>
      <c r="HUI36">
        <f>Parameters!HUI238</f>
        <v>0</v>
      </c>
      <c r="HUJ36">
        <f>Parameters!HUJ238</f>
        <v>0</v>
      </c>
      <c r="HUK36">
        <f>Parameters!HUK238</f>
        <v>0</v>
      </c>
      <c r="HUL36">
        <f>Parameters!HUL238</f>
        <v>0</v>
      </c>
      <c r="HUM36">
        <f>Parameters!HUM238</f>
        <v>0</v>
      </c>
      <c r="HUN36">
        <f>Parameters!HUN238</f>
        <v>0</v>
      </c>
      <c r="HUO36">
        <f>Parameters!HUO238</f>
        <v>0</v>
      </c>
      <c r="HUP36">
        <f>Parameters!HUP238</f>
        <v>0</v>
      </c>
      <c r="HUQ36">
        <f>Parameters!HUQ238</f>
        <v>0</v>
      </c>
      <c r="HUR36">
        <f>Parameters!HUR238</f>
        <v>0</v>
      </c>
      <c r="HUS36">
        <f>Parameters!HUS238</f>
        <v>0</v>
      </c>
      <c r="HUT36">
        <f>Parameters!HUT238</f>
        <v>0</v>
      </c>
      <c r="HUU36">
        <f>Parameters!HUU238</f>
        <v>0</v>
      </c>
      <c r="HUV36">
        <f>Parameters!HUV238</f>
        <v>0</v>
      </c>
      <c r="HUW36">
        <f>Parameters!HUW238</f>
        <v>0</v>
      </c>
      <c r="HUX36">
        <f>Parameters!HUX238</f>
        <v>0</v>
      </c>
      <c r="HUY36">
        <f>Parameters!HUY238</f>
        <v>0</v>
      </c>
      <c r="HUZ36">
        <f>Parameters!HUZ238</f>
        <v>0</v>
      </c>
      <c r="HVA36">
        <f>Parameters!HVA238</f>
        <v>0</v>
      </c>
      <c r="HVB36">
        <f>Parameters!HVB238</f>
        <v>0</v>
      </c>
      <c r="HVC36">
        <f>Parameters!HVC238</f>
        <v>0</v>
      </c>
      <c r="HVD36">
        <f>Parameters!HVD238</f>
        <v>0</v>
      </c>
      <c r="HVE36">
        <f>Parameters!HVE238</f>
        <v>0</v>
      </c>
      <c r="HVF36">
        <f>Parameters!HVF238</f>
        <v>0</v>
      </c>
      <c r="HVG36">
        <f>Parameters!HVG238</f>
        <v>0</v>
      </c>
      <c r="HVH36">
        <f>Parameters!HVH238</f>
        <v>0</v>
      </c>
      <c r="HVI36">
        <f>Parameters!HVI238</f>
        <v>0</v>
      </c>
      <c r="HVJ36">
        <f>Parameters!HVJ238</f>
        <v>0</v>
      </c>
      <c r="HVK36">
        <f>Parameters!HVK238</f>
        <v>0</v>
      </c>
      <c r="HVL36">
        <f>Parameters!HVL238</f>
        <v>0</v>
      </c>
      <c r="HVM36">
        <f>Parameters!HVM238</f>
        <v>0</v>
      </c>
      <c r="HVN36">
        <f>Parameters!HVN238</f>
        <v>0</v>
      </c>
      <c r="HVO36">
        <f>Parameters!HVO238</f>
        <v>0</v>
      </c>
      <c r="HVP36">
        <f>Parameters!HVP238</f>
        <v>0</v>
      </c>
      <c r="HVQ36">
        <f>Parameters!HVQ238</f>
        <v>0</v>
      </c>
      <c r="HVR36">
        <f>Parameters!HVR238</f>
        <v>0</v>
      </c>
      <c r="HVS36">
        <f>Parameters!HVS238</f>
        <v>0</v>
      </c>
      <c r="HVT36">
        <f>Parameters!HVT238</f>
        <v>0</v>
      </c>
      <c r="HVU36">
        <f>Parameters!HVU238</f>
        <v>0</v>
      </c>
      <c r="HVV36">
        <f>Parameters!HVV238</f>
        <v>0</v>
      </c>
      <c r="HVW36">
        <f>Parameters!HVW238</f>
        <v>0</v>
      </c>
      <c r="HVX36">
        <f>Parameters!HVX238</f>
        <v>0</v>
      </c>
      <c r="HVY36">
        <f>Parameters!HVY238</f>
        <v>0</v>
      </c>
      <c r="HVZ36">
        <f>Parameters!HVZ238</f>
        <v>0</v>
      </c>
      <c r="HWA36">
        <f>Parameters!HWA238</f>
        <v>0</v>
      </c>
      <c r="HWB36">
        <f>Parameters!HWB238</f>
        <v>0</v>
      </c>
      <c r="HWC36">
        <f>Parameters!HWC238</f>
        <v>0</v>
      </c>
      <c r="HWD36">
        <f>Parameters!HWD238</f>
        <v>0</v>
      </c>
      <c r="HWE36">
        <f>Parameters!HWE238</f>
        <v>0</v>
      </c>
      <c r="HWF36">
        <f>Parameters!HWF238</f>
        <v>0</v>
      </c>
      <c r="HWG36">
        <f>Parameters!HWG238</f>
        <v>0</v>
      </c>
      <c r="HWH36">
        <f>Parameters!HWH238</f>
        <v>0</v>
      </c>
      <c r="HWI36">
        <f>Parameters!HWI238</f>
        <v>0</v>
      </c>
      <c r="HWJ36">
        <f>Parameters!HWJ238</f>
        <v>0</v>
      </c>
      <c r="HWK36">
        <f>Parameters!HWK238</f>
        <v>0</v>
      </c>
      <c r="HWL36">
        <f>Parameters!HWL238</f>
        <v>0</v>
      </c>
      <c r="HWM36">
        <f>Parameters!HWM238</f>
        <v>0</v>
      </c>
      <c r="HWN36">
        <f>Parameters!HWN238</f>
        <v>0</v>
      </c>
      <c r="HWO36">
        <f>Parameters!HWO238</f>
        <v>0</v>
      </c>
      <c r="HWP36">
        <f>Parameters!HWP238</f>
        <v>0</v>
      </c>
      <c r="HWQ36">
        <f>Parameters!HWQ238</f>
        <v>0</v>
      </c>
      <c r="HWR36">
        <f>Parameters!HWR238</f>
        <v>0</v>
      </c>
      <c r="HWS36">
        <f>Parameters!HWS238</f>
        <v>0</v>
      </c>
      <c r="HWT36">
        <f>Parameters!HWT238</f>
        <v>0</v>
      </c>
      <c r="HWU36">
        <f>Parameters!HWU238</f>
        <v>0</v>
      </c>
      <c r="HWV36">
        <f>Parameters!HWV238</f>
        <v>0</v>
      </c>
      <c r="HWW36">
        <f>Parameters!HWW238</f>
        <v>0</v>
      </c>
      <c r="HWX36">
        <f>Parameters!HWX238</f>
        <v>0</v>
      </c>
      <c r="HWY36">
        <f>Parameters!HWY238</f>
        <v>0</v>
      </c>
      <c r="HWZ36">
        <f>Parameters!HWZ238</f>
        <v>0</v>
      </c>
      <c r="HXA36">
        <f>Parameters!HXA238</f>
        <v>0</v>
      </c>
      <c r="HXB36">
        <f>Parameters!HXB238</f>
        <v>0</v>
      </c>
      <c r="HXC36">
        <f>Parameters!HXC238</f>
        <v>0</v>
      </c>
      <c r="HXD36">
        <f>Parameters!HXD238</f>
        <v>0</v>
      </c>
      <c r="HXE36">
        <f>Parameters!HXE238</f>
        <v>0</v>
      </c>
      <c r="HXF36">
        <f>Parameters!HXF238</f>
        <v>0</v>
      </c>
      <c r="HXG36">
        <f>Parameters!HXG238</f>
        <v>0</v>
      </c>
      <c r="HXH36">
        <f>Parameters!HXH238</f>
        <v>0</v>
      </c>
      <c r="HXI36">
        <f>Parameters!HXI238</f>
        <v>0</v>
      </c>
      <c r="HXJ36">
        <f>Parameters!HXJ238</f>
        <v>0</v>
      </c>
      <c r="HXK36">
        <f>Parameters!HXK238</f>
        <v>0</v>
      </c>
      <c r="HXL36">
        <f>Parameters!HXL238</f>
        <v>0</v>
      </c>
      <c r="HXM36">
        <f>Parameters!HXM238</f>
        <v>0</v>
      </c>
      <c r="HXN36">
        <f>Parameters!HXN238</f>
        <v>0</v>
      </c>
      <c r="HXO36">
        <f>Parameters!HXO238</f>
        <v>0</v>
      </c>
      <c r="HXP36">
        <f>Parameters!HXP238</f>
        <v>0</v>
      </c>
      <c r="HXQ36">
        <f>Parameters!HXQ238</f>
        <v>0</v>
      </c>
      <c r="HXR36">
        <f>Parameters!HXR238</f>
        <v>0</v>
      </c>
      <c r="HXS36">
        <f>Parameters!HXS238</f>
        <v>0</v>
      </c>
      <c r="HXT36">
        <f>Parameters!HXT238</f>
        <v>0</v>
      </c>
      <c r="HXU36">
        <f>Parameters!HXU238</f>
        <v>0</v>
      </c>
      <c r="HXV36">
        <f>Parameters!HXV238</f>
        <v>0</v>
      </c>
      <c r="HXW36">
        <f>Parameters!HXW238</f>
        <v>0</v>
      </c>
      <c r="HXX36">
        <f>Parameters!HXX238</f>
        <v>0</v>
      </c>
      <c r="HXY36">
        <f>Parameters!HXY238</f>
        <v>0</v>
      </c>
      <c r="HXZ36">
        <f>Parameters!HXZ238</f>
        <v>0</v>
      </c>
      <c r="HYA36">
        <f>Parameters!HYA238</f>
        <v>0</v>
      </c>
      <c r="HYB36">
        <f>Parameters!HYB238</f>
        <v>0</v>
      </c>
      <c r="HYC36">
        <f>Parameters!HYC238</f>
        <v>0</v>
      </c>
      <c r="HYD36">
        <f>Parameters!HYD238</f>
        <v>0</v>
      </c>
      <c r="HYE36">
        <f>Parameters!HYE238</f>
        <v>0</v>
      </c>
      <c r="HYF36">
        <f>Parameters!HYF238</f>
        <v>0</v>
      </c>
      <c r="HYG36">
        <f>Parameters!HYG238</f>
        <v>0</v>
      </c>
      <c r="HYH36">
        <f>Parameters!HYH238</f>
        <v>0</v>
      </c>
      <c r="HYI36">
        <f>Parameters!HYI238</f>
        <v>0</v>
      </c>
      <c r="HYJ36">
        <f>Parameters!HYJ238</f>
        <v>0</v>
      </c>
      <c r="HYK36">
        <f>Parameters!HYK238</f>
        <v>0</v>
      </c>
      <c r="HYL36">
        <f>Parameters!HYL238</f>
        <v>0</v>
      </c>
      <c r="HYM36">
        <f>Parameters!HYM238</f>
        <v>0</v>
      </c>
      <c r="HYN36">
        <f>Parameters!HYN238</f>
        <v>0</v>
      </c>
      <c r="HYO36">
        <f>Parameters!HYO238</f>
        <v>0</v>
      </c>
      <c r="HYP36">
        <f>Parameters!HYP238</f>
        <v>0</v>
      </c>
      <c r="HYQ36">
        <f>Parameters!HYQ238</f>
        <v>0</v>
      </c>
      <c r="HYR36">
        <f>Parameters!HYR238</f>
        <v>0</v>
      </c>
      <c r="HYS36">
        <f>Parameters!HYS238</f>
        <v>0</v>
      </c>
      <c r="HYT36">
        <f>Parameters!HYT238</f>
        <v>0</v>
      </c>
      <c r="HYU36">
        <f>Parameters!HYU238</f>
        <v>0</v>
      </c>
      <c r="HYV36">
        <f>Parameters!HYV238</f>
        <v>0</v>
      </c>
      <c r="HYW36">
        <f>Parameters!HYW238</f>
        <v>0</v>
      </c>
      <c r="HYX36">
        <f>Parameters!HYX238</f>
        <v>0</v>
      </c>
      <c r="HYY36">
        <f>Parameters!HYY238</f>
        <v>0</v>
      </c>
      <c r="HYZ36">
        <f>Parameters!HYZ238</f>
        <v>0</v>
      </c>
      <c r="HZA36">
        <f>Parameters!HZA238</f>
        <v>0</v>
      </c>
      <c r="HZB36">
        <f>Parameters!HZB238</f>
        <v>0</v>
      </c>
      <c r="HZC36">
        <f>Parameters!HZC238</f>
        <v>0</v>
      </c>
      <c r="HZD36">
        <f>Parameters!HZD238</f>
        <v>0</v>
      </c>
      <c r="HZE36">
        <f>Parameters!HZE238</f>
        <v>0</v>
      </c>
      <c r="HZF36">
        <f>Parameters!HZF238</f>
        <v>0</v>
      </c>
      <c r="HZG36">
        <f>Parameters!HZG238</f>
        <v>0</v>
      </c>
      <c r="HZH36">
        <f>Parameters!HZH238</f>
        <v>0</v>
      </c>
      <c r="HZI36">
        <f>Parameters!HZI238</f>
        <v>0</v>
      </c>
      <c r="HZJ36">
        <f>Parameters!HZJ238</f>
        <v>0</v>
      </c>
      <c r="HZK36">
        <f>Parameters!HZK238</f>
        <v>0</v>
      </c>
      <c r="HZL36">
        <f>Parameters!HZL238</f>
        <v>0</v>
      </c>
      <c r="HZM36">
        <f>Parameters!HZM238</f>
        <v>0</v>
      </c>
      <c r="HZN36">
        <f>Parameters!HZN238</f>
        <v>0</v>
      </c>
      <c r="HZO36">
        <f>Parameters!HZO238</f>
        <v>0</v>
      </c>
      <c r="HZP36">
        <f>Parameters!HZP238</f>
        <v>0</v>
      </c>
      <c r="HZQ36">
        <f>Parameters!HZQ238</f>
        <v>0</v>
      </c>
      <c r="HZR36">
        <f>Parameters!HZR238</f>
        <v>0</v>
      </c>
      <c r="HZS36">
        <f>Parameters!HZS238</f>
        <v>0</v>
      </c>
      <c r="HZT36">
        <f>Parameters!HZT238</f>
        <v>0</v>
      </c>
      <c r="HZU36">
        <f>Parameters!HZU238</f>
        <v>0</v>
      </c>
      <c r="HZV36">
        <f>Parameters!HZV238</f>
        <v>0</v>
      </c>
      <c r="HZW36">
        <f>Parameters!HZW238</f>
        <v>0</v>
      </c>
      <c r="HZX36">
        <f>Parameters!HZX238</f>
        <v>0</v>
      </c>
      <c r="HZY36">
        <f>Parameters!HZY238</f>
        <v>0</v>
      </c>
      <c r="HZZ36">
        <f>Parameters!HZZ238</f>
        <v>0</v>
      </c>
      <c r="IAA36">
        <f>Parameters!IAA238</f>
        <v>0</v>
      </c>
      <c r="IAB36">
        <f>Parameters!IAB238</f>
        <v>0</v>
      </c>
      <c r="IAC36">
        <f>Parameters!IAC238</f>
        <v>0</v>
      </c>
      <c r="IAD36">
        <f>Parameters!IAD238</f>
        <v>0</v>
      </c>
      <c r="IAE36">
        <f>Parameters!IAE238</f>
        <v>0</v>
      </c>
      <c r="IAF36">
        <f>Parameters!IAF238</f>
        <v>0</v>
      </c>
      <c r="IAG36">
        <f>Parameters!IAG238</f>
        <v>0</v>
      </c>
      <c r="IAH36">
        <f>Parameters!IAH238</f>
        <v>0</v>
      </c>
      <c r="IAI36">
        <f>Parameters!IAI238</f>
        <v>0</v>
      </c>
      <c r="IAJ36">
        <f>Parameters!IAJ238</f>
        <v>0</v>
      </c>
      <c r="IAK36">
        <f>Parameters!IAK238</f>
        <v>0</v>
      </c>
      <c r="IAL36">
        <f>Parameters!IAL238</f>
        <v>0</v>
      </c>
      <c r="IAM36">
        <f>Parameters!IAM238</f>
        <v>0</v>
      </c>
      <c r="IAN36">
        <f>Parameters!IAN238</f>
        <v>0</v>
      </c>
      <c r="IAO36">
        <f>Parameters!IAO238</f>
        <v>0</v>
      </c>
      <c r="IAP36">
        <f>Parameters!IAP238</f>
        <v>0</v>
      </c>
      <c r="IAQ36">
        <f>Parameters!IAQ238</f>
        <v>0</v>
      </c>
      <c r="IAR36">
        <f>Parameters!IAR238</f>
        <v>0</v>
      </c>
      <c r="IAS36">
        <f>Parameters!IAS238</f>
        <v>0</v>
      </c>
      <c r="IAT36">
        <f>Parameters!IAT238</f>
        <v>0</v>
      </c>
      <c r="IAU36">
        <f>Parameters!IAU238</f>
        <v>0</v>
      </c>
      <c r="IAV36">
        <f>Parameters!IAV238</f>
        <v>0</v>
      </c>
      <c r="IAW36">
        <f>Parameters!IAW238</f>
        <v>0</v>
      </c>
      <c r="IAX36">
        <f>Parameters!IAX238</f>
        <v>0</v>
      </c>
      <c r="IAY36">
        <f>Parameters!IAY238</f>
        <v>0</v>
      </c>
      <c r="IAZ36">
        <f>Parameters!IAZ238</f>
        <v>0</v>
      </c>
      <c r="IBA36">
        <f>Parameters!IBA238</f>
        <v>0</v>
      </c>
      <c r="IBB36">
        <f>Parameters!IBB238</f>
        <v>0</v>
      </c>
      <c r="IBC36">
        <f>Parameters!IBC238</f>
        <v>0</v>
      </c>
      <c r="IBD36">
        <f>Parameters!IBD238</f>
        <v>0</v>
      </c>
      <c r="IBE36">
        <f>Parameters!IBE238</f>
        <v>0</v>
      </c>
      <c r="IBF36">
        <f>Parameters!IBF238</f>
        <v>0</v>
      </c>
      <c r="IBG36">
        <f>Parameters!IBG238</f>
        <v>0</v>
      </c>
      <c r="IBH36">
        <f>Parameters!IBH238</f>
        <v>0</v>
      </c>
      <c r="IBI36">
        <f>Parameters!IBI238</f>
        <v>0</v>
      </c>
      <c r="IBJ36">
        <f>Parameters!IBJ238</f>
        <v>0</v>
      </c>
      <c r="IBK36">
        <f>Parameters!IBK238</f>
        <v>0</v>
      </c>
      <c r="IBL36">
        <f>Parameters!IBL238</f>
        <v>0</v>
      </c>
      <c r="IBM36">
        <f>Parameters!IBM238</f>
        <v>0</v>
      </c>
      <c r="IBN36">
        <f>Parameters!IBN238</f>
        <v>0</v>
      </c>
      <c r="IBO36">
        <f>Parameters!IBO238</f>
        <v>0</v>
      </c>
      <c r="IBP36">
        <f>Parameters!IBP238</f>
        <v>0</v>
      </c>
      <c r="IBQ36">
        <f>Parameters!IBQ238</f>
        <v>0</v>
      </c>
      <c r="IBR36">
        <f>Parameters!IBR238</f>
        <v>0</v>
      </c>
      <c r="IBS36">
        <f>Parameters!IBS238</f>
        <v>0</v>
      </c>
      <c r="IBT36">
        <f>Parameters!IBT238</f>
        <v>0</v>
      </c>
      <c r="IBU36">
        <f>Parameters!IBU238</f>
        <v>0</v>
      </c>
      <c r="IBV36">
        <f>Parameters!IBV238</f>
        <v>0</v>
      </c>
      <c r="IBW36">
        <f>Parameters!IBW238</f>
        <v>0</v>
      </c>
      <c r="IBX36">
        <f>Parameters!IBX238</f>
        <v>0</v>
      </c>
      <c r="IBY36">
        <f>Parameters!IBY238</f>
        <v>0</v>
      </c>
      <c r="IBZ36">
        <f>Parameters!IBZ238</f>
        <v>0</v>
      </c>
      <c r="ICA36">
        <f>Parameters!ICA238</f>
        <v>0</v>
      </c>
      <c r="ICB36">
        <f>Parameters!ICB238</f>
        <v>0</v>
      </c>
      <c r="ICC36">
        <f>Parameters!ICC238</f>
        <v>0</v>
      </c>
      <c r="ICD36">
        <f>Parameters!ICD238</f>
        <v>0</v>
      </c>
      <c r="ICE36">
        <f>Parameters!ICE238</f>
        <v>0</v>
      </c>
      <c r="ICF36">
        <f>Parameters!ICF238</f>
        <v>0</v>
      </c>
      <c r="ICG36">
        <f>Parameters!ICG238</f>
        <v>0</v>
      </c>
      <c r="ICH36">
        <f>Parameters!ICH238</f>
        <v>0</v>
      </c>
      <c r="ICI36">
        <f>Parameters!ICI238</f>
        <v>0</v>
      </c>
      <c r="ICJ36">
        <f>Parameters!ICJ238</f>
        <v>0</v>
      </c>
      <c r="ICK36">
        <f>Parameters!ICK238</f>
        <v>0</v>
      </c>
      <c r="ICL36">
        <f>Parameters!ICL238</f>
        <v>0</v>
      </c>
      <c r="ICM36">
        <f>Parameters!ICM238</f>
        <v>0</v>
      </c>
      <c r="ICN36">
        <f>Parameters!ICN238</f>
        <v>0</v>
      </c>
      <c r="ICO36">
        <f>Parameters!ICO238</f>
        <v>0</v>
      </c>
      <c r="ICP36">
        <f>Parameters!ICP238</f>
        <v>0</v>
      </c>
      <c r="ICQ36">
        <f>Parameters!ICQ238</f>
        <v>0</v>
      </c>
      <c r="ICR36">
        <f>Parameters!ICR238</f>
        <v>0</v>
      </c>
      <c r="ICS36">
        <f>Parameters!ICS238</f>
        <v>0</v>
      </c>
      <c r="ICT36">
        <f>Parameters!ICT238</f>
        <v>0</v>
      </c>
      <c r="ICU36">
        <f>Parameters!ICU238</f>
        <v>0</v>
      </c>
      <c r="ICV36">
        <f>Parameters!ICV238</f>
        <v>0</v>
      </c>
      <c r="ICW36">
        <f>Parameters!ICW238</f>
        <v>0</v>
      </c>
      <c r="ICX36">
        <f>Parameters!ICX238</f>
        <v>0</v>
      </c>
      <c r="ICY36">
        <f>Parameters!ICY238</f>
        <v>0</v>
      </c>
      <c r="ICZ36">
        <f>Parameters!ICZ238</f>
        <v>0</v>
      </c>
      <c r="IDA36">
        <f>Parameters!IDA238</f>
        <v>0</v>
      </c>
      <c r="IDB36">
        <f>Parameters!IDB238</f>
        <v>0</v>
      </c>
      <c r="IDC36">
        <f>Parameters!IDC238</f>
        <v>0</v>
      </c>
      <c r="IDD36">
        <f>Parameters!IDD238</f>
        <v>0</v>
      </c>
      <c r="IDE36">
        <f>Parameters!IDE238</f>
        <v>0</v>
      </c>
      <c r="IDF36">
        <f>Parameters!IDF238</f>
        <v>0</v>
      </c>
      <c r="IDG36">
        <f>Parameters!IDG238</f>
        <v>0</v>
      </c>
      <c r="IDH36">
        <f>Parameters!IDH238</f>
        <v>0</v>
      </c>
      <c r="IDI36">
        <f>Parameters!IDI238</f>
        <v>0</v>
      </c>
      <c r="IDJ36">
        <f>Parameters!IDJ238</f>
        <v>0</v>
      </c>
      <c r="IDK36">
        <f>Parameters!IDK238</f>
        <v>0</v>
      </c>
      <c r="IDL36">
        <f>Parameters!IDL238</f>
        <v>0</v>
      </c>
      <c r="IDM36">
        <f>Parameters!IDM238</f>
        <v>0</v>
      </c>
      <c r="IDN36">
        <f>Parameters!IDN238</f>
        <v>0</v>
      </c>
      <c r="IDO36">
        <f>Parameters!IDO238</f>
        <v>0</v>
      </c>
      <c r="IDP36">
        <f>Parameters!IDP238</f>
        <v>0</v>
      </c>
      <c r="IDQ36">
        <f>Parameters!IDQ238</f>
        <v>0</v>
      </c>
      <c r="IDR36">
        <f>Parameters!IDR238</f>
        <v>0</v>
      </c>
      <c r="IDS36">
        <f>Parameters!IDS238</f>
        <v>0</v>
      </c>
      <c r="IDT36">
        <f>Parameters!IDT238</f>
        <v>0</v>
      </c>
      <c r="IDU36">
        <f>Parameters!IDU238</f>
        <v>0</v>
      </c>
      <c r="IDV36">
        <f>Parameters!IDV238</f>
        <v>0</v>
      </c>
      <c r="IDW36">
        <f>Parameters!IDW238</f>
        <v>0</v>
      </c>
      <c r="IDX36">
        <f>Parameters!IDX238</f>
        <v>0</v>
      </c>
      <c r="IDY36">
        <f>Parameters!IDY238</f>
        <v>0</v>
      </c>
      <c r="IDZ36">
        <f>Parameters!IDZ238</f>
        <v>0</v>
      </c>
      <c r="IEA36">
        <f>Parameters!IEA238</f>
        <v>0</v>
      </c>
      <c r="IEB36">
        <f>Parameters!IEB238</f>
        <v>0</v>
      </c>
      <c r="IEC36">
        <f>Parameters!IEC238</f>
        <v>0</v>
      </c>
      <c r="IED36">
        <f>Parameters!IED238</f>
        <v>0</v>
      </c>
      <c r="IEE36">
        <f>Parameters!IEE238</f>
        <v>0</v>
      </c>
      <c r="IEF36">
        <f>Parameters!IEF238</f>
        <v>0</v>
      </c>
      <c r="IEG36">
        <f>Parameters!IEG238</f>
        <v>0</v>
      </c>
      <c r="IEH36">
        <f>Parameters!IEH238</f>
        <v>0</v>
      </c>
      <c r="IEI36">
        <f>Parameters!IEI238</f>
        <v>0</v>
      </c>
      <c r="IEJ36">
        <f>Parameters!IEJ238</f>
        <v>0</v>
      </c>
      <c r="IEK36">
        <f>Parameters!IEK238</f>
        <v>0</v>
      </c>
      <c r="IEL36">
        <f>Parameters!IEL238</f>
        <v>0</v>
      </c>
      <c r="IEM36">
        <f>Parameters!IEM238</f>
        <v>0</v>
      </c>
      <c r="IEN36">
        <f>Parameters!IEN238</f>
        <v>0</v>
      </c>
      <c r="IEO36">
        <f>Parameters!IEO238</f>
        <v>0</v>
      </c>
      <c r="IEP36">
        <f>Parameters!IEP238</f>
        <v>0</v>
      </c>
      <c r="IEQ36">
        <f>Parameters!IEQ238</f>
        <v>0</v>
      </c>
      <c r="IER36">
        <f>Parameters!IER238</f>
        <v>0</v>
      </c>
      <c r="IES36">
        <f>Parameters!IES238</f>
        <v>0</v>
      </c>
      <c r="IET36">
        <f>Parameters!IET238</f>
        <v>0</v>
      </c>
      <c r="IEU36">
        <f>Parameters!IEU238</f>
        <v>0</v>
      </c>
      <c r="IEV36">
        <f>Parameters!IEV238</f>
        <v>0</v>
      </c>
      <c r="IEW36">
        <f>Parameters!IEW238</f>
        <v>0</v>
      </c>
      <c r="IEX36">
        <f>Parameters!IEX238</f>
        <v>0</v>
      </c>
      <c r="IEY36">
        <f>Parameters!IEY238</f>
        <v>0</v>
      </c>
      <c r="IEZ36">
        <f>Parameters!IEZ238</f>
        <v>0</v>
      </c>
      <c r="IFA36">
        <f>Parameters!IFA238</f>
        <v>0</v>
      </c>
      <c r="IFB36">
        <f>Parameters!IFB238</f>
        <v>0</v>
      </c>
      <c r="IFC36">
        <f>Parameters!IFC238</f>
        <v>0</v>
      </c>
      <c r="IFD36">
        <f>Parameters!IFD238</f>
        <v>0</v>
      </c>
      <c r="IFE36">
        <f>Parameters!IFE238</f>
        <v>0</v>
      </c>
      <c r="IFF36">
        <f>Parameters!IFF238</f>
        <v>0</v>
      </c>
      <c r="IFG36">
        <f>Parameters!IFG238</f>
        <v>0</v>
      </c>
      <c r="IFH36">
        <f>Parameters!IFH238</f>
        <v>0</v>
      </c>
      <c r="IFI36">
        <f>Parameters!IFI238</f>
        <v>0</v>
      </c>
      <c r="IFJ36">
        <f>Parameters!IFJ238</f>
        <v>0</v>
      </c>
      <c r="IFK36">
        <f>Parameters!IFK238</f>
        <v>0</v>
      </c>
      <c r="IFL36">
        <f>Parameters!IFL238</f>
        <v>0</v>
      </c>
      <c r="IFM36">
        <f>Parameters!IFM238</f>
        <v>0</v>
      </c>
      <c r="IFN36">
        <f>Parameters!IFN238</f>
        <v>0</v>
      </c>
      <c r="IFO36">
        <f>Parameters!IFO238</f>
        <v>0</v>
      </c>
      <c r="IFP36">
        <f>Parameters!IFP238</f>
        <v>0</v>
      </c>
      <c r="IFQ36">
        <f>Parameters!IFQ238</f>
        <v>0</v>
      </c>
      <c r="IFR36">
        <f>Parameters!IFR238</f>
        <v>0</v>
      </c>
      <c r="IFS36">
        <f>Parameters!IFS238</f>
        <v>0</v>
      </c>
      <c r="IFT36">
        <f>Parameters!IFT238</f>
        <v>0</v>
      </c>
      <c r="IFU36">
        <f>Parameters!IFU238</f>
        <v>0</v>
      </c>
      <c r="IFV36">
        <f>Parameters!IFV238</f>
        <v>0</v>
      </c>
      <c r="IFW36">
        <f>Parameters!IFW238</f>
        <v>0</v>
      </c>
      <c r="IFX36">
        <f>Parameters!IFX238</f>
        <v>0</v>
      </c>
      <c r="IFY36">
        <f>Parameters!IFY238</f>
        <v>0</v>
      </c>
      <c r="IFZ36">
        <f>Parameters!IFZ238</f>
        <v>0</v>
      </c>
      <c r="IGA36">
        <f>Parameters!IGA238</f>
        <v>0</v>
      </c>
      <c r="IGB36">
        <f>Parameters!IGB238</f>
        <v>0</v>
      </c>
      <c r="IGC36">
        <f>Parameters!IGC238</f>
        <v>0</v>
      </c>
      <c r="IGD36">
        <f>Parameters!IGD238</f>
        <v>0</v>
      </c>
      <c r="IGE36">
        <f>Parameters!IGE238</f>
        <v>0</v>
      </c>
      <c r="IGF36">
        <f>Parameters!IGF238</f>
        <v>0</v>
      </c>
      <c r="IGG36">
        <f>Parameters!IGG238</f>
        <v>0</v>
      </c>
      <c r="IGH36">
        <f>Parameters!IGH238</f>
        <v>0</v>
      </c>
      <c r="IGI36">
        <f>Parameters!IGI238</f>
        <v>0</v>
      </c>
      <c r="IGJ36">
        <f>Parameters!IGJ238</f>
        <v>0</v>
      </c>
      <c r="IGK36">
        <f>Parameters!IGK238</f>
        <v>0</v>
      </c>
      <c r="IGL36">
        <f>Parameters!IGL238</f>
        <v>0</v>
      </c>
      <c r="IGM36">
        <f>Parameters!IGM238</f>
        <v>0</v>
      </c>
      <c r="IGN36">
        <f>Parameters!IGN238</f>
        <v>0</v>
      </c>
      <c r="IGO36">
        <f>Parameters!IGO238</f>
        <v>0</v>
      </c>
      <c r="IGP36">
        <f>Parameters!IGP238</f>
        <v>0</v>
      </c>
      <c r="IGQ36">
        <f>Parameters!IGQ238</f>
        <v>0</v>
      </c>
      <c r="IGR36">
        <f>Parameters!IGR238</f>
        <v>0</v>
      </c>
      <c r="IGS36">
        <f>Parameters!IGS238</f>
        <v>0</v>
      </c>
      <c r="IGT36">
        <f>Parameters!IGT238</f>
        <v>0</v>
      </c>
      <c r="IGU36">
        <f>Parameters!IGU238</f>
        <v>0</v>
      </c>
      <c r="IGV36">
        <f>Parameters!IGV238</f>
        <v>0</v>
      </c>
      <c r="IGW36">
        <f>Parameters!IGW238</f>
        <v>0</v>
      </c>
      <c r="IGX36">
        <f>Parameters!IGX238</f>
        <v>0</v>
      </c>
      <c r="IGY36">
        <f>Parameters!IGY238</f>
        <v>0</v>
      </c>
      <c r="IGZ36">
        <f>Parameters!IGZ238</f>
        <v>0</v>
      </c>
      <c r="IHA36">
        <f>Parameters!IHA238</f>
        <v>0</v>
      </c>
      <c r="IHB36">
        <f>Parameters!IHB238</f>
        <v>0</v>
      </c>
      <c r="IHC36">
        <f>Parameters!IHC238</f>
        <v>0</v>
      </c>
      <c r="IHD36">
        <f>Parameters!IHD238</f>
        <v>0</v>
      </c>
      <c r="IHE36">
        <f>Parameters!IHE238</f>
        <v>0</v>
      </c>
      <c r="IHF36">
        <f>Parameters!IHF238</f>
        <v>0</v>
      </c>
      <c r="IHG36">
        <f>Parameters!IHG238</f>
        <v>0</v>
      </c>
      <c r="IHH36">
        <f>Parameters!IHH238</f>
        <v>0</v>
      </c>
      <c r="IHI36">
        <f>Parameters!IHI238</f>
        <v>0</v>
      </c>
      <c r="IHJ36">
        <f>Parameters!IHJ238</f>
        <v>0</v>
      </c>
      <c r="IHK36">
        <f>Parameters!IHK238</f>
        <v>0</v>
      </c>
      <c r="IHL36">
        <f>Parameters!IHL238</f>
        <v>0</v>
      </c>
      <c r="IHM36">
        <f>Parameters!IHM238</f>
        <v>0</v>
      </c>
      <c r="IHN36">
        <f>Parameters!IHN238</f>
        <v>0</v>
      </c>
      <c r="IHO36">
        <f>Parameters!IHO238</f>
        <v>0</v>
      </c>
      <c r="IHP36">
        <f>Parameters!IHP238</f>
        <v>0</v>
      </c>
      <c r="IHQ36">
        <f>Parameters!IHQ238</f>
        <v>0</v>
      </c>
      <c r="IHR36">
        <f>Parameters!IHR238</f>
        <v>0</v>
      </c>
      <c r="IHS36">
        <f>Parameters!IHS238</f>
        <v>0</v>
      </c>
      <c r="IHT36">
        <f>Parameters!IHT238</f>
        <v>0</v>
      </c>
      <c r="IHU36">
        <f>Parameters!IHU238</f>
        <v>0</v>
      </c>
      <c r="IHV36">
        <f>Parameters!IHV238</f>
        <v>0</v>
      </c>
      <c r="IHW36">
        <f>Parameters!IHW238</f>
        <v>0</v>
      </c>
      <c r="IHX36">
        <f>Parameters!IHX238</f>
        <v>0</v>
      </c>
      <c r="IHY36">
        <f>Parameters!IHY238</f>
        <v>0</v>
      </c>
      <c r="IHZ36">
        <f>Parameters!IHZ238</f>
        <v>0</v>
      </c>
      <c r="IIA36">
        <f>Parameters!IIA238</f>
        <v>0</v>
      </c>
      <c r="IIB36">
        <f>Parameters!IIB238</f>
        <v>0</v>
      </c>
      <c r="IIC36">
        <f>Parameters!IIC238</f>
        <v>0</v>
      </c>
      <c r="IID36">
        <f>Parameters!IID238</f>
        <v>0</v>
      </c>
      <c r="IIE36">
        <f>Parameters!IIE238</f>
        <v>0</v>
      </c>
      <c r="IIF36">
        <f>Parameters!IIF238</f>
        <v>0</v>
      </c>
      <c r="IIG36">
        <f>Parameters!IIG238</f>
        <v>0</v>
      </c>
      <c r="IIH36">
        <f>Parameters!IIH238</f>
        <v>0</v>
      </c>
      <c r="III36">
        <f>Parameters!III238</f>
        <v>0</v>
      </c>
      <c r="IIJ36">
        <f>Parameters!IIJ238</f>
        <v>0</v>
      </c>
      <c r="IIK36">
        <f>Parameters!IIK238</f>
        <v>0</v>
      </c>
      <c r="IIL36">
        <f>Parameters!IIL238</f>
        <v>0</v>
      </c>
      <c r="IIM36">
        <f>Parameters!IIM238</f>
        <v>0</v>
      </c>
      <c r="IIN36">
        <f>Parameters!IIN238</f>
        <v>0</v>
      </c>
      <c r="IIO36">
        <f>Parameters!IIO238</f>
        <v>0</v>
      </c>
      <c r="IIP36">
        <f>Parameters!IIP238</f>
        <v>0</v>
      </c>
      <c r="IIQ36">
        <f>Parameters!IIQ238</f>
        <v>0</v>
      </c>
      <c r="IIR36">
        <f>Parameters!IIR238</f>
        <v>0</v>
      </c>
      <c r="IIS36">
        <f>Parameters!IIS238</f>
        <v>0</v>
      </c>
      <c r="IIT36">
        <f>Parameters!IIT238</f>
        <v>0</v>
      </c>
      <c r="IIU36">
        <f>Parameters!IIU238</f>
        <v>0</v>
      </c>
      <c r="IIV36">
        <f>Parameters!IIV238</f>
        <v>0</v>
      </c>
      <c r="IIW36">
        <f>Parameters!IIW238</f>
        <v>0</v>
      </c>
      <c r="IIX36">
        <f>Parameters!IIX238</f>
        <v>0</v>
      </c>
      <c r="IIY36">
        <f>Parameters!IIY238</f>
        <v>0</v>
      </c>
      <c r="IIZ36">
        <f>Parameters!IIZ238</f>
        <v>0</v>
      </c>
      <c r="IJA36">
        <f>Parameters!IJA238</f>
        <v>0</v>
      </c>
      <c r="IJB36">
        <f>Parameters!IJB238</f>
        <v>0</v>
      </c>
      <c r="IJC36">
        <f>Parameters!IJC238</f>
        <v>0</v>
      </c>
      <c r="IJD36">
        <f>Parameters!IJD238</f>
        <v>0</v>
      </c>
      <c r="IJE36">
        <f>Parameters!IJE238</f>
        <v>0</v>
      </c>
      <c r="IJF36">
        <f>Parameters!IJF238</f>
        <v>0</v>
      </c>
      <c r="IJG36">
        <f>Parameters!IJG238</f>
        <v>0</v>
      </c>
      <c r="IJH36">
        <f>Parameters!IJH238</f>
        <v>0</v>
      </c>
      <c r="IJI36">
        <f>Parameters!IJI238</f>
        <v>0</v>
      </c>
      <c r="IJJ36">
        <f>Parameters!IJJ238</f>
        <v>0</v>
      </c>
      <c r="IJK36">
        <f>Parameters!IJK238</f>
        <v>0</v>
      </c>
      <c r="IJL36">
        <f>Parameters!IJL238</f>
        <v>0</v>
      </c>
      <c r="IJM36">
        <f>Parameters!IJM238</f>
        <v>0</v>
      </c>
      <c r="IJN36">
        <f>Parameters!IJN238</f>
        <v>0</v>
      </c>
      <c r="IJO36">
        <f>Parameters!IJO238</f>
        <v>0</v>
      </c>
      <c r="IJP36">
        <f>Parameters!IJP238</f>
        <v>0</v>
      </c>
      <c r="IJQ36">
        <f>Parameters!IJQ238</f>
        <v>0</v>
      </c>
      <c r="IJR36">
        <f>Parameters!IJR238</f>
        <v>0</v>
      </c>
      <c r="IJS36">
        <f>Parameters!IJS238</f>
        <v>0</v>
      </c>
      <c r="IJT36">
        <f>Parameters!IJT238</f>
        <v>0</v>
      </c>
      <c r="IJU36">
        <f>Parameters!IJU238</f>
        <v>0</v>
      </c>
      <c r="IJV36">
        <f>Parameters!IJV238</f>
        <v>0</v>
      </c>
      <c r="IJW36">
        <f>Parameters!IJW238</f>
        <v>0</v>
      </c>
      <c r="IJX36">
        <f>Parameters!IJX238</f>
        <v>0</v>
      </c>
      <c r="IJY36">
        <f>Parameters!IJY238</f>
        <v>0</v>
      </c>
      <c r="IJZ36">
        <f>Parameters!IJZ238</f>
        <v>0</v>
      </c>
      <c r="IKA36">
        <f>Parameters!IKA238</f>
        <v>0</v>
      </c>
      <c r="IKB36">
        <f>Parameters!IKB238</f>
        <v>0</v>
      </c>
      <c r="IKC36">
        <f>Parameters!IKC238</f>
        <v>0</v>
      </c>
      <c r="IKD36">
        <f>Parameters!IKD238</f>
        <v>0</v>
      </c>
      <c r="IKE36">
        <f>Parameters!IKE238</f>
        <v>0</v>
      </c>
      <c r="IKF36">
        <f>Parameters!IKF238</f>
        <v>0</v>
      </c>
      <c r="IKG36">
        <f>Parameters!IKG238</f>
        <v>0</v>
      </c>
      <c r="IKH36">
        <f>Parameters!IKH238</f>
        <v>0</v>
      </c>
      <c r="IKI36">
        <f>Parameters!IKI238</f>
        <v>0</v>
      </c>
      <c r="IKJ36">
        <f>Parameters!IKJ238</f>
        <v>0</v>
      </c>
      <c r="IKK36">
        <f>Parameters!IKK238</f>
        <v>0</v>
      </c>
      <c r="IKL36">
        <f>Parameters!IKL238</f>
        <v>0</v>
      </c>
      <c r="IKM36">
        <f>Parameters!IKM238</f>
        <v>0</v>
      </c>
      <c r="IKN36">
        <f>Parameters!IKN238</f>
        <v>0</v>
      </c>
      <c r="IKO36">
        <f>Parameters!IKO238</f>
        <v>0</v>
      </c>
      <c r="IKP36">
        <f>Parameters!IKP238</f>
        <v>0</v>
      </c>
      <c r="IKQ36">
        <f>Parameters!IKQ238</f>
        <v>0</v>
      </c>
      <c r="IKR36">
        <f>Parameters!IKR238</f>
        <v>0</v>
      </c>
      <c r="IKS36">
        <f>Parameters!IKS238</f>
        <v>0</v>
      </c>
      <c r="IKT36">
        <f>Parameters!IKT238</f>
        <v>0</v>
      </c>
      <c r="IKU36">
        <f>Parameters!IKU238</f>
        <v>0</v>
      </c>
      <c r="IKV36">
        <f>Parameters!IKV238</f>
        <v>0</v>
      </c>
      <c r="IKW36">
        <f>Parameters!IKW238</f>
        <v>0</v>
      </c>
      <c r="IKX36">
        <f>Parameters!IKX238</f>
        <v>0</v>
      </c>
      <c r="IKY36">
        <f>Parameters!IKY238</f>
        <v>0</v>
      </c>
      <c r="IKZ36">
        <f>Parameters!IKZ238</f>
        <v>0</v>
      </c>
      <c r="ILA36">
        <f>Parameters!ILA238</f>
        <v>0</v>
      </c>
      <c r="ILB36">
        <f>Parameters!ILB238</f>
        <v>0</v>
      </c>
      <c r="ILC36">
        <f>Parameters!ILC238</f>
        <v>0</v>
      </c>
      <c r="ILD36">
        <f>Parameters!ILD238</f>
        <v>0</v>
      </c>
      <c r="ILE36">
        <f>Parameters!ILE238</f>
        <v>0</v>
      </c>
      <c r="ILF36">
        <f>Parameters!ILF238</f>
        <v>0</v>
      </c>
      <c r="ILG36">
        <f>Parameters!ILG238</f>
        <v>0</v>
      </c>
      <c r="ILH36">
        <f>Parameters!ILH238</f>
        <v>0</v>
      </c>
      <c r="ILI36">
        <f>Parameters!ILI238</f>
        <v>0</v>
      </c>
      <c r="ILJ36">
        <f>Parameters!ILJ238</f>
        <v>0</v>
      </c>
      <c r="ILK36">
        <f>Parameters!ILK238</f>
        <v>0</v>
      </c>
      <c r="ILL36">
        <f>Parameters!ILL238</f>
        <v>0</v>
      </c>
      <c r="ILM36">
        <f>Parameters!ILM238</f>
        <v>0</v>
      </c>
      <c r="ILN36">
        <f>Parameters!ILN238</f>
        <v>0</v>
      </c>
      <c r="ILO36">
        <f>Parameters!ILO238</f>
        <v>0</v>
      </c>
      <c r="ILP36">
        <f>Parameters!ILP238</f>
        <v>0</v>
      </c>
      <c r="ILQ36">
        <f>Parameters!ILQ238</f>
        <v>0</v>
      </c>
      <c r="ILR36">
        <f>Parameters!ILR238</f>
        <v>0</v>
      </c>
      <c r="ILS36">
        <f>Parameters!ILS238</f>
        <v>0</v>
      </c>
      <c r="ILT36">
        <f>Parameters!ILT238</f>
        <v>0</v>
      </c>
      <c r="ILU36">
        <f>Parameters!ILU238</f>
        <v>0</v>
      </c>
      <c r="ILV36">
        <f>Parameters!ILV238</f>
        <v>0</v>
      </c>
      <c r="ILW36">
        <f>Parameters!ILW238</f>
        <v>0</v>
      </c>
      <c r="ILX36">
        <f>Parameters!ILX238</f>
        <v>0</v>
      </c>
      <c r="ILY36">
        <f>Parameters!ILY238</f>
        <v>0</v>
      </c>
      <c r="ILZ36">
        <f>Parameters!ILZ238</f>
        <v>0</v>
      </c>
      <c r="IMA36">
        <f>Parameters!IMA238</f>
        <v>0</v>
      </c>
      <c r="IMB36">
        <f>Parameters!IMB238</f>
        <v>0</v>
      </c>
      <c r="IMC36">
        <f>Parameters!IMC238</f>
        <v>0</v>
      </c>
      <c r="IMD36">
        <f>Parameters!IMD238</f>
        <v>0</v>
      </c>
      <c r="IME36">
        <f>Parameters!IME238</f>
        <v>0</v>
      </c>
      <c r="IMF36">
        <f>Parameters!IMF238</f>
        <v>0</v>
      </c>
      <c r="IMG36">
        <f>Parameters!IMG238</f>
        <v>0</v>
      </c>
      <c r="IMH36">
        <f>Parameters!IMH238</f>
        <v>0</v>
      </c>
      <c r="IMI36">
        <f>Parameters!IMI238</f>
        <v>0</v>
      </c>
      <c r="IMJ36">
        <f>Parameters!IMJ238</f>
        <v>0</v>
      </c>
      <c r="IMK36">
        <f>Parameters!IMK238</f>
        <v>0</v>
      </c>
      <c r="IML36">
        <f>Parameters!IML238</f>
        <v>0</v>
      </c>
      <c r="IMM36">
        <f>Parameters!IMM238</f>
        <v>0</v>
      </c>
      <c r="IMN36">
        <f>Parameters!IMN238</f>
        <v>0</v>
      </c>
      <c r="IMO36">
        <f>Parameters!IMO238</f>
        <v>0</v>
      </c>
      <c r="IMP36">
        <f>Parameters!IMP238</f>
        <v>0</v>
      </c>
      <c r="IMQ36">
        <f>Parameters!IMQ238</f>
        <v>0</v>
      </c>
      <c r="IMR36">
        <f>Parameters!IMR238</f>
        <v>0</v>
      </c>
      <c r="IMS36">
        <f>Parameters!IMS238</f>
        <v>0</v>
      </c>
      <c r="IMT36">
        <f>Parameters!IMT238</f>
        <v>0</v>
      </c>
      <c r="IMU36">
        <f>Parameters!IMU238</f>
        <v>0</v>
      </c>
      <c r="IMV36">
        <f>Parameters!IMV238</f>
        <v>0</v>
      </c>
      <c r="IMW36">
        <f>Parameters!IMW238</f>
        <v>0</v>
      </c>
      <c r="IMX36">
        <f>Parameters!IMX238</f>
        <v>0</v>
      </c>
      <c r="IMY36">
        <f>Parameters!IMY238</f>
        <v>0</v>
      </c>
      <c r="IMZ36">
        <f>Parameters!IMZ238</f>
        <v>0</v>
      </c>
      <c r="INA36">
        <f>Parameters!INA238</f>
        <v>0</v>
      </c>
      <c r="INB36">
        <f>Parameters!INB238</f>
        <v>0</v>
      </c>
      <c r="INC36">
        <f>Parameters!INC238</f>
        <v>0</v>
      </c>
      <c r="IND36">
        <f>Parameters!IND238</f>
        <v>0</v>
      </c>
      <c r="INE36">
        <f>Parameters!INE238</f>
        <v>0</v>
      </c>
      <c r="INF36">
        <f>Parameters!INF238</f>
        <v>0</v>
      </c>
      <c r="ING36">
        <f>Parameters!ING238</f>
        <v>0</v>
      </c>
      <c r="INH36">
        <f>Parameters!INH238</f>
        <v>0</v>
      </c>
      <c r="INI36">
        <f>Parameters!INI238</f>
        <v>0</v>
      </c>
      <c r="INJ36">
        <f>Parameters!INJ238</f>
        <v>0</v>
      </c>
      <c r="INK36">
        <f>Parameters!INK238</f>
        <v>0</v>
      </c>
      <c r="INL36">
        <f>Parameters!INL238</f>
        <v>0</v>
      </c>
      <c r="INM36">
        <f>Parameters!INM238</f>
        <v>0</v>
      </c>
      <c r="INN36">
        <f>Parameters!INN238</f>
        <v>0</v>
      </c>
      <c r="INO36">
        <f>Parameters!INO238</f>
        <v>0</v>
      </c>
      <c r="INP36">
        <f>Parameters!INP238</f>
        <v>0</v>
      </c>
      <c r="INQ36">
        <f>Parameters!INQ238</f>
        <v>0</v>
      </c>
      <c r="INR36">
        <f>Parameters!INR238</f>
        <v>0</v>
      </c>
      <c r="INS36">
        <f>Parameters!INS238</f>
        <v>0</v>
      </c>
      <c r="INT36">
        <f>Parameters!INT238</f>
        <v>0</v>
      </c>
      <c r="INU36">
        <f>Parameters!INU238</f>
        <v>0</v>
      </c>
      <c r="INV36">
        <f>Parameters!INV238</f>
        <v>0</v>
      </c>
      <c r="INW36">
        <f>Parameters!INW238</f>
        <v>0</v>
      </c>
      <c r="INX36">
        <f>Parameters!INX238</f>
        <v>0</v>
      </c>
      <c r="INY36">
        <f>Parameters!INY238</f>
        <v>0</v>
      </c>
      <c r="INZ36">
        <f>Parameters!INZ238</f>
        <v>0</v>
      </c>
      <c r="IOA36">
        <f>Parameters!IOA238</f>
        <v>0</v>
      </c>
      <c r="IOB36">
        <f>Parameters!IOB238</f>
        <v>0</v>
      </c>
      <c r="IOC36">
        <f>Parameters!IOC238</f>
        <v>0</v>
      </c>
      <c r="IOD36">
        <f>Parameters!IOD238</f>
        <v>0</v>
      </c>
      <c r="IOE36">
        <f>Parameters!IOE238</f>
        <v>0</v>
      </c>
      <c r="IOF36">
        <f>Parameters!IOF238</f>
        <v>0</v>
      </c>
      <c r="IOG36">
        <f>Parameters!IOG238</f>
        <v>0</v>
      </c>
      <c r="IOH36">
        <f>Parameters!IOH238</f>
        <v>0</v>
      </c>
      <c r="IOI36">
        <f>Parameters!IOI238</f>
        <v>0</v>
      </c>
      <c r="IOJ36">
        <f>Parameters!IOJ238</f>
        <v>0</v>
      </c>
      <c r="IOK36">
        <f>Parameters!IOK238</f>
        <v>0</v>
      </c>
      <c r="IOL36">
        <f>Parameters!IOL238</f>
        <v>0</v>
      </c>
      <c r="IOM36">
        <f>Parameters!IOM238</f>
        <v>0</v>
      </c>
      <c r="ION36">
        <f>Parameters!ION238</f>
        <v>0</v>
      </c>
      <c r="IOO36">
        <f>Parameters!IOO238</f>
        <v>0</v>
      </c>
      <c r="IOP36">
        <f>Parameters!IOP238</f>
        <v>0</v>
      </c>
      <c r="IOQ36">
        <f>Parameters!IOQ238</f>
        <v>0</v>
      </c>
      <c r="IOR36">
        <f>Parameters!IOR238</f>
        <v>0</v>
      </c>
      <c r="IOS36">
        <f>Parameters!IOS238</f>
        <v>0</v>
      </c>
      <c r="IOT36">
        <f>Parameters!IOT238</f>
        <v>0</v>
      </c>
      <c r="IOU36">
        <f>Parameters!IOU238</f>
        <v>0</v>
      </c>
      <c r="IOV36">
        <f>Parameters!IOV238</f>
        <v>0</v>
      </c>
      <c r="IOW36">
        <f>Parameters!IOW238</f>
        <v>0</v>
      </c>
      <c r="IOX36">
        <f>Parameters!IOX238</f>
        <v>0</v>
      </c>
      <c r="IOY36">
        <f>Parameters!IOY238</f>
        <v>0</v>
      </c>
      <c r="IOZ36">
        <f>Parameters!IOZ238</f>
        <v>0</v>
      </c>
      <c r="IPA36">
        <f>Parameters!IPA238</f>
        <v>0</v>
      </c>
      <c r="IPB36">
        <f>Parameters!IPB238</f>
        <v>0</v>
      </c>
      <c r="IPC36">
        <f>Parameters!IPC238</f>
        <v>0</v>
      </c>
      <c r="IPD36">
        <f>Parameters!IPD238</f>
        <v>0</v>
      </c>
      <c r="IPE36">
        <f>Parameters!IPE238</f>
        <v>0</v>
      </c>
      <c r="IPF36">
        <f>Parameters!IPF238</f>
        <v>0</v>
      </c>
      <c r="IPG36">
        <f>Parameters!IPG238</f>
        <v>0</v>
      </c>
      <c r="IPH36">
        <f>Parameters!IPH238</f>
        <v>0</v>
      </c>
      <c r="IPI36">
        <f>Parameters!IPI238</f>
        <v>0</v>
      </c>
      <c r="IPJ36">
        <f>Parameters!IPJ238</f>
        <v>0</v>
      </c>
      <c r="IPK36">
        <f>Parameters!IPK238</f>
        <v>0</v>
      </c>
      <c r="IPL36">
        <f>Parameters!IPL238</f>
        <v>0</v>
      </c>
      <c r="IPM36">
        <f>Parameters!IPM238</f>
        <v>0</v>
      </c>
      <c r="IPN36">
        <f>Parameters!IPN238</f>
        <v>0</v>
      </c>
      <c r="IPO36">
        <f>Parameters!IPO238</f>
        <v>0</v>
      </c>
      <c r="IPP36">
        <f>Parameters!IPP238</f>
        <v>0</v>
      </c>
      <c r="IPQ36">
        <f>Parameters!IPQ238</f>
        <v>0</v>
      </c>
      <c r="IPR36">
        <f>Parameters!IPR238</f>
        <v>0</v>
      </c>
      <c r="IPS36">
        <f>Parameters!IPS238</f>
        <v>0</v>
      </c>
      <c r="IPT36">
        <f>Parameters!IPT238</f>
        <v>0</v>
      </c>
      <c r="IPU36">
        <f>Parameters!IPU238</f>
        <v>0</v>
      </c>
      <c r="IPV36">
        <f>Parameters!IPV238</f>
        <v>0</v>
      </c>
      <c r="IPW36">
        <f>Parameters!IPW238</f>
        <v>0</v>
      </c>
      <c r="IPX36">
        <f>Parameters!IPX238</f>
        <v>0</v>
      </c>
      <c r="IPY36">
        <f>Parameters!IPY238</f>
        <v>0</v>
      </c>
      <c r="IPZ36">
        <f>Parameters!IPZ238</f>
        <v>0</v>
      </c>
      <c r="IQA36">
        <f>Parameters!IQA238</f>
        <v>0</v>
      </c>
      <c r="IQB36">
        <f>Parameters!IQB238</f>
        <v>0</v>
      </c>
      <c r="IQC36">
        <f>Parameters!IQC238</f>
        <v>0</v>
      </c>
      <c r="IQD36">
        <f>Parameters!IQD238</f>
        <v>0</v>
      </c>
      <c r="IQE36">
        <f>Parameters!IQE238</f>
        <v>0</v>
      </c>
      <c r="IQF36">
        <f>Parameters!IQF238</f>
        <v>0</v>
      </c>
      <c r="IQG36">
        <f>Parameters!IQG238</f>
        <v>0</v>
      </c>
      <c r="IQH36">
        <f>Parameters!IQH238</f>
        <v>0</v>
      </c>
      <c r="IQI36">
        <f>Parameters!IQI238</f>
        <v>0</v>
      </c>
      <c r="IQJ36">
        <f>Parameters!IQJ238</f>
        <v>0</v>
      </c>
      <c r="IQK36">
        <f>Parameters!IQK238</f>
        <v>0</v>
      </c>
      <c r="IQL36">
        <f>Parameters!IQL238</f>
        <v>0</v>
      </c>
      <c r="IQM36">
        <f>Parameters!IQM238</f>
        <v>0</v>
      </c>
      <c r="IQN36">
        <f>Parameters!IQN238</f>
        <v>0</v>
      </c>
      <c r="IQO36">
        <f>Parameters!IQO238</f>
        <v>0</v>
      </c>
      <c r="IQP36">
        <f>Parameters!IQP238</f>
        <v>0</v>
      </c>
      <c r="IQQ36">
        <f>Parameters!IQQ238</f>
        <v>0</v>
      </c>
      <c r="IQR36">
        <f>Parameters!IQR238</f>
        <v>0</v>
      </c>
      <c r="IQS36">
        <f>Parameters!IQS238</f>
        <v>0</v>
      </c>
      <c r="IQT36">
        <f>Parameters!IQT238</f>
        <v>0</v>
      </c>
      <c r="IQU36">
        <f>Parameters!IQU238</f>
        <v>0</v>
      </c>
      <c r="IQV36">
        <f>Parameters!IQV238</f>
        <v>0</v>
      </c>
      <c r="IQW36">
        <f>Parameters!IQW238</f>
        <v>0</v>
      </c>
      <c r="IQX36">
        <f>Parameters!IQX238</f>
        <v>0</v>
      </c>
      <c r="IQY36">
        <f>Parameters!IQY238</f>
        <v>0</v>
      </c>
      <c r="IQZ36">
        <f>Parameters!IQZ238</f>
        <v>0</v>
      </c>
      <c r="IRA36">
        <f>Parameters!IRA238</f>
        <v>0</v>
      </c>
      <c r="IRB36">
        <f>Parameters!IRB238</f>
        <v>0</v>
      </c>
      <c r="IRC36">
        <f>Parameters!IRC238</f>
        <v>0</v>
      </c>
      <c r="IRD36">
        <f>Parameters!IRD238</f>
        <v>0</v>
      </c>
      <c r="IRE36">
        <f>Parameters!IRE238</f>
        <v>0</v>
      </c>
      <c r="IRF36">
        <f>Parameters!IRF238</f>
        <v>0</v>
      </c>
      <c r="IRG36">
        <f>Parameters!IRG238</f>
        <v>0</v>
      </c>
      <c r="IRH36">
        <f>Parameters!IRH238</f>
        <v>0</v>
      </c>
      <c r="IRI36">
        <f>Parameters!IRI238</f>
        <v>0</v>
      </c>
      <c r="IRJ36">
        <f>Parameters!IRJ238</f>
        <v>0</v>
      </c>
      <c r="IRK36">
        <f>Parameters!IRK238</f>
        <v>0</v>
      </c>
      <c r="IRL36">
        <f>Parameters!IRL238</f>
        <v>0</v>
      </c>
      <c r="IRM36">
        <f>Parameters!IRM238</f>
        <v>0</v>
      </c>
      <c r="IRN36">
        <f>Parameters!IRN238</f>
        <v>0</v>
      </c>
      <c r="IRO36">
        <f>Parameters!IRO238</f>
        <v>0</v>
      </c>
      <c r="IRP36">
        <f>Parameters!IRP238</f>
        <v>0</v>
      </c>
      <c r="IRQ36">
        <f>Parameters!IRQ238</f>
        <v>0</v>
      </c>
      <c r="IRR36">
        <f>Parameters!IRR238</f>
        <v>0</v>
      </c>
      <c r="IRS36">
        <f>Parameters!IRS238</f>
        <v>0</v>
      </c>
      <c r="IRT36">
        <f>Parameters!IRT238</f>
        <v>0</v>
      </c>
      <c r="IRU36">
        <f>Parameters!IRU238</f>
        <v>0</v>
      </c>
      <c r="IRV36">
        <f>Parameters!IRV238</f>
        <v>0</v>
      </c>
      <c r="IRW36">
        <f>Parameters!IRW238</f>
        <v>0</v>
      </c>
      <c r="IRX36">
        <f>Parameters!IRX238</f>
        <v>0</v>
      </c>
      <c r="IRY36">
        <f>Parameters!IRY238</f>
        <v>0</v>
      </c>
      <c r="IRZ36">
        <f>Parameters!IRZ238</f>
        <v>0</v>
      </c>
      <c r="ISA36">
        <f>Parameters!ISA238</f>
        <v>0</v>
      </c>
      <c r="ISB36">
        <f>Parameters!ISB238</f>
        <v>0</v>
      </c>
      <c r="ISC36">
        <f>Parameters!ISC238</f>
        <v>0</v>
      </c>
      <c r="ISD36">
        <f>Parameters!ISD238</f>
        <v>0</v>
      </c>
      <c r="ISE36">
        <f>Parameters!ISE238</f>
        <v>0</v>
      </c>
      <c r="ISF36">
        <f>Parameters!ISF238</f>
        <v>0</v>
      </c>
      <c r="ISG36">
        <f>Parameters!ISG238</f>
        <v>0</v>
      </c>
      <c r="ISH36">
        <f>Parameters!ISH238</f>
        <v>0</v>
      </c>
      <c r="ISI36">
        <f>Parameters!ISI238</f>
        <v>0</v>
      </c>
      <c r="ISJ36">
        <f>Parameters!ISJ238</f>
        <v>0</v>
      </c>
      <c r="ISK36">
        <f>Parameters!ISK238</f>
        <v>0</v>
      </c>
      <c r="ISL36">
        <f>Parameters!ISL238</f>
        <v>0</v>
      </c>
      <c r="ISM36">
        <f>Parameters!ISM238</f>
        <v>0</v>
      </c>
      <c r="ISN36">
        <f>Parameters!ISN238</f>
        <v>0</v>
      </c>
      <c r="ISO36">
        <f>Parameters!ISO238</f>
        <v>0</v>
      </c>
      <c r="ISP36">
        <f>Parameters!ISP238</f>
        <v>0</v>
      </c>
      <c r="ISQ36">
        <f>Parameters!ISQ238</f>
        <v>0</v>
      </c>
      <c r="ISR36">
        <f>Parameters!ISR238</f>
        <v>0</v>
      </c>
      <c r="ISS36">
        <f>Parameters!ISS238</f>
        <v>0</v>
      </c>
      <c r="IST36">
        <f>Parameters!IST238</f>
        <v>0</v>
      </c>
      <c r="ISU36">
        <f>Parameters!ISU238</f>
        <v>0</v>
      </c>
      <c r="ISV36">
        <f>Parameters!ISV238</f>
        <v>0</v>
      </c>
      <c r="ISW36">
        <f>Parameters!ISW238</f>
        <v>0</v>
      </c>
      <c r="ISX36">
        <f>Parameters!ISX238</f>
        <v>0</v>
      </c>
      <c r="ISY36">
        <f>Parameters!ISY238</f>
        <v>0</v>
      </c>
      <c r="ISZ36">
        <f>Parameters!ISZ238</f>
        <v>0</v>
      </c>
      <c r="ITA36">
        <f>Parameters!ITA238</f>
        <v>0</v>
      </c>
      <c r="ITB36">
        <f>Parameters!ITB238</f>
        <v>0</v>
      </c>
      <c r="ITC36">
        <f>Parameters!ITC238</f>
        <v>0</v>
      </c>
      <c r="ITD36">
        <f>Parameters!ITD238</f>
        <v>0</v>
      </c>
      <c r="ITE36">
        <f>Parameters!ITE238</f>
        <v>0</v>
      </c>
      <c r="ITF36">
        <f>Parameters!ITF238</f>
        <v>0</v>
      </c>
      <c r="ITG36">
        <f>Parameters!ITG238</f>
        <v>0</v>
      </c>
      <c r="ITH36">
        <f>Parameters!ITH238</f>
        <v>0</v>
      </c>
      <c r="ITI36">
        <f>Parameters!ITI238</f>
        <v>0</v>
      </c>
      <c r="ITJ36">
        <f>Parameters!ITJ238</f>
        <v>0</v>
      </c>
      <c r="ITK36">
        <f>Parameters!ITK238</f>
        <v>0</v>
      </c>
      <c r="ITL36">
        <f>Parameters!ITL238</f>
        <v>0</v>
      </c>
      <c r="ITM36">
        <f>Parameters!ITM238</f>
        <v>0</v>
      </c>
      <c r="ITN36">
        <f>Parameters!ITN238</f>
        <v>0</v>
      </c>
      <c r="ITO36">
        <f>Parameters!ITO238</f>
        <v>0</v>
      </c>
      <c r="ITP36">
        <f>Parameters!ITP238</f>
        <v>0</v>
      </c>
      <c r="ITQ36">
        <f>Parameters!ITQ238</f>
        <v>0</v>
      </c>
      <c r="ITR36">
        <f>Parameters!ITR238</f>
        <v>0</v>
      </c>
      <c r="ITS36">
        <f>Parameters!ITS238</f>
        <v>0</v>
      </c>
      <c r="ITT36">
        <f>Parameters!ITT238</f>
        <v>0</v>
      </c>
      <c r="ITU36">
        <f>Parameters!ITU238</f>
        <v>0</v>
      </c>
      <c r="ITV36">
        <f>Parameters!ITV238</f>
        <v>0</v>
      </c>
      <c r="ITW36">
        <f>Parameters!ITW238</f>
        <v>0</v>
      </c>
      <c r="ITX36">
        <f>Parameters!ITX238</f>
        <v>0</v>
      </c>
      <c r="ITY36">
        <f>Parameters!ITY238</f>
        <v>0</v>
      </c>
      <c r="ITZ36">
        <f>Parameters!ITZ238</f>
        <v>0</v>
      </c>
      <c r="IUA36">
        <f>Parameters!IUA238</f>
        <v>0</v>
      </c>
      <c r="IUB36">
        <f>Parameters!IUB238</f>
        <v>0</v>
      </c>
      <c r="IUC36">
        <f>Parameters!IUC238</f>
        <v>0</v>
      </c>
      <c r="IUD36">
        <f>Parameters!IUD238</f>
        <v>0</v>
      </c>
      <c r="IUE36">
        <f>Parameters!IUE238</f>
        <v>0</v>
      </c>
      <c r="IUF36">
        <f>Parameters!IUF238</f>
        <v>0</v>
      </c>
      <c r="IUG36">
        <f>Parameters!IUG238</f>
        <v>0</v>
      </c>
      <c r="IUH36">
        <f>Parameters!IUH238</f>
        <v>0</v>
      </c>
      <c r="IUI36">
        <f>Parameters!IUI238</f>
        <v>0</v>
      </c>
      <c r="IUJ36">
        <f>Parameters!IUJ238</f>
        <v>0</v>
      </c>
      <c r="IUK36">
        <f>Parameters!IUK238</f>
        <v>0</v>
      </c>
      <c r="IUL36">
        <f>Parameters!IUL238</f>
        <v>0</v>
      </c>
      <c r="IUM36">
        <f>Parameters!IUM238</f>
        <v>0</v>
      </c>
      <c r="IUN36">
        <f>Parameters!IUN238</f>
        <v>0</v>
      </c>
      <c r="IUO36">
        <f>Parameters!IUO238</f>
        <v>0</v>
      </c>
      <c r="IUP36">
        <f>Parameters!IUP238</f>
        <v>0</v>
      </c>
      <c r="IUQ36">
        <f>Parameters!IUQ238</f>
        <v>0</v>
      </c>
      <c r="IUR36">
        <f>Parameters!IUR238</f>
        <v>0</v>
      </c>
      <c r="IUS36">
        <f>Parameters!IUS238</f>
        <v>0</v>
      </c>
      <c r="IUT36">
        <f>Parameters!IUT238</f>
        <v>0</v>
      </c>
      <c r="IUU36">
        <f>Parameters!IUU238</f>
        <v>0</v>
      </c>
      <c r="IUV36">
        <f>Parameters!IUV238</f>
        <v>0</v>
      </c>
      <c r="IUW36">
        <f>Parameters!IUW238</f>
        <v>0</v>
      </c>
      <c r="IUX36">
        <f>Parameters!IUX238</f>
        <v>0</v>
      </c>
      <c r="IUY36">
        <f>Parameters!IUY238</f>
        <v>0</v>
      </c>
      <c r="IUZ36">
        <f>Parameters!IUZ238</f>
        <v>0</v>
      </c>
      <c r="IVA36">
        <f>Parameters!IVA238</f>
        <v>0</v>
      </c>
      <c r="IVB36">
        <f>Parameters!IVB238</f>
        <v>0</v>
      </c>
      <c r="IVC36">
        <f>Parameters!IVC238</f>
        <v>0</v>
      </c>
      <c r="IVD36">
        <f>Parameters!IVD238</f>
        <v>0</v>
      </c>
      <c r="IVE36">
        <f>Parameters!IVE238</f>
        <v>0</v>
      </c>
      <c r="IVF36">
        <f>Parameters!IVF238</f>
        <v>0</v>
      </c>
      <c r="IVG36">
        <f>Parameters!IVG238</f>
        <v>0</v>
      </c>
      <c r="IVH36">
        <f>Parameters!IVH238</f>
        <v>0</v>
      </c>
      <c r="IVI36">
        <f>Parameters!IVI238</f>
        <v>0</v>
      </c>
      <c r="IVJ36">
        <f>Parameters!IVJ238</f>
        <v>0</v>
      </c>
      <c r="IVK36">
        <f>Parameters!IVK238</f>
        <v>0</v>
      </c>
      <c r="IVL36">
        <f>Parameters!IVL238</f>
        <v>0</v>
      </c>
      <c r="IVM36">
        <f>Parameters!IVM238</f>
        <v>0</v>
      </c>
      <c r="IVN36">
        <f>Parameters!IVN238</f>
        <v>0</v>
      </c>
      <c r="IVO36">
        <f>Parameters!IVO238</f>
        <v>0</v>
      </c>
      <c r="IVP36">
        <f>Parameters!IVP238</f>
        <v>0</v>
      </c>
      <c r="IVQ36">
        <f>Parameters!IVQ238</f>
        <v>0</v>
      </c>
      <c r="IVR36">
        <f>Parameters!IVR238</f>
        <v>0</v>
      </c>
      <c r="IVS36">
        <f>Parameters!IVS238</f>
        <v>0</v>
      </c>
      <c r="IVT36">
        <f>Parameters!IVT238</f>
        <v>0</v>
      </c>
      <c r="IVU36">
        <f>Parameters!IVU238</f>
        <v>0</v>
      </c>
      <c r="IVV36">
        <f>Parameters!IVV238</f>
        <v>0</v>
      </c>
      <c r="IVW36">
        <f>Parameters!IVW238</f>
        <v>0</v>
      </c>
      <c r="IVX36">
        <f>Parameters!IVX238</f>
        <v>0</v>
      </c>
      <c r="IVY36">
        <f>Parameters!IVY238</f>
        <v>0</v>
      </c>
      <c r="IVZ36">
        <f>Parameters!IVZ238</f>
        <v>0</v>
      </c>
      <c r="IWA36">
        <f>Parameters!IWA238</f>
        <v>0</v>
      </c>
      <c r="IWB36">
        <f>Parameters!IWB238</f>
        <v>0</v>
      </c>
      <c r="IWC36">
        <f>Parameters!IWC238</f>
        <v>0</v>
      </c>
      <c r="IWD36">
        <f>Parameters!IWD238</f>
        <v>0</v>
      </c>
      <c r="IWE36">
        <f>Parameters!IWE238</f>
        <v>0</v>
      </c>
      <c r="IWF36">
        <f>Parameters!IWF238</f>
        <v>0</v>
      </c>
      <c r="IWG36">
        <f>Parameters!IWG238</f>
        <v>0</v>
      </c>
      <c r="IWH36">
        <f>Parameters!IWH238</f>
        <v>0</v>
      </c>
      <c r="IWI36">
        <f>Parameters!IWI238</f>
        <v>0</v>
      </c>
      <c r="IWJ36">
        <f>Parameters!IWJ238</f>
        <v>0</v>
      </c>
      <c r="IWK36">
        <f>Parameters!IWK238</f>
        <v>0</v>
      </c>
      <c r="IWL36">
        <f>Parameters!IWL238</f>
        <v>0</v>
      </c>
      <c r="IWM36">
        <f>Parameters!IWM238</f>
        <v>0</v>
      </c>
      <c r="IWN36">
        <f>Parameters!IWN238</f>
        <v>0</v>
      </c>
      <c r="IWO36">
        <f>Parameters!IWO238</f>
        <v>0</v>
      </c>
      <c r="IWP36">
        <f>Parameters!IWP238</f>
        <v>0</v>
      </c>
      <c r="IWQ36">
        <f>Parameters!IWQ238</f>
        <v>0</v>
      </c>
      <c r="IWR36">
        <f>Parameters!IWR238</f>
        <v>0</v>
      </c>
      <c r="IWS36">
        <f>Parameters!IWS238</f>
        <v>0</v>
      </c>
      <c r="IWT36">
        <f>Parameters!IWT238</f>
        <v>0</v>
      </c>
      <c r="IWU36">
        <f>Parameters!IWU238</f>
        <v>0</v>
      </c>
      <c r="IWV36">
        <f>Parameters!IWV238</f>
        <v>0</v>
      </c>
      <c r="IWW36">
        <f>Parameters!IWW238</f>
        <v>0</v>
      </c>
      <c r="IWX36">
        <f>Parameters!IWX238</f>
        <v>0</v>
      </c>
      <c r="IWY36">
        <f>Parameters!IWY238</f>
        <v>0</v>
      </c>
      <c r="IWZ36">
        <f>Parameters!IWZ238</f>
        <v>0</v>
      </c>
      <c r="IXA36">
        <f>Parameters!IXA238</f>
        <v>0</v>
      </c>
      <c r="IXB36">
        <f>Parameters!IXB238</f>
        <v>0</v>
      </c>
      <c r="IXC36">
        <f>Parameters!IXC238</f>
        <v>0</v>
      </c>
      <c r="IXD36">
        <f>Parameters!IXD238</f>
        <v>0</v>
      </c>
      <c r="IXE36">
        <f>Parameters!IXE238</f>
        <v>0</v>
      </c>
      <c r="IXF36">
        <f>Parameters!IXF238</f>
        <v>0</v>
      </c>
      <c r="IXG36">
        <f>Parameters!IXG238</f>
        <v>0</v>
      </c>
      <c r="IXH36">
        <f>Parameters!IXH238</f>
        <v>0</v>
      </c>
      <c r="IXI36">
        <f>Parameters!IXI238</f>
        <v>0</v>
      </c>
      <c r="IXJ36">
        <f>Parameters!IXJ238</f>
        <v>0</v>
      </c>
      <c r="IXK36">
        <f>Parameters!IXK238</f>
        <v>0</v>
      </c>
      <c r="IXL36">
        <f>Parameters!IXL238</f>
        <v>0</v>
      </c>
      <c r="IXM36">
        <f>Parameters!IXM238</f>
        <v>0</v>
      </c>
      <c r="IXN36">
        <f>Parameters!IXN238</f>
        <v>0</v>
      </c>
      <c r="IXO36">
        <f>Parameters!IXO238</f>
        <v>0</v>
      </c>
      <c r="IXP36">
        <f>Parameters!IXP238</f>
        <v>0</v>
      </c>
      <c r="IXQ36">
        <f>Parameters!IXQ238</f>
        <v>0</v>
      </c>
      <c r="IXR36">
        <f>Parameters!IXR238</f>
        <v>0</v>
      </c>
      <c r="IXS36">
        <f>Parameters!IXS238</f>
        <v>0</v>
      </c>
      <c r="IXT36">
        <f>Parameters!IXT238</f>
        <v>0</v>
      </c>
      <c r="IXU36">
        <f>Parameters!IXU238</f>
        <v>0</v>
      </c>
      <c r="IXV36">
        <f>Parameters!IXV238</f>
        <v>0</v>
      </c>
      <c r="IXW36">
        <f>Parameters!IXW238</f>
        <v>0</v>
      </c>
      <c r="IXX36">
        <f>Parameters!IXX238</f>
        <v>0</v>
      </c>
      <c r="IXY36">
        <f>Parameters!IXY238</f>
        <v>0</v>
      </c>
      <c r="IXZ36">
        <f>Parameters!IXZ238</f>
        <v>0</v>
      </c>
      <c r="IYA36">
        <f>Parameters!IYA238</f>
        <v>0</v>
      </c>
      <c r="IYB36">
        <f>Parameters!IYB238</f>
        <v>0</v>
      </c>
      <c r="IYC36">
        <f>Parameters!IYC238</f>
        <v>0</v>
      </c>
      <c r="IYD36">
        <f>Parameters!IYD238</f>
        <v>0</v>
      </c>
      <c r="IYE36">
        <f>Parameters!IYE238</f>
        <v>0</v>
      </c>
      <c r="IYF36">
        <f>Parameters!IYF238</f>
        <v>0</v>
      </c>
      <c r="IYG36">
        <f>Parameters!IYG238</f>
        <v>0</v>
      </c>
      <c r="IYH36">
        <f>Parameters!IYH238</f>
        <v>0</v>
      </c>
      <c r="IYI36">
        <f>Parameters!IYI238</f>
        <v>0</v>
      </c>
      <c r="IYJ36">
        <f>Parameters!IYJ238</f>
        <v>0</v>
      </c>
      <c r="IYK36">
        <f>Parameters!IYK238</f>
        <v>0</v>
      </c>
      <c r="IYL36">
        <f>Parameters!IYL238</f>
        <v>0</v>
      </c>
      <c r="IYM36">
        <f>Parameters!IYM238</f>
        <v>0</v>
      </c>
      <c r="IYN36">
        <f>Parameters!IYN238</f>
        <v>0</v>
      </c>
      <c r="IYO36">
        <f>Parameters!IYO238</f>
        <v>0</v>
      </c>
      <c r="IYP36">
        <f>Parameters!IYP238</f>
        <v>0</v>
      </c>
      <c r="IYQ36">
        <f>Parameters!IYQ238</f>
        <v>0</v>
      </c>
      <c r="IYR36">
        <f>Parameters!IYR238</f>
        <v>0</v>
      </c>
      <c r="IYS36">
        <f>Parameters!IYS238</f>
        <v>0</v>
      </c>
      <c r="IYT36">
        <f>Parameters!IYT238</f>
        <v>0</v>
      </c>
      <c r="IYU36">
        <f>Parameters!IYU238</f>
        <v>0</v>
      </c>
      <c r="IYV36">
        <f>Parameters!IYV238</f>
        <v>0</v>
      </c>
      <c r="IYW36">
        <f>Parameters!IYW238</f>
        <v>0</v>
      </c>
      <c r="IYX36">
        <f>Parameters!IYX238</f>
        <v>0</v>
      </c>
      <c r="IYY36">
        <f>Parameters!IYY238</f>
        <v>0</v>
      </c>
      <c r="IYZ36">
        <f>Parameters!IYZ238</f>
        <v>0</v>
      </c>
      <c r="IZA36">
        <f>Parameters!IZA238</f>
        <v>0</v>
      </c>
      <c r="IZB36">
        <f>Parameters!IZB238</f>
        <v>0</v>
      </c>
      <c r="IZC36">
        <f>Parameters!IZC238</f>
        <v>0</v>
      </c>
      <c r="IZD36">
        <f>Parameters!IZD238</f>
        <v>0</v>
      </c>
      <c r="IZE36">
        <f>Parameters!IZE238</f>
        <v>0</v>
      </c>
      <c r="IZF36">
        <f>Parameters!IZF238</f>
        <v>0</v>
      </c>
      <c r="IZG36">
        <f>Parameters!IZG238</f>
        <v>0</v>
      </c>
      <c r="IZH36">
        <f>Parameters!IZH238</f>
        <v>0</v>
      </c>
      <c r="IZI36">
        <f>Parameters!IZI238</f>
        <v>0</v>
      </c>
      <c r="IZJ36">
        <f>Parameters!IZJ238</f>
        <v>0</v>
      </c>
      <c r="IZK36">
        <f>Parameters!IZK238</f>
        <v>0</v>
      </c>
      <c r="IZL36">
        <f>Parameters!IZL238</f>
        <v>0</v>
      </c>
      <c r="IZM36">
        <f>Parameters!IZM238</f>
        <v>0</v>
      </c>
      <c r="IZN36">
        <f>Parameters!IZN238</f>
        <v>0</v>
      </c>
      <c r="IZO36">
        <f>Parameters!IZO238</f>
        <v>0</v>
      </c>
      <c r="IZP36">
        <f>Parameters!IZP238</f>
        <v>0</v>
      </c>
      <c r="IZQ36">
        <f>Parameters!IZQ238</f>
        <v>0</v>
      </c>
      <c r="IZR36">
        <f>Parameters!IZR238</f>
        <v>0</v>
      </c>
      <c r="IZS36">
        <f>Parameters!IZS238</f>
        <v>0</v>
      </c>
      <c r="IZT36">
        <f>Parameters!IZT238</f>
        <v>0</v>
      </c>
      <c r="IZU36">
        <f>Parameters!IZU238</f>
        <v>0</v>
      </c>
      <c r="IZV36">
        <f>Parameters!IZV238</f>
        <v>0</v>
      </c>
      <c r="IZW36">
        <f>Parameters!IZW238</f>
        <v>0</v>
      </c>
      <c r="IZX36">
        <f>Parameters!IZX238</f>
        <v>0</v>
      </c>
      <c r="IZY36">
        <f>Parameters!IZY238</f>
        <v>0</v>
      </c>
      <c r="IZZ36">
        <f>Parameters!IZZ238</f>
        <v>0</v>
      </c>
      <c r="JAA36">
        <f>Parameters!JAA238</f>
        <v>0</v>
      </c>
      <c r="JAB36">
        <f>Parameters!JAB238</f>
        <v>0</v>
      </c>
      <c r="JAC36">
        <f>Parameters!JAC238</f>
        <v>0</v>
      </c>
      <c r="JAD36">
        <f>Parameters!JAD238</f>
        <v>0</v>
      </c>
      <c r="JAE36">
        <f>Parameters!JAE238</f>
        <v>0</v>
      </c>
      <c r="JAF36">
        <f>Parameters!JAF238</f>
        <v>0</v>
      </c>
      <c r="JAG36">
        <f>Parameters!JAG238</f>
        <v>0</v>
      </c>
      <c r="JAH36">
        <f>Parameters!JAH238</f>
        <v>0</v>
      </c>
      <c r="JAI36">
        <f>Parameters!JAI238</f>
        <v>0</v>
      </c>
      <c r="JAJ36">
        <f>Parameters!JAJ238</f>
        <v>0</v>
      </c>
      <c r="JAK36">
        <f>Parameters!JAK238</f>
        <v>0</v>
      </c>
      <c r="JAL36">
        <f>Parameters!JAL238</f>
        <v>0</v>
      </c>
      <c r="JAM36">
        <f>Parameters!JAM238</f>
        <v>0</v>
      </c>
      <c r="JAN36">
        <f>Parameters!JAN238</f>
        <v>0</v>
      </c>
      <c r="JAO36">
        <f>Parameters!JAO238</f>
        <v>0</v>
      </c>
      <c r="JAP36">
        <f>Parameters!JAP238</f>
        <v>0</v>
      </c>
      <c r="JAQ36">
        <f>Parameters!JAQ238</f>
        <v>0</v>
      </c>
      <c r="JAR36">
        <f>Parameters!JAR238</f>
        <v>0</v>
      </c>
      <c r="JAS36">
        <f>Parameters!JAS238</f>
        <v>0</v>
      </c>
      <c r="JAT36">
        <f>Parameters!JAT238</f>
        <v>0</v>
      </c>
      <c r="JAU36">
        <f>Parameters!JAU238</f>
        <v>0</v>
      </c>
      <c r="JAV36">
        <f>Parameters!JAV238</f>
        <v>0</v>
      </c>
      <c r="JAW36">
        <f>Parameters!JAW238</f>
        <v>0</v>
      </c>
      <c r="JAX36">
        <f>Parameters!JAX238</f>
        <v>0</v>
      </c>
      <c r="JAY36">
        <f>Parameters!JAY238</f>
        <v>0</v>
      </c>
      <c r="JAZ36">
        <f>Parameters!JAZ238</f>
        <v>0</v>
      </c>
      <c r="JBA36">
        <f>Parameters!JBA238</f>
        <v>0</v>
      </c>
      <c r="JBB36">
        <f>Parameters!JBB238</f>
        <v>0</v>
      </c>
      <c r="JBC36">
        <f>Parameters!JBC238</f>
        <v>0</v>
      </c>
      <c r="JBD36">
        <f>Parameters!JBD238</f>
        <v>0</v>
      </c>
      <c r="JBE36">
        <f>Parameters!JBE238</f>
        <v>0</v>
      </c>
      <c r="JBF36">
        <f>Parameters!JBF238</f>
        <v>0</v>
      </c>
      <c r="JBG36">
        <f>Parameters!JBG238</f>
        <v>0</v>
      </c>
      <c r="JBH36">
        <f>Parameters!JBH238</f>
        <v>0</v>
      </c>
      <c r="JBI36">
        <f>Parameters!JBI238</f>
        <v>0</v>
      </c>
      <c r="JBJ36">
        <f>Parameters!JBJ238</f>
        <v>0</v>
      </c>
      <c r="JBK36">
        <f>Parameters!JBK238</f>
        <v>0</v>
      </c>
      <c r="JBL36">
        <f>Parameters!JBL238</f>
        <v>0</v>
      </c>
      <c r="JBM36">
        <f>Parameters!JBM238</f>
        <v>0</v>
      </c>
      <c r="JBN36">
        <f>Parameters!JBN238</f>
        <v>0</v>
      </c>
      <c r="JBO36">
        <f>Parameters!JBO238</f>
        <v>0</v>
      </c>
      <c r="JBP36">
        <f>Parameters!JBP238</f>
        <v>0</v>
      </c>
      <c r="JBQ36">
        <f>Parameters!JBQ238</f>
        <v>0</v>
      </c>
      <c r="JBR36">
        <f>Parameters!JBR238</f>
        <v>0</v>
      </c>
      <c r="JBS36">
        <f>Parameters!JBS238</f>
        <v>0</v>
      </c>
      <c r="JBT36">
        <f>Parameters!JBT238</f>
        <v>0</v>
      </c>
      <c r="JBU36">
        <f>Parameters!JBU238</f>
        <v>0</v>
      </c>
      <c r="JBV36">
        <f>Parameters!JBV238</f>
        <v>0</v>
      </c>
      <c r="JBW36">
        <f>Parameters!JBW238</f>
        <v>0</v>
      </c>
      <c r="JBX36">
        <f>Parameters!JBX238</f>
        <v>0</v>
      </c>
      <c r="JBY36">
        <f>Parameters!JBY238</f>
        <v>0</v>
      </c>
      <c r="JBZ36">
        <f>Parameters!JBZ238</f>
        <v>0</v>
      </c>
      <c r="JCA36">
        <f>Parameters!JCA238</f>
        <v>0</v>
      </c>
      <c r="JCB36">
        <f>Parameters!JCB238</f>
        <v>0</v>
      </c>
      <c r="JCC36">
        <f>Parameters!JCC238</f>
        <v>0</v>
      </c>
      <c r="JCD36">
        <f>Parameters!JCD238</f>
        <v>0</v>
      </c>
      <c r="JCE36">
        <f>Parameters!JCE238</f>
        <v>0</v>
      </c>
      <c r="JCF36">
        <f>Parameters!JCF238</f>
        <v>0</v>
      </c>
      <c r="JCG36">
        <f>Parameters!JCG238</f>
        <v>0</v>
      </c>
      <c r="JCH36">
        <f>Parameters!JCH238</f>
        <v>0</v>
      </c>
      <c r="JCI36">
        <f>Parameters!JCI238</f>
        <v>0</v>
      </c>
      <c r="JCJ36">
        <f>Parameters!JCJ238</f>
        <v>0</v>
      </c>
      <c r="JCK36">
        <f>Parameters!JCK238</f>
        <v>0</v>
      </c>
      <c r="JCL36">
        <f>Parameters!JCL238</f>
        <v>0</v>
      </c>
      <c r="JCM36">
        <f>Parameters!JCM238</f>
        <v>0</v>
      </c>
      <c r="JCN36">
        <f>Parameters!JCN238</f>
        <v>0</v>
      </c>
      <c r="JCO36">
        <f>Parameters!JCO238</f>
        <v>0</v>
      </c>
      <c r="JCP36">
        <f>Parameters!JCP238</f>
        <v>0</v>
      </c>
      <c r="JCQ36">
        <f>Parameters!JCQ238</f>
        <v>0</v>
      </c>
      <c r="JCR36">
        <f>Parameters!JCR238</f>
        <v>0</v>
      </c>
      <c r="JCS36">
        <f>Parameters!JCS238</f>
        <v>0</v>
      </c>
      <c r="JCT36">
        <f>Parameters!JCT238</f>
        <v>0</v>
      </c>
      <c r="JCU36">
        <f>Parameters!JCU238</f>
        <v>0</v>
      </c>
      <c r="JCV36">
        <f>Parameters!JCV238</f>
        <v>0</v>
      </c>
      <c r="JCW36">
        <f>Parameters!JCW238</f>
        <v>0</v>
      </c>
      <c r="JCX36">
        <f>Parameters!JCX238</f>
        <v>0</v>
      </c>
      <c r="JCY36">
        <f>Parameters!JCY238</f>
        <v>0</v>
      </c>
      <c r="JCZ36">
        <f>Parameters!JCZ238</f>
        <v>0</v>
      </c>
      <c r="JDA36">
        <f>Parameters!JDA238</f>
        <v>0</v>
      </c>
      <c r="JDB36">
        <f>Parameters!JDB238</f>
        <v>0</v>
      </c>
      <c r="JDC36">
        <f>Parameters!JDC238</f>
        <v>0</v>
      </c>
      <c r="JDD36">
        <f>Parameters!JDD238</f>
        <v>0</v>
      </c>
      <c r="JDE36">
        <f>Parameters!JDE238</f>
        <v>0</v>
      </c>
      <c r="JDF36">
        <f>Parameters!JDF238</f>
        <v>0</v>
      </c>
      <c r="JDG36">
        <f>Parameters!JDG238</f>
        <v>0</v>
      </c>
      <c r="JDH36">
        <f>Parameters!JDH238</f>
        <v>0</v>
      </c>
      <c r="JDI36">
        <f>Parameters!JDI238</f>
        <v>0</v>
      </c>
      <c r="JDJ36">
        <f>Parameters!JDJ238</f>
        <v>0</v>
      </c>
      <c r="JDK36">
        <f>Parameters!JDK238</f>
        <v>0</v>
      </c>
      <c r="JDL36">
        <f>Parameters!JDL238</f>
        <v>0</v>
      </c>
      <c r="JDM36">
        <f>Parameters!JDM238</f>
        <v>0</v>
      </c>
      <c r="JDN36">
        <f>Parameters!JDN238</f>
        <v>0</v>
      </c>
      <c r="JDO36">
        <f>Parameters!JDO238</f>
        <v>0</v>
      </c>
      <c r="JDP36">
        <f>Parameters!JDP238</f>
        <v>0</v>
      </c>
      <c r="JDQ36">
        <f>Parameters!JDQ238</f>
        <v>0</v>
      </c>
      <c r="JDR36">
        <f>Parameters!JDR238</f>
        <v>0</v>
      </c>
      <c r="JDS36">
        <f>Parameters!JDS238</f>
        <v>0</v>
      </c>
      <c r="JDT36">
        <f>Parameters!JDT238</f>
        <v>0</v>
      </c>
      <c r="JDU36">
        <f>Parameters!JDU238</f>
        <v>0</v>
      </c>
      <c r="JDV36">
        <f>Parameters!JDV238</f>
        <v>0</v>
      </c>
      <c r="JDW36">
        <f>Parameters!JDW238</f>
        <v>0</v>
      </c>
      <c r="JDX36">
        <f>Parameters!JDX238</f>
        <v>0</v>
      </c>
      <c r="JDY36">
        <f>Parameters!JDY238</f>
        <v>0</v>
      </c>
      <c r="JDZ36">
        <f>Parameters!JDZ238</f>
        <v>0</v>
      </c>
      <c r="JEA36">
        <f>Parameters!JEA238</f>
        <v>0</v>
      </c>
      <c r="JEB36">
        <f>Parameters!JEB238</f>
        <v>0</v>
      </c>
      <c r="JEC36">
        <f>Parameters!JEC238</f>
        <v>0</v>
      </c>
      <c r="JED36">
        <f>Parameters!JED238</f>
        <v>0</v>
      </c>
      <c r="JEE36">
        <f>Parameters!JEE238</f>
        <v>0</v>
      </c>
      <c r="JEF36">
        <f>Parameters!JEF238</f>
        <v>0</v>
      </c>
      <c r="JEG36">
        <f>Parameters!JEG238</f>
        <v>0</v>
      </c>
      <c r="JEH36">
        <f>Parameters!JEH238</f>
        <v>0</v>
      </c>
      <c r="JEI36">
        <f>Parameters!JEI238</f>
        <v>0</v>
      </c>
      <c r="JEJ36">
        <f>Parameters!JEJ238</f>
        <v>0</v>
      </c>
      <c r="JEK36">
        <f>Parameters!JEK238</f>
        <v>0</v>
      </c>
      <c r="JEL36">
        <f>Parameters!JEL238</f>
        <v>0</v>
      </c>
      <c r="JEM36">
        <f>Parameters!JEM238</f>
        <v>0</v>
      </c>
      <c r="JEN36">
        <f>Parameters!JEN238</f>
        <v>0</v>
      </c>
      <c r="JEO36">
        <f>Parameters!JEO238</f>
        <v>0</v>
      </c>
      <c r="JEP36">
        <f>Parameters!JEP238</f>
        <v>0</v>
      </c>
      <c r="JEQ36">
        <f>Parameters!JEQ238</f>
        <v>0</v>
      </c>
      <c r="JER36">
        <f>Parameters!JER238</f>
        <v>0</v>
      </c>
      <c r="JES36">
        <f>Parameters!JES238</f>
        <v>0</v>
      </c>
      <c r="JET36">
        <f>Parameters!JET238</f>
        <v>0</v>
      </c>
      <c r="JEU36">
        <f>Parameters!JEU238</f>
        <v>0</v>
      </c>
      <c r="JEV36">
        <f>Parameters!JEV238</f>
        <v>0</v>
      </c>
      <c r="JEW36">
        <f>Parameters!JEW238</f>
        <v>0</v>
      </c>
      <c r="JEX36">
        <f>Parameters!JEX238</f>
        <v>0</v>
      </c>
      <c r="JEY36">
        <f>Parameters!JEY238</f>
        <v>0</v>
      </c>
      <c r="JEZ36">
        <f>Parameters!JEZ238</f>
        <v>0</v>
      </c>
      <c r="JFA36">
        <f>Parameters!JFA238</f>
        <v>0</v>
      </c>
      <c r="JFB36">
        <f>Parameters!JFB238</f>
        <v>0</v>
      </c>
      <c r="JFC36">
        <f>Parameters!JFC238</f>
        <v>0</v>
      </c>
      <c r="JFD36">
        <f>Parameters!JFD238</f>
        <v>0</v>
      </c>
      <c r="JFE36">
        <f>Parameters!JFE238</f>
        <v>0</v>
      </c>
      <c r="JFF36">
        <f>Parameters!JFF238</f>
        <v>0</v>
      </c>
      <c r="JFG36">
        <f>Parameters!JFG238</f>
        <v>0</v>
      </c>
      <c r="JFH36">
        <f>Parameters!JFH238</f>
        <v>0</v>
      </c>
      <c r="JFI36">
        <f>Parameters!JFI238</f>
        <v>0</v>
      </c>
      <c r="JFJ36">
        <f>Parameters!JFJ238</f>
        <v>0</v>
      </c>
      <c r="JFK36">
        <f>Parameters!JFK238</f>
        <v>0</v>
      </c>
      <c r="JFL36">
        <f>Parameters!JFL238</f>
        <v>0</v>
      </c>
      <c r="JFM36">
        <f>Parameters!JFM238</f>
        <v>0</v>
      </c>
      <c r="JFN36">
        <f>Parameters!JFN238</f>
        <v>0</v>
      </c>
      <c r="JFO36">
        <f>Parameters!JFO238</f>
        <v>0</v>
      </c>
      <c r="JFP36">
        <f>Parameters!JFP238</f>
        <v>0</v>
      </c>
      <c r="JFQ36">
        <f>Parameters!JFQ238</f>
        <v>0</v>
      </c>
      <c r="JFR36">
        <f>Parameters!JFR238</f>
        <v>0</v>
      </c>
      <c r="JFS36">
        <f>Parameters!JFS238</f>
        <v>0</v>
      </c>
      <c r="JFT36">
        <f>Parameters!JFT238</f>
        <v>0</v>
      </c>
      <c r="JFU36">
        <f>Parameters!JFU238</f>
        <v>0</v>
      </c>
      <c r="JFV36">
        <f>Parameters!JFV238</f>
        <v>0</v>
      </c>
      <c r="JFW36">
        <f>Parameters!JFW238</f>
        <v>0</v>
      </c>
      <c r="JFX36">
        <f>Parameters!JFX238</f>
        <v>0</v>
      </c>
      <c r="JFY36">
        <f>Parameters!JFY238</f>
        <v>0</v>
      </c>
      <c r="JFZ36">
        <f>Parameters!JFZ238</f>
        <v>0</v>
      </c>
      <c r="JGA36">
        <f>Parameters!JGA238</f>
        <v>0</v>
      </c>
      <c r="JGB36">
        <f>Parameters!JGB238</f>
        <v>0</v>
      </c>
      <c r="JGC36">
        <f>Parameters!JGC238</f>
        <v>0</v>
      </c>
      <c r="JGD36">
        <f>Parameters!JGD238</f>
        <v>0</v>
      </c>
      <c r="JGE36">
        <f>Parameters!JGE238</f>
        <v>0</v>
      </c>
      <c r="JGF36">
        <f>Parameters!JGF238</f>
        <v>0</v>
      </c>
      <c r="JGG36">
        <f>Parameters!JGG238</f>
        <v>0</v>
      </c>
      <c r="JGH36">
        <f>Parameters!JGH238</f>
        <v>0</v>
      </c>
      <c r="JGI36">
        <f>Parameters!JGI238</f>
        <v>0</v>
      </c>
      <c r="JGJ36">
        <f>Parameters!JGJ238</f>
        <v>0</v>
      </c>
      <c r="JGK36">
        <f>Parameters!JGK238</f>
        <v>0</v>
      </c>
      <c r="JGL36">
        <f>Parameters!JGL238</f>
        <v>0</v>
      </c>
      <c r="JGM36">
        <f>Parameters!JGM238</f>
        <v>0</v>
      </c>
      <c r="JGN36">
        <f>Parameters!JGN238</f>
        <v>0</v>
      </c>
      <c r="JGO36">
        <f>Parameters!JGO238</f>
        <v>0</v>
      </c>
      <c r="JGP36">
        <f>Parameters!JGP238</f>
        <v>0</v>
      </c>
      <c r="JGQ36">
        <f>Parameters!JGQ238</f>
        <v>0</v>
      </c>
      <c r="JGR36">
        <f>Parameters!JGR238</f>
        <v>0</v>
      </c>
      <c r="JGS36">
        <f>Parameters!JGS238</f>
        <v>0</v>
      </c>
      <c r="JGT36">
        <f>Parameters!JGT238</f>
        <v>0</v>
      </c>
      <c r="JGU36">
        <f>Parameters!JGU238</f>
        <v>0</v>
      </c>
      <c r="JGV36">
        <f>Parameters!JGV238</f>
        <v>0</v>
      </c>
      <c r="JGW36">
        <f>Parameters!JGW238</f>
        <v>0</v>
      </c>
      <c r="JGX36">
        <f>Parameters!JGX238</f>
        <v>0</v>
      </c>
      <c r="JGY36">
        <f>Parameters!JGY238</f>
        <v>0</v>
      </c>
      <c r="JGZ36">
        <f>Parameters!JGZ238</f>
        <v>0</v>
      </c>
      <c r="JHA36">
        <f>Parameters!JHA238</f>
        <v>0</v>
      </c>
      <c r="JHB36">
        <f>Parameters!JHB238</f>
        <v>0</v>
      </c>
      <c r="JHC36">
        <f>Parameters!JHC238</f>
        <v>0</v>
      </c>
      <c r="JHD36">
        <f>Parameters!JHD238</f>
        <v>0</v>
      </c>
      <c r="JHE36">
        <f>Parameters!JHE238</f>
        <v>0</v>
      </c>
      <c r="JHF36">
        <f>Parameters!JHF238</f>
        <v>0</v>
      </c>
      <c r="JHG36">
        <f>Parameters!JHG238</f>
        <v>0</v>
      </c>
      <c r="JHH36">
        <f>Parameters!JHH238</f>
        <v>0</v>
      </c>
      <c r="JHI36">
        <f>Parameters!JHI238</f>
        <v>0</v>
      </c>
      <c r="JHJ36">
        <f>Parameters!JHJ238</f>
        <v>0</v>
      </c>
      <c r="JHK36">
        <f>Parameters!JHK238</f>
        <v>0</v>
      </c>
      <c r="JHL36">
        <f>Parameters!JHL238</f>
        <v>0</v>
      </c>
      <c r="JHM36">
        <f>Parameters!JHM238</f>
        <v>0</v>
      </c>
      <c r="JHN36">
        <f>Parameters!JHN238</f>
        <v>0</v>
      </c>
      <c r="JHO36">
        <f>Parameters!JHO238</f>
        <v>0</v>
      </c>
      <c r="JHP36">
        <f>Parameters!JHP238</f>
        <v>0</v>
      </c>
      <c r="JHQ36">
        <f>Parameters!JHQ238</f>
        <v>0</v>
      </c>
      <c r="JHR36">
        <f>Parameters!JHR238</f>
        <v>0</v>
      </c>
      <c r="JHS36">
        <f>Parameters!JHS238</f>
        <v>0</v>
      </c>
      <c r="JHT36">
        <f>Parameters!JHT238</f>
        <v>0</v>
      </c>
      <c r="JHU36">
        <f>Parameters!JHU238</f>
        <v>0</v>
      </c>
      <c r="JHV36">
        <f>Parameters!JHV238</f>
        <v>0</v>
      </c>
      <c r="JHW36">
        <f>Parameters!JHW238</f>
        <v>0</v>
      </c>
      <c r="JHX36">
        <f>Parameters!JHX238</f>
        <v>0</v>
      </c>
      <c r="JHY36">
        <f>Parameters!JHY238</f>
        <v>0</v>
      </c>
      <c r="JHZ36">
        <f>Parameters!JHZ238</f>
        <v>0</v>
      </c>
      <c r="JIA36">
        <f>Parameters!JIA238</f>
        <v>0</v>
      </c>
      <c r="JIB36">
        <f>Parameters!JIB238</f>
        <v>0</v>
      </c>
      <c r="JIC36">
        <f>Parameters!JIC238</f>
        <v>0</v>
      </c>
      <c r="JID36">
        <f>Parameters!JID238</f>
        <v>0</v>
      </c>
      <c r="JIE36">
        <f>Parameters!JIE238</f>
        <v>0</v>
      </c>
      <c r="JIF36">
        <f>Parameters!JIF238</f>
        <v>0</v>
      </c>
      <c r="JIG36">
        <f>Parameters!JIG238</f>
        <v>0</v>
      </c>
      <c r="JIH36">
        <f>Parameters!JIH238</f>
        <v>0</v>
      </c>
      <c r="JII36">
        <f>Parameters!JII238</f>
        <v>0</v>
      </c>
      <c r="JIJ36">
        <f>Parameters!JIJ238</f>
        <v>0</v>
      </c>
      <c r="JIK36">
        <f>Parameters!JIK238</f>
        <v>0</v>
      </c>
      <c r="JIL36">
        <f>Parameters!JIL238</f>
        <v>0</v>
      </c>
      <c r="JIM36">
        <f>Parameters!JIM238</f>
        <v>0</v>
      </c>
      <c r="JIN36">
        <f>Parameters!JIN238</f>
        <v>0</v>
      </c>
      <c r="JIO36">
        <f>Parameters!JIO238</f>
        <v>0</v>
      </c>
      <c r="JIP36">
        <f>Parameters!JIP238</f>
        <v>0</v>
      </c>
      <c r="JIQ36">
        <f>Parameters!JIQ238</f>
        <v>0</v>
      </c>
      <c r="JIR36">
        <f>Parameters!JIR238</f>
        <v>0</v>
      </c>
      <c r="JIS36">
        <f>Parameters!JIS238</f>
        <v>0</v>
      </c>
      <c r="JIT36">
        <f>Parameters!JIT238</f>
        <v>0</v>
      </c>
      <c r="JIU36">
        <f>Parameters!JIU238</f>
        <v>0</v>
      </c>
      <c r="JIV36">
        <f>Parameters!JIV238</f>
        <v>0</v>
      </c>
      <c r="JIW36">
        <f>Parameters!JIW238</f>
        <v>0</v>
      </c>
      <c r="JIX36">
        <f>Parameters!JIX238</f>
        <v>0</v>
      </c>
      <c r="JIY36">
        <f>Parameters!JIY238</f>
        <v>0</v>
      </c>
      <c r="JIZ36">
        <f>Parameters!JIZ238</f>
        <v>0</v>
      </c>
      <c r="JJA36">
        <f>Parameters!JJA238</f>
        <v>0</v>
      </c>
      <c r="JJB36">
        <f>Parameters!JJB238</f>
        <v>0</v>
      </c>
      <c r="JJC36">
        <f>Parameters!JJC238</f>
        <v>0</v>
      </c>
      <c r="JJD36">
        <f>Parameters!JJD238</f>
        <v>0</v>
      </c>
      <c r="JJE36">
        <f>Parameters!JJE238</f>
        <v>0</v>
      </c>
      <c r="JJF36">
        <f>Parameters!JJF238</f>
        <v>0</v>
      </c>
      <c r="JJG36">
        <f>Parameters!JJG238</f>
        <v>0</v>
      </c>
      <c r="JJH36">
        <f>Parameters!JJH238</f>
        <v>0</v>
      </c>
      <c r="JJI36">
        <f>Parameters!JJI238</f>
        <v>0</v>
      </c>
      <c r="JJJ36">
        <f>Parameters!JJJ238</f>
        <v>0</v>
      </c>
      <c r="JJK36">
        <f>Parameters!JJK238</f>
        <v>0</v>
      </c>
      <c r="JJL36">
        <f>Parameters!JJL238</f>
        <v>0</v>
      </c>
      <c r="JJM36">
        <f>Parameters!JJM238</f>
        <v>0</v>
      </c>
      <c r="JJN36">
        <f>Parameters!JJN238</f>
        <v>0</v>
      </c>
      <c r="JJO36">
        <f>Parameters!JJO238</f>
        <v>0</v>
      </c>
      <c r="JJP36">
        <f>Parameters!JJP238</f>
        <v>0</v>
      </c>
      <c r="JJQ36">
        <f>Parameters!JJQ238</f>
        <v>0</v>
      </c>
      <c r="JJR36">
        <f>Parameters!JJR238</f>
        <v>0</v>
      </c>
      <c r="JJS36">
        <f>Parameters!JJS238</f>
        <v>0</v>
      </c>
      <c r="JJT36">
        <f>Parameters!JJT238</f>
        <v>0</v>
      </c>
      <c r="JJU36">
        <f>Parameters!JJU238</f>
        <v>0</v>
      </c>
      <c r="JJV36">
        <f>Parameters!JJV238</f>
        <v>0</v>
      </c>
      <c r="JJW36">
        <f>Parameters!JJW238</f>
        <v>0</v>
      </c>
      <c r="JJX36">
        <f>Parameters!JJX238</f>
        <v>0</v>
      </c>
      <c r="JJY36">
        <f>Parameters!JJY238</f>
        <v>0</v>
      </c>
      <c r="JJZ36">
        <f>Parameters!JJZ238</f>
        <v>0</v>
      </c>
      <c r="JKA36">
        <f>Parameters!JKA238</f>
        <v>0</v>
      </c>
      <c r="JKB36">
        <f>Parameters!JKB238</f>
        <v>0</v>
      </c>
      <c r="JKC36">
        <f>Parameters!JKC238</f>
        <v>0</v>
      </c>
      <c r="JKD36">
        <f>Parameters!JKD238</f>
        <v>0</v>
      </c>
      <c r="JKE36">
        <f>Parameters!JKE238</f>
        <v>0</v>
      </c>
      <c r="JKF36">
        <f>Parameters!JKF238</f>
        <v>0</v>
      </c>
      <c r="JKG36">
        <f>Parameters!JKG238</f>
        <v>0</v>
      </c>
      <c r="JKH36">
        <f>Parameters!JKH238</f>
        <v>0</v>
      </c>
      <c r="JKI36">
        <f>Parameters!JKI238</f>
        <v>0</v>
      </c>
      <c r="JKJ36">
        <f>Parameters!JKJ238</f>
        <v>0</v>
      </c>
      <c r="JKK36">
        <f>Parameters!JKK238</f>
        <v>0</v>
      </c>
      <c r="JKL36">
        <f>Parameters!JKL238</f>
        <v>0</v>
      </c>
      <c r="JKM36">
        <f>Parameters!JKM238</f>
        <v>0</v>
      </c>
      <c r="JKN36">
        <f>Parameters!JKN238</f>
        <v>0</v>
      </c>
      <c r="JKO36">
        <f>Parameters!JKO238</f>
        <v>0</v>
      </c>
      <c r="JKP36">
        <f>Parameters!JKP238</f>
        <v>0</v>
      </c>
      <c r="JKQ36">
        <f>Parameters!JKQ238</f>
        <v>0</v>
      </c>
      <c r="JKR36">
        <f>Parameters!JKR238</f>
        <v>0</v>
      </c>
      <c r="JKS36">
        <f>Parameters!JKS238</f>
        <v>0</v>
      </c>
      <c r="JKT36">
        <f>Parameters!JKT238</f>
        <v>0</v>
      </c>
      <c r="JKU36">
        <f>Parameters!JKU238</f>
        <v>0</v>
      </c>
      <c r="JKV36">
        <f>Parameters!JKV238</f>
        <v>0</v>
      </c>
      <c r="JKW36">
        <f>Parameters!JKW238</f>
        <v>0</v>
      </c>
      <c r="JKX36">
        <f>Parameters!JKX238</f>
        <v>0</v>
      </c>
      <c r="JKY36">
        <f>Parameters!JKY238</f>
        <v>0</v>
      </c>
      <c r="JKZ36">
        <f>Parameters!JKZ238</f>
        <v>0</v>
      </c>
      <c r="JLA36">
        <f>Parameters!JLA238</f>
        <v>0</v>
      </c>
      <c r="JLB36">
        <f>Parameters!JLB238</f>
        <v>0</v>
      </c>
      <c r="JLC36">
        <f>Parameters!JLC238</f>
        <v>0</v>
      </c>
      <c r="JLD36">
        <f>Parameters!JLD238</f>
        <v>0</v>
      </c>
      <c r="JLE36">
        <f>Parameters!JLE238</f>
        <v>0</v>
      </c>
      <c r="JLF36">
        <f>Parameters!JLF238</f>
        <v>0</v>
      </c>
      <c r="JLG36">
        <f>Parameters!JLG238</f>
        <v>0</v>
      </c>
      <c r="JLH36">
        <f>Parameters!JLH238</f>
        <v>0</v>
      </c>
      <c r="JLI36">
        <f>Parameters!JLI238</f>
        <v>0</v>
      </c>
      <c r="JLJ36">
        <f>Parameters!JLJ238</f>
        <v>0</v>
      </c>
      <c r="JLK36">
        <f>Parameters!JLK238</f>
        <v>0</v>
      </c>
      <c r="JLL36">
        <f>Parameters!JLL238</f>
        <v>0</v>
      </c>
      <c r="JLM36">
        <f>Parameters!JLM238</f>
        <v>0</v>
      </c>
      <c r="JLN36">
        <f>Parameters!JLN238</f>
        <v>0</v>
      </c>
      <c r="JLO36">
        <f>Parameters!JLO238</f>
        <v>0</v>
      </c>
      <c r="JLP36">
        <f>Parameters!JLP238</f>
        <v>0</v>
      </c>
      <c r="JLQ36">
        <f>Parameters!JLQ238</f>
        <v>0</v>
      </c>
      <c r="JLR36">
        <f>Parameters!JLR238</f>
        <v>0</v>
      </c>
      <c r="JLS36">
        <f>Parameters!JLS238</f>
        <v>0</v>
      </c>
      <c r="JLT36">
        <f>Parameters!JLT238</f>
        <v>0</v>
      </c>
      <c r="JLU36">
        <f>Parameters!JLU238</f>
        <v>0</v>
      </c>
      <c r="JLV36">
        <f>Parameters!JLV238</f>
        <v>0</v>
      </c>
      <c r="JLW36">
        <f>Parameters!JLW238</f>
        <v>0</v>
      </c>
      <c r="JLX36">
        <f>Parameters!JLX238</f>
        <v>0</v>
      </c>
      <c r="JLY36">
        <f>Parameters!JLY238</f>
        <v>0</v>
      </c>
      <c r="JLZ36">
        <f>Parameters!JLZ238</f>
        <v>0</v>
      </c>
      <c r="JMA36">
        <f>Parameters!JMA238</f>
        <v>0</v>
      </c>
      <c r="JMB36">
        <f>Parameters!JMB238</f>
        <v>0</v>
      </c>
      <c r="JMC36">
        <f>Parameters!JMC238</f>
        <v>0</v>
      </c>
      <c r="JMD36">
        <f>Parameters!JMD238</f>
        <v>0</v>
      </c>
      <c r="JME36">
        <f>Parameters!JME238</f>
        <v>0</v>
      </c>
      <c r="JMF36">
        <f>Parameters!JMF238</f>
        <v>0</v>
      </c>
      <c r="JMG36">
        <f>Parameters!JMG238</f>
        <v>0</v>
      </c>
      <c r="JMH36">
        <f>Parameters!JMH238</f>
        <v>0</v>
      </c>
      <c r="JMI36">
        <f>Parameters!JMI238</f>
        <v>0</v>
      </c>
      <c r="JMJ36">
        <f>Parameters!JMJ238</f>
        <v>0</v>
      </c>
      <c r="JMK36">
        <f>Parameters!JMK238</f>
        <v>0</v>
      </c>
      <c r="JML36">
        <f>Parameters!JML238</f>
        <v>0</v>
      </c>
      <c r="JMM36">
        <f>Parameters!JMM238</f>
        <v>0</v>
      </c>
      <c r="JMN36">
        <f>Parameters!JMN238</f>
        <v>0</v>
      </c>
      <c r="JMO36">
        <f>Parameters!JMO238</f>
        <v>0</v>
      </c>
      <c r="JMP36">
        <f>Parameters!JMP238</f>
        <v>0</v>
      </c>
      <c r="JMQ36">
        <f>Parameters!JMQ238</f>
        <v>0</v>
      </c>
      <c r="JMR36">
        <f>Parameters!JMR238</f>
        <v>0</v>
      </c>
      <c r="JMS36">
        <f>Parameters!JMS238</f>
        <v>0</v>
      </c>
      <c r="JMT36">
        <f>Parameters!JMT238</f>
        <v>0</v>
      </c>
      <c r="JMU36">
        <f>Parameters!JMU238</f>
        <v>0</v>
      </c>
      <c r="JMV36">
        <f>Parameters!JMV238</f>
        <v>0</v>
      </c>
      <c r="JMW36">
        <f>Parameters!JMW238</f>
        <v>0</v>
      </c>
      <c r="JMX36">
        <f>Parameters!JMX238</f>
        <v>0</v>
      </c>
      <c r="JMY36">
        <f>Parameters!JMY238</f>
        <v>0</v>
      </c>
      <c r="JMZ36">
        <f>Parameters!JMZ238</f>
        <v>0</v>
      </c>
      <c r="JNA36">
        <f>Parameters!JNA238</f>
        <v>0</v>
      </c>
      <c r="JNB36">
        <f>Parameters!JNB238</f>
        <v>0</v>
      </c>
      <c r="JNC36">
        <f>Parameters!JNC238</f>
        <v>0</v>
      </c>
      <c r="JND36">
        <f>Parameters!JND238</f>
        <v>0</v>
      </c>
      <c r="JNE36">
        <f>Parameters!JNE238</f>
        <v>0</v>
      </c>
      <c r="JNF36">
        <f>Parameters!JNF238</f>
        <v>0</v>
      </c>
      <c r="JNG36">
        <f>Parameters!JNG238</f>
        <v>0</v>
      </c>
      <c r="JNH36">
        <f>Parameters!JNH238</f>
        <v>0</v>
      </c>
      <c r="JNI36">
        <f>Parameters!JNI238</f>
        <v>0</v>
      </c>
      <c r="JNJ36">
        <f>Parameters!JNJ238</f>
        <v>0</v>
      </c>
      <c r="JNK36">
        <f>Parameters!JNK238</f>
        <v>0</v>
      </c>
      <c r="JNL36">
        <f>Parameters!JNL238</f>
        <v>0</v>
      </c>
      <c r="JNM36">
        <f>Parameters!JNM238</f>
        <v>0</v>
      </c>
      <c r="JNN36">
        <f>Parameters!JNN238</f>
        <v>0</v>
      </c>
      <c r="JNO36">
        <f>Parameters!JNO238</f>
        <v>0</v>
      </c>
      <c r="JNP36">
        <f>Parameters!JNP238</f>
        <v>0</v>
      </c>
      <c r="JNQ36">
        <f>Parameters!JNQ238</f>
        <v>0</v>
      </c>
      <c r="JNR36">
        <f>Parameters!JNR238</f>
        <v>0</v>
      </c>
      <c r="JNS36">
        <f>Parameters!JNS238</f>
        <v>0</v>
      </c>
      <c r="JNT36">
        <f>Parameters!JNT238</f>
        <v>0</v>
      </c>
      <c r="JNU36">
        <f>Parameters!JNU238</f>
        <v>0</v>
      </c>
      <c r="JNV36">
        <f>Parameters!JNV238</f>
        <v>0</v>
      </c>
      <c r="JNW36">
        <f>Parameters!JNW238</f>
        <v>0</v>
      </c>
      <c r="JNX36">
        <f>Parameters!JNX238</f>
        <v>0</v>
      </c>
      <c r="JNY36">
        <f>Parameters!JNY238</f>
        <v>0</v>
      </c>
      <c r="JNZ36">
        <f>Parameters!JNZ238</f>
        <v>0</v>
      </c>
      <c r="JOA36">
        <f>Parameters!JOA238</f>
        <v>0</v>
      </c>
      <c r="JOB36">
        <f>Parameters!JOB238</f>
        <v>0</v>
      </c>
      <c r="JOC36">
        <f>Parameters!JOC238</f>
        <v>0</v>
      </c>
      <c r="JOD36">
        <f>Parameters!JOD238</f>
        <v>0</v>
      </c>
      <c r="JOE36">
        <f>Parameters!JOE238</f>
        <v>0</v>
      </c>
      <c r="JOF36">
        <f>Parameters!JOF238</f>
        <v>0</v>
      </c>
      <c r="JOG36">
        <f>Parameters!JOG238</f>
        <v>0</v>
      </c>
      <c r="JOH36">
        <f>Parameters!JOH238</f>
        <v>0</v>
      </c>
      <c r="JOI36">
        <f>Parameters!JOI238</f>
        <v>0</v>
      </c>
      <c r="JOJ36">
        <f>Parameters!JOJ238</f>
        <v>0</v>
      </c>
      <c r="JOK36">
        <f>Parameters!JOK238</f>
        <v>0</v>
      </c>
      <c r="JOL36">
        <f>Parameters!JOL238</f>
        <v>0</v>
      </c>
      <c r="JOM36">
        <f>Parameters!JOM238</f>
        <v>0</v>
      </c>
      <c r="JON36">
        <f>Parameters!JON238</f>
        <v>0</v>
      </c>
      <c r="JOO36">
        <f>Parameters!JOO238</f>
        <v>0</v>
      </c>
      <c r="JOP36">
        <f>Parameters!JOP238</f>
        <v>0</v>
      </c>
      <c r="JOQ36">
        <f>Parameters!JOQ238</f>
        <v>0</v>
      </c>
      <c r="JOR36">
        <f>Parameters!JOR238</f>
        <v>0</v>
      </c>
      <c r="JOS36">
        <f>Parameters!JOS238</f>
        <v>0</v>
      </c>
      <c r="JOT36">
        <f>Parameters!JOT238</f>
        <v>0</v>
      </c>
      <c r="JOU36">
        <f>Parameters!JOU238</f>
        <v>0</v>
      </c>
      <c r="JOV36">
        <f>Parameters!JOV238</f>
        <v>0</v>
      </c>
      <c r="JOW36">
        <f>Parameters!JOW238</f>
        <v>0</v>
      </c>
      <c r="JOX36">
        <f>Parameters!JOX238</f>
        <v>0</v>
      </c>
      <c r="JOY36">
        <f>Parameters!JOY238</f>
        <v>0</v>
      </c>
      <c r="JOZ36">
        <f>Parameters!JOZ238</f>
        <v>0</v>
      </c>
      <c r="JPA36">
        <f>Parameters!JPA238</f>
        <v>0</v>
      </c>
      <c r="JPB36">
        <f>Parameters!JPB238</f>
        <v>0</v>
      </c>
      <c r="JPC36">
        <f>Parameters!JPC238</f>
        <v>0</v>
      </c>
      <c r="JPD36">
        <f>Parameters!JPD238</f>
        <v>0</v>
      </c>
      <c r="JPE36">
        <f>Parameters!JPE238</f>
        <v>0</v>
      </c>
      <c r="JPF36">
        <f>Parameters!JPF238</f>
        <v>0</v>
      </c>
      <c r="JPG36">
        <f>Parameters!JPG238</f>
        <v>0</v>
      </c>
      <c r="JPH36">
        <f>Parameters!JPH238</f>
        <v>0</v>
      </c>
      <c r="JPI36">
        <f>Parameters!JPI238</f>
        <v>0</v>
      </c>
      <c r="JPJ36">
        <f>Parameters!JPJ238</f>
        <v>0</v>
      </c>
      <c r="JPK36">
        <f>Parameters!JPK238</f>
        <v>0</v>
      </c>
      <c r="JPL36">
        <f>Parameters!JPL238</f>
        <v>0</v>
      </c>
      <c r="JPM36">
        <f>Parameters!JPM238</f>
        <v>0</v>
      </c>
      <c r="JPN36">
        <f>Parameters!JPN238</f>
        <v>0</v>
      </c>
      <c r="JPO36">
        <f>Parameters!JPO238</f>
        <v>0</v>
      </c>
      <c r="JPP36">
        <f>Parameters!JPP238</f>
        <v>0</v>
      </c>
      <c r="JPQ36">
        <f>Parameters!JPQ238</f>
        <v>0</v>
      </c>
      <c r="JPR36">
        <f>Parameters!JPR238</f>
        <v>0</v>
      </c>
      <c r="JPS36">
        <f>Parameters!JPS238</f>
        <v>0</v>
      </c>
      <c r="JPT36">
        <f>Parameters!JPT238</f>
        <v>0</v>
      </c>
      <c r="JPU36">
        <f>Parameters!JPU238</f>
        <v>0</v>
      </c>
      <c r="JPV36">
        <f>Parameters!JPV238</f>
        <v>0</v>
      </c>
      <c r="JPW36">
        <f>Parameters!JPW238</f>
        <v>0</v>
      </c>
      <c r="JPX36">
        <f>Parameters!JPX238</f>
        <v>0</v>
      </c>
      <c r="JPY36">
        <f>Parameters!JPY238</f>
        <v>0</v>
      </c>
      <c r="JPZ36">
        <f>Parameters!JPZ238</f>
        <v>0</v>
      </c>
      <c r="JQA36">
        <f>Parameters!JQA238</f>
        <v>0</v>
      </c>
      <c r="JQB36">
        <f>Parameters!JQB238</f>
        <v>0</v>
      </c>
      <c r="JQC36">
        <f>Parameters!JQC238</f>
        <v>0</v>
      </c>
      <c r="JQD36">
        <f>Parameters!JQD238</f>
        <v>0</v>
      </c>
      <c r="JQE36">
        <f>Parameters!JQE238</f>
        <v>0</v>
      </c>
      <c r="JQF36">
        <f>Parameters!JQF238</f>
        <v>0</v>
      </c>
      <c r="JQG36">
        <f>Parameters!JQG238</f>
        <v>0</v>
      </c>
      <c r="JQH36">
        <f>Parameters!JQH238</f>
        <v>0</v>
      </c>
      <c r="JQI36">
        <f>Parameters!JQI238</f>
        <v>0</v>
      </c>
      <c r="JQJ36">
        <f>Parameters!JQJ238</f>
        <v>0</v>
      </c>
      <c r="JQK36">
        <f>Parameters!JQK238</f>
        <v>0</v>
      </c>
      <c r="JQL36">
        <f>Parameters!JQL238</f>
        <v>0</v>
      </c>
      <c r="JQM36">
        <f>Parameters!JQM238</f>
        <v>0</v>
      </c>
      <c r="JQN36">
        <f>Parameters!JQN238</f>
        <v>0</v>
      </c>
      <c r="JQO36">
        <f>Parameters!JQO238</f>
        <v>0</v>
      </c>
      <c r="JQP36">
        <f>Parameters!JQP238</f>
        <v>0</v>
      </c>
      <c r="JQQ36">
        <f>Parameters!JQQ238</f>
        <v>0</v>
      </c>
      <c r="JQR36">
        <f>Parameters!JQR238</f>
        <v>0</v>
      </c>
      <c r="JQS36">
        <f>Parameters!JQS238</f>
        <v>0</v>
      </c>
      <c r="JQT36">
        <f>Parameters!JQT238</f>
        <v>0</v>
      </c>
      <c r="JQU36">
        <f>Parameters!JQU238</f>
        <v>0</v>
      </c>
      <c r="JQV36">
        <f>Parameters!JQV238</f>
        <v>0</v>
      </c>
      <c r="JQW36">
        <f>Parameters!JQW238</f>
        <v>0</v>
      </c>
      <c r="JQX36">
        <f>Parameters!JQX238</f>
        <v>0</v>
      </c>
      <c r="JQY36">
        <f>Parameters!JQY238</f>
        <v>0</v>
      </c>
      <c r="JQZ36">
        <f>Parameters!JQZ238</f>
        <v>0</v>
      </c>
      <c r="JRA36">
        <f>Parameters!JRA238</f>
        <v>0</v>
      </c>
      <c r="JRB36">
        <f>Parameters!JRB238</f>
        <v>0</v>
      </c>
      <c r="JRC36">
        <f>Parameters!JRC238</f>
        <v>0</v>
      </c>
      <c r="JRD36">
        <f>Parameters!JRD238</f>
        <v>0</v>
      </c>
      <c r="JRE36">
        <f>Parameters!JRE238</f>
        <v>0</v>
      </c>
      <c r="JRF36">
        <f>Parameters!JRF238</f>
        <v>0</v>
      </c>
      <c r="JRG36">
        <f>Parameters!JRG238</f>
        <v>0</v>
      </c>
      <c r="JRH36">
        <f>Parameters!JRH238</f>
        <v>0</v>
      </c>
      <c r="JRI36">
        <f>Parameters!JRI238</f>
        <v>0</v>
      </c>
      <c r="JRJ36">
        <f>Parameters!JRJ238</f>
        <v>0</v>
      </c>
      <c r="JRK36">
        <f>Parameters!JRK238</f>
        <v>0</v>
      </c>
      <c r="JRL36">
        <f>Parameters!JRL238</f>
        <v>0</v>
      </c>
      <c r="JRM36">
        <f>Parameters!JRM238</f>
        <v>0</v>
      </c>
      <c r="JRN36">
        <f>Parameters!JRN238</f>
        <v>0</v>
      </c>
      <c r="JRO36">
        <f>Parameters!JRO238</f>
        <v>0</v>
      </c>
      <c r="JRP36">
        <f>Parameters!JRP238</f>
        <v>0</v>
      </c>
      <c r="JRQ36">
        <f>Parameters!JRQ238</f>
        <v>0</v>
      </c>
      <c r="JRR36">
        <f>Parameters!JRR238</f>
        <v>0</v>
      </c>
      <c r="JRS36">
        <f>Parameters!JRS238</f>
        <v>0</v>
      </c>
      <c r="JRT36">
        <f>Parameters!JRT238</f>
        <v>0</v>
      </c>
      <c r="JRU36">
        <f>Parameters!JRU238</f>
        <v>0</v>
      </c>
      <c r="JRV36">
        <f>Parameters!JRV238</f>
        <v>0</v>
      </c>
      <c r="JRW36">
        <f>Parameters!JRW238</f>
        <v>0</v>
      </c>
      <c r="JRX36">
        <f>Parameters!JRX238</f>
        <v>0</v>
      </c>
      <c r="JRY36">
        <f>Parameters!JRY238</f>
        <v>0</v>
      </c>
      <c r="JRZ36">
        <f>Parameters!JRZ238</f>
        <v>0</v>
      </c>
      <c r="JSA36">
        <f>Parameters!JSA238</f>
        <v>0</v>
      </c>
      <c r="JSB36">
        <f>Parameters!JSB238</f>
        <v>0</v>
      </c>
      <c r="JSC36">
        <f>Parameters!JSC238</f>
        <v>0</v>
      </c>
      <c r="JSD36">
        <f>Parameters!JSD238</f>
        <v>0</v>
      </c>
      <c r="JSE36">
        <f>Parameters!JSE238</f>
        <v>0</v>
      </c>
      <c r="JSF36">
        <f>Parameters!JSF238</f>
        <v>0</v>
      </c>
      <c r="JSG36">
        <f>Parameters!JSG238</f>
        <v>0</v>
      </c>
      <c r="JSH36">
        <f>Parameters!JSH238</f>
        <v>0</v>
      </c>
      <c r="JSI36">
        <f>Parameters!JSI238</f>
        <v>0</v>
      </c>
      <c r="JSJ36">
        <f>Parameters!JSJ238</f>
        <v>0</v>
      </c>
      <c r="JSK36">
        <f>Parameters!JSK238</f>
        <v>0</v>
      </c>
      <c r="JSL36">
        <f>Parameters!JSL238</f>
        <v>0</v>
      </c>
      <c r="JSM36">
        <f>Parameters!JSM238</f>
        <v>0</v>
      </c>
      <c r="JSN36">
        <f>Parameters!JSN238</f>
        <v>0</v>
      </c>
      <c r="JSO36">
        <f>Parameters!JSO238</f>
        <v>0</v>
      </c>
      <c r="JSP36">
        <f>Parameters!JSP238</f>
        <v>0</v>
      </c>
      <c r="JSQ36">
        <f>Parameters!JSQ238</f>
        <v>0</v>
      </c>
      <c r="JSR36">
        <f>Parameters!JSR238</f>
        <v>0</v>
      </c>
      <c r="JSS36">
        <f>Parameters!JSS238</f>
        <v>0</v>
      </c>
      <c r="JST36">
        <f>Parameters!JST238</f>
        <v>0</v>
      </c>
      <c r="JSU36">
        <f>Parameters!JSU238</f>
        <v>0</v>
      </c>
      <c r="JSV36">
        <f>Parameters!JSV238</f>
        <v>0</v>
      </c>
      <c r="JSW36">
        <f>Parameters!JSW238</f>
        <v>0</v>
      </c>
      <c r="JSX36">
        <f>Parameters!JSX238</f>
        <v>0</v>
      </c>
      <c r="JSY36">
        <f>Parameters!JSY238</f>
        <v>0</v>
      </c>
      <c r="JSZ36">
        <f>Parameters!JSZ238</f>
        <v>0</v>
      </c>
      <c r="JTA36">
        <f>Parameters!JTA238</f>
        <v>0</v>
      </c>
      <c r="JTB36">
        <f>Parameters!JTB238</f>
        <v>0</v>
      </c>
      <c r="JTC36">
        <f>Parameters!JTC238</f>
        <v>0</v>
      </c>
      <c r="JTD36">
        <f>Parameters!JTD238</f>
        <v>0</v>
      </c>
      <c r="JTE36">
        <f>Parameters!JTE238</f>
        <v>0</v>
      </c>
      <c r="JTF36">
        <f>Parameters!JTF238</f>
        <v>0</v>
      </c>
      <c r="JTG36">
        <f>Parameters!JTG238</f>
        <v>0</v>
      </c>
      <c r="JTH36">
        <f>Parameters!JTH238</f>
        <v>0</v>
      </c>
      <c r="JTI36">
        <f>Parameters!JTI238</f>
        <v>0</v>
      </c>
      <c r="JTJ36">
        <f>Parameters!JTJ238</f>
        <v>0</v>
      </c>
      <c r="JTK36">
        <f>Parameters!JTK238</f>
        <v>0</v>
      </c>
      <c r="JTL36">
        <f>Parameters!JTL238</f>
        <v>0</v>
      </c>
      <c r="JTM36">
        <f>Parameters!JTM238</f>
        <v>0</v>
      </c>
      <c r="JTN36">
        <f>Parameters!JTN238</f>
        <v>0</v>
      </c>
      <c r="JTO36">
        <f>Parameters!JTO238</f>
        <v>0</v>
      </c>
      <c r="JTP36">
        <f>Parameters!JTP238</f>
        <v>0</v>
      </c>
      <c r="JTQ36">
        <f>Parameters!JTQ238</f>
        <v>0</v>
      </c>
      <c r="JTR36">
        <f>Parameters!JTR238</f>
        <v>0</v>
      </c>
      <c r="JTS36">
        <f>Parameters!JTS238</f>
        <v>0</v>
      </c>
      <c r="JTT36">
        <f>Parameters!JTT238</f>
        <v>0</v>
      </c>
      <c r="JTU36">
        <f>Parameters!JTU238</f>
        <v>0</v>
      </c>
      <c r="JTV36">
        <f>Parameters!JTV238</f>
        <v>0</v>
      </c>
      <c r="JTW36">
        <f>Parameters!JTW238</f>
        <v>0</v>
      </c>
      <c r="JTX36">
        <f>Parameters!JTX238</f>
        <v>0</v>
      </c>
      <c r="JTY36">
        <f>Parameters!JTY238</f>
        <v>0</v>
      </c>
      <c r="JTZ36">
        <f>Parameters!JTZ238</f>
        <v>0</v>
      </c>
      <c r="JUA36">
        <f>Parameters!JUA238</f>
        <v>0</v>
      </c>
      <c r="JUB36">
        <f>Parameters!JUB238</f>
        <v>0</v>
      </c>
      <c r="JUC36">
        <f>Parameters!JUC238</f>
        <v>0</v>
      </c>
      <c r="JUD36">
        <f>Parameters!JUD238</f>
        <v>0</v>
      </c>
      <c r="JUE36">
        <f>Parameters!JUE238</f>
        <v>0</v>
      </c>
      <c r="JUF36">
        <f>Parameters!JUF238</f>
        <v>0</v>
      </c>
      <c r="JUG36">
        <f>Parameters!JUG238</f>
        <v>0</v>
      </c>
      <c r="JUH36">
        <f>Parameters!JUH238</f>
        <v>0</v>
      </c>
      <c r="JUI36">
        <f>Parameters!JUI238</f>
        <v>0</v>
      </c>
      <c r="JUJ36">
        <f>Parameters!JUJ238</f>
        <v>0</v>
      </c>
      <c r="JUK36">
        <f>Parameters!JUK238</f>
        <v>0</v>
      </c>
      <c r="JUL36">
        <f>Parameters!JUL238</f>
        <v>0</v>
      </c>
      <c r="JUM36">
        <f>Parameters!JUM238</f>
        <v>0</v>
      </c>
      <c r="JUN36">
        <f>Parameters!JUN238</f>
        <v>0</v>
      </c>
      <c r="JUO36">
        <f>Parameters!JUO238</f>
        <v>0</v>
      </c>
      <c r="JUP36">
        <f>Parameters!JUP238</f>
        <v>0</v>
      </c>
      <c r="JUQ36">
        <f>Parameters!JUQ238</f>
        <v>0</v>
      </c>
      <c r="JUR36">
        <f>Parameters!JUR238</f>
        <v>0</v>
      </c>
      <c r="JUS36">
        <f>Parameters!JUS238</f>
        <v>0</v>
      </c>
      <c r="JUT36">
        <f>Parameters!JUT238</f>
        <v>0</v>
      </c>
      <c r="JUU36">
        <f>Parameters!JUU238</f>
        <v>0</v>
      </c>
      <c r="JUV36">
        <f>Parameters!JUV238</f>
        <v>0</v>
      </c>
      <c r="JUW36">
        <f>Parameters!JUW238</f>
        <v>0</v>
      </c>
      <c r="JUX36">
        <f>Parameters!JUX238</f>
        <v>0</v>
      </c>
      <c r="JUY36">
        <f>Parameters!JUY238</f>
        <v>0</v>
      </c>
      <c r="JUZ36">
        <f>Parameters!JUZ238</f>
        <v>0</v>
      </c>
      <c r="JVA36">
        <f>Parameters!JVA238</f>
        <v>0</v>
      </c>
      <c r="JVB36">
        <f>Parameters!JVB238</f>
        <v>0</v>
      </c>
      <c r="JVC36">
        <f>Parameters!JVC238</f>
        <v>0</v>
      </c>
      <c r="JVD36">
        <f>Parameters!JVD238</f>
        <v>0</v>
      </c>
      <c r="JVE36">
        <f>Parameters!JVE238</f>
        <v>0</v>
      </c>
      <c r="JVF36">
        <f>Parameters!JVF238</f>
        <v>0</v>
      </c>
      <c r="JVG36">
        <f>Parameters!JVG238</f>
        <v>0</v>
      </c>
      <c r="JVH36">
        <f>Parameters!JVH238</f>
        <v>0</v>
      </c>
      <c r="JVI36">
        <f>Parameters!JVI238</f>
        <v>0</v>
      </c>
      <c r="JVJ36">
        <f>Parameters!JVJ238</f>
        <v>0</v>
      </c>
      <c r="JVK36">
        <f>Parameters!JVK238</f>
        <v>0</v>
      </c>
      <c r="JVL36">
        <f>Parameters!JVL238</f>
        <v>0</v>
      </c>
      <c r="JVM36">
        <f>Parameters!JVM238</f>
        <v>0</v>
      </c>
      <c r="JVN36">
        <f>Parameters!JVN238</f>
        <v>0</v>
      </c>
      <c r="JVO36">
        <f>Parameters!JVO238</f>
        <v>0</v>
      </c>
      <c r="JVP36">
        <f>Parameters!JVP238</f>
        <v>0</v>
      </c>
      <c r="JVQ36">
        <f>Parameters!JVQ238</f>
        <v>0</v>
      </c>
      <c r="JVR36">
        <f>Parameters!JVR238</f>
        <v>0</v>
      </c>
      <c r="JVS36">
        <f>Parameters!JVS238</f>
        <v>0</v>
      </c>
      <c r="JVT36">
        <f>Parameters!JVT238</f>
        <v>0</v>
      </c>
      <c r="JVU36">
        <f>Parameters!JVU238</f>
        <v>0</v>
      </c>
      <c r="JVV36">
        <f>Parameters!JVV238</f>
        <v>0</v>
      </c>
      <c r="JVW36">
        <f>Parameters!JVW238</f>
        <v>0</v>
      </c>
      <c r="JVX36">
        <f>Parameters!JVX238</f>
        <v>0</v>
      </c>
      <c r="JVY36">
        <f>Parameters!JVY238</f>
        <v>0</v>
      </c>
      <c r="JVZ36">
        <f>Parameters!JVZ238</f>
        <v>0</v>
      </c>
      <c r="JWA36">
        <f>Parameters!JWA238</f>
        <v>0</v>
      </c>
      <c r="JWB36">
        <f>Parameters!JWB238</f>
        <v>0</v>
      </c>
      <c r="JWC36">
        <f>Parameters!JWC238</f>
        <v>0</v>
      </c>
      <c r="JWD36">
        <f>Parameters!JWD238</f>
        <v>0</v>
      </c>
      <c r="JWE36">
        <f>Parameters!JWE238</f>
        <v>0</v>
      </c>
      <c r="JWF36">
        <f>Parameters!JWF238</f>
        <v>0</v>
      </c>
      <c r="JWG36">
        <f>Parameters!JWG238</f>
        <v>0</v>
      </c>
      <c r="JWH36">
        <f>Parameters!JWH238</f>
        <v>0</v>
      </c>
      <c r="JWI36">
        <f>Parameters!JWI238</f>
        <v>0</v>
      </c>
      <c r="JWJ36">
        <f>Parameters!JWJ238</f>
        <v>0</v>
      </c>
      <c r="JWK36">
        <f>Parameters!JWK238</f>
        <v>0</v>
      </c>
      <c r="JWL36">
        <f>Parameters!JWL238</f>
        <v>0</v>
      </c>
      <c r="JWM36">
        <f>Parameters!JWM238</f>
        <v>0</v>
      </c>
      <c r="JWN36">
        <f>Parameters!JWN238</f>
        <v>0</v>
      </c>
      <c r="JWO36">
        <f>Parameters!JWO238</f>
        <v>0</v>
      </c>
      <c r="JWP36">
        <f>Parameters!JWP238</f>
        <v>0</v>
      </c>
      <c r="JWQ36">
        <f>Parameters!JWQ238</f>
        <v>0</v>
      </c>
      <c r="JWR36">
        <f>Parameters!JWR238</f>
        <v>0</v>
      </c>
      <c r="JWS36">
        <f>Parameters!JWS238</f>
        <v>0</v>
      </c>
      <c r="JWT36">
        <f>Parameters!JWT238</f>
        <v>0</v>
      </c>
      <c r="JWU36">
        <f>Parameters!JWU238</f>
        <v>0</v>
      </c>
      <c r="JWV36">
        <f>Parameters!JWV238</f>
        <v>0</v>
      </c>
      <c r="JWW36">
        <f>Parameters!JWW238</f>
        <v>0</v>
      </c>
      <c r="JWX36">
        <f>Parameters!JWX238</f>
        <v>0</v>
      </c>
      <c r="JWY36">
        <f>Parameters!JWY238</f>
        <v>0</v>
      </c>
      <c r="JWZ36">
        <f>Parameters!JWZ238</f>
        <v>0</v>
      </c>
      <c r="JXA36">
        <f>Parameters!JXA238</f>
        <v>0</v>
      </c>
      <c r="JXB36">
        <f>Parameters!JXB238</f>
        <v>0</v>
      </c>
      <c r="JXC36">
        <f>Parameters!JXC238</f>
        <v>0</v>
      </c>
      <c r="JXD36">
        <f>Parameters!JXD238</f>
        <v>0</v>
      </c>
      <c r="JXE36">
        <f>Parameters!JXE238</f>
        <v>0</v>
      </c>
      <c r="JXF36">
        <f>Parameters!JXF238</f>
        <v>0</v>
      </c>
      <c r="JXG36">
        <f>Parameters!JXG238</f>
        <v>0</v>
      </c>
      <c r="JXH36">
        <f>Parameters!JXH238</f>
        <v>0</v>
      </c>
      <c r="JXI36">
        <f>Parameters!JXI238</f>
        <v>0</v>
      </c>
      <c r="JXJ36">
        <f>Parameters!JXJ238</f>
        <v>0</v>
      </c>
      <c r="JXK36">
        <f>Parameters!JXK238</f>
        <v>0</v>
      </c>
      <c r="JXL36">
        <f>Parameters!JXL238</f>
        <v>0</v>
      </c>
      <c r="JXM36">
        <f>Parameters!JXM238</f>
        <v>0</v>
      </c>
      <c r="JXN36">
        <f>Parameters!JXN238</f>
        <v>0</v>
      </c>
      <c r="JXO36">
        <f>Parameters!JXO238</f>
        <v>0</v>
      </c>
      <c r="JXP36">
        <f>Parameters!JXP238</f>
        <v>0</v>
      </c>
      <c r="JXQ36">
        <f>Parameters!JXQ238</f>
        <v>0</v>
      </c>
      <c r="JXR36">
        <f>Parameters!JXR238</f>
        <v>0</v>
      </c>
      <c r="JXS36">
        <f>Parameters!JXS238</f>
        <v>0</v>
      </c>
      <c r="JXT36">
        <f>Parameters!JXT238</f>
        <v>0</v>
      </c>
      <c r="JXU36">
        <f>Parameters!JXU238</f>
        <v>0</v>
      </c>
      <c r="JXV36">
        <f>Parameters!JXV238</f>
        <v>0</v>
      </c>
      <c r="JXW36">
        <f>Parameters!JXW238</f>
        <v>0</v>
      </c>
      <c r="JXX36">
        <f>Parameters!JXX238</f>
        <v>0</v>
      </c>
      <c r="JXY36">
        <f>Parameters!JXY238</f>
        <v>0</v>
      </c>
      <c r="JXZ36">
        <f>Parameters!JXZ238</f>
        <v>0</v>
      </c>
      <c r="JYA36">
        <f>Parameters!JYA238</f>
        <v>0</v>
      </c>
      <c r="JYB36">
        <f>Parameters!JYB238</f>
        <v>0</v>
      </c>
      <c r="JYC36">
        <f>Parameters!JYC238</f>
        <v>0</v>
      </c>
      <c r="JYD36">
        <f>Parameters!JYD238</f>
        <v>0</v>
      </c>
      <c r="JYE36">
        <f>Parameters!JYE238</f>
        <v>0</v>
      </c>
      <c r="JYF36">
        <f>Parameters!JYF238</f>
        <v>0</v>
      </c>
      <c r="JYG36">
        <f>Parameters!JYG238</f>
        <v>0</v>
      </c>
      <c r="JYH36">
        <f>Parameters!JYH238</f>
        <v>0</v>
      </c>
      <c r="JYI36">
        <f>Parameters!JYI238</f>
        <v>0</v>
      </c>
      <c r="JYJ36">
        <f>Parameters!JYJ238</f>
        <v>0</v>
      </c>
      <c r="JYK36">
        <f>Parameters!JYK238</f>
        <v>0</v>
      </c>
      <c r="JYL36">
        <f>Parameters!JYL238</f>
        <v>0</v>
      </c>
      <c r="JYM36">
        <f>Parameters!JYM238</f>
        <v>0</v>
      </c>
      <c r="JYN36">
        <f>Parameters!JYN238</f>
        <v>0</v>
      </c>
      <c r="JYO36">
        <f>Parameters!JYO238</f>
        <v>0</v>
      </c>
      <c r="JYP36">
        <f>Parameters!JYP238</f>
        <v>0</v>
      </c>
      <c r="JYQ36">
        <f>Parameters!JYQ238</f>
        <v>0</v>
      </c>
      <c r="JYR36">
        <f>Parameters!JYR238</f>
        <v>0</v>
      </c>
      <c r="JYS36">
        <f>Parameters!JYS238</f>
        <v>0</v>
      </c>
      <c r="JYT36">
        <f>Parameters!JYT238</f>
        <v>0</v>
      </c>
      <c r="JYU36">
        <f>Parameters!JYU238</f>
        <v>0</v>
      </c>
      <c r="JYV36">
        <f>Parameters!JYV238</f>
        <v>0</v>
      </c>
      <c r="JYW36">
        <f>Parameters!JYW238</f>
        <v>0</v>
      </c>
      <c r="JYX36">
        <f>Parameters!JYX238</f>
        <v>0</v>
      </c>
      <c r="JYY36">
        <f>Parameters!JYY238</f>
        <v>0</v>
      </c>
      <c r="JYZ36">
        <f>Parameters!JYZ238</f>
        <v>0</v>
      </c>
      <c r="JZA36">
        <f>Parameters!JZA238</f>
        <v>0</v>
      </c>
      <c r="JZB36">
        <f>Parameters!JZB238</f>
        <v>0</v>
      </c>
      <c r="JZC36">
        <f>Parameters!JZC238</f>
        <v>0</v>
      </c>
      <c r="JZD36">
        <f>Parameters!JZD238</f>
        <v>0</v>
      </c>
      <c r="JZE36">
        <f>Parameters!JZE238</f>
        <v>0</v>
      </c>
      <c r="JZF36">
        <f>Parameters!JZF238</f>
        <v>0</v>
      </c>
      <c r="JZG36">
        <f>Parameters!JZG238</f>
        <v>0</v>
      </c>
      <c r="JZH36">
        <f>Parameters!JZH238</f>
        <v>0</v>
      </c>
      <c r="JZI36">
        <f>Parameters!JZI238</f>
        <v>0</v>
      </c>
      <c r="JZJ36">
        <f>Parameters!JZJ238</f>
        <v>0</v>
      </c>
      <c r="JZK36">
        <f>Parameters!JZK238</f>
        <v>0</v>
      </c>
      <c r="JZL36">
        <f>Parameters!JZL238</f>
        <v>0</v>
      </c>
      <c r="JZM36">
        <f>Parameters!JZM238</f>
        <v>0</v>
      </c>
      <c r="JZN36">
        <f>Parameters!JZN238</f>
        <v>0</v>
      </c>
      <c r="JZO36">
        <f>Parameters!JZO238</f>
        <v>0</v>
      </c>
      <c r="JZP36">
        <f>Parameters!JZP238</f>
        <v>0</v>
      </c>
      <c r="JZQ36">
        <f>Parameters!JZQ238</f>
        <v>0</v>
      </c>
      <c r="JZR36">
        <f>Parameters!JZR238</f>
        <v>0</v>
      </c>
      <c r="JZS36">
        <f>Parameters!JZS238</f>
        <v>0</v>
      </c>
      <c r="JZT36">
        <f>Parameters!JZT238</f>
        <v>0</v>
      </c>
      <c r="JZU36">
        <f>Parameters!JZU238</f>
        <v>0</v>
      </c>
      <c r="JZV36">
        <f>Parameters!JZV238</f>
        <v>0</v>
      </c>
      <c r="JZW36">
        <f>Parameters!JZW238</f>
        <v>0</v>
      </c>
      <c r="JZX36">
        <f>Parameters!JZX238</f>
        <v>0</v>
      </c>
      <c r="JZY36">
        <f>Parameters!JZY238</f>
        <v>0</v>
      </c>
      <c r="JZZ36">
        <f>Parameters!JZZ238</f>
        <v>0</v>
      </c>
      <c r="KAA36">
        <f>Parameters!KAA238</f>
        <v>0</v>
      </c>
      <c r="KAB36">
        <f>Parameters!KAB238</f>
        <v>0</v>
      </c>
      <c r="KAC36">
        <f>Parameters!KAC238</f>
        <v>0</v>
      </c>
      <c r="KAD36">
        <f>Parameters!KAD238</f>
        <v>0</v>
      </c>
      <c r="KAE36">
        <f>Parameters!KAE238</f>
        <v>0</v>
      </c>
      <c r="KAF36">
        <f>Parameters!KAF238</f>
        <v>0</v>
      </c>
      <c r="KAG36">
        <f>Parameters!KAG238</f>
        <v>0</v>
      </c>
      <c r="KAH36">
        <f>Parameters!KAH238</f>
        <v>0</v>
      </c>
      <c r="KAI36">
        <f>Parameters!KAI238</f>
        <v>0</v>
      </c>
      <c r="KAJ36">
        <f>Parameters!KAJ238</f>
        <v>0</v>
      </c>
      <c r="KAK36">
        <f>Parameters!KAK238</f>
        <v>0</v>
      </c>
      <c r="KAL36">
        <f>Parameters!KAL238</f>
        <v>0</v>
      </c>
      <c r="KAM36">
        <f>Parameters!KAM238</f>
        <v>0</v>
      </c>
      <c r="KAN36">
        <f>Parameters!KAN238</f>
        <v>0</v>
      </c>
      <c r="KAO36">
        <f>Parameters!KAO238</f>
        <v>0</v>
      </c>
      <c r="KAP36">
        <f>Parameters!KAP238</f>
        <v>0</v>
      </c>
      <c r="KAQ36">
        <f>Parameters!KAQ238</f>
        <v>0</v>
      </c>
      <c r="KAR36">
        <f>Parameters!KAR238</f>
        <v>0</v>
      </c>
      <c r="KAS36">
        <f>Parameters!KAS238</f>
        <v>0</v>
      </c>
      <c r="KAT36">
        <f>Parameters!KAT238</f>
        <v>0</v>
      </c>
      <c r="KAU36">
        <f>Parameters!KAU238</f>
        <v>0</v>
      </c>
      <c r="KAV36">
        <f>Parameters!KAV238</f>
        <v>0</v>
      </c>
      <c r="KAW36">
        <f>Parameters!KAW238</f>
        <v>0</v>
      </c>
      <c r="KAX36">
        <f>Parameters!KAX238</f>
        <v>0</v>
      </c>
      <c r="KAY36">
        <f>Parameters!KAY238</f>
        <v>0</v>
      </c>
      <c r="KAZ36">
        <f>Parameters!KAZ238</f>
        <v>0</v>
      </c>
      <c r="KBA36">
        <f>Parameters!KBA238</f>
        <v>0</v>
      </c>
      <c r="KBB36">
        <f>Parameters!KBB238</f>
        <v>0</v>
      </c>
      <c r="KBC36">
        <f>Parameters!KBC238</f>
        <v>0</v>
      </c>
      <c r="KBD36">
        <f>Parameters!KBD238</f>
        <v>0</v>
      </c>
      <c r="KBE36">
        <f>Parameters!KBE238</f>
        <v>0</v>
      </c>
      <c r="KBF36">
        <f>Parameters!KBF238</f>
        <v>0</v>
      </c>
      <c r="KBG36">
        <f>Parameters!KBG238</f>
        <v>0</v>
      </c>
      <c r="KBH36">
        <f>Parameters!KBH238</f>
        <v>0</v>
      </c>
      <c r="KBI36">
        <f>Parameters!KBI238</f>
        <v>0</v>
      </c>
      <c r="KBJ36">
        <f>Parameters!KBJ238</f>
        <v>0</v>
      </c>
      <c r="KBK36">
        <f>Parameters!KBK238</f>
        <v>0</v>
      </c>
      <c r="KBL36">
        <f>Parameters!KBL238</f>
        <v>0</v>
      </c>
      <c r="KBM36">
        <f>Parameters!KBM238</f>
        <v>0</v>
      </c>
      <c r="KBN36">
        <f>Parameters!KBN238</f>
        <v>0</v>
      </c>
      <c r="KBO36">
        <f>Parameters!KBO238</f>
        <v>0</v>
      </c>
      <c r="KBP36">
        <f>Parameters!KBP238</f>
        <v>0</v>
      </c>
      <c r="KBQ36">
        <f>Parameters!KBQ238</f>
        <v>0</v>
      </c>
      <c r="KBR36">
        <f>Parameters!KBR238</f>
        <v>0</v>
      </c>
      <c r="KBS36">
        <f>Parameters!KBS238</f>
        <v>0</v>
      </c>
      <c r="KBT36">
        <f>Parameters!KBT238</f>
        <v>0</v>
      </c>
      <c r="KBU36">
        <f>Parameters!KBU238</f>
        <v>0</v>
      </c>
      <c r="KBV36">
        <f>Parameters!KBV238</f>
        <v>0</v>
      </c>
      <c r="KBW36">
        <f>Parameters!KBW238</f>
        <v>0</v>
      </c>
      <c r="KBX36">
        <f>Parameters!KBX238</f>
        <v>0</v>
      </c>
      <c r="KBY36">
        <f>Parameters!KBY238</f>
        <v>0</v>
      </c>
      <c r="KBZ36">
        <f>Parameters!KBZ238</f>
        <v>0</v>
      </c>
      <c r="KCA36">
        <f>Parameters!KCA238</f>
        <v>0</v>
      </c>
      <c r="KCB36">
        <f>Parameters!KCB238</f>
        <v>0</v>
      </c>
      <c r="KCC36">
        <f>Parameters!KCC238</f>
        <v>0</v>
      </c>
      <c r="KCD36">
        <f>Parameters!KCD238</f>
        <v>0</v>
      </c>
      <c r="KCE36">
        <f>Parameters!KCE238</f>
        <v>0</v>
      </c>
      <c r="KCF36">
        <f>Parameters!KCF238</f>
        <v>0</v>
      </c>
      <c r="KCG36">
        <f>Parameters!KCG238</f>
        <v>0</v>
      </c>
      <c r="KCH36">
        <f>Parameters!KCH238</f>
        <v>0</v>
      </c>
      <c r="KCI36">
        <f>Parameters!KCI238</f>
        <v>0</v>
      </c>
      <c r="KCJ36">
        <f>Parameters!KCJ238</f>
        <v>0</v>
      </c>
      <c r="KCK36">
        <f>Parameters!KCK238</f>
        <v>0</v>
      </c>
      <c r="KCL36">
        <f>Parameters!KCL238</f>
        <v>0</v>
      </c>
      <c r="KCM36">
        <f>Parameters!KCM238</f>
        <v>0</v>
      </c>
      <c r="KCN36">
        <f>Parameters!KCN238</f>
        <v>0</v>
      </c>
      <c r="KCO36">
        <f>Parameters!KCO238</f>
        <v>0</v>
      </c>
      <c r="KCP36">
        <f>Parameters!KCP238</f>
        <v>0</v>
      </c>
      <c r="KCQ36">
        <f>Parameters!KCQ238</f>
        <v>0</v>
      </c>
      <c r="KCR36">
        <f>Parameters!KCR238</f>
        <v>0</v>
      </c>
      <c r="KCS36">
        <f>Parameters!KCS238</f>
        <v>0</v>
      </c>
      <c r="KCT36">
        <f>Parameters!KCT238</f>
        <v>0</v>
      </c>
      <c r="KCU36">
        <f>Parameters!KCU238</f>
        <v>0</v>
      </c>
      <c r="KCV36">
        <f>Parameters!KCV238</f>
        <v>0</v>
      </c>
      <c r="KCW36">
        <f>Parameters!KCW238</f>
        <v>0</v>
      </c>
      <c r="KCX36">
        <f>Parameters!KCX238</f>
        <v>0</v>
      </c>
      <c r="KCY36">
        <f>Parameters!KCY238</f>
        <v>0</v>
      </c>
      <c r="KCZ36">
        <f>Parameters!KCZ238</f>
        <v>0</v>
      </c>
      <c r="KDA36">
        <f>Parameters!KDA238</f>
        <v>0</v>
      </c>
      <c r="KDB36">
        <f>Parameters!KDB238</f>
        <v>0</v>
      </c>
      <c r="KDC36">
        <f>Parameters!KDC238</f>
        <v>0</v>
      </c>
      <c r="KDD36">
        <f>Parameters!KDD238</f>
        <v>0</v>
      </c>
      <c r="KDE36">
        <f>Parameters!KDE238</f>
        <v>0</v>
      </c>
      <c r="KDF36">
        <f>Parameters!KDF238</f>
        <v>0</v>
      </c>
      <c r="KDG36">
        <f>Parameters!KDG238</f>
        <v>0</v>
      </c>
      <c r="KDH36">
        <f>Parameters!KDH238</f>
        <v>0</v>
      </c>
      <c r="KDI36">
        <f>Parameters!KDI238</f>
        <v>0</v>
      </c>
      <c r="KDJ36">
        <f>Parameters!KDJ238</f>
        <v>0</v>
      </c>
      <c r="KDK36">
        <f>Parameters!KDK238</f>
        <v>0</v>
      </c>
      <c r="KDL36">
        <f>Parameters!KDL238</f>
        <v>0</v>
      </c>
      <c r="KDM36">
        <f>Parameters!KDM238</f>
        <v>0</v>
      </c>
      <c r="KDN36">
        <f>Parameters!KDN238</f>
        <v>0</v>
      </c>
      <c r="KDO36">
        <f>Parameters!KDO238</f>
        <v>0</v>
      </c>
      <c r="KDP36">
        <f>Parameters!KDP238</f>
        <v>0</v>
      </c>
      <c r="KDQ36">
        <f>Parameters!KDQ238</f>
        <v>0</v>
      </c>
      <c r="KDR36">
        <f>Parameters!KDR238</f>
        <v>0</v>
      </c>
      <c r="KDS36">
        <f>Parameters!KDS238</f>
        <v>0</v>
      </c>
      <c r="KDT36">
        <f>Parameters!KDT238</f>
        <v>0</v>
      </c>
      <c r="KDU36">
        <f>Parameters!KDU238</f>
        <v>0</v>
      </c>
      <c r="KDV36">
        <f>Parameters!KDV238</f>
        <v>0</v>
      </c>
      <c r="KDW36">
        <f>Parameters!KDW238</f>
        <v>0</v>
      </c>
      <c r="KDX36">
        <f>Parameters!KDX238</f>
        <v>0</v>
      </c>
      <c r="KDY36">
        <f>Parameters!KDY238</f>
        <v>0</v>
      </c>
      <c r="KDZ36">
        <f>Parameters!KDZ238</f>
        <v>0</v>
      </c>
      <c r="KEA36">
        <f>Parameters!KEA238</f>
        <v>0</v>
      </c>
      <c r="KEB36">
        <f>Parameters!KEB238</f>
        <v>0</v>
      </c>
      <c r="KEC36">
        <f>Parameters!KEC238</f>
        <v>0</v>
      </c>
      <c r="KED36">
        <f>Parameters!KED238</f>
        <v>0</v>
      </c>
      <c r="KEE36">
        <f>Parameters!KEE238</f>
        <v>0</v>
      </c>
      <c r="KEF36">
        <f>Parameters!KEF238</f>
        <v>0</v>
      </c>
      <c r="KEG36">
        <f>Parameters!KEG238</f>
        <v>0</v>
      </c>
      <c r="KEH36">
        <f>Parameters!KEH238</f>
        <v>0</v>
      </c>
      <c r="KEI36">
        <f>Parameters!KEI238</f>
        <v>0</v>
      </c>
      <c r="KEJ36">
        <f>Parameters!KEJ238</f>
        <v>0</v>
      </c>
      <c r="KEK36">
        <f>Parameters!KEK238</f>
        <v>0</v>
      </c>
      <c r="KEL36">
        <f>Parameters!KEL238</f>
        <v>0</v>
      </c>
      <c r="KEM36">
        <f>Parameters!KEM238</f>
        <v>0</v>
      </c>
      <c r="KEN36">
        <f>Parameters!KEN238</f>
        <v>0</v>
      </c>
      <c r="KEO36">
        <f>Parameters!KEO238</f>
        <v>0</v>
      </c>
      <c r="KEP36">
        <f>Parameters!KEP238</f>
        <v>0</v>
      </c>
      <c r="KEQ36">
        <f>Parameters!KEQ238</f>
        <v>0</v>
      </c>
      <c r="KER36">
        <f>Parameters!KER238</f>
        <v>0</v>
      </c>
      <c r="KES36">
        <f>Parameters!KES238</f>
        <v>0</v>
      </c>
      <c r="KET36">
        <f>Parameters!KET238</f>
        <v>0</v>
      </c>
      <c r="KEU36">
        <f>Parameters!KEU238</f>
        <v>0</v>
      </c>
      <c r="KEV36">
        <f>Parameters!KEV238</f>
        <v>0</v>
      </c>
      <c r="KEW36">
        <f>Parameters!KEW238</f>
        <v>0</v>
      </c>
      <c r="KEX36">
        <f>Parameters!KEX238</f>
        <v>0</v>
      </c>
      <c r="KEY36">
        <f>Parameters!KEY238</f>
        <v>0</v>
      </c>
      <c r="KEZ36">
        <f>Parameters!KEZ238</f>
        <v>0</v>
      </c>
      <c r="KFA36">
        <f>Parameters!KFA238</f>
        <v>0</v>
      </c>
      <c r="KFB36">
        <f>Parameters!KFB238</f>
        <v>0</v>
      </c>
      <c r="KFC36">
        <f>Parameters!KFC238</f>
        <v>0</v>
      </c>
      <c r="KFD36">
        <f>Parameters!KFD238</f>
        <v>0</v>
      </c>
      <c r="KFE36">
        <f>Parameters!KFE238</f>
        <v>0</v>
      </c>
      <c r="KFF36">
        <f>Parameters!KFF238</f>
        <v>0</v>
      </c>
      <c r="KFG36">
        <f>Parameters!KFG238</f>
        <v>0</v>
      </c>
      <c r="KFH36">
        <f>Parameters!KFH238</f>
        <v>0</v>
      </c>
      <c r="KFI36">
        <f>Parameters!KFI238</f>
        <v>0</v>
      </c>
      <c r="KFJ36">
        <f>Parameters!KFJ238</f>
        <v>0</v>
      </c>
      <c r="KFK36">
        <f>Parameters!KFK238</f>
        <v>0</v>
      </c>
      <c r="KFL36">
        <f>Parameters!KFL238</f>
        <v>0</v>
      </c>
      <c r="KFM36">
        <f>Parameters!KFM238</f>
        <v>0</v>
      </c>
      <c r="KFN36">
        <f>Parameters!KFN238</f>
        <v>0</v>
      </c>
      <c r="KFO36">
        <f>Parameters!KFO238</f>
        <v>0</v>
      </c>
      <c r="KFP36">
        <f>Parameters!KFP238</f>
        <v>0</v>
      </c>
      <c r="KFQ36">
        <f>Parameters!KFQ238</f>
        <v>0</v>
      </c>
      <c r="KFR36">
        <f>Parameters!KFR238</f>
        <v>0</v>
      </c>
      <c r="KFS36">
        <f>Parameters!KFS238</f>
        <v>0</v>
      </c>
      <c r="KFT36">
        <f>Parameters!KFT238</f>
        <v>0</v>
      </c>
      <c r="KFU36">
        <f>Parameters!KFU238</f>
        <v>0</v>
      </c>
      <c r="KFV36">
        <f>Parameters!KFV238</f>
        <v>0</v>
      </c>
      <c r="KFW36">
        <f>Parameters!KFW238</f>
        <v>0</v>
      </c>
      <c r="KFX36">
        <f>Parameters!KFX238</f>
        <v>0</v>
      </c>
      <c r="KFY36">
        <f>Parameters!KFY238</f>
        <v>0</v>
      </c>
      <c r="KFZ36">
        <f>Parameters!KFZ238</f>
        <v>0</v>
      </c>
      <c r="KGA36">
        <f>Parameters!KGA238</f>
        <v>0</v>
      </c>
      <c r="KGB36">
        <f>Parameters!KGB238</f>
        <v>0</v>
      </c>
      <c r="KGC36">
        <f>Parameters!KGC238</f>
        <v>0</v>
      </c>
      <c r="KGD36">
        <f>Parameters!KGD238</f>
        <v>0</v>
      </c>
      <c r="KGE36">
        <f>Parameters!KGE238</f>
        <v>0</v>
      </c>
      <c r="KGF36">
        <f>Parameters!KGF238</f>
        <v>0</v>
      </c>
      <c r="KGG36">
        <f>Parameters!KGG238</f>
        <v>0</v>
      </c>
      <c r="KGH36">
        <f>Parameters!KGH238</f>
        <v>0</v>
      </c>
      <c r="KGI36">
        <f>Parameters!KGI238</f>
        <v>0</v>
      </c>
      <c r="KGJ36">
        <f>Parameters!KGJ238</f>
        <v>0</v>
      </c>
      <c r="KGK36">
        <f>Parameters!KGK238</f>
        <v>0</v>
      </c>
      <c r="KGL36">
        <f>Parameters!KGL238</f>
        <v>0</v>
      </c>
      <c r="KGM36">
        <f>Parameters!KGM238</f>
        <v>0</v>
      </c>
      <c r="KGN36">
        <f>Parameters!KGN238</f>
        <v>0</v>
      </c>
      <c r="KGO36">
        <f>Parameters!KGO238</f>
        <v>0</v>
      </c>
      <c r="KGP36">
        <f>Parameters!KGP238</f>
        <v>0</v>
      </c>
      <c r="KGQ36">
        <f>Parameters!KGQ238</f>
        <v>0</v>
      </c>
      <c r="KGR36">
        <f>Parameters!KGR238</f>
        <v>0</v>
      </c>
      <c r="KGS36">
        <f>Parameters!KGS238</f>
        <v>0</v>
      </c>
      <c r="KGT36">
        <f>Parameters!KGT238</f>
        <v>0</v>
      </c>
      <c r="KGU36">
        <f>Parameters!KGU238</f>
        <v>0</v>
      </c>
      <c r="KGV36">
        <f>Parameters!KGV238</f>
        <v>0</v>
      </c>
      <c r="KGW36">
        <f>Parameters!KGW238</f>
        <v>0</v>
      </c>
      <c r="KGX36">
        <f>Parameters!KGX238</f>
        <v>0</v>
      </c>
      <c r="KGY36">
        <f>Parameters!KGY238</f>
        <v>0</v>
      </c>
      <c r="KGZ36">
        <f>Parameters!KGZ238</f>
        <v>0</v>
      </c>
      <c r="KHA36">
        <f>Parameters!KHA238</f>
        <v>0</v>
      </c>
      <c r="KHB36">
        <f>Parameters!KHB238</f>
        <v>0</v>
      </c>
      <c r="KHC36">
        <f>Parameters!KHC238</f>
        <v>0</v>
      </c>
      <c r="KHD36">
        <f>Parameters!KHD238</f>
        <v>0</v>
      </c>
      <c r="KHE36">
        <f>Parameters!KHE238</f>
        <v>0</v>
      </c>
      <c r="KHF36">
        <f>Parameters!KHF238</f>
        <v>0</v>
      </c>
      <c r="KHG36">
        <f>Parameters!KHG238</f>
        <v>0</v>
      </c>
      <c r="KHH36">
        <f>Parameters!KHH238</f>
        <v>0</v>
      </c>
      <c r="KHI36">
        <f>Parameters!KHI238</f>
        <v>0</v>
      </c>
      <c r="KHJ36">
        <f>Parameters!KHJ238</f>
        <v>0</v>
      </c>
      <c r="KHK36">
        <f>Parameters!KHK238</f>
        <v>0</v>
      </c>
      <c r="KHL36">
        <f>Parameters!KHL238</f>
        <v>0</v>
      </c>
      <c r="KHM36">
        <f>Parameters!KHM238</f>
        <v>0</v>
      </c>
      <c r="KHN36">
        <f>Parameters!KHN238</f>
        <v>0</v>
      </c>
      <c r="KHO36">
        <f>Parameters!KHO238</f>
        <v>0</v>
      </c>
      <c r="KHP36">
        <f>Parameters!KHP238</f>
        <v>0</v>
      </c>
      <c r="KHQ36">
        <f>Parameters!KHQ238</f>
        <v>0</v>
      </c>
      <c r="KHR36">
        <f>Parameters!KHR238</f>
        <v>0</v>
      </c>
      <c r="KHS36">
        <f>Parameters!KHS238</f>
        <v>0</v>
      </c>
      <c r="KHT36">
        <f>Parameters!KHT238</f>
        <v>0</v>
      </c>
      <c r="KHU36">
        <f>Parameters!KHU238</f>
        <v>0</v>
      </c>
      <c r="KHV36">
        <f>Parameters!KHV238</f>
        <v>0</v>
      </c>
      <c r="KHW36">
        <f>Parameters!KHW238</f>
        <v>0</v>
      </c>
      <c r="KHX36">
        <f>Parameters!KHX238</f>
        <v>0</v>
      </c>
      <c r="KHY36">
        <f>Parameters!KHY238</f>
        <v>0</v>
      </c>
      <c r="KHZ36">
        <f>Parameters!KHZ238</f>
        <v>0</v>
      </c>
      <c r="KIA36">
        <f>Parameters!KIA238</f>
        <v>0</v>
      </c>
      <c r="KIB36">
        <f>Parameters!KIB238</f>
        <v>0</v>
      </c>
      <c r="KIC36">
        <f>Parameters!KIC238</f>
        <v>0</v>
      </c>
      <c r="KID36">
        <f>Parameters!KID238</f>
        <v>0</v>
      </c>
      <c r="KIE36">
        <f>Parameters!KIE238</f>
        <v>0</v>
      </c>
      <c r="KIF36">
        <f>Parameters!KIF238</f>
        <v>0</v>
      </c>
      <c r="KIG36">
        <f>Parameters!KIG238</f>
        <v>0</v>
      </c>
      <c r="KIH36">
        <f>Parameters!KIH238</f>
        <v>0</v>
      </c>
      <c r="KII36">
        <f>Parameters!KII238</f>
        <v>0</v>
      </c>
      <c r="KIJ36">
        <f>Parameters!KIJ238</f>
        <v>0</v>
      </c>
      <c r="KIK36">
        <f>Parameters!KIK238</f>
        <v>0</v>
      </c>
      <c r="KIL36">
        <f>Parameters!KIL238</f>
        <v>0</v>
      </c>
      <c r="KIM36">
        <f>Parameters!KIM238</f>
        <v>0</v>
      </c>
      <c r="KIN36">
        <f>Parameters!KIN238</f>
        <v>0</v>
      </c>
      <c r="KIO36">
        <f>Parameters!KIO238</f>
        <v>0</v>
      </c>
      <c r="KIP36">
        <f>Parameters!KIP238</f>
        <v>0</v>
      </c>
      <c r="KIQ36">
        <f>Parameters!KIQ238</f>
        <v>0</v>
      </c>
      <c r="KIR36">
        <f>Parameters!KIR238</f>
        <v>0</v>
      </c>
      <c r="KIS36">
        <f>Parameters!KIS238</f>
        <v>0</v>
      </c>
      <c r="KIT36">
        <f>Parameters!KIT238</f>
        <v>0</v>
      </c>
      <c r="KIU36">
        <f>Parameters!KIU238</f>
        <v>0</v>
      </c>
      <c r="KIV36">
        <f>Parameters!KIV238</f>
        <v>0</v>
      </c>
      <c r="KIW36">
        <f>Parameters!KIW238</f>
        <v>0</v>
      </c>
      <c r="KIX36">
        <f>Parameters!KIX238</f>
        <v>0</v>
      </c>
      <c r="KIY36">
        <f>Parameters!KIY238</f>
        <v>0</v>
      </c>
      <c r="KIZ36">
        <f>Parameters!KIZ238</f>
        <v>0</v>
      </c>
      <c r="KJA36">
        <f>Parameters!KJA238</f>
        <v>0</v>
      </c>
      <c r="KJB36">
        <f>Parameters!KJB238</f>
        <v>0</v>
      </c>
      <c r="KJC36">
        <f>Parameters!KJC238</f>
        <v>0</v>
      </c>
      <c r="KJD36">
        <f>Parameters!KJD238</f>
        <v>0</v>
      </c>
      <c r="KJE36">
        <f>Parameters!KJE238</f>
        <v>0</v>
      </c>
      <c r="KJF36">
        <f>Parameters!KJF238</f>
        <v>0</v>
      </c>
      <c r="KJG36">
        <f>Parameters!KJG238</f>
        <v>0</v>
      </c>
      <c r="KJH36">
        <f>Parameters!KJH238</f>
        <v>0</v>
      </c>
      <c r="KJI36">
        <f>Parameters!KJI238</f>
        <v>0</v>
      </c>
      <c r="KJJ36">
        <f>Parameters!KJJ238</f>
        <v>0</v>
      </c>
      <c r="KJK36">
        <f>Parameters!KJK238</f>
        <v>0</v>
      </c>
      <c r="KJL36">
        <f>Parameters!KJL238</f>
        <v>0</v>
      </c>
      <c r="KJM36">
        <f>Parameters!KJM238</f>
        <v>0</v>
      </c>
      <c r="KJN36">
        <f>Parameters!KJN238</f>
        <v>0</v>
      </c>
      <c r="KJO36">
        <f>Parameters!KJO238</f>
        <v>0</v>
      </c>
      <c r="KJP36">
        <f>Parameters!KJP238</f>
        <v>0</v>
      </c>
      <c r="KJQ36">
        <f>Parameters!KJQ238</f>
        <v>0</v>
      </c>
      <c r="KJR36">
        <f>Parameters!KJR238</f>
        <v>0</v>
      </c>
      <c r="KJS36">
        <f>Parameters!KJS238</f>
        <v>0</v>
      </c>
      <c r="KJT36">
        <f>Parameters!KJT238</f>
        <v>0</v>
      </c>
      <c r="KJU36">
        <f>Parameters!KJU238</f>
        <v>0</v>
      </c>
      <c r="KJV36">
        <f>Parameters!KJV238</f>
        <v>0</v>
      </c>
      <c r="KJW36">
        <f>Parameters!KJW238</f>
        <v>0</v>
      </c>
      <c r="KJX36">
        <f>Parameters!KJX238</f>
        <v>0</v>
      </c>
      <c r="KJY36">
        <f>Parameters!KJY238</f>
        <v>0</v>
      </c>
      <c r="KJZ36">
        <f>Parameters!KJZ238</f>
        <v>0</v>
      </c>
      <c r="KKA36">
        <f>Parameters!KKA238</f>
        <v>0</v>
      </c>
      <c r="KKB36">
        <f>Parameters!KKB238</f>
        <v>0</v>
      </c>
      <c r="KKC36">
        <f>Parameters!KKC238</f>
        <v>0</v>
      </c>
      <c r="KKD36">
        <f>Parameters!KKD238</f>
        <v>0</v>
      </c>
      <c r="KKE36">
        <f>Parameters!KKE238</f>
        <v>0</v>
      </c>
      <c r="KKF36">
        <f>Parameters!KKF238</f>
        <v>0</v>
      </c>
      <c r="KKG36">
        <f>Parameters!KKG238</f>
        <v>0</v>
      </c>
      <c r="KKH36">
        <f>Parameters!KKH238</f>
        <v>0</v>
      </c>
      <c r="KKI36">
        <f>Parameters!KKI238</f>
        <v>0</v>
      </c>
      <c r="KKJ36">
        <f>Parameters!KKJ238</f>
        <v>0</v>
      </c>
      <c r="KKK36">
        <f>Parameters!KKK238</f>
        <v>0</v>
      </c>
      <c r="KKL36">
        <f>Parameters!KKL238</f>
        <v>0</v>
      </c>
      <c r="KKM36">
        <f>Parameters!KKM238</f>
        <v>0</v>
      </c>
      <c r="KKN36">
        <f>Parameters!KKN238</f>
        <v>0</v>
      </c>
      <c r="KKO36">
        <f>Parameters!KKO238</f>
        <v>0</v>
      </c>
      <c r="KKP36">
        <f>Parameters!KKP238</f>
        <v>0</v>
      </c>
      <c r="KKQ36">
        <f>Parameters!KKQ238</f>
        <v>0</v>
      </c>
      <c r="KKR36">
        <f>Parameters!KKR238</f>
        <v>0</v>
      </c>
      <c r="KKS36">
        <f>Parameters!KKS238</f>
        <v>0</v>
      </c>
      <c r="KKT36">
        <f>Parameters!KKT238</f>
        <v>0</v>
      </c>
      <c r="KKU36">
        <f>Parameters!KKU238</f>
        <v>0</v>
      </c>
      <c r="KKV36">
        <f>Parameters!KKV238</f>
        <v>0</v>
      </c>
      <c r="KKW36">
        <f>Parameters!KKW238</f>
        <v>0</v>
      </c>
      <c r="KKX36">
        <f>Parameters!KKX238</f>
        <v>0</v>
      </c>
      <c r="KKY36">
        <f>Parameters!KKY238</f>
        <v>0</v>
      </c>
      <c r="KKZ36">
        <f>Parameters!KKZ238</f>
        <v>0</v>
      </c>
      <c r="KLA36">
        <f>Parameters!KLA238</f>
        <v>0</v>
      </c>
      <c r="KLB36">
        <f>Parameters!KLB238</f>
        <v>0</v>
      </c>
      <c r="KLC36">
        <f>Parameters!KLC238</f>
        <v>0</v>
      </c>
      <c r="KLD36">
        <f>Parameters!KLD238</f>
        <v>0</v>
      </c>
      <c r="KLE36">
        <f>Parameters!KLE238</f>
        <v>0</v>
      </c>
      <c r="KLF36">
        <f>Parameters!KLF238</f>
        <v>0</v>
      </c>
      <c r="KLG36">
        <f>Parameters!KLG238</f>
        <v>0</v>
      </c>
      <c r="KLH36">
        <f>Parameters!KLH238</f>
        <v>0</v>
      </c>
      <c r="KLI36">
        <f>Parameters!KLI238</f>
        <v>0</v>
      </c>
      <c r="KLJ36">
        <f>Parameters!KLJ238</f>
        <v>0</v>
      </c>
      <c r="KLK36">
        <f>Parameters!KLK238</f>
        <v>0</v>
      </c>
      <c r="KLL36">
        <f>Parameters!KLL238</f>
        <v>0</v>
      </c>
      <c r="KLM36">
        <f>Parameters!KLM238</f>
        <v>0</v>
      </c>
      <c r="KLN36">
        <f>Parameters!KLN238</f>
        <v>0</v>
      </c>
      <c r="KLO36">
        <f>Parameters!KLO238</f>
        <v>0</v>
      </c>
      <c r="KLP36">
        <f>Parameters!KLP238</f>
        <v>0</v>
      </c>
      <c r="KLQ36">
        <f>Parameters!KLQ238</f>
        <v>0</v>
      </c>
      <c r="KLR36">
        <f>Parameters!KLR238</f>
        <v>0</v>
      </c>
      <c r="KLS36">
        <f>Parameters!KLS238</f>
        <v>0</v>
      </c>
      <c r="KLT36">
        <f>Parameters!KLT238</f>
        <v>0</v>
      </c>
      <c r="KLU36">
        <f>Parameters!KLU238</f>
        <v>0</v>
      </c>
      <c r="KLV36">
        <f>Parameters!KLV238</f>
        <v>0</v>
      </c>
      <c r="KLW36">
        <f>Parameters!KLW238</f>
        <v>0</v>
      </c>
      <c r="KLX36">
        <f>Parameters!KLX238</f>
        <v>0</v>
      </c>
      <c r="KLY36">
        <f>Parameters!KLY238</f>
        <v>0</v>
      </c>
      <c r="KLZ36">
        <f>Parameters!KLZ238</f>
        <v>0</v>
      </c>
      <c r="KMA36">
        <f>Parameters!KMA238</f>
        <v>0</v>
      </c>
      <c r="KMB36">
        <f>Parameters!KMB238</f>
        <v>0</v>
      </c>
      <c r="KMC36">
        <f>Parameters!KMC238</f>
        <v>0</v>
      </c>
      <c r="KMD36">
        <f>Parameters!KMD238</f>
        <v>0</v>
      </c>
      <c r="KME36">
        <f>Parameters!KME238</f>
        <v>0</v>
      </c>
      <c r="KMF36">
        <f>Parameters!KMF238</f>
        <v>0</v>
      </c>
      <c r="KMG36">
        <f>Parameters!KMG238</f>
        <v>0</v>
      </c>
      <c r="KMH36">
        <f>Parameters!KMH238</f>
        <v>0</v>
      </c>
      <c r="KMI36">
        <f>Parameters!KMI238</f>
        <v>0</v>
      </c>
      <c r="KMJ36">
        <f>Parameters!KMJ238</f>
        <v>0</v>
      </c>
      <c r="KMK36">
        <f>Parameters!KMK238</f>
        <v>0</v>
      </c>
      <c r="KML36">
        <f>Parameters!KML238</f>
        <v>0</v>
      </c>
      <c r="KMM36">
        <f>Parameters!KMM238</f>
        <v>0</v>
      </c>
      <c r="KMN36">
        <f>Parameters!KMN238</f>
        <v>0</v>
      </c>
      <c r="KMO36">
        <f>Parameters!KMO238</f>
        <v>0</v>
      </c>
      <c r="KMP36">
        <f>Parameters!KMP238</f>
        <v>0</v>
      </c>
      <c r="KMQ36">
        <f>Parameters!KMQ238</f>
        <v>0</v>
      </c>
      <c r="KMR36">
        <f>Parameters!KMR238</f>
        <v>0</v>
      </c>
      <c r="KMS36">
        <f>Parameters!KMS238</f>
        <v>0</v>
      </c>
      <c r="KMT36">
        <f>Parameters!KMT238</f>
        <v>0</v>
      </c>
      <c r="KMU36">
        <f>Parameters!KMU238</f>
        <v>0</v>
      </c>
      <c r="KMV36">
        <f>Parameters!KMV238</f>
        <v>0</v>
      </c>
      <c r="KMW36">
        <f>Parameters!KMW238</f>
        <v>0</v>
      </c>
      <c r="KMX36">
        <f>Parameters!KMX238</f>
        <v>0</v>
      </c>
      <c r="KMY36">
        <f>Parameters!KMY238</f>
        <v>0</v>
      </c>
      <c r="KMZ36">
        <f>Parameters!KMZ238</f>
        <v>0</v>
      </c>
      <c r="KNA36">
        <f>Parameters!KNA238</f>
        <v>0</v>
      </c>
      <c r="KNB36">
        <f>Parameters!KNB238</f>
        <v>0</v>
      </c>
      <c r="KNC36">
        <f>Parameters!KNC238</f>
        <v>0</v>
      </c>
      <c r="KND36">
        <f>Parameters!KND238</f>
        <v>0</v>
      </c>
      <c r="KNE36">
        <f>Parameters!KNE238</f>
        <v>0</v>
      </c>
      <c r="KNF36">
        <f>Parameters!KNF238</f>
        <v>0</v>
      </c>
      <c r="KNG36">
        <f>Parameters!KNG238</f>
        <v>0</v>
      </c>
      <c r="KNH36">
        <f>Parameters!KNH238</f>
        <v>0</v>
      </c>
      <c r="KNI36">
        <f>Parameters!KNI238</f>
        <v>0</v>
      </c>
      <c r="KNJ36">
        <f>Parameters!KNJ238</f>
        <v>0</v>
      </c>
      <c r="KNK36">
        <f>Parameters!KNK238</f>
        <v>0</v>
      </c>
      <c r="KNL36">
        <f>Parameters!KNL238</f>
        <v>0</v>
      </c>
      <c r="KNM36">
        <f>Parameters!KNM238</f>
        <v>0</v>
      </c>
      <c r="KNN36">
        <f>Parameters!KNN238</f>
        <v>0</v>
      </c>
      <c r="KNO36">
        <f>Parameters!KNO238</f>
        <v>0</v>
      </c>
      <c r="KNP36">
        <f>Parameters!KNP238</f>
        <v>0</v>
      </c>
      <c r="KNQ36">
        <f>Parameters!KNQ238</f>
        <v>0</v>
      </c>
      <c r="KNR36">
        <f>Parameters!KNR238</f>
        <v>0</v>
      </c>
      <c r="KNS36">
        <f>Parameters!KNS238</f>
        <v>0</v>
      </c>
      <c r="KNT36">
        <f>Parameters!KNT238</f>
        <v>0</v>
      </c>
      <c r="KNU36">
        <f>Parameters!KNU238</f>
        <v>0</v>
      </c>
      <c r="KNV36">
        <f>Parameters!KNV238</f>
        <v>0</v>
      </c>
      <c r="KNW36">
        <f>Parameters!KNW238</f>
        <v>0</v>
      </c>
      <c r="KNX36">
        <f>Parameters!KNX238</f>
        <v>0</v>
      </c>
      <c r="KNY36">
        <f>Parameters!KNY238</f>
        <v>0</v>
      </c>
      <c r="KNZ36">
        <f>Parameters!KNZ238</f>
        <v>0</v>
      </c>
      <c r="KOA36">
        <f>Parameters!KOA238</f>
        <v>0</v>
      </c>
      <c r="KOB36">
        <f>Parameters!KOB238</f>
        <v>0</v>
      </c>
      <c r="KOC36">
        <f>Parameters!KOC238</f>
        <v>0</v>
      </c>
      <c r="KOD36">
        <f>Parameters!KOD238</f>
        <v>0</v>
      </c>
      <c r="KOE36">
        <f>Parameters!KOE238</f>
        <v>0</v>
      </c>
      <c r="KOF36">
        <f>Parameters!KOF238</f>
        <v>0</v>
      </c>
      <c r="KOG36">
        <f>Parameters!KOG238</f>
        <v>0</v>
      </c>
      <c r="KOH36">
        <f>Parameters!KOH238</f>
        <v>0</v>
      </c>
      <c r="KOI36">
        <f>Parameters!KOI238</f>
        <v>0</v>
      </c>
      <c r="KOJ36">
        <f>Parameters!KOJ238</f>
        <v>0</v>
      </c>
      <c r="KOK36">
        <f>Parameters!KOK238</f>
        <v>0</v>
      </c>
      <c r="KOL36">
        <f>Parameters!KOL238</f>
        <v>0</v>
      </c>
      <c r="KOM36">
        <f>Parameters!KOM238</f>
        <v>0</v>
      </c>
      <c r="KON36">
        <f>Parameters!KON238</f>
        <v>0</v>
      </c>
      <c r="KOO36">
        <f>Parameters!KOO238</f>
        <v>0</v>
      </c>
      <c r="KOP36">
        <f>Parameters!KOP238</f>
        <v>0</v>
      </c>
      <c r="KOQ36">
        <f>Parameters!KOQ238</f>
        <v>0</v>
      </c>
      <c r="KOR36">
        <f>Parameters!KOR238</f>
        <v>0</v>
      </c>
      <c r="KOS36">
        <f>Parameters!KOS238</f>
        <v>0</v>
      </c>
      <c r="KOT36">
        <f>Parameters!KOT238</f>
        <v>0</v>
      </c>
      <c r="KOU36">
        <f>Parameters!KOU238</f>
        <v>0</v>
      </c>
      <c r="KOV36">
        <f>Parameters!KOV238</f>
        <v>0</v>
      </c>
      <c r="KOW36">
        <f>Parameters!KOW238</f>
        <v>0</v>
      </c>
      <c r="KOX36">
        <f>Parameters!KOX238</f>
        <v>0</v>
      </c>
      <c r="KOY36">
        <f>Parameters!KOY238</f>
        <v>0</v>
      </c>
      <c r="KOZ36">
        <f>Parameters!KOZ238</f>
        <v>0</v>
      </c>
      <c r="KPA36">
        <f>Parameters!KPA238</f>
        <v>0</v>
      </c>
      <c r="KPB36">
        <f>Parameters!KPB238</f>
        <v>0</v>
      </c>
      <c r="KPC36">
        <f>Parameters!KPC238</f>
        <v>0</v>
      </c>
      <c r="KPD36">
        <f>Parameters!KPD238</f>
        <v>0</v>
      </c>
      <c r="KPE36">
        <f>Parameters!KPE238</f>
        <v>0</v>
      </c>
      <c r="KPF36">
        <f>Parameters!KPF238</f>
        <v>0</v>
      </c>
      <c r="KPG36">
        <f>Parameters!KPG238</f>
        <v>0</v>
      </c>
      <c r="KPH36">
        <f>Parameters!KPH238</f>
        <v>0</v>
      </c>
      <c r="KPI36">
        <f>Parameters!KPI238</f>
        <v>0</v>
      </c>
      <c r="KPJ36">
        <f>Parameters!KPJ238</f>
        <v>0</v>
      </c>
      <c r="KPK36">
        <f>Parameters!KPK238</f>
        <v>0</v>
      </c>
      <c r="KPL36">
        <f>Parameters!KPL238</f>
        <v>0</v>
      </c>
      <c r="KPM36">
        <f>Parameters!KPM238</f>
        <v>0</v>
      </c>
      <c r="KPN36">
        <f>Parameters!KPN238</f>
        <v>0</v>
      </c>
      <c r="KPO36">
        <f>Parameters!KPO238</f>
        <v>0</v>
      </c>
      <c r="KPP36">
        <f>Parameters!KPP238</f>
        <v>0</v>
      </c>
      <c r="KPQ36">
        <f>Parameters!KPQ238</f>
        <v>0</v>
      </c>
      <c r="KPR36">
        <f>Parameters!KPR238</f>
        <v>0</v>
      </c>
      <c r="KPS36">
        <f>Parameters!KPS238</f>
        <v>0</v>
      </c>
      <c r="KPT36">
        <f>Parameters!KPT238</f>
        <v>0</v>
      </c>
      <c r="KPU36">
        <f>Parameters!KPU238</f>
        <v>0</v>
      </c>
      <c r="KPV36">
        <f>Parameters!KPV238</f>
        <v>0</v>
      </c>
      <c r="KPW36">
        <f>Parameters!KPW238</f>
        <v>0</v>
      </c>
      <c r="KPX36">
        <f>Parameters!KPX238</f>
        <v>0</v>
      </c>
      <c r="KPY36">
        <f>Parameters!KPY238</f>
        <v>0</v>
      </c>
      <c r="KPZ36">
        <f>Parameters!KPZ238</f>
        <v>0</v>
      </c>
      <c r="KQA36">
        <f>Parameters!KQA238</f>
        <v>0</v>
      </c>
      <c r="KQB36">
        <f>Parameters!KQB238</f>
        <v>0</v>
      </c>
      <c r="KQC36">
        <f>Parameters!KQC238</f>
        <v>0</v>
      </c>
      <c r="KQD36">
        <f>Parameters!KQD238</f>
        <v>0</v>
      </c>
      <c r="KQE36">
        <f>Parameters!KQE238</f>
        <v>0</v>
      </c>
      <c r="KQF36">
        <f>Parameters!KQF238</f>
        <v>0</v>
      </c>
      <c r="KQG36">
        <f>Parameters!KQG238</f>
        <v>0</v>
      </c>
      <c r="KQH36">
        <f>Parameters!KQH238</f>
        <v>0</v>
      </c>
      <c r="KQI36">
        <f>Parameters!KQI238</f>
        <v>0</v>
      </c>
      <c r="KQJ36">
        <f>Parameters!KQJ238</f>
        <v>0</v>
      </c>
      <c r="KQK36">
        <f>Parameters!KQK238</f>
        <v>0</v>
      </c>
      <c r="KQL36">
        <f>Parameters!KQL238</f>
        <v>0</v>
      </c>
      <c r="KQM36">
        <f>Parameters!KQM238</f>
        <v>0</v>
      </c>
      <c r="KQN36">
        <f>Parameters!KQN238</f>
        <v>0</v>
      </c>
      <c r="KQO36">
        <f>Parameters!KQO238</f>
        <v>0</v>
      </c>
      <c r="KQP36">
        <f>Parameters!KQP238</f>
        <v>0</v>
      </c>
      <c r="KQQ36">
        <f>Parameters!KQQ238</f>
        <v>0</v>
      </c>
      <c r="KQR36">
        <f>Parameters!KQR238</f>
        <v>0</v>
      </c>
      <c r="KQS36">
        <f>Parameters!KQS238</f>
        <v>0</v>
      </c>
      <c r="KQT36">
        <f>Parameters!KQT238</f>
        <v>0</v>
      </c>
      <c r="KQU36">
        <f>Parameters!KQU238</f>
        <v>0</v>
      </c>
      <c r="KQV36">
        <f>Parameters!KQV238</f>
        <v>0</v>
      </c>
      <c r="KQW36">
        <f>Parameters!KQW238</f>
        <v>0</v>
      </c>
      <c r="KQX36">
        <f>Parameters!KQX238</f>
        <v>0</v>
      </c>
      <c r="KQY36">
        <f>Parameters!KQY238</f>
        <v>0</v>
      </c>
      <c r="KQZ36">
        <f>Parameters!KQZ238</f>
        <v>0</v>
      </c>
      <c r="KRA36">
        <f>Parameters!KRA238</f>
        <v>0</v>
      </c>
      <c r="KRB36">
        <f>Parameters!KRB238</f>
        <v>0</v>
      </c>
      <c r="KRC36">
        <f>Parameters!KRC238</f>
        <v>0</v>
      </c>
      <c r="KRD36">
        <f>Parameters!KRD238</f>
        <v>0</v>
      </c>
      <c r="KRE36">
        <f>Parameters!KRE238</f>
        <v>0</v>
      </c>
      <c r="KRF36">
        <f>Parameters!KRF238</f>
        <v>0</v>
      </c>
      <c r="KRG36">
        <f>Parameters!KRG238</f>
        <v>0</v>
      </c>
      <c r="KRH36">
        <f>Parameters!KRH238</f>
        <v>0</v>
      </c>
      <c r="KRI36">
        <f>Parameters!KRI238</f>
        <v>0</v>
      </c>
      <c r="KRJ36">
        <f>Parameters!KRJ238</f>
        <v>0</v>
      </c>
      <c r="KRK36">
        <f>Parameters!KRK238</f>
        <v>0</v>
      </c>
      <c r="KRL36">
        <f>Parameters!KRL238</f>
        <v>0</v>
      </c>
      <c r="KRM36">
        <f>Parameters!KRM238</f>
        <v>0</v>
      </c>
      <c r="KRN36">
        <f>Parameters!KRN238</f>
        <v>0</v>
      </c>
      <c r="KRO36">
        <f>Parameters!KRO238</f>
        <v>0</v>
      </c>
      <c r="KRP36">
        <f>Parameters!KRP238</f>
        <v>0</v>
      </c>
      <c r="KRQ36">
        <f>Parameters!KRQ238</f>
        <v>0</v>
      </c>
      <c r="KRR36">
        <f>Parameters!KRR238</f>
        <v>0</v>
      </c>
      <c r="KRS36">
        <f>Parameters!KRS238</f>
        <v>0</v>
      </c>
      <c r="KRT36">
        <f>Parameters!KRT238</f>
        <v>0</v>
      </c>
      <c r="KRU36">
        <f>Parameters!KRU238</f>
        <v>0</v>
      </c>
      <c r="KRV36">
        <f>Parameters!KRV238</f>
        <v>0</v>
      </c>
      <c r="KRW36">
        <f>Parameters!KRW238</f>
        <v>0</v>
      </c>
      <c r="KRX36">
        <f>Parameters!KRX238</f>
        <v>0</v>
      </c>
      <c r="KRY36">
        <f>Parameters!KRY238</f>
        <v>0</v>
      </c>
      <c r="KRZ36">
        <f>Parameters!KRZ238</f>
        <v>0</v>
      </c>
      <c r="KSA36">
        <f>Parameters!KSA238</f>
        <v>0</v>
      </c>
      <c r="KSB36">
        <f>Parameters!KSB238</f>
        <v>0</v>
      </c>
      <c r="KSC36">
        <f>Parameters!KSC238</f>
        <v>0</v>
      </c>
      <c r="KSD36">
        <f>Parameters!KSD238</f>
        <v>0</v>
      </c>
      <c r="KSE36">
        <f>Parameters!KSE238</f>
        <v>0</v>
      </c>
      <c r="KSF36">
        <f>Parameters!KSF238</f>
        <v>0</v>
      </c>
      <c r="KSG36">
        <f>Parameters!KSG238</f>
        <v>0</v>
      </c>
      <c r="KSH36">
        <f>Parameters!KSH238</f>
        <v>0</v>
      </c>
      <c r="KSI36">
        <f>Parameters!KSI238</f>
        <v>0</v>
      </c>
      <c r="KSJ36">
        <f>Parameters!KSJ238</f>
        <v>0</v>
      </c>
      <c r="KSK36">
        <f>Parameters!KSK238</f>
        <v>0</v>
      </c>
      <c r="KSL36">
        <f>Parameters!KSL238</f>
        <v>0</v>
      </c>
      <c r="KSM36">
        <f>Parameters!KSM238</f>
        <v>0</v>
      </c>
      <c r="KSN36">
        <f>Parameters!KSN238</f>
        <v>0</v>
      </c>
      <c r="KSO36">
        <f>Parameters!KSO238</f>
        <v>0</v>
      </c>
      <c r="KSP36">
        <f>Parameters!KSP238</f>
        <v>0</v>
      </c>
      <c r="KSQ36">
        <f>Parameters!KSQ238</f>
        <v>0</v>
      </c>
      <c r="KSR36">
        <f>Parameters!KSR238</f>
        <v>0</v>
      </c>
      <c r="KSS36">
        <f>Parameters!KSS238</f>
        <v>0</v>
      </c>
      <c r="KST36">
        <f>Parameters!KST238</f>
        <v>0</v>
      </c>
      <c r="KSU36">
        <f>Parameters!KSU238</f>
        <v>0</v>
      </c>
      <c r="KSV36">
        <f>Parameters!KSV238</f>
        <v>0</v>
      </c>
      <c r="KSW36">
        <f>Parameters!KSW238</f>
        <v>0</v>
      </c>
      <c r="KSX36">
        <f>Parameters!KSX238</f>
        <v>0</v>
      </c>
      <c r="KSY36">
        <f>Parameters!KSY238</f>
        <v>0</v>
      </c>
      <c r="KSZ36">
        <f>Parameters!KSZ238</f>
        <v>0</v>
      </c>
      <c r="KTA36">
        <f>Parameters!KTA238</f>
        <v>0</v>
      </c>
      <c r="KTB36">
        <f>Parameters!KTB238</f>
        <v>0</v>
      </c>
      <c r="KTC36">
        <f>Parameters!KTC238</f>
        <v>0</v>
      </c>
      <c r="KTD36">
        <f>Parameters!KTD238</f>
        <v>0</v>
      </c>
      <c r="KTE36">
        <f>Parameters!KTE238</f>
        <v>0</v>
      </c>
      <c r="KTF36">
        <f>Parameters!KTF238</f>
        <v>0</v>
      </c>
      <c r="KTG36">
        <f>Parameters!KTG238</f>
        <v>0</v>
      </c>
      <c r="KTH36">
        <f>Parameters!KTH238</f>
        <v>0</v>
      </c>
      <c r="KTI36">
        <f>Parameters!KTI238</f>
        <v>0</v>
      </c>
      <c r="KTJ36">
        <f>Parameters!KTJ238</f>
        <v>0</v>
      </c>
      <c r="KTK36">
        <f>Parameters!KTK238</f>
        <v>0</v>
      </c>
      <c r="KTL36">
        <f>Parameters!KTL238</f>
        <v>0</v>
      </c>
      <c r="KTM36">
        <f>Parameters!KTM238</f>
        <v>0</v>
      </c>
      <c r="KTN36">
        <f>Parameters!KTN238</f>
        <v>0</v>
      </c>
      <c r="KTO36">
        <f>Parameters!KTO238</f>
        <v>0</v>
      </c>
      <c r="KTP36">
        <f>Parameters!KTP238</f>
        <v>0</v>
      </c>
      <c r="KTQ36">
        <f>Parameters!KTQ238</f>
        <v>0</v>
      </c>
      <c r="KTR36">
        <f>Parameters!KTR238</f>
        <v>0</v>
      </c>
      <c r="KTS36">
        <f>Parameters!KTS238</f>
        <v>0</v>
      </c>
      <c r="KTT36">
        <f>Parameters!KTT238</f>
        <v>0</v>
      </c>
      <c r="KTU36">
        <f>Parameters!KTU238</f>
        <v>0</v>
      </c>
      <c r="KTV36">
        <f>Parameters!KTV238</f>
        <v>0</v>
      </c>
      <c r="KTW36">
        <f>Parameters!KTW238</f>
        <v>0</v>
      </c>
      <c r="KTX36">
        <f>Parameters!KTX238</f>
        <v>0</v>
      </c>
      <c r="KTY36">
        <f>Parameters!KTY238</f>
        <v>0</v>
      </c>
      <c r="KTZ36">
        <f>Parameters!KTZ238</f>
        <v>0</v>
      </c>
      <c r="KUA36">
        <f>Parameters!KUA238</f>
        <v>0</v>
      </c>
      <c r="KUB36">
        <f>Parameters!KUB238</f>
        <v>0</v>
      </c>
      <c r="KUC36">
        <f>Parameters!KUC238</f>
        <v>0</v>
      </c>
      <c r="KUD36">
        <f>Parameters!KUD238</f>
        <v>0</v>
      </c>
      <c r="KUE36">
        <f>Parameters!KUE238</f>
        <v>0</v>
      </c>
      <c r="KUF36">
        <f>Parameters!KUF238</f>
        <v>0</v>
      </c>
      <c r="KUG36">
        <f>Parameters!KUG238</f>
        <v>0</v>
      </c>
      <c r="KUH36">
        <f>Parameters!KUH238</f>
        <v>0</v>
      </c>
      <c r="KUI36">
        <f>Parameters!KUI238</f>
        <v>0</v>
      </c>
      <c r="KUJ36">
        <f>Parameters!KUJ238</f>
        <v>0</v>
      </c>
      <c r="KUK36">
        <f>Parameters!KUK238</f>
        <v>0</v>
      </c>
      <c r="KUL36">
        <f>Parameters!KUL238</f>
        <v>0</v>
      </c>
      <c r="KUM36">
        <f>Parameters!KUM238</f>
        <v>0</v>
      </c>
      <c r="KUN36">
        <f>Parameters!KUN238</f>
        <v>0</v>
      </c>
      <c r="KUO36">
        <f>Parameters!KUO238</f>
        <v>0</v>
      </c>
      <c r="KUP36">
        <f>Parameters!KUP238</f>
        <v>0</v>
      </c>
      <c r="KUQ36">
        <f>Parameters!KUQ238</f>
        <v>0</v>
      </c>
      <c r="KUR36">
        <f>Parameters!KUR238</f>
        <v>0</v>
      </c>
      <c r="KUS36">
        <f>Parameters!KUS238</f>
        <v>0</v>
      </c>
      <c r="KUT36">
        <f>Parameters!KUT238</f>
        <v>0</v>
      </c>
      <c r="KUU36">
        <f>Parameters!KUU238</f>
        <v>0</v>
      </c>
      <c r="KUV36">
        <f>Parameters!KUV238</f>
        <v>0</v>
      </c>
      <c r="KUW36">
        <f>Parameters!KUW238</f>
        <v>0</v>
      </c>
      <c r="KUX36">
        <f>Parameters!KUX238</f>
        <v>0</v>
      </c>
      <c r="KUY36">
        <f>Parameters!KUY238</f>
        <v>0</v>
      </c>
      <c r="KUZ36">
        <f>Parameters!KUZ238</f>
        <v>0</v>
      </c>
      <c r="KVA36">
        <f>Parameters!KVA238</f>
        <v>0</v>
      </c>
      <c r="KVB36">
        <f>Parameters!KVB238</f>
        <v>0</v>
      </c>
      <c r="KVC36">
        <f>Parameters!KVC238</f>
        <v>0</v>
      </c>
      <c r="KVD36">
        <f>Parameters!KVD238</f>
        <v>0</v>
      </c>
      <c r="KVE36">
        <f>Parameters!KVE238</f>
        <v>0</v>
      </c>
      <c r="KVF36">
        <f>Parameters!KVF238</f>
        <v>0</v>
      </c>
      <c r="KVG36">
        <f>Parameters!KVG238</f>
        <v>0</v>
      </c>
      <c r="KVH36">
        <f>Parameters!KVH238</f>
        <v>0</v>
      </c>
      <c r="KVI36">
        <f>Parameters!KVI238</f>
        <v>0</v>
      </c>
      <c r="KVJ36">
        <f>Parameters!KVJ238</f>
        <v>0</v>
      </c>
      <c r="KVK36">
        <f>Parameters!KVK238</f>
        <v>0</v>
      </c>
      <c r="KVL36">
        <f>Parameters!KVL238</f>
        <v>0</v>
      </c>
      <c r="KVM36">
        <f>Parameters!KVM238</f>
        <v>0</v>
      </c>
      <c r="KVN36">
        <f>Parameters!KVN238</f>
        <v>0</v>
      </c>
      <c r="KVO36">
        <f>Parameters!KVO238</f>
        <v>0</v>
      </c>
      <c r="KVP36">
        <f>Parameters!KVP238</f>
        <v>0</v>
      </c>
      <c r="KVQ36">
        <f>Parameters!KVQ238</f>
        <v>0</v>
      </c>
      <c r="KVR36">
        <f>Parameters!KVR238</f>
        <v>0</v>
      </c>
      <c r="KVS36">
        <f>Parameters!KVS238</f>
        <v>0</v>
      </c>
      <c r="KVT36">
        <f>Parameters!KVT238</f>
        <v>0</v>
      </c>
      <c r="KVU36">
        <f>Parameters!KVU238</f>
        <v>0</v>
      </c>
      <c r="KVV36">
        <f>Parameters!KVV238</f>
        <v>0</v>
      </c>
      <c r="KVW36">
        <f>Parameters!KVW238</f>
        <v>0</v>
      </c>
      <c r="KVX36">
        <f>Parameters!KVX238</f>
        <v>0</v>
      </c>
      <c r="KVY36">
        <f>Parameters!KVY238</f>
        <v>0</v>
      </c>
      <c r="KVZ36">
        <f>Parameters!KVZ238</f>
        <v>0</v>
      </c>
      <c r="KWA36">
        <f>Parameters!KWA238</f>
        <v>0</v>
      </c>
      <c r="KWB36">
        <f>Parameters!KWB238</f>
        <v>0</v>
      </c>
      <c r="KWC36">
        <f>Parameters!KWC238</f>
        <v>0</v>
      </c>
      <c r="KWD36">
        <f>Parameters!KWD238</f>
        <v>0</v>
      </c>
      <c r="KWE36">
        <f>Parameters!KWE238</f>
        <v>0</v>
      </c>
      <c r="KWF36">
        <f>Parameters!KWF238</f>
        <v>0</v>
      </c>
      <c r="KWG36">
        <f>Parameters!KWG238</f>
        <v>0</v>
      </c>
      <c r="KWH36">
        <f>Parameters!KWH238</f>
        <v>0</v>
      </c>
      <c r="KWI36">
        <f>Parameters!KWI238</f>
        <v>0</v>
      </c>
      <c r="KWJ36">
        <f>Parameters!KWJ238</f>
        <v>0</v>
      </c>
      <c r="KWK36">
        <f>Parameters!KWK238</f>
        <v>0</v>
      </c>
      <c r="KWL36">
        <f>Parameters!KWL238</f>
        <v>0</v>
      </c>
      <c r="KWM36">
        <f>Parameters!KWM238</f>
        <v>0</v>
      </c>
      <c r="KWN36">
        <f>Parameters!KWN238</f>
        <v>0</v>
      </c>
      <c r="KWO36">
        <f>Parameters!KWO238</f>
        <v>0</v>
      </c>
      <c r="KWP36">
        <f>Parameters!KWP238</f>
        <v>0</v>
      </c>
      <c r="KWQ36">
        <f>Parameters!KWQ238</f>
        <v>0</v>
      </c>
      <c r="KWR36">
        <f>Parameters!KWR238</f>
        <v>0</v>
      </c>
      <c r="KWS36">
        <f>Parameters!KWS238</f>
        <v>0</v>
      </c>
      <c r="KWT36">
        <f>Parameters!KWT238</f>
        <v>0</v>
      </c>
      <c r="KWU36">
        <f>Parameters!KWU238</f>
        <v>0</v>
      </c>
      <c r="KWV36">
        <f>Parameters!KWV238</f>
        <v>0</v>
      </c>
      <c r="KWW36">
        <f>Parameters!KWW238</f>
        <v>0</v>
      </c>
      <c r="KWX36">
        <f>Parameters!KWX238</f>
        <v>0</v>
      </c>
      <c r="KWY36">
        <f>Parameters!KWY238</f>
        <v>0</v>
      </c>
      <c r="KWZ36">
        <f>Parameters!KWZ238</f>
        <v>0</v>
      </c>
      <c r="KXA36">
        <f>Parameters!KXA238</f>
        <v>0</v>
      </c>
      <c r="KXB36">
        <f>Parameters!KXB238</f>
        <v>0</v>
      </c>
      <c r="KXC36">
        <f>Parameters!KXC238</f>
        <v>0</v>
      </c>
      <c r="KXD36">
        <f>Parameters!KXD238</f>
        <v>0</v>
      </c>
      <c r="KXE36">
        <f>Parameters!KXE238</f>
        <v>0</v>
      </c>
      <c r="KXF36">
        <f>Parameters!KXF238</f>
        <v>0</v>
      </c>
      <c r="KXG36">
        <f>Parameters!KXG238</f>
        <v>0</v>
      </c>
      <c r="KXH36">
        <f>Parameters!KXH238</f>
        <v>0</v>
      </c>
      <c r="KXI36">
        <f>Parameters!KXI238</f>
        <v>0</v>
      </c>
      <c r="KXJ36">
        <f>Parameters!KXJ238</f>
        <v>0</v>
      </c>
      <c r="KXK36">
        <f>Parameters!KXK238</f>
        <v>0</v>
      </c>
      <c r="KXL36">
        <f>Parameters!KXL238</f>
        <v>0</v>
      </c>
      <c r="KXM36">
        <f>Parameters!KXM238</f>
        <v>0</v>
      </c>
      <c r="KXN36">
        <f>Parameters!KXN238</f>
        <v>0</v>
      </c>
      <c r="KXO36">
        <f>Parameters!KXO238</f>
        <v>0</v>
      </c>
      <c r="KXP36">
        <f>Parameters!KXP238</f>
        <v>0</v>
      </c>
      <c r="KXQ36">
        <f>Parameters!KXQ238</f>
        <v>0</v>
      </c>
      <c r="KXR36">
        <f>Parameters!KXR238</f>
        <v>0</v>
      </c>
      <c r="KXS36">
        <f>Parameters!KXS238</f>
        <v>0</v>
      </c>
      <c r="KXT36">
        <f>Parameters!KXT238</f>
        <v>0</v>
      </c>
      <c r="KXU36">
        <f>Parameters!KXU238</f>
        <v>0</v>
      </c>
      <c r="KXV36">
        <f>Parameters!KXV238</f>
        <v>0</v>
      </c>
      <c r="KXW36">
        <f>Parameters!KXW238</f>
        <v>0</v>
      </c>
      <c r="KXX36">
        <f>Parameters!KXX238</f>
        <v>0</v>
      </c>
      <c r="KXY36">
        <f>Parameters!KXY238</f>
        <v>0</v>
      </c>
      <c r="KXZ36">
        <f>Parameters!KXZ238</f>
        <v>0</v>
      </c>
      <c r="KYA36">
        <f>Parameters!KYA238</f>
        <v>0</v>
      </c>
      <c r="KYB36">
        <f>Parameters!KYB238</f>
        <v>0</v>
      </c>
      <c r="KYC36">
        <f>Parameters!KYC238</f>
        <v>0</v>
      </c>
      <c r="KYD36">
        <f>Parameters!KYD238</f>
        <v>0</v>
      </c>
      <c r="KYE36">
        <f>Parameters!KYE238</f>
        <v>0</v>
      </c>
      <c r="KYF36">
        <f>Parameters!KYF238</f>
        <v>0</v>
      </c>
      <c r="KYG36">
        <f>Parameters!KYG238</f>
        <v>0</v>
      </c>
      <c r="KYH36">
        <f>Parameters!KYH238</f>
        <v>0</v>
      </c>
      <c r="KYI36">
        <f>Parameters!KYI238</f>
        <v>0</v>
      </c>
      <c r="KYJ36">
        <f>Parameters!KYJ238</f>
        <v>0</v>
      </c>
      <c r="KYK36">
        <f>Parameters!KYK238</f>
        <v>0</v>
      </c>
      <c r="KYL36">
        <f>Parameters!KYL238</f>
        <v>0</v>
      </c>
      <c r="KYM36">
        <f>Parameters!KYM238</f>
        <v>0</v>
      </c>
      <c r="KYN36">
        <f>Parameters!KYN238</f>
        <v>0</v>
      </c>
      <c r="KYO36">
        <f>Parameters!KYO238</f>
        <v>0</v>
      </c>
      <c r="KYP36">
        <f>Parameters!KYP238</f>
        <v>0</v>
      </c>
      <c r="KYQ36">
        <f>Parameters!KYQ238</f>
        <v>0</v>
      </c>
      <c r="KYR36">
        <f>Parameters!KYR238</f>
        <v>0</v>
      </c>
      <c r="KYS36">
        <f>Parameters!KYS238</f>
        <v>0</v>
      </c>
      <c r="KYT36">
        <f>Parameters!KYT238</f>
        <v>0</v>
      </c>
      <c r="KYU36">
        <f>Parameters!KYU238</f>
        <v>0</v>
      </c>
      <c r="KYV36">
        <f>Parameters!KYV238</f>
        <v>0</v>
      </c>
      <c r="KYW36">
        <f>Parameters!KYW238</f>
        <v>0</v>
      </c>
      <c r="KYX36">
        <f>Parameters!KYX238</f>
        <v>0</v>
      </c>
      <c r="KYY36">
        <f>Parameters!KYY238</f>
        <v>0</v>
      </c>
      <c r="KYZ36">
        <f>Parameters!KYZ238</f>
        <v>0</v>
      </c>
      <c r="KZA36">
        <f>Parameters!KZA238</f>
        <v>0</v>
      </c>
      <c r="KZB36">
        <f>Parameters!KZB238</f>
        <v>0</v>
      </c>
      <c r="KZC36">
        <f>Parameters!KZC238</f>
        <v>0</v>
      </c>
      <c r="KZD36">
        <f>Parameters!KZD238</f>
        <v>0</v>
      </c>
      <c r="KZE36">
        <f>Parameters!KZE238</f>
        <v>0</v>
      </c>
      <c r="KZF36">
        <f>Parameters!KZF238</f>
        <v>0</v>
      </c>
      <c r="KZG36">
        <f>Parameters!KZG238</f>
        <v>0</v>
      </c>
      <c r="KZH36">
        <f>Parameters!KZH238</f>
        <v>0</v>
      </c>
      <c r="KZI36">
        <f>Parameters!KZI238</f>
        <v>0</v>
      </c>
      <c r="KZJ36">
        <f>Parameters!KZJ238</f>
        <v>0</v>
      </c>
      <c r="KZK36">
        <f>Parameters!KZK238</f>
        <v>0</v>
      </c>
      <c r="KZL36">
        <f>Parameters!KZL238</f>
        <v>0</v>
      </c>
      <c r="KZM36">
        <f>Parameters!KZM238</f>
        <v>0</v>
      </c>
      <c r="KZN36">
        <f>Parameters!KZN238</f>
        <v>0</v>
      </c>
      <c r="KZO36">
        <f>Parameters!KZO238</f>
        <v>0</v>
      </c>
      <c r="KZP36">
        <f>Parameters!KZP238</f>
        <v>0</v>
      </c>
      <c r="KZQ36">
        <f>Parameters!KZQ238</f>
        <v>0</v>
      </c>
      <c r="KZR36">
        <f>Parameters!KZR238</f>
        <v>0</v>
      </c>
      <c r="KZS36">
        <f>Parameters!KZS238</f>
        <v>0</v>
      </c>
      <c r="KZT36">
        <f>Parameters!KZT238</f>
        <v>0</v>
      </c>
      <c r="KZU36">
        <f>Parameters!KZU238</f>
        <v>0</v>
      </c>
      <c r="KZV36">
        <f>Parameters!KZV238</f>
        <v>0</v>
      </c>
      <c r="KZW36">
        <f>Parameters!KZW238</f>
        <v>0</v>
      </c>
      <c r="KZX36">
        <f>Parameters!KZX238</f>
        <v>0</v>
      </c>
      <c r="KZY36">
        <f>Parameters!KZY238</f>
        <v>0</v>
      </c>
      <c r="KZZ36">
        <f>Parameters!KZZ238</f>
        <v>0</v>
      </c>
      <c r="LAA36">
        <f>Parameters!LAA238</f>
        <v>0</v>
      </c>
      <c r="LAB36">
        <f>Parameters!LAB238</f>
        <v>0</v>
      </c>
      <c r="LAC36">
        <f>Parameters!LAC238</f>
        <v>0</v>
      </c>
      <c r="LAD36">
        <f>Parameters!LAD238</f>
        <v>0</v>
      </c>
      <c r="LAE36">
        <f>Parameters!LAE238</f>
        <v>0</v>
      </c>
      <c r="LAF36">
        <f>Parameters!LAF238</f>
        <v>0</v>
      </c>
      <c r="LAG36">
        <f>Parameters!LAG238</f>
        <v>0</v>
      </c>
      <c r="LAH36">
        <f>Parameters!LAH238</f>
        <v>0</v>
      </c>
      <c r="LAI36">
        <f>Parameters!LAI238</f>
        <v>0</v>
      </c>
      <c r="LAJ36">
        <f>Parameters!LAJ238</f>
        <v>0</v>
      </c>
      <c r="LAK36">
        <f>Parameters!LAK238</f>
        <v>0</v>
      </c>
      <c r="LAL36">
        <f>Parameters!LAL238</f>
        <v>0</v>
      </c>
      <c r="LAM36">
        <f>Parameters!LAM238</f>
        <v>0</v>
      </c>
      <c r="LAN36">
        <f>Parameters!LAN238</f>
        <v>0</v>
      </c>
      <c r="LAO36">
        <f>Parameters!LAO238</f>
        <v>0</v>
      </c>
      <c r="LAP36">
        <f>Parameters!LAP238</f>
        <v>0</v>
      </c>
      <c r="LAQ36">
        <f>Parameters!LAQ238</f>
        <v>0</v>
      </c>
      <c r="LAR36">
        <f>Parameters!LAR238</f>
        <v>0</v>
      </c>
      <c r="LAS36">
        <f>Parameters!LAS238</f>
        <v>0</v>
      </c>
      <c r="LAT36">
        <f>Parameters!LAT238</f>
        <v>0</v>
      </c>
      <c r="LAU36">
        <f>Parameters!LAU238</f>
        <v>0</v>
      </c>
      <c r="LAV36">
        <f>Parameters!LAV238</f>
        <v>0</v>
      </c>
      <c r="LAW36">
        <f>Parameters!LAW238</f>
        <v>0</v>
      </c>
      <c r="LAX36">
        <f>Parameters!LAX238</f>
        <v>0</v>
      </c>
      <c r="LAY36">
        <f>Parameters!LAY238</f>
        <v>0</v>
      </c>
      <c r="LAZ36">
        <f>Parameters!LAZ238</f>
        <v>0</v>
      </c>
      <c r="LBA36">
        <f>Parameters!LBA238</f>
        <v>0</v>
      </c>
      <c r="LBB36">
        <f>Parameters!LBB238</f>
        <v>0</v>
      </c>
      <c r="LBC36">
        <f>Parameters!LBC238</f>
        <v>0</v>
      </c>
      <c r="LBD36">
        <f>Parameters!LBD238</f>
        <v>0</v>
      </c>
      <c r="LBE36">
        <f>Parameters!LBE238</f>
        <v>0</v>
      </c>
      <c r="LBF36">
        <f>Parameters!LBF238</f>
        <v>0</v>
      </c>
      <c r="LBG36">
        <f>Parameters!LBG238</f>
        <v>0</v>
      </c>
      <c r="LBH36">
        <f>Parameters!LBH238</f>
        <v>0</v>
      </c>
      <c r="LBI36">
        <f>Parameters!LBI238</f>
        <v>0</v>
      </c>
      <c r="LBJ36">
        <f>Parameters!LBJ238</f>
        <v>0</v>
      </c>
      <c r="LBK36">
        <f>Parameters!LBK238</f>
        <v>0</v>
      </c>
      <c r="LBL36">
        <f>Parameters!LBL238</f>
        <v>0</v>
      </c>
      <c r="LBM36">
        <f>Parameters!LBM238</f>
        <v>0</v>
      </c>
      <c r="LBN36">
        <f>Parameters!LBN238</f>
        <v>0</v>
      </c>
      <c r="LBO36">
        <f>Parameters!LBO238</f>
        <v>0</v>
      </c>
      <c r="LBP36">
        <f>Parameters!LBP238</f>
        <v>0</v>
      </c>
      <c r="LBQ36">
        <f>Parameters!LBQ238</f>
        <v>0</v>
      </c>
      <c r="LBR36">
        <f>Parameters!LBR238</f>
        <v>0</v>
      </c>
      <c r="LBS36">
        <f>Parameters!LBS238</f>
        <v>0</v>
      </c>
      <c r="LBT36">
        <f>Parameters!LBT238</f>
        <v>0</v>
      </c>
      <c r="LBU36">
        <f>Parameters!LBU238</f>
        <v>0</v>
      </c>
      <c r="LBV36">
        <f>Parameters!LBV238</f>
        <v>0</v>
      </c>
      <c r="LBW36">
        <f>Parameters!LBW238</f>
        <v>0</v>
      </c>
      <c r="LBX36">
        <f>Parameters!LBX238</f>
        <v>0</v>
      </c>
      <c r="LBY36">
        <f>Parameters!LBY238</f>
        <v>0</v>
      </c>
      <c r="LBZ36">
        <f>Parameters!LBZ238</f>
        <v>0</v>
      </c>
      <c r="LCA36">
        <f>Parameters!LCA238</f>
        <v>0</v>
      </c>
      <c r="LCB36">
        <f>Parameters!LCB238</f>
        <v>0</v>
      </c>
      <c r="LCC36">
        <f>Parameters!LCC238</f>
        <v>0</v>
      </c>
      <c r="LCD36">
        <f>Parameters!LCD238</f>
        <v>0</v>
      </c>
      <c r="LCE36">
        <f>Parameters!LCE238</f>
        <v>0</v>
      </c>
      <c r="LCF36">
        <f>Parameters!LCF238</f>
        <v>0</v>
      </c>
      <c r="LCG36">
        <f>Parameters!LCG238</f>
        <v>0</v>
      </c>
      <c r="LCH36">
        <f>Parameters!LCH238</f>
        <v>0</v>
      </c>
      <c r="LCI36">
        <f>Parameters!LCI238</f>
        <v>0</v>
      </c>
      <c r="LCJ36">
        <f>Parameters!LCJ238</f>
        <v>0</v>
      </c>
      <c r="LCK36">
        <f>Parameters!LCK238</f>
        <v>0</v>
      </c>
      <c r="LCL36">
        <f>Parameters!LCL238</f>
        <v>0</v>
      </c>
      <c r="LCM36">
        <f>Parameters!LCM238</f>
        <v>0</v>
      </c>
      <c r="LCN36">
        <f>Parameters!LCN238</f>
        <v>0</v>
      </c>
      <c r="LCO36">
        <f>Parameters!LCO238</f>
        <v>0</v>
      </c>
      <c r="LCP36">
        <f>Parameters!LCP238</f>
        <v>0</v>
      </c>
      <c r="LCQ36">
        <f>Parameters!LCQ238</f>
        <v>0</v>
      </c>
      <c r="LCR36">
        <f>Parameters!LCR238</f>
        <v>0</v>
      </c>
      <c r="LCS36">
        <f>Parameters!LCS238</f>
        <v>0</v>
      </c>
      <c r="LCT36">
        <f>Parameters!LCT238</f>
        <v>0</v>
      </c>
      <c r="LCU36">
        <f>Parameters!LCU238</f>
        <v>0</v>
      </c>
      <c r="LCV36">
        <f>Parameters!LCV238</f>
        <v>0</v>
      </c>
      <c r="LCW36">
        <f>Parameters!LCW238</f>
        <v>0</v>
      </c>
      <c r="LCX36">
        <f>Parameters!LCX238</f>
        <v>0</v>
      </c>
      <c r="LCY36">
        <f>Parameters!LCY238</f>
        <v>0</v>
      </c>
      <c r="LCZ36">
        <f>Parameters!LCZ238</f>
        <v>0</v>
      </c>
      <c r="LDA36">
        <f>Parameters!LDA238</f>
        <v>0</v>
      </c>
      <c r="LDB36">
        <f>Parameters!LDB238</f>
        <v>0</v>
      </c>
      <c r="LDC36">
        <f>Parameters!LDC238</f>
        <v>0</v>
      </c>
      <c r="LDD36">
        <f>Parameters!LDD238</f>
        <v>0</v>
      </c>
      <c r="LDE36">
        <f>Parameters!LDE238</f>
        <v>0</v>
      </c>
      <c r="LDF36">
        <f>Parameters!LDF238</f>
        <v>0</v>
      </c>
      <c r="LDG36">
        <f>Parameters!LDG238</f>
        <v>0</v>
      </c>
      <c r="LDH36">
        <f>Parameters!LDH238</f>
        <v>0</v>
      </c>
      <c r="LDI36">
        <f>Parameters!LDI238</f>
        <v>0</v>
      </c>
      <c r="LDJ36">
        <f>Parameters!LDJ238</f>
        <v>0</v>
      </c>
      <c r="LDK36">
        <f>Parameters!LDK238</f>
        <v>0</v>
      </c>
      <c r="LDL36">
        <f>Parameters!LDL238</f>
        <v>0</v>
      </c>
      <c r="LDM36">
        <f>Parameters!LDM238</f>
        <v>0</v>
      </c>
      <c r="LDN36">
        <f>Parameters!LDN238</f>
        <v>0</v>
      </c>
      <c r="LDO36">
        <f>Parameters!LDO238</f>
        <v>0</v>
      </c>
      <c r="LDP36">
        <f>Parameters!LDP238</f>
        <v>0</v>
      </c>
      <c r="LDQ36">
        <f>Parameters!LDQ238</f>
        <v>0</v>
      </c>
      <c r="LDR36">
        <f>Parameters!LDR238</f>
        <v>0</v>
      </c>
      <c r="LDS36">
        <f>Parameters!LDS238</f>
        <v>0</v>
      </c>
      <c r="LDT36">
        <f>Parameters!LDT238</f>
        <v>0</v>
      </c>
      <c r="LDU36">
        <f>Parameters!LDU238</f>
        <v>0</v>
      </c>
      <c r="LDV36">
        <f>Parameters!LDV238</f>
        <v>0</v>
      </c>
      <c r="LDW36">
        <f>Parameters!LDW238</f>
        <v>0</v>
      </c>
      <c r="LDX36">
        <f>Parameters!LDX238</f>
        <v>0</v>
      </c>
      <c r="LDY36">
        <f>Parameters!LDY238</f>
        <v>0</v>
      </c>
      <c r="LDZ36">
        <f>Parameters!LDZ238</f>
        <v>0</v>
      </c>
      <c r="LEA36">
        <f>Parameters!LEA238</f>
        <v>0</v>
      </c>
      <c r="LEB36">
        <f>Parameters!LEB238</f>
        <v>0</v>
      </c>
      <c r="LEC36">
        <f>Parameters!LEC238</f>
        <v>0</v>
      </c>
      <c r="LED36">
        <f>Parameters!LED238</f>
        <v>0</v>
      </c>
      <c r="LEE36">
        <f>Parameters!LEE238</f>
        <v>0</v>
      </c>
      <c r="LEF36">
        <f>Parameters!LEF238</f>
        <v>0</v>
      </c>
      <c r="LEG36">
        <f>Parameters!LEG238</f>
        <v>0</v>
      </c>
      <c r="LEH36">
        <f>Parameters!LEH238</f>
        <v>0</v>
      </c>
      <c r="LEI36">
        <f>Parameters!LEI238</f>
        <v>0</v>
      </c>
      <c r="LEJ36">
        <f>Parameters!LEJ238</f>
        <v>0</v>
      </c>
      <c r="LEK36">
        <f>Parameters!LEK238</f>
        <v>0</v>
      </c>
      <c r="LEL36">
        <f>Parameters!LEL238</f>
        <v>0</v>
      </c>
      <c r="LEM36">
        <f>Parameters!LEM238</f>
        <v>0</v>
      </c>
      <c r="LEN36">
        <f>Parameters!LEN238</f>
        <v>0</v>
      </c>
      <c r="LEO36">
        <f>Parameters!LEO238</f>
        <v>0</v>
      </c>
      <c r="LEP36">
        <f>Parameters!LEP238</f>
        <v>0</v>
      </c>
      <c r="LEQ36">
        <f>Parameters!LEQ238</f>
        <v>0</v>
      </c>
      <c r="LER36">
        <f>Parameters!LER238</f>
        <v>0</v>
      </c>
      <c r="LES36">
        <f>Parameters!LES238</f>
        <v>0</v>
      </c>
      <c r="LET36">
        <f>Parameters!LET238</f>
        <v>0</v>
      </c>
      <c r="LEU36">
        <f>Parameters!LEU238</f>
        <v>0</v>
      </c>
      <c r="LEV36">
        <f>Parameters!LEV238</f>
        <v>0</v>
      </c>
      <c r="LEW36">
        <f>Parameters!LEW238</f>
        <v>0</v>
      </c>
      <c r="LEX36">
        <f>Parameters!LEX238</f>
        <v>0</v>
      </c>
      <c r="LEY36">
        <f>Parameters!LEY238</f>
        <v>0</v>
      </c>
      <c r="LEZ36">
        <f>Parameters!LEZ238</f>
        <v>0</v>
      </c>
      <c r="LFA36">
        <f>Parameters!LFA238</f>
        <v>0</v>
      </c>
      <c r="LFB36">
        <f>Parameters!LFB238</f>
        <v>0</v>
      </c>
      <c r="LFC36">
        <f>Parameters!LFC238</f>
        <v>0</v>
      </c>
      <c r="LFD36">
        <f>Parameters!LFD238</f>
        <v>0</v>
      </c>
      <c r="LFE36">
        <f>Parameters!LFE238</f>
        <v>0</v>
      </c>
      <c r="LFF36">
        <f>Parameters!LFF238</f>
        <v>0</v>
      </c>
      <c r="LFG36">
        <f>Parameters!LFG238</f>
        <v>0</v>
      </c>
      <c r="LFH36">
        <f>Parameters!LFH238</f>
        <v>0</v>
      </c>
      <c r="LFI36">
        <f>Parameters!LFI238</f>
        <v>0</v>
      </c>
      <c r="LFJ36">
        <f>Parameters!LFJ238</f>
        <v>0</v>
      </c>
      <c r="LFK36">
        <f>Parameters!LFK238</f>
        <v>0</v>
      </c>
      <c r="LFL36">
        <f>Parameters!LFL238</f>
        <v>0</v>
      </c>
      <c r="LFM36">
        <f>Parameters!LFM238</f>
        <v>0</v>
      </c>
      <c r="LFN36">
        <f>Parameters!LFN238</f>
        <v>0</v>
      </c>
      <c r="LFO36">
        <f>Parameters!LFO238</f>
        <v>0</v>
      </c>
      <c r="LFP36">
        <f>Parameters!LFP238</f>
        <v>0</v>
      </c>
      <c r="LFQ36">
        <f>Parameters!LFQ238</f>
        <v>0</v>
      </c>
      <c r="LFR36">
        <f>Parameters!LFR238</f>
        <v>0</v>
      </c>
      <c r="LFS36">
        <f>Parameters!LFS238</f>
        <v>0</v>
      </c>
      <c r="LFT36">
        <f>Parameters!LFT238</f>
        <v>0</v>
      </c>
      <c r="LFU36">
        <f>Parameters!LFU238</f>
        <v>0</v>
      </c>
      <c r="LFV36">
        <f>Parameters!LFV238</f>
        <v>0</v>
      </c>
      <c r="LFW36">
        <f>Parameters!LFW238</f>
        <v>0</v>
      </c>
      <c r="LFX36">
        <f>Parameters!LFX238</f>
        <v>0</v>
      </c>
      <c r="LFY36">
        <f>Parameters!LFY238</f>
        <v>0</v>
      </c>
      <c r="LFZ36">
        <f>Parameters!LFZ238</f>
        <v>0</v>
      </c>
      <c r="LGA36">
        <f>Parameters!LGA238</f>
        <v>0</v>
      </c>
      <c r="LGB36">
        <f>Parameters!LGB238</f>
        <v>0</v>
      </c>
      <c r="LGC36">
        <f>Parameters!LGC238</f>
        <v>0</v>
      </c>
      <c r="LGD36">
        <f>Parameters!LGD238</f>
        <v>0</v>
      </c>
      <c r="LGE36">
        <f>Parameters!LGE238</f>
        <v>0</v>
      </c>
      <c r="LGF36">
        <f>Parameters!LGF238</f>
        <v>0</v>
      </c>
      <c r="LGG36">
        <f>Parameters!LGG238</f>
        <v>0</v>
      </c>
      <c r="LGH36">
        <f>Parameters!LGH238</f>
        <v>0</v>
      </c>
      <c r="LGI36">
        <f>Parameters!LGI238</f>
        <v>0</v>
      </c>
      <c r="LGJ36">
        <f>Parameters!LGJ238</f>
        <v>0</v>
      </c>
      <c r="LGK36">
        <f>Parameters!LGK238</f>
        <v>0</v>
      </c>
      <c r="LGL36">
        <f>Parameters!LGL238</f>
        <v>0</v>
      </c>
      <c r="LGM36">
        <f>Parameters!LGM238</f>
        <v>0</v>
      </c>
      <c r="LGN36">
        <f>Parameters!LGN238</f>
        <v>0</v>
      </c>
      <c r="LGO36">
        <f>Parameters!LGO238</f>
        <v>0</v>
      </c>
      <c r="LGP36">
        <f>Parameters!LGP238</f>
        <v>0</v>
      </c>
      <c r="LGQ36">
        <f>Parameters!LGQ238</f>
        <v>0</v>
      </c>
      <c r="LGR36">
        <f>Parameters!LGR238</f>
        <v>0</v>
      </c>
      <c r="LGS36">
        <f>Parameters!LGS238</f>
        <v>0</v>
      </c>
      <c r="LGT36">
        <f>Parameters!LGT238</f>
        <v>0</v>
      </c>
      <c r="LGU36">
        <f>Parameters!LGU238</f>
        <v>0</v>
      </c>
      <c r="LGV36">
        <f>Parameters!LGV238</f>
        <v>0</v>
      </c>
      <c r="LGW36">
        <f>Parameters!LGW238</f>
        <v>0</v>
      </c>
      <c r="LGX36">
        <f>Parameters!LGX238</f>
        <v>0</v>
      </c>
      <c r="LGY36">
        <f>Parameters!LGY238</f>
        <v>0</v>
      </c>
      <c r="LGZ36">
        <f>Parameters!LGZ238</f>
        <v>0</v>
      </c>
      <c r="LHA36">
        <f>Parameters!LHA238</f>
        <v>0</v>
      </c>
      <c r="LHB36">
        <f>Parameters!LHB238</f>
        <v>0</v>
      </c>
      <c r="LHC36">
        <f>Parameters!LHC238</f>
        <v>0</v>
      </c>
      <c r="LHD36">
        <f>Parameters!LHD238</f>
        <v>0</v>
      </c>
      <c r="LHE36">
        <f>Parameters!LHE238</f>
        <v>0</v>
      </c>
      <c r="LHF36">
        <f>Parameters!LHF238</f>
        <v>0</v>
      </c>
      <c r="LHG36">
        <f>Parameters!LHG238</f>
        <v>0</v>
      </c>
      <c r="LHH36">
        <f>Parameters!LHH238</f>
        <v>0</v>
      </c>
      <c r="LHI36">
        <f>Parameters!LHI238</f>
        <v>0</v>
      </c>
      <c r="LHJ36">
        <f>Parameters!LHJ238</f>
        <v>0</v>
      </c>
      <c r="LHK36">
        <f>Parameters!LHK238</f>
        <v>0</v>
      </c>
      <c r="LHL36">
        <f>Parameters!LHL238</f>
        <v>0</v>
      </c>
      <c r="LHM36">
        <f>Parameters!LHM238</f>
        <v>0</v>
      </c>
      <c r="LHN36">
        <f>Parameters!LHN238</f>
        <v>0</v>
      </c>
      <c r="LHO36">
        <f>Parameters!LHO238</f>
        <v>0</v>
      </c>
      <c r="LHP36">
        <f>Parameters!LHP238</f>
        <v>0</v>
      </c>
      <c r="LHQ36">
        <f>Parameters!LHQ238</f>
        <v>0</v>
      </c>
      <c r="LHR36">
        <f>Parameters!LHR238</f>
        <v>0</v>
      </c>
      <c r="LHS36">
        <f>Parameters!LHS238</f>
        <v>0</v>
      </c>
      <c r="LHT36">
        <f>Parameters!LHT238</f>
        <v>0</v>
      </c>
      <c r="LHU36">
        <f>Parameters!LHU238</f>
        <v>0</v>
      </c>
      <c r="LHV36">
        <f>Parameters!LHV238</f>
        <v>0</v>
      </c>
      <c r="LHW36">
        <f>Parameters!LHW238</f>
        <v>0</v>
      </c>
      <c r="LHX36">
        <f>Parameters!LHX238</f>
        <v>0</v>
      </c>
      <c r="LHY36">
        <f>Parameters!LHY238</f>
        <v>0</v>
      </c>
      <c r="LHZ36">
        <f>Parameters!LHZ238</f>
        <v>0</v>
      </c>
      <c r="LIA36">
        <f>Parameters!LIA238</f>
        <v>0</v>
      </c>
      <c r="LIB36">
        <f>Parameters!LIB238</f>
        <v>0</v>
      </c>
      <c r="LIC36">
        <f>Parameters!LIC238</f>
        <v>0</v>
      </c>
      <c r="LID36">
        <f>Parameters!LID238</f>
        <v>0</v>
      </c>
      <c r="LIE36">
        <f>Parameters!LIE238</f>
        <v>0</v>
      </c>
      <c r="LIF36">
        <f>Parameters!LIF238</f>
        <v>0</v>
      </c>
      <c r="LIG36">
        <f>Parameters!LIG238</f>
        <v>0</v>
      </c>
      <c r="LIH36">
        <f>Parameters!LIH238</f>
        <v>0</v>
      </c>
      <c r="LII36">
        <f>Parameters!LII238</f>
        <v>0</v>
      </c>
      <c r="LIJ36">
        <f>Parameters!LIJ238</f>
        <v>0</v>
      </c>
      <c r="LIK36">
        <f>Parameters!LIK238</f>
        <v>0</v>
      </c>
      <c r="LIL36">
        <f>Parameters!LIL238</f>
        <v>0</v>
      </c>
      <c r="LIM36">
        <f>Parameters!LIM238</f>
        <v>0</v>
      </c>
      <c r="LIN36">
        <f>Parameters!LIN238</f>
        <v>0</v>
      </c>
      <c r="LIO36">
        <f>Parameters!LIO238</f>
        <v>0</v>
      </c>
      <c r="LIP36">
        <f>Parameters!LIP238</f>
        <v>0</v>
      </c>
      <c r="LIQ36">
        <f>Parameters!LIQ238</f>
        <v>0</v>
      </c>
      <c r="LIR36">
        <f>Parameters!LIR238</f>
        <v>0</v>
      </c>
      <c r="LIS36">
        <f>Parameters!LIS238</f>
        <v>0</v>
      </c>
      <c r="LIT36">
        <f>Parameters!LIT238</f>
        <v>0</v>
      </c>
      <c r="LIU36">
        <f>Parameters!LIU238</f>
        <v>0</v>
      </c>
      <c r="LIV36">
        <f>Parameters!LIV238</f>
        <v>0</v>
      </c>
      <c r="LIW36">
        <f>Parameters!LIW238</f>
        <v>0</v>
      </c>
      <c r="LIX36">
        <f>Parameters!LIX238</f>
        <v>0</v>
      </c>
      <c r="LIY36">
        <f>Parameters!LIY238</f>
        <v>0</v>
      </c>
      <c r="LIZ36">
        <f>Parameters!LIZ238</f>
        <v>0</v>
      </c>
      <c r="LJA36">
        <f>Parameters!LJA238</f>
        <v>0</v>
      </c>
      <c r="LJB36">
        <f>Parameters!LJB238</f>
        <v>0</v>
      </c>
      <c r="LJC36">
        <f>Parameters!LJC238</f>
        <v>0</v>
      </c>
      <c r="LJD36">
        <f>Parameters!LJD238</f>
        <v>0</v>
      </c>
      <c r="LJE36">
        <f>Parameters!LJE238</f>
        <v>0</v>
      </c>
      <c r="LJF36">
        <f>Parameters!LJF238</f>
        <v>0</v>
      </c>
      <c r="LJG36">
        <f>Parameters!LJG238</f>
        <v>0</v>
      </c>
      <c r="LJH36">
        <f>Parameters!LJH238</f>
        <v>0</v>
      </c>
      <c r="LJI36">
        <f>Parameters!LJI238</f>
        <v>0</v>
      </c>
      <c r="LJJ36">
        <f>Parameters!LJJ238</f>
        <v>0</v>
      </c>
      <c r="LJK36">
        <f>Parameters!LJK238</f>
        <v>0</v>
      </c>
      <c r="LJL36">
        <f>Parameters!LJL238</f>
        <v>0</v>
      </c>
      <c r="LJM36">
        <f>Parameters!LJM238</f>
        <v>0</v>
      </c>
      <c r="LJN36">
        <f>Parameters!LJN238</f>
        <v>0</v>
      </c>
      <c r="LJO36">
        <f>Parameters!LJO238</f>
        <v>0</v>
      </c>
      <c r="LJP36">
        <f>Parameters!LJP238</f>
        <v>0</v>
      </c>
      <c r="LJQ36">
        <f>Parameters!LJQ238</f>
        <v>0</v>
      </c>
      <c r="LJR36">
        <f>Parameters!LJR238</f>
        <v>0</v>
      </c>
      <c r="LJS36">
        <f>Parameters!LJS238</f>
        <v>0</v>
      </c>
      <c r="LJT36">
        <f>Parameters!LJT238</f>
        <v>0</v>
      </c>
      <c r="LJU36">
        <f>Parameters!LJU238</f>
        <v>0</v>
      </c>
      <c r="LJV36">
        <f>Parameters!LJV238</f>
        <v>0</v>
      </c>
      <c r="LJW36">
        <f>Parameters!LJW238</f>
        <v>0</v>
      </c>
      <c r="LJX36">
        <f>Parameters!LJX238</f>
        <v>0</v>
      </c>
      <c r="LJY36">
        <f>Parameters!LJY238</f>
        <v>0</v>
      </c>
      <c r="LJZ36">
        <f>Parameters!LJZ238</f>
        <v>0</v>
      </c>
      <c r="LKA36">
        <f>Parameters!LKA238</f>
        <v>0</v>
      </c>
      <c r="LKB36">
        <f>Parameters!LKB238</f>
        <v>0</v>
      </c>
      <c r="LKC36">
        <f>Parameters!LKC238</f>
        <v>0</v>
      </c>
      <c r="LKD36">
        <f>Parameters!LKD238</f>
        <v>0</v>
      </c>
      <c r="LKE36">
        <f>Parameters!LKE238</f>
        <v>0</v>
      </c>
      <c r="LKF36">
        <f>Parameters!LKF238</f>
        <v>0</v>
      </c>
      <c r="LKG36">
        <f>Parameters!LKG238</f>
        <v>0</v>
      </c>
      <c r="LKH36">
        <f>Parameters!LKH238</f>
        <v>0</v>
      </c>
      <c r="LKI36">
        <f>Parameters!LKI238</f>
        <v>0</v>
      </c>
      <c r="LKJ36">
        <f>Parameters!LKJ238</f>
        <v>0</v>
      </c>
      <c r="LKK36">
        <f>Parameters!LKK238</f>
        <v>0</v>
      </c>
      <c r="LKL36">
        <f>Parameters!LKL238</f>
        <v>0</v>
      </c>
      <c r="LKM36">
        <f>Parameters!LKM238</f>
        <v>0</v>
      </c>
      <c r="LKN36">
        <f>Parameters!LKN238</f>
        <v>0</v>
      </c>
      <c r="LKO36">
        <f>Parameters!LKO238</f>
        <v>0</v>
      </c>
      <c r="LKP36">
        <f>Parameters!LKP238</f>
        <v>0</v>
      </c>
      <c r="LKQ36">
        <f>Parameters!LKQ238</f>
        <v>0</v>
      </c>
      <c r="LKR36">
        <f>Parameters!LKR238</f>
        <v>0</v>
      </c>
      <c r="LKS36">
        <f>Parameters!LKS238</f>
        <v>0</v>
      </c>
      <c r="LKT36">
        <f>Parameters!LKT238</f>
        <v>0</v>
      </c>
      <c r="LKU36">
        <f>Parameters!LKU238</f>
        <v>0</v>
      </c>
      <c r="LKV36">
        <f>Parameters!LKV238</f>
        <v>0</v>
      </c>
      <c r="LKW36">
        <f>Parameters!LKW238</f>
        <v>0</v>
      </c>
      <c r="LKX36">
        <f>Parameters!LKX238</f>
        <v>0</v>
      </c>
      <c r="LKY36">
        <f>Parameters!LKY238</f>
        <v>0</v>
      </c>
      <c r="LKZ36">
        <f>Parameters!LKZ238</f>
        <v>0</v>
      </c>
      <c r="LLA36">
        <f>Parameters!LLA238</f>
        <v>0</v>
      </c>
      <c r="LLB36">
        <f>Parameters!LLB238</f>
        <v>0</v>
      </c>
      <c r="LLC36">
        <f>Parameters!LLC238</f>
        <v>0</v>
      </c>
      <c r="LLD36">
        <f>Parameters!LLD238</f>
        <v>0</v>
      </c>
      <c r="LLE36">
        <f>Parameters!LLE238</f>
        <v>0</v>
      </c>
      <c r="LLF36">
        <f>Parameters!LLF238</f>
        <v>0</v>
      </c>
      <c r="LLG36">
        <f>Parameters!LLG238</f>
        <v>0</v>
      </c>
      <c r="LLH36">
        <f>Parameters!LLH238</f>
        <v>0</v>
      </c>
      <c r="LLI36">
        <f>Parameters!LLI238</f>
        <v>0</v>
      </c>
      <c r="LLJ36">
        <f>Parameters!LLJ238</f>
        <v>0</v>
      </c>
      <c r="LLK36">
        <f>Parameters!LLK238</f>
        <v>0</v>
      </c>
      <c r="LLL36">
        <f>Parameters!LLL238</f>
        <v>0</v>
      </c>
      <c r="LLM36">
        <f>Parameters!LLM238</f>
        <v>0</v>
      </c>
      <c r="LLN36">
        <f>Parameters!LLN238</f>
        <v>0</v>
      </c>
      <c r="LLO36">
        <f>Parameters!LLO238</f>
        <v>0</v>
      </c>
      <c r="LLP36">
        <f>Parameters!LLP238</f>
        <v>0</v>
      </c>
      <c r="LLQ36">
        <f>Parameters!LLQ238</f>
        <v>0</v>
      </c>
      <c r="LLR36">
        <f>Parameters!LLR238</f>
        <v>0</v>
      </c>
      <c r="LLS36">
        <f>Parameters!LLS238</f>
        <v>0</v>
      </c>
      <c r="LLT36">
        <f>Parameters!LLT238</f>
        <v>0</v>
      </c>
      <c r="LLU36">
        <f>Parameters!LLU238</f>
        <v>0</v>
      </c>
      <c r="LLV36">
        <f>Parameters!LLV238</f>
        <v>0</v>
      </c>
      <c r="LLW36">
        <f>Parameters!LLW238</f>
        <v>0</v>
      </c>
      <c r="LLX36">
        <f>Parameters!LLX238</f>
        <v>0</v>
      </c>
      <c r="LLY36">
        <f>Parameters!LLY238</f>
        <v>0</v>
      </c>
      <c r="LLZ36">
        <f>Parameters!LLZ238</f>
        <v>0</v>
      </c>
      <c r="LMA36">
        <f>Parameters!LMA238</f>
        <v>0</v>
      </c>
      <c r="LMB36">
        <f>Parameters!LMB238</f>
        <v>0</v>
      </c>
      <c r="LMC36">
        <f>Parameters!LMC238</f>
        <v>0</v>
      </c>
      <c r="LMD36">
        <f>Parameters!LMD238</f>
        <v>0</v>
      </c>
      <c r="LME36">
        <f>Parameters!LME238</f>
        <v>0</v>
      </c>
      <c r="LMF36">
        <f>Parameters!LMF238</f>
        <v>0</v>
      </c>
      <c r="LMG36">
        <f>Parameters!LMG238</f>
        <v>0</v>
      </c>
      <c r="LMH36">
        <f>Parameters!LMH238</f>
        <v>0</v>
      </c>
      <c r="LMI36">
        <f>Parameters!LMI238</f>
        <v>0</v>
      </c>
      <c r="LMJ36">
        <f>Parameters!LMJ238</f>
        <v>0</v>
      </c>
      <c r="LMK36">
        <f>Parameters!LMK238</f>
        <v>0</v>
      </c>
      <c r="LML36">
        <f>Parameters!LML238</f>
        <v>0</v>
      </c>
      <c r="LMM36">
        <f>Parameters!LMM238</f>
        <v>0</v>
      </c>
      <c r="LMN36">
        <f>Parameters!LMN238</f>
        <v>0</v>
      </c>
      <c r="LMO36">
        <f>Parameters!LMO238</f>
        <v>0</v>
      </c>
      <c r="LMP36">
        <f>Parameters!LMP238</f>
        <v>0</v>
      </c>
      <c r="LMQ36">
        <f>Parameters!LMQ238</f>
        <v>0</v>
      </c>
      <c r="LMR36">
        <f>Parameters!LMR238</f>
        <v>0</v>
      </c>
      <c r="LMS36">
        <f>Parameters!LMS238</f>
        <v>0</v>
      </c>
      <c r="LMT36">
        <f>Parameters!LMT238</f>
        <v>0</v>
      </c>
      <c r="LMU36">
        <f>Parameters!LMU238</f>
        <v>0</v>
      </c>
      <c r="LMV36">
        <f>Parameters!LMV238</f>
        <v>0</v>
      </c>
      <c r="LMW36">
        <f>Parameters!LMW238</f>
        <v>0</v>
      </c>
      <c r="LMX36">
        <f>Parameters!LMX238</f>
        <v>0</v>
      </c>
      <c r="LMY36">
        <f>Parameters!LMY238</f>
        <v>0</v>
      </c>
      <c r="LMZ36">
        <f>Parameters!LMZ238</f>
        <v>0</v>
      </c>
      <c r="LNA36">
        <f>Parameters!LNA238</f>
        <v>0</v>
      </c>
      <c r="LNB36">
        <f>Parameters!LNB238</f>
        <v>0</v>
      </c>
      <c r="LNC36">
        <f>Parameters!LNC238</f>
        <v>0</v>
      </c>
      <c r="LND36">
        <f>Parameters!LND238</f>
        <v>0</v>
      </c>
      <c r="LNE36">
        <f>Parameters!LNE238</f>
        <v>0</v>
      </c>
      <c r="LNF36">
        <f>Parameters!LNF238</f>
        <v>0</v>
      </c>
      <c r="LNG36">
        <f>Parameters!LNG238</f>
        <v>0</v>
      </c>
      <c r="LNH36">
        <f>Parameters!LNH238</f>
        <v>0</v>
      </c>
      <c r="LNI36">
        <f>Parameters!LNI238</f>
        <v>0</v>
      </c>
      <c r="LNJ36">
        <f>Parameters!LNJ238</f>
        <v>0</v>
      </c>
      <c r="LNK36">
        <f>Parameters!LNK238</f>
        <v>0</v>
      </c>
      <c r="LNL36">
        <f>Parameters!LNL238</f>
        <v>0</v>
      </c>
      <c r="LNM36">
        <f>Parameters!LNM238</f>
        <v>0</v>
      </c>
      <c r="LNN36">
        <f>Parameters!LNN238</f>
        <v>0</v>
      </c>
      <c r="LNO36">
        <f>Parameters!LNO238</f>
        <v>0</v>
      </c>
      <c r="LNP36">
        <f>Parameters!LNP238</f>
        <v>0</v>
      </c>
      <c r="LNQ36">
        <f>Parameters!LNQ238</f>
        <v>0</v>
      </c>
      <c r="LNR36">
        <f>Parameters!LNR238</f>
        <v>0</v>
      </c>
      <c r="LNS36">
        <f>Parameters!LNS238</f>
        <v>0</v>
      </c>
      <c r="LNT36">
        <f>Parameters!LNT238</f>
        <v>0</v>
      </c>
      <c r="LNU36">
        <f>Parameters!LNU238</f>
        <v>0</v>
      </c>
      <c r="LNV36">
        <f>Parameters!LNV238</f>
        <v>0</v>
      </c>
      <c r="LNW36">
        <f>Parameters!LNW238</f>
        <v>0</v>
      </c>
      <c r="LNX36">
        <f>Parameters!LNX238</f>
        <v>0</v>
      </c>
      <c r="LNY36">
        <f>Parameters!LNY238</f>
        <v>0</v>
      </c>
      <c r="LNZ36">
        <f>Parameters!LNZ238</f>
        <v>0</v>
      </c>
      <c r="LOA36">
        <f>Parameters!LOA238</f>
        <v>0</v>
      </c>
      <c r="LOB36">
        <f>Parameters!LOB238</f>
        <v>0</v>
      </c>
      <c r="LOC36">
        <f>Parameters!LOC238</f>
        <v>0</v>
      </c>
      <c r="LOD36">
        <f>Parameters!LOD238</f>
        <v>0</v>
      </c>
      <c r="LOE36">
        <f>Parameters!LOE238</f>
        <v>0</v>
      </c>
      <c r="LOF36">
        <f>Parameters!LOF238</f>
        <v>0</v>
      </c>
      <c r="LOG36">
        <f>Parameters!LOG238</f>
        <v>0</v>
      </c>
      <c r="LOH36">
        <f>Parameters!LOH238</f>
        <v>0</v>
      </c>
      <c r="LOI36">
        <f>Parameters!LOI238</f>
        <v>0</v>
      </c>
      <c r="LOJ36">
        <f>Parameters!LOJ238</f>
        <v>0</v>
      </c>
      <c r="LOK36">
        <f>Parameters!LOK238</f>
        <v>0</v>
      </c>
      <c r="LOL36">
        <f>Parameters!LOL238</f>
        <v>0</v>
      </c>
      <c r="LOM36">
        <f>Parameters!LOM238</f>
        <v>0</v>
      </c>
      <c r="LON36">
        <f>Parameters!LON238</f>
        <v>0</v>
      </c>
      <c r="LOO36">
        <f>Parameters!LOO238</f>
        <v>0</v>
      </c>
      <c r="LOP36">
        <f>Parameters!LOP238</f>
        <v>0</v>
      </c>
      <c r="LOQ36">
        <f>Parameters!LOQ238</f>
        <v>0</v>
      </c>
      <c r="LOR36">
        <f>Parameters!LOR238</f>
        <v>0</v>
      </c>
      <c r="LOS36">
        <f>Parameters!LOS238</f>
        <v>0</v>
      </c>
      <c r="LOT36">
        <f>Parameters!LOT238</f>
        <v>0</v>
      </c>
      <c r="LOU36">
        <f>Parameters!LOU238</f>
        <v>0</v>
      </c>
      <c r="LOV36">
        <f>Parameters!LOV238</f>
        <v>0</v>
      </c>
      <c r="LOW36">
        <f>Parameters!LOW238</f>
        <v>0</v>
      </c>
      <c r="LOX36">
        <f>Parameters!LOX238</f>
        <v>0</v>
      </c>
      <c r="LOY36">
        <f>Parameters!LOY238</f>
        <v>0</v>
      </c>
      <c r="LOZ36">
        <f>Parameters!LOZ238</f>
        <v>0</v>
      </c>
      <c r="LPA36">
        <f>Parameters!LPA238</f>
        <v>0</v>
      </c>
      <c r="LPB36">
        <f>Parameters!LPB238</f>
        <v>0</v>
      </c>
      <c r="LPC36">
        <f>Parameters!LPC238</f>
        <v>0</v>
      </c>
      <c r="LPD36">
        <f>Parameters!LPD238</f>
        <v>0</v>
      </c>
      <c r="LPE36">
        <f>Parameters!LPE238</f>
        <v>0</v>
      </c>
      <c r="LPF36">
        <f>Parameters!LPF238</f>
        <v>0</v>
      </c>
      <c r="LPG36">
        <f>Parameters!LPG238</f>
        <v>0</v>
      </c>
      <c r="LPH36">
        <f>Parameters!LPH238</f>
        <v>0</v>
      </c>
      <c r="LPI36">
        <f>Parameters!LPI238</f>
        <v>0</v>
      </c>
      <c r="LPJ36">
        <f>Parameters!LPJ238</f>
        <v>0</v>
      </c>
      <c r="LPK36">
        <f>Parameters!LPK238</f>
        <v>0</v>
      </c>
      <c r="LPL36">
        <f>Parameters!LPL238</f>
        <v>0</v>
      </c>
      <c r="LPM36">
        <f>Parameters!LPM238</f>
        <v>0</v>
      </c>
      <c r="LPN36">
        <f>Parameters!LPN238</f>
        <v>0</v>
      </c>
      <c r="LPO36">
        <f>Parameters!LPO238</f>
        <v>0</v>
      </c>
      <c r="LPP36">
        <f>Parameters!LPP238</f>
        <v>0</v>
      </c>
      <c r="LPQ36">
        <f>Parameters!LPQ238</f>
        <v>0</v>
      </c>
      <c r="LPR36">
        <f>Parameters!LPR238</f>
        <v>0</v>
      </c>
      <c r="LPS36">
        <f>Parameters!LPS238</f>
        <v>0</v>
      </c>
      <c r="LPT36">
        <f>Parameters!LPT238</f>
        <v>0</v>
      </c>
      <c r="LPU36">
        <f>Parameters!LPU238</f>
        <v>0</v>
      </c>
      <c r="LPV36">
        <f>Parameters!LPV238</f>
        <v>0</v>
      </c>
      <c r="LPW36">
        <f>Parameters!LPW238</f>
        <v>0</v>
      </c>
      <c r="LPX36">
        <f>Parameters!LPX238</f>
        <v>0</v>
      </c>
      <c r="LPY36">
        <f>Parameters!LPY238</f>
        <v>0</v>
      </c>
      <c r="LPZ36">
        <f>Parameters!LPZ238</f>
        <v>0</v>
      </c>
      <c r="LQA36">
        <f>Parameters!LQA238</f>
        <v>0</v>
      </c>
      <c r="LQB36">
        <f>Parameters!LQB238</f>
        <v>0</v>
      </c>
      <c r="LQC36">
        <f>Parameters!LQC238</f>
        <v>0</v>
      </c>
      <c r="LQD36">
        <f>Parameters!LQD238</f>
        <v>0</v>
      </c>
      <c r="LQE36">
        <f>Parameters!LQE238</f>
        <v>0</v>
      </c>
      <c r="LQF36">
        <f>Parameters!LQF238</f>
        <v>0</v>
      </c>
      <c r="LQG36">
        <f>Parameters!LQG238</f>
        <v>0</v>
      </c>
      <c r="LQH36">
        <f>Parameters!LQH238</f>
        <v>0</v>
      </c>
      <c r="LQI36">
        <f>Parameters!LQI238</f>
        <v>0</v>
      </c>
      <c r="LQJ36">
        <f>Parameters!LQJ238</f>
        <v>0</v>
      </c>
      <c r="LQK36">
        <f>Parameters!LQK238</f>
        <v>0</v>
      </c>
      <c r="LQL36">
        <f>Parameters!LQL238</f>
        <v>0</v>
      </c>
      <c r="LQM36">
        <f>Parameters!LQM238</f>
        <v>0</v>
      </c>
      <c r="LQN36">
        <f>Parameters!LQN238</f>
        <v>0</v>
      </c>
      <c r="LQO36">
        <f>Parameters!LQO238</f>
        <v>0</v>
      </c>
      <c r="LQP36">
        <f>Parameters!LQP238</f>
        <v>0</v>
      </c>
      <c r="LQQ36">
        <f>Parameters!LQQ238</f>
        <v>0</v>
      </c>
      <c r="LQR36">
        <f>Parameters!LQR238</f>
        <v>0</v>
      </c>
      <c r="LQS36">
        <f>Parameters!LQS238</f>
        <v>0</v>
      </c>
      <c r="LQT36">
        <f>Parameters!LQT238</f>
        <v>0</v>
      </c>
      <c r="LQU36">
        <f>Parameters!LQU238</f>
        <v>0</v>
      </c>
      <c r="LQV36">
        <f>Parameters!LQV238</f>
        <v>0</v>
      </c>
      <c r="LQW36">
        <f>Parameters!LQW238</f>
        <v>0</v>
      </c>
      <c r="LQX36">
        <f>Parameters!LQX238</f>
        <v>0</v>
      </c>
      <c r="LQY36">
        <f>Parameters!LQY238</f>
        <v>0</v>
      </c>
      <c r="LQZ36">
        <f>Parameters!LQZ238</f>
        <v>0</v>
      </c>
      <c r="LRA36">
        <f>Parameters!LRA238</f>
        <v>0</v>
      </c>
      <c r="LRB36">
        <f>Parameters!LRB238</f>
        <v>0</v>
      </c>
      <c r="LRC36">
        <f>Parameters!LRC238</f>
        <v>0</v>
      </c>
      <c r="LRD36">
        <f>Parameters!LRD238</f>
        <v>0</v>
      </c>
      <c r="LRE36">
        <f>Parameters!LRE238</f>
        <v>0</v>
      </c>
      <c r="LRF36">
        <f>Parameters!LRF238</f>
        <v>0</v>
      </c>
      <c r="LRG36">
        <f>Parameters!LRG238</f>
        <v>0</v>
      </c>
      <c r="LRH36">
        <f>Parameters!LRH238</f>
        <v>0</v>
      </c>
      <c r="LRI36">
        <f>Parameters!LRI238</f>
        <v>0</v>
      </c>
      <c r="LRJ36">
        <f>Parameters!LRJ238</f>
        <v>0</v>
      </c>
      <c r="LRK36">
        <f>Parameters!LRK238</f>
        <v>0</v>
      </c>
      <c r="LRL36">
        <f>Parameters!LRL238</f>
        <v>0</v>
      </c>
      <c r="LRM36">
        <f>Parameters!LRM238</f>
        <v>0</v>
      </c>
      <c r="LRN36">
        <f>Parameters!LRN238</f>
        <v>0</v>
      </c>
      <c r="LRO36">
        <f>Parameters!LRO238</f>
        <v>0</v>
      </c>
      <c r="LRP36">
        <f>Parameters!LRP238</f>
        <v>0</v>
      </c>
      <c r="LRQ36">
        <f>Parameters!LRQ238</f>
        <v>0</v>
      </c>
      <c r="LRR36">
        <f>Parameters!LRR238</f>
        <v>0</v>
      </c>
      <c r="LRS36">
        <f>Parameters!LRS238</f>
        <v>0</v>
      </c>
      <c r="LRT36">
        <f>Parameters!LRT238</f>
        <v>0</v>
      </c>
      <c r="LRU36">
        <f>Parameters!LRU238</f>
        <v>0</v>
      </c>
      <c r="LRV36">
        <f>Parameters!LRV238</f>
        <v>0</v>
      </c>
      <c r="LRW36">
        <f>Parameters!LRW238</f>
        <v>0</v>
      </c>
      <c r="LRX36">
        <f>Parameters!LRX238</f>
        <v>0</v>
      </c>
      <c r="LRY36">
        <f>Parameters!LRY238</f>
        <v>0</v>
      </c>
      <c r="LRZ36">
        <f>Parameters!LRZ238</f>
        <v>0</v>
      </c>
      <c r="LSA36">
        <f>Parameters!LSA238</f>
        <v>0</v>
      </c>
      <c r="LSB36">
        <f>Parameters!LSB238</f>
        <v>0</v>
      </c>
      <c r="LSC36">
        <f>Parameters!LSC238</f>
        <v>0</v>
      </c>
      <c r="LSD36">
        <f>Parameters!LSD238</f>
        <v>0</v>
      </c>
      <c r="LSE36">
        <f>Parameters!LSE238</f>
        <v>0</v>
      </c>
      <c r="LSF36">
        <f>Parameters!LSF238</f>
        <v>0</v>
      </c>
      <c r="LSG36">
        <f>Parameters!LSG238</f>
        <v>0</v>
      </c>
      <c r="LSH36">
        <f>Parameters!LSH238</f>
        <v>0</v>
      </c>
      <c r="LSI36">
        <f>Parameters!LSI238</f>
        <v>0</v>
      </c>
      <c r="LSJ36">
        <f>Parameters!LSJ238</f>
        <v>0</v>
      </c>
      <c r="LSK36">
        <f>Parameters!LSK238</f>
        <v>0</v>
      </c>
      <c r="LSL36">
        <f>Parameters!LSL238</f>
        <v>0</v>
      </c>
      <c r="LSM36">
        <f>Parameters!LSM238</f>
        <v>0</v>
      </c>
      <c r="LSN36">
        <f>Parameters!LSN238</f>
        <v>0</v>
      </c>
      <c r="LSO36">
        <f>Parameters!LSO238</f>
        <v>0</v>
      </c>
      <c r="LSP36">
        <f>Parameters!LSP238</f>
        <v>0</v>
      </c>
      <c r="LSQ36">
        <f>Parameters!LSQ238</f>
        <v>0</v>
      </c>
      <c r="LSR36">
        <f>Parameters!LSR238</f>
        <v>0</v>
      </c>
      <c r="LSS36">
        <f>Parameters!LSS238</f>
        <v>0</v>
      </c>
      <c r="LST36">
        <f>Parameters!LST238</f>
        <v>0</v>
      </c>
      <c r="LSU36">
        <f>Parameters!LSU238</f>
        <v>0</v>
      </c>
      <c r="LSV36">
        <f>Parameters!LSV238</f>
        <v>0</v>
      </c>
      <c r="LSW36">
        <f>Parameters!LSW238</f>
        <v>0</v>
      </c>
      <c r="LSX36">
        <f>Parameters!LSX238</f>
        <v>0</v>
      </c>
      <c r="LSY36">
        <f>Parameters!LSY238</f>
        <v>0</v>
      </c>
      <c r="LSZ36">
        <f>Parameters!LSZ238</f>
        <v>0</v>
      </c>
      <c r="LTA36">
        <f>Parameters!LTA238</f>
        <v>0</v>
      </c>
      <c r="LTB36">
        <f>Parameters!LTB238</f>
        <v>0</v>
      </c>
      <c r="LTC36">
        <f>Parameters!LTC238</f>
        <v>0</v>
      </c>
      <c r="LTD36">
        <f>Parameters!LTD238</f>
        <v>0</v>
      </c>
      <c r="LTE36">
        <f>Parameters!LTE238</f>
        <v>0</v>
      </c>
      <c r="LTF36">
        <f>Parameters!LTF238</f>
        <v>0</v>
      </c>
      <c r="LTG36">
        <f>Parameters!LTG238</f>
        <v>0</v>
      </c>
      <c r="LTH36">
        <f>Parameters!LTH238</f>
        <v>0</v>
      </c>
      <c r="LTI36">
        <f>Parameters!LTI238</f>
        <v>0</v>
      </c>
      <c r="LTJ36">
        <f>Parameters!LTJ238</f>
        <v>0</v>
      </c>
      <c r="LTK36">
        <f>Parameters!LTK238</f>
        <v>0</v>
      </c>
      <c r="LTL36">
        <f>Parameters!LTL238</f>
        <v>0</v>
      </c>
      <c r="LTM36">
        <f>Parameters!LTM238</f>
        <v>0</v>
      </c>
      <c r="LTN36">
        <f>Parameters!LTN238</f>
        <v>0</v>
      </c>
      <c r="LTO36">
        <f>Parameters!LTO238</f>
        <v>0</v>
      </c>
      <c r="LTP36">
        <f>Parameters!LTP238</f>
        <v>0</v>
      </c>
      <c r="LTQ36">
        <f>Parameters!LTQ238</f>
        <v>0</v>
      </c>
      <c r="LTR36">
        <f>Parameters!LTR238</f>
        <v>0</v>
      </c>
      <c r="LTS36">
        <f>Parameters!LTS238</f>
        <v>0</v>
      </c>
      <c r="LTT36">
        <f>Parameters!LTT238</f>
        <v>0</v>
      </c>
      <c r="LTU36">
        <f>Parameters!LTU238</f>
        <v>0</v>
      </c>
      <c r="LTV36">
        <f>Parameters!LTV238</f>
        <v>0</v>
      </c>
      <c r="LTW36">
        <f>Parameters!LTW238</f>
        <v>0</v>
      </c>
      <c r="LTX36">
        <f>Parameters!LTX238</f>
        <v>0</v>
      </c>
      <c r="LTY36">
        <f>Parameters!LTY238</f>
        <v>0</v>
      </c>
      <c r="LTZ36">
        <f>Parameters!LTZ238</f>
        <v>0</v>
      </c>
      <c r="LUA36">
        <f>Parameters!LUA238</f>
        <v>0</v>
      </c>
      <c r="LUB36">
        <f>Parameters!LUB238</f>
        <v>0</v>
      </c>
      <c r="LUC36">
        <f>Parameters!LUC238</f>
        <v>0</v>
      </c>
      <c r="LUD36">
        <f>Parameters!LUD238</f>
        <v>0</v>
      </c>
      <c r="LUE36">
        <f>Parameters!LUE238</f>
        <v>0</v>
      </c>
      <c r="LUF36">
        <f>Parameters!LUF238</f>
        <v>0</v>
      </c>
      <c r="LUG36">
        <f>Parameters!LUG238</f>
        <v>0</v>
      </c>
      <c r="LUH36">
        <f>Parameters!LUH238</f>
        <v>0</v>
      </c>
      <c r="LUI36">
        <f>Parameters!LUI238</f>
        <v>0</v>
      </c>
      <c r="LUJ36">
        <f>Parameters!LUJ238</f>
        <v>0</v>
      </c>
      <c r="LUK36">
        <f>Parameters!LUK238</f>
        <v>0</v>
      </c>
      <c r="LUL36">
        <f>Parameters!LUL238</f>
        <v>0</v>
      </c>
      <c r="LUM36">
        <f>Parameters!LUM238</f>
        <v>0</v>
      </c>
      <c r="LUN36">
        <f>Parameters!LUN238</f>
        <v>0</v>
      </c>
      <c r="LUO36">
        <f>Parameters!LUO238</f>
        <v>0</v>
      </c>
      <c r="LUP36">
        <f>Parameters!LUP238</f>
        <v>0</v>
      </c>
      <c r="LUQ36">
        <f>Parameters!LUQ238</f>
        <v>0</v>
      </c>
      <c r="LUR36">
        <f>Parameters!LUR238</f>
        <v>0</v>
      </c>
      <c r="LUS36">
        <f>Parameters!LUS238</f>
        <v>0</v>
      </c>
      <c r="LUT36">
        <f>Parameters!LUT238</f>
        <v>0</v>
      </c>
      <c r="LUU36">
        <f>Parameters!LUU238</f>
        <v>0</v>
      </c>
      <c r="LUV36">
        <f>Parameters!LUV238</f>
        <v>0</v>
      </c>
      <c r="LUW36">
        <f>Parameters!LUW238</f>
        <v>0</v>
      </c>
      <c r="LUX36">
        <f>Parameters!LUX238</f>
        <v>0</v>
      </c>
      <c r="LUY36">
        <f>Parameters!LUY238</f>
        <v>0</v>
      </c>
      <c r="LUZ36">
        <f>Parameters!LUZ238</f>
        <v>0</v>
      </c>
      <c r="LVA36">
        <f>Parameters!LVA238</f>
        <v>0</v>
      </c>
      <c r="LVB36">
        <f>Parameters!LVB238</f>
        <v>0</v>
      </c>
      <c r="LVC36">
        <f>Parameters!LVC238</f>
        <v>0</v>
      </c>
      <c r="LVD36">
        <f>Parameters!LVD238</f>
        <v>0</v>
      </c>
      <c r="LVE36">
        <f>Parameters!LVE238</f>
        <v>0</v>
      </c>
      <c r="LVF36">
        <f>Parameters!LVF238</f>
        <v>0</v>
      </c>
      <c r="LVG36">
        <f>Parameters!LVG238</f>
        <v>0</v>
      </c>
      <c r="LVH36">
        <f>Parameters!LVH238</f>
        <v>0</v>
      </c>
      <c r="LVI36">
        <f>Parameters!LVI238</f>
        <v>0</v>
      </c>
      <c r="LVJ36">
        <f>Parameters!LVJ238</f>
        <v>0</v>
      </c>
      <c r="LVK36">
        <f>Parameters!LVK238</f>
        <v>0</v>
      </c>
      <c r="LVL36">
        <f>Parameters!LVL238</f>
        <v>0</v>
      </c>
      <c r="LVM36">
        <f>Parameters!LVM238</f>
        <v>0</v>
      </c>
      <c r="LVN36">
        <f>Parameters!LVN238</f>
        <v>0</v>
      </c>
      <c r="LVO36">
        <f>Parameters!LVO238</f>
        <v>0</v>
      </c>
      <c r="LVP36">
        <f>Parameters!LVP238</f>
        <v>0</v>
      </c>
      <c r="LVQ36">
        <f>Parameters!LVQ238</f>
        <v>0</v>
      </c>
      <c r="LVR36">
        <f>Parameters!LVR238</f>
        <v>0</v>
      </c>
      <c r="LVS36">
        <f>Parameters!LVS238</f>
        <v>0</v>
      </c>
      <c r="LVT36">
        <f>Parameters!LVT238</f>
        <v>0</v>
      </c>
      <c r="LVU36">
        <f>Parameters!LVU238</f>
        <v>0</v>
      </c>
      <c r="LVV36">
        <f>Parameters!LVV238</f>
        <v>0</v>
      </c>
      <c r="LVW36">
        <f>Parameters!LVW238</f>
        <v>0</v>
      </c>
      <c r="LVX36">
        <f>Parameters!LVX238</f>
        <v>0</v>
      </c>
      <c r="LVY36">
        <f>Parameters!LVY238</f>
        <v>0</v>
      </c>
      <c r="LVZ36">
        <f>Parameters!LVZ238</f>
        <v>0</v>
      </c>
      <c r="LWA36">
        <f>Parameters!LWA238</f>
        <v>0</v>
      </c>
      <c r="LWB36">
        <f>Parameters!LWB238</f>
        <v>0</v>
      </c>
      <c r="LWC36">
        <f>Parameters!LWC238</f>
        <v>0</v>
      </c>
      <c r="LWD36">
        <f>Parameters!LWD238</f>
        <v>0</v>
      </c>
      <c r="LWE36">
        <f>Parameters!LWE238</f>
        <v>0</v>
      </c>
      <c r="LWF36">
        <f>Parameters!LWF238</f>
        <v>0</v>
      </c>
      <c r="LWG36">
        <f>Parameters!LWG238</f>
        <v>0</v>
      </c>
      <c r="LWH36">
        <f>Parameters!LWH238</f>
        <v>0</v>
      </c>
      <c r="LWI36">
        <f>Parameters!LWI238</f>
        <v>0</v>
      </c>
      <c r="LWJ36">
        <f>Parameters!LWJ238</f>
        <v>0</v>
      </c>
      <c r="LWK36">
        <f>Parameters!LWK238</f>
        <v>0</v>
      </c>
      <c r="LWL36">
        <f>Parameters!LWL238</f>
        <v>0</v>
      </c>
      <c r="LWM36">
        <f>Parameters!LWM238</f>
        <v>0</v>
      </c>
      <c r="LWN36">
        <f>Parameters!LWN238</f>
        <v>0</v>
      </c>
      <c r="LWO36">
        <f>Parameters!LWO238</f>
        <v>0</v>
      </c>
      <c r="LWP36">
        <f>Parameters!LWP238</f>
        <v>0</v>
      </c>
      <c r="LWQ36">
        <f>Parameters!LWQ238</f>
        <v>0</v>
      </c>
      <c r="LWR36">
        <f>Parameters!LWR238</f>
        <v>0</v>
      </c>
      <c r="LWS36">
        <f>Parameters!LWS238</f>
        <v>0</v>
      </c>
      <c r="LWT36">
        <f>Parameters!LWT238</f>
        <v>0</v>
      </c>
      <c r="LWU36">
        <f>Parameters!LWU238</f>
        <v>0</v>
      </c>
      <c r="LWV36">
        <f>Parameters!LWV238</f>
        <v>0</v>
      </c>
      <c r="LWW36">
        <f>Parameters!LWW238</f>
        <v>0</v>
      </c>
      <c r="LWX36">
        <f>Parameters!LWX238</f>
        <v>0</v>
      </c>
      <c r="LWY36">
        <f>Parameters!LWY238</f>
        <v>0</v>
      </c>
      <c r="LWZ36">
        <f>Parameters!LWZ238</f>
        <v>0</v>
      </c>
      <c r="LXA36">
        <f>Parameters!LXA238</f>
        <v>0</v>
      </c>
      <c r="LXB36">
        <f>Parameters!LXB238</f>
        <v>0</v>
      </c>
      <c r="LXC36">
        <f>Parameters!LXC238</f>
        <v>0</v>
      </c>
      <c r="LXD36">
        <f>Parameters!LXD238</f>
        <v>0</v>
      </c>
      <c r="LXE36">
        <f>Parameters!LXE238</f>
        <v>0</v>
      </c>
      <c r="LXF36">
        <f>Parameters!LXF238</f>
        <v>0</v>
      </c>
      <c r="LXG36">
        <f>Parameters!LXG238</f>
        <v>0</v>
      </c>
      <c r="LXH36">
        <f>Parameters!LXH238</f>
        <v>0</v>
      </c>
      <c r="LXI36">
        <f>Parameters!LXI238</f>
        <v>0</v>
      </c>
      <c r="LXJ36">
        <f>Parameters!LXJ238</f>
        <v>0</v>
      </c>
      <c r="LXK36">
        <f>Parameters!LXK238</f>
        <v>0</v>
      </c>
      <c r="LXL36">
        <f>Parameters!LXL238</f>
        <v>0</v>
      </c>
      <c r="LXM36">
        <f>Parameters!LXM238</f>
        <v>0</v>
      </c>
      <c r="LXN36">
        <f>Parameters!LXN238</f>
        <v>0</v>
      </c>
      <c r="LXO36">
        <f>Parameters!LXO238</f>
        <v>0</v>
      </c>
      <c r="LXP36">
        <f>Parameters!LXP238</f>
        <v>0</v>
      </c>
      <c r="LXQ36">
        <f>Parameters!LXQ238</f>
        <v>0</v>
      </c>
      <c r="LXR36">
        <f>Parameters!LXR238</f>
        <v>0</v>
      </c>
      <c r="LXS36">
        <f>Parameters!LXS238</f>
        <v>0</v>
      </c>
      <c r="LXT36">
        <f>Parameters!LXT238</f>
        <v>0</v>
      </c>
      <c r="LXU36">
        <f>Parameters!LXU238</f>
        <v>0</v>
      </c>
      <c r="LXV36">
        <f>Parameters!LXV238</f>
        <v>0</v>
      </c>
      <c r="LXW36">
        <f>Parameters!LXW238</f>
        <v>0</v>
      </c>
      <c r="LXX36">
        <f>Parameters!LXX238</f>
        <v>0</v>
      </c>
      <c r="LXY36">
        <f>Parameters!LXY238</f>
        <v>0</v>
      </c>
      <c r="LXZ36">
        <f>Parameters!LXZ238</f>
        <v>0</v>
      </c>
      <c r="LYA36">
        <f>Parameters!LYA238</f>
        <v>0</v>
      </c>
      <c r="LYB36">
        <f>Parameters!LYB238</f>
        <v>0</v>
      </c>
      <c r="LYC36">
        <f>Parameters!LYC238</f>
        <v>0</v>
      </c>
      <c r="LYD36">
        <f>Parameters!LYD238</f>
        <v>0</v>
      </c>
      <c r="LYE36">
        <f>Parameters!LYE238</f>
        <v>0</v>
      </c>
      <c r="LYF36">
        <f>Parameters!LYF238</f>
        <v>0</v>
      </c>
      <c r="LYG36">
        <f>Parameters!LYG238</f>
        <v>0</v>
      </c>
      <c r="LYH36">
        <f>Parameters!LYH238</f>
        <v>0</v>
      </c>
      <c r="LYI36">
        <f>Parameters!LYI238</f>
        <v>0</v>
      </c>
      <c r="LYJ36">
        <f>Parameters!LYJ238</f>
        <v>0</v>
      </c>
      <c r="LYK36">
        <f>Parameters!LYK238</f>
        <v>0</v>
      </c>
      <c r="LYL36">
        <f>Parameters!LYL238</f>
        <v>0</v>
      </c>
      <c r="LYM36">
        <f>Parameters!LYM238</f>
        <v>0</v>
      </c>
      <c r="LYN36">
        <f>Parameters!LYN238</f>
        <v>0</v>
      </c>
      <c r="LYO36">
        <f>Parameters!LYO238</f>
        <v>0</v>
      </c>
      <c r="LYP36">
        <f>Parameters!LYP238</f>
        <v>0</v>
      </c>
      <c r="LYQ36">
        <f>Parameters!LYQ238</f>
        <v>0</v>
      </c>
      <c r="LYR36">
        <f>Parameters!LYR238</f>
        <v>0</v>
      </c>
      <c r="LYS36">
        <f>Parameters!LYS238</f>
        <v>0</v>
      </c>
      <c r="LYT36">
        <f>Parameters!LYT238</f>
        <v>0</v>
      </c>
      <c r="LYU36">
        <f>Parameters!LYU238</f>
        <v>0</v>
      </c>
      <c r="LYV36">
        <f>Parameters!LYV238</f>
        <v>0</v>
      </c>
      <c r="LYW36">
        <f>Parameters!LYW238</f>
        <v>0</v>
      </c>
      <c r="LYX36">
        <f>Parameters!LYX238</f>
        <v>0</v>
      </c>
      <c r="LYY36">
        <f>Parameters!LYY238</f>
        <v>0</v>
      </c>
      <c r="LYZ36">
        <f>Parameters!LYZ238</f>
        <v>0</v>
      </c>
      <c r="LZA36">
        <f>Parameters!LZA238</f>
        <v>0</v>
      </c>
      <c r="LZB36">
        <f>Parameters!LZB238</f>
        <v>0</v>
      </c>
      <c r="LZC36">
        <f>Parameters!LZC238</f>
        <v>0</v>
      </c>
      <c r="LZD36">
        <f>Parameters!LZD238</f>
        <v>0</v>
      </c>
      <c r="LZE36">
        <f>Parameters!LZE238</f>
        <v>0</v>
      </c>
      <c r="LZF36">
        <f>Parameters!LZF238</f>
        <v>0</v>
      </c>
      <c r="LZG36">
        <f>Parameters!LZG238</f>
        <v>0</v>
      </c>
      <c r="LZH36">
        <f>Parameters!LZH238</f>
        <v>0</v>
      </c>
      <c r="LZI36">
        <f>Parameters!LZI238</f>
        <v>0</v>
      </c>
      <c r="LZJ36">
        <f>Parameters!LZJ238</f>
        <v>0</v>
      </c>
      <c r="LZK36">
        <f>Parameters!LZK238</f>
        <v>0</v>
      </c>
      <c r="LZL36">
        <f>Parameters!LZL238</f>
        <v>0</v>
      </c>
      <c r="LZM36">
        <f>Parameters!LZM238</f>
        <v>0</v>
      </c>
      <c r="LZN36">
        <f>Parameters!LZN238</f>
        <v>0</v>
      </c>
      <c r="LZO36">
        <f>Parameters!LZO238</f>
        <v>0</v>
      </c>
      <c r="LZP36">
        <f>Parameters!LZP238</f>
        <v>0</v>
      </c>
      <c r="LZQ36">
        <f>Parameters!LZQ238</f>
        <v>0</v>
      </c>
      <c r="LZR36">
        <f>Parameters!LZR238</f>
        <v>0</v>
      </c>
      <c r="LZS36">
        <f>Parameters!LZS238</f>
        <v>0</v>
      </c>
      <c r="LZT36">
        <f>Parameters!LZT238</f>
        <v>0</v>
      </c>
      <c r="LZU36">
        <f>Parameters!LZU238</f>
        <v>0</v>
      </c>
      <c r="LZV36">
        <f>Parameters!LZV238</f>
        <v>0</v>
      </c>
      <c r="LZW36">
        <f>Parameters!LZW238</f>
        <v>0</v>
      </c>
      <c r="LZX36">
        <f>Parameters!LZX238</f>
        <v>0</v>
      </c>
      <c r="LZY36">
        <f>Parameters!LZY238</f>
        <v>0</v>
      </c>
      <c r="LZZ36">
        <f>Parameters!LZZ238</f>
        <v>0</v>
      </c>
      <c r="MAA36">
        <f>Parameters!MAA238</f>
        <v>0</v>
      </c>
      <c r="MAB36">
        <f>Parameters!MAB238</f>
        <v>0</v>
      </c>
      <c r="MAC36">
        <f>Parameters!MAC238</f>
        <v>0</v>
      </c>
      <c r="MAD36">
        <f>Parameters!MAD238</f>
        <v>0</v>
      </c>
      <c r="MAE36">
        <f>Parameters!MAE238</f>
        <v>0</v>
      </c>
      <c r="MAF36">
        <f>Parameters!MAF238</f>
        <v>0</v>
      </c>
      <c r="MAG36">
        <f>Parameters!MAG238</f>
        <v>0</v>
      </c>
      <c r="MAH36">
        <f>Parameters!MAH238</f>
        <v>0</v>
      </c>
      <c r="MAI36">
        <f>Parameters!MAI238</f>
        <v>0</v>
      </c>
      <c r="MAJ36">
        <f>Parameters!MAJ238</f>
        <v>0</v>
      </c>
      <c r="MAK36">
        <f>Parameters!MAK238</f>
        <v>0</v>
      </c>
      <c r="MAL36">
        <f>Parameters!MAL238</f>
        <v>0</v>
      </c>
      <c r="MAM36">
        <f>Parameters!MAM238</f>
        <v>0</v>
      </c>
      <c r="MAN36">
        <f>Parameters!MAN238</f>
        <v>0</v>
      </c>
      <c r="MAO36">
        <f>Parameters!MAO238</f>
        <v>0</v>
      </c>
      <c r="MAP36">
        <f>Parameters!MAP238</f>
        <v>0</v>
      </c>
      <c r="MAQ36">
        <f>Parameters!MAQ238</f>
        <v>0</v>
      </c>
      <c r="MAR36">
        <f>Parameters!MAR238</f>
        <v>0</v>
      </c>
      <c r="MAS36">
        <f>Parameters!MAS238</f>
        <v>0</v>
      </c>
      <c r="MAT36">
        <f>Parameters!MAT238</f>
        <v>0</v>
      </c>
      <c r="MAU36">
        <f>Parameters!MAU238</f>
        <v>0</v>
      </c>
      <c r="MAV36">
        <f>Parameters!MAV238</f>
        <v>0</v>
      </c>
      <c r="MAW36">
        <f>Parameters!MAW238</f>
        <v>0</v>
      </c>
      <c r="MAX36">
        <f>Parameters!MAX238</f>
        <v>0</v>
      </c>
      <c r="MAY36">
        <f>Parameters!MAY238</f>
        <v>0</v>
      </c>
      <c r="MAZ36">
        <f>Parameters!MAZ238</f>
        <v>0</v>
      </c>
      <c r="MBA36">
        <f>Parameters!MBA238</f>
        <v>0</v>
      </c>
      <c r="MBB36">
        <f>Parameters!MBB238</f>
        <v>0</v>
      </c>
      <c r="MBC36">
        <f>Parameters!MBC238</f>
        <v>0</v>
      </c>
      <c r="MBD36">
        <f>Parameters!MBD238</f>
        <v>0</v>
      </c>
      <c r="MBE36">
        <f>Parameters!MBE238</f>
        <v>0</v>
      </c>
      <c r="MBF36">
        <f>Parameters!MBF238</f>
        <v>0</v>
      </c>
      <c r="MBG36">
        <f>Parameters!MBG238</f>
        <v>0</v>
      </c>
      <c r="MBH36">
        <f>Parameters!MBH238</f>
        <v>0</v>
      </c>
      <c r="MBI36">
        <f>Parameters!MBI238</f>
        <v>0</v>
      </c>
      <c r="MBJ36">
        <f>Parameters!MBJ238</f>
        <v>0</v>
      </c>
      <c r="MBK36">
        <f>Parameters!MBK238</f>
        <v>0</v>
      </c>
      <c r="MBL36">
        <f>Parameters!MBL238</f>
        <v>0</v>
      </c>
      <c r="MBM36">
        <f>Parameters!MBM238</f>
        <v>0</v>
      </c>
      <c r="MBN36">
        <f>Parameters!MBN238</f>
        <v>0</v>
      </c>
      <c r="MBO36">
        <f>Parameters!MBO238</f>
        <v>0</v>
      </c>
      <c r="MBP36">
        <f>Parameters!MBP238</f>
        <v>0</v>
      </c>
      <c r="MBQ36">
        <f>Parameters!MBQ238</f>
        <v>0</v>
      </c>
      <c r="MBR36">
        <f>Parameters!MBR238</f>
        <v>0</v>
      </c>
      <c r="MBS36">
        <f>Parameters!MBS238</f>
        <v>0</v>
      </c>
      <c r="MBT36">
        <f>Parameters!MBT238</f>
        <v>0</v>
      </c>
      <c r="MBU36">
        <f>Parameters!MBU238</f>
        <v>0</v>
      </c>
      <c r="MBV36">
        <f>Parameters!MBV238</f>
        <v>0</v>
      </c>
      <c r="MBW36">
        <f>Parameters!MBW238</f>
        <v>0</v>
      </c>
      <c r="MBX36">
        <f>Parameters!MBX238</f>
        <v>0</v>
      </c>
      <c r="MBY36">
        <f>Parameters!MBY238</f>
        <v>0</v>
      </c>
      <c r="MBZ36">
        <f>Parameters!MBZ238</f>
        <v>0</v>
      </c>
      <c r="MCA36">
        <f>Parameters!MCA238</f>
        <v>0</v>
      </c>
      <c r="MCB36">
        <f>Parameters!MCB238</f>
        <v>0</v>
      </c>
      <c r="MCC36">
        <f>Parameters!MCC238</f>
        <v>0</v>
      </c>
      <c r="MCD36">
        <f>Parameters!MCD238</f>
        <v>0</v>
      </c>
      <c r="MCE36">
        <f>Parameters!MCE238</f>
        <v>0</v>
      </c>
      <c r="MCF36">
        <f>Parameters!MCF238</f>
        <v>0</v>
      </c>
      <c r="MCG36">
        <f>Parameters!MCG238</f>
        <v>0</v>
      </c>
      <c r="MCH36">
        <f>Parameters!MCH238</f>
        <v>0</v>
      </c>
      <c r="MCI36">
        <f>Parameters!MCI238</f>
        <v>0</v>
      </c>
      <c r="MCJ36">
        <f>Parameters!MCJ238</f>
        <v>0</v>
      </c>
      <c r="MCK36">
        <f>Parameters!MCK238</f>
        <v>0</v>
      </c>
      <c r="MCL36">
        <f>Parameters!MCL238</f>
        <v>0</v>
      </c>
      <c r="MCM36">
        <f>Parameters!MCM238</f>
        <v>0</v>
      </c>
      <c r="MCN36">
        <f>Parameters!MCN238</f>
        <v>0</v>
      </c>
      <c r="MCO36">
        <f>Parameters!MCO238</f>
        <v>0</v>
      </c>
      <c r="MCP36">
        <f>Parameters!MCP238</f>
        <v>0</v>
      </c>
      <c r="MCQ36">
        <f>Parameters!MCQ238</f>
        <v>0</v>
      </c>
      <c r="MCR36">
        <f>Parameters!MCR238</f>
        <v>0</v>
      </c>
      <c r="MCS36">
        <f>Parameters!MCS238</f>
        <v>0</v>
      </c>
      <c r="MCT36">
        <f>Parameters!MCT238</f>
        <v>0</v>
      </c>
      <c r="MCU36">
        <f>Parameters!MCU238</f>
        <v>0</v>
      </c>
      <c r="MCV36">
        <f>Parameters!MCV238</f>
        <v>0</v>
      </c>
      <c r="MCW36">
        <f>Parameters!MCW238</f>
        <v>0</v>
      </c>
      <c r="MCX36">
        <f>Parameters!MCX238</f>
        <v>0</v>
      </c>
      <c r="MCY36">
        <f>Parameters!MCY238</f>
        <v>0</v>
      </c>
      <c r="MCZ36">
        <f>Parameters!MCZ238</f>
        <v>0</v>
      </c>
      <c r="MDA36">
        <f>Parameters!MDA238</f>
        <v>0</v>
      </c>
      <c r="MDB36">
        <f>Parameters!MDB238</f>
        <v>0</v>
      </c>
      <c r="MDC36">
        <f>Parameters!MDC238</f>
        <v>0</v>
      </c>
      <c r="MDD36">
        <f>Parameters!MDD238</f>
        <v>0</v>
      </c>
      <c r="MDE36">
        <f>Parameters!MDE238</f>
        <v>0</v>
      </c>
      <c r="MDF36">
        <f>Parameters!MDF238</f>
        <v>0</v>
      </c>
      <c r="MDG36">
        <f>Parameters!MDG238</f>
        <v>0</v>
      </c>
      <c r="MDH36">
        <f>Parameters!MDH238</f>
        <v>0</v>
      </c>
      <c r="MDI36">
        <f>Parameters!MDI238</f>
        <v>0</v>
      </c>
      <c r="MDJ36">
        <f>Parameters!MDJ238</f>
        <v>0</v>
      </c>
      <c r="MDK36">
        <f>Parameters!MDK238</f>
        <v>0</v>
      </c>
      <c r="MDL36">
        <f>Parameters!MDL238</f>
        <v>0</v>
      </c>
      <c r="MDM36">
        <f>Parameters!MDM238</f>
        <v>0</v>
      </c>
      <c r="MDN36">
        <f>Parameters!MDN238</f>
        <v>0</v>
      </c>
      <c r="MDO36">
        <f>Parameters!MDO238</f>
        <v>0</v>
      </c>
      <c r="MDP36">
        <f>Parameters!MDP238</f>
        <v>0</v>
      </c>
      <c r="MDQ36">
        <f>Parameters!MDQ238</f>
        <v>0</v>
      </c>
      <c r="MDR36">
        <f>Parameters!MDR238</f>
        <v>0</v>
      </c>
      <c r="MDS36">
        <f>Parameters!MDS238</f>
        <v>0</v>
      </c>
      <c r="MDT36">
        <f>Parameters!MDT238</f>
        <v>0</v>
      </c>
      <c r="MDU36">
        <f>Parameters!MDU238</f>
        <v>0</v>
      </c>
      <c r="MDV36">
        <f>Parameters!MDV238</f>
        <v>0</v>
      </c>
      <c r="MDW36">
        <f>Parameters!MDW238</f>
        <v>0</v>
      </c>
      <c r="MDX36">
        <f>Parameters!MDX238</f>
        <v>0</v>
      </c>
      <c r="MDY36">
        <f>Parameters!MDY238</f>
        <v>0</v>
      </c>
      <c r="MDZ36">
        <f>Parameters!MDZ238</f>
        <v>0</v>
      </c>
      <c r="MEA36">
        <f>Parameters!MEA238</f>
        <v>0</v>
      </c>
      <c r="MEB36">
        <f>Parameters!MEB238</f>
        <v>0</v>
      </c>
      <c r="MEC36">
        <f>Parameters!MEC238</f>
        <v>0</v>
      </c>
      <c r="MED36">
        <f>Parameters!MED238</f>
        <v>0</v>
      </c>
      <c r="MEE36">
        <f>Parameters!MEE238</f>
        <v>0</v>
      </c>
      <c r="MEF36">
        <f>Parameters!MEF238</f>
        <v>0</v>
      </c>
      <c r="MEG36">
        <f>Parameters!MEG238</f>
        <v>0</v>
      </c>
      <c r="MEH36">
        <f>Parameters!MEH238</f>
        <v>0</v>
      </c>
      <c r="MEI36">
        <f>Parameters!MEI238</f>
        <v>0</v>
      </c>
      <c r="MEJ36">
        <f>Parameters!MEJ238</f>
        <v>0</v>
      </c>
      <c r="MEK36">
        <f>Parameters!MEK238</f>
        <v>0</v>
      </c>
      <c r="MEL36">
        <f>Parameters!MEL238</f>
        <v>0</v>
      </c>
      <c r="MEM36">
        <f>Parameters!MEM238</f>
        <v>0</v>
      </c>
      <c r="MEN36">
        <f>Parameters!MEN238</f>
        <v>0</v>
      </c>
      <c r="MEO36">
        <f>Parameters!MEO238</f>
        <v>0</v>
      </c>
      <c r="MEP36">
        <f>Parameters!MEP238</f>
        <v>0</v>
      </c>
      <c r="MEQ36">
        <f>Parameters!MEQ238</f>
        <v>0</v>
      </c>
      <c r="MER36">
        <f>Parameters!MER238</f>
        <v>0</v>
      </c>
      <c r="MES36">
        <f>Parameters!MES238</f>
        <v>0</v>
      </c>
      <c r="MET36">
        <f>Parameters!MET238</f>
        <v>0</v>
      </c>
      <c r="MEU36">
        <f>Parameters!MEU238</f>
        <v>0</v>
      </c>
      <c r="MEV36">
        <f>Parameters!MEV238</f>
        <v>0</v>
      </c>
      <c r="MEW36">
        <f>Parameters!MEW238</f>
        <v>0</v>
      </c>
      <c r="MEX36">
        <f>Parameters!MEX238</f>
        <v>0</v>
      </c>
      <c r="MEY36">
        <f>Parameters!MEY238</f>
        <v>0</v>
      </c>
      <c r="MEZ36">
        <f>Parameters!MEZ238</f>
        <v>0</v>
      </c>
      <c r="MFA36">
        <f>Parameters!MFA238</f>
        <v>0</v>
      </c>
      <c r="MFB36">
        <f>Parameters!MFB238</f>
        <v>0</v>
      </c>
      <c r="MFC36">
        <f>Parameters!MFC238</f>
        <v>0</v>
      </c>
      <c r="MFD36">
        <f>Parameters!MFD238</f>
        <v>0</v>
      </c>
      <c r="MFE36">
        <f>Parameters!MFE238</f>
        <v>0</v>
      </c>
      <c r="MFF36">
        <f>Parameters!MFF238</f>
        <v>0</v>
      </c>
      <c r="MFG36">
        <f>Parameters!MFG238</f>
        <v>0</v>
      </c>
      <c r="MFH36">
        <f>Parameters!MFH238</f>
        <v>0</v>
      </c>
      <c r="MFI36">
        <f>Parameters!MFI238</f>
        <v>0</v>
      </c>
      <c r="MFJ36">
        <f>Parameters!MFJ238</f>
        <v>0</v>
      </c>
      <c r="MFK36">
        <f>Parameters!MFK238</f>
        <v>0</v>
      </c>
      <c r="MFL36">
        <f>Parameters!MFL238</f>
        <v>0</v>
      </c>
      <c r="MFM36">
        <f>Parameters!MFM238</f>
        <v>0</v>
      </c>
      <c r="MFN36">
        <f>Parameters!MFN238</f>
        <v>0</v>
      </c>
      <c r="MFO36">
        <f>Parameters!MFO238</f>
        <v>0</v>
      </c>
      <c r="MFP36">
        <f>Parameters!MFP238</f>
        <v>0</v>
      </c>
      <c r="MFQ36">
        <f>Parameters!MFQ238</f>
        <v>0</v>
      </c>
      <c r="MFR36">
        <f>Parameters!MFR238</f>
        <v>0</v>
      </c>
      <c r="MFS36">
        <f>Parameters!MFS238</f>
        <v>0</v>
      </c>
      <c r="MFT36">
        <f>Parameters!MFT238</f>
        <v>0</v>
      </c>
      <c r="MFU36">
        <f>Parameters!MFU238</f>
        <v>0</v>
      </c>
      <c r="MFV36">
        <f>Parameters!MFV238</f>
        <v>0</v>
      </c>
      <c r="MFW36">
        <f>Parameters!MFW238</f>
        <v>0</v>
      </c>
      <c r="MFX36">
        <f>Parameters!MFX238</f>
        <v>0</v>
      </c>
      <c r="MFY36">
        <f>Parameters!MFY238</f>
        <v>0</v>
      </c>
      <c r="MFZ36">
        <f>Parameters!MFZ238</f>
        <v>0</v>
      </c>
      <c r="MGA36">
        <f>Parameters!MGA238</f>
        <v>0</v>
      </c>
      <c r="MGB36">
        <f>Parameters!MGB238</f>
        <v>0</v>
      </c>
      <c r="MGC36">
        <f>Parameters!MGC238</f>
        <v>0</v>
      </c>
      <c r="MGD36">
        <f>Parameters!MGD238</f>
        <v>0</v>
      </c>
      <c r="MGE36">
        <f>Parameters!MGE238</f>
        <v>0</v>
      </c>
      <c r="MGF36">
        <f>Parameters!MGF238</f>
        <v>0</v>
      </c>
      <c r="MGG36">
        <f>Parameters!MGG238</f>
        <v>0</v>
      </c>
      <c r="MGH36">
        <f>Parameters!MGH238</f>
        <v>0</v>
      </c>
      <c r="MGI36">
        <f>Parameters!MGI238</f>
        <v>0</v>
      </c>
      <c r="MGJ36">
        <f>Parameters!MGJ238</f>
        <v>0</v>
      </c>
      <c r="MGK36">
        <f>Parameters!MGK238</f>
        <v>0</v>
      </c>
      <c r="MGL36">
        <f>Parameters!MGL238</f>
        <v>0</v>
      </c>
      <c r="MGM36">
        <f>Parameters!MGM238</f>
        <v>0</v>
      </c>
      <c r="MGN36">
        <f>Parameters!MGN238</f>
        <v>0</v>
      </c>
      <c r="MGO36">
        <f>Parameters!MGO238</f>
        <v>0</v>
      </c>
      <c r="MGP36">
        <f>Parameters!MGP238</f>
        <v>0</v>
      </c>
      <c r="MGQ36">
        <f>Parameters!MGQ238</f>
        <v>0</v>
      </c>
      <c r="MGR36">
        <f>Parameters!MGR238</f>
        <v>0</v>
      </c>
      <c r="MGS36">
        <f>Parameters!MGS238</f>
        <v>0</v>
      </c>
      <c r="MGT36">
        <f>Parameters!MGT238</f>
        <v>0</v>
      </c>
      <c r="MGU36">
        <f>Parameters!MGU238</f>
        <v>0</v>
      </c>
      <c r="MGV36">
        <f>Parameters!MGV238</f>
        <v>0</v>
      </c>
      <c r="MGW36">
        <f>Parameters!MGW238</f>
        <v>0</v>
      </c>
      <c r="MGX36">
        <f>Parameters!MGX238</f>
        <v>0</v>
      </c>
      <c r="MGY36">
        <f>Parameters!MGY238</f>
        <v>0</v>
      </c>
      <c r="MGZ36">
        <f>Parameters!MGZ238</f>
        <v>0</v>
      </c>
      <c r="MHA36">
        <f>Parameters!MHA238</f>
        <v>0</v>
      </c>
      <c r="MHB36">
        <f>Parameters!MHB238</f>
        <v>0</v>
      </c>
      <c r="MHC36">
        <f>Parameters!MHC238</f>
        <v>0</v>
      </c>
      <c r="MHD36">
        <f>Parameters!MHD238</f>
        <v>0</v>
      </c>
      <c r="MHE36">
        <f>Parameters!MHE238</f>
        <v>0</v>
      </c>
      <c r="MHF36">
        <f>Parameters!MHF238</f>
        <v>0</v>
      </c>
      <c r="MHG36">
        <f>Parameters!MHG238</f>
        <v>0</v>
      </c>
      <c r="MHH36">
        <f>Parameters!MHH238</f>
        <v>0</v>
      </c>
      <c r="MHI36">
        <f>Parameters!MHI238</f>
        <v>0</v>
      </c>
      <c r="MHJ36">
        <f>Parameters!MHJ238</f>
        <v>0</v>
      </c>
      <c r="MHK36">
        <f>Parameters!MHK238</f>
        <v>0</v>
      </c>
      <c r="MHL36">
        <f>Parameters!MHL238</f>
        <v>0</v>
      </c>
      <c r="MHM36">
        <f>Parameters!MHM238</f>
        <v>0</v>
      </c>
      <c r="MHN36">
        <f>Parameters!MHN238</f>
        <v>0</v>
      </c>
      <c r="MHO36">
        <f>Parameters!MHO238</f>
        <v>0</v>
      </c>
      <c r="MHP36">
        <f>Parameters!MHP238</f>
        <v>0</v>
      </c>
      <c r="MHQ36">
        <f>Parameters!MHQ238</f>
        <v>0</v>
      </c>
      <c r="MHR36">
        <f>Parameters!MHR238</f>
        <v>0</v>
      </c>
      <c r="MHS36">
        <f>Parameters!MHS238</f>
        <v>0</v>
      </c>
      <c r="MHT36">
        <f>Parameters!MHT238</f>
        <v>0</v>
      </c>
      <c r="MHU36">
        <f>Parameters!MHU238</f>
        <v>0</v>
      </c>
      <c r="MHV36">
        <f>Parameters!MHV238</f>
        <v>0</v>
      </c>
      <c r="MHW36">
        <f>Parameters!MHW238</f>
        <v>0</v>
      </c>
      <c r="MHX36">
        <f>Parameters!MHX238</f>
        <v>0</v>
      </c>
      <c r="MHY36">
        <f>Parameters!MHY238</f>
        <v>0</v>
      </c>
      <c r="MHZ36">
        <f>Parameters!MHZ238</f>
        <v>0</v>
      </c>
      <c r="MIA36">
        <f>Parameters!MIA238</f>
        <v>0</v>
      </c>
      <c r="MIB36">
        <f>Parameters!MIB238</f>
        <v>0</v>
      </c>
      <c r="MIC36">
        <f>Parameters!MIC238</f>
        <v>0</v>
      </c>
      <c r="MID36">
        <f>Parameters!MID238</f>
        <v>0</v>
      </c>
      <c r="MIE36">
        <f>Parameters!MIE238</f>
        <v>0</v>
      </c>
      <c r="MIF36">
        <f>Parameters!MIF238</f>
        <v>0</v>
      </c>
      <c r="MIG36">
        <f>Parameters!MIG238</f>
        <v>0</v>
      </c>
      <c r="MIH36">
        <f>Parameters!MIH238</f>
        <v>0</v>
      </c>
      <c r="MII36">
        <f>Parameters!MII238</f>
        <v>0</v>
      </c>
      <c r="MIJ36">
        <f>Parameters!MIJ238</f>
        <v>0</v>
      </c>
      <c r="MIK36">
        <f>Parameters!MIK238</f>
        <v>0</v>
      </c>
      <c r="MIL36">
        <f>Parameters!MIL238</f>
        <v>0</v>
      </c>
      <c r="MIM36">
        <f>Parameters!MIM238</f>
        <v>0</v>
      </c>
      <c r="MIN36">
        <f>Parameters!MIN238</f>
        <v>0</v>
      </c>
      <c r="MIO36">
        <f>Parameters!MIO238</f>
        <v>0</v>
      </c>
      <c r="MIP36">
        <f>Parameters!MIP238</f>
        <v>0</v>
      </c>
      <c r="MIQ36">
        <f>Parameters!MIQ238</f>
        <v>0</v>
      </c>
      <c r="MIR36">
        <f>Parameters!MIR238</f>
        <v>0</v>
      </c>
      <c r="MIS36">
        <f>Parameters!MIS238</f>
        <v>0</v>
      </c>
      <c r="MIT36">
        <f>Parameters!MIT238</f>
        <v>0</v>
      </c>
      <c r="MIU36">
        <f>Parameters!MIU238</f>
        <v>0</v>
      </c>
      <c r="MIV36">
        <f>Parameters!MIV238</f>
        <v>0</v>
      </c>
      <c r="MIW36">
        <f>Parameters!MIW238</f>
        <v>0</v>
      </c>
      <c r="MIX36">
        <f>Parameters!MIX238</f>
        <v>0</v>
      </c>
      <c r="MIY36">
        <f>Parameters!MIY238</f>
        <v>0</v>
      </c>
      <c r="MIZ36">
        <f>Parameters!MIZ238</f>
        <v>0</v>
      </c>
      <c r="MJA36">
        <f>Parameters!MJA238</f>
        <v>0</v>
      </c>
      <c r="MJB36">
        <f>Parameters!MJB238</f>
        <v>0</v>
      </c>
      <c r="MJC36">
        <f>Parameters!MJC238</f>
        <v>0</v>
      </c>
      <c r="MJD36">
        <f>Parameters!MJD238</f>
        <v>0</v>
      </c>
      <c r="MJE36">
        <f>Parameters!MJE238</f>
        <v>0</v>
      </c>
      <c r="MJF36">
        <f>Parameters!MJF238</f>
        <v>0</v>
      </c>
      <c r="MJG36">
        <f>Parameters!MJG238</f>
        <v>0</v>
      </c>
      <c r="MJH36">
        <f>Parameters!MJH238</f>
        <v>0</v>
      </c>
      <c r="MJI36">
        <f>Parameters!MJI238</f>
        <v>0</v>
      </c>
      <c r="MJJ36">
        <f>Parameters!MJJ238</f>
        <v>0</v>
      </c>
      <c r="MJK36">
        <f>Parameters!MJK238</f>
        <v>0</v>
      </c>
      <c r="MJL36">
        <f>Parameters!MJL238</f>
        <v>0</v>
      </c>
      <c r="MJM36">
        <f>Parameters!MJM238</f>
        <v>0</v>
      </c>
      <c r="MJN36">
        <f>Parameters!MJN238</f>
        <v>0</v>
      </c>
      <c r="MJO36">
        <f>Parameters!MJO238</f>
        <v>0</v>
      </c>
      <c r="MJP36">
        <f>Parameters!MJP238</f>
        <v>0</v>
      </c>
      <c r="MJQ36">
        <f>Parameters!MJQ238</f>
        <v>0</v>
      </c>
      <c r="MJR36">
        <f>Parameters!MJR238</f>
        <v>0</v>
      </c>
      <c r="MJS36">
        <f>Parameters!MJS238</f>
        <v>0</v>
      </c>
      <c r="MJT36">
        <f>Parameters!MJT238</f>
        <v>0</v>
      </c>
      <c r="MJU36">
        <f>Parameters!MJU238</f>
        <v>0</v>
      </c>
      <c r="MJV36">
        <f>Parameters!MJV238</f>
        <v>0</v>
      </c>
      <c r="MJW36">
        <f>Parameters!MJW238</f>
        <v>0</v>
      </c>
      <c r="MJX36">
        <f>Parameters!MJX238</f>
        <v>0</v>
      </c>
      <c r="MJY36">
        <f>Parameters!MJY238</f>
        <v>0</v>
      </c>
      <c r="MJZ36">
        <f>Parameters!MJZ238</f>
        <v>0</v>
      </c>
      <c r="MKA36">
        <f>Parameters!MKA238</f>
        <v>0</v>
      </c>
      <c r="MKB36">
        <f>Parameters!MKB238</f>
        <v>0</v>
      </c>
      <c r="MKC36">
        <f>Parameters!MKC238</f>
        <v>0</v>
      </c>
      <c r="MKD36">
        <f>Parameters!MKD238</f>
        <v>0</v>
      </c>
      <c r="MKE36">
        <f>Parameters!MKE238</f>
        <v>0</v>
      </c>
      <c r="MKF36">
        <f>Parameters!MKF238</f>
        <v>0</v>
      </c>
      <c r="MKG36">
        <f>Parameters!MKG238</f>
        <v>0</v>
      </c>
      <c r="MKH36">
        <f>Parameters!MKH238</f>
        <v>0</v>
      </c>
      <c r="MKI36">
        <f>Parameters!MKI238</f>
        <v>0</v>
      </c>
      <c r="MKJ36">
        <f>Parameters!MKJ238</f>
        <v>0</v>
      </c>
      <c r="MKK36">
        <f>Parameters!MKK238</f>
        <v>0</v>
      </c>
      <c r="MKL36">
        <f>Parameters!MKL238</f>
        <v>0</v>
      </c>
      <c r="MKM36">
        <f>Parameters!MKM238</f>
        <v>0</v>
      </c>
      <c r="MKN36">
        <f>Parameters!MKN238</f>
        <v>0</v>
      </c>
      <c r="MKO36">
        <f>Parameters!MKO238</f>
        <v>0</v>
      </c>
      <c r="MKP36">
        <f>Parameters!MKP238</f>
        <v>0</v>
      </c>
      <c r="MKQ36">
        <f>Parameters!MKQ238</f>
        <v>0</v>
      </c>
      <c r="MKR36">
        <f>Parameters!MKR238</f>
        <v>0</v>
      </c>
      <c r="MKS36">
        <f>Parameters!MKS238</f>
        <v>0</v>
      </c>
      <c r="MKT36">
        <f>Parameters!MKT238</f>
        <v>0</v>
      </c>
      <c r="MKU36">
        <f>Parameters!MKU238</f>
        <v>0</v>
      </c>
      <c r="MKV36">
        <f>Parameters!MKV238</f>
        <v>0</v>
      </c>
      <c r="MKW36">
        <f>Parameters!MKW238</f>
        <v>0</v>
      </c>
      <c r="MKX36">
        <f>Parameters!MKX238</f>
        <v>0</v>
      </c>
      <c r="MKY36">
        <f>Parameters!MKY238</f>
        <v>0</v>
      </c>
      <c r="MKZ36">
        <f>Parameters!MKZ238</f>
        <v>0</v>
      </c>
      <c r="MLA36">
        <f>Parameters!MLA238</f>
        <v>0</v>
      </c>
      <c r="MLB36">
        <f>Parameters!MLB238</f>
        <v>0</v>
      </c>
      <c r="MLC36">
        <f>Parameters!MLC238</f>
        <v>0</v>
      </c>
      <c r="MLD36">
        <f>Parameters!MLD238</f>
        <v>0</v>
      </c>
      <c r="MLE36">
        <f>Parameters!MLE238</f>
        <v>0</v>
      </c>
      <c r="MLF36">
        <f>Parameters!MLF238</f>
        <v>0</v>
      </c>
      <c r="MLG36">
        <f>Parameters!MLG238</f>
        <v>0</v>
      </c>
      <c r="MLH36">
        <f>Parameters!MLH238</f>
        <v>0</v>
      </c>
      <c r="MLI36">
        <f>Parameters!MLI238</f>
        <v>0</v>
      </c>
      <c r="MLJ36">
        <f>Parameters!MLJ238</f>
        <v>0</v>
      </c>
      <c r="MLK36">
        <f>Parameters!MLK238</f>
        <v>0</v>
      </c>
      <c r="MLL36">
        <f>Parameters!MLL238</f>
        <v>0</v>
      </c>
      <c r="MLM36">
        <f>Parameters!MLM238</f>
        <v>0</v>
      </c>
      <c r="MLN36">
        <f>Parameters!MLN238</f>
        <v>0</v>
      </c>
      <c r="MLO36">
        <f>Parameters!MLO238</f>
        <v>0</v>
      </c>
      <c r="MLP36">
        <f>Parameters!MLP238</f>
        <v>0</v>
      </c>
      <c r="MLQ36">
        <f>Parameters!MLQ238</f>
        <v>0</v>
      </c>
      <c r="MLR36">
        <f>Parameters!MLR238</f>
        <v>0</v>
      </c>
      <c r="MLS36">
        <f>Parameters!MLS238</f>
        <v>0</v>
      </c>
      <c r="MLT36">
        <f>Parameters!MLT238</f>
        <v>0</v>
      </c>
      <c r="MLU36">
        <f>Parameters!MLU238</f>
        <v>0</v>
      </c>
      <c r="MLV36">
        <f>Parameters!MLV238</f>
        <v>0</v>
      </c>
      <c r="MLW36">
        <f>Parameters!MLW238</f>
        <v>0</v>
      </c>
      <c r="MLX36">
        <f>Parameters!MLX238</f>
        <v>0</v>
      </c>
      <c r="MLY36">
        <f>Parameters!MLY238</f>
        <v>0</v>
      </c>
      <c r="MLZ36">
        <f>Parameters!MLZ238</f>
        <v>0</v>
      </c>
      <c r="MMA36">
        <f>Parameters!MMA238</f>
        <v>0</v>
      </c>
      <c r="MMB36">
        <f>Parameters!MMB238</f>
        <v>0</v>
      </c>
      <c r="MMC36">
        <f>Parameters!MMC238</f>
        <v>0</v>
      </c>
      <c r="MMD36">
        <f>Parameters!MMD238</f>
        <v>0</v>
      </c>
      <c r="MME36">
        <f>Parameters!MME238</f>
        <v>0</v>
      </c>
      <c r="MMF36">
        <f>Parameters!MMF238</f>
        <v>0</v>
      </c>
      <c r="MMG36">
        <f>Parameters!MMG238</f>
        <v>0</v>
      </c>
      <c r="MMH36">
        <f>Parameters!MMH238</f>
        <v>0</v>
      </c>
      <c r="MMI36">
        <f>Parameters!MMI238</f>
        <v>0</v>
      </c>
      <c r="MMJ36">
        <f>Parameters!MMJ238</f>
        <v>0</v>
      </c>
      <c r="MMK36">
        <f>Parameters!MMK238</f>
        <v>0</v>
      </c>
      <c r="MML36">
        <f>Parameters!MML238</f>
        <v>0</v>
      </c>
      <c r="MMM36">
        <f>Parameters!MMM238</f>
        <v>0</v>
      </c>
      <c r="MMN36">
        <f>Parameters!MMN238</f>
        <v>0</v>
      </c>
      <c r="MMO36">
        <f>Parameters!MMO238</f>
        <v>0</v>
      </c>
      <c r="MMP36">
        <f>Parameters!MMP238</f>
        <v>0</v>
      </c>
      <c r="MMQ36">
        <f>Parameters!MMQ238</f>
        <v>0</v>
      </c>
      <c r="MMR36">
        <f>Parameters!MMR238</f>
        <v>0</v>
      </c>
      <c r="MMS36">
        <f>Parameters!MMS238</f>
        <v>0</v>
      </c>
      <c r="MMT36">
        <f>Parameters!MMT238</f>
        <v>0</v>
      </c>
      <c r="MMU36">
        <f>Parameters!MMU238</f>
        <v>0</v>
      </c>
      <c r="MMV36">
        <f>Parameters!MMV238</f>
        <v>0</v>
      </c>
      <c r="MMW36">
        <f>Parameters!MMW238</f>
        <v>0</v>
      </c>
      <c r="MMX36">
        <f>Parameters!MMX238</f>
        <v>0</v>
      </c>
      <c r="MMY36">
        <f>Parameters!MMY238</f>
        <v>0</v>
      </c>
      <c r="MMZ36">
        <f>Parameters!MMZ238</f>
        <v>0</v>
      </c>
      <c r="MNA36">
        <f>Parameters!MNA238</f>
        <v>0</v>
      </c>
      <c r="MNB36">
        <f>Parameters!MNB238</f>
        <v>0</v>
      </c>
      <c r="MNC36">
        <f>Parameters!MNC238</f>
        <v>0</v>
      </c>
      <c r="MND36">
        <f>Parameters!MND238</f>
        <v>0</v>
      </c>
      <c r="MNE36">
        <f>Parameters!MNE238</f>
        <v>0</v>
      </c>
      <c r="MNF36">
        <f>Parameters!MNF238</f>
        <v>0</v>
      </c>
      <c r="MNG36">
        <f>Parameters!MNG238</f>
        <v>0</v>
      </c>
      <c r="MNH36">
        <f>Parameters!MNH238</f>
        <v>0</v>
      </c>
      <c r="MNI36">
        <f>Parameters!MNI238</f>
        <v>0</v>
      </c>
      <c r="MNJ36">
        <f>Parameters!MNJ238</f>
        <v>0</v>
      </c>
      <c r="MNK36">
        <f>Parameters!MNK238</f>
        <v>0</v>
      </c>
      <c r="MNL36">
        <f>Parameters!MNL238</f>
        <v>0</v>
      </c>
      <c r="MNM36">
        <f>Parameters!MNM238</f>
        <v>0</v>
      </c>
      <c r="MNN36">
        <f>Parameters!MNN238</f>
        <v>0</v>
      </c>
      <c r="MNO36">
        <f>Parameters!MNO238</f>
        <v>0</v>
      </c>
      <c r="MNP36">
        <f>Parameters!MNP238</f>
        <v>0</v>
      </c>
      <c r="MNQ36">
        <f>Parameters!MNQ238</f>
        <v>0</v>
      </c>
      <c r="MNR36">
        <f>Parameters!MNR238</f>
        <v>0</v>
      </c>
      <c r="MNS36">
        <f>Parameters!MNS238</f>
        <v>0</v>
      </c>
      <c r="MNT36">
        <f>Parameters!MNT238</f>
        <v>0</v>
      </c>
      <c r="MNU36">
        <f>Parameters!MNU238</f>
        <v>0</v>
      </c>
      <c r="MNV36">
        <f>Parameters!MNV238</f>
        <v>0</v>
      </c>
      <c r="MNW36">
        <f>Parameters!MNW238</f>
        <v>0</v>
      </c>
      <c r="MNX36">
        <f>Parameters!MNX238</f>
        <v>0</v>
      </c>
      <c r="MNY36">
        <f>Parameters!MNY238</f>
        <v>0</v>
      </c>
      <c r="MNZ36">
        <f>Parameters!MNZ238</f>
        <v>0</v>
      </c>
      <c r="MOA36">
        <f>Parameters!MOA238</f>
        <v>0</v>
      </c>
      <c r="MOB36">
        <f>Parameters!MOB238</f>
        <v>0</v>
      </c>
      <c r="MOC36">
        <f>Parameters!MOC238</f>
        <v>0</v>
      </c>
      <c r="MOD36">
        <f>Parameters!MOD238</f>
        <v>0</v>
      </c>
      <c r="MOE36">
        <f>Parameters!MOE238</f>
        <v>0</v>
      </c>
      <c r="MOF36">
        <f>Parameters!MOF238</f>
        <v>0</v>
      </c>
      <c r="MOG36">
        <f>Parameters!MOG238</f>
        <v>0</v>
      </c>
      <c r="MOH36">
        <f>Parameters!MOH238</f>
        <v>0</v>
      </c>
      <c r="MOI36">
        <f>Parameters!MOI238</f>
        <v>0</v>
      </c>
      <c r="MOJ36">
        <f>Parameters!MOJ238</f>
        <v>0</v>
      </c>
      <c r="MOK36">
        <f>Parameters!MOK238</f>
        <v>0</v>
      </c>
      <c r="MOL36">
        <f>Parameters!MOL238</f>
        <v>0</v>
      </c>
      <c r="MOM36">
        <f>Parameters!MOM238</f>
        <v>0</v>
      </c>
      <c r="MON36">
        <f>Parameters!MON238</f>
        <v>0</v>
      </c>
      <c r="MOO36">
        <f>Parameters!MOO238</f>
        <v>0</v>
      </c>
      <c r="MOP36">
        <f>Parameters!MOP238</f>
        <v>0</v>
      </c>
      <c r="MOQ36">
        <f>Parameters!MOQ238</f>
        <v>0</v>
      </c>
      <c r="MOR36">
        <f>Parameters!MOR238</f>
        <v>0</v>
      </c>
      <c r="MOS36">
        <f>Parameters!MOS238</f>
        <v>0</v>
      </c>
      <c r="MOT36">
        <f>Parameters!MOT238</f>
        <v>0</v>
      </c>
      <c r="MOU36">
        <f>Parameters!MOU238</f>
        <v>0</v>
      </c>
      <c r="MOV36">
        <f>Parameters!MOV238</f>
        <v>0</v>
      </c>
      <c r="MOW36">
        <f>Parameters!MOW238</f>
        <v>0</v>
      </c>
      <c r="MOX36">
        <f>Parameters!MOX238</f>
        <v>0</v>
      </c>
      <c r="MOY36">
        <f>Parameters!MOY238</f>
        <v>0</v>
      </c>
      <c r="MOZ36">
        <f>Parameters!MOZ238</f>
        <v>0</v>
      </c>
      <c r="MPA36">
        <f>Parameters!MPA238</f>
        <v>0</v>
      </c>
      <c r="MPB36">
        <f>Parameters!MPB238</f>
        <v>0</v>
      </c>
      <c r="MPC36">
        <f>Parameters!MPC238</f>
        <v>0</v>
      </c>
      <c r="MPD36">
        <f>Parameters!MPD238</f>
        <v>0</v>
      </c>
      <c r="MPE36">
        <f>Parameters!MPE238</f>
        <v>0</v>
      </c>
      <c r="MPF36">
        <f>Parameters!MPF238</f>
        <v>0</v>
      </c>
      <c r="MPG36">
        <f>Parameters!MPG238</f>
        <v>0</v>
      </c>
      <c r="MPH36">
        <f>Parameters!MPH238</f>
        <v>0</v>
      </c>
      <c r="MPI36">
        <f>Parameters!MPI238</f>
        <v>0</v>
      </c>
      <c r="MPJ36">
        <f>Parameters!MPJ238</f>
        <v>0</v>
      </c>
      <c r="MPK36">
        <f>Parameters!MPK238</f>
        <v>0</v>
      </c>
      <c r="MPL36">
        <f>Parameters!MPL238</f>
        <v>0</v>
      </c>
      <c r="MPM36">
        <f>Parameters!MPM238</f>
        <v>0</v>
      </c>
      <c r="MPN36">
        <f>Parameters!MPN238</f>
        <v>0</v>
      </c>
      <c r="MPO36">
        <f>Parameters!MPO238</f>
        <v>0</v>
      </c>
      <c r="MPP36">
        <f>Parameters!MPP238</f>
        <v>0</v>
      </c>
      <c r="MPQ36">
        <f>Parameters!MPQ238</f>
        <v>0</v>
      </c>
      <c r="MPR36">
        <f>Parameters!MPR238</f>
        <v>0</v>
      </c>
      <c r="MPS36">
        <f>Parameters!MPS238</f>
        <v>0</v>
      </c>
      <c r="MPT36">
        <f>Parameters!MPT238</f>
        <v>0</v>
      </c>
      <c r="MPU36">
        <f>Parameters!MPU238</f>
        <v>0</v>
      </c>
      <c r="MPV36">
        <f>Parameters!MPV238</f>
        <v>0</v>
      </c>
      <c r="MPW36">
        <f>Parameters!MPW238</f>
        <v>0</v>
      </c>
      <c r="MPX36">
        <f>Parameters!MPX238</f>
        <v>0</v>
      </c>
      <c r="MPY36">
        <f>Parameters!MPY238</f>
        <v>0</v>
      </c>
      <c r="MPZ36">
        <f>Parameters!MPZ238</f>
        <v>0</v>
      </c>
      <c r="MQA36">
        <f>Parameters!MQA238</f>
        <v>0</v>
      </c>
      <c r="MQB36">
        <f>Parameters!MQB238</f>
        <v>0</v>
      </c>
      <c r="MQC36">
        <f>Parameters!MQC238</f>
        <v>0</v>
      </c>
      <c r="MQD36">
        <f>Parameters!MQD238</f>
        <v>0</v>
      </c>
      <c r="MQE36">
        <f>Parameters!MQE238</f>
        <v>0</v>
      </c>
      <c r="MQF36">
        <f>Parameters!MQF238</f>
        <v>0</v>
      </c>
      <c r="MQG36">
        <f>Parameters!MQG238</f>
        <v>0</v>
      </c>
      <c r="MQH36">
        <f>Parameters!MQH238</f>
        <v>0</v>
      </c>
      <c r="MQI36">
        <f>Parameters!MQI238</f>
        <v>0</v>
      </c>
      <c r="MQJ36">
        <f>Parameters!MQJ238</f>
        <v>0</v>
      </c>
      <c r="MQK36">
        <f>Parameters!MQK238</f>
        <v>0</v>
      </c>
      <c r="MQL36">
        <f>Parameters!MQL238</f>
        <v>0</v>
      </c>
      <c r="MQM36">
        <f>Parameters!MQM238</f>
        <v>0</v>
      </c>
      <c r="MQN36">
        <f>Parameters!MQN238</f>
        <v>0</v>
      </c>
      <c r="MQO36">
        <f>Parameters!MQO238</f>
        <v>0</v>
      </c>
      <c r="MQP36">
        <f>Parameters!MQP238</f>
        <v>0</v>
      </c>
      <c r="MQQ36">
        <f>Parameters!MQQ238</f>
        <v>0</v>
      </c>
      <c r="MQR36">
        <f>Parameters!MQR238</f>
        <v>0</v>
      </c>
      <c r="MQS36">
        <f>Parameters!MQS238</f>
        <v>0</v>
      </c>
      <c r="MQT36">
        <f>Parameters!MQT238</f>
        <v>0</v>
      </c>
      <c r="MQU36">
        <f>Parameters!MQU238</f>
        <v>0</v>
      </c>
      <c r="MQV36">
        <f>Parameters!MQV238</f>
        <v>0</v>
      </c>
      <c r="MQW36">
        <f>Parameters!MQW238</f>
        <v>0</v>
      </c>
      <c r="MQX36">
        <f>Parameters!MQX238</f>
        <v>0</v>
      </c>
      <c r="MQY36">
        <f>Parameters!MQY238</f>
        <v>0</v>
      </c>
      <c r="MQZ36">
        <f>Parameters!MQZ238</f>
        <v>0</v>
      </c>
      <c r="MRA36">
        <f>Parameters!MRA238</f>
        <v>0</v>
      </c>
      <c r="MRB36">
        <f>Parameters!MRB238</f>
        <v>0</v>
      </c>
      <c r="MRC36">
        <f>Parameters!MRC238</f>
        <v>0</v>
      </c>
      <c r="MRD36">
        <f>Parameters!MRD238</f>
        <v>0</v>
      </c>
      <c r="MRE36">
        <f>Parameters!MRE238</f>
        <v>0</v>
      </c>
      <c r="MRF36">
        <f>Parameters!MRF238</f>
        <v>0</v>
      </c>
      <c r="MRG36">
        <f>Parameters!MRG238</f>
        <v>0</v>
      </c>
      <c r="MRH36">
        <f>Parameters!MRH238</f>
        <v>0</v>
      </c>
      <c r="MRI36">
        <f>Parameters!MRI238</f>
        <v>0</v>
      </c>
      <c r="MRJ36">
        <f>Parameters!MRJ238</f>
        <v>0</v>
      </c>
      <c r="MRK36">
        <f>Parameters!MRK238</f>
        <v>0</v>
      </c>
      <c r="MRL36">
        <f>Parameters!MRL238</f>
        <v>0</v>
      </c>
      <c r="MRM36">
        <f>Parameters!MRM238</f>
        <v>0</v>
      </c>
      <c r="MRN36">
        <f>Parameters!MRN238</f>
        <v>0</v>
      </c>
      <c r="MRO36">
        <f>Parameters!MRO238</f>
        <v>0</v>
      </c>
      <c r="MRP36">
        <f>Parameters!MRP238</f>
        <v>0</v>
      </c>
      <c r="MRQ36">
        <f>Parameters!MRQ238</f>
        <v>0</v>
      </c>
      <c r="MRR36">
        <f>Parameters!MRR238</f>
        <v>0</v>
      </c>
      <c r="MRS36">
        <f>Parameters!MRS238</f>
        <v>0</v>
      </c>
      <c r="MRT36">
        <f>Parameters!MRT238</f>
        <v>0</v>
      </c>
      <c r="MRU36">
        <f>Parameters!MRU238</f>
        <v>0</v>
      </c>
      <c r="MRV36">
        <f>Parameters!MRV238</f>
        <v>0</v>
      </c>
      <c r="MRW36">
        <f>Parameters!MRW238</f>
        <v>0</v>
      </c>
      <c r="MRX36">
        <f>Parameters!MRX238</f>
        <v>0</v>
      </c>
      <c r="MRY36">
        <f>Parameters!MRY238</f>
        <v>0</v>
      </c>
      <c r="MRZ36">
        <f>Parameters!MRZ238</f>
        <v>0</v>
      </c>
      <c r="MSA36">
        <f>Parameters!MSA238</f>
        <v>0</v>
      </c>
      <c r="MSB36">
        <f>Parameters!MSB238</f>
        <v>0</v>
      </c>
      <c r="MSC36">
        <f>Parameters!MSC238</f>
        <v>0</v>
      </c>
      <c r="MSD36">
        <f>Parameters!MSD238</f>
        <v>0</v>
      </c>
      <c r="MSE36">
        <f>Parameters!MSE238</f>
        <v>0</v>
      </c>
      <c r="MSF36">
        <f>Parameters!MSF238</f>
        <v>0</v>
      </c>
      <c r="MSG36">
        <f>Parameters!MSG238</f>
        <v>0</v>
      </c>
      <c r="MSH36">
        <f>Parameters!MSH238</f>
        <v>0</v>
      </c>
      <c r="MSI36">
        <f>Parameters!MSI238</f>
        <v>0</v>
      </c>
      <c r="MSJ36">
        <f>Parameters!MSJ238</f>
        <v>0</v>
      </c>
      <c r="MSK36">
        <f>Parameters!MSK238</f>
        <v>0</v>
      </c>
      <c r="MSL36">
        <f>Parameters!MSL238</f>
        <v>0</v>
      </c>
      <c r="MSM36">
        <f>Parameters!MSM238</f>
        <v>0</v>
      </c>
      <c r="MSN36">
        <f>Parameters!MSN238</f>
        <v>0</v>
      </c>
      <c r="MSO36">
        <f>Parameters!MSO238</f>
        <v>0</v>
      </c>
      <c r="MSP36">
        <f>Parameters!MSP238</f>
        <v>0</v>
      </c>
      <c r="MSQ36">
        <f>Parameters!MSQ238</f>
        <v>0</v>
      </c>
      <c r="MSR36">
        <f>Parameters!MSR238</f>
        <v>0</v>
      </c>
      <c r="MSS36">
        <f>Parameters!MSS238</f>
        <v>0</v>
      </c>
      <c r="MST36">
        <f>Parameters!MST238</f>
        <v>0</v>
      </c>
      <c r="MSU36">
        <f>Parameters!MSU238</f>
        <v>0</v>
      </c>
      <c r="MSV36">
        <f>Parameters!MSV238</f>
        <v>0</v>
      </c>
      <c r="MSW36">
        <f>Parameters!MSW238</f>
        <v>0</v>
      </c>
      <c r="MSX36">
        <f>Parameters!MSX238</f>
        <v>0</v>
      </c>
      <c r="MSY36">
        <f>Parameters!MSY238</f>
        <v>0</v>
      </c>
      <c r="MSZ36">
        <f>Parameters!MSZ238</f>
        <v>0</v>
      </c>
      <c r="MTA36">
        <f>Parameters!MTA238</f>
        <v>0</v>
      </c>
      <c r="MTB36">
        <f>Parameters!MTB238</f>
        <v>0</v>
      </c>
      <c r="MTC36">
        <f>Parameters!MTC238</f>
        <v>0</v>
      </c>
      <c r="MTD36">
        <f>Parameters!MTD238</f>
        <v>0</v>
      </c>
      <c r="MTE36">
        <f>Parameters!MTE238</f>
        <v>0</v>
      </c>
      <c r="MTF36">
        <f>Parameters!MTF238</f>
        <v>0</v>
      </c>
      <c r="MTG36">
        <f>Parameters!MTG238</f>
        <v>0</v>
      </c>
      <c r="MTH36">
        <f>Parameters!MTH238</f>
        <v>0</v>
      </c>
      <c r="MTI36">
        <f>Parameters!MTI238</f>
        <v>0</v>
      </c>
      <c r="MTJ36">
        <f>Parameters!MTJ238</f>
        <v>0</v>
      </c>
      <c r="MTK36">
        <f>Parameters!MTK238</f>
        <v>0</v>
      </c>
      <c r="MTL36">
        <f>Parameters!MTL238</f>
        <v>0</v>
      </c>
      <c r="MTM36">
        <f>Parameters!MTM238</f>
        <v>0</v>
      </c>
      <c r="MTN36">
        <f>Parameters!MTN238</f>
        <v>0</v>
      </c>
      <c r="MTO36">
        <f>Parameters!MTO238</f>
        <v>0</v>
      </c>
      <c r="MTP36">
        <f>Parameters!MTP238</f>
        <v>0</v>
      </c>
      <c r="MTQ36">
        <f>Parameters!MTQ238</f>
        <v>0</v>
      </c>
      <c r="MTR36">
        <f>Parameters!MTR238</f>
        <v>0</v>
      </c>
      <c r="MTS36">
        <f>Parameters!MTS238</f>
        <v>0</v>
      </c>
      <c r="MTT36">
        <f>Parameters!MTT238</f>
        <v>0</v>
      </c>
      <c r="MTU36">
        <f>Parameters!MTU238</f>
        <v>0</v>
      </c>
      <c r="MTV36">
        <f>Parameters!MTV238</f>
        <v>0</v>
      </c>
      <c r="MTW36">
        <f>Parameters!MTW238</f>
        <v>0</v>
      </c>
      <c r="MTX36">
        <f>Parameters!MTX238</f>
        <v>0</v>
      </c>
      <c r="MTY36">
        <f>Parameters!MTY238</f>
        <v>0</v>
      </c>
      <c r="MTZ36">
        <f>Parameters!MTZ238</f>
        <v>0</v>
      </c>
      <c r="MUA36">
        <f>Parameters!MUA238</f>
        <v>0</v>
      </c>
      <c r="MUB36">
        <f>Parameters!MUB238</f>
        <v>0</v>
      </c>
      <c r="MUC36">
        <f>Parameters!MUC238</f>
        <v>0</v>
      </c>
      <c r="MUD36">
        <f>Parameters!MUD238</f>
        <v>0</v>
      </c>
      <c r="MUE36">
        <f>Parameters!MUE238</f>
        <v>0</v>
      </c>
      <c r="MUF36">
        <f>Parameters!MUF238</f>
        <v>0</v>
      </c>
      <c r="MUG36">
        <f>Parameters!MUG238</f>
        <v>0</v>
      </c>
      <c r="MUH36">
        <f>Parameters!MUH238</f>
        <v>0</v>
      </c>
      <c r="MUI36">
        <f>Parameters!MUI238</f>
        <v>0</v>
      </c>
      <c r="MUJ36">
        <f>Parameters!MUJ238</f>
        <v>0</v>
      </c>
      <c r="MUK36">
        <f>Parameters!MUK238</f>
        <v>0</v>
      </c>
      <c r="MUL36">
        <f>Parameters!MUL238</f>
        <v>0</v>
      </c>
      <c r="MUM36">
        <f>Parameters!MUM238</f>
        <v>0</v>
      </c>
      <c r="MUN36">
        <f>Parameters!MUN238</f>
        <v>0</v>
      </c>
      <c r="MUO36">
        <f>Parameters!MUO238</f>
        <v>0</v>
      </c>
      <c r="MUP36">
        <f>Parameters!MUP238</f>
        <v>0</v>
      </c>
      <c r="MUQ36">
        <f>Parameters!MUQ238</f>
        <v>0</v>
      </c>
      <c r="MUR36">
        <f>Parameters!MUR238</f>
        <v>0</v>
      </c>
      <c r="MUS36">
        <f>Parameters!MUS238</f>
        <v>0</v>
      </c>
      <c r="MUT36">
        <f>Parameters!MUT238</f>
        <v>0</v>
      </c>
      <c r="MUU36">
        <f>Parameters!MUU238</f>
        <v>0</v>
      </c>
      <c r="MUV36">
        <f>Parameters!MUV238</f>
        <v>0</v>
      </c>
      <c r="MUW36">
        <f>Parameters!MUW238</f>
        <v>0</v>
      </c>
      <c r="MUX36">
        <f>Parameters!MUX238</f>
        <v>0</v>
      </c>
      <c r="MUY36">
        <f>Parameters!MUY238</f>
        <v>0</v>
      </c>
      <c r="MUZ36">
        <f>Parameters!MUZ238</f>
        <v>0</v>
      </c>
      <c r="MVA36">
        <f>Parameters!MVA238</f>
        <v>0</v>
      </c>
      <c r="MVB36">
        <f>Parameters!MVB238</f>
        <v>0</v>
      </c>
      <c r="MVC36">
        <f>Parameters!MVC238</f>
        <v>0</v>
      </c>
      <c r="MVD36">
        <f>Parameters!MVD238</f>
        <v>0</v>
      </c>
      <c r="MVE36">
        <f>Parameters!MVE238</f>
        <v>0</v>
      </c>
      <c r="MVF36">
        <f>Parameters!MVF238</f>
        <v>0</v>
      </c>
      <c r="MVG36">
        <f>Parameters!MVG238</f>
        <v>0</v>
      </c>
      <c r="MVH36">
        <f>Parameters!MVH238</f>
        <v>0</v>
      </c>
      <c r="MVI36">
        <f>Parameters!MVI238</f>
        <v>0</v>
      </c>
      <c r="MVJ36">
        <f>Parameters!MVJ238</f>
        <v>0</v>
      </c>
      <c r="MVK36">
        <f>Parameters!MVK238</f>
        <v>0</v>
      </c>
      <c r="MVL36">
        <f>Parameters!MVL238</f>
        <v>0</v>
      </c>
      <c r="MVM36">
        <f>Parameters!MVM238</f>
        <v>0</v>
      </c>
      <c r="MVN36">
        <f>Parameters!MVN238</f>
        <v>0</v>
      </c>
      <c r="MVO36">
        <f>Parameters!MVO238</f>
        <v>0</v>
      </c>
      <c r="MVP36">
        <f>Parameters!MVP238</f>
        <v>0</v>
      </c>
      <c r="MVQ36">
        <f>Parameters!MVQ238</f>
        <v>0</v>
      </c>
      <c r="MVR36">
        <f>Parameters!MVR238</f>
        <v>0</v>
      </c>
      <c r="MVS36">
        <f>Parameters!MVS238</f>
        <v>0</v>
      </c>
      <c r="MVT36">
        <f>Parameters!MVT238</f>
        <v>0</v>
      </c>
      <c r="MVU36">
        <f>Parameters!MVU238</f>
        <v>0</v>
      </c>
      <c r="MVV36">
        <f>Parameters!MVV238</f>
        <v>0</v>
      </c>
      <c r="MVW36">
        <f>Parameters!MVW238</f>
        <v>0</v>
      </c>
      <c r="MVX36">
        <f>Parameters!MVX238</f>
        <v>0</v>
      </c>
      <c r="MVY36">
        <f>Parameters!MVY238</f>
        <v>0</v>
      </c>
      <c r="MVZ36">
        <f>Parameters!MVZ238</f>
        <v>0</v>
      </c>
      <c r="MWA36">
        <f>Parameters!MWA238</f>
        <v>0</v>
      </c>
      <c r="MWB36">
        <f>Parameters!MWB238</f>
        <v>0</v>
      </c>
      <c r="MWC36">
        <f>Parameters!MWC238</f>
        <v>0</v>
      </c>
      <c r="MWD36">
        <f>Parameters!MWD238</f>
        <v>0</v>
      </c>
      <c r="MWE36">
        <f>Parameters!MWE238</f>
        <v>0</v>
      </c>
      <c r="MWF36">
        <f>Parameters!MWF238</f>
        <v>0</v>
      </c>
      <c r="MWG36">
        <f>Parameters!MWG238</f>
        <v>0</v>
      </c>
      <c r="MWH36">
        <f>Parameters!MWH238</f>
        <v>0</v>
      </c>
      <c r="MWI36">
        <f>Parameters!MWI238</f>
        <v>0</v>
      </c>
      <c r="MWJ36">
        <f>Parameters!MWJ238</f>
        <v>0</v>
      </c>
      <c r="MWK36">
        <f>Parameters!MWK238</f>
        <v>0</v>
      </c>
      <c r="MWL36">
        <f>Parameters!MWL238</f>
        <v>0</v>
      </c>
      <c r="MWM36">
        <f>Parameters!MWM238</f>
        <v>0</v>
      </c>
      <c r="MWN36">
        <f>Parameters!MWN238</f>
        <v>0</v>
      </c>
      <c r="MWO36">
        <f>Parameters!MWO238</f>
        <v>0</v>
      </c>
      <c r="MWP36">
        <f>Parameters!MWP238</f>
        <v>0</v>
      </c>
      <c r="MWQ36">
        <f>Parameters!MWQ238</f>
        <v>0</v>
      </c>
      <c r="MWR36">
        <f>Parameters!MWR238</f>
        <v>0</v>
      </c>
      <c r="MWS36">
        <f>Parameters!MWS238</f>
        <v>0</v>
      </c>
      <c r="MWT36">
        <f>Parameters!MWT238</f>
        <v>0</v>
      </c>
      <c r="MWU36">
        <f>Parameters!MWU238</f>
        <v>0</v>
      </c>
      <c r="MWV36">
        <f>Parameters!MWV238</f>
        <v>0</v>
      </c>
      <c r="MWW36">
        <f>Parameters!MWW238</f>
        <v>0</v>
      </c>
      <c r="MWX36">
        <f>Parameters!MWX238</f>
        <v>0</v>
      </c>
      <c r="MWY36">
        <f>Parameters!MWY238</f>
        <v>0</v>
      </c>
      <c r="MWZ36">
        <f>Parameters!MWZ238</f>
        <v>0</v>
      </c>
      <c r="MXA36">
        <f>Parameters!MXA238</f>
        <v>0</v>
      </c>
      <c r="MXB36">
        <f>Parameters!MXB238</f>
        <v>0</v>
      </c>
      <c r="MXC36">
        <f>Parameters!MXC238</f>
        <v>0</v>
      </c>
      <c r="MXD36">
        <f>Parameters!MXD238</f>
        <v>0</v>
      </c>
      <c r="MXE36">
        <f>Parameters!MXE238</f>
        <v>0</v>
      </c>
      <c r="MXF36">
        <f>Parameters!MXF238</f>
        <v>0</v>
      </c>
      <c r="MXG36">
        <f>Parameters!MXG238</f>
        <v>0</v>
      </c>
      <c r="MXH36">
        <f>Parameters!MXH238</f>
        <v>0</v>
      </c>
      <c r="MXI36">
        <f>Parameters!MXI238</f>
        <v>0</v>
      </c>
      <c r="MXJ36">
        <f>Parameters!MXJ238</f>
        <v>0</v>
      </c>
      <c r="MXK36">
        <f>Parameters!MXK238</f>
        <v>0</v>
      </c>
      <c r="MXL36">
        <f>Parameters!MXL238</f>
        <v>0</v>
      </c>
      <c r="MXM36">
        <f>Parameters!MXM238</f>
        <v>0</v>
      </c>
      <c r="MXN36">
        <f>Parameters!MXN238</f>
        <v>0</v>
      </c>
      <c r="MXO36">
        <f>Parameters!MXO238</f>
        <v>0</v>
      </c>
      <c r="MXP36">
        <f>Parameters!MXP238</f>
        <v>0</v>
      </c>
      <c r="MXQ36">
        <f>Parameters!MXQ238</f>
        <v>0</v>
      </c>
      <c r="MXR36">
        <f>Parameters!MXR238</f>
        <v>0</v>
      </c>
      <c r="MXS36">
        <f>Parameters!MXS238</f>
        <v>0</v>
      </c>
      <c r="MXT36">
        <f>Parameters!MXT238</f>
        <v>0</v>
      </c>
      <c r="MXU36">
        <f>Parameters!MXU238</f>
        <v>0</v>
      </c>
      <c r="MXV36">
        <f>Parameters!MXV238</f>
        <v>0</v>
      </c>
      <c r="MXW36">
        <f>Parameters!MXW238</f>
        <v>0</v>
      </c>
      <c r="MXX36">
        <f>Parameters!MXX238</f>
        <v>0</v>
      </c>
      <c r="MXY36">
        <f>Parameters!MXY238</f>
        <v>0</v>
      </c>
      <c r="MXZ36">
        <f>Parameters!MXZ238</f>
        <v>0</v>
      </c>
      <c r="MYA36">
        <f>Parameters!MYA238</f>
        <v>0</v>
      </c>
      <c r="MYB36">
        <f>Parameters!MYB238</f>
        <v>0</v>
      </c>
      <c r="MYC36">
        <f>Parameters!MYC238</f>
        <v>0</v>
      </c>
      <c r="MYD36">
        <f>Parameters!MYD238</f>
        <v>0</v>
      </c>
      <c r="MYE36">
        <f>Parameters!MYE238</f>
        <v>0</v>
      </c>
      <c r="MYF36">
        <f>Parameters!MYF238</f>
        <v>0</v>
      </c>
      <c r="MYG36">
        <f>Parameters!MYG238</f>
        <v>0</v>
      </c>
      <c r="MYH36">
        <f>Parameters!MYH238</f>
        <v>0</v>
      </c>
      <c r="MYI36">
        <f>Parameters!MYI238</f>
        <v>0</v>
      </c>
      <c r="MYJ36">
        <f>Parameters!MYJ238</f>
        <v>0</v>
      </c>
      <c r="MYK36">
        <f>Parameters!MYK238</f>
        <v>0</v>
      </c>
      <c r="MYL36">
        <f>Parameters!MYL238</f>
        <v>0</v>
      </c>
      <c r="MYM36">
        <f>Parameters!MYM238</f>
        <v>0</v>
      </c>
      <c r="MYN36">
        <f>Parameters!MYN238</f>
        <v>0</v>
      </c>
      <c r="MYO36">
        <f>Parameters!MYO238</f>
        <v>0</v>
      </c>
      <c r="MYP36">
        <f>Parameters!MYP238</f>
        <v>0</v>
      </c>
      <c r="MYQ36">
        <f>Parameters!MYQ238</f>
        <v>0</v>
      </c>
      <c r="MYR36">
        <f>Parameters!MYR238</f>
        <v>0</v>
      </c>
      <c r="MYS36">
        <f>Parameters!MYS238</f>
        <v>0</v>
      </c>
      <c r="MYT36">
        <f>Parameters!MYT238</f>
        <v>0</v>
      </c>
      <c r="MYU36">
        <f>Parameters!MYU238</f>
        <v>0</v>
      </c>
      <c r="MYV36">
        <f>Parameters!MYV238</f>
        <v>0</v>
      </c>
      <c r="MYW36">
        <f>Parameters!MYW238</f>
        <v>0</v>
      </c>
      <c r="MYX36">
        <f>Parameters!MYX238</f>
        <v>0</v>
      </c>
      <c r="MYY36">
        <f>Parameters!MYY238</f>
        <v>0</v>
      </c>
      <c r="MYZ36">
        <f>Parameters!MYZ238</f>
        <v>0</v>
      </c>
      <c r="MZA36">
        <f>Parameters!MZA238</f>
        <v>0</v>
      </c>
      <c r="MZB36">
        <f>Parameters!MZB238</f>
        <v>0</v>
      </c>
      <c r="MZC36">
        <f>Parameters!MZC238</f>
        <v>0</v>
      </c>
      <c r="MZD36">
        <f>Parameters!MZD238</f>
        <v>0</v>
      </c>
      <c r="MZE36">
        <f>Parameters!MZE238</f>
        <v>0</v>
      </c>
      <c r="MZF36">
        <f>Parameters!MZF238</f>
        <v>0</v>
      </c>
      <c r="MZG36">
        <f>Parameters!MZG238</f>
        <v>0</v>
      </c>
      <c r="MZH36">
        <f>Parameters!MZH238</f>
        <v>0</v>
      </c>
      <c r="MZI36">
        <f>Parameters!MZI238</f>
        <v>0</v>
      </c>
      <c r="MZJ36">
        <f>Parameters!MZJ238</f>
        <v>0</v>
      </c>
      <c r="MZK36">
        <f>Parameters!MZK238</f>
        <v>0</v>
      </c>
      <c r="MZL36">
        <f>Parameters!MZL238</f>
        <v>0</v>
      </c>
      <c r="MZM36">
        <f>Parameters!MZM238</f>
        <v>0</v>
      </c>
      <c r="MZN36">
        <f>Parameters!MZN238</f>
        <v>0</v>
      </c>
      <c r="MZO36">
        <f>Parameters!MZO238</f>
        <v>0</v>
      </c>
      <c r="MZP36">
        <f>Parameters!MZP238</f>
        <v>0</v>
      </c>
      <c r="MZQ36">
        <f>Parameters!MZQ238</f>
        <v>0</v>
      </c>
      <c r="MZR36">
        <f>Parameters!MZR238</f>
        <v>0</v>
      </c>
      <c r="MZS36">
        <f>Parameters!MZS238</f>
        <v>0</v>
      </c>
      <c r="MZT36">
        <f>Parameters!MZT238</f>
        <v>0</v>
      </c>
      <c r="MZU36">
        <f>Parameters!MZU238</f>
        <v>0</v>
      </c>
      <c r="MZV36">
        <f>Parameters!MZV238</f>
        <v>0</v>
      </c>
      <c r="MZW36">
        <f>Parameters!MZW238</f>
        <v>0</v>
      </c>
      <c r="MZX36">
        <f>Parameters!MZX238</f>
        <v>0</v>
      </c>
      <c r="MZY36">
        <f>Parameters!MZY238</f>
        <v>0</v>
      </c>
      <c r="MZZ36">
        <f>Parameters!MZZ238</f>
        <v>0</v>
      </c>
      <c r="NAA36">
        <f>Parameters!NAA238</f>
        <v>0</v>
      </c>
      <c r="NAB36">
        <f>Parameters!NAB238</f>
        <v>0</v>
      </c>
      <c r="NAC36">
        <f>Parameters!NAC238</f>
        <v>0</v>
      </c>
      <c r="NAD36">
        <f>Parameters!NAD238</f>
        <v>0</v>
      </c>
      <c r="NAE36">
        <f>Parameters!NAE238</f>
        <v>0</v>
      </c>
      <c r="NAF36">
        <f>Parameters!NAF238</f>
        <v>0</v>
      </c>
      <c r="NAG36">
        <f>Parameters!NAG238</f>
        <v>0</v>
      </c>
      <c r="NAH36">
        <f>Parameters!NAH238</f>
        <v>0</v>
      </c>
      <c r="NAI36">
        <f>Parameters!NAI238</f>
        <v>0</v>
      </c>
      <c r="NAJ36">
        <f>Parameters!NAJ238</f>
        <v>0</v>
      </c>
      <c r="NAK36">
        <f>Parameters!NAK238</f>
        <v>0</v>
      </c>
      <c r="NAL36">
        <f>Parameters!NAL238</f>
        <v>0</v>
      </c>
      <c r="NAM36">
        <f>Parameters!NAM238</f>
        <v>0</v>
      </c>
      <c r="NAN36">
        <f>Parameters!NAN238</f>
        <v>0</v>
      </c>
      <c r="NAO36">
        <f>Parameters!NAO238</f>
        <v>0</v>
      </c>
      <c r="NAP36">
        <f>Parameters!NAP238</f>
        <v>0</v>
      </c>
      <c r="NAQ36">
        <f>Parameters!NAQ238</f>
        <v>0</v>
      </c>
      <c r="NAR36">
        <f>Parameters!NAR238</f>
        <v>0</v>
      </c>
      <c r="NAS36">
        <f>Parameters!NAS238</f>
        <v>0</v>
      </c>
      <c r="NAT36">
        <f>Parameters!NAT238</f>
        <v>0</v>
      </c>
      <c r="NAU36">
        <f>Parameters!NAU238</f>
        <v>0</v>
      </c>
      <c r="NAV36">
        <f>Parameters!NAV238</f>
        <v>0</v>
      </c>
      <c r="NAW36">
        <f>Parameters!NAW238</f>
        <v>0</v>
      </c>
      <c r="NAX36">
        <f>Parameters!NAX238</f>
        <v>0</v>
      </c>
      <c r="NAY36">
        <f>Parameters!NAY238</f>
        <v>0</v>
      </c>
      <c r="NAZ36">
        <f>Parameters!NAZ238</f>
        <v>0</v>
      </c>
      <c r="NBA36">
        <f>Parameters!NBA238</f>
        <v>0</v>
      </c>
      <c r="NBB36">
        <f>Parameters!NBB238</f>
        <v>0</v>
      </c>
      <c r="NBC36">
        <f>Parameters!NBC238</f>
        <v>0</v>
      </c>
      <c r="NBD36">
        <f>Parameters!NBD238</f>
        <v>0</v>
      </c>
      <c r="NBE36">
        <f>Parameters!NBE238</f>
        <v>0</v>
      </c>
      <c r="NBF36">
        <f>Parameters!NBF238</f>
        <v>0</v>
      </c>
      <c r="NBG36">
        <f>Parameters!NBG238</f>
        <v>0</v>
      </c>
      <c r="NBH36">
        <f>Parameters!NBH238</f>
        <v>0</v>
      </c>
      <c r="NBI36">
        <f>Parameters!NBI238</f>
        <v>0</v>
      </c>
      <c r="NBJ36">
        <f>Parameters!NBJ238</f>
        <v>0</v>
      </c>
      <c r="NBK36">
        <f>Parameters!NBK238</f>
        <v>0</v>
      </c>
      <c r="NBL36">
        <f>Parameters!NBL238</f>
        <v>0</v>
      </c>
      <c r="NBM36">
        <f>Parameters!NBM238</f>
        <v>0</v>
      </c>
      <c r="NBN36">
        <f>Parameters!NBN238</f>
        <v>0</v>
      </c>
      <c r="NBO36">
        <f>Parameters!NBO238</f>
        <v>0</v>
      </c>
      <c r="NBP36">
        <f>Parameters!NBP238</f>
        <v>0</v>
      </c>
      <c r="NBQ36">
        <f>Parameters!NBQ238</f>
        <v>0</v>
      </c>
      <c r="NBR36">
        <f>Parameters!NBR238</f>
        <v>0</v>
      </c>
      <c r="NBS36">
        <f>Parameters!NBS238</f>
        <v>0</v>
      </c>
      <c r="NBT36">
        <f>Parameters!NBT238</f>
        <v>0</v>
      </c>
      <c r="NBU36">
        <f>Parameters!NBU238</f>
        <v>0</v>
      </c>
      <c r="NBV36">
        <f>Parameters!NBV238</f>
        <v>0</v>
      </c>
      <c r="NBW36">
        <f>Parameters!NBW238</f>
        <v>0</v>
      </c>
      <c r="NBX36">
        <f>Parameters!NBX238</f>
        <v>0</v>
      </c>
      <c r="NBY36">
        <f>Parameters!NBY238</f>
        <v>0</v>
      </c>
      <c r="NBZ36">
        <f>Parameters!NBZ238</f>
        <v>0</v>
      </c>
      <c r="NCA36">
        <f>Parameters!NCA238</f>
        <v>0</v>
      </c>
      <c r="NCB36">
        <f>Parameters!NCB238</f>
        <v>0</v>
      </c>
      <c r="NCC36">
        <f>Parameters!NCC238</f>
        <v>0</v>
      </c>
      <c r="NCD36">
        <f>Parameters!NCD238</f>
        <v>0</v>
      </c>
      <c r="NCE36">
        <f>Parameters!NCE238</f>
        <v>0</v>
      </c>
      <c r="NCF36">
        <f>Parameters!NCF238</f>
        <v>0</v>
      </c>
      <c r="NCG36">
        <f>Parameters!NCG238</f>
        <v>0</v>
      </c>
      <c r="NCH36">
        <f>Parameters!NCH238</f>
        <v>0</v>
      </c>
      <c r="NCI36">
        <f>Parameters!NCI238</f>
        <v>0</v>
      </c>
      <c r="NCJ36">
        <f>Parameters!NCJ238</f>
        <v>0</v>
      </c>
      <c r="NCK36">
        <f>Parameters!NCK238</f>
        <v>0</v>
      </c>
      <c r="NCL36">
        <f>Parameters!NCL238</f>
        <v>0</v>
      </c>
      <c r="NCM36">
        <f>Parameters!NCM238</f>
        <v>0</v>
      </c>
      <c r="NCN36">
        <f>Parameters!NCN238</f>
        <v>0</v>
      </c>
      <c r="NCO36">
        <f>Parameters!NCO238</f>
        <v>0</v>
      </c>
      <c r="NCP36">
        <f>Parameters!NCP238</f>
        <v>0</v>
      </c>
      <c r="NCQ36">
        <f>Parameters!NCQ238</f>
        <v>0</v>
      </c>
      <c r="NCR36">
        <f>Parameters!NCR238</f>
        <v>0</v>
      </c>
      <c r="NCS36">
        <f>Parameters!NCS238</f>
        <v>0</v>
      </c>
      <c r="NCT36">
        <f>Parameters!NCT238</f>
        <v>0</v>
      </c>
      <c r="NCU36">
        <f>Parameters!NCU238</f>
        <v>0</v>
      </c>
      <c r="NCV36">
        <f>Parameters!NCV238</f>
        <v>0</v>
      </c>
      <c r="NCW36">
        <f>Parameters!NCW238</f>
        <v>0</v>
      </c>
      <c r="NCX36">
        <f>Parameters!NCX238</f>
        <v>0</v>
      </c>
      <c r="NCY36">
        <f>Parameters!NCY238</f>
        <v>0</v>
      </c>
      <c r="NCZ36">
        <f>Parameters!NCZ238</f>
        <v>0</v>
      </c>
      <c r="NDA36">
        <f>Parameters!NDA238</f>
        <v>0</v>
      </c>
      <c r="NDB36">
        <f>Parameters!NDB238</f>
        <v>0</v>
      </c>
      <c r="NDC36">
        <f>Parameters!NDC238</f>
        <v>0</v>
      </c>
      <c r="NDD36">
        <f>Parameters!NDD238</f>
        <v>0</v>
      </c>
      <c r="NDE36">
        <f>Parameters!NDE238</f>
        <v>0</v>
      </c>
      <c r="NDF36">
        <f>Parameters!NDF238</f>
        <v>0</v>
      </c>
      <c r="NDG36">
        <f>Parameters!NDG238</f>
        <v>0</v>
      </c>
      <c r="NDH36">
        <f>Parameters!NDH238</f>
        <v>0</v>
      </c>
      <c r="NDI36">
        <f>Parameters!NDI238</f>
        <v>0</v>
      </c>
      <c r="NDJ36">
        <f>Parameters!NDJ238</f>
        <v>0</v>
      </c>
      <c r="NDK36">
        <f>Parameters!NDK238</f>
        <v>0</v>
      </c>
      <c r="NDL36">
        <f>Parameters!NDL238</f>
        <v>0</v>
      </c>
      <c r="NDM36">
        <f>Parameters!NDM238</f>
        <v>0</v>
      </c>
      <c r="NDN36">
        <f>Parameters!NDN238</f>
        <v>0</v>
      </c>
      <c r="NDO36">
        <f>Parameters!NDO238</f>
        <v>0</v>
      </c>
      <c r="NDP36">
        <f>Parameters!NDP238</f>
        <v>0</v>
      </c>
      <c r="NDQ36">
        <f>Parameters!NDQ238</f>
        <v>0</v>
      </c>
      <c r="NDR36">
        <f>Parameters!NDR238</f>
        <v>0</v>
      </c>
      <c r="NDS36">
        <f>Parameters!NDS238</f>
        <v>0</v>
      </c>
      <c r="NDT36">
        <f>Parameters!NDT238</f>
        <v>0</v>
      </c>
      <c r="NDU36">
        <f>Parameters!NDU238</f>
        <v>0</v>
      </c>
      <c r="NDV36">
        <f>Parameters!NDV238</f>
        <v>0</v>
      </c>
      <c r="NDW36">
        <f>Parameters!NDW238</f>
        <v>0</v>
      </c>
      <c r="NDX36">
        <f>Parameters!NDX238</f>
        <v>0</v>
      </c>
      <c r="NDY36">
        <f>Parameters!NDY238</f>
        <v>0</v>
      </c>
      <c r="NDZ36">
        <f>Parameters!NDZ238</f>
        <v>0</v>
      </c>
      <c r="NEA36">
        <f>Parameters!NEA238</f>
        <v>0</v>
      </c>
      <c r="NEB36">
        <f>Parameters!NEB238</f>
        <v>0</v>
      </c>
      <c r="NEC36">
        <f>Parameters!NEC238</f>
        <v>0</v>
      </c>
      <c r="NED36">
        <f>Parameters!NED238</f>
        <v>0</v>
      </c>
      <c r="NEE36">
        <f>Parameters!NEE238</f>
        <v>0</v>
      </c>
      <c r="NEF36">
        <f>Parameters!NEF238</f>
        <v>0</v>
      </c>
      <c r="NEG36">
        <f>Parameters!NEG238</f>
        <v>0</v>
      </c>
      <c r="NEH36">
        <f>Parameters!NEH238</f>
        <v>0</v>
      </c>
      <c r="NEI36">
        <f>Parameters!NEI238</f>
        <v>0</v>
      </c>
      <c r="NEJ36">
        <f>Parameters!NEJ238</f>
        <v>0</v>
      </c>
      <c r="NEK36">
        <f>Parameters!NEK238</f>
        <v>0</v>
      </c>
      <c r="NEL36">
        <f>Parameters!NEL238</f>
        <v>0</v>
      </c>
      <c r="NEM36">
        <f>Parameters!NEM238</f>
        <v>0</v>
      </c>
      <c r="NEN36">
        <f>Parameters!NEN238</f>
        <v>0</v>
      </c>
      <c r="NEO36">
        <f>Parameters!NEO238</f>
        <v>0</v>
      </c>
      <c r="NEP36">
        <f>Parameters!NEP238</f>
        <v>0</v>
      </c>
      <c r="NEQ36">
        <f>Parameters!NEQ238</f>
        <v>0</v>
      </c>
      <c r="NER36">
        <f>Parameters!NER238</f>
        <v>0</v>
      </c>
      <c r="NES36">
        <f>Parameters!NES238</f>
        <v>0</v>
      </c>
      <c r="NET36">
        <f>Parameters!NET238</f>
        <v>0</v>
      </c>
      <c r="NEU36">
        <f>Parameters!NEU238</f>
        <v>0</v>
      </c>
      <c r="NEV36">
        <f>Parameters!NEV238</f>
        <v>0</v>
      </c>
      <c r="NEW36">
        <f>Parameters!NEW238</f>
        <v>0</v>
      </c>
      <c r="NEX36">
        <f>Parameters!NEX238</f>
        <v>0</v>
      </c>
      <c r="NEY36">
        <f>Parameters!NEY238</f>
        <v>0</v>
      </c>
      <c r="NEZ36">
        <f>Parameters!NEZ238</f>
        <v>0</v>
      </c>
      <c r="NFA36">
        <f>Parameters!NFA238</f>
        <v>0</v>
      </c>
      <c r="NFB36">
        <f>Parameters!NFB238</f>
        <v>0</v>
      </c>
      <c r="NFC36">
        <f>Parameters!NFC238</f>
        <v>0</v>
      </c>
      <c r="NFD36">
        <f>Parameters!NFD238</f>
        <v>0</v>
      </c>
      <c r="NFE36">
        <f>Parameters!NFE238</f>
        <v>0</v>
      </c>
      <c r="NFF36">
        <f>Parameters!NFF238</f>
        <v>0</v>
      </c>
      <c r="NFG36">
        <f>Parameters!NFG238</f>
        <v>0</v>
      </c>
      <c r="NFH36">
        <f>Parameters!NFH238</f>
        <v>0</v>
      </c>
      <c r="NFI36">
        <f>Parameters!NFI238</f>
        <v>0</v>
      </c>
      <c r="NFJ36">
        <f>Parameters!NFJ238</f>
        <v>0</v>
      </c>
      <c r="NFK36">
        <f>Parameters!NFK238</f>
        <v>0</v>
      </c>
      <c r="NFL36">
        <f>Parameters!NFL238</f>
        <v>0</v>
      </c>
      <c r="NFM36">
        <f>Parameters!NFM238</f>
        <v>0</v>
      </c>
      <c r="NFN36">
        <f>Parameters!NFN238</f>
        <v>0</v>
      </c>
      <c r="NFO36">
        <f>Parameters!NFO238</f>
        <v>0</v>
      </c>
      <c r="NFP36">
        <f>Parameters!NFP238</f>
        <v>0</v>
      </c>
      <c r="NFQ36">
        <f>Parameters!NFQ238</f>
        <v>0</v>
      </c>
      <c r="NFR36">
        <f>Parameters!NFR238</f>
        <v>0</v>
      </c>
      <c r="NFS36">
        <f>Parameters!NFS238</f>
        <v>0</v>
      </c>
      <c r="NFT36">
        <f>Parameters!NFT238</f>
        <v>0</v>
      </c>
      <c r="NFU36">
        <f>Parameters!NFU238</f>
        <v>0</v>
      </c>
      <c r="NFV36">
        <f>Parameters!NFV238</f>
        <v>0</v>
      </c>
      <c r="NFW36">
        <f>Parameters!NFW238</f>
        <v>0</v>
      </c>
      <c r="NFX36">
        <f>Parameters!NFX238</f>
        <v>0</v>
      </c>
      <c r="NFY36">
        <f>Parameters!NFY238</f>
        <v>0</v>
      </c>
      <c r="NFZ36">
        <f>Parameters!NFZ238</f>
        <v>0</v>
      </c>
      <c r="NGA36">
        <f>Parameters!NGA238</f>
        <v>0</v>
      </c>
      <c r="NGB36">
        <f>Parameters!NGB238</f>
        <v>0</v>
      </c>
      <c r="NGC36">
        <f>Parameters!NGC238</f>
        <v>0</v>
      </c>
      <c r="NGD36">
        <f>Parameters!NGD238</f>
        <v>0</v>
      </c>
      <c r="NGE36">
        <f>Parameters!NGE238</f>
        <v>0</v>
      </c>
      <c r="NGF36">
        <f>Parameters!NGF238</f>
        <v>0</v>
      </c>
      <c r="NGG36">
        <f>Parameters!NGG238</f>
        <v>0</v>
      </c>
      <c r="NGH36">
        <f>Parameters!NGH238</f>
        <v>0</v>
      </c>
      <c r="NGI36">
        <f>Parameters!NGI238</f>
        <v>0</v>
      </c>
      <c r="NGJ36">
        <f>Parameters!NGJ238</f>
        <v>0</v>
      </c>
      <c r="NGK36">
        <f>Parameters!NGK238</f>
        <v>0</v>
      </c>
      <c r="NGL36">
        <f>Parameters!NGL238</f>
        <v>0</v>
      </c>
      <c r="NGM36">
        <f>Parameters!NGM238</f>
        <v>0</v>
      </c>
      <c r="NGN36">
        <f>Parameters!NGN238</f>
        <v>0</v>
      </c>
      <c r="NGO36">
        <f>Parameters!NGO238</f>
        <v>0</v>
      </c>
      <c r="NGP36">
        <f>Parameters!NGP238</f>
        <v>0</v>
      </c>
      <c r="NGQ36">
        <f>Parameters!NGQ238</f>
        <v>0</v>
      </c>
      <c r="NGR36">
        <f>Parameters!NGR238</f>
        <v>0</v>
      </c>
      <c r="NGS36">
        <f>Parameters!NGS238</f>
        <v>0</v>
      </c>
      <c r="NGT36">
        <f>Parameters!NGT238</f>
        <v>0</v>
      </c>
      <c r="NGU36">
        <f>Parameters!NGU238</f>
        <v>0</v>
      </c>
      <c r="NGV36">
        <f>Parameters!NGV238</f>
        <v>0</v>
      </c>
      <c r="NGW36">
        <f>Parameters!NGW238</f>
        <v>0</v>
      </c>
      <c r="NGX36">
        <f>Parameters!NGX238</f>
        <v>0</v>
      </c>
      <c r="NGY36">
        <f>Parameters!NGY238</f>
        <v>0</v>
      </c>
      <c r="NGZ36">
        <f>Parameters!NGZ238</f>
        <v>0</v>
      </c>
      <c r="NHA36">
        <f>Parameters!NHA238</f>
        <v>0</v>
      </c>
      <c r="NHB36">
        <f>Parameters!NHB238</f>
        <v>0</v>
      </c>
      <c r="NHC36">
        <f>Parameters!NHC238</f>
        <v>0</v>
      </c>
      <c r="NHD36">
        <f>Parameters!NHD238</f>
        <v>0</v>
      </c>
      <c r="NHE36">
        <f>Parameters!NHE238</f>
        <v>0</v>
      </c>
      <c r="NHF36">
        <f>Parameters!NHF238</f>
        <v>0</v>
      </c>
      <c r="NHG36">
        <f>Parameters!NHG238</f>
        <v>0</v>
      </c>
      <c r="NHH36">
        <f>Parameters!NHH238</f>
        <v>0</v>
      </c>
      <c r="NHI36">
        <f>Parameters!NHI238</f>
        <v>0</v>
      </c>
      <c r="NHJ36">
        <f>Parameters!NHJ238</f>
        <v>0</v>
      </c>
      <c r="NHK36">
        <f>Parameters!NHK238</f>
        <v>0</v>
      </c>
      <c r="NHL36">
        <f>Parameters!NHL238</f>
        <v>0</v>
      </c>
      <c r="NHM36">
        <f>Parameters!NHM238</f>
        <v>0</v>
      </c>
      <c r="NHN36">
        <f>Parameters!NHN238</f>
        <v>0</v>
      </c>
      <c r="NHO36">
        <f>Parameters!NHO238</f>
        <v>0</v>
      </c>
      <c r="NHP36">
        <f>Parameters!NHP238</f>
        <v>0</v>
      </c>
      <c r="NHQ36">
        <f>Parameters!NHQ238</f>
        <v>0</v>
      </c>
      <c r="NHR36">
        <f>Parameters!NHR238</f>
        <v>0</v>
      </c>
      <c r="NHS36">
        <f>Parameters!NHS238</f>
        <v>0</v>
      </c>
      <c r="NHT36">
        <f>Parameters!NHT238</f>
        <v>0</v>
      </c>
      <c r="NHU36">
        <f>Parameters!NHU238</f>
        <v>0</v>
      </c>
      <c r="NHV36">
        <f>Parameters!NHV238</f>
        <v>0</v>
      </c>
      <c r="NHW36">
        <f>Parameters!NHW238</f>
        <v>0</v>
      </c>
      <c r="NHX36">
        <f>Parameters!NHX238</f>
        <v>0</v>
      </c>
      <c r="NHY36">
        <f>Parameters!NHY238</f>
        <v>0</v>
      </c>
      <c r="NHZ36">
        <f>Parameters!NHZ238</f>
        <v>0</v>
      </c>
      <c r="NIA36">
        <f>Parameters!NIA238</f>
        <v>0</v>
      </c>
      <c r="NIB36">
        <f>Parameters!NIB238</f>
        <v>0</v>
      </c>
      <c r="NIC36">
        <f>Parameters!NIC238</f>
        <v>0</v>
      </c>
      <c r="NID36">
        <f>Parameters!NID238</f>
        <v>0</v>
      </c>
      <c r="NIE36">
        <f>Parameters!NIE238</f>
        <v>0</v>
      </c>
      <c r="NIF36">
        <f>Parameters!NIF238</f>
        <v>0</v>
      </c>
      <c r="NIG36">
        <f>Parameters!NIG238</f>
        <v>0</v>
      </c>
      <c r="NIH36">
        <f>Parameters!NIH238</f>
        <v>0</v>
      </c>
      <c r="NII36">
        <f>Parameters!NII238</f>
        <v>0</v>
      </c>
      <c r="NIJ36">
        <f>Parameters!NIJ238</f>
        <v>0</v>
      </c>
      <c r="NIK36">
        <f>Parameters!NIK238</f>
        <v>0</v>
      </c>
      <c r="NIL36">
        <f>Parameters!NIL238</f>
        <v>0</v>
      </c>
      <c r="NIM36">
        <f>Parameters!NIM238</f>
        <v>0</v>
      </c>
      <c r="NIN36">
        <f>Parameters!NIN238</f>
        <v>0</v>
      </c>
      <c r="NIO36">
        <f>Parameters!NIO238</f>
        <v>0</v>
      </c>
      <c r="NIP36">
        <f>Parameters!NIP238</f>
        <v>0</v>
      </c>
      <c r="NIQ36">
        <f>Parameters!NIQ238</f>
        <v>0</v>
      </c>
      <c r="NIR36">
        <f>Parameters!NIR238</f>
        <v>0</v>
      </c>
      <c r="NIS36">
        <f>Parameters!NIS238</f>
        <v>0</v>
      </c>
      <c r="NIT36">
        <f>Parameters!NIT238</f>
        <v>0</v>
      </c>
      <c r="NIU36">
        <f>Parameters!NIU238</f>
        <v>0</v>
      </c>
      <c r="NIV36">
        <f>Parameters!NIV238</f>
        <v>0</v>
      </c>
      <c r="NIW36">
        <f>Parameters!NIW238</f>
        <v>0</v>
      </c>
      <c r="NIX36">
        <f>Parameters!NIX238</f>
        <v>0</v>
      </c>
      <c r="NIY36">
        <f>Parameters!NIY238</f>
        <v>0</v>
      </c>
      <c r="NIZ36">
        <f>Parameters!NIZ238</f>
        <v>0</v>
      </c>
      <c r="NJA36">
        <f>Parameters!NJA238</f>
        <v>0</v>
      </c>
      <c r="NJB36">
        <f>Parameters!NJB238</f>
        <v>0</v>
      </c>
      <c r="NJC36">
        <f>Parameters!NJC238</f>
        <v>0</v>
      </c>
      <c r="NJD36">
        <f>Parameters!NJD238</f>
        <v>0</v>
      </c>
      <c r="NJE36">
        <f>Parameters!NJE238</f>
        <v>0</v>
      </c>
      <c r="NJF36">
        <f>Parameters!NJF238</f>
        <v>0</v>
      </c>
      <c r="NJG36">
        <f>Parameters!NJG238</f>
        <v>0</v>
      </c>
      <c r="NJH36">
        <f>Parameters!NJH238</f>
        <v>0</v>
      </c>
      <c r="NJI36">
        <f>Parameters!NJI238</f>
        <v>0</v>
      </c>
      <c r="NJJ36">
        <f>Parameters!NJJ238</f>
        <v>0</v>
      </c>
      <c r="NJK36">
        <f>Parameters!NJK238</f>
        <v>0</v>
      </c>
      <c r="NJL36">
        <f>Parameters!NJL238</f>
        <v>0</v>
      </c>
      <c r="NJM36">
        <f>Parameters!NJM238</f>
        <v>0</v>
      </c>
      <c r="NJN36">
        <f>Parameters!NJN238</f>
        <v>0</v>
      </c>
      <c r="NJO36">
        <f>Parameters!NJO238</f>
        <v>0</v>
      </c>
      <c r="NJP36">
        <f>Parameters!NJP238</f>
        <v>0</v>
      </c>
      <c r="NJQ36">
        <f>Parameters!NJQ238</f>
        <v>0</v>
      </c>
      <c r="NJR36">
        <f>Parameters!NJR238</f>
        <v>0</v>
      </c>
      <c r="NJS36">
        <f>Parameters!NJS238</f>
        <v>0</v>
      </c>
      <c r="NJT36">
        <f>Parameters!NJT238</f>
        <v>0</v>
      </c>
      <c r="NJU36">
        <f>Parameters!NJU238</f>
        <v>0</v>
      </c>
      <c r="NJV36">
        <f>Parameters!NJV238</f>
        <v>0</v>
      </c>
      <c r="NJW36">
        <f>Parameters!NJW238</f>
        <v>0</v>
      </c>
      <c r="NJX36">
        <f>Parameters!NJX238</f>
        <v>0</v>
      </c>
      <c r="NJY36">
        <f>Parameters!NJY238</f>
        <v>0</v>
      </c>
      <c r="NJZ36">
        <f>Parameters!NJZ238</f>
        <v>0</v>
      </c>
      <c r="NKA36">
        <f>Parameters!NKA238</f>
        <v>0</v>
      </c>
      <c r="NKB36">
        <f>Parameters!NKB238</f>
        <v>0</v>
      </c>
      <c r="NKC36">
        <f>Parameters!NKC238</f>
        <v>0</v>
      </c>
      <c r="NKD36">
        <f>Parameters!NKD238</f>
        <v>0</v>
      </c>
      <c r="NKE36">
        <f>Parameters!NKE238</f>
        <v>0</v>
      </c>
      <c r="NKF36">
        <f>Parameters!NKF238</f>
        <v>0</v>
      </c>
      <c r="NKG36">
        <f>Parameters!NKG238</f>
        <v>0</v>
      </c>
      <c r="NKH36">
        <f>Parameters!NKH238</f>
        <v>0</v>
      </c>
      <c r="NKI36">
        <f>Parameters!NKI238</f>
        <v>0</v>
      </c>
      <c r="NKJ36">
        <f>Parameters!NKJ238</f>
        <v>0</v>
      </c>
      <c r="NKK36">
        <f>Parameters!NKK238</f>
        <v>0</v>
      </c>
      <c r="NKL36">
        <f>Parameters!NKL238</f>
        <v>0</v>
      </c>
      <c r="NKM36">
        <f>Parameters!NKM238</f>
        <v>0</v>
      </c>
      <c r="NKN36">
        <f>Parameters!NKN238</f>
        <v>0</v>
      </c>
      <c r="NKO36">
        <f>Parameters!NKO238</f>
        <v>0</v>
      </c>
      <c r="NKP36">
        <f>Parameters!NKP238</f>
        <v>0</v>
      </c>
      <c r="NKQ36">
        <f>Parameters!NKQ238</f>
        <v>0</v>
      </c>
      <c r="NKR36">
        <f>Parameters!NKR238</f>
        <v>0</v>
      </c>
      <c r="NKS36">
        <f>Parameters!NKS238</f>
        <v>0</v>
      </c>
      <c r="NKT36">
        <f>Parameters!NKT238</f>
        <v>0</v>
      </c>
      <c r="NKU36">
        <f>Parameters!NKU238</f>
        <v>0</v>
      </c>
      <c r="NKV36">
        <f>Parameters!NKV238</f>
        <v>0</v>
      </c>
      <c r="NKW36">
        <f>Parameters!NKW238</f>
        <v>0</v>
      </c>
      <c r="NKX36">
        <f>Parameters!NKX238</f>
        <v>0</v>
      </c>
      <c r="NKY36">
        <f>Parameters!NKY238</f>
        <v>0</v>
      </c>
      <c r="NKZ36">
        <f>Parameters!NKZ238</f>
        <v>0</v>
      </c>
      <c r="NLA36">
        <f>Parameters!NLA238</f>
        <v>0</v>
      </c>
      <c r="NLB36">
        <f>Parameters!NLB238</f>
        <v>0</v>
      </c>
      <c r="NLC36">
        <f>Parameters!NLC238</f>
        <v>0</v>
      </c>
      <c r="NLD36">
        <f>Parameters!NLD238</f>
        <v>0</v>
      </c>
      <c r="NLE36">
        <f>Parameters!NLE238</f>
        <v>0</v>
      </c>
      <c r="NLF36">
        <f>Parameters!NLF238</f>
        <v>0</v>
      </c>
      <c r="NLG36">
        <f>Parameters!NLG238</f>
        <v>0</v>
      </c>
      <c r="NLH36">
        <f>Parameters!NLH238</f>
        <v>0</v>
      </c>
      <c r="NLI36">
        <f>Parameters!NLI238</f>
        <v>0</v>
      </c>
      <c r="NLJ36">
        <f>Parameters!NLJ238</f>
        <v>0</v>
      </c>
      <c r="NLK36">
        <f>Parameters!NLK238</f>
        <v>0</v>
      </c>
      <c r="NLL36">
        <f>Parameters!NLL238</f>
        <v>0</v>
      </c>
      <c r="NLM36">
        <f>Parameters!NLM238</f>
        <v>0</v>
      </c>
      <c r="NLN36">
        <f>Parameters!NLN238</f>
        <v>0</v>
      </c>
      <c r="NLO36">
        <f>Parameters!NLO238</f>
        <v>0</v>
      </c>
      <c r="NLP36">
        <f>Parameters!NLP238</f>
        <v>0</v>
      </c>
      <c r="NLQ36">
        <f>Parameters!NLQ238</f>
        <v>0</v>
      </c>
      <c r="NLR36">
        <f>Parameters!NLR238</f>
        <v>0</v>
      </c>
      <c r="NLS36">
        <f>Parameters!NLS238</f>
        <v>0</v>
      </c>
      <c r="NLT36">
        <f>Parameters!NLT238</f>
        <v>0</v>
      </c>
      <c r="NLU36">
        <f>Parameters!NLU238</f>
        <v>0</v>
      </c>
      <c r="NLV36">
        <f>Parameters!NLV238</f>
        <v>0</v>
      </c>
      <c r="NLW36">
        <f>Parameters!NLW238</f>
        <v>0</v>
      </c>
      <c r="NLX36">
        <f>Parameters!NLX238</f>
        <v>0</v>
      </c>
      <c r="NLY36">
        <f>Parameters!NLY238</f>
        <v>0</v>
      </c>
      <c r="NLZ36">
        <f>Parameters!NLZ238</f>
        <v>0</v>
      </c>
      <c r="NMA36">
        <f>Parameters!NMA238</f>
        <v>0</v>
      </c>
      <c r="NMB36">
        <f>Parameters!NMB238</f>
        <v>0</v>
      </c>
      <c r="NMC36">
        <f>Parameters!NMC238</f>
        <v>0</v>
      </c>
      <c r="NMD36">
        <f>Parameters!NMD238</f>
        <v>0</v>
      </c>
      <c r="NME36">
        <f>Parameters!NME238</f>
        <v>0</v>
      </c>
      <c r="NMF36">
        <f>Parameters!NMF238</f>
        <v>0</v>
      </c>
      <c r="NMG36">
        <f>Parameters!NMG238</f>
        <v>0</v>
      </c>
      <c r="NMH36">
        <f>Parameters!NMH238</f>
        <v>0</v>
      </c>
      <c r="NMI36">
        <f>Parameters!NMI238</f>
        <v>0</v>
      </c>
      <c r="NMJ36">
        <f>Parameters!NMJ238</f>
        <v>0</v>
      </c>
      <c r="NMK36">
        <f>Parameters!NMK238</f>
        <v>0</v>
      </c>
      <c r="NML36">
        <f>Parameters!NML238</f>
        <v>0</v>
      </c>
      <c r="NMM36">
        <f>Parameters!NMM238</f>
        <v>0</v>
      </c>
      <c r="NMN36">
        <f>Parameters!NMN238</f>
        <v>0</v>
      </c>
      <c r="NMO36">
        <f>Parameters!NMO238</f>
        <v>0</v>
      </c>
      <c r="NMP36">
        <f>Parameters!NMP238</f>
        <v>0</v>
      </c>
      <c r="NMQ36">
        <f>Parameters!NMQ238</f>
        <v>0</v>
      </c>
      <c r="NMR36">
        <f>Parameters!NMR238</f>
        <v>0</v>
      </c>
      <c r="NMS36">
        <f>Parameters!NMS238</f>
        <v>0</v>
      </c>
      <c r="NMT36">
        <f>Parameters!NMT238</f>
        <v>0</v>
      </c>
      <c r="NMU36">
        <f>Parameters!NMU238</f>
        <v>0</v>
      </c>
      <c r="NMV36">
        <f>Parameters!NMV238</f>
        <v>0</v>
      </c>
      <c r="NMW36">
        <f>Parameters!NMW238</f>
        <v>0</v>
      </c>
      <c r="NMX36">
        <f>Parameters!NMX238</f>
        <v>0</v>
      </c>
      <c r="NMY36">
        <f>Parameters!NMY238</f>
        <v>0</v>
      </c>
      <c r="NMZ36">
        <f>Parameters!NMZ238</f>
        <v>0</v>
      </c>
      <c r="NNA36">
        <f>Parameters!NNA238</f>
        <v>0</v>
      </c>
      <c r="NNB36">
        <f>Parameters!NNB238</f>
        <v>0</v>
      </c>
      <c r="NNC36">
        <f>Parameters!NNC238</f>
        <v>0</v>
      </c>
      <c r="NND36">
        <f>Parameters!NND238</f>
        <v>0</v>
      </c>
      <c r="NNE36">
        <f>Parameters!NNE238</f>
        <v>0</v>
      </c>
      <c r="NNF36">
        <f>Parameters!NNF238</f>
        <v>0</v>
      </c>
      <c r="NNG36">
        <f>Parameters!NNG238</f>
        <v>0</v>
      </c>
      <c r="NNH36">
        <f>Parameters!NNH238</f>
        <v>0</v>
      </c>
      <c r="NNI36">
        <f>Parameters!NNI238</f>
        <v>0</v>
      </c>
      <c r="NNJ36">
        <f>Parameters!NNJ238</f>
        <v>0</v>
      </c>
      <c r="NNK36">
        <f>Parameters!NNK238</f>
        <v>0</v>
      </c>
      <c r="NNL36">
        <f>Parameters!NNL238</f>
        <v>0</v>
      </c>
      <c r="NNM36">
        <f>Parameters!NNM238</f>
        <v>0</v>
      </c>
      <c r="NNN36">
        <f>Parameters!NNN238</f>
        <v>0</v>
      </c>
      <c r="NNO36">
        <f>Parameters!NNO238</f>
        <v>0</v>
      </c>
      <c r="NNP36">
        <f>Parameters!NNP238</f>
        <v>0</v>
      </c>
      <c r="NNQ36">
        <f>Parameters!NNQ238</f>
        <v>0</v>
      </c>
      <c r="NNR36">
        <f>Parameters!NNR238</f>
        <v>0</v>
      </c>
      <c r="NNS36">
        <f>Parameters!NNS238</f>
        <v>0</v>
      </c>
      <c r="NNT36">
        <f>Parameters!NNT238</f>
        <v>0</v>
      </c>
      <c r="NNU36">
        <f>Parameters!NNU238</f>
        <v>0</v>
      </c>
      <c r="NNV36">
        <f>Parameters!NNV238</f>
        <v>0</v>
      </c>
      <c r="NNW36">
        <f>Parameters!NNW238</f>
        <v>0</v>
      </c>
      <c r="NNX36">
        <f>Parameters!NNX238</f>
        <v>0</v>
      </c>
      <c r="NNY36">
        <f>Parameters!NNY238</f>
        <v>0</v>
      </c>
      <c r="NNZ36">
        <f>Parameters!NNZ238</f>
        <v>0</v>
      </c>
      <c r="NOA36">
        <f>Parameters!NOA238</f>
        <v>0</v>
      </c>
      <c r="NOB36">
        <f>Parameters!NOB238</f>
        <v>0</v>
      </c>
      <c r="NOC36">
        <f>Parameters!NOC238</f>
        <v>0</v>
      </c>
      <c r="NOD36">
        <f>Parameters!NOD238</f>
        <v>0</v>
      </c>
      <c r="NOE36">
        <f>Parameters!NOE238</f>
        <v>0</v>
      </c>
      <c r="NOF36">
        <f>Parameters!NOF238</f>
        <v>0</v>
      </c>
      <c r="NOG36">
        <f>Parameters!NOG238</f>
        <v>0</v>
      </c>
      <c r="NOH36">
        <f>Parameters!NOH238</f>
        <v>0</v>
      </c>
      <c r="NOI36">
        <f>Parameters!NOI238</f>
        <v>0</v>
      </c>
      <c r="NOJ36">
        <f>Parameters!NOJ238</f>
        <v>0</v>
      </c>
      <c r="NOK36">
        <f>Parameters!NOK238</f>
        <v>0</v>
      </c>
      <c r="NOL36">
        <f>Parameters!NOL238</f>
        <v>0</v>
      </c>
      <c r="NOM36">
        <f>Parameters!NOM238</f>
        <v>0</v>
      </c>
      <c r="NON36">
        <f>Parameters!NON238</f>
        <v>0</v>
      </c>
      <c r="NOO36">
        <f>Parameters!NOO238</f>
        <v>0</v>
      </c>
      <c r="NOP36">
        <f>Parameters!NOP238</f>
        <v>0</v>
      </c>
      <c r="NOQ36">
        <f>Parameters!NOQ238</f>
        <v>0</v>
      </c>
      <c r="NOR36">
        <f>Parameters!NOR238</f>
        <v>0</v>
      </c>
      <c r="NOS36">
        <f>Parameters!NOS238</f>
        <v>0</v>
      </c>
      <c r="NOT36">
        <f>Parameters!NOT238</f>
        <v>0</v>
      </c>
      <c r="NOU36">
        <f>Parameters!NOU238</f>
        <v>0</v>
      </c>
      <c r="NOV36">
        <f>Parameters!NOV238</f>
        <v>0</v>
      </c>
      <c r="NOW36">
        <f>Parameters!NOW238</f>
        <v>0</v>
      </c>
      <c r="NOX36">
        <f>Parameters!NOX238</f>
        <v>0</v>
      </c>
      <c r="NOY36">
        <f>Parameters!NOY238</f>
        <v>0</v>
      </c>
      <c r="NOZ36">
        <f>Parameters!NOZ238</f>
        <v>0</v>
      </c>
      <c r="NPA36">
        <f>Parameters!NPA238</f>
        <v>0</v>
      </c>
      <c r="NPB36">
        <f>Parameters!NPB238</f>
        <v>0</v>
      </c>
      <c r="NPC36">
        <f>Parameters!NPC238</f>
        <v>0</v>
      </c>
      <c r="NPD36">
        <f>Parameters!NPD238</f>
        <v>0</v>
      </c>
      <c r="NPE36">
        <f>Parameters!NPE238</f>
        <v>0</v>
      </c>
      <c r="NPF36">
        <f>Parameters!NPF238</f>
        <v>0</v>
      </c>
      <c r="NPG36">
        <f>Parameters!NPG238</f>
        <v>0</v>
      </c>
      <c r="NPH36">
        <f>Parameters!NPH238</f>
        <v>0</v>
      </c>
      <c r="NPI36">
        <f>Parameters!NPI238</f>
        <v>0</v>
      </c>
      <c r="NPJ36">
        <f>Parameters!NPJ238</f>
        <v>0</v>
      </c>
      <c r="NPK36">
        <f>Parameters!NPK238</f>
        <v>0</v>
      </c>
      <c r="NPL36">
        <f>Parameters!NPL238</f>
        <v>0</v>
      </c>
      <c r="NPM36">
        <f>Parameters!NPM238</f>
        <v>0</v>
      </c>
      <c r="NPN36">
        <f>Parameters!NPN238</f>
        <v>0</v>
      </c>
      <c r="NPO36">
        <f>Parameters!NPO238</f>
        <v>0</v>
      </c>
      <c r="NPP36">
        <f>Parameters!NPP238</f>
        <v>0</v>
      </c>
      <c r="NPQ36">
        <f>Parameters!NPQ238</f>
        <v>0</v>
      </c>
      <c r="NPR36">
        <f>Parameters!NPR238</f>
        <v>0</v>
      </c>
      <c r="NPS36">
        <f>Parameters!NPS238</f>
        <v>0</v>
      </c>
      <c r="NPT36">
        <f>Parameters!NPT238</f>
        <v>0</v>
      </c>
      <c r="NPU36">
        <f>Parameters!NPU238</f>
        <v>0</v>
      </c>
      <c r="NPV36">
        <f>Parameters!NPV238</f>
        <v>0</v>
      </c>
      <c r="NPW36">
        <f>Parameters!NPW238</f>
        <v>0</v>
      </c>
      <c r="NPX36">
        <f>Parameters!NPX238</f>
        <v>0</v>
      </c>
      <c r="NPY36">
        <f>Parameters!NPY238</f>
        <v>0</v>
      </c>
      <c r="NPZ36">
        <f>Parameters!NPZ238</f>
        <v>0</v>
      </c>
      <c r="NQA36">
        <f>Parameters!NQA238</f>
        <v>0</v>
      </c>
      <c r="NQB36">
        <f>Parameters!NQB238</f>
        <v>0</v>
      </c>
      <c r="NQC36">
        <f>Parameters!NQC238</f>
        <v>0</v>
      </c>
      <c r="NQD36">
        <f>Parameters!NQD238</f>
        <v>0</v>
      </c>
      <c r="NQE36">
        <f>Parameters!NQE238</f>
        <v>0</v>
      </c>
      <c r="NQF36">
        <f>Parameters!NQF238</f>
        <v>0</v>
      </c>
      <c r="NQG36">
        <f>Parameters!NQG238</f>
        <v>0</v>
      </c>
      <c r="NQH36">
        <f>Parameters!NQH238</f>
        <v>0</v>
      </c>
      <c r="NQI36">
        <f>Parameters!NQI238</f>
        <v>0</v>
      </c>
      <c r="NQJ36">
        <f>Parameters!NQJ238</f>
        <v>0</v>
      </c>
      <c r="NQK36">
        <f>Parameters!NQK238</f>
        <v>0</v>
      </c>
      <c r="NQL36">
        <f>Parameters!NQL238</f>
        <v>0</v>
      </c>
      <c r="NQM36">
        <f>Parameters!NQM238</f>
        <v>0</v>
      </c>
      <c r="NQN36">
        <f>Parameters!NQN238</f>
        <v>0</v>
      </c>
      <c r="NQO36">
        <f>Parameters!NQO238</f>
        <v>0</v>
      </c>
      <c r="NQP36">
        <f>Parameters!NQP238</f>
        <v>0</v>
      </c>
      <c r="NQQ36">
        <f>Parameters!NQQ238</f>
        <v>0</v>
      </c>
      <c r="NQR36">
        <f>Parameters!NQR238</f>
        <v>0</v>
      </c>
      <c r="NQS36">
        <f>Parameters!NQS238</f>
        <v>0</v>
      </c>
      <c r="NQT36">
        <f>Parameters!NQT238</f>
        <v>0</v>
      </c>
      <c r="NQU36">
        <f>Parameters!NQU238</f>
        <v>0</v>
      </c>
      <c r="NQV36">
        <f>Parameters!NQV238</f>
        <v>0</v>
      </c>
      <c r="NQW36">
        <f>Parameters!NQW238</f>
        <v>0</v>
      </c>
      <c r="NQX36">
        <f>Parameters!NQX238</f>
        <v>0</v>
      </c>
      <c r="NQY36">
        <f>Parameters!NQY238</f>
        <v>0</v>
      </c>
      <c r="NQZ36">
        <f>Parameters!NQZ238</f>
        <v>0</v>
      </c>
      <c r="NRA36">
        <f>Parameters!NRA238</f>
        <v>0</v>
      </c>
      <c r="NRB36">
        <f>Parameters!NRB238</f>
        <v>0</v>
      </c>
      <c r="NRC36">
        <f>Parameters!NRC238</f>
        <v>0</v>
      </c>
      <c r="NRD36">
        <f>Parameters!NRD238</f>
        <v>0</v>
      </c>
      <c r="NRE36">
        <f>Parameters!NRE238</f>
        <v>0</v>
      </c>
      <c r="NRF36">
        <f>Parameters!NRF238</f>
        <v>0</v>
      </c>
      <c r="NRG36">
        <f>Parameters!NRG238</f>
        <v>0</v>
      </c>
      <c r="NRH36">
        <f>Parameters!NRH238</f>
        <v>0</v>
      </c>
      <c r="NRI36">
        <f>Parameters!NRI238</f>
        <v>0</v>
      </c>
      <c r="NRJ36">
        <f>Parameters!NRJ238</f>
        <v>0</v>
      </c>
      <c r="NRK36">
        <f>Parameters!NRK238</f>
        <v>0</v>
      </c>
      <c r="NRL36">
        <f>Parameters!NRL238</f>
        <v>0</v>
      </c>
      <c r="NRM36">
        <f>Parameters!NRM238</f>
        <v>0</v>
      </c>
      <c r="NRN36">
        <f>Parameters!NRN238</f>
        <v>0</v>
      </c>
      <c r="NRO36">
        <f>Parameters!NRO238</f>
        <v>0</v>
      </c>
      <c r="NRP36">
        <f>Parameters!NRP238</f>
        <v>0</v>
      </c>
      <c r="NRQ36">
        <f>Parameters!NRQ238</f>
        <v>0</v>
      </c>
      <c r="NRR36">
        <f>Parameters!NRR238</f>
        <v>0</v>
      </c>
      <c r="NRS36">
        <f>Parameters!NRS238</f>
        <v>0</v>
      </c>
      <c r="NRT36">
        <f>Parameters!NRT238</f>
        <v>0</v>
      </c>
      <c r="NRU36">
        <f>Parameters!NRU238</f>
        <v>0</v>
      </c>
      <c r="NRV36">
        <f>Parameters!NRV238</f>
        <v>0</v>
      </c>
      <c r="NRW36">
        <f>Parameters!NRW238</f>
        <v>0</v>
      </c>
      <c r="NRX36">
        <f>Parameters!NRX238</f>
        <v>0</v>
      </c>
      <c r="NRY36">
        <f>Parameters!NRY238</f>
        <v>0</v>
      </c>
      <c r="NRZ36">
        <f>Parameters!NRZ238</f>
        <v>0</v>
      </c>
      <c r="NSA36">
        <f>Parameters!NSA238</f>
        <v>0</v>
      </c>
      <c r="NSB36">
        <f>Parameters!NSB238</f>
        <v>0</v>
      </c>
      <c r="NSC36">
        <f>Parameters!NSC238</f>
        <v>0</v>
      </c>
      <c r="NSD36">
        <f>Parameters!NSD238</f>
        <v>0</v>
      </c>
      <c r="NSE36">
        <f>Parameters!NSE238</f>
        <v>0</v>
      </c>
      <c r="NSF36">
        <f>Parameters!NSF238</f>
        <v>0</v>
      </c>
      <c r="NSG36">
        <f>Parameters!NSG238</f>
        <v>0</v>
      </c>
      <c r="NSH36">
        <f>Parameters!NSH238</f>
        <v>0</v>
      </c>
      <c r="NSI36">
        <f>Parameters!NSI238</f>
        <v>0</v>
      </c>
      <c r="NSJ36">
        <f>Parameters!NSJ238</f>
        <v>0</v>
      </c>
      <c r="NSK36">
        <f>Parameters!NSK238</f>
        <v>0</v>
      </c>
      <c r="NSL36">
        <f>Parameters!NSL238</f>
        <v>0</v>
      </c>
      <c r="NSM36">
        <f>Parameters!NSM238</f>
        <v>0</v>
      </c>
      <c r="NSN36">
        <f>Parameters!NSN238</f>
        <v>0</v>
      </c>
      <c r="NSO36">
        <f>Parameters!NSO238</f>
        <v>0</v>
      </c>
      <c r="NSP36">
        <f>Parameters!NSP238</f>
        <v>0</v>
      </c>
      <c r="NSQ36">
        <f>Parameters!NSQ238</f>
        <v>0</v>
      </c>
      <c r="NSR36">
        <f>Parameters!NSR238</f>
        <v>0</v>
      </c>
      <c r="NSS36">
        <f>Parameters!NSS238</f>
        <v>0</v>
      </c>
      <c r="NST36">
        <f>Parameters!NST238</f>
        <v>0</v>
      </c>
      <c r="NSU36">
        <f>Parameters!NSU238</f>
        <v>0</v>
      </c>
      <c r="NSV36">
        <f>Parameters!NSV238</f>
        <v>0</v>
      </c>
      <c r="NSW36">
        <f>Parameters!NSW238</f>
        <v>0</v>
      </c>
      <c r="NSX36">
        <f>Parameters!NSX238</f>
        <v>0</v>
      </c>
      <c r="NSY36">
        <f>Parameters!NSY238</f>
        <v>0</v>
      </c>
      <c r="NSZ36">
        <f>Parameters!NSZ238</f>
        <v>0</v>
      </c>
      <c r="NTA36">
        <f>Parameters!NTA238</f>
        <v>0</v>
      </c>
      <c r="NTB36">
        <f>Parameters!NTB238</f>
        <v>0</v>
      </c>
      <c r="NTC36">
        <f>Parameters!NTC238</f>
        <v>0</v>
      </c>
      <c r="NTD36">
        <f>Parameters!NTD238</f>
        <v>0</v>
      </c>
      <c r="NTE36">
        <f>Parameters!NTE238</f>
        <v>0</v>
      </c>
      <c r="NTF36">
        <f>Parameters!NTF238</f>
        <v>0</v>
      </c>
      <c r="NTG36">
        <f>Parameters!NTG238</f>
        <v>0</v>
      </c>
      <c r="NTH36">
        <f>Parameters!NTH238</f>
        <v>0</v>
      </c>
      <c r="NTI36">
        <f>Parameters!NTI238</f>
        <v>0</v>
      </c>
      <c r="NTJ36">
        <f>Parameters!NTJ238</f>
        <v>0</v>
      </c>
      <c r="NTK36">
        <f>Parameters!NTK238</f>
        <v>0</v>
      </c>
      <c r="NTL36">
        <f>Parameters!NTL238</f>
        <v>0</v>
      </c>
      <c r="NTM36">
        <f>Parameters!NTM238</f>
        <v>0</v>
      </c>
      <c r="NTN36">
        <f>Parameters!NTN238</f>
        <v>0</v>
      </c>
      <c r="NTO36">
        <f>Parameters!NTO238</f>
        <v>0</v>
      </c>
      <c r="NTP36">
        <f>Parameters!NTP238</f>
        <v>0</v>
      </c>
      <c r="NTQ36">
        <f>Parameters!NTQ238</f>
        <v>0</v>
      </c>
      <c r="NTR36">
        <f>Parameters!NTR238</f>
        <v>0</v>
      </c>
      <c r="NTS36">
        <f>Parameters!NTS238</f>
        <v>0</v>
      </c>
      <c r="NTT36">
        <f>Parameters!NTT238</f>
        <v>0</v>
      </c>
      <c r="NTU36">
        <f>Parameters!NTU238</f>
        <v>0</v>
      </c>
      <c r="NTV36">
        <f>Parameters!NTV238</f>
        <v>0</v>
      </c>
      <c r="NTW36">
        <f>Parameters!NTW238</f>
        <v>0</v>
      </c>
      <c r="NTX36">
        <f>Parameters!NTX238</f>
        <v>0</v>
      </c>
      <c r="NTY36">
        <f>Parameters!NTY238</f>
        <v>0</v>
      </c>
      <c r="NTZ36">
        <f>Parameters!NTZ238</f>
        <v>0</v>
      </c>
      <c r="NUA36">
        <f>Parameters!NUA238</f>
        <v>0</v>
      </c>
      <c r="NUB36">
        <f>Parameters!NUB238</f>
        <v>0</v>
      </c>
      <c r="NUC36">
        <f>Parameters!NUC238</f>
        <v>0</v>
      </c>
      <c r="NUD36">
        <f>Parameters!NUD238</f>
        <v>0</v>
      </c>
      <c r="NUE36">
        <f>Parameters!NUE238</f>
        <v>0</v>
      </c>
      <c r="NUF36">
        <f>Parameters!NUF238</f>
        <v>0</v>
      </c>
      <c r="NUG36">
        <f>Parameters!NUG238</f>
        <v>0</v>
      </c>
      <c r="NUH36">
        <f>Parameters!NUH238</f>
        <v>0</v>
      </c>
      <c r="NUI36">
        <f>Parameters!NUI238</f>
        <v>0</v>
      </c>
      <c r="NUJ36">
        <f>Parameters!NUJ238</f>
        <v>0</v>
      </c>
      <c r="NUK36">
        <f>Parameters!NUK238</f>
        <v>0</v>
      </c>
      <c r="NUL36">
        <f>Parameters!NUL238</f>
        <v>0</v>
      </c>
      <c r="NUM36">
        <f>Parameters!NUM238</f>
        <v>0</v>
      </c>
      <c r="NUN36">
        <f>Parameters!NUN238</f>
        <v>0</v>
      </c>
      <c r="NUO36">
        <f>Parameters!NUO238</f>
        <v>0</v>
      </c>
      <c r="NUP36">
        <f>Parameters!NUP238</f>
        <v>0</v>
      </c>
      <c r="NUQ36">
        <f>Parameters!NUQ238</f>
        <v>0</v>
      </c>
      <c r="NUR36">
        <f>Parameters!NUR238</f>
        <v>0</v>
      </c>
      <c r="NUS36">
        <f>Parameters!NUS238</f>
        <v>0</v>
      </c>
      <c r="NUT36">
        <f>Parameters!NUT238</f>
        <v>0</v>
      </c>
      <c r="NUU36">
        <f>Parameters!NUU238</f>
        <v>0</v>
      </c>
      <c r="NUV36">
        <f>Parameters!NUV238</f>
        <v>0</v>
      </c>
      <c r="NUW36">
        <f>Parameters!NUW238</f>
        <v>0</v>
      </c>
      <c r="NUX36">
        <f>Parameters!NUX238</f>
        <v>0</v>
      </c>
      <c r="NUY36">
        <f>Parameters!NUY238</f>
        <v>0</v>
      </c>
      <c r="NUZ36">
        <f>Parameters!NUZ238</f>
        <v>0</v>
      </c>
      <c r="NVA36">
        <f>Parameters!NVA238</f>
        <v>0</v>
      </c>
      <c r="NVB36">
        <f>Parameters!NVB238</f>
        <v>0</v>
      </c>
      <c r="NVC36">
        <f>Parameters!NVC238</f>
        <v>0</v>
      </c>
      <c r="NVD36">
        <f>Parameters!NVD238</f>
        <v>0</v>
      </c>
      <c r="NVE36">
        <f>Parameters!NVE238</f>
        <v>0</v>
      </c>
      <c r="NVF36">
        <f>Parameters!NVF238</f>
        <v>0</v>
      </c>
      <c r="NVG36">
        <f>Parameters!NVG238</f>
        <v>0</v>
      </c>
      <c r="NVH36">
        <f>Parameters!NVH238</f>
        <v>0</v>
      </c>
      <c r="NVI36">
        <f>Parameters!NVI238</f>
        <v>0</v>
      </c>
      <c r="NVJ36">
        <f>Parameters!NVJ238</f>
        <v>0</v>
      </c>
      <c r="NVK36">
        <f>Parameters!NVK238</f>
        <v>0</v>
      </c>
      <c r="NVL36">
        <f>Parameters!NVL238</f>
        <v>0</v>
      </c>
      <c r="NVM36">
        <f>Parameters!NVM238</f>
        <v>0</v>
      </c>
      <c r="NVN36">
        <f>Parameters!NVN238</f>
        <v>0</v>
      </c>
      <c r="NVO36">
        <f>Parameters!NVO238</f>
        <v>0</v>
      </c>
      <c r="NVP36">
        <f>Parameters!NVP238</f>
        <v>0</v>
      </c>
      <c r="NVQ36">
        <f>Parameters!NVQ238</f>
        <v>0</v>
      </c>
      <c r="NVR36">
        <f>Parameters!NVR238</f>
        <v>0</v>
      </c>
      <c r="NVS36">
        <f>Parameters!NVS238</f>
        <v>0</v>
      </c>
      <c r="NVT36">
        <f>Parameters!NVT238</f>
        <v>0</v>
      </c>
      <c r="NVU36">
        <f>Parameters!NVU238</f>
        <v>0</v>
      </c>
      <c r="NVV36">
        <f>Parameters!NVV238</f>
        <v>0</v>
      </c>
      <c r="NVW36">
        <f>Parameters!NVW238</f>
        <v>0</v>
      </c>
      <c r="NVX36">
        <f>Parameters!NVX238</f>
        <v>0</v>
      </c>
      <c r="NVY36">
        <f>Parameters!NVY238</f>
        <v>0</v>
      </c>
      <c r="NVZ36">
        <f>Parameters!NVZ238</f>
        <v>0</v>
      </c>
      <c r="NWA36">
        <f>Parameters!NWA238</f>
        <v>0</v>
      </c>
      <c r="NWB36">
        <f>Parameters!NWB238</f>
        <v>0</v>
      </c>
      <c r="NWC36">
        <f>Parameters!NWC238</f>
        <v>0</v>
      </c>
      <c r="NWD36">
        <f>Parameters!NWD238</f>
        <v>0</v>
      </c>
      <c r="NWE36">
        <f>Parameters!NWE238</f>
        <v>0</v>
      </c>
      <c r="NWF36">
        <f>Parameters!NWF238</f>
        <v>0</v>
      </c>
      <c r="NWG36">
        <f>Parameters!NWG238</f>
        <v>0</v>
      </c>
      <c r="NWH36">
        <f>Parameters!NWH238</f>
        <v>0</v>
      </c>
      <c r="NWI36">
        <f>Parameters!NWI238</f>
        <v>0</v>
      </c>
      <c r="NWJ36">
        <f>Parameters!NWJ238</f>
        <v>0</v>
      </c>
      <c r="NWK36">
        <f>Parameters!NWK238</f>
        <v>0</v>
      </c>
      <c r="NWL36">
        <f>Parameters!NWL238</f>
        <v>0</v>
      </c>
      <c r="NWM36">
        <f>Parameters!NWM238</f>
        <v>0</v>
      </c>
      <c r="NWN36">
        <f>Parameters!NWN238</f>
        <v>0</v>
      </c>
      <c r="NWO36">
        <f>Parameters!NWO238</f>
        <v>0</v>
      </c>
      <c r="NWP36">
        <f>Parameters!NWP238</f>
        <v>0</v>
      </c>
      <c r="NWQ36">
        <f>Parameters!NWQ238</f>
        <v>0</v>
      </c>
      <c r="NWR36">
        <f>Parameters!NWR238</f>
        <v>0</v>
      </c>
      <c r="NWS36">
        <f>Parameters!NWS238</f>
        <v>0</v>
      </c>
      <c r="NWT36">
        <f>Parameters!NWT238</f>
        <v>0</v>
      </c>
      <c r="NWU36">
        <f>Parameters!NWU238</f>
        <v>0</v>
      </c>
      <c r="NWV36">
        <f>Parameters!NWV238</f>
        <v>0</v>
      </c>
      <c r="NWW36">
        <f>Parameters!NWW238</f>
        <v>0</v>
      </c>
      <c r="NWX36">
        <f>Parameters!NWX238</f>
        <v>0</v>
      </c>
      <c r="NWY36">
        <f>Parameters!NWY238</f>
        <v>0</v>
      </c>
      <c r="NWZ36">
        <f>Parameters!NWZ238</f>
        <v>0</v>
      </c>
      <c r="NXA36">
        <f>Parameters!NXA238</f>
        <v>0</v>
      </c>
      <c r="NXB36">
        <f>Parameters!NXB238</f>
        <v>0</v>
      </c>
      <c r="NXC36">
        <f>Parameters!NXC238</f>
        <v>0</v>
      </c>
      <c r="NXD36">
        <f>Parameters!NXD238</f>
        <v>0</v>
      </c>
      <c r="NXE36">
        <f>Parameters!NXE238</f>
        <v>0</v>
      </c>
      <c r="NXF36">
        <f>Parameters!NXF238</f>
        <v>0</v>
      </c>
      <c r="NXG36">
        <f>Parameters!NXG238</f>
        <v>0</v>
      </c>
      <c r="NXH36">
        <f>Parameters!NXH238</f>
        <v>0</v>
      </c>
      <c r="NXI36">
        <f>Parameters!NXI238</f>
        <v>0</v>
      </c>
      <c r="NXJ36">
        <f>Parameters!NXJ238</f>
        <v>0</v>
      </c>
      <c r="NXK36">
        <f>Parameters!NXK238</f>
        <v>0</v>
      </c>
      <c r="NXL36">
        <f>Parameters!NXL238</f>
        <v>0</v>
      </c>
      <c r="NXM36">
        <f>Parameters!NXM238</f>
        <v>0</v>
      </c>
      <c r="NXN36">
        <f>Parameters!NXN238</f>
        <v>0</v>
      </c>
      <c r="NXO36">
        <f>Parameters!NXO238</f>
        <v>0</v>
      </c>
      <c r="NXP36">
        <f>Parameters!NXP238</f>
        <v>0</v>
      </c>
      <c r="NXQ36">
        <f>Parameters!NXQ238</f>
        <v>0</v>
      </c>
      <c r="NXR36">
        <f>Parameters!NXR238</f>
        <v>0</v>
      </c>
      <c r="NXS36">
        <f>Parameters!NXS238</f>
        <v>0</v>
      </c>
      <c r="NXT36">
        <f>Parameters!NXT238</f>
        <v>0</v>
      </c>
      <c r="NXU36">
        <f>Parameters!NXU238</f>
        <v>0</v>
      </c>
      <c r="NXV36">
        <f>Parameters!NXV238</f>
        <v>0</v>
      </c>
      <c r="NXW36">
        <f>Parameters!NXW238</f>
        <v>0</v>
      </c>
      <c r="NXX36">
        <f>Parameters!NXX238</f>
        <v>0</v>
      </c>
      <c r="NXY36">
        <f>Parameters!NXY238</f>
        <v>0</v>
      </c>
      <c r="NXZ36">
        <f>Parameters!NXZ238</f>
        <v>0</v>
      </c>
      <c r="NYA36">
        <f>Parameters!NYA238</f>
        <v>0</v>
      </c>
      <c r="NYB36">
        <f>Parameters!NYB238</f>
        <v>0</v>
      </c>
      <c r="NYC36">
        <f>Parameters!NYC238</f>
        <v>0</v>
      </c>
      <c r="NYD36">
        <f>Parameters!NYD238</f>
        <v>0</v>
      </c>
      <c r="NYE36">
        <f>Parameters!NYE238</f>
        <v>0</v>
      </c>
      <c r="NYF36">
        <f>Parameters!NYF238</f>
        <v>0</v>
      </c>
      <c r="NYG36">
        <f>Parameters!NYG238</f>
        <v>0</v>
      </c>
      <c r="NYH36">
        <f>Parameters!NYH238</f>
        <v>0</v>
      </c>
      <c r="NYI36">
        <f>Parameters!NYI238</f>
        <v>0</v>
      </c>
      <c r="NYJ36">
        <f>Parameters!NYJ238</f>
        <v>0</v>
      </c>
      <c r="NYK36">
        <f>Parameters!NYK238</f>
        <v>0</v>
      </c>
      <c r="NYL36">
        <f>Parameters!NYL238</f>
        <v>0</v>
      </c>
      <c r="NYM36">
        <f>Parameters!NYM238</f>
        <v>0</v>
      </c>
      <c r="NYN36">
        <f>Parameters!NYN238</f>
        <v>0</v>
      </c>
      <c r="NYO36">
        <f>Parameters!NYO238</f>
        <v>0</v>
      </c>
      <c r="NYP36">
        <f>Parameters!NYP238</f>
        <v>0</v>
      </c>
      <c r="NYQ36">
        <f>Parameters!NYQ238</f>
        <v>0</v>
      </c>
      <c r="NYR36">
        <f>Parameters!NYR238</f>
        <v>0</v>
      </c>
      <c r="NYS36">
        <f>Parameters!NYS238</f>
        <v>0</v>
      </c>
      <c r="NYT36">
        <f>Parameters!NYT238</f>
        <v>0</v>
      </c>
      <c r="NYU36">
        <f>Parameters!NYU238</f>
        <v>0</v>
      </c>
      <c r="NYV36">
        <f>Parameters!NYV238</f>
        <v>0</v>
      </c>
      <c r="NYW36">
        <f>Parameters!NYW238</f>
        <v>0</v>
      </c>
      <c r="NYX36">
        <f>Parameters!NYX238</f>
        <v>0</v>
      </c>
      <c r="NYY36">
        <f>Parameters!NYY238</f>
        <v>0</v>
      </c>
      <c r="NYZ36">
        <f>Parameters!NYZ238</f>
        <v>0</v>
      </c>
      <c r="NZA36">
        <f>Parameters!NZA238</f>
        <v>0</v>
      </c>
      <c r="NZB36">
        <f>Parameters!NZB238</f>
        <v>0</v>
      </c>
      <c r="NZC36">
        <f>Parameters!NZC238</f>
        <v>0</v>
      </c>
      <c r="NZD36">
        <f>Parameters!NZD238</f>
        <v>0</v>
      </c>
      <c r="NZE36">
        <f>Parameters!NZE238</f>
        <v>0</v>
      </c>
      <c r="NZF36">
        <f>Parameters!NZF238</f>
        <v>0</v>
      </c>
      <c r="NZG36">
        <f>Parameters!NZG238</f>
        <v>0</v>
      </c>
      <c r="NZH36">
        <f>Parameters!NZH238</f>
        <v>0</v>
      </c>
      <c r="NZI36">
        <f>Parameters!NZI238</f>
        <v>0</v>
      </c>
      <c r="NZJ36">
        <f>Parameters!NZJ238</f>
        <v>0</v>
      </c>
      <c r="NZK36">
        <f>Parameters!NZK238</f>
        <v>0</v>
      </c>
      <c r="NZL36">
        <f>Parameters!NZL238</f>
        <v>0</v>
      </c>
      <c r="NZM36">
        <f>Parameters!NZM238</f>
        <v>0</v>
      </c>
      <c r="NZN36">
        <f>Parameters!NZN238</f>
        <v>0</v>
      </c>
      <c r="NZO36">
        <f>Parameters!NZO238</f>
        <v>0</v>
      </c>
      <c r="NZP36">
        <f>Parameters!NZP238</f>
        <v>0</v>
      </c>
      <c r="NZQ36">
        <f>Parameters!NZQ238</f>
        <v>0</v>
      </c>
      <c r="NZR36">
        <f>Parameters!NZR238</f>
        <v>0</v>
      </c>
      <c r="NZS36">
        <f>Parameters!NZS238</f>
        <v>0</v>
      </c>
      <c r="NZT36">
        <f>Parameters!NZT238</f>
        <v>0</v>
      </c>
      <c r="NZU36">
        <f>Parameters!NZU238</f>
        <v>0</v>
      </c>
      <c r="NZV36">
        <f>Parameters!NZV238</f>
        <v>0</v>
      </c>
      <c r="NZW36">
        <f>Parameters!NZW238</f>
        <v>0</v>
      </c>
      <c r="NZX36">
        <f>Parameters!NZX238</f>
        <v>0</v>
      </c>
      <c r="NZY36">
        <f>Parameters!NZY238</f>
        <v>0</v>
      </c>
      <c r="NZZ36">
        <f>Parameters!NZZ238</f>
        <v>0</v>
      </c>
      <c r="OAA36">
        <f>Parameters!OAA238</f>
        <v>0</v>
      </c>
      <c r="OAB36">
        <f>Parameters!OAB238</f>
        <v>0</v>
      </c>
      <c r="OAC36">
        <f>Parameters!OAC238</f>
        <v>0</v>
      </c>
      <c r="OAD36">
        <f>Parameters!OAD238</f>
        <v>0</v>
      </c>
      <c r="OAE36">
        <f>Parameters!OAE238</f>
        <v>0</v>
      </c>
      <c r="OAF36">
        <f>Parameters!OAF238</f>
        <v>0</v>
      </c>
      <c r="OAG36">
        <f>Parameters!OAG238</f>
        <v>0</v>
      </c>
      <c r="OAH36">
        <f>Parameters!OAH238</f>
        <v>0</v>
      </c>
      <c r="OAI36">
        <f>Parameters!OAI238</f>
        <v>0</v>
      </c>
      <c r="OAJ36">
        <f>Parameters!OAJ238</f>
        <v>0</v>
      </c>
      <c r="OAK36">
        <f>Parameters!OAK238</f>
        <v>0</v>
      </c>
      <c r="OAL36">
        <f>Parameters!OAL238</f>
        <v>0</v>
      </c>
      <c r="OAM36">
        <f>Parameters!OAM238</f>
        <v>0</v>
      </c>
      <c r="OAN36">
        <f>Parameters!OAN238</f>
        <v>0</v>
      </c>
      <c r="OAO36">
        <f>Parameters!OAO238</f>
        <v>0</v>
      </c>
      <c r="OAP36">
        <f>Parameters!OAP238</f>
        <v>0</v>
      </c>
      <c r="OAQ36">
        <f>Parameters!OAQ238</f>
        <v>0</v>
      </c>
      <c r="OAR36">
        <f>Parameters!OAR238</f>
        <v>0</v>
      </c>
      <c r="OAS36">
        <f>Parameters!OAS238</f>
        <v>0</v>
      </c>
      <c r="OAT36">
        <f>Parameters!OAT238</f>
        <v>0</v>
      </c>
      <c r="OAU36">
        <f>Parameters!OAU238</f>
        <v>0</v>
      </c>
      <c r="OAV36">
        <f>Parameters!OAV238</f>
        <v>0</v>
      </c>
      <c r="OAW36">
        <f>Parameters!OAW238</f>
        <v>0</v>
      </c>
      <c r="OAX36">
        <f>Parameters!OAX238</f>
        <v>0</v>
      </c>
      <c r="OAY36">
        <f>Parameters!OAY238</f>
        <v>0</v>
      </c>
      <c r="OAZ36">
        <f>Parameters!OAZ238</f>
        <v>0</v>
      </c>
      <c r="OBA36">
        <f>Parameters!OBA238</f>
        <v>0</v>
      </c>
      <c r="OBB36">
        <f>Parameters!OBB238</f>
        <v>0</v>
      </c>
      <c r="OBC36">
        <f>Parameters!OBC238</f>
        <v>0</v>
      </c>
      <c r="OBD36">
        <f>Parameters!OBD238</f>
        <v>0</v>
      </c>
      <c r="OBE36">
        <f>Parameters!OBE238</f>
        <v>0</v>
      </c>
      <c r="OBF36">
        <f>Parameters!OBF238</f>
        <v>0</v>
      </c>
      <c r="OBG36">
        <f>Parameters!OBG238</f>
        <v>0</v>
      </c>
      <c r="OBH36">
        <f>Parameters!OBH238</f>
        <v>0</v>
      </c>
      <c r="OBI36">
        <f>Parameters!OBI238</f>
        <v>0</v>
      </c>
      <c r="OBJ36">
        <f>Parameters!OBJ238</f>
        <v>0</v>
      </c>
      <c r="OBK36">
        <f>Parameters!OBK238</f>
        <v>0</v>
      </c>
      <c r="OBL36">
        <f>Parameters!OBL238</f>
        <v>0</v>
      </c>
      <c r="OBM36">
        <f>Parameters!OBM238</f>
        <v>0</v>
      </c>
      <c r="OBN36">
        <f>Parameters!OBN238</f>
        <v>0</v>
      </c>
      <c r="OBO36">
        <f>Parameters!OBO238</f>
        <v>0</v>
      </c>
      <c r="OBP36">
        <f>Parameters!OBP238</f>
        <v>0</v>
      </c>
      <c r="OBQ36">
        <f>Parameters!OBQ238</f>
        <v>0</v>
      </c>
      <c r="OBR36">
        <f>Parameters!OBR238</f>
        <v>0</v>
      </c>
      <c r="OBS36">
        <f>Parameters!OBS238</f>
        <v>0</v>
      </c>
      <c r="OBT36">
        <f>Parameters!OBT238</f>
        <v>0</v>
      </c>
      <c r="OBU36">
        <f>Parameters!OBU238</f>
        <v>0</v>
      </c>
      <c r="OBV36">
        <f>Parameters!OBV238</f>
        <v>0</v>
      </c>
      <c r="OBW36">
        <f>Parameters!OBW238</f>
        <v>0</v>
      </c>
      <c r="OBX36">
        <f>Parameters!OBX238</f>
        <v>0</v>
      </c>
      <c r="OBY36">
        <f>Parameters!OBY238</f>
        <v>0</v>
      </c>
      <c r="OBZ36">
        <f>Parameters!OBZ238</f>
        <v>0</v>
      </c>
      <c r="OCA36">
        <f>Parameters!OCA238</f>
        <v>0</v>
      </c>
      <c r="OCB36">
        <f>Parameters!OCB238</f>
        <v>0</v>
      </c>
      <c r="OCC36">
        <f>Parameters!OCC238</f>
        <v>0</v>
      </c>
      <c r="OCD36">
        <f>Parameters!OCD238</f>
        <v>0</v>
      </c>
      <c r="OCE36">
        <f>Parameters!OCE238</f>
        <v>0</v>
      </c>
      <c r="OCF36">
        <f>Parameters!OCF238</f>
        <v>0</v>
      </c>
      <c r="OCG36">
        <f>Parameters!OCG238</f>
        <v>0</v>
      </c>
      <c r="OCH36">
        <f>Parameters!OCH238</f>
        <v>0</v>
      </c>
      <c r="OCI36">
        <f>Parameters!OCI238</f>
        <v>0</v>
      </c>
      <c r="OCJ36">
        <f>Parameters!OCJ238</f>
        <v>0</v>
      </c>
      <c r="OCK36">
        <f>Parameters!OCK238</f>
        <v>0</v>
      </c>
      <c r="OCL36">
        <f>Parameters!OCL238</f>
        <v>0</v>
      </c>
      <c r="OCM36">
        <f>Parameters!OCM238</f>
        <v>0</v>
      </c>
      <c r="OCN36">
        <f>Parameters!OCN238</f>
        <v>0</v>
      </c>
      <c r="OCO36">
        <f>Parameters!OCO238</f>
        <v>0</v>
      </c>
      <c r="OCP36">
        <f>Parameters!OCP238</f>
        <v>0</v>
      </c>
      <c r="OCQ36">
        <f>Parameters!OCQ238</f>
        <v>0</v>
      </c>
      <c r="OCR36">
        <f>Parameters!OCR238</f>
        <v>0</v>
      </c>
      <c r="OCS36">
        <f>Parameters!OCS238</f>
        <v>0</v>
      </c>
      <c r="OCT36">
        <f>Parameters!OCT238</f>
        <v>0</v>
      </c>
      <c r="OCU36">
        <f>Parameters!OCU238</f>
        <v>0</v>
      </c>
      <c r="OCV36">
        <f>Parameters!OCV238</f>
        <v>0</v>
      </c>
      <c r="OCW36">
        <f>Parameters!OCW238</f>
        <v>0</v>
      </c>
      <c r="OCX36">
        <f>Parameters!OCX238</f>
        <v>0</v>
      </c>
      <c r="OCY36">
        <f>Parameters!OCY238</f>
        <v>0</v>
      </c>
      <c r="OCZ36">
        <f>Parameters!OCZ238</f>
        <v>0</v>
      </c>
      <c r="ODA36">
        <f>Parameters!ODA238</f>
        <v>0</v>
      </c>
      <c r="ODB36">
        <f>Parameters!ODB238</f>
        <v>0</v>
      </c>
      <c r="ODC36">
        <f>Parameters!ODC238</f>
        <v>0</v>
      </c>
      <c r="ODD36">
        <f>Parameters!ODD238</f>
        <v>0</v>
      </c>
      <c r="ODE36">
        <f>Parameters!ODE238</f>
        <v>0</v>
      </c>
      <c r="ODF36">
        <f>Parameters!ODF238</f>
        <v>0</v>
      </c>
      <c r="ODG36">
        <f>Parameters!ODG238</f>
        <v>0</v>
      </c>
      <c r="ODH36">
        <f>Parameters!ODH238</f>
        <v>0</v>
      </c>
      <c r="ODI36">
        <f>Parameters!ODI238</f>
        <v>0</v>
      </c>
      <c r="ODJ36">
        <f>Parameters!ODJ238</f>
        <v>0</v>
      </c>
      <c r="ODK36">
        <f>Parameters!ODK238</f>
        <v>0</v>
      </c>
      <c r="ODL36">
        <f>Parameters!ODL238</f>
        <v>0</v>
      </c>
      <c r="ODM36">
        <f>Parameters!ODM238</f>
        <v>0</v>
      </c>
      <c r="ODN36">
        <f>Parameters!ODN238</f>
        <v>0</v>
      </c>
      <c r="ODO36">
        <f>Parameters!ODO238</f>
        <v>0</v>
      </c>
      <c r="ODP36">
        <f>Parameters!ODP238</f>
        <v>0</v>
      </c>
      <c r="ODQ36">
        <f>Parameters!ODQ238</f>
        <v>0</v>
      </c>
      <c r="ODR36">
        <f>Parameters!ODR238</f>
        <v>0</v>
      </c>
      <c r="ODS36">
        <f>Parameters!ODS238</f>
        <v>0</v>
      </c>
      <c r="ODT36">
        <f>Parameters!ODT238</f>
        <v>0</v>
      </c>
      <c r="ODU36">
        <f>Parameters!ODU238</f>
        <v>0</v>
      </c>
      <c r="ODV36">
        <f>Parameters!ODV238</f>
        <v>0</v>
      </c>
      <c r="ODW36">
        <f>Parameters!ODW238</f>
        <v>0</v>
      </c>
      <c r="ODX36">
        <f>Parameters!ODX238</f>
        <v>0</v>
      </c>
      <c r="ODY36">
        <f>Parameters!ODY238</f>
        <v>0</v>
      </c>
      <c r="ODZ36">
        <f>Parameters!ODZ238</f>
        <v>0</v>
      </c>
      <c r="OEA36">
        <f>Parameters!OEA238</f>
        <v>0</v>
      </c>
      <c r="OEB36">
        <f>Parameters!OEB238</f>
        <v>0</v>
      </c>
      <c r="OEC36">
        <f>Parameters!OEC238</f>
        <v>0</v>
      </c>
      <c r="OED36">
        <f>Parameters!OED238</f>
        <v>0</v>
      </c>
      <c r="OEE36">
        <f>Parameters!OEE238</f>
        <v>0</v>
      </c>
      <c r="OEF36">
        <f>Parameters!OEF238</f>
        <v>0</v>
      </c>
      <c r="OEG36">
        <f>Parameters!OEG238</f>
        <v>0</v>
      </c>
      <c r="OEH36">
        <f>Parameters!OEH238</f>
        <v>0</v>
      </c>
      <c r="OEI36">
        <f>Parameters!OEI238</f>
        <v>0</v>
      </c>
      <c r="OEJ36">
        <f>Parameters!OEJ238</f>
        <v>0</v>
      </c>
      <c r="OEK36">
        <f>Parameters!OEK238</f>
        <v>0</v>
      </c>
      <c r="OEL36">
        <f>Parameters!OEL238</f>
        <v>0</v>
      </c>
      <c r="OEM36">
        <f>Parameters!OEM238</f>
        <v>0</v>
      </c>
      <c r="OEN36">
        <f>Parameters!OEN238</f>
        <v>0</v>
      </c>
      <c r="OEO36">
        <f>Parameters!OEO238</f>
        <v>0</v>
      </c>
      <c r="OEP36">
        <f>Parameters!OEP238</f>
        <v>0</v>
      </c>
      <c r="OEQ36">
        <f>Parameters!OEQ238</f>
        <v>0</v>
      </c>
      <c r="OER36">
        <f>Parameters!OER238</f>
        <v>0</v>
      </c>
      <c r="OES36">
        <f>Parameters!OES238</f>
        <v>0</v>
      </c>
      <c r="OET36">
        <f>Parameters!OET238</f>
        <v>0</v>
      </c>
      <c r="OEU36">
        <f>Parameters!OEU238</f>
        <v>0</v>
      </c>
      <c r="OEV36">
        <f>Parameters!OEV238</f>
        <v>0</v>
      </c>
      <c r="OEW36">
        <f>Parameters!OEW238</f>
        <v>0</v>
      </c>
      <c r="OEX36">
        <f>Parameters!OEX238</f>
        <v>0</v>
      </c>
      <c r="OEY36">
        <f>Parameters!OEY238</f>
        <v>0</v>
      </c>
      <c r="OEZ36">
        <f>Parameters!OEZ238</f>
        <v>0</v>
      </c>
      <c r="OFA36">
        <f>Parameters!OFA238</f>
        <v>0</v>
      </c>
      <c r="OFB36">
        <f>Parameters!OFB238</f>
        <v>0</v>
      </c>
      <c r="OFC36">
        <f>Parameters!OFC238</f>
        <v>0</v>
      </c>
      <c r="OFD36">
        <f>Parameters!OFD238</f>
        <v>0</v>
      </c>
      <c r="OFE36">
        <f>Parameters!OFE238</f>
        <v>0</v>
      </c>
      <c r="OFF36">
        <f>Parameters!OFF238</f>
        <v>0</v>
      </c>
      <c r="OFG36">
        <f>Parameters!OFG238</f>
        <v>0</v>
      </c>
      <c r="OFH36">
        <f>Parameters!OFH238</f>
        <v>0</v>
      </c>
      <c r="OFI36">
        <f>Parameters!OFI238</f>
        <v>0</v>
      </c>
      <c r="OFJ36">
        <f>Parameters!OFJ238</f>
        <v>0</v>
      </c>
      <c r="OFK36">
        <f>Parameters!OFK238</f>
        <v>0</v>
      </c>
      <c r="OFL36">
        <f>Parameters!OFL238</f>
        <v>0</v>
      </c>
      <c r="OFM36">
        <f>Parameters!OFM238</f>
        <v>0</v>
      </c>
      <c r="OFN36">
        <f>Parameters!OFN238</f>
        <v>0</v>
      </c>
      <c r="OFO36">
        <f>Parameters!OFO238</f>
        <v>0</v>
      </c>
      <c r="OFP36">
        <f>Parameters!OFP238</f>
        <v>0</v>
      </c>
      <c r="OFQ36">
        <f>Parameters!OFQ238</f>
        <v>0</v>
      </c>
      <c r="OFR36">
        <f>Parameters!OFR238</f>
        <v>0</v>
      </c>
      <c r="OFS36">
        <f>Parameters!OFS238</f>
        <v>0</v>
      </c>
      <c r="OFT36">
        <f>Parameters!OFT238</f>
        <v>0</v>
      </c>
      <c r="OFU36">
        <f>Parameters!OFU238</f>
        <v>0</v>
      </c>
      <c r="OFV36">
        <f>Parameters!OFV238</f>
        <v>0</v>
      </c>
      <c r="OFW36">
        <f>Parameters!OFW238</f>
        <v>0</v>
      </c>
      <c r="OFX36">
        <f>Parameters!OFX238</f>
        <v>0</v>
      </c>
      <c r="OFY36">
        <f>Parameters!OFY238</f>
        <v>0</v>
      </c>
      <c r="OFZ36">
        <f>Parameters!OFZ238</f>
        <v>0</v>
      </c>
      <c r="OGA36">
        <f>Parameters!OGA238</f>
        <v>0</v>
      </c>
      <c r="OGB36">
        <f>Parameters!OGB238</f>
        <v>0</v>
      </c>
      <c r="OGC36">
        <f>Parameters!OGC238</f>
        <v>0</v>
      </c>
      <c r="OGD36">
        <f>Parameters!OGD238</f>
        <v>0</v>
      </c>
      <c r="OGE36">
        <f>Parameters!OGE238</f>
        <v>0</v>
      </c>
      <c r="OGF36">
        <f>Parameters!OGF238</f>
        <v>0</v>
      </c>
      <c r="OGG36">
        <f>Parameters!OGG238</f>
        <v>0</v>
      </c>
      <c r="OGH36">
        <f>Parameters!OGH238</f>
        <v>0</v>
      </c>
      <c r="OGI36">
        <f>Parameters!OGI238</f>
        <v>0</v>
      </c>
      <c r="OGJ36">
        <f>Parameters!OGJ238</f>
        <v>0</v>
      </c>
      <c r="OGK36">
        <f>Parameters!OGK238</f>
        <v>0</v>
      </c>
      <c r="OGL36">
        <f>Parameters!OGL238</f>
        <v>0</v>
      </c>
      <c r="OGM36">
        <f>Parameters!OGM238</f>
        <v>0</v>
      </c>
      <c r="OGN36">
        <f>Parameters!OGN238</f>
        <v>0</v>
      </c>
      <c r="OGO36">
        <f>Parameters!OGO238</f>
        <v>0</v>
      </c>
      <c r="OGP36">
        <f>Parameters!OGP238</f>
        <v>0</v>
      </c>
      <c r="OGQ36">
        <f>Parameters!OGQ238</f>
        <v>0</v>
      </c>
      <c r="OGR36">
        <f>Parameters!OGR238</f>
        <v>0</v>
      </c>
      <c r="OGS36">
        <f>Parameters!OGS238</f>
        <v>0</v>
      </c>
      <c r="OGT36">
        <f>Parameters!OGT238</f>
        <v>0</v>
      </c>
      <c r="OGU36">
        <f>Parameters!OGU238</f>
        <v>0</v>
      </c>
      <c r="OGV36">
        <f>Parameters!OGV238</f>
        <v>0</v>
      </c>
      <c r="OGW36">
        <f>Parameters!OGW238</f>
        <v>0</v>
      </c>
      <c r="OGX36">
        <f>Parameters!OGX238</f>
        <v>0</v>
      </c>
      <c r="OGY36">
        <f>Parameters!OGY238</f>
        <v>0</v>
      </c>
      <c r="OGZ36">
        <f>Parameters!OGZ238</f>
        <v>0</v>
      </c>
      <c r="OHA36">
        <f>Parameters!OHA238</f>
        <v>0</v>
      </c>
      <c r="OHB36">
        <f>Parameters!OHB238</f>
        <v>0</v>
      </c>
      <c r="OHC36">
        <f>Parameters!OHC238</f>
        <v>0</v>
      </c>
      <c r="OHD36">
        <f>Parameters!OHD238</f>
        <v>0</v>
      </c>
      <c r="OHE36">
        <f>Parameters!OHE238</f>
        <v>0</v>
      </c>
      <c r="OHF36">
        <f>Parameters!OHF238</f>
        <v>0</v>
      </c>
      <c r="OHG36">
        <f>Parameters!OHG238</f>
        <v>0</v>
      </c>
      <c r="OHH36">
        <f>Parameters!OHH238</f>
        <v>0</v>
      </c>
      <c r="OHI36">
        <f>Parameters!OHI238</f>
        <v>0</v>
      </c>
      <c r="OHJ36">
        <f>Parameters!OHJ238</f>
        <v>0</v>
      </c>
      <c r="OHK36">
        <f>Parameters!OHK238</f>
        <v>0</v>
      </c>
      <c r="OHL36">
        <f>Parameters!OHL238</f>
        <v>0</v>
      </c>
      <c r="OHM36">
        <f>Parameters!OHM238</f>
        <v>0</v>
      </c>
      <c r="OHN36">
        <f>Parameters!OHN238</f>
        <v>0</v>
      </c>
      <c r="OHO36">
        <f>Parameters!OHO238</f>
        <v>0</v>
      </c>
      <c r="OHP36">
        <f>Parameters!OHP238</f>
        <v>0</v>
      </c>
      <c r="OHQ36">
        <f>Parameters!OHQ238</f>
        <v>0</v>
      </c>
      <c r="OHR36">
        <f>Parameters!OHR238</f>
        <v>0</v>
      </c>
      <c r="OHS36">
        <f>Parameters!OHS238</f>
        <v>0</v>
      </c>
      <c r="OHT36">
        <f>Parameters!OHT238</f>
        <v>0</v>
      </c>
      <c r="OHU36">
        <f>Parameters!OHU238</f>
        <v>0</v>
      </c>
      <c r="OHV36">
        <f>Parameters!OHV238</f>
        <v>0</v>
      </c>
      <c r="OHW36">
        <f>Parameters!OHW238</f>
        <v>0</v>
      </c>
      <c r="OHX36">
        <f>Parameters!OHX238</f>
        <v>0</v>
      </c>
      <c r="OHY36">
        <f>Parameters!OHY238</f>
        <v>0</v>
      </c>
      <c r="OHZ36">
        <f>Parameters!OHZ238</f>
        <v>0</v>
      </c>
      <c r="OIA36">
        <f>Parameters!OIA238</f>
        <v>0</v>
      </c>
      <c r="OIB36">
        <f>Parameters!OIB238</f>
        <v>0</v>
      </c>
      <c r="OIC36">
        <f>Parameters!OIC238</f>
        <v>0</v>
      </c>
      <c r="OID36">
        <f>Parameters!OID238</f>
        <v>0</v>
      </c>
      <c r="OIE36">
        <f>Parameters!OIE238</f>
        <v>0</v>
      </c>
      <c r="OIF36">
        <f>Parameters!OIF238</f>
        <v>0</v>
      </c>
      <c r="OIG36">
        <f>Parameters!OIG238</f>
        <v>0</v>
      </c>
      <c r="OIH36">
        <f>Parameters!OIH238</f>
        <v>0</v>
      </c>
      <c r="OII36">
        <f>Parameters!OII238</f>
        <v>0</v>
      </c>
      <c r="OIJ36">
        <f>Parameters!OIJ238</f>
        <v>0</v>
      </c>
      <c r="OIK36">
        <f>Parameters!OIK238</f>
        <v>0</v>
      </c>
      <c r="OIL36">
        <f>Parameters!OIL238</f>
        <v>0</v>
      </c>
      <c r="OIM36">
        <f>Parameters!OIM238</f>
        <v>0</v>
      </c>
      <c r="OIN36">
        <f>Parameters!OIN238</f>
        <v>0</v>
      </c>
      <c r="OIO36">
        <f>Parameters!OIO238</f>
        <v>0</v>
      </c>
      <c r="OIP36">
        <f>Parameters!OIP238</f>
        <v>0</v>
      </c>
      <c r="OIQ36">
        <f>Parameters!OIQ238</f>
        <v>0</v>
      </c>
      <c r="OIR36">
        <f>Parameters!OIR238</f>
        <v>0</v>
      </c>
      <c r="OIS36">
        <f>Parameters!OIS238</f>
        <v>0</v>
      </c>
      <c r="OIT36">
        <f>Parameters!OIT238</f>
        <v>0</v>
      </c>
      <c r="OIU36">
        <f>Parameters!OIU238</f>
        <v>0</v>
      </c>
      <c r="OIV36">
        <f>Parameters!OIV238</f>
        <v>0</v>
      </c>
      <c r="OIW36">
        <f>Parameters!OIW238</f>
        <v>0</v>
      </c>
      <c r="OIX36">
        <f>Parameters!OIX238</f>
        <v>0</v>
      </c>
      <c r="OIY36">
        <f>Parameters!OIY238</f>
        <v>0</v>
      </c>
      <c r="OIZ36">
        <f>Parameters!OIZ238</f>
        <v>0</v>
      </c>
      <c r="OJA36">
        <f>Parameters!OJA238</f>
        <v>0</v>
      </c>
      <c r="OJB36">
        <f>Parameters!OJB238</f>
        <v>0</v>
      </c>
      <c r="OJC36">
        <f>Parameters!OJC238</f>
        <v>0</v>
      </c>
      <c r="OJD36">
        <f>Parameters!OJD238</f>
        <v>0</v>
      </c>
      <c r="OJE36">
        <f>Parameters!OJE238</f>
        <v>0</v>
      </c>
      <c r="OJF36">
        <f>Parameters!OJF238</f>
        <v>0</v>
      </c>
      <c r="OJG36">
        <f>Parameters!OJG238</f>
        <v>0</v>
      </c>
      <c r="OJH36">
        <f>Parameters!OJH238</f>
        <v>0</v>
      </c>
      <c r="OJI36">
        <f>Parameters!OJI238</f>
        <v>0</v>
      </c>
      <c r="OJJ36">
        <f>Parameters!OJJ238</f>
        <v>0</v>
      </c>
      <c r="OJK36">
        <f>Parameters!OJK238</f>
        <v>0</v>
      </c>
      <c r="OJL36">
        <f>Parameters!OJL238</f>
        <v>0</v>
      </c>
      <c r="OJM36">
        <f>Parameters!OJM238</f>
        <v>0</v>
      </c>
      <c r="OJN36">
        <f>Parameters!OJN238</f>
        <v>0</v>
      </c>
      <c r="OJO36">
        <f>Parameters!OJO238</f>
        <v>0</v>
      </c>
      <c r="OJP36">
        <f>Parameters!OJP238</f>
        <v>0</v>
      </c>
      <c r="OJQ36">
        <f>Parameters!OJQ238</f>
        <v>0</v>
      </c>
      <c r="OJR36">
        <f>Parameters!OJR238</f>
        <v>0</v>
      </c>
      <c r="OJS36">
        <f>Parameters!OJS238</f>
        <v>0</v>
      </c>
      <c r="OJT36">
        <f>Parameters!OJT238</f>
        <v>0</v>
      </c>
      <c r="OJU36">
        <f>Parameters!OJU238</f>
        <v>0</v>
      </c>
      <c r="OJV36">
        <f>Parameters!OJV238</f>
        <v>0</v>
      </c>
      <c r="OJW36">
        <f>Parameters!OJW238</f>
        <v>0</v>
      </c>
      <c r="OJX36">
        <f>Parameters!OJX238</f>
        <v>0</v>
      </c>
      <c r="OJY36">
        <f>Parameters!OJY238</f>
        <v>0</v>
      </c>
      <c r="OJZ36">
        <f>Parameters!OJZ238</f>
        <v>0</v>
      </c>
      <c r="OKA36">
        <f>Parameters!OKA238</f>
        <v>0</v>
      </c>
      <c r="OKB36">
        <f>Parameters!OKB238</f>
        <v>0</v>
      </c>
      <c r="OKC36">
        <f>Parameters!OKC238</f>
        <v>0</v>
      </c>
      <c r="OKD36">
        <f>Parameters!OKD238</f>
        <v>0</v>
      </c>
      <c r="OKE36">
        <f>Parameters!OKE238</f>
        <v>0</v>
      </c>
      <c r="OKF36">
        <f>Parameters!OKF238</f>
        <v>0</v>
      </c>
      <c r="OKG36">
        <f>Parameters!OKG238</f>
        <v>0</v>
      </c>
      <c r="OKH36">
        <f>Parameters!OKH238</f>
        <v>0</v>
      </c>
      <c r="OKI36">
        <f>Parameters!OKI238</f>
        <v>0</v>
      </c>
      <c r="OKJ36">
        <f>Parameters!OKJ238</f>
        <v>0</v>
      </c>
      <c r="OKK36">
        <f>Parameters!OKK238</f>
        <v>0</v>
      </c>
      <c r="OKL36">
        <f>Parameters!OKL238</f>
        <v>0</v>
      </c>
      <c r="OKM36">
        <f>Parameters!OKM238</f>
        <v>0</v>
      </c>
      <c r="OKN36">
        <f>Parameters!OKN238</f>
        <v>0</v>
      </c>
      <c r="OKO36">
        <f>Parameters!OKO238</f>
        <v>0</v>
      </c>
      <c r="OKP36">
        <f>Parameters!OKP238</f>
        <v>0</v>
      </c>
      <c r="OKQ36">
        <f>Parameters!OKQ238</f>
        <v>0</v>
      </c>
      <c r="OKR36">
        <f>Parameters!OKR238</f>
        <v>0</v>
      </c>
      <c r="OKS36">
        <f>Parameters!OKS238</f>
        <v>0</v>
      </c>
      <c r="OKT36">
        <f>Parameters!OKT238</f>
        <v>0</v>
      </c>
      <c r="OKU36">
        <f>Parameters!OKU238</f>
        <v>0</v>
      </c>
      <c r="OKV36">
        <f>Parameters!OKV238</f>
        <v>0</v>
      </c>
      <c r="OKW36">
        <f>Parameters!OKW238</f>
        <v>0</v>
      </c>
      <c r="OKX36">
        <f>Parameters!OKX238</f>
        <v>0</v>
      </c>
      <c r="OKY36">
        <f>Parameters!OKY238</f>
        <v>0</v>
      </c>
      <c r="OKZ36">
        <f>Parameters!OKZ238</f>
        <v>0</v>
      </c>
      <c r="OLA36">
        <f>Parameters!OLA238</f>
        <v>0</v>
      </c>
      <c r="OLB36">
        <f>Parameters!OLB238</f>
        <v>0</v>
      </c>
      <c r="OLC36">
        <f>Parameters!OLC238</f>
        <v>0</v>
      </c>
      <c r="OLD36">
        <f>Parameters!OLD238</f>
        <v>0</v>
      </c>
      <c r="OLE36">
        <f>Parameters!OLE238</f>
        <v>0</v>
      </c>
      <c r="OLF36">
        <f>Parameters!OLF238</f>
        <v>0</v>
      </c>
      <c r="OLG36">
        <f>Parameters!OLG238</f>
        <v>0</v>
      </c>
      <c r="OLH36">
        <f>Parameters!OLH238</f>
        <v>0</v>
      </c>
      <c r="OLI36">
        <f>Parameters!OLI238</f>
        <v>0</v>
      </c>
      <c r="OLJ36">
        <f>Parameters!OLJ238</f>
        <v>0</v>
      </c>
      <c r="OLK36">
        <f>Parameters!OLK238</f>
        <v>0</v>
      </c>
      <c r="OLL36">
        <f>Parameters!OLL238</f>
        <v>0</v>
      </c>
      <c r="OLM36">
        <f>Parameters!OLM238</f>
        <v>0</v>
      </c>
      <c r="OLN36">
        <f>Parameters!OLN238</f>
        <v>0</v>
      </c>
      <c r="OLO36">
        <f>Parameters!OLO238</f>
        <v>0</v>
      </c>
      <c r="OLP36">
        <f>Parameters!OLP238</f>
        <v>0</v>
      </c>
      <c r="OLQ36">
        <f>Parameters!OLQ238</f>
        <v>0</v>
      </c>
      <c r="OLR36">
        <f>Parameters!OLR238</f>
        <v>0</v>
      </c>
      <c r="OLS36">
        <f>Parameters!OLS238</f>
        <v>0</v>
      </c>
      <c r="OLT36">
        <f>Parameters!OLT238</f>
        <v>0</v>
      </c>
      <c r="OLU36">
        <f>Parameters!OLU238</f>
        <v>0</v>
      </c>
      <c r="OLV36">
        <f>Parameters!OLV238</f>
        <v>0</v>
      </c>
      <c r="OLW36">
        <f>Parameters!OLW238</f>
        <v>0</v>
      </c>
      <c r="OLX36">
        <f>Parameters!OLX238</f>
        <v>0</v>
      </c>
      <c r="OLY36">
        <f>Parameters!OLY238</f>
        <v>0</v>
      </c>
      <c r="OLZ36">
        <f>Parameters!OLZ238</f>
        <v>0</v>
      </c>
      <c r="OMA36">
        <f>Parameters!OMA238</f>
        <v>0</v>
      </c>
      <c r="OMB36">
        <f>Parameters!OMB238</f>
        <v>0</v>
      </c>
      <c r="OMC36">
        <f>Parameters!OMC238</f>
        <v>0</v>
      </c>
      <c r="OMD36">
        <f>Parameters!OMD238</f>
        <v>0</v>
      </c>
      <c r="OME36">
        <f>Parameters!OME238</f>
        <v>0</v>
      </c>
      <c r="OMF36">
        <f>Parameters!OMF238</f>
        <v>0</v>
      </c>
      <c r="OMG36">
        <f>Parameters!OMG238</f>
        <v>0</v>
      </c>
      <c r="OMH36">
        <f>Parameters!OMH238</f>
        <v>0</v>
      </c>
      <c r="OMI36">
        <f>Parameters!OMI238</f>
        <v>0</v>
      </c>
      <c r="OMJ36">
        <f>Parameters!OMJ238</f>
        <v>0</v>
      </c>
      <c r="OMK36">
        <f>Parameters!OMK238</f>
        <v>0</v>
      </c>
      <c r="OML36">
        <f>Parameters!OML238</f>
        <v>0</v>
      </c>
      <c r="OMM36">
        <f>Parameters!OMM238</f>
        <v>0</v>
      </c>
      <c r="OMN36">
        <f>Parameters!OMN238</f>
        <v>0</v>
      </c>
      <c r="OMO36">
        <f>Parameters!OMO238</f>
        <v>0</v>
      </c>
      <c r="OMP36">
        <f>Parameters!OMP238</f>
        <v>0</v>
      </c>
      <c r="OMQ36">
        <f>Parameters!OMQ238</f>
        <v>0</v>
      </c>
      <c r="OMR36">
        <f>Parameters!OMR238</f>
        <v>0</v>
      </c>
      <c r="OMS36">
        <f>Parameters!OMS238</f>
        <v>0</v>
      </c>
      <c r="OMT36">
        <f>Parameters!OMT238</f>
        <v>0</v>
      </c>
      <c r="OMU36">
        <f>Parameters!OMU238</f>
        <v>0</v>
      </c>
      <c r="OMV36">
        <f>Parameters!OMV238</f>
        <v>0</v>
      </c>
      <c r="OMW36">
        <f>Parameters!OMW238</f>
        <v>0</v>
      </c>
      <c r="OMX36">
        <f>Parameters!OMX238</f>
        <v>0</v>
      </c>
      <c r="OMY36">
        <f>Parameters!OMY238</f>
        <v>0</v>
      </c>
      <c r="OMZ36">
        <f>Parameters!OMZ238</f>
        <v>0</v>
      </c>
      <c r="ONA36">
        <f>Parameters!ONA238</f>
        <v>0</v>
      </c>
      <c r="ONB36">
        <f>Parameters!ONB238</f>
        <v>0</v>
      </c>
      <c r="ONC36">
        <f>Parameters!ONC238</f>
        <v>0</v>
      </c>
      <c r="OND36">
        <f>Parameters!OND238</f>
        <v>0</v>
      </c>
      <c r="ONE36">
        <f>Parameters!ONE238</f>
        <v>0</v>
      </c>
      <c r="ONF36">
        <f>Parameters!ONF238</f>
        <v>0</v>
      </c>
      <c r="ONG36">
        <f>Parameters!ONG238</f>
        <v>0</v>
      </c>
      <c r="ONH36">
        <f>Parameters!ONH238</f>
        <v>0</v>
      </c>
      <c r="ONI36">
        <f>Parameters!ONI238</f>
        <v>0</v>
      </c>
      <c r="ONJ36">
        <f>Parameters!ONJ238</f>
        <v>0</v>
      </c>
      <c r="ONK36">
        <f>Parameters!ONK238</f>
        <v>0</v>
      </c>
      <c r="ONL36">
        <f>Parameters!ONL238</f>
        <v>0</v>
      </c>
      <c r="ONM36">
        <f>Parameters!ONM238</f>
        <v>0</v>
      </c>
      <c r="ONN36">
        <f>Parameters!ONN238</f>
        <v>0</v>
      </c>
      <c r="ONO36">
        <f>Parameters!ONO238</f>
        <v>0</v>
      </c>
      <c r="ONP36">
        <f>Parameters!ONP238</f>
        <v>0</v>
      </c>
      <c r="ONQ36">
        <f>Parameters!ONQ238</f>
        <v>0</v>
      </c>
      <c r="ONR36">
        <f>Parameters!ONR238</f>
        <v>0</v>
      </c>
      <c r="ONS36">
        <f>Parameters!ONS238</f>
        <v>0</v>
      </c>
      <c r="ONT36">
        <f>Parameters!ONT238</f>
        <v>0</v>
      </c>
      <c r="ONU36">
        <f>Parameters!ONU238</f>
        <v>0</v>
      </c>
      <c r="ONV36">
        <f>Parameters!ONV238</f>
        <v>0</v>
      </c>
      <c r="ONW36">
        <f>Parameters!ONW238</f>
        <v>0</v>
      </c>
      <c r="ONX36">
        <f>Parameters!ONX238</f>
        <v>0</v>
      </c>
      <c r="ONY36">
        <f>Parameters!ONY238</f>
        <v>0</v>
      </c>
      <c r="ONZ36">
        <f>Parameters!ONZ238</f>
        <v>0</v>
      </c>
      <c r="OOA36">
        <f>Parameters!OOA238</f>
        <v>0</v>
      </c>
      <c r="OOB36">
        <f>Parameters!OOB238</f>
        <v>0</v>
      </c>
      <c r="OOC36">
        <f>Parameters!OOC238</f>
        <v>0</v>
      </c>
      <c r="OOD36">
        <f>Parameters!OOD238</f>
        <v>0</v>
      </c>
      <c r="OOE36">
        <f>Parameters!OOE238</f>
        <v>0</v>
      </c>
      <c r="OOF36">
        <f>Parameters!OOF238</f>
        <v>0</v>
      </c>
      <c r="OOG36">
        <f>Parameters!OOG238</f>
        <v>0</v>
      </c>
      <c r="OOH36">
        <f>Parameters!OOH238</f>
        <v>0</v>
      </c>
      <c r="OOI36">
        <f>Parameters!OOI238</f>
        <v>0</v>
      </c>
      <c r="OOJ36">
        <f>Parameters!OOJ238</f>
        <v>0</v>
      </c>
      <c r="OOK36">
        <f>Parameters!OOK238</f>
        <v>0</v>
      </c>
      <c r="OOL36">
        <f>Parameters!OOL238</f>
        <v>0</v>
      </c>
      <c r="OOM36">
        <f>Parameters!OOM238</f>
        <v>0</v>
      </c>
      <c r="OON36">
        <f>Parameters!OON238</f>
        <v>0</v>
      </c>
      <c r="OOO36">
        <f>Parameters!OOO238</f>
        <v>0</v>
      </c>
      <c r="OOP36">
        <f>Parameters!OOP238</f>
        <v>0</v>
      </c>
      <c r="OOQ36">
        <f>Parameters!OOQ238</f>
        <v>0</v>
      </c>
      <c r="OOR36">
        <f>Parameters!OOR238</f>
        <v>0</v>
      </c>
      <c r="OOS36">
        <f>Parameters!OOS238</f>
        <v>0</v>
      </c>
      <c r="OOT36">
        <f>Parameters!OOT238</f>
        <v>0</v>
      </c>
      <c r="OOU36">
        <f>Parameters!OOU238</f>
        <v>0</v>
      </c>
      <c r="OOV36">
        <f>Parameters!OOV238</f>
        <v>0</v>
      </c>
      <c r="OOW36">
        <f>Parameters!OOW238</f>
        <v>0</v>
      </c>
      <c r="OOX36">
        <f>Parameters!OOX238</f>
        <v>0</v>
      </c>
      <c r="OOY36">
        <f>Parameters!OOY238</f>
        <v>0</v>
      </c>
      <c r="OOZ36">
        <f>Parameters!OOZ238</f>
        <v>0</v>
      </c>
      <c r="OPA36">
        <f>Parameters!OPA238</f>
        <v>0</v>
      </c>
      <c r="OPB36">
        <f>Parameters!OPB238</f>
        <v>0</v>
      </c>
      <c r="OPC36">
        <f>Parameters!OPC238</f>
        <v>0</v>
      </c>
      <c r="OPD36">
        <f>Parameters!OPD238</f>
        <v>0</v>
      </c>
      <c r="OPE36">
        <f>Parameters!OPE238</f>
        <v>0</v>
      </c>
      <c r="OPF36">
        <f>Parameters!OPF238</f>
        <v>0</v>
      </c>
      <c r="OPG36">
        <f>Parameters!OPG238</f>
        <v>0</v>
      </c>
      <c r="OPH36">
        <f>Parameters!OPH238</f>
        <v>0</v>
      </c>
      <c r="OPI36">
        <f>Parameters!OPI238</f>
        <v>0</v>
      </c>
      <c r="OPJ36">
        <f>Parameters!OPJ238</f>
        <v>0</v>
      </c>
      <c r="OPK36">
        <f>Parameters!OPK238</f>
        <v>0</v>
      </c>
      <c r="OPL36">
        <f>Parameters!OPL238</f>
        <v>0</v>
      </c>
      <c r="OPM36">
        <f>Parameters!OPM238</f>
        <v>0</v>
      </c>
      <c r="OPN36">
        <f>Parameters!OPN238</f>
        <v>0</v>
      </c>
      <c r="OPO36">
        <f>Parameters!OPO238</f>
        <v>0</v>
      </c>
      <c r="OPP36">
        <f>Parameters!OPP238</f>
        <v>0</v>
      </c>
      <c r="OPQ36">
        <f>Parameters!OPQ238</f>
        <v>0</v>
      </c>
      <c r="OPR36">
        <f>Parameters!OPR238</f>
        <v>0</v>
      </c>
      <c r="OPS36">
        <f>Parameters!OPS238</f>
        <v>0</v>
      </c>
      <c r="OPT36">
        <f>Parameters!OPT238</f>
        <v>0</v>
      </c>
      <c r="OPU36">
        <f>Parameters!OPU238</f>
        <v>0</v>
      </c>
      <c r="OPV36">
        <f>Parameters!OPV238</f>
        <v>0</v>
      </c>
      <c r="OPW36">
        <f>Parameters!OPW238</f>
        <v>0</v>
      </c>
      <c r="OPX36">
        <f>Parameters!OPX238</f>
        <v>0</v>
      </c>
      <c r="OPY36">
        <f>Parameters!OPY238</f>
        <v>0</v>
      </c>
      <c r="OPZ36">
        <f>Parameters!OPZ238</f>
        <v>0</v>
      </c>
      <c r="OQA36">
        <f>Parameters!OQA238</f>
        <v>0</v>
      </c>
      <c r="OQB36">
        <f>Parameters!OQB238</f>
        <v>0</v>
      </c>
      <c r="OQC36">
        <f>Parameters!OQC238</f>
        <v>0</v>
      </c>
      <c r="OQD36">
        <f>Parameters!OQD238</f>
        <v>0</v>
      </c>
      <c r="OQE36">
        <f>Parameters!OQE238</f>
        <v>0</v>
      </c>
      <c r="OQF36">
        <f>Parameters!OQF238</f>
        <v>0</v>
      </c>
      <c r="OQG36">
        <f>Parameters!OQG238</f>
        <v>0</v>
      </c>
      <c r="OQH36">
        <f>Parameters!OQH238</f>
        <v>0</v>
      </c>
      <c r="OQI36">
        <f>Parameters!OQI238</f>
        <v>0</v>
      </c>
      <c r="OQJ36">
        <f>Parameters!OQJ238</f>
        <v>0</v>
      </c>
      <c r="OQK36">
        <f>Parameters!OQK238</f>
        <v>0</v>
      </c>
      <c r="OQL36">
        <f>Parameters!OQL238</f>
        <v>0</v>
      </c>
      <c r="OQM36">
        <f>Parameters!OQM238</f>
        <v>0</v>
      </c>
      <c r="OQN36">
        <f>Parameters!OQN238</f>
        <v>0</v>
      </c>
      <c r="OQO36">
        <f>Parameters!OQO238</f>
        <v>0</v>
      </c>
      <c r="OQP36">
        <f>Parameters!OQP238</f>
        <v>0</v>
      </c>
      <c r="OQQ36">
        <f>Parameters!OQQ238</f>
        <v>0</v>
      </c>
      <c r="OQR36">
        <f>Parameters!OQR238</f>
        <v>0</v>
      </c>
      <c r="OQS36">
        <f>Parameters!OQS238</f>
        <v>0</v>
      </c>
      <c r="OQT36">
        <f>Parameters!OQT238</f>
        <v>0</v>
      </c>
      <c r="OQU36">
        <f>Parameters!OQU238</f>
        <v>0</v>
      </c>
      <c r="OQV36">
        <f>Parameters!OQV238</f>
        <v>0</v>
      </c>
      <c r="OQW36">
        <f>Parameters!OQW238</f>
        <v>0</v>
      </c>
      <c r="OQX36">
        <f>Parameters!OQX238</f>
        <v>0</v>
      </c>
      <c r="OQY36">
        <f>Parameters!OQY238</f>
        <v>0</v>
      </c>
      <c r="OQZ36">
        <f>Parameters!OQZ238</f>
        <v>0</v>
      </c>
      <c r="ORA36">
        <f>Parameters!ORA238</f>
        <v>0</v>
      </c>
      <c r="ORB36">
        <f>Parameters!ORB238</f>
        <v>0</v>
      </c>
      <c r="ORC36">
        <f>Parameters!ORC238</f>
        <v>0</v>
      </c>
      <c r="ORD36">
        <f>Parameters!ORD238</f>
        <v>0</v>
      </c>
      <c r="ORE36">
        <f>Parameters!ORE238</f>
        <v>0</v>
      </c>
      <c r="ORF36">
        <f>Parameters!ORF238</f>
        <v>0</v>
      </c>
      <c r="ORG36">
        <f>Parameters!ORG238</f>
        <v>0</v>
      </c>
      <c r="ORH36">
        <f>Parameters!ORH238</f>
        <v>0</v>
      </c>
      <c r="ORI36">
        <f>Parameters!ORI238</f>
        <v>0</v>
      </c>
      <c r="ORJ36">
        <f>Parameters!ORJ238</f>
        <v>0</v>
      </c>
      <c r="ORK36">
        <f>Parameters!ORK238</f>
        <v>0</v>
      </c>
      <c r="ORL36">
        <f>Parameters!ORL238</f>
        <v>0</v>
      </c>
      <c r="ORM36">
        <f>Parameters!ORM238</f>
        <v>0</v>
      </c>
      <c r="ORN36">
        <f>Parameters!ORN238</f>
        <v>0</v>
      </c>
      <c r="ORO36">
        <f>Parameters!ORO238</f>
        <v>0</v>
      </c>
      <c r="ORP36">
        <f>Parameters!ORP238</f>
        <v>0</v>
      </c>
      <c r="ORQ36">
        <f>Parameters!ORQ238</f>
        <v>0</v>
      </c>
      <c r="ORR36">
        <f>Parameters!ORR238</f>
        <v>0</v>
      </c>
      <c r="ORS36">
        <f>Parameters!ORS238</f>
        <v>0</v>
      </c>
      <c r="ORT36">
        <f>Parameters!ORT238</f>
        <v>0</v>
      </c>
      <c r="ORU36">
        <f>Parameters!ORU238</f>
        <v>0</v>
      </c>
      <c r="ORV36">
        <f>Parameters!ORV238</f>
        <v>0</v>
      </c>
      <c r="ORW36">
        <f>Parameters!ORW238</f>
        <v>0</v>
      </c>
      <c r="ORX36">
        <f>Parameters!ORX238</f>
        <v>0</v>
      </c>
      <c r="ORY36">
        <f>Parameters!ORY238</f>
        <v>0</v>
      </c>
      <c r="ORZ36">
        <f>Parameters!ORZ238</f>
        <v>0</v>
      </c>
      <c r="OSA36">
        <f>Parameters!OSA238</f>
        <v>0</v>
      </c>
      <c r="OSB36">
        <f>Parameters!OSB238</f>
        <v>0</v>
      </c>
      <c r="OSC36">
        <f>Parameters!OSC238</f>
        <v>0</v>
      </c>
      <c r="OSD36">
        <f>Parameters!OSD238</f>
        <v>0</v>
      </c>
      <c r="OSE36">
        <f>Parameters!OSE238</f>
        <v>0</v>
      </c>
      <c r="OSF36">
        <f>Parameters!OSF238</f>
        <v>0</v>
      </c>
      <c r="OSG36">
        <f>Parameters!OSG238</f>
        <v>0</v>
      </c>
      <c r="OSH36">
        <f>Parameters!OSH238</f>
        <v>0</v>
      </c>
      <c r="OSI36">
        <f>Parameters!OSI238</f>
        <v>0</v>
      </c>
      <c r="OSJ36">
        <f>Parameters!OSJ238</f>
        <v>0</v>
      </c>
      <c r="OSK36">
        <f>Parameters!OSK238</f>
        <v>0</v>
      </c>
      <c r="OSL36">
        <f>Parameters!OSL238</f>
        <v>0</v>
      </c>
      <c r="OSM36">
        <f>Parameters!OSM238</f>
        <v>0</v>
      </c>
      <c r="OSN36">
        <f>Parameters!OSN238</f>
        <v>0</v>
      </c>
      <c r="OSO36">
        <f>Parameters!OSO238</f>
        <v>0</v>
      </c>
      <c r="OSP36">
        <f>Parameters!OSP238</f>
        <v>0</v>
      </c>
      <c r="OSQ36">
        <f>Parameters!OSQ238</f>
        <v>0</v>
      </c>
      <c r="OSR36">
        <f>Parameters!OSR238</f>
        <v>0</v>
      </c>
      <c r="OSS36">
        <f>Parameters!OSS238</f>
        <v>0</v>
      </c>
      <c r="OST36">
        <f>Parameters!OST238</f>
        <v>0</v>
      </c>
      <c r="OSU36">
        <f>Parameters!OSU238</f>
        <v>0</v>
      </c>
      <c r="OSV36">
        <f>Parameters!OSV238</f>
        <v>0</v>
      </c>
      <c r="OSW36">
        <f>Parameters!OSW238</f>
        <v>0</v>
      </c>
      <c r="OSX36">
        <f>Parameters!OSX238</f>
        <v>0</v>
      </c>
      <c r="OSY36">
        <f>Parameters!OSY238</f>
        <v>0</v>
      </c>
      <c r="OSZ36">
        <f>Parameters!OSZ238</f>
        <v>0</v>
      </c>
      <c r="OTA36">
        <f>Parameters!OTA238</f>
        <v>0</v>
      </c>
      <c r="OTB36">
        <f>Parameters!OTB238</f>
        <v>0</v>
      </c>
      <c r="OTC36">
        <f>Parameters!OTC238</f>
        <v>0</v>
      </c>
      <c r="OTD36">
        <f>Parameters!OTD238</f>
        <v>0</v>
      </c>
      <c r="OTE36">
        <f>Parameters!OTE238</f>
        <v>0</v>
      </c>
      <c r="OTF36">
        <f>Parameters!OTF238</f>
        <v>0</v>
      </c>
      <c r="OTG36">
        <f>Parameters!OTG238</f>
        <v>0</v>
      </c>
      <c r="OTH36">
        <f>Parameters!OTH238</f>
        <v>0</v>
      </c>
      <c r="OTI36">
        <f>Parameters!OTI238</f>
        <v>0</v>
      </c>
      <c r="OTJ36">
        <f>Parameters!OTJ238</f>
        <v>0</v>
      </c>
      <c r="OTK36">
        <f>Parameters!OTK238</f>
        <v>0</v>
      </c>
      <c r="OTL36">
        <f>Parameters!OTL238</f>
        <v>0</v>
      </c>
      <c r="OTM36">
        <f>Parameters!OTM238</f>
        <v>0</v>
      </c>
      <c r="OTN36">
        <f>Parameters!OTN238</f>
        <v>0</v>
      </c>
      <c r="OTO36">
        <f>Parameters!OTO238</f>
        <v>0</v>
      </c>
      <c r="OTP36">
        <f>Parameters!OTP238</f>
        <v>0</v>
      </c>
      <c r="OTQ36">
        <f>Parameters!OTQ238</f>
        <v>0</v>
      </c>
      <c r="OTR36">
        <f>Parameters!OTR238</f>
        <v>0</v>
      </c>
      <c r="OTS36">
        <f>Parameters!OTS238</f>
        <v>0</v>
      </c>
      <c r="OTT36">
        <f>Parameters!OTT238</f>
        <v>0</v>
      </c>
      <c r="OTU36">
        <f>Parameters!OTU238</f>
        <v>0</v>
      </c>
      <c r="OTV36">
        <f>Parameters!OTV238</f>
        <v>0</v>
      </c>
      <c r="OTW36">
        <f>Parameters!OTW238</f>
        <v>0</v>
      </c>
      <c r="OTX36">
        <f>Parameters!OTX238</f>
        <v>0</v>
      </c>
      <c r="OTY36">
        <f>Parameters!OTY238</f>
        <v>0</v>
      </c>
      <c r="OTZ36">
        <f>Parameters!OTZ238</f>
        <v>0</v>
      </c>
      <c r="OUA36">
        <f>Parameters!OUA238</f>
        <v>0</v>
      </c>
      <c r="OUB36">
        <f>Parameters!OUB238</f>
        <v>0</v>
      </c>
      <c r="OUC36">
        <f>Parameters!OUC238</f>
        <v>0</v>
      </c>
      <c r="OUD36">
        <f>Parameters!OUD238</f>
        <v>0</v>
      </c>
      <c r="OUE36">
        <f>Parameters!OUE238</f>
        <v>0</v>
      </c>
      <c r="OUF36">
        <f>Parameters!OUF238</f>
        <v>0</v>
      </c>
      <c r="OUG36">
        <f>Parameters!OUG238</f>
        <v>0</v>
      </c>
      <c r="OUH36">
        <f>Parameters!OUH238</f>
        <v>0</v>
      </c>
      <c r="OUI36">
        <f>Parameters!OUI238</f>
        <v>0</v>
      </c>
      <c r="OUJ36">
        <f>Parameters!OUJ238</f>
        <v>0</v>
      </c>
      <c r="OUK36">
        <f>Parameters!OUK238</f>
        <v>0</v>
      </c>
      <c r="OUL36">
        <f>Parameters!OUL238</f>
        <v>0</v>
      </c>
      <c r="OUM36">
        <f>Parameters!OUM238</f>
        <v>0</v>
      </c>
      <c r="OUN36">
        <f>Parameters!OUN238</f>
        <v>0</v>
      </c>
      <c r="OUO36">
        <f>Parameters!OUO238</f>
        <v>0</v>
      </c>
      <c r="OUP36">
        <f>Parameters!OUP238</f>
        <v>0</v>
      </c>
      <c r="OUQ36">
        <f>Parameters!OUQ238</f>
        <v>0</v>
      </c>
      <c r="OUR36">
        <f>Parameters!OUR238</f>
        <v>0</v>
      </c>
      <c r="OUS36">
        <f>Parameters!OUS238</f>
        <v>0</v>
      </c>
      <c r="OUT36">
        <f>Parameters!OUT238</f>
        <v>0</v>
      </c>
      <c r="OUU36">
        <f>Parameters!OUU238</f>
        <v>0</v>
      </c>
      <c r="OUV36">
        <f>Parameters!OUV238</f>
        <v>0</v>
      </c>
      <c r="OUW36">
        <f>Parameters!OUW238</f>
        <v>0</v>
      </c>
      <c r="OUX36">
        <f>Parameters!OUX238</f>
        <v>0</v>
      </c>
      <c r="OUY36">
        <f>Parameters!OUY238</f>
        <v>0</v>
      </c>
      <c r="OUZ36">
        <f>Parameters!OUZ238</f>
        <v>0</v>
      </c>
      <c r="OVA36">
        <f>Parameters!OVA238</f>
        <v>0</v>
      </c>
      <c r="OVB36">
        <f>Parameters!OVB238</f>
        <v>0</v>
      </c>
      <c r="OVC36">
        <f>Parameters!OVC238</f>
        <v>0</v>
      </c>
      <c r="OVD36">
        <f>Parameters!OVD238</f>
        <v>0</v>
      </c>
      <c r="OVE36">
        <f>Parameters!OVE238</f>
        <v>0</v>
      </c>
      <c r="OVF36">
        <f>Parameters!OVF238</f>
        <v>0</v>
      </c>
      <c r="OVG36">
        <f>Parameters!OVG238</f>
        <v>0</v>
      </c>
      <c r="OVH36">
        <f>Parameters!OVH238</f>
        <v>0</v>
      </c>
      <c r="OVI36">
        <f>Parameters!OVI238</f>
        <v>0</v>
      </c>
      <c r="OVJ36">
        <f>Parameters!OVJ238</f>
        <v>0</v>
      </c>
      <c r="OVK36">
        <f>Parameters!OVK238</f>
        <v>0</v>
      </c>
      <c r="OVL36">
        <f>Parameters!OVL238</f>
        <v>0</v>
      </c>
      <c r="OVM36">
        <f>Parameters!OVM238</f>
        <v>0</v>
      </c>
      <c r="OVN36">
        <f>Parameters!OVN238</f>
        <v>0</v>
      </c>
      <c r="OVO36">
        <f>Parameters!OVO238</f>
        <v>0</v>
      </c>
      <c r="OVP36">
        <f>Parameters!OVP238</f>
        <v>0</v>
      </c>
      <c r="OVQ36">
        <f>Parameters!OVQ238</f>
        <v>0</v>
      </c>
      <c r="OVR36">
        <f>Parameters!OVR238</f>
        <v>0</v>
      </c>
      <c r="OVS36">
        <f>Parameters!OVS238</f>
        <v>0</v>
      </c>
      <c r="OVT36">
        <f>Parameters!OVT238</f>
        <v>0</v>
      </c>
      <c r="OVU36">
        <f>Parameters!OVU238</f>
        <v>0</v>
      </c>
      <c r="OVV36">
        <f>Parameters!OVV238</f>
        <v>0</v>
      </c>
      <c r="OVW36">
        <f>Parameters!OVW238</f>
        <v>0</v>
      </c>
      <c r="OVX36">
        <f>Parameters!OVX238</f>
        <v>0</v>
      </c>
      <c r="OVY36">
        <f>Parameters!OVY238</f>
        <v>0</v>
      </c>
      <c r="OVZ36">
        <f>Parameters!OVZ238</f>
        <v>0</v>
      </c>
      <c r="OWA36">
        <f>Parameters!OWA238</f>
        <v>0</v>
      </c>
      <c r="OWB36">
        <f>Parameters!OWB238</f>
        <v>0</v>
      </c>
      <c r="OWC36">
        <f>Parameters!OWC238</f>
        <v>0</v>
      </c>
      <c r="OWD36">
        <f>Parameters!OWD238</f>
        <v>0</v>
      </c>
      <c r="OWE36">
        <f>Parameters!OWE238</f>
        <v>0</v>
      </c>
      <c r="OWF36">
        <f>Parameters!OWF238</f>
        <v>0</v>
      </c>
      <c r="OWG36">
        <f>Parameters!OWG238</f>
        <v>0</v>
      </c>
      <c r="OWH36">
        <f>Parameters!OWH238</f>
        <v>0</v>
      </c>
      <c r="OWI36">
        <f>Parameters!OWI238</f>
        <v>0</v>
      </c>
      <c r="OWJ36">
        <f>Parameters!OWJ238</f>
        <v>0</v>
      </c>
      <c r="OWK36">
        <f>Parameters!OWK238</f>
        <v>0</v>
      </c>
      <c r="OWL36">
        <f>Parameters!OWL238</f>
        <v>0</v>
      </c>
      <c r="OWM36">
        <f>Parameters!OWM238</f>
        <v>0</v>
      </c>
      <c r="OWN36">
        <f>Parameters!OWN238</f>
        <v>0</v>
      </c>
      <c r="OWO36">
        <f>Parameters!OWO238</f>
        <v>0</v>
      </c>
      <c r="OWP36">
        <f>Parameters!OWP238</f>
        <v>0</v>
      </c>
      <c r="OWQ36">
        <f>Parameters!OWQ238</f>
        <v>0</v>
      </c>
      <c r="OWR36">
        <f>Parameters!OWR238</f>
        <v>0</v>
      </c>
      <c r="OWS36">
        <f>Parameters!OWS238</f>
        <v>0</v>
      </c>
      <c r="OWT36">
        <f>Parameters!OWT238</f>
        <v>0</v>
      </c>
      <c r="OWU36">
        <f>Parameters!OWU238</f>
        <v>0</v>
      </c>
      <c r="OWV36">
        <f>Parameters!OWV238</f>
        <v>0</v>
      </c>
      <c r="OWW36">
        <f>Parameters!OWW238</f>
        <v>0</v>
      </c>
      <c r="OWX36">
        <f>Parameters!OWX238</f>
        <v>0</v>
      </c>
      <c r="OWY36">
        <f>Parameters!OWY238</f>
        <v>0</v>
      </c>
      <c r="OWZ36">
        <f>Parameters!OWZ238</f>
        <v>0</v>
      </c>
      <c r="OXA36">
        <f>Parameters!OXA238</f>
        <v>0</v>
      </c>
      <c r="OXB36">
        <f>Parameters!OXB238</f>
        <v>0</v>
      </c>
      <c r="OXC36">
        <f>Parameters!OXC238</f>
        <v>0</v>
      </c>
      <c r="OXD36">
        <f>Parameters!OXD238</f>
        <v>0</v>
      </c>
      <c r="OXE36">
        <f>Parameters!OXE238</f>
        <v>0</v>
      </c>
      <c r="OXF36">
        <f>Parameters!OXF238</f>
        <v>0</v>
      </c>
      <c r="OXG36">
        <f>Parameters!OXG238</f>
        <v>0</v>
      </c>
      <c r="OXH36">
        <f>Parameters!OXH238</f>
        <v>0</v>
      </c>
      <c r="OXI36">
        <f>Parameters!OXI238</f>
        <v>0</v>
      </c>
      <c r="OXJ36">
        <f>Parameters!OXJ238</f>
        <v>0</v>
      </c>
      <c r="OXK36">
        <f>Parameters!OXK238</f>
        <v>0</v>
      </c>
      <c r="OXL36">
        <f>Parameters!OXL238</f>
        <v>0</v>
      </c>
      <c r="OXM36">
        <f>Parameters!OXM238</f>
        <v>0</v>
      </c>
      <c r="OXN36">
        <f>Parameters!OXN238</f>
        <v>0</v>
      </c>
      <c r="OXO36">
        <f>Parameters!OXO238</f>
        <v>0</v>
      </c>
      <c r="OXP36">
        <f>Parameters!OXP238</f>
        <v>0</v>
      </c>
      <c r="OXQ36">
        <f>Parameters!OXQ238</f>
        <v>0</v>
      </c>
      <c r="OXR36">
        <f>Parameters!OXR238</f>
        <v>0</v>
      </c>
      <c r="OXS36">
        <f>Parameters!OXS238</f>
        <v>0</v>
      </c>
      <c r="OXT36">
        <f>Parameters!OXT238</f>
        <v>0</v>
      </c>
      <c r="OXU36">
        <f>Parameters!OXU238</f>
        <v>0</v>
      </c>
      <c r="OXV36">
        <f>Parameters!OXV238</f>
        <v>0</v>
      </c>
      <c r="OXW36">
        <f>Parameters!OXW238</f>
        <v>0</v>
      </c>
      <c r="OXX36">
        <f>Parameters!OXX238</f>
        <v>0</v>
      </c>
      <c r="OXY36">
        <f>Parameters!OXY238</f>
        <v>0</v>
      </c>
      <c r="OXZ36">
        <f>Parameters!OXZ238</f>
        <v>0</v>
      </c>
      <c r="OYA36">
        <f>Parameters!OYA238</f>
        <v>0</v>
      </c>
      <c r="OYB36">
        <f>Parameters!OYB238</f>
        <v>0</v>
      </c>
      <c r="OYC36">
        <f>Parameters!OYC238</f>
        <v>0</v>
      </c>
      <c r="OYD36">
        <f>Parameters!OYD238</f>
        <v>0</v>
      </c>
      <c r="OYE36">
        <f>Parameters!OYE238</f>
        <v>0</v>
      </c>
      <c r="OYF36">
        <f>Parameters!OYF238</f>
        <v>0</v>
      </c>
      <c r="OYG36">
        <f>Parameters!OYG238</f>
        <v>0</v>
      </c>
      <c r="OYH36">
        <f>Parameters!OYH238</f>
        <v>0</v>
      </c>
      <c r="OYI36">
        <f>Parameters!OYI238</f>
        <v>0</v>
      </c>
      <c r="OYJ36">
        <f>Parameters!OYJ238</f>
        <v>0</v>
      </c>
      <c r="OYK36">
        <f>Parameters!OYK238</f>
        <v>0</v>
      </c>
      <c r="OYL36">
        <f>Parameters!OYL238</f>
        <v>0</v>
      </c>
      <c r="OYM36">
        <f>Parameters!OYM238</f>
        <v>0</v>
      </c>
      <c r="OYN36">
        <f>Parameters!OYN238</f>
        <v>0</v>
      </c>
      <c r="OYO36">
        <f>Parameters!OYO238</f>
        <v>0</v>
      </c>
      <c r="OYP36">
        <f>Parameters!OYP238</f>
        <v>0</v>
      </c>
      <c r="OYQ36">
        <f>Parameters!OYQ238</f>
        <v>0</v>
      </c>
      <c r="OYR36">
        <f>Parameters!OYR238</f>
        <v>0</v>
      </c>
      <c r="OYS36">
        <f>Parameters!OYS238</f>
        <v>0</v>
      </c>
      <c r="OYT36">
        <f>Parameters!OYT238</f>
        <v>0</v>
      </c>
      <c r="OYU36">
        <f>Parameters!OYU238</f>
        <v>0</v>
      </c>
      <c r="OYV36">
        <f>Parameters!OYV238</f>
        <v>0</v>
      </c>
      <c r="OYW36">
        <f>Parameters!OYW238</f>
        <v>0</v>
      </c>
      <c r="OYX36">
        <f>Parameters!OYX238</f>
        <v>0</v>
      </c>
      <c r="OYY36">
        <f>Parameters!OYY238</f>
        <v>0</v>
      </c>
      <c r="OYZ36">
        <f>Parameters!OYZ238</f>
        <v>0</v>
      </c>
      <c r="OZA36">
        <f>Parameters!OZA238</f>
        <v>0</v>
      </c>
      <c r="OZB36">
        <f>Parameters!OZB238</f>
        <v>0</v>
      </c>
      <c r="OZC36">
        <f>Parameters!OZC238</f>
        <v>0</v>
      </c>
      <c r="OZD36">
        <f>Parameters!OZD238</f>
        <v>0</v>
      </c>
      <c r="OZE36">
        <f>Parameters!OZE238</f>
        <v>0</v>
      </c>
      <c r="OZF36">
        <f>Parameters!OZF238</f>
        <v>0</v>
      </c>
      <c r="OZG36">
        <f>Parameters!OZG238</f>
        <v>0</v>
      </c>
      <c r="OZH36">
        <f>Parameters!OZH238</f>
        <v>0</v>
      </c>
      <c r="OZI36">
        <f>Parameters!OZI238</f>
        <v>0</v>
      </c>
      <c r="OZJ36">
        <f>Parameters!OZJ238</f>
        <v>0</v>
      </c>
      <c r="OZK36">
        <f>Parameters!OZK238</f>
        <v>0</v>
      </c>
      <c r="OZL36">
        <f>Parameters!OZL238</f>
        <v>0</v>
      </c>
      <c r="OZM36">
        <f>Parameters!OZM238</f>
        <v>0</v>
      </c>
      <c r="OZN36">
        <f>Parameters!OZN238</f>
        <v>0</v>
      </c>
      <c r="OZO36">
        <f>Parameters!OZO238</f>
        <v>0</v>
      </c>
      <c r="OZP36">
        <f>Parameters!OZP238</f>
        <v>0</v>
      </c>
      <c r="OZQ36">
        <f>Parameters!OZQ238</f>
        <v>0</v>
      </c>
      <c r="OZR36">
        <f>Parameters!OZR238</f>
        <v>0</v>
      </c>
      <c r="OZS36">
        <f>Parameters!OZS238</f>
        <v>0</v>
      </c>
      <c r="OZT36">
        <f>Parameters!OZT238</f>
        <v>0</v>
      </c>
      <c r="OZU36">
        <f>Parameters!OZU238</f>
        <v>0</v>
      </c>
      <c r="OZV36">
        <f>Parameters!OZV238</f>
        <v>0</v>
      </c>
      <c r="OZW36">
        <f>Parameters!OZW238</f>
        <v>0</v>
      </c>
      <c r="OZX36">
        <f>Parameters!OZX238</f>
        <v>0</v>
      </c>
      <c r="OZY36">
        <f>Parameters!OZY238</f>
        <v>0</v>
      </c>
      <c r="OZZ36">
        <f>Parameters!OZZ238</f>
        <v>0</v>
      </c>
      <c r="PAA36">
        <f>Parameters!PAA238</f>
        <v>0</v>
      </c>
      <c r="PAB36">
        <f>Parameters!PAB238</f>
        <v>0</v>
      </c>
      <c r="PAC36">
        <f>Parameters!PAC238</f>
        <v>0</v>
      </c>
      <c r="PAD36">
        <f>Parameters!PAD238</f>
        <v>0</v>
      </c>
      <c r="PAE36">
        <f>Parameters!PAE238</f>
        <v>0</v>
      </c>
      <c r="PAF36">
        <f>Parameters!PAF238</f>
        <v>0</v>
      </c>
      <c r="PAG36">
        <f>Parameters!PAG238</f>
        <v>0</v>
      </c>
      <c r="PAH36">
        <f>Parameters!PAH238</f>
        <v>0</v>
      </c>
      <c r="PAI36">
        <f>Parameters!PAI238</f>
        <v>0</v>
      </c>
      <c r="PAJ36">
        <f>Parameters!PAJ238</f>
        <v>0</v>
      </c>
      <c r="PAK36">
        <f>Parameters!PAK238</f>
        <v>0</v>
      </c>
      <c r="PAL36">
        <f>Parameters!PAL238</f>
        <v>0</v>
      </c>
      <c r="PAM36">
        <f>Parameters!PAM238</f>
        <v>0</v>
      </c>
      <c r="PAN36">
        <f>Parameters!PAN238</f>
        <v>0</v>
      </c>
      <c r="PAO36">
        <f>Parameters!PAO238</f>
        <v>0</v>
      </c>
      <c r="PAP36">
        <f>Parameters!PAP238</f>
        <v>0</v>
      </c>
      <c r="PAQ36">
        <f>Parameters!PAQ238</f>
        <v>0</v>
      </c>
      <c r="PAR36">
        <f>Parameters!PAR238</f>
        <v>0</v>
      </c>
      <c r="PAS36">
        <f>Parameters!PAS238</f>
        <v>0</v>
      </c>
      <c r="PAT36">
        <f>Parameters!PAT238</f>
        <v>0</v>
      </c>
      <c r="PAU36">
        <f>Parameters!PAU238</f>
        <v>0</v>
      </c>
      <c r="PAV36">
        <f>Parameters!PAV238</f>
        <v>0</v>
      </c>
      <c r="PAW36">
        <f>Parameters!PAW238</f>
        <v>0</v>
      </c>
      <c r="PAX36">
        <f>Parameters!PAX238</f>
        <v>0</v>
      </c>
      <c r="PAY36">
        <f>Parameters!PAY238</f>
        <v>0</v>
      </c>
      <c r="PAZ36">
        <f>Parameters!PAZ238</f>
        <v>0</v>
      </c>
      <c r="PBA36">
        <f>Parameters!PBA238</f>
        <v>0</v>
      </c>
      <c r="PBB36">
        <f>Parameters!PBB238</f>
        <v>0</v>
      </c>
      <c r="PBC36">
        <f>Parameters!PBC238</f>
        <v>0</v>
      </c>
      <c r="PBD36">
        <f>Parameters!PBD238</f>
        <v>0</v>
      </c>
      <c r="PBE36">
        <f>Parameters!PBE238</f>
        <v>0</v>
      </c>
      <c r="PBF36">
        <f>Parameters!PBF238</f>
        <v>0</v>
      </c>
      <c r="PBG36">
        <f>Parameters!PBG238</f>
        <v>0</v>
      </c>
      <c r="PBH36">
        <f>Parameters!PBH238</f>
        <v>0</v>
      </c>
      <c r="PBI36">
        <f>Parameters!PBI238</f>
        <v>0</v>
      </c>
      <c r="PBJ36">
        <f>Parameters!PBJ238</f>
        <v>0</v>
      </c>
      <c r="PBK36">
        <f>Parameters!PBK238</f>
        <v>0</v>
      </c>
      <c r="PBL36">
        <f>Parameters!PBL238</f>
        <v>0</v>
      </c>
      <c r="PBM36">
        <f>Parameters!PBM238</f>
        <v>0</v>
      </c>
      <c r="PBN36">
        <f>Parameters!PBN238</f>
        <v>0</v>
      </c>
      <c r="PBO36">
        <f>Parameters!PBO238</f>
        <v>0</v>
      </c>
      <c r="PBP36">
        <f>Parameters!PBP238</f>
        <v>0</v>
      </c>
      <c r="PBQ36">
        <f>Parameters!PBQ238</f>
        <v>0</v>
      </c>
      <c r="PBR36">
        <f>Parameters!PBR238</f>
        <v>0</v>
      </c>
      <c r="PBS36">
        <f>Parameters!PBS238</f>
        <v>0</v>
      </c>
      <c r="PBT36">
        <f>Parameters!PBT238</f>
        <v>0</v>
      </c>
      <c r="PBU36">
        <f>Parameters!PBU238</f>
        <v>0</v>
      </c>
      <c r="PBV36">
        <f>Parameters!PBV238</f>
        <v>0</v>
      </c>
      <c r="PBW36">
        <f>Parameters!PBW238</f>
        <v>0</v>
      </c>
      <c r="PBX36">
        <f>Parameters!PBX238</f>
        <v>0</v>
      </c>
      <c r="PBY36">
        <f>Parameters!PBY238</f>
        <v>0</v>
      </c>
      <c r="PBZ36">
        <f>Parameters!PBZ238</f>
        <v>0</v>
      </c>
      <c r="PCA36">
        <f>Parameters!PCA238</f>
        <v>0</v>
      </c>
      <c r="PCB36">
        <f>Parameters!PCB238</f>
        <v>0</v>
      </c>
      <c r="PCC36">
        <f>Parameters!PCC238</f>
        <v>0</v>
      </c>
      <c r="PCD36">
        <f>Parameters!PCD238</f>
        <v>0</v>
      </c>
      <c r="PCE36">
        <f>Parameters!PCE238</f>
        <v>0</v>
      </c>
      <c r="PCF36">
        <f>Parameters!PCF238</f>
        <v>0</v>
      </c>
      <c r="PCG36">
        <f>Parameters!PCG238</f>
        <v>0</v>
      </c>
      <c r="PCH36">
        <f>Parameters!PCH238</f>
        <v>0</v>
      </c>
      <c r="PCI36">
        <f>Parameters!PCI238</f>
        <v>0</v>
      </c>
      <c r="PCJ36">
        <f>Parameters!PCJ238</f>
        <v>0</v>
      </c>
      <c r="PCK36">
        <f>Parameters!PCK238</f>
        <v>0</v>
      </c>
      <c r="PCL36">
        <f>Parameters!PCL238</f>
        <v>0</v>
      </c>
      <c r="PCM36">
        <f>Parameters!PCM238</f>
        <v>0</v>
      </c>
      <c r="PCN36">
        <f>Parameters!PCN238</f>
        <v>0</v>
      </c>
      <c r="PCO36">
        <f>Parameters!PCO238</f>
        <v>0</v>
      </c>
      <c r="PCP36">
        <f>Parameters!PCP238</f>
        <v>0</v>
      </c>
      <c r="PCQ36">
        <f>Parameters!PCQ238</f>
        <v>0</v>
      </c>
      <c r="PCR36">
        <f>Parameters!PCR238</f>
        <v>0</v>
      </c>
      <c r="PCS36">
        <f>Parameters!PCS238</f>
        <v>0</v>
      </c>
      <c r="PCT36">
        <f>Parameters!PCT238</f>
        <v>0</v>
      </c>
      <c r="PCU36">
        <f>Parameters!PCU238</f>
        <v>0</v>
      </c>
      <c r="PCV36">
        <f>Parameters!PCV238</f>
        <v>0</v>
      </c>
      <c r="PCW36">
        <f>Parameters!PCW238</f>
        <v>0</v>
      </c>
      <c r="PCX36">
        <f>Parameters!PCX238</f>
        <v>0</v>
      </c>
      <c r="PCY36">
        <f>Parameters!PCY238</f>
        <v>0</v>
      </c>
      <c r="PCZ36">
        <f>Parameters!PCZ238</f>
        <v>0</v>
      </c>
      <c r="PDA36">
        <f>Parameters!PDA238</f>
        <v>0</v>
      </c>
      <c r="PDB36">
        <f>Parameters!PDB238</f>
        <v>0</v>
      </c>
      <c r="PDC36">
        <f>Parameters!PDC238</f>
        <v>0</v>
      </c>
      <c r="PDD36">
        <f>Parameters!PDD238</f>
        <v>0</v>
      </c>
      <c r="PDE36">
        <f>Parameters!PDE238</f>
        <v>0</v>
      </c>
      <c r="PDF36">
        <f>Parameters!PDF238</f>
        <v>0</v>
      </c>
      <c r="PDG36">
        <f>Parameters!PDG238</f>
        <v>0</v>
      </c>
      <c r="PDH36">
        <f>Parameters!PDH238</f>
        <v>0</v>
      </c>
      <c r="PDI36">
        <f>Parameters!PDI238</f>
        <v>0</v>
      </c>
      <c r="PDJ36">
        <f>Parameters!PDJ238</f>
        <v>0</v>
      </c>
      <c r="PDK36">
        <f>Parameters!PDK238</f>
        <v>0</v>
      </c>
      <c r="PDL36">
        <f>Parameters!PDL238</f>
        <v>0</v>
      </c>
      <c r="PDM36">
        <f>Parameters!PDM238</f>
        <v>0</v>
      </c>
      <c r="PDN36">
        <f>Parameters!PDN238</f>
        <v>0</v>
      </c>
      <c r="PDO36">
        <f>Parameters!PDO238</f>
        <v>0</v>
      </c>
      <c r="PDP36">
        <f>Parameters!PDP238</f>
        <v>0</v>
      </c>
      <c r="PDQ36">
        <f>Parameters!PDQ238</f>
        <v>0</v>
      </c>
      <c r="PDR36">
        <f>Parameters!PDR238</f>
        <v>0</v>
      </c>
      <c r="PDS36">
        <f>Parameters!PDS238</f>
        <v>0</v>
      </c>
      <c r="PDT36">
        <f>Parameters!PDT238</f>
        <v>0</v>
      </c>
      <c r="PDU36">
        <f>Parameters!PDU238</f>
        <v>0</v>
      </c>
      <c r="PDV36">
        <f>Parameters!PDV238</f>
        <v>0</v>
      </c>
      <c r="PDW36">
        <f>Parameters!PDW238</f>
        <v>0</v>
      </c>
      <c r="PDX36">
        <f>Parameters!PDX238</f>
        <v>0</v>
      </c>
      <c r="PDY36">
        <f>Parameters!PDY238</f>
        <v>0</v>
      </c>
      <c r="PDZ36">
        <f>Parameters!PDZ238</f>
        <v>0</v>
      </c>
      <c r="PEA36">
        <f>Parameters!PEA238</f>
        <v>0</v>
      </c>
      <c r="PEB36">
        <f>Parameters!PEB238</f>
        <v>0</v>
      </c>
      <c r="PEC36">
        <f>Parameters!PEC238</f>
        <v>0</v>
      </c>
      <c r="PED36">
        <f>Parameters!PED238</f>
        <v>0</v>
      </c>
      <c r="PEE36">
        <f>Parameters!PEE238</f>
        <v>0</v>
      </c>
      <c r="PEF36">
        <f>Parameters!PEF238</f>
        <v>0</v>
      </c>
      <c r="PEG36">
        <f>Parameters!PEG238</f>
        <v>0</v>
      </c>
      <c r="PEH36">
        <f>Parameters!PEH238</f>
        <v>0</v>
      </c>
      <c r="PEI36">
        <f>Parameters!PEI238</f>
        <v>0</v>
      </c>
      <c r="PEJ36">
        <f>Parameters!PEJ238</f>
        <v>0</v>
      </c>
      <c r="PEK36">
        <f>Parameters!PEK238</f>
        <v>0</v>
      </c>
      <c r="PEL36">
        <f>Parameters!PEL238</f>
        <v>0</v>
      </c>
      <c r="PEM36">
        <f>Parameters!PEM238</f>
        <v>0</v>
      </c>
      <c r="PEN36">
        <f>Parameters!PEN238</f>
        <v>0</v>
      </c>
      <c r="PEO36">
        <f>Parameters!PEO238</f>
        <v>0</v>
      </c>
      <c r="PEP36">
        <f>Parameters!PEP238</f>
        <v>0</v>
      </c>
      <c r="PEQ36">
        <f>Parameters!PEQ238</f>
        <v>0</v>
      </c>
      <c r="PER36">
        <f>Parameters!PER238</f>
        <v>0</v>
      </c>
      <c r="PES36">
        <f>Parameters!PES238</f>
        <v>0</v>
      </c>
      <c r="PET36">
        <f>Parameters!PET238</f>
        <v>0</v>
      </c>
      <c r="PEU36">
        <f>Parameters!PEU238</f>
        <v>0</v>
      </c>
      <c r="PEV36">
        <f>Parameters!PEV238</f>
        <v>0</v>
      </c>
      <c r="PEW36">
        <f>Parameters!PEW238</f>
        <v>0</v>
      </c>
      <c r="PEX36">
        <f>Parameters!PEX238</f>
        <v>0</v>
      </c>
      <c r="PEY36">
        <f>Parameters!PEY238</f>
        <v>0</v>
      </c>
      <c r="PEZ36">
        <f>Parameters!PEZ238</f>
        <v>0</v>
      </c>
      <c r="PFA36">
        <f>Parameters!PFA238</f>
        <v>0</v>
      </c>
      <c r="PFB36">
        <f>Parameters!PFB238</f>
        <v>0</v>
      </c>
      <c r="PFC36">
        <f>Parameters!PFC238</f>
        <v>0</v>
      </c>
      <c r="PFD36">
        <f>Parameters!PFD238</f>
        <v>0</v>
      </c>
      <c r="PFE36">
        <f>Parameters!PFE238</f>
        <v>0</v>
      </c>
      <c r="PFF36">
        <f>Parameters!PFF238</f>
        <v>0</v>
      </c>
      <c r="PFG36">
        <f>Parameters!PFG238</f>
        <v>0</v>
      </c>
      <c r="PFH36">
        <f>Parameters!PFH238</f>
        <v>0</v>
      </c>
      <c r="PFI36">
        <f>Parameters!PFI238</f>
        <v>0</v>
      </c>
      <c r="PFJ36">
        <f>Parameters!PFJ238</f>
        <v>0</v>
      </c>
      <c r="PFK36">
        <f>Parameters!PFK238</f>
        <v>0</v>
      </c>
      <c r="PFL36">
        <f>Parameters!PFL238</f>
        <v>0</v>
      </c>
      <c r="PFM36">
        <f>Parameters!PFM238</f>
        <v>0</v>
      </c>
      <c r="PFN36">
        <f>Parameters!PFN238</f>
        <v>0</v>
      </c>
      <c r="PFO36">
        <f>Parameters!PFO238</f>
        <v>0</v>
      </c>
      <c r="PFP36">
        <f>Parameters!PFP238</f>
        <v>0</v>
      </c>
      <c r="PFQ36">
        <f>Parameters!PFQ238</f>
        <v>0</v>
      </c>
      <c r="PFR36">
        <f>Parameters!PFR238</f>
        <v>0</v>
      </c>
      <c r="PFS36">
        <f>Parameters!PFS238</f>
        <v>0</v>
      </c>
      <c r="PFT36">
        <f>Parameters!PFT238</f>
        <v>0</v>
      </c>
      <c r="PFU36">
        <f>Parameters!PFU238</f>
        <v>0</v>
      </c>
      <c r="PFV36">
        <f>Parameters!PFV238</f>
        <v>0</v>
      </c>
      <c r="PFW36">
        <f>Parameters!PFW238</f>
        <v>0</v>
      </c>
      <c r="PFX36">
        <f>Parameters!PFX238</f>
        <v>0</v>
      </c>
      <c r="PFY36">
        <f>Parameters!PFY238</f>
        <v>0</v>
      </c>
      <c r="PFZ36">
        <f>Parameters!PFZ238</f>
        <v>0</v>
      </c>
      <c r="PGA36">
        <f>Parameters!PGA238</f>
        <v>0</v>
      </c>
      <c r="PGB36">
        <f>Parameters!PGB238</f>
        <v>0</v>
      </c>
      <c r="PGC36">
        <f>Parameters!PGC238</f>
        <v>0</v>
      </c>
      <c r="PGD36">
        <f>Parameters!PGD238</f>
        <v>0</v>
      </c>
      <c r="PGE36">
        <f>Parameters!PGE238</f>
        <v>0</v>
      </c>
      <c r="PGF36">
        <f>Parameters!PGF238</f>
        <v>0</v>
      </c>
      <c r="PGG36">
        <f>Parameters!PGG238</f>
        <v>0</v>
      </c>
      <c r="PGH36">
        <f>Parameters!PGH238</f>
        <v>0</v>
      </c>
      <c r="PGI36">
        <f>Parameters!PGI238</f>
        <v>0</v>
      </c>
      <c r="PGJ36">
        <f>Parameters!PGJ238</f>
        <v>0</v>
      </c>
      <c r="PGK36">
        <f>Parameters!PGK238</f>
        <v>0</v>
      </c>
      <c r="PGL36">
        <f>Parameters!PGL238</f>
        <v>0</v>
      </c>
      <c r="PGM36">
        <f>Parameters!PGM238</f>
        <v>0</v>
      </c>
      <c r="PGN36">
        <f>Parameters!PGN238</f>
        <v>0</v>
      </c>
      <c r="PGO36">
        <f>Parameters!PGO238</f>
        <v>0</v>
      </c>
      <c r="PGP36">
        <f>Parameters!PGP238</f>
        <v>0</v>
      </c>
      <c r="PGQ36">
        <f>Parameters!PGQ238</f>
        <v>0</v>
      </c>
      <c r="PGR36">
        <f>Parameters!PGR238</f>
        <v>0</v>
      </c>
      <c r="PGS36">
        <f>Parameters!PGS238</f>
        <v>0</v>
      </c>
      <c r="PGT36">
        <f>Parameters!PGT238</f>
        <v>0</v>
      </c>
      <c r="PGU36">
        <f>Parameters!PGU238</f>
        <v>0</v>
      </c>
      <c r="PGV36">
        <f>Parameters!PGV238</f>
        <v>0</v>
      </c>
      <c r="PGW36">
        <f>Parameters!PGW238</f>
        <v>0</v>
      </c>
      <c r="PGX36">
        <f>Parameters!PGX238</f>
        <v>0</v>
      </c>
      <c r="PGY36">
        <f>Parameters!PGY238</f>
        <v>0</v>
      </c>
      <c r="PGZ36">
        <f>Parameters!PGZ238</f>
        <v>0</v>
      </c>
      <c r="PHA36">
        <f>Parameters!PHA238</f>
        <v>0</v>
      </c>
      <c r="PHB36">
        <f>Parameters!PHB238</f>
        <v>0</v>
      </c>
      <c r="PHC36">
        <f>Parameters!PHC238</f>
        <v>0</v>
      </c>
      <c r="PHD36">
        <f>Parameters!PHD238</f>
        <v>0</v>
      </c>
      <c r="PHE36">
        <f>Parameters!PHE238</f>
        <v>0</v>
      </c>
      <c r="PHF36">
        <f>Parameters!PHF238</f>
        <v>0</v>
      </c>
      <c r="PHG36">
        <f>Parameters!PHG238</f>
        <v>0</v>
      </c>
      <c r="PHH36">
        <f>Parameters!PHH238</f>
        <v>0</v>
      </c>
      <c r="PHI36">
        <f>Parameters!PHI238</f>
        <v>0</v>
      </c>
      <c r="PHJ36">
        <f>Parameters!PHJ238</f>
        <v>0</v>
      </c>
      <c r="PHK36">
        <f>Parameters!PHK238</f>
        <v>0</v>
      </c>
      <c r="PHL36">
        <f>Parameters!PHL238</f>
        <v>0</v>
      </c>
      <c r="PHM36">
        <f>Parameters!PHM238</f>
        <v>0</v>
      </c>
      <c r="PHN36">
        <f>Parameters!PHN238</f>
        <v>0</v>
      </c>
      <c r="PHO36">
        <f>Parameters!PHO238</f>
        <v>0</v>
      </c>
      <c r="PHP36">
        <f>Parameters!PHP238</f>
        <v>0</v>
      </c>
      <c r="PHQ36">
        <f>Parameters!PHQ238</f>
        <v>0</v>
      </c>
      <c r="PHR36">
        <f>Parameters!PHR238</f>
        <v>0</v>
      </c>
      <c r="PHS36">
        <f>Parameters!PHS238</f>
        <v>0</v>
      </c>
      <c r="PHT36">
        <f>Parameters!PHT238</f>
        <v>0</v>
      </c>
      <c r="PHU36">
        <f>Parameters!PHU238</f>
        <v>0</v>
      </c>
      <c r="PHV36">
        <f>Parameters!PHV238</f>
        <v>0</v>
      </c>
      <c r="PHW36">
        <f>Parameters!PHW238</f>
        <v>0</v>
      </c>
      <c r="PHX36">
        <f>Parameters!PHX238</f>
        <v>0</v>
      </c>
      <c r="PHY36">
        <f>Parameters!PHY238</f>
        <v>0</v>
      </c>
      <c r="PHZ36">
        <f>Parameters!PHZ238</f>
        <v>0</v>
      </c>
      <c r="PIA36">
        <f>Parameters!PIA238</f>
        <v>0</v>
      </c>
      <c r="PIB36">
        <f>Parameters!PIB238</f>
        <v>0</v>
      </c>
      <c r="PIC36">
        <f>Parameters!PIC238</f>
        <v>0</v>
      </c>
      <c r="PID36">
        <f>Parameters!PID238</f>
        <v>0</v>
      </c>
      <c r="PIE36">
        <f>Parameters!PIE238</f>
        <v>0</v>
      </c>
      <c r="PIF36">
        <f>Parameters!PIF238</f>
        <v>0</v>
      </c>
      <c r="PIG36">
        <f>Parameters!PIG238</f>
        <v>0</v>
      </c>
      <c r="PIH36">
        <f>Parameters!PIH238</f>
        <v>0</v>
      </c>
      <c r="PII36">
        <f>Parameters!PII238</f>
        <v>0</v>
      </c>
      <c r="PIJ36">
        <f>Parameters!PIJ238</f>
        <v>0</v>
      </c>
      <c r="PIK36">
        <f>Parameters!PIK238</f>
        <v>0</v>
      </c>
      <c r="PIL36">
        <f>Parameters!PIL238</f>
        <v>0</v>
      </c>
      <c r="PIM36">
        <f>Parameters!PIM238</f>
        <v>0</v>
      </c>
      <c r="PIN36">
        <f>Parameters!PIN238</f>
        <v>0</v>
      </c>
      <c r="PIO36">
        <f>Parameters!PIO238</f>
        <v>0</v>
      </c>
      <c r="PIP36">
        <f>Parameters!PIP238</f>
        <v>0</v>
      </c>
      <c r="PIQ36">
        <f>Parameters!PIQ238</f>
        <v>0</v>
      </c>
      <c r="PIR36">
        <f>Parameters!PIR238</f>
        <v>0</v>
      </c>
      <c r="PIS36">
        <f>Parameters!PIS238</f>
        <v>0</v>
      </c>
      <c r="PIT36">
        <f>Parameters!PIT238</f>
        <v>0</v>
      </c>
      <c r="PIU36">
        <f>Parameters!PIU238</f>
        <v>0</v>
      </c>
      <c r="PIV36">
        <f>Parameters!PIV238</f>
        <v>0</v>
      </c>
      <c r="PIW36">
        <f>Parameters!PIW238</f>
        <v>0</v>
      </c>
      <c r="PIX36">
        <f>Parameters!PIX238</f>
        <v>0</v>
      </c>
      <c r="PIY36">
        <f>Parameters!PIY238</f>
        <v>0</v>
      </c>
      <c r="PIZ36">
        <f>Parameters!PIZ238</f>
        <v>0</v>
      </c>
      <c r="PJA36">
        <f>Parameters!PJA238</f>
        <v>0</v>
      </c>
      <c r="PJB36">
        <f>Parameters!PJB238</f>
        <v>0</v>
      </c>
      <c r="PJC36">
        <f>Parameters!PJC238</f>
        <v>0</v>
      </c>
      <c r="PJD36">
        <f>Parameters!PJD238</f>
        <v>0</v>
      </c>
      <c r="PJE36">
        <f>Parameters!PJE238</f>
        <v>0</v>
      </c>
      <c r="PJF36">
        <f>Parameters!PJF238</f>
        <v>0</v>
      </c>
      <c r="PJG36">
        <f>Parameters!PJG238</f>
        <v>0</v>
      </c>
      <c r="PJH36">
        <f>Parameters!PJH238</f>
        <v>0</v>
      </c>
      <c r="PJI36">
        <f>Parameters!PJI238</f>
        <v>0</v>
      </c>
      <c r="PJJ36">
        <f>Parameters!PJJ238</f>
        <v>0</v>
      </c>
      <c r="PJK36">
        <f>Parameters!PJK238</f>
        <v>0</v>
      </c>
      <c r="PJL36">
        <f>Parameters!PJL238</f>
        <v>0</v>
      </c>
      <c r="PJM36">
        <f>Parameters!PJM238</f>
        <v>0</v>
      </c>
      <c r="PJN36">
        <f>Parameters!PJN238</f>
        <v>0</v>
      </c>
      <c r="PJO36">
        <f>Parameters!PJO238</f>
        <v>0</v>
      </c>
      <c r="PJP36">
        <f>Parameters!PJP238</f>
        <v>0</v>
      </c>
      <c r="PJQ36">
        <f>Parameters!PJQ238</f>
        <v>0</v>
      </c>
      <c r="PJR36">
        <f>Parameters!PJR238</f>
        <v>0</v>
      </c>
      <c r="PJS36">
        <f>Parameters!PJS238</f>
        <v>0</v>
      </c>
      <c r="PJT36">
        <f>Parameters!PJT238</f>
        <v>0</v>
      </c>
      <c r="PJU36">
        <f>Parameters!PJU238</f>
        <v>0</v>
      </c>
      <c r="PJV36">
        <f>Parameters!PJV238</f>
        <v>0</v>
      </c>
      <c r="PJW36">
        <f>Parameters!PJW238</f>
        <v>0</v>
      </c>
      <c r="PJX36">
        <f>Parameters!PJX238</f>
        <v>0</v>
      </c>
      <c r="PJY36">
        <f>Parameters!PJY238</f>
        <v>0</v>
      </c>
      <c r="PJZ36">
        <f>Parameters!PJZ238</f>
        <v>0</v>
      </c>
      <c r="PKA36">
        <f>Parameters!PKA238</f>
        <v>0</v>
      </c>
      <c r="PKB36">
        <f>Parameters!PKB238</f>
        <v>0</v>
      </c>
      <c r="PKC36">
        <f>Parameters!PKC238</f>
        <v>0</v>
      </c>
      <c r="PKD36">
        <f>Parameters!PKD238</f>
        <v>0</v>
      </c>
      <c r="PKE36">
        <f>Parameters!PKE238</f>
        <v>0</v>
      </c>
      <c r="PKF36">
        <f>Parameters!PKF238</f>
        <v>0</v>
      </c>
      <c r="PKG36">
        <f>Parameters!PKG238</f>
        <v>0</v>
      </c>
      <c r="PKH36">
        <f>Parameters!PKH238</f>
        <v>0</v>
      </c>
      <c r="PKI36">
        <f>Parameters!PKI238</f>
        <v>0</v>
      </c>
      <c r="PKJ36">
        <f>Parameters!PKJ238</f>
        <v>0</v>
      </c>
      <c r="PKK36">
        <f>Parameters!PKK238</f>
        <v>0</v>
      </c>
      <c r="PKL36">
        <f>Parameters!PKL238</f>
        <v>0</v>
      </c>
      <c r="PKM36">
        <f>Parameters!PKM238</f>
        <v>0</v>
      </c>
      <c r="PKN36">
        <f>Parameters!PKN238</f>
        <v>0</v>
      </c>
      <c r="PKO36">
        <f>Parameters!PKO238</f>
        <v>0</v>
      </c>
      <c r="PKP36">
        <f>Parameters!PKP238</f>
        <v>0</v>
      </c>
      <c r="PKQ36">
        <f>Parameters!PKQ238</f>
        <v>0</v>
      </c>
      <c r="PKR36">
        <f>Parameters!PKR238</f>
        <v>0</v>
      </c>
      <c r="PKS36">
        <f>Parameters!PKS238</f>
        <v>0</v>
      </c>
      <c r="PKT36">
        <f>Parameters!PKT238</f>
        <v>0</v>
      </c>
      <c r="PKU36">
        <f>Parameters!PKU238</f>
        <v>0</v>
      </c>
      <c r="PKV36">
        <f>Parameters!PKV238</f>
        <v>0</v>
      </c>
      <c r="PKW36">
        <f>Parameters!PKW238</f>
        <v>0</v>
      </c>
      <c r="PKX36">
        <f>Parameters!PKX238</f>
        <v>0</v>
      </c>
      <c r="PKY36">
        <f>Parameters!PKY238</f>
        <v>0</v>
      </c>
      <c r="PKZ36">
        <f>Parameters!PKZ238</f>
        <v>0</v>
      </c>
      <c r="PLA36">
        <f>Parameters!PLA238</f>
        <v>0</v>
      </c>
      <c r="PLB36">
        <f>Parameters!PLB238</f>
        <v>0</v>
      </c>
      <c r="PLC36">
        <f>Parameters!PLC238</f>
        <v>0</v>
      </c>
      <c r="PLD36">
        <f>Parameters!PLD238</f>
        <v>0</v>
      </c>
      <c r="PLE36">
        <f>Parameters!PLE238</f>
        <v>0</v>
      </c>
      <c r="PLF36">
        <f>Parameters!PLF238</f>
        <v>0</v>
      </c>
      <c r="PLG36">
        <f>Parameters!PLG238</f>
        <v>0</v>
      </c>
      <c r="PLH36">
        <f>Parameters!PLH238</f>
        <v>0</v>
      </c>
      <c r="PLI36">
        <f>Parameters!PLI238</f>
        <v>0</v>
      </c>
      <c r="PLJ36">
        <f>Parameters!PLJ238</f>
        <v>0</v>
      </c>
      <c r="PLK36">
        <f>Parameters!PLK238</f>
        <v>0</v>
      </c>
      <c r="PLL36">
        <f>Parameters!PLL238</f>
        <v>0</v>
      </c>
      <c r="PLM36">
        <f>Parameters!PLM238</f>
        <v>0</v>
      </c>
      <c r="PLN36">
        <f>Parameters!PLN238</f>
        <v>0</v>
      </c>
      <c r="PLO36">
        <f>Parameters!PLO238</f>
        <v>0</v>
      </c>
      <c r="PLP36">
        <f>Parameters!PLP238</f>
        <v>0</v>
      </c>
      <c r="PLQ36">
        <f>Parameters!PLQ238</f>
        <v>0</v>
      </c>
      <c r="PLR36">
        <f>Parameters!PLR238</f>
        <v>0</v>
      </c>
      <c r="PLS36">
        <f>Parameters!PLS238</f>
        <v>0</v>
      </c>
      <c r="PLT36">
        <f>Parameters!PLT238</f>
        <v>0</v>
      </c>
      <c r="PLU36">
        <f>Parameters!PLU238</f>
        <v>0</v>
      </c>
      <c r="PLV36">
        <f>Parameters!PLV238</f>
        <v>0</v>
      </c>
      <c r="PLW36">
        <f>Parameters!PLW238</f>
        <v>0</v>
      </c>
      <c r="PLX36">
        <f>Parameters!PLX238</f>
        <v>0</v>
      </c>
      <c r="PLY36">
        <f>Parameters!PLY238</f>
        <v>0</v>
      </c>
      <c r="PLZ36">
        <f>Parameters!PLZ238</f>
        <v>0</v>
      </c>
      <c r="PMA36">
        <f>Parameters!PMA238</f>
        <v>0</v>
      </c>
      <c r="PMB36">
        <f>Parameters!PMB238</f>
        <v>0</v>
      </c>
      <c r="PMC36">
        <f>Parameters!PMC238</f>
        <v>0</v>
      </c>
      <c r="PMD36">
        <f>Parameters!PMD238</f>
        <v>0</v>
      </c>
      <c r="PME36">
        <f>Parameters!PME238</f>
        <v>0</v>
      </c>
      <c r="PMF36">
        <f>Parameters!PMF238</f>
        <v>0</v>
      </c>
      <c r="PMG36">
        <f>Parameters!PMG238</f>
        <v>0</v>
      </c>
      <c r="PMH36">
        <f>Parameters!PMH238</f>
        <v>0</v>
      </c>
      <c r="PMI36">
        <f>Parameters!PMI238</f>
        <v>0</v>
      </c>
      <c r="PMJ36">
        <f>Parameters!PMJ238</f>
        <v>0</v>
      </c>
      <c r="PMK36">
        <f>Parameters!PMK238</f>
        <v>0</v>
      </c>
      <c r="PML36">
        <f>Parameters!PML238</f>
        <v>0</v>
      </c>
      <c r="PMM36">
        <f>Parameters!PMM238</f>
        <v>0</v>
      </c>
      <c r="PMN36">
        <f>Parameters!PMN238</f>
        <v>0</v>
      </c>
      <c r="PMO36">
        <f>Parameters!PMO238</f>
        <v>0</v>
      </c>
      <c r="PMP36">
        <f>Parameters!PMP238</f>
        <v>0</v>
      </c>
      <c r="PMQ36">
        <f>Parameters!PMQ238</f>
        <v>0</v>
      </c>
      <c r="PMR36">
        <f>Parameters!PMR238</f>
        <v>0</v>
      </c>
      <c r="PMS36">
        <f>Parameters!PMS238</f>
        <v>0</v>
      </c>
      <c r="PMT36">
        <f>Parameters!PMT238</f>
        <v>0</v>
      </c>
      <c r="PMU36">
        <f>Parameters!PMU238</f>
        <v>0</v>
      </c>
      <c r="PMV36">
        <f>Parameters!PMV238</f>
        <v>0</v>
      </c>
      <c r="PMW36">
        <f>Parameters!PMW238</f>
        <v>0</v>
      </c>
      <c r="PMX36">
        <f>Parameters!PMX238</f>
        <v>0</v>
      </c>
      <c r="PMY36">
        <f>Parameters!PMY238</f>
        <v>0</v>
      </c>
      <c r="PMZ36">
        <f>Parameters!PMZ238</f>
        <v>0</v>
      </c>
      <c r="PNA36">
        <f>Parameters!PNA238</f>
        <v>0</v>
      </c>
      <c r="PNB36">
        <f>Parameters!PNB238</f>
        <v>0</v>
      </c>
      <c r="PNC36">
        <f>Parameters!PNC238</f>
        <v>0</v>
      </c>
      <c r="PND36">
        <f>Parameters!PND238</f>
        <v>0</v>
      </c>
      <c r="PNE36">
        <f>Parameters!PNE238</f>
        <v>0</v>
      </c>
      <c r="PNF36">
        <f>Parameters!PNF238</f>
        <v>0</v>
      </c>
      <c r="PNG36">
        <f>Parameters!PNG238</f>
        <v>0</v>
      </c>
      <c r="PNH36">
        <f>Parameters!PNH238</f>
        <v>0</v>
      </c>
      <c r="PNI36">
        <f>Parameters!PNI238</f>
        <v>0</v>
      </c>
      <c r="PNJ36">
        <f>Parameters!PNJ238</f>
        <v>0</v>
      </c>
      <c r="PNK36">
        <f>Parameters!PNK238</f>
        <v>0</v>
      </c>
      <c r="PNL36">
        <f>Parameters!PNL238</f>
        <v>0</v>
      </c>
      <c r="PNM36">
        <f>Parameters!PNM238</f>
        <v>0</v>
      </c>
      <c r="PNN36">
        <f>Parameters!PNN238</f>
        <v>0</v>
      </c>
      <c r="PNO36">
        <f>Parameters!PNO238</f>
        <v>0</v>
      </c>
      <c r="PNP36">
        <f>Parameters!PNP238</f>
        <v>0</v>
      </c>
      <c r="PNQ36">
        <f>Parameters!PNQ238</f>
        <v>0</v>
      </c>
      <c r="PNR36">
        <f>Parameters!PNR238</f>
        <v>0</v>
      </c>
      <c r="PNS36">
        <f>Parameters!PNS238</f>
        <v>0</v>
      </c>
      <c r="PNT36">
        <f>Parameters!PNT238</f>
        <v>0</v>
      </c>
      <c r="PNU36">
        <f>Parameters!PNU238</f>
        <v>0</v>
      </c>
      <c r="PNV36">
        <f>Parameters!PNV238</f>
        <v>0</v>
      </c>
      <c r="PNW36">
        <f>Parameters!PNW238</f>
        <v>0</v>
      </c>
      <c r="PNX36">
        <f>Parameters!PNX238</f>
        <v>0</v>
      </c>
      <c r="PNY36">
        <f>Parameters!PNY238</f>
        <v>0</v>
      </c>
      <c r="PNZ36">
        <f>Parameters!PNZ238</f>
        <v>0</v>
      </c>
      <c r="POA36">
        <f>Parameters!POA238</f>
        <v>0</v>
      </c>
      <c r="POB36">
        <f>Parameters!POB238</f>
        <v>0</v>
      </c>
      <c r="POC36">
        <f>Parameters!POC238</f>
        <v>0</v>
      </c>
      <c r="POD36">
        <f>Parameters!POD238</f>
        <v>0</v>
      </c>
      <c r="POE36">
        <f>Parameters!POE238</f>
        <v>0</v>
      </c>
      <c r="POF36">
        <f>Parameters!POF238</f>
        <v>0</v>
      </c>
      <c r="POG36">
        <f>Parameters!POG238</f>
        <v>0</v>
      </c>
      <c r="POH36">
        <f>Parameters!POH238</f>
        <v>0</v>
      </c>
      <c r="POI36">
        <f>Parameters!POI238</f>
        <v>0</v>
      </c>
      <c r="POJ36">
        <f>Parameters!POJ238</f>
        <v>0</v>
      </c>
      <c r="POK36">
        <f>Parameters!POK238</f>
        <v>0</v>
      </c>
      <c r="POL36">
        <f>Parameters!POL238</f>
        <v>0</v>
      </c>
      <c r="POM36">
        <f>Parameters!POM238</f>
        <v>0</v>
      </c>
      <c r="PON36">
        <f>Parameters!PON238</f>
        <v>0</v>
      </c>
      <c r="POO36">
        <f>Parameters!POO238</f>
        <v>0</v>
      </c>
      <c r="POP36">
        <f>Parameters!POP238</f>
        <v>0</v>
      </c>
      <c r="POQ36">
        <f>Parameters!POQ238</f>
        <v>0</v>
      </c>
      <c r="POR36">
        <f>Parameters!POR238</f>
        <v>0</v>
      </c>
      <c r="POS36">
        <f>Parameters!POS238</f>
        <v>0</v>
      </c>
      <c r="POT36">
        <f>Parameters!POT238</f>
        <v>0</v>
      </c>
      <c r="POU36">
        <f>Parameters!POU238</f>
        <v>0</v>
      </c>
      <c r="POV36">
        <f>Parameters!POV238</f>
        <v>0</v>
      </c>
      <c r="POW36">
        <f>Parameters!POW238</f>
        <v>0</v>
      </c>
      <c r="POX36">
        <f>Parameters!POX238</f>
        <v>0</v>
      </c>
      <c r="POY36">
        <f>Parameters!POY238</f>
        <v>0</v>
      </c>
      <c r="POZ36">
        <f>Parameters!POZ238</f>
        <v>0</v>
      </c>
      <c r="PPA36">
        <f>Parameters!PPA238</f>
        <v>0</v>
      </c>
      <c r="PPB36">
        <f>Parameters!PPB238</f>
        <v>0</v>
      </c>
      <c r="PPC36">
        <f>Parameters!PPC238</f>
        <v>0</v>
      </c>
      <c r="PPD36">
        <f>Parameters!PPD238</f>
        <v>0</v>
      </c>
      <c r="PPE36">
        <f>Parameters!PPE238</f>
        <v>0</v>
      </c>
      <c r="PPF36">
        <f>Parameters!PPF238</f>
        <v>0</v>
      </c>
      <c r="PPG36">
        <f>Parameters!PPG238</f>
        <v>0</v>
      </c>
      <c r="PPH36">
        <f>Parameters!PPH238</f>
        <v>0</v>
      </c>
      <c r="PPI36">
        <f>Parameters!PPI238</f>
        <v>0</v>
      </c>
      <c r="PPJ36">
        <f>Parameters!PPJ238</f>
        <v>0</v>
      </c>
      <c r="PPK36">
        <f>Parameters!PPK238</f>
        <v>0</v>
      </c>
      <c r="PPL36">
        <f>Parameters!PPL238</f>
        <v>0</v>
      </c>
      <c r="PPM36">
        <f>Parameters!PPM238</f>
        <v>0</v>
      </c>
      <c r="PPN36">
        <f>Parameters!PPN238</f>
        <v>0</v>
      </c>
      <c r="PPO36">
        <f>Parameters!PPO238</f>
        <v>0</v>
      </c>
      <c r="PPP36">
        <f>Parameters!PPP238</f>
        <v>0</v>
      </c>
      <c r="PPQ36">
        <f>Parameters!PPQ238</f>
        <v>0</v>
      </c>
      <c r="PPR36">
        <f>Parameters!PPR238</f>
        <v>0</v>
      </c>
      <c r="PPS36">
        <f>Parameters!PPS238</f>
        <v>0</v>
      </c>
      <c r="PPT36">
        <f>Parameters!PPT238</f>
        <v>0</v>
      </c>
      <c r="PPU36">
        <f>Parameters!PPU238</f>
        <v>0</v>
      </c>
      <c r="PPV36">
        <f>Parameters!PPV238</f>
        <v>0</v>
      </c>
      <c r="PPW36">
        <f>Parameters!PPW238</f>
        <v>0</v>
      </c>
      <c r="PPX36">
        <f>Parameters!PPX238</f>
        <v>0</v>
      </c>
      <c r="PPY36">
        <f>Parameters!PPY238</f>
        <v>0</v>
      </c>
      <c r="PPZ36">
        <f>Parameters!PPZ238</f>
        <v>0</v>
      </c>
      <c r="PQA36">
        <f>Parameters!PQA238</f>
        <v>0</v>
      </c>
      <c r="PQB36">
        <f>Parameters!PQB238</f>
        <v>0</v>
      </c>
      <c r="PQC36">
        <f>Parameters!PQC238</f>
        <v>0</v>
      </c>
      <c r="PQD36">
        <f>Parameters!PQD238</f>
        <v>0</v>
      </c>
      <c r="PQE36">
        <f>Parameters!PQE238</f>
        <v>0</v>
      </c>
      <c r="PQF36">
        <f>Parameters!PQF238</f>
        <v>0</v>
      </c>
      <c r="PQG36">
        <f>Parameters!PQG238</f>
        <v>0</v>
      </c>
      <c r="PQH36">
        <f>Parameters!PQH238</f>
        <v>0</v>
      </c>
      <c r="PQI36">
        <f>Parameters!PQI238</f>
        <v>0</v>
      </c>
      <c r="PQJ36">
        <f>Parameters!PQJ238</f>
        <v>0</v>
      </c>
      <c r="PQK36">
        <f>Parameters!PQK238</f>
        <v>0</v>
      </c>
      <c r="PQL36">
        <f>Parameters!PQL238</f>
        <v>0</v>
      </c>
      <c r="PQM36">
        <f>Parameters!PQM238</f>
        <v>0</v>
      </c>
      <c r="PQN36">
        <f>Parameters!PQN238</f>
        <v>0</v>
      </c>
      <c r="PQO36">
        <f>Parameters!PQO238</f>
        <v>0</v>
      </c>
      <c r="PQP36">
        <f>Parameters!PQP238</f>
        <v>0</v>
      </c>
      <c r="PQQ36">
        <f>Parameters!PQQ238</f>
        <v>0</v>
      </c>
      <c r="PQR36">
        <f>Parameters!PQR238</f>
        <v>0</v>
      </c>
      <c r="PQS36">
        <f>Parameters!PQS238</f>
        <v>0</v>
      </c>
      <c r="PQT36">
        <f>Parameters!PQT238</f>
        <v>0</v>
      </c>
      <c r="PQU36">
        <f>Parameters!PQU238</f>
        <v>0</v>
      </c>
      <c r="PQV36">
        <f>Parameters!PQV238</f>
        <v>0</v>
      </c>
      <c r="PQW36">
        <f>Parameters!PQW238</f>
        <v>0</v>
      </c>
      <c r="PQX36">
        <f>Parameters!PQX238</f>
        <v>0</v>
      </c>
      <c r="PQY36">
        <f>Parameters!PQY238</f>
        <v>0</v>
      </c>
      <c r="PQZ36">
        <f>Parameters!PQZ238</f>
        <v>0</v>
      </c>
      <c r="PRA36">
        <f>Parameters!PRA238</f>
        <v>0</v>
      </c>
      <c r="PRB36">
        <f>Parameters!PRB238</f>
        <v>0</v>
      </c>
      <c r="PRC36">
        <f>Parameters!PRC238</f>
        <v>0</v>
      </c>
      <c r="PRD36">
        <f>Parameters!PRD238</f>
        <v>0</v>
      </c>
      <c r="PRE36">
        <f>Parameters!PRE238</f>
        <v>0</v>
      </c>
      <c r="PRF36">
        <f>Parameters!PRF238</f>
        <v>0</v>
      </c>
      <c r="PRG36">
        <f>Parameters!PRG238</f>
        <v>0</v>
      </c>
      <c r="PRH36">
        <f>Parameters!PRH238</f>
        <v>0</v>
      </c>
      <c r="PRI36">
        <f>Parameters!PRI238</f>
        <v>0</v>
      </c>
      <c r="PRJ36">
        <f>Parameters!PRJ238</f>
        <v>0</v>
      </c>
      <c r="PRK36">
        <f>Parameters!PRK238</f>
        <v>0</v>
      </c>
      <c r="PRL36">
        <f>Parameters!PRL238</f>
        <v>0</v>
      </c>
      <c r="PRM36">
        <f>Parameters!PRM238</f>
        <v>0</v>
      </c>
      <c r="PRN36">
        <f>Parameters!PRN238</f>
        <v>0</v>
      </c>
      <c r="PRO36">
        <f>Parameters!PRO238</f>
        <v>0</v>
      </c>
      <c r="PRP36">
        <f>Parameters!PRP238</f>
        <v>0</v>
      </c>
      <c r="PRQ36">
        <f>Parameters!PRQ238</f>
        <v>0</v>
      </c>
      <c r="PRR36">
        <f>Parameters!PRR238</f>
        <v>0</v>
      </c>
      <c r="PRS36">
        <f>Parameters!PRS238</f>
        <v>0</v>
      </c>
      <c r="PRT36">
        <f>Parameters!PRT238</f>
        <v>0</v>
      </c>
      <c r="PRU36">
        <f>Parameters!PRU238</f>
        <v>0</v>
      </c>
      <c r="PRV36">
        <f>Parameters!PRV238</f>
        <v>0</v>
      </c>
      <c r="PRW36">
        <f>Parameters!PRW238</f>
        <v>0</v>
      </c>
      <c r="PRX36">
        <f>Parameters!PRX238</f>
        <v>0</v>
      </c>
      <c r="PRY36">
        <f>Parameters!PRY238</f>
        <v>0</v>
      </c>
      <c r="PRZ36">
        <f>Parameters!PRZ238</f>
        <v>0</v>
      </c>
      <c r="PSA36">
        <f>Parameters!PSA238</f>
        <v>0</v>
      </c>
      <c r="PSB36">
        <f>Parameters!PSB238</f>
        <v>0</v>
      </c>
      <c r="PSC36">
        <f>Parameters!PSC238</f>
        <v>0</v>
      </c>
      <c r="PSD36">
        <f>Parameters!PSD238</f>
        <v>0</v>
      </c>
      <c r="PSE36">
        <f>Parameters!PSE238</f>
        <v>0</v>
      </c>
      <c r="PSF36">
        <f>Parameters!PSF238</f>
        <v>0</v>
      </c>
      <c r="PSG36">
        <f>Parameters!PSG238</f>
        <v>0</v>
      </c>
      <c r="PSH36">
        <f>Parameters!PSH238</f>
        <v>0</v>
      </c>
      <c r="PSI36">
        <f>Parameters!PSI238</f>
        <v>0</v>
      </c>
      <c r="PSJ36">
        <f>Parameters!PSJ238</f>
        <v>0</v>
      </c>
      <c r="PSK36">
        <f>Parameters!PSK238</f>
        <v>0</v>
      </c>
      <c r="PSL36">
        <f>Parameters!PSL238</f>
        <v>0</v>
      </c>
      <c r="PSM36">
        <f>Parameters!PSM238</f>
        <v>0</v>
      </c>
      <c r="PSN36">
        <f>Parameters!PSN238</f>
        <v>0</v>
      </c>
      <c r="PSO36">
        <f>Parameters!PSO238</f>
        <v>0</v>
      </c>
      <c r="PSP36">
        <f>Parameters!PSP238</f>
        <v>0</v>
      </c>
      <c r="PSQ36">
        <f>Parameters!PSQ238</f>
        <v>0</v>
      </c>
      <c r="PSR36">
        <f>Parameters!PSR238</f>
        <v>0</v>
      </c>
      <c r="PSS36">
        <f>Parameters!PSS238</f>
        <v>0</v>
      </c>
      <c r="PST36">
        <f>Parameters!PST238</f>
        <v>0</v>
      </c>
      <c r="PSU36">
        <f>Parameters!PSU238</f>
        <v>0</v>
      </c>
      <c r="PSV36">
        <f>Parameters!PSV238</f>
        <v>0</v>
      </c>
      <c r="PSW36">
        <f>Parameters!PSW238</f>
        <v>0</v>
      </c>
      <c r="PSX36">
        <f>Parameters!PSX238</f>
        <v>0</v>
      </c>
      <c r="PSY36">
        <f>Parameters!PSY238</f>
        <v>0</v>
      </c>
      <c r="PSZ36">
        <f>Parameters!PSZ238</f>
        <v>0</v>
      </c>
      <c r="PTA36">
        <f>Parameters!PTA238</f>
        <v>0</v>
      </c>
      <c r="PTB36">
        <f>Parameters!PTB238</f>
        <v>0</v>
      </c>
      <c r="PTC36">
        <f>Parameters!PTC238</f>
        <v>0</v>
      </c>
      <c r="PTD36">
        <f>Parameters!PTD238</f>
        <v>0</v>
      </c>
      <c r="PTE36">
        <f>Parameters!PTE238</f>
        <v>0</v>
      </c>
      <c r="PTF36">
        <f>Parameters!PTF238</f>
        <v>0</v>
      </c>
      <c r="PTG36">
        <f>Parameters!PTG238</f>
        <v>0</v>
      </c>
      <c r="PTH36">
        <f>Parameters!PTH238</f>
        <v>0</v>
      </c>
      <c r="PTI36">
        <f>Parameters!PTI238</f>
        <v>0</v>
      </c>
      <c r="PTJ36">
        <f>Parameters!PTJ238</f>
        <v>0</v>
      </c>
      <c r="PTK36">
        <f>Parameters!PTK238</f>
        <v>0</v>
      </c>
      <c r="PTL36">
        <f>Parameters!PTL238</f>
        <v>0</v>
      </c>
      <c r="PTM36">
        <f>Parameters!PTM238</f>
        <v>0</v>
      </c>
      <c r="PTN36">
        <f>Parameters!PTN238</f>
        <v>0</v>
      </c>
      <c r="PTO36">
        <f>Parameters!PTO238</f>
        <v>0</v>
      </c>
      <c r="PTP36">
        <f>Parameters!PTP238</f>
        <v>0</v>
      </c>
      <c r="PTQ36">
        <f>Parameters!PTQ238</f>
        <v>0</v>
      </c>
      <c r="PTR36">
        <f>Parameters!PTR238</f>
        <v>0</v>
      </c>
      <c r="PTS36">
        <f>Parameters!PTS238</f>
        <v>0</v>
      </c>
      <c r="PTT36">
        <f>Parameters!PTT238</f>
        <v>0</v>
      </c>
      <c r="PTU36">
        <f>Parameters!PTU238</f>
        <v>0</v>
      </c>
      <c r="PTV36">
        <f>Parameters!PTV238</f>
        <v>0</v>
      </c>
      <c r="PTW36">
        <f>Parameters!PTW238</f>
        <v>0</v>
      </c>
      <c r="PTX36">
        <f>Parameters!PTX238</f>
        <v>0</v>
      </c>
      <c r="PTY36">
        <f>Parameters!PTY238</f>
        <v>0</v>
      </c>
      <c r="PTZ36">
        <f>Parameters!PTZ238</f>
        <v>0</v>
      </c>
      <c r="PUA36">
        <f>Parameters!PUA238</f>
        <v>0</v>
      </c>
      <c r="PUB36">
        <f>Parameters!PUB238</f>
        <v>0</v>
      </c>
      <c r="PUC36">
        <f>Parameters!PUC238</f>
        <v>0</v>
      </c>
      <c r="PUD36">
        <f>Parameters!PUD238</f>
        <v>0</v>
      </c>
      <c r="PUE36">
        <f>Parameters!PUE238</f>
        <v>0</v>
      </c>
      <c r="PUF36">
        <f>Parameters!PUF238</f>
        <v>0</v>
      </c>
      <c r="PUG36">
        <f>Parameters!PUG238</f>
        <v>0</v>
      </c>
      <c r="PUH36">
        <f>Parameters!PUH238</f>
        <v>0</v>
      </c>
      <c r="PUI36">
        <f>Parameters!PUI238</f>
        <v>0</v>
      </c>
      <c r="PUJ36">
        <f>Parameters!PUJ238</f>
        <v>0</v>
      </c>
      <c r="PUK36">
        <f>Parameters!PUK238</f>
        <v>0</v>
      </c>
      <c r="PUL36">
        <f>Parameters!PUL238</f>
        <v>0</v>
      </c>
      <c r="PUM36">
        <f>Parameters!PUM238</f>
        <v>0</v>
      </c>
      <c r="PUN36">
        <f>Parameters!PUN238</f>
        <v>0</v>
      </c>
      <c r="PUO36">
        <f>Parameters!PUO238</f>
        <v>0</v>
      </c>
      <c r="PUP36">
        <f>Parameters!PUP238</f>
        <v>0</v>
      </c>
      <c r="PUQ36">
        <f>Parameters!PUQ238</f>
        <v>0</v>
      </c>
      <c r="PUR36">
        <f>Parameters!PUR238</f>
        <v>0</v>
      </c>
      <c r="PUS36">
        <f>Parameters!PUS238</f>
        <v>0</v>
      </c>
      <c r="PUT36">
        <f>Parameters!PUT238</f>
        <v>0</v>
      </c>
      <c r="PUU36">
        <f>Parameters!PUU238</f>
        <v>0</v>
      </c>
      <c r="PUV36">
        <f>Parameters!PUV238</f>
        <v>0</v>
      </c>
      <c r="PUW36">
        <f>Parameters!PUW238</f>
        <v>0</v>
      </c>
      <c r="PUX36">
        <f>Parameters!PUX238</f>
        <v>0</v>
      </c>
      <c r="PUY36">
        <f>Parameters!PUY238</f>
        <v>0</v>
      </c>
      <c r="PUZ36">
        <f>Parameters!PUZ238</f>
        <v>0</v>
      </c>
      <c r="PVA36">
        <f>Parameters!PVA238</f>
        <v>0</v>
      </c>
      <c r="PVB36">
        <f>Parameters!PVB238</f>
        <v>0</v>
      </c>
      <c r="PVC36">
        <f>Parameters!PVC238</f>
        <v>0</v>
      </c>
      <c r="PVD36">
        <f>Parameters!PVD238</f>
        <v>0</v>
      </c>
      <c r="PVE36">
        <f>Parameters!PVE238</f>
        <v>0</v>
      </c>
      <c r="PVF36">
        <f>Parameters!PVF238</f>
        <v>0</v>
      </c>
      <c r="PVG36">
        <f>Parameters!PVG238</f>
        <v>0</v>
      </c>
      <c r="PVH36">
        <f>Parameters!PVH238</f>
        <v>0</v>
      </c>
      <c r="PVI36">
        <f>Parameters!PVI238</f>
        <v>0</v>
      </c>
      <c r="PVJ36">
        <f>Parameters!PVJ238</f>
        <v>0</v>
      </c>
      <c r="PVK36">
        <f>Parameters!PVK238</f>
        <v>0</v>
      </c>
      <c r="PVL36">
        <f>Parameters!PVL238</f>
        <v>0</v>
      </c>
      <c r="PVM36">
        <f>Parameters!PVM238</f>
        <v>0</v>
      </c>
      <c r="PVN36">
        <f>Parameters!PVN238</f>
        <v>0</v>
      </c>
      <c r="PVO36">
        <f>Parameters!PVO238</f>
        <v>0</v>
      </c>
      <c r="PVP36">
        <f>Parameters!PVP238</f>
        <v>0</v>
      </c>
      <c r="PVQ36">
        <f>Parameters!PVQ238</f>
        <v>0</v>
      </c>
      <c r="PVR36">
        <f>Parameters!PVR238</f>
        <v>0</v>
      </c>
      <c r="PVS36">
        <f>Parameters!PVS238</f>
        <v>0</v>
      </c>
      <c r="PVT36">
        <f>Parameters!PVT238</f>
        <v>0</v>
      </c>
      <c r="PVU36">
        <f>Parameters!PVU238</f>
        <v>0</v>
      </c>
      <c r="PVV36">
        <f>Parameters!PVV238</f>
        <v>0</v>
      </c>
      <c r="PVW36">
        <f>Parameters!PVW238</f>
        <v>0</v>
      </c>
      <c r="PVX36">
        <f>Parameters!PVX238</f>
        <v>0</v>
      </c>
      <c r="PVY36">
        <f>Parameters!PVY238</f>
        <v>0</v>
      </c>
      <c r="PVZ36">
        <f>Parameters!PVZ238</f>
        <v>0</v>
      </c>
      <c r="PWA36">
        <f>Parameters!PWA238</f>
        <v>0</v>
      </c>
      <c r="PWB36">
        <f>Parameters!PWB238</f>
        <v>0</v>
      </c>
      <c r="PWC36">
        <f>Parameters!PWC238</f>
        <v>0</v>
      </c>
      <c r="PWD36">
        <f>Parameters!PWD238</f>
        <v>0</v>
      </c>
      <c r="PWE36">
        <f>Parameters!PWE238</f>
        <v>0</v>
      </c>
      <c r="PWF36">
        <f>Parameters!PWF238</f>
        <v>0</v>
      </c>
      <c r="PWG36">
        <f>Parameters!PWG238</f>
        <v>0</v>
      </c>
      <c r="PWH36">
        <f>Parameters!PWH238</f>
        <v>0</v>
      </c>
      <c r="PWI36">
        <f>Parameters!PWI238</f>
        <v>0</v>
      </c>
      <c r="PWJ36">
        <f>Parameters!PWJ238</f>
        <v>0</v>
      </c>
      <c r="PWK36">
        <f>Parameters!PWK238</f>
        <v>0</v>
      </c>
      <c r="PWL36">
        <f>Parameters!PWL238</f>
        <v>0</v>
      </c>
      <c r="PWM36">
        <f>Parameters!PWM238</f>
        <v>0</v>
      </c>
      <c r="PWN36">
        <f>Parameters!PWN238</f>
        <v>0</v>
      </c>
      <c r="PWO36">
        <f>Parameters!PWO238</f>
        <v>0</v>
      </c>
      <c r="PWP36">
        <f>Parameters!PWP238</f>
        <v>0</v>
      </c>
      <c r="PWQ36">
        <f>Parameters!PWQ238</f>
        <v>0</v>
      </c>
      <c r="PWR36">
        <f>Parameters!PWR238</f>
        <v>0</v>
      </c>
      <c r="PWS36">
        <f>Parameters!PWS238</f>
        <v>0</v>
      </c>
      <c r="PWT36">
        <f>Parameters!PWT238</f>
        <v>0</v>
      </c>
      <c r="PWU36">
        <f>Parameters!PWU238</f>
        <v>0</v>
      </c>
      <c r="PWV36">
        <f>Parameters!PWV238</f>
        <v>0</v>
      </c>
      <c r="PWW36">
        <f>Parameters!PWW238</f>
        <v>0</v>
      </c>
      <c r="PWX36">
        <f>Parameters!PWX238</f>
        <v>0</v>
      </c>
      <c r="PWY36">
        <f>Parameters!PWY238</f>
        <v>0</v>
      </c>
      <c r="PWZ36">
        <f>Parameters!PWZ238</f>
        <v>0</v>
      </c>
      <c r="PXA36">
        <f>Parameters!PXA238</f>
        <v>0</v>
      </c>
      <c r="PXB36">
        <f>Parameters!PXB238</f>
        <v>0</v>
      </c>
      <c r="PXC36">
        <f>Parameters!PXC238</f>
        <v>0</v>
      </c>
      <c r="PXD36">
        <f>Parameters!PXD238</f>
        <v>0</v>
      </c>
      <c r="PXE36">
        <f>Parameters!PXE238</f>
        <v>0</v>
      </c>
      <c r="PXF36">
        <f>Parameters!PXF238</f>
        <v>0</v>
      </c>
      <c r="PXG36">
        <f>Parameters!PXG238</f>
        <v>0</v>
      </c>
      <c r="PXH36">
        <f>Parameters!PXH238</f>
        <v>0</v>
      </c>
      <c r="PXI36">
        <f>Parameters!PXI238</f>
        <v>0</v>
      </c>
      <c r="PXJ36">
        <f>Parameters!PXJ238</f>
        <v>0</v>
      </c>
      <c r="PXK36">
        <f>Parameters!PXK238</f>
        <v>0</v>
      </c>
      <c r="PXL36">
        <f>Parameters!PXL238</f>
        <v>0</v>
      </c>
      <c r="PXM36">
        <f>Parameters!PXM238</f>
        <v>0</v>
      </c>
      <c r="PXN36">
        <f>Parameters!PXN238</f>
        <v>0</v>
      </c>
      <c r="PXO36">
        <f>Parameters!PXO238</f>
        <v>0</v>
      </c>
      <c r="PXP36">
        <f>Parameters!PXP238</f>
        <v>0</v>
      </c>
      <c r="PXQ36">
        <f>Parameters!PXQ238</f>
        <v>0</v>
      </c>
      <c r="PXR36">
        <f>Parameters!PXR238</f>
        <v>0</v>
      </c>
      <c r="PXS36">
        <f>Parameters!PXS238</f>
        <v>0</v>
      </c>
      <c r="PXT36">
        <f>Parameters!PXT238</f>
        <v>0</v>
      </c>
      <c r="PXU36">
        <f>Parameters!PXU238</f>
        <v>0</v>
      </c>
      <c r="PXV36">
        <f>Parameters!PXV238</f>
        <v>0</v>
      </c>
      <c r="PXW36">
        <f>Parameters!PXW238</f>
        <v>0</v>
      </c>
      <c r="PXX36">
        <f>Parameters!PXX238</f>
        <v>0</v>
      </c>
      <c r="PXY36">
        <f>Parameters!PXY238</f>
        <v>0</v>
      </c>
      <c r="PXZ36">
        <f>Parameters!PXZ238</f>
        <v>0</v>
      </c>
      <c r="PYA36">
        <f>Parameters!PYA238</f>
        <v>0</v>
      </c>
      <c r="PYB36">
        <f>Parameters!PYB238</f>
        <v>0</v>
      </c>
      <c r="PYC36">
        <f>Parameters!PYC238</f>
        <v>0</v>
      </c>
      <c r="PYD36">
        <f>Parameters!PYD238</f>
        <v>0</v>
      </c>
      <c r="PYE36">
        <f>Parameters!PYE238</f>
        <v>0</v>
      </c>
      <c r="PYF36">
        <f>Parameters!PYF238</f>
        <v>0</v>
      </c>
      <c r="PYG36">
        <f>Parameters!PYG238</f>
        <v>0</v>
      </c>
      <c r="PYH36">
        <f>Parameters!PYH238</f>
        <v>0</v>
      </c>
      <c r="PYI36">
        <f>Parameters!PYI238</f>
        <v>0</v>
      </c>
      <c r="PYJ36">
        <f>Parameters!PYJ238</f>
        <v>0</v>
      </c>
      <c r="PYK36">
        <f>Parameters!PYK238</f>
        <v>0</v>
      </c>
      <c r="PYL36">
        <f>Parameters!PYL238</f>
        <v>0</v>
      </c>
      <c r="PYM36">
        <f>Parameters!PYM238</f>
        <v>0</v>
      </c>
      <c r="PYN36">
        <f>Parameters!PYN238</f>
        <v>0</v>
      </c>
      <c r="PYO36">
        <f>Parameters!PYO238</f>
        <v>0</v>
      </c>
      <c r="PYP36">
        <f>Parameters!PYP238</f>
        <v>0</v>
      </c>
      <c r="PYQ36">
        <f>Parameters!PYQ238</f>
        <v>0</v>
      </c>
      <c r="PYR36">
        <f>Parameters!PYR238</f>
        <v>0</v>
      </c>
      <c r="PYS36">
        <f>Parameters!PYS238</f>
        <v>0</v>
      </c>
      <c r="PYT36">
        <f>Parameters!PYT238</f>
        <v>0</v>
      </c>
      <c r="PYU36">
        <f>Parameters!PYU238</f>
        <v>0</v>
      </c>
      <c r="PYV36">
        <f>Parameters!PYV238</f>
        <v>0</v>
      </c>
      <c r="PYW36">
        <f>Parameters!PYW238</f>
        <v>0</v>
      </c>
      <c r="PYX36">
        <f>Parameters!PYX238</f>
        <v>0</v>
      </c>
      <c r="PYY36">
        <f>Parameters!PYY238</f>
        <v>0</v>
      </c>
      <c r="PYZ36">
        <f>Parameters!PYZ238</f>
        <v>0</v>
      </c>
      <c r="PZA36">
        <f>Parameters!PZA238</f>
        <v>0</v>
      </c>
      <c r="PZB36">
        <f>Parameters!PZB238</f>
        <v>0</v>
      </c>
      <c r="PZC36">
        <f>Parameters!PZC238</f>
        <v>0</v>
      </c>
      <c r="PZD36">
        <f>Parameters!PZD238</f>
        <v>0</v>
      </c>
      <c r="PZE36">
        <f>Parameters!PZE238</f>
        <v>0</v>
      </c>
      <c r="PZF36">
        <f>Parameters!PZF238</f>
        <v>0</v>
      </c>
      <c r="PZG36">
        <f>Parameters!PZG238</f>
        <v>0</v>
      </c>
      <c r="PZH36">
        <f>Parameters!PZH238</f>
        <v>0</v>
      </c>
      <c r="PZI36">
        <f>Parameters!PZI238</f>
        <v>0</v>
      </c>
      <c r="PZJ36">
        <f>Parameters!PZJ238</f>
        <v>0</v>
      </c>
      <c r="PZK36">
        <f>Parameters!PZK238</f>
        <v>0</v>
      </c>
      <c r="PZL36">
        <f>Parameters!PZL238</f>
        <v>0</v>
      </c>
      <c r="PZM36">
        <f>Parameters!PZM238</f>
        <v>0</v>
      </c>
      <c r="PZN36">
        <f>Parameters!PZN238</f>
        <v>0</v>
      </c>
      <c r="PZO36">
        <f>Parameters!PZO238</f>
        <v>0</v>
      </c>
      <c r="PZP36">
        <f>Parameters!PZP238</f>
        <v>0</v>
      </c>
      <c r="PZQ36">
        <f>Parameters!PZQ238</f>
        <v>0</v>
      </c>
      <c r="PZR36">
        <f>Parameters!PZR238</f>
        <v>0</v>
      </c>
      <c r="PZS36">
        <f>Parameters!PZS238</f>
        <v>0</v>
      </c>
      <c r="PZT36">
        <f>Parameters!PZT238</f>
        <v>0</v>
      </c>
      <c r="PZU36">
        <f>Parameters!PZU238</f>
        <v>0</v>
      </c>
      <c r="PZV36">
        <f>Parameters!PZV238</f>
        <v>0</v>
      </c>
      <c r="PZW36">
        <f>Parameters!PZW238</f>
        <v>0</v>
      </c>
      <c r="PZX36">
        <f>Parameters!PZX238</f>
        <v>0</v>
      </c>
      <c r="PZY36">
        <f>Parameters!PZY238</f>
        <v>0</v>
      </c>
      <c r="PZZ36">
        <f>Parameters!PZZ238</f>
        <v>0</v>
      </c>
      <c r="QAA36">
        <f>Parameters!QAA238</f>
        <v>0</v>
      </c>
      <c r="QAB36">
        <f>Parameters!QAB238</f>
        <v>0</v>
      </c>
      <c r="QAC36">
        <f>Parameters!QAC238</f>
        <v>0</v>
      </c>
      <c r="QAD36">
        <f>Parameters!QAD238</f>
        <v>0</v>
      </c>
      <c r="QAE36">
        <f>Parameters!QAE238</f>
        <v>0</v>
      </c>
      <c r="QAF36">
        <f>Parameters!QAF238</f>
        <v>0</v>
      </c>
      <c r="QAG36">
        <f>Parameters!QAG238</f>
        <v>0</v>
      </c>
      <c r="QAH36">
        <f>Parameters!QAH238</f>
        <v>0</v>
      </c>
      <c r="QAI36">
        <f>Parameters!QAI238</f>
        <v>0</v>
      </c>
      <c r="QAJ36">
        <f>Parameters!QAJ238</f>
        <v>0</v>
      </c>
      <c r="QAK36">
        <f>Parameters!QAK238</f>
        <v>0</v>
      </c>
      <c r="QAL36">
        <f>Parameters!QAL238</f>
        <v>0</v>
      </c>
      <c r="QAM36">
        <f>Parameters!QAM238</f>
        <v>0</v>
      </c>
      <c r="QAN36">
        <f>Parameters!QAN238</f>
        <v>0</v>
      </c>
      <c r="QAO36">
        <f>Parameters!QAO238</f>
        <v>0</v>
      </c>
      <c r="QAP36">
        <f>Parameters!QAP238</f>
        <v>0</v>
      </c>
      <c r="QAQ36">
        <f>Parameters!QAQ238</f>
        <v>0</v>
      </c>
      <c r="QAR36">
        <f>Parameters!QAR238</f>
        <v>0</v>
      </c>
      <c r="QAS36">
        <f>Parameters!QAS238</f>
        <v>0</v>
      </c>
      <c r="QAT36">
        <f>Parameters!QAT238</f>
        <v>0</v>
      </c>
      <c r="QAU36">
        <f>Parameters!QAU238</f>
        <v>0</v>
      </c>
      <c r="QAV36">
        <f>Parameters!QAV238</f>
        <v>0</v>
      </c>
      <c r="QAW36">
        <f>Parameters!QAW238</f>
        <v>0</v>
      </c>
      <c r="QAX36">
        <f>Parameters!QAX238</f>
        <v>0</v>
      </c>
      <c r="QAY36">
        <f>Parameters!QAY238</f>
        <v>0</v>
      </c>
      <c r="QAZ36">
        <f>Parameters!QAZ238</f>
        <v>0</v>
      </c>
      <c r="QBA36">
        <f>Parameters!QBA238</f>
        <v>0</v>
      </c>
      <c r="QBB36">
        <f>Parameters!QBB238</f>
        <v>0</v>
      </c>
      <c r="QBC36">
        <f>Parameters!QBC238</f>
        <v>0</v>
      </c>
      <c r="QBD36">
        <f>Parameters!QBD238</f>
        <v>0</v>
      </c>
      <c r="QBE36">
        <f>Parameters!QBE238</f>
        <v>0</v>
      </c>
      <c r="QBF36">
        <f>Parameters!QBF238</f>
        <v>0</v>
      </c>
      <c r="QBG36">
        <f>Parameters!QBG238</f>
        <v>0</v>
      </c>
      <c r="QBH36">
        <f>Parameters!QBH238</f>
        <v>0</v>
      </c>
      <c r="QBI36">
        <f>Parameters!QBI238</f>
        <v>0</v>
      </c>
      <c r="QBJ36">
        <f>Parameters!QBJ238</f>
        <v>0</v>
      </c>
      <c r="QBK36">
        <f>Parameters!QBK238</f>
        <v>0</v>
      </c>
      <c r="QBL36">
        <f>Parameters!QBL238</f>
        <v>0</v>
      </c>
      <c r="QBM36">
        <f>Parameters!QBM238</f>
        <v>0</v>
      </c>
      <c r="QBN36">
        <f>Parameters!QBN238</f>
        <v>0</v>
      </c>
      <c r="QBO36">
        <f>Parameters!QBO238</f>
        <v>0</v>
      </c>
      <c r="QBP36">
        <f>Parameters!QBP238</f>
        <v>0</v>
      </c>
      <c r="QBQ36">
        <f>Parameters!QBQ238</f>
        <v>0</v>
      </c>
      <c r="QBR36">
        <f>Parameters!QBR238</f>
        <v>0</v>
      </c>
      <c r="QBS36">
        <f>Parameters!QBS238</f>
        <v>0</v>
      </c>
      <c r="QBT36">
        <f>Parameters!QBT238</f>
        <v>0</v>
      </c>
      <c r="QBU36">
        <f>Parameters!QBU238</f>
        <v>0</v>
      </c>
      <c r="QBV36">
        <f>Parameters!QBV238</f>
        <v>0</v>
      </c>
      <c r="QBW36">
        <f>Parameters!QBW238</f>
        <v>0</v>
      </c>
      <c r="QBX36">
        <f>Parameters!QBX238</f>
        <v>0</v>
      </c>
      <c r="QBY36">
        <f>Parameters!QBY238</f>
        <v>0</v>
      </c>
      <c r="QBZ36">
        <f>Parameters!QBZ238</f>
        <v>0</v>
      </c>
      <c r="QCA36">
        <f>Parameters!QCA238</f>
        <v>0</v>
      </c>
      <c r="QCB36">
        <f>Parameters!QCB238</f>
        <v>0</v>
      </c>
      <c r="QCC36">
        <f>Parameters!QCC238</f>
        <v>0</v>
      </c>
      <c r="QCD36">
        <f>Parameters!QCD238</f>
        <v>0</v>
      </c>
      <c r="QCE36">
        <f>Parameters!QCE238</f>
        <v>0</v>
      </c>
      <c r="QCF36">
        <f>Parameters!QCF238</f>
        <v>0</v>
      </c>
      <c r="QCG36">
        <f>Parameters!QCG238</f>
        <v>0</v>
      </c>
      <c r="QCH36">
        <f>Parameters!QCH238</f>
        <v>0</v>
      </c>
      <c r="QCI36">
        <f>Parameters!QCI238</f>
        <v>0</v>
      </c>
      <c r="QCJ36">
        <f>Parameters!QCJ238</f>
        <v>0</v>
      </c>
      <c r="QCK36">
        <f>Parameters!QCK238</f>
        <v>0</v>
      </c>
      <c r="QCL36">
        <f>Parameters!QCL238</f>
        <v>0</v>
      </c>
      <c r="QCM36">
        <f>Parameters!QCM238</f>
        <v>0</v>
      </c>
      <c r="QCN36">
        <f>Parameters!QCN238</f>
        <v>0</v>
      </c>
      <c r="QCO36">
        <f>Parameters!QCO238</f>
        <v>0</v>
      </c>
      <c r="QCP36">
        <f>Parameters!QCP238</f>
        <v>0</v>
      </c>
      <c r="QCQ36">
        <f>Parameters!QCQ238</f>
        <v>0</v>
      </c>
      <c r="QCR36">
        <f>Parameters!QCR238</f>
        <v>0</v>
      </c>
      <c r="QCS36">
        <f>Parameters!QCS238</f>
        <v>0</v>
      </c>
      <c r="QCT36">
        <f>Parameters!QCT238</f>
        <v>0</v>
      </c>
      <c r="QCU36">
        <f>Parameters!QCU238</f>
        <v>0</v>
      </c>
      <c r="QCV36">
        <f>Parameters!QCV238</f>
        <v>0</v>
      </c>
      <c r="QCW36">
        <f>Parameters!QCW238</f>
        <v>0</v>
      </c>
      <c r="QCX36">
        <f>Parameters!QCX238</f>
        <v>0</v>
      </c>
      <c r="QCY36">
        <f>Parameters!QCY238</f>
        <v>0</v>
      </c>
      <c r="QCZ36">
        <f>Parameters!QCZ238</f>
        <v>0</v>
      </c>
      <c r="QDA36">
        <f>Parameters!QDA238</f>
        <v>0</v>
      </c>
      <c r="QDB36">
        <f>Parameters!QDB238</f>
        <v>0</v>
      </c>
      <c r="QDC36">
        <f>Parameters!QDC238</f>
        <v>0</v>
      </c>
      <c r="QDD36">
        <f>Parameters!QDD238</f>
        <v>0</v>
      </c>
      <c r="QDE36">
        <f>Parameters!QDE238</f>
        <v>0</v>
      </c>
      <c r="QDF36">
        <f>Parameters!QDF238</f>
        <v>0</v>
      </c>
      <c r="QDG36">
        <f>Parameters!QDG238</f>
        <v>0</v>
      </c>
      <c r="QDH36">
        <f>Parameters!QDH238</f>
        <v>0</v>
      </c>
      <c r="QDI36">
        <f>Parameters!QDI238</f>
        <v>0</v>
      </c>
      <c r="QDJ36">
        <f>Parameters!QDJ238</f>
        <v>0</v>
      </c>
      <c r="QDK36">
        <f>Parameters!QDK238</f>
        <v>0</v>
      </c>
      <c r="QDL36">
        <f>Parameters!QDL238</f>
        <v>0</v>
      </c>
      <c r="QDM36">
        <f>Parameters!QDM238</f>
        <v>0</v>
      </c>
      <c r="QDN36">
        <f>Parameters!QDN238</f>
        <v>0</v>
      </c>
      <c r="QDO36">
        <f>Parameters!QDO238</f>
        <v>0</v>
      </c>
      <c r="QDP36">
        <f>Parameters!QDP238</f>
        <v>0</v>
      </c>
      <c r="QDQ36">
        <f>Parameters!QDQ238</f>
        <v>0</v>
      </c>
      <c r="QDR36">
        <f>Parameters!QDR238</f>
        <v>0</v>
      </c>
      <c r="QDS36">
        <f>Parameters!QDS238</f>
        <v>0</v>
      </c>
      <c r="QDT36">
        <f>Parameters!QDT238</f>
        <v>0</v>
      </c>
      <c r="QDU36">
        <f>Parameters!QDU238</f>
        <v>0</v>
      </c>
      <c r="QDV36">
        <f>Parameters!QDV238</f>
        <v>0</v>
      </c>
      <c r="QDW36">
        <f>Parameters!QDW238</f>
        <v>0</v>
      </c>
      <c r="QDX36">
        <f>Parameters!QDX238</f>
        <v>0</v>
      </c>
      <c r="QDY36">
        <f>Parameters!QDY238</f>
        <v>0</v>
      </c>
      <c r="QDZ36">
        <f>Parameters!QDZ238</f>
        <v>0</v>
      </c>
      <c r="QEA36">
        <f>Parameters!QEA238</f>
        <v>0</v>
      </c>
      <c r="QEB36">
        <f>Parameters!QEB238</f>
        <v>0</v>
      </c>
      <c r="QEC36">
        <f>Parameters!QEC238</f>
        <v>0</v>
      </c>
      <c r="QED36">
        <f>Parameters!QED238</f>
        <v>0</v>
      </c>
      <c r="QEE36">
        <f>Parameters!QEE238</f>
        <v>0</v>
      </c>
      <c r="QEF36">
        <f>Parameters!QEF238</f>
        <v>0</v>
      </c>
      <c r="QEG36">
        <f>Parameters!QEG238</f>
        <v>0</v>
      </c>
      <c r="QEH36">
        <f>Parameters!QEH238</f>
        <v>0</v>
      </c>
      <c r="QEI36">
        <f>Parameters!QEI238</f>
        <v>0</v>
      </c>
      <c r="QEJ36">
        <f>Parameters!QEJ238</f>
        <v>0</v>
      </c>
      <c r="QEK36">
        <f>Parameters!QEK238</f>
        <v>0</v>
      </c>
      <c r="QEL36">
        <f>Parameters!QEL238</f>
        <v>0</v>
      </c>
      <c r="QEM36">
        <f>Parameters!QEM238</f>
        <v>0</v>
      </c>
      <c r="QEN36">
        <f>Parameters!QEN238</f>
        <v>0</v>
      </c>
      <c r="QEO36">
        <f>Parameters!QEO238</f>
        <v>0</v>
      </c>
      <c r="QEP36">
        <f>Parameters!QEP238</f>
        <v>0</v>
      </c>
      <c r="QEQ36">
        <f>Parameters!QEQ238</f>
        <v>0</v>
      </c>
      <c r="QER36">
        <f>Parameters!QER238</f>
        <v>0</v>
      </c>
      <c r="QES36">
        <f>Parameters!QES238</f>
        <v>0</v>
      </c>
      <c r="QET36">
        <f>Parameters!QET238</f>
        <v>0</v>
      </c>
      <c r="QEU36">
        <f>Parameters!QEU238</f>
        <v>0</v>
      </c>
      <c r="QEV36">
        <f>Parameters!QEV238</f>
        <v>0</v>
      </c>
      <c r="QEW36">
        <f>Parameters!QEW238</f>
        <v>0</v>
      </c>
      <c r="QEX36">
        <f>Parameters!QEX238</f>
        <v>0</v>
      </c>
      <c r="QEY36">
        <f>Parameters!QEY238</f>
        <v>0</v>
      </c>
      <c r="QEZ36">
        <f>Parameters!QEZ238</f>
        <v>0</v>
      </c>
      <c r="QFA36">
        <f>Parameters!QFA238</f>
        <v>0</v>
      </c>
      <c r="QFB36">
        <f>Parameters!QFB238</f>
        <v>0</v>
      </c>
      <c r="QFC36">
        <f>Parameters!QFC238</f>
        <v>0</v>
      </c>
      <c r="QFD36">
        <f>Parameters!QFD238</f>
        <v>0</v>
      </c>
      <c r="QFE36">
        <f>Parameters!QFE238</f>
        <v>0</v>
      </c>
      <c r="QFF36">
        <f>Parameters!QFF238</f>
        <v>0</v>
      </c>
      <c r="QFG36">
        <f>Parameters!QFG238</f>
        <v>0</v>
      </c>
      <c r="QFH36">
        <f>Parameters!QFH238</f>
        <v>0</v>
      </c>
      <c r="QFI36">
        <f>Parameters!QFI238</f>
        <v>0</v>
      </c>
      <c r="QFJ36">
        <f>Parameters!QFJ238</f>
        <v>0</v>
      </c>
      <c r="QFK36">
        <f>Parameters!QFK238</f>
        <v>0</v>
      </c>
      <c r="QFL36">
        <f>Parameters!QFL238</f>
        <v>0</v>
      </c>
      <c r="QFM36">
        <f>Parameters!QFM238</f>
        <v>0</v>
      </c>
      <c r="QFN36">
        <f>Parameters!QFN238</f>
        <v>0</v>
      </c>
      <c r="QFO36">
        <f>Parameters!QFO238</f>
        <v>0</v>
      </c>
      <c r="QFP36">
        <f>Parameters!QFP238</f>
        <v>0</v>
      </c>
      <c r="QFQ36">
        <f>Parameters!QFQ238</f>
        <v>0</v>
      </c>
      <c r="QFR36">
        <f>Parameters!QFR238</f>
        <v>0</v>
      </c>
      <c r="QFS36">
        <f>Parameters!QFS238</f>
        <v>0</v>
      </c>
      <c r="QFT36">
        <f>Parameters!QFT238</f>
        <v>0</v>
      </c>
      <c r="QFU36">
        <f>Parameters!QFU238</f>
        <v>0</v>
      </c>
      <c r="QFV36">
        <f>Parameters!QFV238</f>
        <v>0</v>
      </c>
      <c r="QFW36">
        <f>Parameters!QFW238</f>
        <v>0</v>
      </c>
      <c r="QFX36">
        <f>Parameters!QFX238</f>
        <v>0</v>
      </c>
      <c r="QFY36">
        <f>Parameters!QFY238</f>
        <v>0</v>
      </c>
      <c r="QFZ36">
        <f>Parameters!QFZ238</f>
        <v>0</v>
      </c>
      <c r="QGA36">
        <f>Parameters!QGA238</f>
        <v>0</v>
      </c>
      <c r="QGB36">
        <f>Parameters!QGB238</f>
        <v>0</v>
      </c>
      <c r="QGC36">
        <f>Parameters!QGC238</f>
        <v>0</v>
      </c>
      <c r="QGD36">
        <f>Parameters!QGD238</f>
        <v>0</v>
      </c>
      <c r="QGE36">
        <f>Parameters!QGE238</f>
        <v>0</v>
      </c>
      <c r="QGF36">
        <f>Parameters!QGF238</f>
        <v>0</v>
      </c>
      <c r="QGG36">
        <f>Parameters!QGG238</f>
        <v>0</v>
      </c>
      <c r="QGH36">
        <f>Parameters!QGH238</f>
        <v>0</v>
      </c>
      <c r="QGI36">
        <f>Parameters!QGI238</f>
        <v>0</v>
      </c>
      <c r="QGJ36">
        <f>Parameters!QGJ238</f>
        <v>0</v>
      </c>
      <c r="QGK36">
        <f>Parameters!QGK238</f>
        <v>0</v>
      </c>
      <c r="QGL36">
        <f>Parameters!QGL238</f>
        <v>0</v>
      </c>
      <c r="QGM36">
        <f>Parameters!QGM238</f>
        <v>0</v>
      </c>
      <c r="QGN36">
        <f>Parameters!QGN238</f>
        <v>0</v>
      </c>
      <c r="QGO36">
        <f>Parameters!QGO238</f>
        <v>0</v>
      </c>
      <c r="QGP36">
        <f>Parameters!QGP238</f>
        <v>0</v>
      </c>
      <c r="QGQ36">
        <f>Parameters!QGQ238</f>
        <v>0</v>
      </c>
      <c r="QGR36">
        <f>Parameters!QGR238</f>
        <v>0</v>
      </c>
      <c r="QGS36">
        <f>Parameters!QGS238</f>
        <v>0</v>
      </c>
      <c r="QGT36">
        <f>Parameters!QGT238</f>
        <v>0</v>
      </c>
      <c r="QGU36">
        <f>Parameters!QGU238</f>
        <v>0</v>
      </c>
      <c r="QGV36">
        <f>Parameters!QGV238</f>
        <v>0</v>
      </c>
      <c r="QGW36">
        <f>Parameters!QGW238</f>
        <v>0</v>
      </c>
      <c r="QGX36">
        <f>Parameters!QGX238</f>
        <v>0</v>
      </c>
      <c r="QGY36">
        <f>Parameters!QGY238</f>
        <v>0</v>
      </c>
      <c r="QGZ36">
        <f>Parameters!QGZ238</f>
        <v>0</v>
      </c>
      <c r="QHA36">
        <f>Parameters!QHA238</f>
        <v>0</v>
      </c>
      <c r="QHB36">
        <f>Parameters!QHB238</f>
        <v>0</v>
      </c>
      <c r="QHC36">
        <f>Parameters!QHC238</f>
        <v>0</v>
      </c>
      <c r="QHD36">
        <f>Parameters!QHD238</f>
        <v>0</v>
      </c>
      <c r="QHE36">
        <f>Parameters!QHE238</f>
        <v>0</v>
      </c>
      <c r="QHF36">
        <f>Parameters!QHF238</f>
        <v>0</v>
      </c>
      <c r="QHG36">
        <f>Parameters!QHG238</f>
        <v>0</v>
      </c>
      <c r="QHH36">
        <f>Parameters!QHH238</f>
        <v>0</v>
      </c>
      <c r="QHI36">
        <f>Parameters!QHI238</f>
        <v>0</v>
      </c>
      <c r="QHJ36">
        <f>Parameters!QHJ238</f>
        <v>0</v>
      </c>
      <c r="QHK36">
        <f>Parameters!QHK238</f>
        <v>0</v>
      </c>
      <c r="QHL36">
        <f>Parameters!QHL238</f>
        <v>0</v>
      </c>
      <c r="QHM36">
        <f>Parameters!QHM238</f>
        <v>0</v>
      </c>
      <c r="QHN36">
        <f>Parameters!QHN238</f>
        <v>0</v>
      </c>
      <c r="QHO36">
        <f>Parameters!QHO238</f>
        <v>0</v>
      </c>
      <c r="QHP36">
        <f>Parameters!QHP238</f>
        <v>0</v>
      </c>
      <c r="QHQ36">
        <f>Parameters!QHQ238</f>
        <v>0</v>
      </c>
      <c r="QHR36">
        <f>Parameters!QHR238</f>
        <v>0</v>
      </c>
      <c r="QHS36">
        <f>Parameters!QHS238</f>
        <v>0</v>
      </c>
      <c r="QHT36">
        <f>Parameters!QHT238</f>
        <v>0</v>
      </c>
      <c r="QHU36">
        <f>Parameters!QHU238</f>
        <v>0</v>
      </c>
      <c r="QHV36">
        <f>Parameters!QHV238</f>
        <v>0</v>
      </c>
      <c r="QHW36">
        <f>Parameters!QHW238</f>
        <v>0</v>
      </c>
      <c r="QHX36">
        <f>Parameters!QHX238</f>
        <v>0</v>
      </c>
      <c r="QHY36">
        <f>Parameters!QHY238</f>
        <v>0</v>
      </c>
      <c r="QHZ36">
        <f>Parameters!QHZ238</f>
        <v>0</v>
      </c>
      <c r="QIA36">
        <f>Parameters!QIA238</f>
        <v>0</v>
      </c>
      <c r="QIB36">
        <f>Parameters!QIB238</f>
        <v>0</v>
      </c>
      <c r="QIC36">
        <f>Parameters!QIC238</f>
        <v>0</v>
      </c>
      <c r="QID36">
        <f>Parameters!QID238</f>
        <v>0</v>
      </c>
      <c r="QIE36">
        <f>Parameters!QIE238</f>
        <v>0</v>
      </c>
      <c r="QIF36">
        <f>Parameters!QIF238</f>
        <v>0</v>
      </c>
      <c r="QIG36">
        <f>Parameters!QIG238</f>
        <v>0</v>
      </c>
      <c r="QIH36">
        <f>Parameters!QIH238</f>
        <v>0</v>
      </c>
      <c r="QII36">
        <f>Parameters!QII238</f>
        <v>0</v>
      </c>
      <c r="QIJ36">
        <f>Parameters!QIJ238</f>
        <v>0</v>
      </c>
      <c r="QIK36">
        <f>Parameters!QIK238</f>
        <v>0</v>
      </c>
      <c r="QIL36">
        <f>Parameters!QIL238</f>
        <v>0</v>
      </c>
      <c r="QIM36">
        <f>Parameters!QIM238</f>
        <v>0</v>
      </c>
      <c r="QIN36">
        <f>Parameters!QIN238</f>
        <v>0</v>
      </c>
      <c r="QIO36">
        <f>Parameters!QIO238</f>
        <v>0</v>
      </c>
      <c r="QIP36">
        <f>Parameters!QIP238</f>
        <v>0</v>
      </c>
      <c r="QIQ36">
        <f>Parameters!QIQ238</f>
        <v>0</v>
      </c>
      <c r="QIR36">
        <f>Parameters!QIR238</f>
        <v>0</v>
      </c>
      <c r="QIS36">
        <f>Parameters!QIS238</f>
        <v>0</v>
      </c>
      <c r="QIT36">
        <f>Parameters!QIT238</f>
        <v>0</v>
      </c>
      <c r="QIU36">
        <f>Parameters!QIU238</f>
        <v>0</v>
      </c>
      <c r="QIV36">
        <f>Parameters!QIV238</f>
        <v>0</v>
      </c>
      <c r="QIW36">
        <f>Parameters!QIW238</f>
        <v>0</v>
      </c>
      <c r="QIX36">
        <f>Parameters!QIX238</f>
        <v>0</v>
      </c>
      <c r="QIY36">
        <f>Parameters!QIY238</f>
        <v>0</v>
      </c>
      <c r="QIZ36">
        <f>Parameters!QIZ238</f>
        <v>0</v>
      </c>
      <c r="QJA36">
        <f>Parameters!QJA238</f>
        <v>0</v>
      </c>
      <c r="QJB36">
        <f>Parameters!QJB238</f>
        <v>0</v>
      </c>
      <c r="QJC36">
        <f>Parameters!QJC238</f>
        <v>0</v>
      </c>
      <c r="QJD36">
        <f>Parameters!QJD238</f>
        <v>0</v>
      </c>
      <c r="QJE36">
        <f>Parameters!QJE238</f>
        <v>0</v>
      </c>
      <c r="QJF36">
        <f>Parameters!QJF238</f>
        <v>0</v>
      </c>
      <c r="QJG36">
        <f>Parameters!QJG238</f>
        <v>0</v>
      </c>
      <c r="QJH36">
        <f>Parameters!QJH238</f>
        <v>0</v>
      </c>
      <c r="QJI36">
        <f>Parameters!QJI238</f>
        <v>0</v>
      </c>
      <c r="QJJ36">
        <f>Parameters!QJJ238</f>
        <v>0</v>
      </c>
      <c r="QJK36">
        <f>Parameters!QJK238</f>
        <v>0</v>
      </c>
      <c r="QJL36">
        <f>Parameters!QJL238</f>
        <v>0</v>
      </c>
      <c r="QJM36">
        <f>Parameters!QJM238</f>
        <v>0</v>
      </c>
      <c r="QJN36">
        <f>Parameters!QJN238</f>
        <v>0</v>
      </c>
      <c r="QJO36">
        <f>Parameters!QJO238</f>
        <v>0</v>
      </c>
      <c r="QJP36">
        <f>Parameters!QJP238</f>
        <v>0</v>
      </c>
      <c r="QJQ36">
        <f>Parameters!QJQ238</f>
        <v>0</v>
      </c>
      <c r="QJR36">
        <f>Parameters!QJR238</f>
        <v>0</v>
      </c>
      <c r="QJS36">
        <f>Parameters!QJS238</f>
        <v>0</v>
      </c>
      <c r="QJT36">
        <f>Parameters!QJT238</f>
        <v>0</v>
      </c>
      <c r="QJU36">
        <f>Parameters!QJU238</f>
        <v>0</v>
      </c>
      <c r="QJV36">
        <f>Parameters!QJV238</f>
        <v>0</v>
      </c>
      <c r="QJW36">
        <f>Parameters!QJW238</f>
        <v>0</v>
      </c>
      <c r="QJX36">
        <f>Parameters!QJX238</f>
        <v>0</v>
      </c>
      <c r="QJY36">
        <f>Parameters!QJY238</f>
        <v>0</v>
      </c>
      <c r="QJZ36">
        <f>Parameters!QJZ238</f>
        <v>0</v>
      </c>
      <c r="QKA36">
        <f>Parameters!QKA238</f>
        <v>0</v>
      </c>
      <c r="QKB36">
        <f>Parameters!QKB238</f>
        <v>0</v>
      </c>
      <c r="QKC36">
        <f>Parameters!QKC238</f>
        <v>0</v>
      </c>
      <c r="QKD36">
        <f>Parameters!QKD238</f>
        <v>0</v>
      </c>
      <c r="QKE36">
        <f>Parameters!QKE238</f>
        <v>0</v>
      </c>
      <c r="QKF36">
        <f>Parameters!QKF238</f>
        <v>0</v>
      </c>
      <c r="QKG36">
        <f>Parameters!QKG238</f>
        <v>0</v>
      </c>
      <c r="QKH36">
        <f>Parameters!QKH238</f>
        <v>0</v>
      </c>
      <c r="QKI36">
        <f>Parameters!QKI238</f>
        <v>0</v>
      </c>
      <c r="QKJ36">
        <f>Parameters!QKJ238</f>
        <v>0</v>
      </c>
      <c r="QKK36">
        <f>Parameters!QKK238</f>
        <v>0</v>
      </c>
      <c r="QKL36">
        <f>Parameters!QKL238</f>
        <v>0</v>
      </c>
      <c r="QKM36">
        <f>Parameters!QKM238</f>
        <v>0</v>
      </c>
      <c r="QKN36">
        <f>Parameters!QKN238</f>
        <v>0</v>
      </c>
      <c r="QKO36">
        <f>Parameters!QKO238</f>
        <v>0</v>
      </c>
      <c r="QKP36">
        <f>Parameters!QKP238</f>
        <v>0</v>
      </c>
      <c r="QKQ36">
        <f>Parameters!QKQ238</f>
        <v>0</v>
      </c>
      <c r="QKR36">
        <f>Parameters!QKR238</f>
        <v>0</v>
      </c>
      <c r="QKS36">
        <f>Parameters!QKS238</f>
        <v>0</v>
      </c>
      <c r="QKT36">
        <f>Parameters!QKT238</f>
        <v>0</v>
      </c>
      <c r="QKU36">
        <f>Parameters!QKU238</f>
        <v>0</v>
      </c>
      <c r="QKV36">
        <f>Parameters!QKV238</f>
        <v>0</v>
      </c>
      <c r="QKW36">
        <f>Parameters!QKW238</f>
        <v>0</v>
      </c>
      <c r="QKX36">
        <f>Parameters!QKX238</f>
        <v>0</v>
      </c>
      <c r="QKY36">
        <f>Parameters!QKY238</f>
        <v>0</v>
      </c>
      <c r="QKZ36">
        <f>Parameters!QKZ238</f>
        <v>0</v>
      </c>
      <c r="QLA36">
        <f>Parameters!QLA238</f>
        <v>0</v>
      </c>
      <c r="QLB36">
        <f>Parameters!QLB238</f>
        <v>0</v>
      </c>
      <c r="QLC36">
        <f>Parameters!QLC238</f>
        <v>0</v>
      </c>
      <c r="QLD36">
        <f>Parameters!QLD238</f>
        <v>0</v>
      </c>
      <c r="QLE36">
        <f>Parameters!QLE238</f>
        <v>0</v>
      </c>
      <c r="QLF36">
        <f>Parameters!QLF238</f>
        <v>0</v>
      </c>
      <c r="QLG36">
        <f>Parameters!QLG238</f>
        <v>0</v>
      </c>
      <c r="QLH36">
        <f>Parameters!QLH238</f>
        <v>0</v>
      </c>
      <c r="QLI36">
        <f>Parameters!QLI238</f>
        <v>0</v>
      </c>
      <c r="QLJ36">
        <f>Parameters!QLJ238</f>
        <v>0</v>
      </c>
      <c r="QLK36">
        <f>Parameters!QLK238</f>
        <v>0</v>
      </c>
      <c r="QLL36">
        <f>Parameters!QLL238</f>
        <v>0</v>
      </c>
      <c r="QLM36">
        <f>Parameters!QLM238</f>
        <v>0</v>
      </c>
      <c r="QLN36">
        <f>Parameters!QLN238</f>
        <v>0</v>
      </c>
      <c r="QLO36">
        <f>Parameters!QLO238</f>
        <v>0</v>
      </c>
      <c r="QLP36">
        <f>Parameters!QLP238</f>
        <v>0</v>
      </c>
      <c r="QLQ36">
        <f>Parameters!QLQ238</f>
        <v>0</v>
      </c>
      <c r="QLR36">
        <f>Parameters!QLR238</f>
        <v>0</v>
      </c>
      <c r="QLS36">
        <f>Parameters!QLS238</f>
        <v>0</v>
      </c>
      <c r="QLT36">
        <f>Parameters!QLT238</f>
        <v>0</v>
      </c>
      <c r="QLU36">
        <f>Parameters!QLU238</f>
        <v>0</v>
      </c>
      <c r="QLV36">
        <f>Parameters!QLV238</f>
        <v>0</v>
      </c>
      <c r="QLW36">
        <f>Parameters!QLW238</f>
        <v>0</v>
      </c>
      <c r="QLX36">
        <f>Parameters!QLX238</f>
        <v>0</v>
      </c>
      <c r="QLY36">
        <f>Parameters!QLY238</f>
        <v>0</v>
      </c>
      <c r="QLZ36">
        <f>Parameters!QLZ238</f>
        <v>0</v>
      </c>
      <c r="QMA36">
        <f>Parameters!QMA238</f>
        <v>0</v>
      </c>
      <c r="QMB36">
        <f>Parameters!QMB238</f>
        <v>0</v>
      </c>
      <c r="QMC36">
        <f>Parameters!QMC238</f>
        <v>0</v>
      </c>
      <c r="QMD36">
        <f>Parameters!QMD238</f>
        <v>0</v>
      </c>
      <c r="QME36">
        <f>Parameters!QME238</f>
        <v>0</v>
      </c>
      <c r="QMF36">
        <f>Parameters!QMF238</f>
        <v>0</v>
      </c>
      <c r="QMG36">
        <f>Parameters!QMG238</f>
        <v>0</v>
      </c>
      <c r="QMH36">
        <f>Parameters!QMH238</f>
        <v>0</v>
      </c>
      <c r="QMI36">
        <f>Parameters!QMI238</f>
        <v>0</v>
      </c>
      <c r="QMJ36">
        <f>Parameters!QMJ238</f>
        <v>0</v>
      </c>
      <c r="QMK36">
        <f>Parameters!QMK238</f>
        <v>0</v>
      </c>
      <c r="QML36">
        <f>Parameters!QML238</f>
        <v>0</v>
      </c>
      <c r="QMM36">
        <f>Parameters!QMM238</f>
        <v>0</v>
      </c>
      <c r="QMN36">
        <f>Parameters!QMN238</f>
        <v>0</v>
      </c>
      <c r="QMO36">
        <f>Parameters!QMO238</f>
        <v>0</v>
      </c>
      <c r="QMP36">
        <f>Parameters!QMP238</f>
        <v>0</v>
      </c>
      <c r="QMQ36">
        <f>Parameters!QMQ238</f>
        <v>0</v>
      </c>
      <c r="QMR36">
        <f>Parameters!QMR238</f>
        <v>0</v>
      </c>
      <c r="QMS36">
        <f>Parameters!QMS238</f>
        <v>0</v>
      </c>
      <c r="QMT36">
        <f>Parameters!QMT238</f>
        <v>0</v>
      </c>
      <c r="QMU36">
        <f>Parameters!QMU238</f>
        <v>0</v>
      </c>
      <c r="QMV36">
        <f>Parameters!QMV238</f>
        <v>0</v>
      </c>
      <c r="QMW36">
        <f>Parameters!QMW238</f>
        <v>0</v>
      </c>
      <c r="QMX36">
        <f>Parameters!QMX238</f>
        <v>0</v>
      </c>
      <c r="QMY36">
        <f>Parameters!QMY238</f>
        <v>0</v>
      </c>
      <c r="QMZ36">
        <f>Parameters!QMZ238</f>
        <v>0</v>
      </c>
      <c r="QNA36">
        <f>Parameters!QNA238</f>
        <v>0</v>
      </c>
      <c r="QNB36">
        <f>Parameters!QNB238</f>
        <v>0</v>
      </c>
      <c r="QNC36">
        <f>Parameters!QNC238</f>
        <v>0</v>
      </c>
      <c r="QND36">
        <f>Parameters!QND238</f>
        <v>0</v>
      </c>
      <c r="QNE36">
        <f>Parameters!QNE238</f>
        <v>0</v>
      </c>
      <c r="QNF36">
        <f>Parameters!QNF238</f>
        <v>0</v>
      </c>
      <c r="QNG36">
        <f>Parameters!QNG238</f>
        <v>0</v>
      </c>
      <c r="QNH36">
        <f>Parameters!QNH238</f>
        <v>0</v>
      </c>
      <c r="QNI36">
        <f>Parameters!QNI238</f>
        <v>0</v>
      </c>
      <c r="QNJ36">
        <f>Parameters!QNJ238</f>
        <v>0</v>
      </c>
      <c r="QNK36">
        <f>Parameters!QNK238</f>
        <v>0</v>
      </c>
      <c r="QNL36">
        <f>Parameters!QNL238</f>
        <v>0</v>
      </c>
      <c r="QNM36">
        <f>Parameters!QNM238</f>
        <v>0</v>
      </c>
      <c r="QNN36">
        <f>Parameters!QNN238</f>
        <v>0</v>
      </c>
      <c r="QNO36">
        <f>Parameters!QNO238</f>
        <v>0</v>
      </c>
      <c r="QNP36">
        <f>Parameters!QNP238</f>
        <v>0</v>
      </c>
      <c r="QNQ36">
        <f>Parameters!QNQ238</f>
        <v>0</v>
      </c>
      <c r="QNR36">
        <f>Parameters!QNR238</f>
        <v>0</v>
      </c>
      <c r="QNS36">
        <f>Parameters!QNS238</f>
        <v>0</v>
      </c>
      <c r="QNT36">
        <f>Parameters!QNT238</f>
        <v>0</v>
      </c>
      <c r="QNU36">
        <f>Parameters!QNU238</f>
        <v>0</v>
      </c>
      <c r="QNV36">
        <f>Parameters!QNV238</f>
        <v>0</v>
      </c>
      <c r="QNW36">
        <f>Parameters!QNW238</f>
        <v>0</v>
      </c>
      <c r="QNX36">
        <f>Parameters!QNX238</f>
        <v>0</v>
      </c>
      <c r="QNY36">
        <f>Parameters!QNY238</f>
        <v>0</v>
      </c>
      <c r="QNZ36">
        <f>Parameters!QNZ238</f>
        <v>0</v>
      </c>
      <c r="QOA36">
        <f>Parameters!QOA238</f>
        <v>0</v>
      </c>
      <c r="QOB36">
        <f>Parameters!QOB238</f>
        <v>0</v>
      </c>
      <c r="QOC36">
        <f>Parameters!QOC238</f>
        <v>0</v>
      </c>
      <c r="QOD36">
        <f>Parameters!QOD238</f>
        <v>0</v>
      </c>
      <c r="QOE36">
        <f>Parameters!QOE238</f>
        <v>0</v>
      </c>
      <c r="QOF36">
        <f>Parameters!QOF238</f>
        <v>0</v>
      </c>
      <c r="QOG36">
        <f>Parameters!QOG238</f>
        <v>0</v>
      </c>
      <c r="QOH36">
        <f>Parameters!QOH238</f>
        <v>0</v>
      </c>
      <c r="QOI36">
        <f>Parameters!QOI238</f>
        <v>0</v>
      </c>
      <c r="QOJ36">
        <f>Parameters!QOJ238</f>
        <v>0</v>
      </c>
      <c r="QOK36">
        <f>Parameters!QOK238</f>
        <v>0</v>
      </c>
      <c r="QOL36">
        <f>Parameters!QOL238</f>
        <v>0</v>
      </c>
      <c r="QOM36">
        <f>Parameters!QOM238</f>
        <v>0</v>
      </c>
      <c r="QON36">
        <f>Parameters!QON238</f>
        <v>0</v>
      </c>
      <c r="QOO36">
        <f>Parameters!QOO238</f>
        <v>0</v>
      </c>
      <c r="QOP36">
        <f>Parameters!QOP238</f>
        <v>0</v>
      </c>
      <c r="QOQ36">
        <f>Parameters!QOQ238</f>
        <v>0</v>
      </c>
      <c r="QOR36">
        <f>Parameters!QOR238</f>
        <v>0</v>
      </c>
      <c r="QOS36">
        <f>Parameters!QOS238</f>
        <v>0</v>
      </c>
      <c r="QOT36">
        <f>Parameters!QOT238</f>
        <v>0</v>
      </c>
      <c r="QOU36">
        <f>Parameters!QOU238</f>
        <v>0</v>
      </c>
      <c r="QOV36">
        <f>Parameters!QOV238</f>
        <v>0</v>
      </c>
      <c r="QOW36">
        <f>Parameters!QOW238</f>
        <v>0</v>
      </c>
      <c r="QOX36">
        <f>Parameters!QOX238</f>
        <v>0</v>
      </c>
      <c r="QOY36">
        <f>Parameters!QOY238</f>
        <v>0</v>
      </c>
      <c r="QOZ36">
        <f>Parameters!QOZ238</f>
        <v>0</v>
      </c>
      <c r="QPA36">
        <f>Parameters!QPA238</f>
        <v>0</v>
      </c>
      <c r="QPB36">
        <f>Parameters!QPB238</f>
        <v>0</v>
      </c>
      <c r="QPC36">
        <f>Parameters!QPC238</f>
        <v>0</v>
      </c>
      <c r="QPD36">
        <f>Parameters!QPD238</f>
        <v>0</v>
      </c>
      <c r="QPE36">
        <f>Parameters!QPE238</f>
        <v>0</v>
      </c>
      <c r="QPF36">
        <f>Parameters!QPF238</f>
        <v>0</v>
      </c>
      <c r="QPG36">
        <f>Parameters!QPG238</f>
        <v>0</v>
      </c>
      <c r="QPH36">
        <f>Parameters!QPH238</f>
        <v>0</v>
      </c>
      <c r="QPI36">
        <f>Parameters!QPI238</f>
        <v>0</v>
      </c>
      <c r="QPJ36">
        <f>Parameters!QPJ238</f>
        <v>0</v>
      </c>
      <c r="QPK36">
        <f>Parameters!QPK238</f>
        <v>0</v>
      </c>
      <c r="QPL36">
        <f>Parameters!QPL238</f>
        <v>0</v>
      </c>
      <c r="QPM36">
        <f>Parameters!QPM238</f>
        <v>0</v>
      </c>
      <c r="QPN36">
        <f>Parameters!QPN238</f>
        <v>0</v>
      </c>
      <c r="QPO36">
        <f>Parameters!QPO238</f>
        <v>0</v>
      </c>
      <c r="QPP36">
        <f>Parameters!QPP238</f>
        <v>0</v>
      </c>
      <c r="QPQ36">
        <f>Parameters!QPQ238</f>
        <v>0</v>
      </c>
      <c r="QPR36">
        <f>Parameters!QPR238</f>
        <v>0</v>
      </c>
      <c r="QPS36">
        <f>Parameters!QPS238</f>
        <v>0</v>
      </c>
      <c r="QPT36">
        <f>Parameters!QPT238</f>
        <v>0</v>
      </c>
      <c r="QPU36">
        <f>Parameters!QPU238</f>
        <v>0</v>
      </c>
      <c r="QPV36">
        <f>Parameters!QPV238</f>
        <v>0</v>
      </c>
      <c r="QPW36">
        <f>Parameters!QPW238</f>
        <v>0</v>
      </c>
      <c r="QPX36">
        <f>Parameters!QPX238</f>
        <v>0</v>
      </c>
      <c r="QPY36">
        <f>Parameters!QPY238</f>
        <v>0</v>
      </c>
      <c r="QPZ36">
        <f>Parameters!QPZ238</f>
        <v>0</v>
      </c>
      <c r="QQA36">
        <f>Parameters!QQA238</f>
        <v>0</v>
      </c>
      <c r="QQB36">
        <f>Parameters!QQB238</f>
        <v>0</v>
      </c>
      <c r="QQC36">
        <f>Parameters!QQC238</f>
        <v>0</v>
      </c>
      <c r="QQD36">
        <f>Parameters!QQD238</f>
        <v>0</v>
      </c>
      <c r="QQE36">
        <f>Parameters!QQE238</f>
        <v>0</v>
      </c>
      <c r="QQF36">
        <f>Parameters!QQF238</f>
        <v>0</v>
      </c>
      <c r="QQG36">
        <f>Parameters!QQG238</f>
        <v>0</v>
      </c>
      <c r="QQH36">
        <f>Parameters!QQH238</f>
        <v>0</v>
      </c>
      <c r="QQI36">
        <f>Parameters!QQI238</f>
        <v>0</v>
      </c>
      <c r="QQJ36">
        <f>Parameters!QQJ238</f>
        <v>0</v>
      </c>
      <c r="QQK36">
        <f>Parameters!QQK238</f>
        <v>0</v>
      </c>
      <c r="QQL36">
        <f>Parameters!QQL238</f>
        <v>0</v>
      </c>
      <c r="QQM36">
        <f>Parameters!QQM238</f>
        <v>0</v>
      </c>
      <c r="QQN36">
        <f>Parameters!QQN238</f>
        <v>0</v>
      </c>
      <c r="QQO36">
        <f>Parameters!QQO238</f>
        <v>0</v>
      </c>
      <c r="QQP36">
        <f>Parameters!QQP238</f>
        <v>0</v>
      </c>
      <c r="QQQ36">
        <f>Parameters!QQQ238</f>
        <v>0</v>
      </c>
      <c r="QQR36">
        <f>Parameters!QQR238</f>
        <v>0</v>
      </c>
      <c r="QQS36">
        <f>Parameters!QQS238</f>
        <v>0</v>
      </c>
      <c r="QQT36">
        <f>Parameters!QQT238</f>
        <v>0</v>
      </c>
      <c r="QQU36">
        <f>Parameters!QQU238</f>
        <v>0</v>
      </c>
      <c r="QQV36">
        <f>Parameters!QQV238</f>
        <v>0</v>
      </c>
      <c r="QQW36">
        <f>Parameters!QQW238</f>
        <v>0</v>
      </c>
      <c r="QQX36">
        <f>Parameters!QQX238</f>
        <v>0</v>
      </c>
      <c r="QQY36">
        <f>Parameters!QQY238</f>
        <v>0</v>
      </c>
      <c r="QQZ36">
        <f>Parameters!QQZ238</f>
        <v>0</v>
      </c>
      <c r="QRA36">
        <f>Parameters!QRA238</f>
        <v>0</v>
      </c>
      <c r="QRB36">
        <f>Parameters!QRB238</f>
        <v>0</v>
      </c>
      <c r="QRC36">
        <f>Parameters!QRC238</f>
        <v>0</v>
      </c>
      <c r="QRD36">
        <f>Parameters!QRD238</f>
        <v>0</v>
      </c>
      <c r="QRE36">
        <f>Parameters!QRE238</f>
        <v>0</v>
      </c>
      <c r="QRF36">
        <f>Parameters!QRF238</f>
        <v>0</v>
      </c>
      <c r="QRG36">
        <f>Parameters!QRG238</f>
        <v>0</v>
      </c>
      <c r="QRH36">
        <f>Parameters!QRH238</f>
        <v>0</v>
      </c>
      <c r="QRI36">
        <f>Parameters!QRI238</f>
        <v>0</v>
      </c>
      <c r="QRJ36">
        <f>Parameters!QRJ238</f>
        <v>0</v>
      </c>
      <c r="QRK36">
        <f>Parameters!QRK238</f>
        <v>0</v>
      </c>
      <c r="QRL36">
        <f>Parameters!QRL238</f>
        <v>0</v>
      </c>
      <c r="QRM36">
        <f>Parameters!QRM238</f>
        <v>0</v>
      </c>
      <c r="QRN36">
        <f>Parameters!QRN238</f>
        <v>0</v>
      </c>
      <c r="QRO36">
        <f>Parameters!QRO238</f>
        <v>0</v>
      </c>
      <c r="QRP36">
        <f>Parameters!QRP238</f>
        <v>0</v>
      </c>
      <c r="QRQ36">
        <f>Parameters!QRQ238</f>
        <v>0</v>
      </c>
      <c r="QRR36">
        <f>Parameters!QRR238</f>
        <v>0</v>
      </c>
      <c r="QRS36">
        <f>Parameters!QRS238</f>
        <v>0</v>
      </c>
      <c r="QRT36">
        <f>Parameters!QRT238</f>
        <v>0</v>
      </c>
      <c r="QRU36">
        <f>Parameters!QRU238</f>
        <v>0</v>
      </c>
      <c r="QRV36">
        <f>Parameters!QRV238</f>
        <v>0</v>
      </c>
      <c r="QRW36">
        <f>Parameters!QRW238</f>
        <v>0</v>
      </c>
      <c r="QRX36">
        <f>Parameters!QRX238</f>
        <v>0</v>
      </c>
      <c r="QRY36">
        <f>Parameters!QRY238</f>
        <v>0</v>
      </c>
      <c r="QRZ36">
        <f>Parameters!QRZ238</f>
        <v>0</v>
      </c>
      <c r="QSA36">
        <f>Parameters!QSA238</f>
        <v>0</v>
      </c>
      <c r="QSB36">
        <f>Parameters!QSB238</f>
        <v>0</v>
      </c>
      <c r="QSC36">
        <f>Parameters!QSC238</f>
        <v>0</v>
      </c>
      <c r="QSD36">
        <f>Parameters!QSD238</f>
        <v>0</v>
      </c>
      <c r="QSE36">
        <f>Parameters!QSE238</f>
        <v>0</v>
      </c>
      <c r="QSF36">
        <f>Parameters!QSF238</f>
        <v>0</v>
      </c>
      <c r="QSG36">
        <f>Parameters!QSG238</f>
        <v>0</v>
      </c>
      <c r="QSH36">
        <f>Parameters!QSH238</f>
        <v>0</v>
      </c>
      <c r="QSI36">
        <f>Parameters!QSI238</f>
        <v>0</v>
      </c>
      <c r="QSJ36">
        <f>Parameters!QSJ238</f>
        <v>0</v>
      </c>
      <c r="QSK36">
        <f>Parameters!QSK238</f>
        <v>0</v>
      </c>
      <c r="QSL36">
        <f>Parameters!QSL238</f>
        <v>0</v>
      </c>
      <c r="QSM36">
        <f>Parameters!QSM238</f>
        <v>0</v>
      </c>
      <c r="QSN36">
        <f>Parameters!QSN238</f>
        <v>0</v>
      </c>
      <c r="QSO36">
        <f>Parameters!QSO238</f>
        <v>0</v>
      </c>
      <c r="QSP36">
        <f>Parameters!QSP238</f>
        <v>0</v>
      </c>
      <c r="QSQ36">
        <f>Parameters!QSQ238</f>
        <v>0</v>
      </c>
      <c r="QSR36">
        <f>Parameters!QSR238</f>
        <v>0</v>
      </c>
      <c r="QSS36">
        <f>Parameters!QSS238</f>
        <v>0</v>
      </c>
      <c r="QST36">
        <f>Parameters!QST238</f>
        <v>0</v>
      </c>
      <c r="QSU36">
        <f>Parameters!QSU238</f>
        <v>0</v>
      </c>
      <c r="QSV36">
        <f>Parameters!QSV238</f>
        <v>0</v>
      </c>
      <c r="QSW36">
        <f>Parameters!QSW238</f>
        <v>0</v>
      </c>
      <c r="QSX36">
        <f>Parameters!QSX238</f>
        <v>0</v>
      </c>
      <c r="QSY36">
        <f>Parameters!QSY238</f>
        <v>0</v>
      </c>
      <c r="QSZ36">
        <f>Parameters!QSZ238</f>
        <v>0</v>
      </c>
      <c r="QTA36">
        <f>Parameters!QTA238</f>
        <v>0</v>
      </c>
      <c r="QTB36">
        <f>Parameters!QTB238</f>
        <v>0</v>
      </c>
      <c r="QTC36">
        <f>Parameters!QTC238</f>
        <v>0</v>
      </c>
      <c r="QTD36">
        <f>Parameters!QTD238</f>
        <v>0</v>
      </c>
      <c r="QTE36">
        <f>Parameters!QTE238</f>
        <v>0</v>
      </c>
      <c r="QTF36">
        <f>Parameters!QTF238</f>
        <v>0</v>
      </c>
      <c r="QTG36">
        <f>Parameters!QTG238</f>
        <v>0</v>
      </c>
      <c r="QTH36">
        <f>Parameters!QTH238</f>
        <v>0</v>
      </c>
      <c r="QTI36">
        <f>Parameters!QTI238</f>
        <v>0</v>
      </c>
      <c r="QTJ36">
        <f>Parameters!QTJ238</f>
        <v>0</v>
      </c>
      <c r="QTK36">
        <f>Parameters!QTK238</f>
        <v>0</v>
      </c>
      <c r="QTL36">
        <f>Parameters!QTL238</f>
        <v>0</v>
      </c>
      <c r="QTM36">
        <f>Parameters!QTM238</f>
        <v>0</v>
      </c>
      <c r="QTN36">
        <f>Parameters!QTN238</f>
        <v>0</v>
      </c>
      <c r="QTO36">
        <f>Parameters!QTO238</f>
        <v>0</v>
      </c>
      <c r="QTP36">
        <f>Parameters!QTP238</f>
        <v>0</v>
      </c>
      <c r="QTQ36">
        <f>Parameters!QTQ238</f>
        <v>0</v>
      </c>
      <c r="QTR36">
        <f>Parameters!QTR238</f>
        <v>0</v>
      </c>
      <c r="QTS36">
        <f>Parameters!QTS238</f>
        <v>0</v>
      </c>
      <c r="QTT36">
        <f>Parameters!QTT238</f>
        <v>0</v>
      </c>
      <c r="QTU36">
        <f>Parameters!QTU238</f>
        <v>0</v>
      </c>
      <c r="QTV36">
        <f>Parameters!QTV238</f>
        <v>0</v>
      </c>
      <c r="QTW36">
        <f>Parameters!QTW238</f>
        <v>0</v>
      </c>
      <c r="QTX36">
        <f>Parameters!QTX238</f>
        <v>0</v>
      </c>
      <c r="QTY36">
        <f>Parameters!QTY238</f>
        <v>0</v>
      </c>
      <c r="QTZ36">
        <f>Parameters!QTZ238</f>
        <v>0</v>
      </c>
      <c r="QUA36">
        <f>Parameters!QUA238</f>
        <v>0</v>
      </c>
      <c r="QUB36">
        <f>Parameters!QUB238</f>
        <v>0</v>
      </c>
      <c r="QUC36">
        <f>Parameters!QUC238</f>
        <v>0</v>
      </c>
      <c r="QUD36">
        <f>Parameters!QUD238</f>
        <v>0</v>
      </c>
      <c r="QUE36">
        <f>Parameters!QUE238</f>
        <v>0</v>
      </c>
      <c r="QUF36">
        <f>Parameters!QUF238</f>
        <v>0</v>
      </c>
      <c r="QUG36">
        <f>Parameters!QUG238</f>
        <v>0</v>
      </c>
      <c r="QUH36">
        <f>Parameters!QUH238</f>
        <v>0</v>
      </c>
      <c r="QUI36">
        <f>Parameters!QUI238</f>
        <v>0</v>
      </c>
      <c r="QUJ36">
        <f>Parameters!QUJ238</f>
        <v>0</v>
      </c>
      <c r="QUK36">
        <f>Parameters!QUK238</f>
        <v>0</v>
      </c>
      <c r="QUL36">
        <f>Parameters!QUL238</f>
        <v>0</v>
      </c>
      <c r="QUM36">
        <f>Parameters!QUM238</f>
        <v>0</v>
      </c>
      <c r="QUN36">
        <f>Parameters!QUN238</f>
        <v>0</v>
      </c>
      <c r="QUO36">
        <f>Parameters!QUO238</f>
        <v>0</v>
      </c>
      <c r="QUP36">
        <f>Parameters!QUP238</f>
        <v>0</v>
      </c>
      <c r="QUQ36">
        <f>Parameters!QUQ238</f>
        <v>0</v>
      </c>
      <c r="QUR36">
        <f>Parameters!QUR238</f>
        <v>0</v>
      </c>
      <c r="QUS36">
        <f>Parameters!QUS238</f>
        <v>0</v>
      </c>
      <c r="QUT36">
        <f>Parameters!QUT238</f>
        <v>0</v>
      </c>
      <c r="QUU36">
        <f>Parameters!QUU238</f>
        <v>0</v>
      </c>
      <c r="QUV36">
        <f>Parameters!QUV238</f>
        <v>0</v>
      </c>
      <c r="QUW36">
        <f>Parameters!QUW238</f>
        <v>0</v>
      </c>
      <c r="QUX36">
        <f>Parameters!QUX238</f>
        <v>0</v>
      </c>
      <c r="QUY36">
        <f>Parameters!QUY238</f>
        <v>0</v>
      </c>
      <c r="QUZ36">
        <f>Parameters!QUZ238</f>
        <v>0</v>
      </c>
      <c r="QVA36">
        <f>Parameters!QVA238</f>
        <v>0</v>
      </c>
      <c r="QVB36">
        <f>Parameters!QVB238</f>
        <v>0</v>
      </c>
      <c r="QVC36">
        <f>Parameters!QVC238</f>
        <v>0</v>
      </c>
      <c r="QVD36">
        <f>Parameters!QVD238</f>
        <v>0</v>
      </c>
      <c r="QVE36">
        <f>Parameters!QVE238</f>
        <v>0</v>
      </c>
      <c r="QVF36">
        <f>Parameters!QVF238</f>
        <v>0</v>
      </c>
      <c r="QVG36">
        <f>Parameters!QVG238</f>
        <v>0</v>
      </c>
      <c r="QVH36">
        <f>Parameters!QVH238</f>
        <v>0</v>
      </c>
      <c r="QVI36">
        <f>Parameters!QVI238</f>
        <v>0</v>
      </c>
      <c r="QVJ36">
        <f>Parameters!QVJ238</f>
        <v>0</v>
      </c>
      <c r="QVK36">
        <f>Parameters!QVK238</f>
        <v>0</v>
      </c>
      <c r="QVL36">
        <f>Parameters!QVL238</f>
        <v>0</v>
      </c>
      <c r="QVM36">
        <f>Parameters!QVM238</f>
        <v>0</v>
      </c>
      <c r="QVN36">
        <f>Parameters!QVN238</f>
        <v>0</v>
      </c>
      <c r="QVO36">
        <f>Parameters!QVO238</f>
        <v>0</v>
      </c>
      <c r="QVP36">
        <f>Parameters!QVP238</f>
        <v>0</v>
      </c>
      <c r="QVQ36">
        <f>Parameters!QVQ238</f>
        <v>0</v>
      </c>
      <c r="QVR36">
        <f>Parameters!QVR238</f>
        <v>0</v>
      </c>
      <c r="QVS36">
        <f>Parameters!QVS238</f>
        <v>0</v>
      </c>
      <c r="QVT36">
        <f>Parameters!QVT238</f>
        <v>0</v>
      </c>
      <c r="QVU36">
        <f>Parameters!QVU238</f>
        <v>0</v>
      </c>
      <c r="QVV36">
        <f>Parameters!QVV238</f>
        <v>0</v>
      </c>
      <c r="QVW36">
        <f>Parameters!QVW238</f>
        <v>0</v>
      </c>
      <c r="QVX36">
        <f>Parameters!QVX238</f>
        <v>0</v>
      </c>
      <c r="QVY36">
        <f>Parameters!QVY238</f>
        <v>0</v>
      </c>
      <c r="QVZ36">
        <f>Parameters!QVZ238</f>
        <v>0</v>
      </c>
      <c r="QWA36">
        <f>Parameters!QWA238</f>
        <v>0</v>
      </c>
      <c r="QWB36">
        <f>Parameters!QWB238</f>
        <v>0</v>
      </c>
      <c r="QWC36">
        <f>Parameters!QWC238</f>
        <v>0</v>
      </c>
      <c r="QWD36">
        <f>Parameters!QWD238</f>
        <v>0</v>
      </c>
      <c r="QWE36">
        <f>Parameters!QWE238</f>
        <v>0</v>
      </c>
      <c r="QWF36">
        <f>Parameters!QWF238</f>
        <v>0</v>
      </c>
      <c r="QWG36">
        <f>Parameters!QWG238</f>
        <v>0</v>
      </c>
      <c r="QWH36">
        <f>Parameters!QWH238</f>
        <v>0</v>
      </c>
      <c r="QWI36">
        <f>Parameters!QWI238</f>
        <v>0</v>
      </c>
      <c r="QWJ36">
        <f>Parameters!QWJ238</f>
        <v>0</v>
      </c>
      <c r="QWK36">
        <f>Parameters!QWK238</f>
        <v>0</v>
      </c>
      <c r="QWL36">
        <f>Parameters!QWL238</f>
        <v>0</v>
      </c>
      <c r="QWM36">
        <f>Parameters!QWM238</f>
        <v>0</v>
      </c>
      <c r="QWN36">
        <f>Parameters!QWN238</f>
        <v>0</v>
      </c>
      <c r="QWO36">
        <f>Parameters!QWO238</f>
        <v>0</v>
      </c>
      <c r="QWP36">
        <f>Parameters!QWP238</f>
        <v>0</v>
      </c>
      <c r="QWQ36">
        <f>Parameters!QWQ238</f>
        <v>0</v>
      </c>
      <c r="QWR36">
        <f>Parameters!QWR238</f>
        <v>0</v>
      </c>
      <c r="QWS36">
        <f>Parameters!QWS238</f>
        <v>0</v>
      </c>
      <c r="QWT36">
        <f>Parameters!QWT238</f>
        <v>0</v>
      </c>
      <c r="QWU36">
        <f>Parameters!QWU238</f>
        <v>0</v>
      </c>
      <c r="QWV36">
        <f>Parameters!QWV238</f>
        <v>0</v>
      </c>
      <c r="QWW36">
        <f>Parameters!QWW238</f>
        <v>0</v>
      </c>
      <c r="QWX36">
        <f>Parameters!QWX238</f>
        <v>0</v>
      </c>
      <c r="QWY36">
        <f>Parameters!QWY238</f>
        <v>0</v>
      </c>
      <c r="QWZ36">
        <f>Parameters!QWZ238</f>
        <v>0</v>
      </c>
      <c r="QXA36">
        <f>Parameters!QXA238</f>
        <v>0</v>
      </c>
      <c r="QXB36">
        <f>Parameters!QXB238</f>
        <v>0</v>
      </c>
      <c r="QXC36">
        <f>Parameters!QXC238</f>
        <v>0</v>
      </c>
      <c r="QXD36">
        <f>Parameters!QXD238</f>
        <v>0</v>
      </c>
      <c r="QXE36">
        <f>Parameters!QXE238</f>
        <v>0</v>
      </c>
      <c r="QXF36">
        <f>Parameters!QXF238</f>
        <v>0</v>
      </c>
      <c r="QXG36">
        <f>Parameters!QXG238</f>
        <v>0</v>
      </c>
      <c r="QXH36">
        <f>Parameters!QXH238</f>
        <v>0</v>
      </c>
      <c r="QXI36">
        <f>Parameters!QXI238</f>
        <v>0</v>
      </c>
      <c r="QXJ36">
        <f>Parameters!QXJ238</f>
        <v>0</v>
      </c>
      <c r="QXK36">
        <f>Parameters!QXK238</f>
        <v>0</v>
      </c>
      <c r="QXL36">
        <f>Parameters!QXL238</f>
        <v>0</v>
      </c>
      <c r="QXM36">
        <f>Parameters!QXM238</f>
        <v>0</v>
      </c>
      <c r="QXN36">
        <f>Parameters!QXN238</f>
        <v>0</v>
      </c>
      <c r="QXO36">
        <f>Parameters!QXO238</f>
        <v>0</v>
      </c>
      <c r="QXP36">
        <f>Parameters!QXP238</f>
        <v>0</v>
      </c>
      <c r="QXQ36">
        <f>Parameters!QXQ238</f>
        <v>0</v>
      </c>
      <c r="QXR36">
        <f>Parameters!QXR238</f>
        <v>0</v>
      </c>
      <c r="QXS36">
        <f>Parameters!QXS238</f>
        <v>0</v>
      </c>
      <c r="QXT36">
        <f>Parameters!QXT238</f>
        <v>0</v>
      </c>
      <c r="QXU36">
        <f>Parameters!QXU238</f>
        <v>0</v>
      </c>
      <c r="QXV36">
        <f>Parameters!QXV238</f>
        <v>0</v>
      </c>
      <c r="QXW36">
        <f>Parameters!QXW238</f>
        <v>0</v>
      </c>
      <c r="QXX36">
        <f>Parameters!QXX238</f>
        <v>0</v>
      </c>
      <c r="QXY36">
        <f>Parameters!QXY238</f>
        <v>0</v>
      </c>
      <c r="QXZ36">
        <f>Parameters!QXZ238</f>
        <v>0</v>
      </c>
      <c r="QYA36">
        <f>Parameters!QYA238</f>
        <v>0</v>
      </c>
      <c r="QYB36">
        <f>Parameters!QYB238</f>
        <v>0</v>
      </c>
      <c r="QYC36">
        <f>Parameters!QYC238</f>
        <v>0</v>
      </c>
      <c r="QYD36">
        <f>Parameters!QYD238</f>
        <v>0</v>
      </c>
      <c r="QYE36">
        <f>Parameters!QYE238</f>
        <v>0</v>
      </c>
      <c r="QYF36">
        <f>Parameters!QYF238</f>
        <v>0</v>
      </c>
      <c r="QYG36">
        <f>Parameters!QYG238</f>
        <v>0</v>
      </c>
      <c r="QYH36">
        <f>Parameters!QYH238</f>
        <v>0</v>
      </c>
      <c r="QYI36">
        <f>Parameters!QYI238</f>
        <v>0</v>
      </c>
      <c r="QYJ36">
        <f>Parameters!QYJ238</f>
        <v>0</v>
      </c>
      <c r="QYK36">
        <f>Parameters!QYK238</f>
        <v>0</v>
      </c>
      <c r="QYL36">
        <f>Parameters!QYL238</f>
        <v>0</v>
      </c>
      <c r="QYM36">
        <f>Parameters!QYM238</f>
        <v>0</v>
      </c>
      <c r="QYN36">
        <f>Parameters!QYN238</f>
        <v>0</v>
      </c>
      <c r="QYO36">
        <f>Parameters!QYO238</f>
        <v>0</v>
      </c>
      <c r="QYP36">
        <f>Parameters!QYP238</f>
        <v>0</v>
      </c>
      <c r="QYQ36">
        <f>Parameters!QYQ238</f>
        <v>0</v>
      </c>
      <c r="QYR36">
        <f>Parameters!QYR238</f>
        <v>0</v>
      </c>
      <c r="QYS36">
        <f>Parameters!QYS238</f>
        <v>0</v>
      </c>
      <c r="QYT36">
        <f>Parameters!QYT238</f>
        <v>0</v>
      </c>
      <c r="QYU36">
        <f>Parameters!QYU238</f>
        <v>0</v>
      </c>
      <c r="QYV36">
        <f>Parameters!QYV238</f>
        <v>0</v>
      </c>
      <c r="QYW36">
        <f>Parameters!QYW238</f>
        <v>0</v>
      </c>
      <c r="QYX36">
        <f>Parameters!QYX238</f>
        <v>0</v>
      </c>
      <c r="QYY36">
        <f>Parameters!QYY238</f>
        <v>0</v>
      </c>
      <c r="QYZ36">
        <f>Parameters!QYZ238</f>
        <v>0</v>
      </c>
      <c r="QZA36">
        <f>Parameters!QZA238</f>
        <v>0</v>
      </c>
      <c r="QZB36">
        <f>Parameters!QZB238</f>
        <v>0</v>
      </c>
      <c r="QZC36">
        <f>Parameters!QZC238</f>
        <v>0</v>
      </c>
      <c r="QZD36">
        <f>Parameters!QZD238</f>
        <v>0</v>
      </c>
      <c r="QZE36">
        <f>Parameters!QZE238</f>
        <v>0</v>
      </c>
      <c r="QZF36">
        <f>Parameters!QZF238</f>
        <v>0</v>
      </c>
      <c r="QZG36">
        <f>Parameters!QZG238</f>
        <v>0</v>
      </c>
      <c r="QZH36">
        <f>Parameters!QZH238</f>
        <v>0</v>
      </c>
      <c r="QZI36">
        <f>Parameters!QZI238</f>
        <v>0</v>
      </c>
      <c r="QZJ36">
        <f>Parameters!QZJ238</f>
        <v>0</v>
      </c>
      <c r="QZK36">
        <f>Parameters!QZK238</f>
        <v>0</v>
      </c>
      <c r="QZL36">
        <f>Parameters!QZL238</f>
        <v>0</v>
      </c>
      <c r="QZM36">
        <f>Parameters!QZM238</f>
        <v>0</v>
      </c>
      <c r="QZN36">
        <f>Parameters!QZN238</f>
        <v>0</v>
      </c>
      <c r="QZO36">
        <f>Parameters!QZO238</f>
        <v>0</v>
      </c>
      <c r="QZP36">
        <f>Parameters!QZP238</f>
        <v>0</v>
      </c>
      <c r="QZQ36">
        <f>Parameters!QZQ238</f>
        <v>0</v>
      </c>
      <c r="QZR36">
        <f>Parameters!QZR238</f>
        <v>0</v>
      </c>
      <c r="QZS36">
        <f>Parameters!QZS238</f>
        <v>0</v>
      </c>
      <c r="QZT36">
        <f>Parameters!QZT238</f>
        <v>0</v>
      </c>
      <c r="QZU36">
        <f>Parameters!QZU238</f>
        <v>0</v>
      </c>
      <c r="QZV36">
        <f>Parameters!QZV238</f>
        <v>0</v>
      </c>
      <c r="QZW36">
        <f>Parameters!QZW238</f>
        <v>0</v>
      </c>
      <c r="QZX36">
        <f>Parameters!QZX238</f>
        <v>0</v>
      </c>
      <c r="QZY36">
        <f>Parameters!QZY238</f>
        <v>0</v>
      </c>
      <c r="QZZ36">
        <f>Parameters!QZZ238</f>
        <v>0</v>
      </c>
      <c r="RAA36">
        <f>Parameters!RAA238</f>
        <v>0</v>
      </c>
      <c r="RAB36">
        <f>Parameters!RAB238</f>
        <v>0</v>
      </c>
      <c r="RAC36">
        <f>Parameters!RAC238</f>
        <v>0</v>
      </c>
      <c r="RAD36">
        <f>Parameters!RAD238</f>
        <v>0</v>
      </c>
      <c r="RAE36">
        <f>Parameters!RAE238</f>
        <v>0</v>
      </c>
      <c r="RAF36">
        <f>Parameters!RAF238</f>
        <v>0</v>
      </c>
      <c r="RAG36">
        <f>Parameters!RAG238</f>
        <v>0</v>
      </c>
      <c r="RAH36">
        <f>Parameters!RAH238</f>
        <v>0</v>
      </c>
      <c r="RAI36">
        <f>Parameters!RAI238</f>
        <v>0</v>
      </c>
      <c r="RAJ36">
        <f>Parameters!RAJ238</f>
        <v>0</v>
      </c>
      <c r="RAK36">
        <f>Parameters!RAK238</f>
        <v>0</v>
      </c>
      <c r="RAL36">
        <f>Parameters!RAL238</f>
        <v>0</v>
      </c>
      <c r="RAM36">
        <f>Parameters!RAM238</f>
        <v>0</v>
      </c>
      <c r="RAN36">
        <f>Parameters!RAN238</f>
        <v>0</v>
      </c>
      <c r="RAO36">
        <f>Parameters!RAO238</f>
        <v>0</v>
      </c>
      <c r="RAP36">
        <f>Parameters!RAP238</f>
        <v>0</v>
      </c>
      <c r="RAQ36">
        <f>Parameters!RAQ238</f>
        <v>0</v>
      </c>
      <c r="RAR36">
        <f>Parameters!RAR238</f>
        <v>0</v>
      </c>
      <c r="RAS36">
        <f>Parameters!RAS238</f>
        <v>0</v>
      </c>
      <c r="RAT36">
        <f>Parameters!RAT238</f>
        <v>0</v>
      </c>
      <c r="RAU36">
        <f>Parameters!RAU238</f>
        <v>0</v>
      </c>
      <c r="RAV36">
        <f>Parameters!RAV238</f>
        <v>0</v>
      </c>
      <c r="RAW36">
        <f>Parameters!RAW238</f>
        <v>0</v>
      </c>
      <c r="RAX36">
        <f>Parameters!RAX238</f>
        <v>0</v>
      </c>
      <c r="RAY36">
        <f>Parameters!RAY238</f>
        <v>0</v>
      </c>
      <c r="RAZ36">
        <f>Parameters!RAZ238</f>
        <v>0</v>
      </c>
      <c r="RBA36">
        <f>Parameters!RBA238</f>
        <v>0</v>
      </c>
      <c r="RBB36">
        <f>Parameters!RBB238</f>
        <v>0</v>
      </c>
      <c r="RBC36">
        <f>Parameters!RBC238</f>
        <v>0</v>
      </c>
      <c r="RBD36">
        <f>Parameters!RBD238</f>
        <v>0</v>
      </c>
      <c r="RBE36">
        <f>Parameters!RBE238</f>
        <v>0</v>
      </c>
      <c r="RBF36">
        <f>Parameters!RBF238</f>
        <v>0</v>
      </c>
      <c r="RBG36">
        <f>Parameters!RBG238</f>
        <v>0</v>
      </c>
      <c r="RBH36">
        <f>Parameters!RBH238</f>
        <v>0</v>
      </c>
      <c r="RBI36">
        <f>Parameters!RBI238</f>
        <v>0</v>
      </c>
      <c r="RBJ36">
        <f>Parameters!RBJ238</f>
        <v>0</v>
      </c>
      <c r="RBK36">
        <f>Parameters!RBK238</f>
        <v>0</v>
      </c>
      <c r="RBL36">
        <f>Parameters!RBL238</f>
        <v>0</v>
      </c>
      <c r="RBM36">
        <f>Parameters!RBM238</f>
        <v>0</v>
      </c>
      <c r="RBN36">
        <f>Parameters!RBN238</f>
        <v>0</v>
      </c>
      <c r="RBO36">
        <f>Parameters!RBO238</f>
        <v>0</v>
      </c>
      <c r="RBP36">
        <f>Parameters!RBP238</f>
        <v>0</v>
      </c>
      <c r="RBQ36">
        <f>Parameters!RBQ238</f>
        <v>0</v>
      </c>
      <c r="RBR36">
        <f>Parameters!RBR238</f>
        <v>0</v>
      </c>
      <c r="RBS36">
        <f>Parameters!RBS238</f>
        <v>0</v>
      </c>
      <c r="RBT36">
        <f>Parameters!RBT238</f>
        <v>0</v>
      </c>
      <c r="RBU36">
        <f>Parameters!RBU238</f>
        <v>0</v>
      </c>
      <c r="RBV36">
        <f>Parameters!RBV238</f>
        <v>0</v>
      </c>
      <c r="RBW36">
        <f>Parameters!RBW238</f>
        <v>0</v>
      </c>
      <c r="RBX36">
        <f>Parameters!RBX238</f>
        <v>0</v>
      </c>
      <c r="RBY36">
        <f>Parameters!RBY238</f>
        <v>0</v>
      </c>
      <c r="RBZ36">
        <f>Parameters!RBZ238</f>
        <v>0</v>
      </c>
      <c r="RCA36">
        <f>Parameters!RCA238</f>
        <v>0</v>
      </c>
      <c r="RCB36">
        <f>Parameters!RCB238</f>
        <v>0</v>
      </c>
      <c r="RCC36">
        <f>Parameters!RCC238</f>
        <v>0</v>
      </c>
      <c r="RCD36">
        <f>Parameters!RCD238</f>
        <v>0</v>
      </c>
      <c r="RCE36">
        <f>Parameters!RCE238</f>
        <v>0</v>
      </c>
      <c r="RCF36">
        <f>Parameters!RCF238</f>
        <v>0</v>
      </c>
      <c r="RCG36">
        <f>Parameters!RCG238</f>
        <v>0</v>
      </c>
      <c r="RCH36">
        <f>Parameters!RCH238</f>
        <v>0</v>
      </c>
      <c r="RCI36">
        <f>Parameters!RCI238</f>
        <v>0</v>
      </c>
      <c r="RCJ36">
        <f>Parameters!RCJ238</f>
        <v>0</v>
      </c>
      <c r="RCK36">
        <f>Parameters!RCK238</f>
        <v>0</v>
      </c>
      <c r="RCL36">
        <f>Parameters!RCL238</f>
        <v>0</v>
      </c>
      <c r="RCM36">
        <f>Parameters!RCM238</f>
        <v>0</v>
      </c>
      <c r="RCN36">
        <f>Parameters!RCN238</f>
        <v>0</v>
      </c>
      <c r="RCO36">
        <f>Parameters!RCO238</f>
        <v>0</v>
      </c>
      <c r="RCP36">
        <f>Parameters!RCP238</f>
        <v>0</v>
      </c>
      <c r="RCQ36">
        <f>Parameters!RCQ238</f>
        <v>0</v>
      </c>
      <c r="RCR36">
        <f>Parameters!RCR238</f>
        <v>0</v>
      </c>
      <c r="RCS36">
        <f>Parameters!RCS238</f>
        <v>0</v>
      </c>
      <c r="RCT36">
        <f>Parameters!RCT238</f>
        <v>0</v>
      </c>
      <c r="RCU36">
        <f>Parameters!RCU238</f>
        <v>0</v>
      </c>
      <c r="RCV36">
        <f>Parameters!RCV238</f>
        <v>0</v>
      </c>
      <c r="RCW36">
        <f>Parameters!RCW238</f>
        <v>0</v>
      </c>
      <c r="RCX36">
        <f>Parameters!RCX238</f>
        <v>0</v>
      </c>
      <c r="RCY36">
        <f>Parameters!RCY238</f>
        <v>0</v>
      </c>
      <c r="RCZ36">
        <f>Parameters!RCZ238</f>
        <v>0</v>
      </c>
      <c r="RDA36">
        <f>Parameters!RDA238</f>
        <v>0</v>
      </c>
      <c r="RDB36">
        <f>Parameters!RDB238</f>
        <v>0</v>
      </c>
      <c r="RDC36">
        <f>Parameters!RDC238</f>
        <v>0</v>
      </c>
      <c r="RDD36">
        <f>Parameters!RDD238</f>
        <v>0</v>
      </c>
      <c r="RDE36">
        <f>Parameters!RDE238</f>
        <v>0</v>
      </c>
      <c r="RDF36">
        <f>Parameters!RDF238</f>
        <v>0</v>
      </c>
      <c r="RDG36">
        <f>Parameters!RDG238</f>
        <v>0</v>
      </c>
      <c r="RDH36">
        <f>Parameters!RDH238</f>
        <v>0</v>
      </c>
      <c r="RDI36">
        <f>Parameters!RDI238</f>
        <v>0</v>
      </c>
      <c r="RDJ36">
        <f>Parameters!RDJ238</f>
        <v>0</v>
      </c>
      <c r="RDK36">
        <f>Parameters!RDK238</f>
        <v>0</v>
      </c>
      <c r="RDL36">
        <f>Parameters!RDL238</f>
        <v>0</v>
      </c>
      <c r="RDM36">
        <f>Parameters!RDM238</f>
        <v>0</v>
      </c>
      <c r="RDN36">
        <f>Parameters!RDN238</f>
        <v>0</v>
      </c>
      <c r="RDO36">
        <f>Parameters!RDO238</f>
        <v>0</v>
      </c>
      <c r="RDP36">
        <f>Parameters!RDP238</f>
        <v>0</v>
      </c>
      <c r="RDQ36">
        <f>Parameters!RDQ238</f>
        <v>0</v>
      </c>
      <c r="RDR36">
        <f>Parameters!RDR238</f>
        <v>0</v>
      </c>
      <c r="RDS36">
        <f>Parameters!RDS238</f>
        <v>0</v>
      </c>
      <c r="RDT36">
        <f>Parameters!RDT238</f>
        <v>0</v>
      </c>
      <c r="RDU36">
        <f>Parameters!RDU238</f>
        <v>0</v>
      </c>
      <c r="RDV36">
        <f>Parameters!RDV238</f>
        <v>0</v>
      </c>
      <c r="RDW36">
        <f>Parameters!RDW238</f>
        <v>0</v>
      </c>
      <c r="RDX36">
        <f>Parameters!RDX238</f>
        <v>0</v>
      </c>
      <c r="RDY36">
        <f>Parameters!RDY238</f>
        <v>0</v>
      </c>
      <c r="RDZ36">
        <f>Parameters!RDZ238</f>
        <v>0</v>
      </c>
      <c r="REA36">
        <f>Parameters!REA238</f>
        <v>0</v>
      </c>
      <c r="REB36">
        <f>Parameters!REB238</f>
        <v>0</v>
      </c>
      <c r="REC36">
        <f>Parameters!REC238</f>
        <v>0</v>
      </c>
      <c r="RED36">
        <f>Parameters!RED238</f>
        <v>0</v>
      </c>
      <c r="REE36">
        <f>Parameters!REE238</f>
        <v>0</v>
      </c>
      <c r="REF36">
        <f>Parameters!REF238</f>
        <v>0</v>
      </c>
      <c r="REG36">
        <f>Parameters!REG238</f>
        <v>0</v>
      </c>
      <c r="REH36">
        <f>Parameters!REH238</f>
        <v>0</v>
      </c>
      <c r="REI36">
        <f>Parameters!REI238</f>
        <v>0</v>
      </c>
      <c r="REJ36">
        <f>Parameters!REJ238</f>
        <v>0</v>
      </c>
      <c r="REK36">
        <f>Parameters!REK238</f>
        <v>0</v>
      </c>
      <c r="REL36">
        <f>Parameters!REL238</f>
        <v>0</v>
      </c>
      <c r="REM36">
        <f>Parameters!REM238</f>
        <v>0</v>
      </c>
      <c r="REN36">
        <f>Parameters!REN238</f>
        <v>0</v>
      </c>
      <c r="REO36">
        <f>Parameters!REO238</f>
        <v>0</v>
      </c>
      <c r="REP36">
        <f>Parameters!REP238</f>
        <v>0</v>
      </c>
      <c r="REQ36">
        <f>Parameters!REQ238</f>
        <v>0</v>
      </c>
      <c r="RER36">
        <f>Parameters!RER238</f>
        <v>0</v>
      </c>
      <c r="RES36">
        <f>Parameters!RES238</f>
        <v>0</v>
      </c>
      <c r="RET36">
        <f>Parameters!RET238</f>
        <v>0</v>
      </c>
      <c r="REU36">
        <f>Parameters!REU238</f>
        <v>0</v>
      </c>
      <c r="REV36">
        <f>Parameters!REV238</f>
        <v>0</v>
      </c>
      <c r="REW36">
        <f>Parameters!REW238</f>
        <v>0</v>
      </c>
      <c r="REX36">
        <f>Parameters!REX238</f>
        <v>0</v>
      </c>
      <c r="REY36">
        <f>Parameters!REY238</f>
        <v>0</v>
      </c>
      <c r="REZ36">
        <f>Parameters!REZ238</f>
        <v>0</v>
      </c>
      <c r="RFA36">
        <f>Parameters!RFA238</f>
        <v>0</v>
      </c>
      <c r="RFB36">
        <f>Parameters!RFB238</f>
        <v>0</v>
      </c>
      <c r="RFC36">
        <f>Parameters!RFC238</f>
        <v>0</v>
      </c>
      <c r="RFD36">
        <f>Parameters!RFD238</f>
        <v>0</v>
      </c>
      <c r="RFE36">
        <f>Parameters!RFE238</f>
        <v>0</v>
      </c>
      <c r="RFF36">
        <f>Parameters!RFF238</f>
        <v>0</v>
      </c>
      <c r="RFG36">
        <f>Parameters!RFG238</f>
        <v>0</v>
      </c>
      <c r="RFH36">
        <f>Parameters!RFH238</f>
        <v>0</v>
      </c>
      <c r="RFI36">
        <f>Parameters!RFI238</f>
        <v>0</v>
      </c>
      <c r="RFJ36">
        <f>Parameters!RFJ238</f>
        <v>0</v>
      </c>
      <c r="RFK36">
        <f>Parameters!RFK238</f>
        <v>0</v>
      </c>
      <c r="RFL36">
        <f>Parameters!RFL238</f>
        <v>0</v>
      </c>
      <c r="RFM36">
        <f>Parameters!RFM238</f>
        <v>0</v>
      </c>
      <c r="RFN36">
        <f>Parameters!RFN238</f>
        <v>0</v>
      </c>
      <c r="RFO36">
        <f>Parameters!RFO238</f>
        <v>0</v>
      </c>
      <c r="RFP36">
        <f>Parameters!RFP238</f>
        <v>0</v>
      </c>
      <c r="RFQ36">
        <f>Parameters!RFQ238</f>
        <v>0</v>
      </c>
      <c r="RFR36">
        <f>Parameters!RFR238</f>
        <v>0</v>
      </c>
      <c r="RFS36">
        <f>Parameters!RFS238</f>
        <v>0</v>
      </c>
      <c r="RFT36">
        <f>Parameters!RFT238</f>
        <v>0</v>
      </c>
      <c r="RFU36">
        <f>Parameters!RFU238</f>
        <v>0</v>
      </c>
      <c r="RFV36">
        <f>Parameters!RFV238</f>
        <v>0</v>
      </c>
      <c r="RFW36">
        <f>Parameters!RFW238</f>
        <v>0</v>
      </c>
      <c r="RFX36">
        <f>Parameters!RFX238</f>
        <v>0</v>
      </c>
      <c r="RFY36">
        <f>Parameters!RFY238</f>
        <v>0</v>
      </c>
      <c r="RFZ36">
        <f>Parameters!RFZ238</f>
        <v>0</v>
      </c>
      <c r="RGA36">
        <f>Parameters!RGA238</f>
        <v>0</v>
      </c>
      <c r="RGB36">
        <f>Parameters!RGB238</f>
        <v>0</v>
      </c>
      <c r="RGC36">
        <f>Parameters!RGC238</f>
        <v>0</v>
      </c>
      <c r="RGD36">
        <f>Parameters!RGD238</f>
        <v>0</v>
      </c>
      <c r="RGE36">
        <f>Parameters!RGE238</f>
        <v>0</v>
      </c>
      <c r="RGF36">
        <f>Parameters!RGF238</f>
        <v>0</v>
      </c>
      <c r="RGG36">
        <f>Parameters!RGG238</f>
        <v>0</v>
      </c>
      <c r="RGH36">
        <f>Parameters!RGH238</f>
        <v>0</v>
      </c>
      <c r="RGI36">
        <f>Parameters!RGI238</f>
        <v>0</v>
      </c>
      <c r="RGJ36">
        <f>Parameters!RGJ238</f>
        <v>0</v>
      </c>
      <c r="RGK36">
        <f>Parameters!RGK238</f>
        <v>0</v>
      </c>
      <c r="RGL36">
        <f>Parameters!RGL238</f>
        <v>0</v>
      </c>
      <c r="RGM36">
        <f>Parameters!RGM238</f>
        <v>0</v>
      </c>
      <c r="RGN36">
        <f>Parameters!RGN238</f>
        <v>0</v>
      </c>
      <c r="RGO36">
        <f>Parameters!RGO238</f>
        <v>0</v>
      </c>
      <c r="RGP36">
        <f>Parameters!RGP238</f>
        <v>0</v>
      </c>
      <c r="RGQ36">
        <f>Parameters!RGQ238</f>
        <v>0</v>
      </c>
      <c r="RGR36">
        <f>Parameters!RGR238</f>
        <v>0</v>
      </c>
      <c r="RGS36">
        <f>Parameters!RGS238</f>
        <v>0</v>
      </c>
      <c r="RGT36">
        <f>Parameters!RGT238</f>
        <v>0</v>
      </c>
      <c r="RGU36">
        <f>Parameters!RGU238</f>
        <v>0</v>
      </c>
      <c r="RGV36">
        <f>Parameters!RGV238</f>
        <v>0</v>
      </c>
      <c r="RGW36">
        <f>Parameters!RGW238</f>
        <v>0</v>
      </c>
      <c r="RGX36">
        <f>Parameters!RGX238</f>
        <v>0</v>
      </c>
      <c r="RGY36">
        <f>Parameters!RGY238</f>
        <v>0</v>
      </c>
      <c r="RGZ36">
        <f>Parameters!RGZ238</f>
        <v>0</v>
      </c>
      <c r="RHA36">
        <f>Parameters!RHA238</f>
        <v>0</v>
      </c>
      <c r="RHB36">
        <f>Parameters!RHB238</f>
        <v>0</v>
      </c>
      <c r="RHC36">
        <f>Parameters!RHC238</f>
        <v>0</v>
      </c>
      <c r="RHD36">
        <f>Parameters!RHD238</f>
        <v>0</v>
      </c>
      <c r="RHE36">
        <f>Parameters!RHE238</f>
        <v>0</v>
      </c>
      <c r="RHF36">
        <f>Parameters!RHF238</f>
        <v>0</v>
      </c>
      <c r="RHG36">
        <f>Parameters!RHG238</f>
        <v>0</v>
      </c>
      <c r="RHH36">
        <f>Parameters!RHH238</f>
        <v>0</v>
      </c>
      <c r="RHI36">
        <f>Parameters!RHI238</f>
        <v>0</v>
      </c>
      <c r="RHJ36">
        <f>Parameters!RHJ238</f>
        <v>0</v>
      </c>
      <c r="RHK36">
        <f>Parameters!RHK238</f>
        <v>0</v>
      </c>
      <c r="RHL36">
        <f>Parameters!RHL238</f>
        <v>0</v>
      </c>
      <c r="RHM36">
        <f>Parameters!RHM238</f>
        <v>0</v>
      </c>
      <c r="RHN36">
        <f>Parameters!RHN238</f>
        <v>0</v>
      </c>
      <c r="RHO36">
        <f>Parameters!RHO238</f>
        <v>0</v>
      </c>
      <c r="RHP36">
        <f>Parameters!RHP238</f>
        <v>0</v>
      </c>
      <c r="RHQ36">
        <f>Parameters!RHQ238</f>
        <v>0</v>
      </c>
      <c r="RHR36">
        <f>Parameters!RHR238</f>
        <v>0</v>
      </c>
      <c r="RHS36">
        <f>Parameters!RHS238</f>
        <v>0</v>
      </c>
      <c r="RHT36">
        <f>Parameters!RHT238</f>
        <v>0</v>
      </c>
      <c r="RHU36">
        <f>Parameters!RHU238</f>
        <v>0</v>
      </c>
      <c r="RHV36">
        <f>Parameters!RHV238</f>
        <v>0</v>
      </c>
      <c r="RHW36">
        <f>Parameters!RHW238</f>
        <v>0</v>
      </c>
      <c r="RHX36">
        <f>Parameters!RHX238</f>
        <v>0</v>
      </c>
      <c r="RHY36">
        <f>Parameters!RHY238</f>
        <v>0</v>
      </c>
      <c r="RHZ36">
        <f>Parameters!RHZ238</f>
        <v>0</v>
      </c>
      <c r="RIA36">
        <f>Parameters!RIA238</f>
        <v>0</v>
      </c>
      <c r="RIB36">
        <f>Parameters!RIB238</f>
        <v>0</v>
      </c>
      <c r="RIC36">
        <f>Parameters!RIC238</f>
        <v>0</v>
      </c>
      <c r="RID36">
        <f>Parameters!RID238</f>
        <v>0</v>
      </c>
      <c r="RIE36">
        <f>Parameters!RIE238</f>
        <v>0</v>
      </c>
      <c r="RIF36">
        <f>Parameters!RIF238</f>
        <v>0</v>
      </c>
      <c r="RIG36">
        <f>Parameters!RIG238</f>
        <v>0</v>
      </c>
      <c r="RIH36">
        <f>Parameters!RIH238</f>
        <v>0</v>
      </c>
      <c r="RII36">
        <f>Parameters!RII238</f>
        <v>0</v>
      </c>
      <c r="RIJ36">
        <f>Parameters!RIJ238</f>
        <v>0</v>
      </c>
      <c r="RIK36">
        <f>Parameters!RIK238</f>
        <v>0</v>
      </c>
      <c r="RIL36">
        <f>Parameters!RIL238</f>
        <v>0</v>
      </c>
      <c r="RIM36">
        <f>Parameters!RIM238</f>
        <v>0</v>
      </c>
      <c r="RIN36">
        <f>Parameters!RIN238</f>
        <v>0</v>
      </c>
      <c r="RIO36">
        <f>Parameters!RIO238</f>
        <v>0</v>
      </c>
      <c r="RIP36">
        <f>Parameters!RIP238</f>
        <v>0</v>
      </c>
      <c r="RIQ36">
        <f>Parameters!RIQ238</f>
        <v>0</v>
      </c>
      <c r="RIR36">
        <f>Parameters!RIR238</f>
        <v>0</v>
      </c>
      <c r="RIS36">
        <f>Parameters!RIS238</f>
        <v>0</v>
      </c>
      <c r="RIT36">
        <f>Parameters!RIT238</f>
        <v>0</v>
      </c>
      <c r="RIU36">
        <f>Parameters!RIU238</f>
        <v>0</v>
      </c>
      <c r="RIV36">
        <f>Parameters!RIV238</f>
        <v>0</v>
      </c>
      <c r="RIW36">
        <f>Parameters!RIW238</f>
        <v>0</v>
      </c>
      <c r="RIX36">
        <f>Parameters!RIX238</f>
        <v>0</v>
      </c>
      <c r="RIY36">
        <f>Parameters!RIY238</f>
        <v>0</v>
      </c>
      <c r="RIZ36">
        <f>Parameters!RIZ238</f>
        <v>0</v>
      </c>
      <c r="RJA36">
        <f>Parameters!RJA238</f>
        <v>0</v>
      </c>
      <c r="RJB36">
        <f>Parameters!RJB238</f>
        <v>0</v>
      </c>
      <c r="RJC36">
        <f>Parameters!RJC238</f>
        <v>0</v>
      </c>
      <c r="RJD36">
        <f>Parameters!RJD238</f>
        <v>0</v>
      </c>
      <c r="RJE36">
        <f>Parameters!RJE238</f>
        <v>0</v>
      </c>
      <c r="RJF36">
        <f>Parameters!RJF238</f>
        <v>0</v>
      </c>
      <c r="RJG36">
        <f>Parameters!RJG238</f>
        <v>0</v>
      </c>
      <c r="RJH36">
        <f>Parameters!RJH238</f>
        <v>0</v>
      </c>
      <c r="RJI36">
        <f>Parameters!RJI238</f>
        <v>0</v>
      </c>
      <c r="RJJ36">
        <f>Parameters!RJJ238</f>
        <v>0</v>
      </c>
      <c r="RJK36">
        <f>Parameters!RJK238</f>
        <v>0</v>
      </c>
      <c r="RJL36">
        <f>Parameters!RJL238</f>
        <v>0</v>
      </c>
      <c r="RJM36">
        <f>Parameters!RJM238</f>
        <v>0</v>
      </c>
      <c r="RJN36">
        <f>Parameters!RJN238</f>
        <v>0</v>
      </c>
      <c r="RJO36">
        <f>Parameters!RJO238</f>
        <v>0</v>
      </c>
      <c r="RJP36">
        <f>Parameters!RJP238</f>
        <v>0</v>
      </c>
      <c r="RJQ36">
        <f>Parameters!RJQ238</f>
        <v>0</v>
      </c>
      <c r="RJR36">
        <f>Parameters!RJR238</f>
        <v>0</v>
      </c>
      <c r="RJS36">
        <f>Parameters!RJS238</f>
        <v>0</v>
      </c>
      <c r="RJT36">
        <f>Parameters!RJT238</f>
        <v>0</v>
      </c>
      <c r="RJU36">
        <f>Parameters!RJU238</f>
        <v>0</v>
      </c>
      <c r="RJV36">
        <f>Parameters!RJV238</f>
        <v>0</v>
      </c>
      <c r="RJW36">
        <f>Parameters!RJW238</f>
        <v>0</v>
      </c>
      <c r="RJX36">
        <f>Parameters!RJX238</f>
        <v>0</v>
      </c>
      <c r="RJY36">
        <f>Parameters!RJY238</f>
        <v>0</v>
      </c>
      <c r="RJZ36">
        <f>Parameters!RJZ238</f>
        <v>0</v>
      </c>
      <c r="RKA36">
        <f>Parameters!RKA238</f>
        <v>0</v>
      </c>
      <c r="RKB36">
        <f>Parameters!RKB238</f>
        <v>0</v>
      </c>
      <c r="RKC36">
        <f>Parameters!RKC238</f>
        <v>0</v>
      </c>
      <c r="RKD36">
        <f>Parameters!RKD238</f>
        <v>0</v>
      </c>
      <c r="RKE36">
        <f>Parameters!RKE238</f>
        <v>0</v>
      </c>
      <c r="RKF36">
        <f>Parameters!RKF238</f>
        <v>0</v>
      </c>
      <c r="RKG36">
        <f>Parameters!RKG238</f>
        <v>0</v>
      </c>
      <c r="RKH36">
        <f>Parameters!RKH238</f>
        <v>0</v>
      </c>
      <c r="RKI36">
        <f>Parameters!RKI238</f>
        <v>0</v>
      </c>
      <c r="RKJ36">
        <f>Parameters!RKJ238</f>
        <v>0</v>
      </c>
      <c r="RKK36">
        <f>Parameters!RKK238</f>
        <v>0</v>
      </c>
      <c r="RKL36">
        <f>Parameters!RKL238</f>
        <v>0</v>
      </c>
      <c r="RKM36">
        <f>Parameters!RKM238</f>
        <v>0</v>
      </c>
      <c r="RKN36">
        <f>Parameters!RKN238</f>
        <v>0</v>
      </c>
      <c r="RKO36">
        <f>Parameters!RKO238</f>
        <v>0</v>
      </c>
      <c r="RKP36">
        <f>Parameters!RKP238</f>
        <v>0</v>
      </c>
      <c r="RKQ36">
        <f>Parameters!RKQ238</f>
        <v>0</v>
      </c>
      <c r="RKR36">
        <f>Parameters!RKR238</f>
        <v>0</v>
      </c>
      <c r="RKS36">
        <f>Parameters!RKS238</f>
        <v>0</v>
      </c>
      <c r="RKT36">
        <f>Parameters!RKT238</f>
        <v>0</v>
      </c>
      <c r="RKU36">
        <f>Parameters!RKU238</f>
        <v>0</v>
      </c>
      <c r="RKV36">
        <f>Parameters!RKV238</f>
        <v>0</v>
      </c>
      <c r="RKW36">
        <f>Parameters!RKW238</f>
        <v>0</v>
      </c>
      <c r="RKX36">
        <f>Parameters!RKX238</f>
        <v>0</v>
      </c>
      <c r="RKY36">
        <f>Parameters!RKY238</f>
        <v>0</v>
      </c>
      <c r="RKZ36">
        <f>Parameters!RKZ238</f>
        <v>0</v>
      </c>
      <c r="RLA36">
        <f>Parameters!RLA238</f>
        <v>0</v>
      </c>
      <c r="RLB36">
        <f>Parameters!RLB238</f>
        <v>0</v>
      </c>
      <c r="RLC36">
        <f>Parameters!RLC238</f>
        <v>0</v>
      </c>
      <c r="RLD36">
        <f>Parameters!RLD238</f>
        <v>0</v>
      </c>
      <c r="RLE36">
        <f>Parameters!RLE238</f>
        <v>0</v>
      </c>
      <c r="RLF36">
        <f>Parameters!RLF238</f>
        <v>0</v>
      </c>
      <c r="RLG36">
        <f>Parameters!RLG238</f>
        <v>0</v>
      </c>
      <c r="RLH36">
        <f>Parameters!RLH238</f>
        <v>0</v>
      </c>
      <c r="RLI36">
        <f>Parameters!RLI238</f>
        <v>0</v>
      </c>
      <c r="RLJ36">
        <f>Parameters!RLJ238</f>
        <v>0</v>
      </c>
      <c r="RLK36">
        <f>Parameters!RLK238</f>
        <v>0</v>
      </c>
      <c r="RLL36">
        <f>Parameters!RLL238</f>
        <v>0</v>
      </c>
      <c r="RLM36">
        <f>Parameters!RLM238</f>
        <v>0</v>
      </c>
      <c r="RLN36">
        <f>Parameters!RLN238</f>
        <v>0</v>
      </c>
      <c r="RLO36">
        <f>Parameters!RLO238</f>
        <v>0</v>
      </c>
      <c r="RLP36">
        <f>Parameters!RLP238</f>
        <v>0</v>
      </c>
      <c r="RLQ36">
        <f>Parameters!RLQ238</f>
        <v>0</v>
      </c>
      <c r="RLR36">
        <f>Parameters!RLR238</f>
        <v>0</v>
      </c>
      <c r="RLS36">
        <f>Parameters!RLS238</f>
        <v>0</v>
      </c>
      <c r="RLT36">
        <f>Parameters!RLT238</f>
        <v>0</v>
      </c>
      <c r="RLU36">
        <f>Parameters!RLU238</f>
        <v>0</v>
      </c>
      <c r="RLV36">
        <f>Parameters!RLV238</f>
        <v>0</v>
      </c>
      <c r="RLW36">
        <f>Parameters!RLW238</f>
        <v>0</v>
      </c>
      <c r="RLX36">
        <f>Parameters!RLX238</f>
        <v>0</v>
      </c>
      <c r="RLY36">
        <f>Parameters!RLY238</f>
        <v>0</v>
      </c>
      <c r="RLZ36">
        <f>Parameters!RLZ238</f>
        <v>0</v>
      </c>
      <c r="RMA36">
        <f>Parameters!RMA238</f>
        <v>0</v>
      </c>
      <c r="RMB36">
        <f>Parameters!RMB238</f>
        <v>0</v>
      </c>
      <c r="RMC36">
        <f>Parameters!RMC238</f>
        <v>0</v>
      </c>
      <c r="RMD36">
        <f>Parameters!RMD238</f>
        <v>0</v>
      </c>
      <c r="RME36">
        <f>Parameters!RME238</f>
        <v>0</v>
      </c>
      <c r="RMF36">
        <f>Parameters!RMF238</f>
        <v>0</v>
      </c>
      <c r="RMG36">
        <f>Parameters!RMG238</f>
        <v>0</v>
      </c>
      <c r="RMH36">
        <f>Parameters!RMH238</f>
        <v>0</v>
      </c>
      <c r="RMI36">
        <f>Parameters!RMI238</f>
        <v>0</v>
      </c>
      <c r="RMJ36">
        <f>Parameters!RMJ238</f>
        <v>0</v>
      </c>
      <c r="RMK36">
        <f>Parameters!RMK238</f>
        <v>0</v>
      </c>
      <c r="RML36">
        <f>Parameters!RML238</f>
        <v>0</v>
      </c>
      <c r="RMM36">
        <f>Parameters!RMM238</f>
        <v>0</v>
      </c>
      <c r="RMN36">
        <f>Parameters!RMN238</f>
        <v>0</v>
      </c>
      <c r="RMO36">
        <f>Parameters!RMO238</f>
        <v>0</v>
      </c>
      <c r="RMP36">
        <f>Parameters!RMP238</f>
        <v>0</v>
      </c>
      <c r="RMQ36">
        <f>Parameters!RMQ238</f>
        <v>0</v>
      </c>
      <c r="RMR36">
        <f>Parameters!RMR238</f>
        <v>0</v>
      </c>
      <c r="RMS36">
        <f>Parameters!RMS238</f>
        <v>0</v>
      </c>
      <c r="RMT36">
        <f>Parameters!RMT238</f>
        <v>0</v>
      </c>
      <c r="RMU36">
        <f>Parameters!RMU238</f>
        <v>0</v>
      </c>
      <c r="RMV36">
        <f>Parameters!RMV238</f>
        <v>0</v>
      </c>
      <c r="RMW36">
        <f>Parameters!RMW238</f>
        <v>0</v>
      </c>
      <c r="RMX36">
        <f>Parameters!RMX238</f>
        <v>0</v>
      </c>
      <c r="RMY36">
        <f>Parameters!RMY238</f>
        <v>0</v>
      </c>
      <c r="RMZ36">
        <f>Parameters!RMZ238</f>
        <v>0</v>
      </c>
      <c r="RNA36">
        <f>Parameters!RNA238</f>
        <v>0</v>
      </c>
      <c r="RNB36">
        <f>Parameters!RNB238</f>
        <v>0</v>
      </c>
      <c r="RNC36">
        <f>Parameters!RNC238</f>
        <v>0</v>
      </c>
      <c r="RND36">
        <f>Parameters!RND238</f>
        <v>0</v>
      </c>
      <c r="RNE36">
        <f>Parameters!RNE238</f>
        <v>0</v>
      </c>
      <c r="RNF36">
        <f>Parameters!RNF238</f>
        <v>0</v>
      </c>
      <c r="RNG36">
        <f>Parameters!RNG238</f>
        <v>0</v>
      </c>
      <c r="RNH36">
        <f>Parameters!RNH238</f>
        <v>0</v>
      </c>
      <c r="RNI36">
        <f>Parameters!RNI238</f>
        <v>0</v>
      </c>
      <c r="RNJ36">
        <f>Parameters!RNJ238</f>
        <v>0</v>
      </c>
      <c r="RNK36">
        <f>Parameters!RNK238</f>
        <v>0</v>
      </c>
      <c r="RNL36">
        <f>Parameters!RNL238</f>
        <v>0</v>
      </c>
      <c r="RNM36">
        <f>Parameters!RNM238</f>
        <v>0</v>
      </c>
      <c r="RNN36">
        <f>Parameters!RNN238</f>
        <v>0</v>
      </c>
      <c r="RNO36">
        <f>Parameters!RNO238</f>
        <v>0</v>
      </c>
      <c r="RNP36">
        <f>Parameters!RNP238</f>
        <v>0</v>
      </c>
      <c r="RNQ36">
        <f>Parameters!RNQ238</f>
        <v>0</v>
      </c>
      <c r="RNR36">
        <f>Parameters!RNR238</f>
        <v>0</v>
      </c>
      <c r="RNS36">
        <f>Parameters!RNS238</f>
        <v>0</v>
      </c>
      <c r="RNT36">
        <f>Parameters!RNT238</f>
        <v>0</v>
      </c>
      <c r="RNU36">
        <f>Parameters!RNU238</f>
        <v>0</v>
      </c>
      <c r="RNV36">
        <f>Parameters!RNV238</f>
        <v>0</v>
      </c>
      <c r="RNW36">
        <f>Parameters!RNW238</f>
        <v>0</v>
      </c>
      <c r="RNX36">
        <f>Parameters!RNX238</f>
        <v>0</v>
      </c>
      <c r="RNY36">
        <f>Parameters!RNY238</f>
        <v>0</v>
      </c>
      <c r="RNZ36">
        <f>Parameters!RNZ238</f>
        <v>0</v>
      </c>
      <c r="ROA36">
        <f>Parameters!ROA238</f>
        <v>0</v>
      </c>
      <c r="ROB36">
        <f>Parameters!ROB238</f>
        <v>0</v>
      </c>
      <c r="ROC36">
        <f>Parameters!ROC238</f>
        <v>0</v>
      </c>
      <c r="ROD36">
        <f>Parameters!ROD238</f>
        <v>0</v>
      </c>
      <c r="ROE36">
        <f>Parameters!ROE238</f>
        <v>0</v>
      </c>
      <c r="ROF36">
        <f>Parameters!ROF238</f>
        <v>0</v>
      </c>
      <c r="ROG36">
        <f>Parameters!ROG238</f>
        <v>0</v>
      </c>
      <c r="ROH36">
        <f>Parameters!ROH238</f>
        <v>0</v>
      </c>
      <c r="ROI36">
        <f>Parameters!ROI238</f>
        <v>0</v>
      </c>
      <c r="ROJ36">
        <f>Parameters!ROJ238</f>
        <v>0</v>
      </c>
      <c r="ROK36">
        <f>Parameters!ROK238</f>
        <v>0</v>
      </c>
      <c r="ROL36">
        <f>Parameters!ROL238</f>
        <v>0</v>
      </c>
      <c r="ROM36">
        <f>Parameters!ROM238</f>
        <v>0</v>
      </c>
      <c r="RON36">
        <f>Parameters!RON238</f>
        <v>0</v>
      </c>
      <c r="ROO36">
        <f>Parameters!ROO238</f>
        <v>0</v>
      </c>
      <c r="ROP36">
        <f>Parameters!ROP238</f>
        <v>0</v>
      </c>
      <c r="ROQ36">
        <f>Parameters!ROQ238</f>
        <v>0</v>
      </c>
      <c r="ROR36">
        <f>Parameters!ROR238</f>
        <v>0</v>
      </c>
      <c r="ROS36">
        <f>Parameters!ROS238</f>
        <v>0</v>
      </c>
      <c r="ROT36">
        <f>Parameters!ROT238</f>
        <v>0</v>
      </c>
      <c r="ROU36">
        <f>Parameters!ROU238</f>
        <v>0</v>
      </c>
      <c r="ROV36">
        <f>Parameters!ROV238</f>
        <v>0</v>
      </c>
      <c r="ROW36">
        <f>Parameters!ROW238</f>
        <v>0</v>
      </c>
      <c r="ROX36">
        <f>Parameters!ROX238</f>
        <v>0</v>
      </c>
      <c r="ROY36">
        <f>Parameters!ROY238</f>
        <v>0</v>
      </c>
      <c r="ROZ36">
        <f>Parameters!ROZ238</f>
        <v>0</v>
      </c>
      <c r="RPA36">
        <f>Parameters!RPA238</f>
        <v>0</v>
      </c>
      <c r="RPB36">
        <f>Parameters!RPB238</f>
        <v>0</v>
      </c>
      <c r="RPC36">
        <f>Parameters!RPC238</f>
        <v>0</v>
      </c>
      <c r="RPD36">
        <f>Parameters!RPD238</f>
        <v>0</v>
      </c>
      <c r="RPE36">
        <f>Parameters!RPE238</f>
        <v>0</v>
      </c>
      <c r="RPF36">
        <f>Parameters!RPF238</f>
        <v>0</v>
      </c>
      <c r="RPG36">
        <f>Parameters!RPG238</f>
        <v>0</v>
      </c>
      <c r="RPH36">
        <f>Parameters!RPH238</f>
        <v>0</v>
      </c>
      <c r="RPI36">
        <f>Parameters!RPI238</f>
        <v>0</v>
      </c>
      <c r="RPJ36">
        <f>Parameters!RPJ238</f>
        <v>0</v>
      </c>
      <c r="RPK36">
        <f>Parameters!RPK238</f>
        <v>0</v>
      </c>
      <c r="RPL36">
        <f>Parameters!RPL238</f>
        <v>0</v>
      </c>
      <c r="RPM36">
        <f>Parameters!RPM238</f>
        <v>0</v>
      </c>
      <c r="RPN36">
        <f>Parameters!RPN238</f>
        <v>0</v>
      </c>
      <c r="RPO36">
        <f>Parameters!RPO238</f>
        <v>0</v>
      </c>
      <c r="RPP36">
        <f>Parameters!RPP238</f>
        <v>0</v>
      </c>
      <c r="RPQ36">
        <f>Parameters!RPQ238</f>
        <v>0</v>
      </c>
      <c r="RPR36">
        <f>Parameters!RPR238</f>
        <v>0</v>
      </c>
      <c r="RPS36">
        <f>Parameters!RPS238</f>
        <v>0</v>
      </c>
      <c r="RPT36">
        <f>Parameters!RPT238</f>
        <v>0</v>
      </c>
      <c r="RPU36">
        <f>Parameters!RPU238</f>
        <v>0</v>
      </c>
      <c r="RPV36">
        <f>Parameters!RPV238</f>
        <v>0</v>
      </c>
      <c r="RPW36">
        <f>Parameters!RPW238</f>
        <v>0</v>
      </c>
      <c r="RPX36">
        <f>Parameters!RPX238</f>
        <v>0</v>
      </c>
      <c r="RPY36">
        <f>Parameters!RPY238</f>
        <v>0</v>
      </c>
      <c r="RPZ36">
        <f>Parameters!RPZ238</f>
        <v>0</v>
      </c>
      <c r="RQA36">
        <f>Parameters!RQA238</f>
        <v>0</v>
      </c>
      <c r="RQB36">
        <f>Parameters!RQB238</f>
        <v>0</v>
      </c>
      <c r="RQC36">
        <f>Parameters!RQC238</f>
        <v>0</v>
      </c>
      <c r="RQD36">
        <f>Parameters!RQD238</f>
        <v>0</v>
      </c>
      <c r="RQE36">
        <f>Parameters!RQE238</f>
        <v>0</v>
      </c>
      <c r="RQF36">
        <f>Parameters!RQF238</f>
        <v>0</v>
      </c>
      <c r="RQG36">
        <f>Parameters!RQG238</f>
        <v>0</v>
      </c>
      <c r="RQH36">
        <f>Parameters!RQH238</f>
        <v>0</v>
      </c>
      <c r="RQI36">
        <f>Parameters!RQI238</f>
        <v>0</v>
      </c>
      <c r="RQJ36">
        <f>Parameters!RQJ238</f>
        <v>0</v>
      </c>
      <c r="RQK36">
        <f>Parameters!RQK238</f>
        <v>0</v>
      </c>
      <c r="RQL36">
        <f>Parameters!RQL238</f>
        <v>0</v>
      </c>
      <c r="RQM36">
        <f>Parameters!RQM238</f>
        <v>0</v>
      </c>
      <c r="RQN36">
        <f>Parameters!RQN238</f>
        <v>0</v>
      </c>
      <c r="RQO36">
        <f>Parameters!RQO238</f>
        <v>0</v>
      </c>
      <c r="RQP36">
        <f>Parameters!RQP238</f>
        <v>0</v>
      </c>
      <c r="RQQ36">
        <f>Parameters!RQQ238</f>
        <v>0</v>
      </c>
      <c r="RQR36">
        <f>Parameters!RQR238</f>
        <v>0</v>
      </c>
      <c r="RQS36">
        <f>Parameters!RQS238</f>
        <v>0</v>
      </c>
      <c r="RQT36">
        <f>Parameters!RQT238</f>
        <v>0</v>
      </c>
      <c r="RQU36">
        <f>Parameters!RQU238</f>
        <v>0</v>
      </c>
      <c r="RQV36">
        <f>Parameters!RQV238</f>
        <v>0</v>
      </c>
      <c r="RQW36">
        <f>Parameters!RQW238</f>
        <v>0</v>
      </c>
      <c r="RQX36">
        <f>Parameters!RQX238</f>
        <v>0</v>
      </c>
      <c r="RQY36">
        <f>Parameters!RQY238</f>
        <v>0</v>
      </c>
      <c r="RQZ36">
        <f>Parameters!RQZ238</f>
        <v>0</v>
      </c>
      <c r="RRA36">
        <f>Parameters!RRA238</f>
        <v>0</v>
      </c>
      <c r="RRB36">
        <f>Parameters!RRB238</f>
        <v>0</v>
      </c>
      <c r="RRC36">
        <f>Parameters!RRC238</f>
        <v>0</v>
      </c>
      <c r="RRD36">
        <f>Parameters!RRD238</f>
        <v>0</v>
      </c>
      <c r="RRE36">
        <f>Parameters!RRE238</f>
        <v>0</v>
      </c>
      <c r="RRF36">
        <f>Parameters!RRF238</f>
        <v>0</v>
      </c>
      <c r="RRG36">
        <f>Parameters!RRG238</f>
        <v>0</v>
      </c>
      <c r="RRH36">
        <f>Parameters!RRH238</f>
        <v>0</v>
      </c>
      <c r="RRI36">
        <f>Parameters!RRI238</f>
        <v>0</v>
      </c>
      <c r="RRJ36">
        <f>Parameters!RRJ238</f>
        <v>0</v>
      </c>
      <c r="RRK36">
        <f>Parameters!RRK238</f>
        <v>0</v>
      </c>
      <c r="RRL36">
        <f>Parameters!RRL238</f>
        <v>0</v>
      </c>
      <c r="RRM36">
        <f>Parameters!RRM238</f>
        <v>0</v>
      </c>
      <c r="RRN36">
        <f>Parameters!RRN238</f>
        <v>0</v>
      </c>
      <c r="RRO36">
        <f>Parameters!RRO238</f>
        <v>0</v>
      </c>
      <c r="RRP36">
        <f>Parameters!RRP238</f>
        <v>0</v>
      </c>
      <c r="RRQ36">
        <f>Parameters!RRQ238</f>
        <v>0</v>
      </c>
      <c r="RRR36">
        <f>Parameters!RRR238</f>
        <v>0</v>
      </c>
      <c r="RRS36">
        <f>Parameters!RRS238</f>
        <v>0</v>
      </c>
      <c r="RRT36">
        <f>Parameters!RRT238</f>
        <v>0</v>
      </c>
      <c r="RRU36">
        <f>Parameters!RRU238</f>
        <v>0</v>
      </c>
      <c r="RRV36">
        <f>Parameters!RRV238</f>
        <v>0</v>
      </c>
      <c r="RRW36">
        <f>Parameters!RRW238</f>
        <v>0</v>
      </c>
      <c r="RRX36">
        <f>Parameters!RRX238</f>
        <v>0</v>
      </c>
      <c r="RRY36">
        <f>Parameters!RRY238</f>
        <v>0</v>
      </c>
      <c r="RRZ36">
        <f>Parameters!RRZ238</f>
        <v>0</v>
      </c>
      <c r="RSA36">
        <f>Parameters!RSA238</f>
        <v>0</v>
      </c>
      <c r="RSB36">
        <f>Parameters!RSB238</f>
        <v>0</v>
      </c>
      <c r="RSC36">
        <f>Parameters!RSC238</f>
        <v>0</v>
      </c>
      <c r="RSD36">
        <f>Parameters!RSD238</f>
        <v>0</v>
      </c>
      <c r="RSE36">
        <f>Parameters!RSE238</f>
        <v>0</v>
      </c>
      <c r="RSF36">
        <f>Parameters!RSF238</f>
        <v>0</v>
      </c>
      <c r="RSG36">
        <f>Parameters!RSG238</f>
        <v>0</v>
      </c>
      <c r="RSH36">
        <f>Parameters!RSH238</f>
        <v>0</v>
      </c>
      <c r="RSI36">
        <f>Parameters!RSI238</f>
        <v>0</v>
      </c>
      <c r="RSJ36">
        <f>Parameters!RSJ238</f>
        <v>0</v>
      </c>
      <c r="RSK36">
        <f>Parameters!RSK238</f>
        <v>0</v>
      </c>
      <c r="RSL36">
        <f>Parameters!RSL238</f>
        <v>0</v>
      </c>
      <c r="RSM36">
        <f>Parameters!RSM238</f>
        <v>0</v>
      </c>
      <c r="RSN36">
        <f>Parameters!RSN238</f>
        <v>0</v>
      </c>
      <c r="RSO36">
        <f>Parameters!RSO238</f>
        <v>0</v>
      </c>
      <c r="RSP36">
        <f>Parameters!RSP238</f>
        <v>0</v>
      </c>
      <c r="RSQ36">
        <f>Parameters!RSQ238</f>
        <v>0</v>
      </c>
      <c r="RSR36">
        <f>Parameters!RSR238</f>
        <v>0</v>
      </c>
      <c r="RSS36">
        <f>Parameters!RSS238</f>
        <v>0</v>
      </c>
      <c r="RST36">
        <f>Parameters!RST238</f>
        <v>0</v>
      </c>
      <c r="RSU36">
        <f>Parameters!RSU238</f>
        <v>0</v>
      </c>
      <c r="RSV36">
        <f>Parameters!RSV238</f>
        <v>0</v>
      </c>
      <c r="RSW36">
        <f>Parameters!RSW238</f>
        <v>0</v>
      </c>
      <c r="RSX36">
        <f>Parameters!RSX238</f>
        <v>0</v>
      </c>
      <c r="RSY36">
        <f>Parameters!RSY238</f>
        <v>0</v>
      </c>
      <c r="RSZ36">
        <f>Parameters!RSZ238</f>
        <v>0</v>
      </c>
      <c r="RTA36">
        <f>Parameters!RTA238</f>
        <v>0</v>
      </c>
      <c r="RTB36">
        <f>Parameters!RTB238</f>
        <v>0</v>
      </c>
      <c r="RTC36">
        <f>Parameters!RTC238</f>
        <v>0</v>
      </c>
      <c r="RTD36">
        <f>Parameters!RTD238</f>
        <v>0</v>
      </c>
      <c r="RTE36">
        <f>Parameters!RTE238</f>
        <v>0</v>
      </c>
      <c r="RTF36">
        <f>Parameters!RTF238</f>
        <v>0</v>
      </c>
      <c r="RTG36">
        <f>Parameters!RTG238</f>
        <v>0</v>
      </c>
      <c r="RTH36">
        <f>Parameters!RTH238</f>
        <v>0</v>
      </c>
      <c r="RTI36">
        <f>Parameters!RTI238</f>
        <v>0</v>
      </c>
      <c r="RTJ36">
        <f>Parameters!RTJ238</f>
        <v>0</v>
      </c>
      <c r="RTK36">
        <f>Parameters!RTK238</f>
        <v>0</v>
      </c>
      <c r="RTL36">
        <f>Parameters!RTL238</f>
        <v>0</v>
      </c>
      <c r="RTM36">
        <f>Parameters!RTM238</f>
        <v>0</v>
      </c>
      <c r="RTN36">
        <f>Parameters!RTN238</f>
        <v>0</v>
      </c>
      <c r="RTO36">
        <f>Parameters!RTO238</f>
        <v>0</v>
      </c>
      <c r="RTP36">
        <f>Parameters!RTP238</f>
        <v>0</v>
      </c>
      <c r="RTQ36">
        <f>Parameters!RTQ238</f>
        <v>0</v>
      </c>
      <c r="RTR36">
        <f>Parameters!RTR238</f>
        <v>0</v>
      </c>
      <c r="RTS36">
        <f>Parameters!RTS238</f>
        <v>0</v>
      </c>
      <c r="RTT36">
        <f>Parameters!RTT238</f>
        <v>0</v>
      </c>
      <c r="RTU36">
        <f>Parameters!RTU238</f>
        <v>0</v>
      </c>
      <c r="RTV36">
        <f>Parameters!RTV238</f>
        <v>0</v>
      </c>
      <c r="RTW36">
        <f>Parameters!RTW238</f>
        <v>0</v>
      </c>
      <c r="RTX36">
        <f>Parameters!RTX238</f>
        <v>0</v>
      </c>
      <c r="RTY36">
        <f>Parameters!RTY238</f>
        <v>0</v>
      </c>
      <c r="RTZ36">
        <f>Parameters!RTZ238</f>
        <v>0</v>
      </c>
      <c r="RUA36">
        <f>Parameters!RUA238</f>
        <v>0</v>
      </c>
      <c r="RUB36">
        <f>Parameters!RUB238</f>
        <v>0</v>
      </c>
      <c r="RUC36">
        <f>Parameters!RUC238</f>
        <v>0</v>
      </c>
      <c r="RUD36">
        <f>Parameters!RUD238</f>
        <v>0</v>
      </c>
      <c r="RUE36">
        <f>Parameters!RUE238</f>
        <v>0</v>
      </c>
      <c r="RUF36">
        <f>Parameters!RUF238</f>
        <v>0</v>
      </c>
      <c r="RUG36">
        <f>Parameters!RUG238</f>
        <v>0</v>
      </c>
      <c r="RUH36">
        <f>Parameters!RUH238</f>
        <v>0</v>
      </c>
      <c r="RUI36">
        <f>Parameters!RUI238</f>
        <v>0</v>
      </c>
      <c r="RUJ36">
        <f>Parameters!RUJ238</f>
        <v>0</v>
      </c>
      <c r="RUK36">
        <f>Parameters!RUK238</f>
        <v>0</v>
      </c>
      <c r="RUL36">
        <f>Parameters!RUL238</f>
        <v>0</v>
      </c>
      <c r="RUM36">
        <f>Parameters!RUM238</f>
        <v>0</v>
      </c>
      <c r="RUN36">
        <f>Parameters!RUN238</f>
        <v>0</v>
      </c>
      <c r="RUO36">
        <f>Parameters!RUO238</f>
        <v>0</v>
      </c>
      <c r="RUP36">
        <f>Parameters!RUP238</f>
        <v>0</v>
      </c>
      <c r="RUQ36">
        <f>Parameters!RUQ238</f>
        <v>0</v>
      </c>
      <c r="RUR36">
        <f>Parameters!RUR238</f>
        <v>0</v>
      </c>
      <c r="RUS36">
        <f>Parameters!RUS238</f>
        <v>0</v>
      </c>
      <c r="RUT36">
        <f>Parameters!RUT238</f>
        <v>0</v>
      </c>
      <c r="RUU36">
        <f>Parameters!RUU238</f>
        <v>0</v>
      </c>
      <c r="RUV36">
        <f>Parameters!RUV238</f>
        <v>0</v>
      </c>
      <c r="RUW36">
        <f>Parameters!RUW238</f>
        <v>0</v>
      </c>
      <c r="RUX36">
        <f>Parameters!RUX238</f>
        <v>0</v>
      </c>
      <c r="RUY36">
        <f>Parameters!RUY238</f>
        <v>0</v>
      </c>
      <c r="RUZ36">
        <f>Parameters!RUZ238</f>
        <v>0</v>
      </c>
      <c r="RVA36">
        <f>Parameters!RVA238</f>
        <v>0</v>
      </c>
      <c r="RVB36">
        <f>Parameters!RVB238</f>
        <v>0</v>
      </c>
      <c r="RVC36">
        <f>Parameters!RVC238</f>
        <v>0</v>
      </c>
      <c r="RVD36">
        <f>Parameters!RVD238</f>
        <v>0</v>
      </c>
      <c r="RVE36">
        <f>Parameters!RVE238</f>
        <v>0</v>
      </c>
      <c r="RVF36">
        <f>Parameters!RVF238</f>
        <v>0</v>
      </c>
      <c r="RVG36">
        <f>Parameters!RVG238</f>
        <v>0</v>
      </c>
      <c r="RVH36">
        <f>Parameters!RVH238</f>
        <v>0</v>
      </c>
      <c r="RVI36">
        <f>Parameters!RVI238</f>
        <v>0</v>
      </c>
      <c r="RVJ36">
        <f>Parameters!RVJ238</f>
        <v>0</v>
      </c>
      <c r="RVK36">
        <f>Parameters!RVK238</f>
        <v>0</v>
      </c>
      <c r="RVL36">
        <f>Parameters!RVL238</f>
        <v>0</v>
      </c>
      <c r="RVM36">
        <f>Parameters!RVM238</f>
        <v>0</v>
      </c>
      <c r="RVN36">
        <f>Parameters!RVN238</f>
        <v>0</v>
      </c>
      <c r="RVO36">
        <f>Parameters!RVO238</f>
        <v>0</v>
      </c>
      <c r="RVP36">
        <f>Parameters!RVP238</f>
        <v>0</v>
      </c>
      <c r="RVQ36">
        <f>Parameters!RVQ238</f>
        <v>0</v>
      </c>
      <c r="RVR36">
        <f>Parameters!RVR238</f>
        <v>0</v>
      </c>
      <c r="RVS36">
        <f>Parameters!RVS238</f>
        <v>0</v>
      </c>
      <c r="RVT36">
        <f>Parameters!RVT238</f>
        <v>0</v>
      </c>
      <c r="RVU36">
        <f>Parameters!RVU238</f>
        <v>0</v>
      </c>
      <c r="RVV36">
        <f>Parameters!RVV238</f>
        <v>0</v>
      </c>
      <c r="RVW36">
        <f>Parameters!RVW238</f>
        <v>0</v>
      </c>
      <c r="RVX36">
        <f>Parameters!RVX238</f>
        <v>0</v>
      </c>
      <c r="RVY36">
        <f>Parameters!RVY238</f>
        <v>0</v>
      </c>
      <c r="RVZ36">
        <f>Parameters!RVZ238</f>
        <v>0</v>
      </c>
      <c r="RWA36">
        <f>Parameters!RWA238</f>
        <v>0</v>
      </c>
      <c r="RWB36">
        <f>Parameters!RWB238</f>
        <v>0</v>
      </c>
      <c r="RWC36">
        <f>Parameters!RWC238</f>
        <v>0</v>
      </c>
      <c r="RWD36">
        <f>Parameters!RWD238</f>
        <v>0</v>
      </c>
      <c r="RWE36">
        <f>Parameters!RWE238</f>
        <v>0</v>
      </c>
      <c r="RWF36">
        <f>Parameters!RWF238</f>
        <v>0</v>
      </c>
      <c r="RWG36">
        <f>Parameters!RWG238</f>
        <v>0</v>
      </c>
      <c r="RWH36">
        <f>Parameters!RWH238</f>
        <v>0</v>
      </c>
      <c r="RWI36">
        <f>Parameters!RWI238</f>
        <v>0</v>
      </c>
      <c r="RWJ36">
        <f>Parameters!RWJ238</f>
        <v>0</v>
      </c>
      <c r="RWK36">
        <f>Parameters!RWK238</f>
        <v>0</v>
      </c>
      <c r="RWL36">
        <f>Parameters!RWL238</f>
        <v>0</v>
      </c>
      <c r="RWM36">
        <f>Parameters!RWM238</f>
        <v>0</v>
      </c>
      <c r="RWN36">
        <f>Parameters!RWN238</f>
        <v>0</v>
      </c>
      <c r="RWO36">
        <f>Parameters!RWO238</f>
        <v>0</v>
      </c>
      <c r="RWP36">
        <f>Parameters!RWP238</f>
        <v>0</v>
      </c>
      <c r="RWQ36">
        <f>Parameters!RWQ238</f>
        <v>0</v>
      </c>
      <c r="RWR36">
        <f>Parameters!RWR238</f>
        <v>0</v>
      </c>
      <c r="RWS36">
        <f>Parameters!RWS238</f>
        <v>0</v>
      </c>
      <c r="RWT36">
        <f>Parameters!RWT238</f>
        <v>0</v>
      </c>
      <c r="RWU36">
        <f>Parameters!RWU238</f>
        <v>0</v>
      </c>
      <c r="RWV36">
        <f>Parameters!RWV238</f>
        <v>0</v>
      </c>
      <c r="RWW36">
        <f>Parameters!RWW238</f>
        <v>0</v>
      </c>
      <c r="RWX36">
        <f>Parameters!RWX238</f>
        <v>0</v>
      </c>
      <c r="RWY36">
        <f>Parameters!RWY238</f>
        <v>0</v>
      </c>
      <c r="RWZ36">
        <f>Parameters!RWZ238</f>
        <v>0</v>
      </c>
      <c r="RXA36">
        <f>Parameters!RXA238</f>
        <v>0</v>
      </c>
      <c r="RXB36">
        <f>Parameters!RXB238</f>
        <v>0</v>
      </c>
      <c r="RXC36">
        <f>Parameters!RXC238</f>
        <v>0</v>
      </c>
      <c r="RXD36">
        <f>Parameters!RXD238</f>
        <v>0</v>
      </c>
      <c r="RXE36">
        <f>Parameters!RXE238</f>
        <v>0</v>
      </c>
      <c r="RXF36">
        <f>Parameters!RXF238</f>
        <v>0</v>
      </c>
      <c r="RXG36">
        <f>Parameters!RXG238</f>
        <v>0</v>
      </c>
      <c r="RXH36">
        <f>Parameters!RXH238</f>
        <v>0</v>
      </c>
      <c r="RXI36">
        <f>Parameters!RXI238</f>
        <v>0</v>
      </c>
      <c r="RXJ36">
        <f>Parameters!RXJ238</f>
        <v>0</v>
      </c>
      <c r="RXK36">
        <f>Parameters!RXK238</f>
        <v>0</v>
      </c>
      <c r="RXL36">
        <f>Parameters!RXL238</f>
        <v>0</v>
      </c>
      <c r="RXM36">
        <f>Parameters!RXM238</f>
        <v>0</v>
      </c>
      <c r="RXN36">
        <f>Parameters!RXN238</f>
        <v>0</v>
      </c>
      <c r="RXO36">
        <f>Parameters!RXO238</f>
        <v>0</v>
      </c>
      <c r="RXP36">
        <f>Parameters!RXP238</f>
        <v>0</v>
      </c>
      <c r="RXQ36">
        <f>Parameters!RXQ238</f>
        <v>0</v>
      </c>
      <c r="RXR36">
        <f>Parameters!RXR238</f>
        <v>0</v>
      </c>
      <c r="RXS36">
        <f>Parameters!RXS238</f>
        <v>0</v>
      </c>
      <c r="RXT36">
        <f>Parameters!RXT238</f>
        <v>0</v>
      </c>
      <c r="RXU36">
        <f>Parameters!RXU238</f>
        <v>0</v>
      </c>
      <c r="RXV36">
        <f>Parameters!RXV238</f>
        <v>0</v>
      </c>
      <c r="RXW36">
        <f>Parameters!RXW238</f>
        <v>0</v>
      </c>
      <c r="RXX36">
        <f>Parameters!RXX238</f>
        <v>0</v>
      </c>
      <c r="RXY36">
        <f>Parameters!RXY238</f>
        <v>0</v>
      </c>
      <c r="RXZ36">
        <f>Parameters!RXZ238</f>
        <v>0</v>
      </c>
      <c r="RYA36">
        <f>Parameters!RYA238</f>
        <v>0</v>
      </c>
      <c r="RYB36">
        <f>Parameters!RYB238</f>
        <v>0</v>
      </c>
      <c r="RYC36">
        <f>Parameters!RYC238</f>
        <v>0</v>
      </c>
      <c r="RYD36">
        <f>Parameters!RYD238</f>
        <v>0</v>
      </c>
      <c r="RYE36">
        <f>Parameters!RYE238</f>
        <v>0</v>
      </c>
      <c r="RYF36">
        <f>Parameters!RYF238</f>
        <v>0</v>
      </c>
      <c r="RYG36">
        <f>Parameters!RYG238</f>
        <v>0</v>
      </c>
      <c r="RYH36">
        <f>Parameters!RYH238</f>
        <v>0</v>
      </c>
      <c r="RYI36">
        <f>Parameters!RYI238</f>
        <v>0</v>
      </c>
      <c r="RYJ36">
        <f>Parameters!RYJ238</f>
        <v>0</v>
      </c>
      <c r="RYK36">
        <f>Parameters!RYK238</f>
        <v>0</v>
      </c>
      <c r="RYL36">
        <f>Parameters!RYL238</f>
        <v>0</v>
      </c>
      <c r="RYM36">
        <f>Parameters!RYM238</f>
        <v>0</v>
      </c>
      <c r="RYN36">
        <f>Parameters!RYN238</f>
        <v>0</v>
      </c>
      <c r="RYO36">
        <f>Parameters!RYO238</f>
        <v>0</v>
      </c>
      <c r="RYP36">
        <f>Parameters!RYP238</f>
        <v>0</v>
      </c>
      <c r="RYQ36">
        <f>Parameters!RYQ238</f>
        <v>0</v>
      </c>
      <c r="RYR36">
        <f>Parameters!RYR238</f>
        <v>0</v>
      </c>
      <c r="RYS36">
        <f>Parameters!RYS238</f>
        <v>0</v>
      </c>
      <c r="RYT36">
        <f>Parameters!RYT238</f>
        <v>0</v>
      </c>
      <c r="RYU36">
        <f>Parameters!RYU238</f>
        <v>0</v>
      </c>
      <c r="RYV36">
        <f>Parameters!RYV238</f>
        <v>0</v>
      </c>
      <c r="RYW36">
        <f>Parameters!RYW238</f>
        <v>0</v>
      </c>
      <c r="RYX36">
        <f>Parameters!RYX238</f>
        <v>0</v>
      </c>
      <c r="RYY36">
        <f>Parameters!RYY238</f>
        <v>0</v>
      </c>
      <c r="RYZ36">
        <f>Parameters!RYZ238</f>
        <v>0</v>
      </c>
      <c r="RZA36">
        <f>Parameters!RZA238</f>
        <v>0</v>
      </c>
      <c r="RZB36">
        <f>Parameters!RZB238</f>
        <v>0</v>
      </c>
      <c r="RZC36">
        <f>Parameters!RZC238</f>
        <v>0</v>
      </c>
      <c r="RZD36">
        <f>Parameters!RZD238</f>
        <v>0</v>
      </c>
      <c r="RZE36">
        <f>Parameters!RZE238</f>
        <v>0</v>
      </c>
      <c r="RZF36">
        <f>Parameters!RZF238</f>
        <v>0</v>
      </c>
      <c r="RZG36">
        <f>Parameters!RZG238</f>
        <v>0</v>
      </c>
      <c r="RZH36">
        <f>Parameters!RZH238</f>
        <v>0</v>
      </c>
      <c r="RZI36">
        <f>Parameters!RZI238</f>
        <v>0</v>
      </c>
      <c r="RZJ36">
        <f>Parameters!RZJ238</f>
        <v>0</v>
      </c>
      <c r="RZK36">
        <f>Parameters!RZK238</f>
        <v>0</v>
      </c>
      <c r="RZL36">
        <f>Parameters!RZL238</f>
        <v>0</v>
      </c>
      <c r="RZM36">
        <f>Parameters!RZM238</f>
        <v>0</v>
      </c>
      <c r="RZN36">
        <f>Parameters!RZN238</f>
        <v>0</v>
      </c>
      <c r="RZO36">
        <f>Parameters!RZO238</f>
        <v>0</v>
      </c>
      <c r="RZP36">
        <f>Parameters!RZP238</f>
        <v>0</v>
      </c>
      <c r="RZQ36">
        <f>Parameters!RZQ238</f>
        <v>0</v>
      </c>
      <c r="RZR36">
        <f>Parameters!RZR238</f>
        <v>0</v>
      </c>
      <c r="RZS36">
        <f>Parameters!RZS238</f>
        <v>0</v>
      </c>
      <c r="RZT36">
        <f>Parameters!RZT238</f>
        <v>0</v>
      </c>
      <c r="RZU36">
        <f>Parameters!RZU238</f>
        <v>0</v>
      </c>
      <c r="RZV36">
        <f>Parameters!RZV238</f>
        <v>0</v>
      </c>
      <c r="RZW36">
        <f>Parameters!RZW238</f>
        <v>0</v>
      </c>
      <c r="RZX36">
        <f>Parameters!RZX238</f>
        <v>0</v>
      </c>
      <c r="RZY36">
        <f>Parameters!RZY238</f>
        <v>0</v>
      </c>
      <c r="RZZ36">
        <f>Parameters!RZZ238</f>
        <v>0</v>
      </c>
      <c r="SAA36">
        <f>Parameters!SAA238</f>
        <v>0</v>
      </c>
      <c r="SAB36">
        <f>Parameters!SAB238</f>
        <v>0</v>
      </c>
      <c r="SAC36">
        <f>Parameters!SAC238</f>
        <v>0</v>
      </c>
      <c r="SAD36">
        <f>Parameters!SAD238</f>
        <v>0</v>
      </c>
      <c r="SAE36">
        <f>Parameters!SAE238</f>
        <v>0</v>
      </c>
      <c r="SAF36">
        <f>Parameters!SAF238</f>
        <v>0</v>
      </c>
      <c r="SAG36">
        <f>Parameters!SAG238</f>
        <v>0</v>
      </c>
      <c r="SAH36">
        <f>Parameters!SAH238</f>
        <v>0</v>
      </c>
      <c r="SAI36">
        <f>Parameters!SAI238</f>
        <v>0</v>
      </c>
      <c r="SAJ36">
        <f>Parameters!SAJ238</f>
        <v>0</v>
      </c>
      <c r="SAK36">
        <f>Parameters!SAK238</f>
        <v>0</v>
      </c>
      <c r="SAL36">
        <f>Parameters!SAL238</f>
        <v>0</v>
      </c>
      <c r="SAM36">
        <f>Parameters!SAM238</f>
        <v>0</v>
      </c>
      <c r="SAN36">
        <f>Parameters!SAN238</f>
        <v>0</v>
      </c>
      <c r="SAO36">
        <f>Parameters!SAO238</f>
        <v>0</v>
      </c>
      <c r="SAP36">
        <f>Parameters!SAP238</f>
        <v>0</v>
      </c>
      <c r="SAQ36">
        <f>Parameters!SAQ238</f>
        <v>0</v>
      </c>
      <c r="SAR36">
        <f>Parameters!SAR238</f>
        <v>0</v>
      </c>
      <c r="SAS36">
        <f>Parameters!SAS238</f>
        <v>0</v>
      </c>
      <c r="SAT36">
        <f>Parameters!SAT238</f>
        <v>0</v>
      </c>
      <c r="SAU36">
        <f>Parameters!SAU238</f>
        <v>0</v>
      </c>
      <c r="SAV36">
        <f>Parameters!SAV238</f>
        <v>0</v>
      </c>
      <c r="SAW36">
        <f>Parameters!SAW238</f>
        <v>0</v>
      </c>
      <c r="SAX36">
        <f>Parameters!SAX238</f>
        <v>0</v>
      </c>
      <c r="SAY36">
        <f>Parameters!SAY238</f>
        <v>0</v>
      </c>
      <c r="SAZ36">
        <f>Parameters!SAZ238</f>
        <v>0</v>
      </c>
      <c r="SBA36">
        <f>Parameters!SBA238</f>
        <v>0</v>
      </c>
      <c r="SBB36">
        <f>Parameters!SBB238</f>
        <v>0</v>
      </c>
      <c r="SBC36">
        <f>Parameters!SBC238</f>
        <v>0</v>
      </c>
      <c r="SBD36">
        <f>Parameters!SBD238</f>
        <v>0</v>
      </c>
      <c r="SBE36">
        <f>Parameters!SBE238</f>
        <v>0</v>
      </c>
      <c r="SBF36">
        <f>Parameters!SBF238</f>
        <v>0</v>
      </c>
      <c r="SBG36">
        <f>Parameters!SBG238</f>
        <v>0</v>
      </c>
      <c r="SBH36">
        <f>Parameters!SBH238</f>
        <v>0</v>
      </c>
      <c r="SBI36">
        <f>Parameters!SBI238</f>
        <v>0</v>
      </c>
      <c r="SBJ36">
        <f>Parameters!SBJ238</f>
        <v>0</v>
      </c>
      <c r="SBK36">
        <f>Parameters!SBK238</f>
        <v>0</v>
      </c>
      <c r="SBL36">
        <f>Parameters!SBL238</f>
        <v>0</v>
      </c>
      <c r="SBM36">
        <f>Parameters!SBM238</f>
        <v>0</v>
      </c>
      <c r="SBN36">
        <f>Parameters!SBN238</f>
        <v>0</v>
      </c>
      <c r="SBO36">
        <f>Parameters!SBO238</f>
        <v>0</v>
      </c>
      <c r="SBP36">
        <f>Parameters!SBP238</f>
        <v>0</v>
      </c>
      <c r="SBQ36">
        <f>Parameters!SBQ238</f>
        <v>0</v>
      </c>
      <c r="SBR36">
        <f>Parameters!SBR238</f>
        <v>0</v>
      </c>
      <c r="SBS36">
        <f>Parameters!SBS238</f>
        <v>0</v>
      </c>
      <c r="SBT36">
        <f>Parameters!SBT238</f>
        <v>0</v>
      </c>
      <c r="SBU36">
        <f>Parameters!SBU238</f>
        <v>0</v>
      </c>
      <c r="SBV36">
        <f>Parameters!SBV238</f>
        <v>0</v>
      </c>
      <c r="SBW36">
        <f>Parameters!SBW238</f>
        <v>0</v>
      </c>
      <c r="SBX36">
        <f>Parameters!SBX238</f>
        <v>0</v>
      </c>
      <c r="SBY36">
        <f>Parameters!SBY238</f>
        <v>0</v>
      </c>
      <c r="SBZ36">
        <f>Parameters!SBZ238</f>
        <v>0</v>
      </c>
      <c r="SCA36">
        <f>Parameters!SCA238</f>
        <v>0</v>
      </c>
      <c r="SCB36">
        <f>Parameters!SCB238</f>
        <v>0</v>
      </c>
      <c r="SCC36">
        <f>Parameters!SCC238</f>
        <v>0</v>
      </c>
      <c r="SCD36">
        <f>Parameters!SCD238</f>
        <v>0</v>
      </c>
      <c r="SCE36">
        <f>Parameters!SCE238</f>
        <v>0</v>
      </c>
      <c r="SCF36">
        <f>Parameters!SCF238</f>
        <v>0</v>
      </c>
      <c r="SCG36">
        <f>Parameters!SCG238</f>
        <v>0</v>
      </c>
      <c r="SCH36">
        <f>Parameters!SCH238</f>
        <v>0</v>
      </c>
      <c r="SCI36">
        <f>Parameters!SCI238</f>
        <v>0</v>
      </c>
      <c r="SCJ36">
        <f>Parameters!SCJ238</f>
        <v>0</v>
      </c>
      <c r="SCK36">
        <f>Parameters!SCK238</f>
        <v>0</v>
      </c>
      <c r="SCL36">
        <f>Parameters!SCL238</f>
        <v>0</v>
      </c>
      <c r="SCM36">
        <f>Parameters!SCM238</f>
        <v>0</v>
      </c>
      <c r="SCN36">
        <f>Parameters!SCN238</f>
        <v>0</v>
      </c>
      <c r="SCO36">
        <f>Parameters!SCO238</f>
        <v>0</v>
      </c>
      <c r="SCP36">
        <f>Parameters!SCP238</f>
        <v>0</v>
      </c>
      <c r="SCQ36">
        <f>Parameters!SCQ238</f>
        <v>0</v>
      </c>
      <c r="SCR36">
        <f>Parameters!SCR238</f>
        <v>0</v>
      </c>
      <c r="SCS36">
        <f>Parameters!SCS238</f>
        <v>0</v>
      </c>
      <c r="SCT36">
        <f>Parameters!SCT238</f>
        <v>0</v>
      </c>
      <c r="SCU36">
        <f>Parameters!SCU238</f>
        <v>0</v>
      </c>
      <c r="SCV36">
        <f>Parameters!SCV238</f>
        <v>0</v>
      </c>
      <c r="SCW36">
        <f>Parameters!SCW238</f>
        <v>0</v>
      </c>
      <c r="SCX36">
        <f>Parameters!SCX238</f>
        <v>0</v>
      </c>
      <c r="SCY36">
        <f>Parameters!SCY238</f>
        <v>0</v>
      </c>
      <c r="SCZ36">
        <f>Parameters!SCZ238</f>
        <v>0</v>
      </c>
      <c r="SDA36">
        <f>Parameters!SDA238</f>
        <v>0</v>
      </c>
      <c r="SDB36">
        <f>Parameters!SDB238</f>
        <v>0</v>
      </c>
      <c r="SDC36">
        <f>Parameters!SDC238</f>
        <v>0</v>
      </c>
      <c r="SDD36">
        <f>Parameters!SDD238</f>
        <v>0</v>
      </c>
      <c r="SDE36">
        <f>Parameters!SDE238</f>
        <v>0</v>
      </c>
      <c r="SDF36">
        <f>Parameters!SDF238</f>
        <v>0</v>
      </c>
      <c r="SDG36">
        <f>Parameters!SDG238</f>
        <v>0</v>
      </c>
      <c r="SDH36">
        <f>Parameters!SDH238</f>
        <v>0</v>
      </c>
      <c r="SDI36">
        <f>Parameters!SDI238</f>
        <v>0</v>
      </c>
      <c r="SDJ36">
        <f>Parameters!SDJ238</f>
        <v>0</v>
      </c>
      <c r="SDK36">
        <f>Parameters!SDK238</f>
        <v>0</v>
      </c>
      <c r="SDL36">
        <f>Parameters!SDL238</f>
        <v>0</v>
      </c>
      <c r="SDM36">
        <f>Parameters!SDM238</f>
        <v>0</v>
      </c>
      <c r="SDN36">
        <f>Parameters!SDN238</f>
        <v>0</v>
      </c>
      <c r="SDO36">
        <f>Parameters!SDO238</f>
        <v>0</v>
      </c>
      <c r="SDP36">
        <f>Parameters!SDP238</f>
        <v>0</v>
      </c>
      <c r="SDQ36">
        <f>Parameters!SDQ238</f>
        <v>0</v>
      </c>
      <c r="SDR36">
        <f>Parameters!SDR238</f>
        <v>0</v>
      </c>
      <c r="SDS36">
        <f>Parameters!SDS238</f>
        <v>0</v>
      </c>
      <c r="SDT36">
        <f>Parameters!SDT238</f>
        <v>0</v>
      </c>
      <c r="SDU36">
        <f>Parameters!SDU238</f>
        <v>0</v>
      </c>
      <c r="SDV36">
        <f>Parameters!SDV238</f>
        <v>0</v>
      </c>
      <c r="SDW36">
        <f>Parameters!SDW238</f>
        <v>0</v>
      </c>
      <c r="SDX36">
        <f>Parameters!SDX238</f>
        <v>0</v>
      </c>
      <c r="SDY36">
        <f>Parameters!SDY238</f>
        <v>0</v>
      </c>
      <c r="SDZ36">
        <f>Parameters!SDZ238</f>
        <v>0</v>
      </c>
      <c r="SEA36">
        <f>Parameters!SEA238</f>
        <v>0</v>
      </c>
      <c r="SEB36">
        <f>Parameters!SEB238</f>
        <v>0</v>
      </c>
      <c r="SEC36">
        <f>Parameters!SEC238</f>
        <v>0</v>
      </c>
      <c r="SED36">
        <f>Parameters!SED238</f>
        <v>0</v>
      </c>
      <c r="SEE36">
        <f>Parameters!SEE238</f>
        <v>0</v>
      </c>
      <c r="SEF36">
        <f>Parameters!SEF238</f>
        <v>0</v>
      </c>
      <c r="SEG36">
        <f>Parameters!SEG238</f>
        <v>0</v>
      </c>
      <c r="SEH36">
        <f>Parameters!SEH238</f>
        <v>0</v>
      </c>
      <c r="SEI36">
        <f>Parameters!SEI238</f>
        <v>0</v>
      </c>
      <c r="SEJ36">
        <f>Parameters!SEJ238</f>
        <v>0</v>
      </c>
      <c r="SEK36">
        <f>Parameters!SEK238</f>
        <v>0</v>
      </c>
      <c r="SEL36">
        <f>Parameters!SEL238</f>
        <v>0</v>
      </c>
      <c r="SEM36">
        <f>Parameters!SEM238</f>
        <v>0</v>
      </c>
      <c r="SEN36">
        <f>Parameters!SEN238</f>
        <v>0</v>
      </c>
      <c r="SEO36">
        <f>Parameters!SEO238</f>
        <v>0</v>
      </c>
      <c r="SEP36">
        <f>Parameters!SEP238</f>
        <v>0</v>
      </c>
      <c r="SEQ36">
        <f>Parameters!SEQ238</f>
        <v>0</v>
      </c>
      <c r="SER36">
        <f>Parameters!SER238</f>
        <v>0</v>
      </c>
      <c r="SES36">
        <f>Parameters!SES238</f>
        <v>0</v>
      </c>
      <c r="SET36">
        <f>Parameters!SET238</f>
        <v>0</v>
      </c>
      <c r="SEU36">
        <f>Parameters!SEU238</f>
        <v>0</v>
      </c>
      <c r="SEV36">
        <f>Parameters!SEV238</f>
        <v>0</v>
      </c>
      <c r="SEW36">
        <f>Parameters!SEW238</f>
        <v>0</v>
      </c>
      <c r="SEX36">
        <f>Parameters!SEX238</f>
        <v>0</v>
      </c>
      <c r="SEY36">
        <f>Parameters!SEY238</f>
        <v>0</v>
      </c>
      <c r="SEZ36">
        <f>Parameters!SEZ238</f>
        <v>0</v>
      </c>
      <c r="SFA36">
        <f>Parameters!SFA238</f>
        <v>0</v>
      </c>
      <c r="SFB36">
        <f>Parameters!SFB238</f>
        <v>0</v>
      </c>
      <c r="SFC36">
        <f>Parameters!SFC238</f>
        <v>0</v>
      </c>
      <c r="SFD36">
        <f>Parameters!SFD238</f>
        <v>0</v>
      </c>
      <c r="SFE36">
        <f>Parameters!SFE238</f>
        <v>0</v>
      </c>
      <c r="SFF36">
        <f>Parameters!SFF238</f>
        <v>0</v>
      </c>
      <c r="SFG36">
        <f>Parameters!SFG238</f>
        <v>0</v>
      </c>
      <c r="SFH36">
        <f>Parameters!SFH238</f>
        <v>0</v>
      </c>
      <c r="SFI36">
        <f>Parameters!SFI238</f>
        <v>0</v>
      </c>
      <c r="SFJ36">
        <f>Parameters!SFJ238</f>
        <v>0</v>
      </c>
      <c r="SFK36">
        <f>Parameters!SFK238</f>
        <v>0</v>
      </c>
      <c r="SFL36">
        <f>Parameters!SFL238</f>
        <v>0</v>
      </c>
      <c r="SFM36">
        <f>Parameters!SFM238</f>
        <v>0</v>
      </c>
      <c r="SFN36">
        <f>Parameters!SFN238</f>
        <v>0</v>
      </c>
      <c r="SFO36">
        <f>Parameters!SFO238</f>
        <v>0</v>
      </c>
      <c r="SFP36">
        <f>Parameters!SFP238</f>
        <v>0</v>
      </c>
      <c r="SFQ36">
        <f>Parameters!SFQ238</f>
        <v>0</v>
      </c>
      <c r="SFR36">
        <f>Parameters!SFR238</f>
        <v>0</v>
      </c>
      <c r="SFS36">
        <f>Parameters!SFS238</f>
        <v>0</v>
      </c>
      <c r="SFT36">
        <f>Parameters!SFT238</f>
        <v>0</v>
      </c>
      <c r="SFU36">
        <f>Parameters!SFU238</f>
        <v>0</v>
      </c>
      <c r="SFV36">
        <f>Parameters!SFV238</f>
        <v>0</v>
      </c>
      <c r="SFW36">
        <f>Parameters!SFW238</f>
        <v>0</v>
      </c>
      <c r="SFX36">
        <f>Parameters!SFX238</f>
        <v>0</v>
      </c>
      <c r="SFY36">
        <f>Parameters!SFY238</f>
        <v>0</v>
      </c>
      <c r="SFZ36">
        <f>Parameters!SFZ238</f>
        <v>0</v>
      </c>
      <c r="SGA36">
        <f>Parameters!SGA238</f>
        <v>0</v>
      </c>
      <c r="SGB36">
        <f>Parameters!SGB238</f>
        <v>0</v>
      </c>
      <c r="SGC36">
        <f>Parameters!SGC238</f>
        <v>0</v>
      </c>
      <c r="SGD36">
        <f>Parameters!SGD238</f>
        <v>0</v>
      </c>
      <c r="SGE36">
        <f>Parameters!SGE238</f>
        <v>0</v>
      </c>
      <c r="SGF36">
        <f>Parameters!SGF238</f>
        <v>0</v>
      </c>
      <c r="SGG36">
        <f>Parameters!SGG238</f>
        <v>0</v>
      </c>
      <c r="SGH36">
        <f>Parameters!SGH238</f>
        <v>0</v>
      </c>
      <c r="SGI36">
        <f>Parameters!SGI238</f>
        <v>0</v>
      </c>
      <c r="SGJ36">
        <f>Parameters!SGJ238</f>
        <v>0</v>
      </c>
      <c r="SGK36">
        <f>Parameters!SGK238</f>
        <v>0</v>
      </c>
      <c r="SGL36">
        <f>Parameters!SGL238</f>
        <v>0</v>
      </c>
      <c r="SGM36">
        <f>Parameters!SGM238</f>
        <v>0</v>
      </c>
      <c r="SGN36">
        <f>Parameters!SGN238</f>
        <v>0</v>
      </c>
      <c r="SGO36">
        <f>Parameters!SGO238</f>
        <v>0</v>
      </c>
      <c r="SGP36">
        <f>Parameters!SGP238</f>
        <v>0</v>
      </c>
      <c r="SGQ36">
        <f>Parameters!SGQ238</f>
        <v>0</v>
      </c>
      <c r="SGR36">
        <f>Parameters!SGR238</f>
        <v>0</v>
      </c>
      <c r="SGS36">
        <f>Parameters!SGS238</f>
        <v>0</v>
      </c>
      <c r="SGT36">
        <f>Parameters!SGT238</f>
        <v>0</v>
      </c>
      <c r="SGU36">
        <f>Parameters!SGU238</f>
        <v>0</v>
      </c>
      <c r="SGV36">
        <f>Parameters!SGV238</f>
        <v>0</v>
      </c>
      <c r="SGW36">
        <f>Parameters!SGW238</f>
        <v>0</v>
      </c>
      <c r="SGX36">
        <f>Parameters!SGX238</f>
        <v>0</v>
      </c>
      <c r="SGY36">
        <f>Parameters!SGY238</f>
        <v>0</v>
      </c>
      <c r="SGZ36">
        <f>Parameters!SGZ238</f>
        <v>0</v>
      </c>
      <c r="SHA36">
        <f>Parameters!SHA238</f>
        <v>0</v>
      </c>
      <c r="SHB36">
        <f>Parameters!SHB238</f>
        <v>0</v>
      </c>
      <c r="SHC36">
        <f>Parameters!SHC238</f>
        <v>0</v>
      </c>
      <c r="SHD36">
        <f>Parameters!SHD238</f>
        <v>0</v>
      </c>
      <c r="SHE36">
        <f>Parameters!SHE238</f>
        <v>0</v>
      </c>
      <c r="SHF36">
        <f>Parameters!SHF238</f>
        <v>0</v>
      </c>
      <c r="SHG36">
        <f>Parameters!SHG238</f>
        <v>0</v>
      </c>
      <c r="SHH36">
        <f>Parameters!SHH238</f>
        <v>0</v>
      </c>
      <c r="SHI36">
        <f>Parameters!SHI238</f>
        <v>0</v>
      </c>
      <c r="SHJ36">
        <f>Parameters!SHJ238</f>
        <v>0</v>
      </c>
      <c r="SHK36">
        <f>Parameters!SHK238</f>
        <v>0</v>
      </c>
      <c r="SHL36">
        <f>Parameters!SHL238</f>
        <v>0</v>
      </c>
      <c r="SHM36">
        <f>Parameters!SHM238</f>
        <v>0</v>
      </c>
      <c r="SHN36">
        <f>Parameters!SHN238</f>
        <v>0</v>
      </c>
      <c r="SHO36">
        <f>Parameters!SHO238</f>
        <v>0</v>
      </c>
      <c r="SHP36">
        <f>Parameters!SHP238</f>
        <v>0</v>
      </c>
      <c r="SHQ36">
        <f>Parameters!SHQ238</f>
        <v>0</v>
      </c>
      <c r="SHR36">
        <f>Parameters!SHR238</f>
        <v>0</v>
      </c>
      <c r="SHS36">
        <f>Parameters!SHS238</f>
        <v>0</v>
      </c>
      <c r="SHT36">
        <f>Parameters!SHT238</f>
        <v>0</v>
      </c>
      <c r="SHU36">
        <f>Parameters!SHU238</f>
        <v>0</v>
      </c>
      <c r="SHV36">
        <f>Parameters!SHV238</f>
        <v>0</v>
      </c>
      <c r="SHW36">
        <f>Parameters!SHW238</f>
        <v>0</v>
      </c>
      <c r="SHX36">
        <f>Parameters!SHX238</f>
        <v>0</v>
      </c>
      <c r="SHY36">
        <f>Parameters!SHY238</f>
        <v>0</v>
      </c>
      <c r="SHZ36">
        <f>Parameters!SHZ238</f>
        <v>0</v>
      </c>
      <c r="SIA36">
        <f>Parameters!SIA238</f>
        <v>0</v>
      </c>
      <c r="SIB36">
        <f>Parameters!SIB238</f>
        <v>0</v>
      </c>
      <c r="SIC36">
        <f>Parameters!SIC238</f>
        <v>0</v>
      </c>
      <c r="SID36">
        <f>Parameters!SID238</f>
        <v>0</v>
      </c>
      <c r="SIE36">
        <f>Parameters!SIE238</f>
        <v>0</v>
      </c>
      <c r="SIF36">
        <f>Parameters!SIF238</f>
        <v>0</v>
      </c>
      <c r="SIG36">
        <f>Parameters!SIG238</f>
        <v>0</v>
      </c>
      <c r="SIH36">
        <f>Parameters!SIH238</f>
        <v>0</v>
      </c>
      <c r="SII36">
        <f>Parameters!SII238</f>
        <v>0</v>
      </c>
      <c r="SIJ36">
        <f>Parameters!SIJ238</f>
        <v>0</v>
      </c>
      <c r="SIK36">
        <f>Parameters!SIK238</f>
        <v>0</v>
      </c>
      <c r="SIL36">
        <f>Parameters!SIL238</f>
        <v>0</v>
      </c>
      <c r="SIM36">
        <f>Parameters!SIM238</f>
        <v>0</v>
      </c>
      <c r="SIN36">
        <f>Parameters!SIN238</f>
        <v>0</v>
      </c>
      <c r="SIO36">
        <f>Parameters!SIO238</f>
        <v>0</v>
      </c>
      <c r="SIP36">
        <f>Parameters!SIP238</f>
        <v>0</v>
      </c>
      <c r="SIQ36">
        <f>Parameters!SIQ238</f>
        <v>0</v>
      </c>
      <c r="SIR36">
        <f>Parameters!SIR238</f>
        <v>0</v>
      </c>
      <c r="SIS36">
        <f>Parameters!SIS238</f>
        <v>0</v>
      </c>
      <c r="SIT36">
        <f>Parameters!SIT238</f>
        <v>0</v>
      </c>
      <c r="SIU36">
        <f>Parameters!SIU238</f>
        <v>0</v>
      </c>
      <c r="SIV36">
        <f>Parameters!SIV238</f>
        <v>0</v>
      </c>
      <c r="SIW36">
        <f>Parameters!SIW238</f>
        <v>0</v>
      </c>
      <c r="SIX36">
        <f>Parameters!SIX238</f>
        <v>0</v>
      </c>
      <c r="SIY36">
        <f>Parameters!SIY238</f>
        <v>0</v>
      </c>
      <c r="SIZ36">
        <f>Parameters!SIZ238</f>
        <v>0</v>
      </c>
      <c r="SJA36">
        <f>Parameters!SJA238</f>
        <v>0</v>
      </c>
      <c r="SJB36">
        <f>Parameters!SJB238</f>
        <v>0</v>
      </c>
      <c r="SJC36">
        <f>Parameters!SJC238</f>
        <v>0</v>
      </c>
      <c r="SJD36">
        <f>Parameters!SJD238</f>
        <v>0</v>
      </c>
      <c r="SJE36">
        <f>Parameters!SJE238</f>
        <v>0</v>
      </c>
      <c r="SJF36">
        <f>Parameters!SJF238</f>
        <v>0</v>
      </c>
      <c r="SJG36">
        <f>Parameters!SJG238</f>
        <v>0</v>
      </c>
      <c r="SJH36">
        <f>Parameters!SJH238</f>
        <v>0</v>
      </c>
      <c r="SJI36">
        <f>Parameters!SJI238</f>
        <v>0</v>
      </c>
      <c r="SJJ36">
        <f>Parameters!SJJ238</f>
        <v>0</v>
      </c>
      <c r="SJK36">
        <f>Parameters!SJK238</f>
        <v>0</v>
      </c>
      <c r="SJL36">
        <f>Parameters!SJL238</f>
        <v>0</v>
      </c>
      <c r="SJM36">
        <f>Parameters!SJM238</f>
        <v>0</v>
      </c>
      <c r="SJN36">
        <f>Parameters!SJN238</f>
        <v>0</v>
      </c>
      <c r="SJO36">
        <f>Parameters!SJO238</f>
        <v>0</v>
      </c>
      <c r="SJP36">
        <f>Parameters!SJP238</f>
        <v>0</v>
      </c>
      <c r="SJQ36">
        <f>Parameters!SJQ238</f>
        <v>0</v>
      </c>
      <c r="SJR36">
        <f>Parameters!SJR238</f>
        <v>0</v>
      </c>
      <c r="SJS36">
        <f>Parameters!SJS238</f>
        <v>0</v>
      </c>
      <c r="SJT36">
        <f>Parameters!SJT238</f>
        <v>0</v>
      </c>
      <c r="SJU36">
        <f>Parameters!SJU238</f>
        <v>0</v>
      </c>
      <c r="SJV36">
        <f>Parameters!SJV238</f>
        <v>0</v>
      </c>
      <c r="SJW36">
        <f>Parameters!SJW238</f>
        <v>0</v>
      </c>
      <c r="SJX36">
        <f>Parameters!SJX238</f>
        <v>0</v>
      </c>
      <c r="SJY36">
        <f>Parameters!SJY238</f>
        <v>0</v>
      </c>
      <c r="SJZ36">
        <f>Parameters!SJZ238</f>
        <v>0</v>
      </c>
      <c r="SKA36">
        <f>Parameters!SKA238</f>
        <v>0</v>
      </c>
      <c r="SKB36">
        <f>Parameters!SKB238</f>
        <v>0</v>
      </c>
      <c r="SKC36">
        <f>Parameters!SKC238</f>
        <v>0</v>
      </c>
      <c r="SKD36">
        <f>Parameters!SKD238</f>
        <v>0</v>
      </c>
      <c r="SKE36">
        <f>Parameters!SKE238</f>
        <v>0</v>
      </c>
      <c r="SKF36">
        <f>Parameters!SKF238</f>
        <v>0</v>
      </c>
      <c r="SKG36">
        <f>Parameters!SKG238</f>
        <v>0</v>
      </c>
      <c r="SKH36">
        <f>Parameters!SKH238</f>
        <v>0</v>
      </c>
      <c r="SKI36">
        <f>Parameters!SKI238</f>
        <v>0</v>
      </c>
      <c r="SKJ36">
        <f>Parameters!SKJ238</f>
        <v>0</v>
      </c>
      <c r="SKK36">
        <f>Parameters!SKK238</f>
        <v>0</v>
      </c>
      <c r="SKL36">
        <f>Parameters!SKL238</f>
        <v>0</v>
      </c>
      <c r="SKM36">
        <f>Parameters!SKM238</f>
        <v>0</v>
      </c>
      <c r="SKN36">
        <f>Parameters!SKN238</f>
        <v>0</v>
      </c>
      <c r="SKO36">
        <f>Parameters!SKO238</f>
        <v>0</v>
      </c>
      <c r="SKP36">
        <f>Parameters!SKP238</f>
        <v>0</v>
      </c>
      <c r="SKQ36">
        <f>Parameters!SKQ238</f>
        <v>0</v>
      </c>
      <c r="SKR36">
        <f>Parameters!SKR238</f>
        <v>0</v>
      </c>
      <c r="SKS36">
        <f>Parameters!SKS238</f>
        <v>0</v>
      </c>
      <c r="SKT36">
        <f>Parameters!SKT238</f>
        <v>0</v>
      </c>
      <c r="SKU36">
        <f>Parameters!SKU238</f>
        <v>0</v>
      </c>
      <c r="SKV36">
        <f>Parameters!SKV238</f>
        <v>0</v>
      </c>
      <c r="SKW36">
        <f>Parameters!SKW238</f>
        <v>0</v>
      </c>
      <c r="SKX36">
        <f>Parameters!SKX238</f>
        <v>0</v>
      </c>
      <c r="SKY36">
        <f>Parameters!SKY238</f>
        <v>0</v>
      </c>
      <c r="SKZ36">
        <f>Parameters!SKZ238</f>
        <v>0</v>
      </c>
      <c r="SLA36">
        <f>Parameters!SLA238</f>
        <v>0</v>
      </c>
      <c r="SLB36">
        <f>Parameters!SLB238</f>
        <v>0</v>
      </c>
      <c r="SLC36">
        <f>Parameters!SLC238</f>
        <v>0</v>
      </c>
      <c r="SLD36">
        <f>Parameters!SLD238</f>
        <v>0</v>
      </c>
      <c r="SLE36">
        <f>Parameters!SLE238</f>
        <v>0</v>
      </c>
      <c r="SLF36">
        <f>Parameters!SLF238</f>
        <v>0</v>
      </c>
      <c r="SLG36">
        <f>Parameters!SLG238</f>
        <v>0</v>
      </c>
      <c r="SLH36">
        <f>Parameters!SLH238</f>
        <v>0</v>
      </c>
      <c r="SLI36">
        <f>Parameters!SLI238</f>
        <v>0</v>
      </c>
      <c r="SLJ36">
        <f>Parameters!SLJ238</f>
        <v>0</v>
      </c>
      <c r="SLK36">
        <f>Parameters!SLK238</f>
        <v>0</v>
      </c>
      <c r="SLL36">
        <f>Parameters!SLL238</f>
        <v>0</v>
      </c>
      <c r="SLM36">
        <f>Parameters!SLM238</f>
        <v>0</v>
      </c>
      <c r="SLN36">
        <f>Parameters!SLN238</f>
        <v>0</v>
      </c>
      <c r="SLO36">
        <f>Parameters!SLO238</f>
        <v>0</v>
      </c>
      <c r="SLP36">
        <f>Parameters!SLP238</f>
        <v>0</v>
      </c>
      <c r="SLQ36">
        <f>Parameters!SLQ238</f>
        <v>0</v>
      </c>
      <c r="SLR36">
        <f>Parameters!SLR238</f>
        <v>0</v>
      </c>
      <c r="SLS36">
        <f>Parameters!SLS238</f>
        <v>0</v>
      </c>
      <c r="SLT36">
        <f>Parameters!SLT238</f>
        <v>0</v>
      </c>
      <c r="SLU36">
        <f>Parameters!SLU238</f>
        <v>0</v>
      </c>
      <c r="SLV36">
        <f>Parameters!SLV238</f>
        <v>0</v>
      </c>
      <c r="SLW36">
        <f>Parameters!SLW238</f>
        <v>0</v>
      </c>
      <c r="SLX36">
        <f>Parameters!SLX238</f>
        <v>0</v>
      </c>
      <c r="SLY36">
        <f>Parameters!SLY238</f>
        <v>0</v>
      </c>
      <c r="SLZ36">
        <f>Parameters!SLZ238</f>
        <v>0</v>
      </c>
      <c r="SMA36">
        <f>Parameters!SMA238</f>
        <v>0</v>
      </c>
      <c r="SMB36">
        <f>Parameters!SMB238</f>
        <v>0</v>
      </c>
      <c r="SMC36">
        <f>Parameters!SMC238</f>
        <v>0</v>
      </c>
      <c r="SMD36">
        <f>Parameters!SMD238</f>
        <v>0</v>
      </c>
      <c r="SME36">
        <f>Parameters!SME238</f>
        <v>0</v>
      </c>
      <c r="SMF36">
        <f>Parameters!SMF238</f>
        <v>0</v>
      </c>
      <c r="SMG36">
        <f>Parameters!SMG238</f>
        <v>0</v>
      </c>
      <c r="SMH36">
        <f>Parameters!SMH238</f>
        <v>0</v>
      </c>
      <c r="SMI36">
        <f>Parameters!SMI238</f>
        <v>0</v>
      </c>
      <c r="SMJ36">
        <f>Parameters!SMJ238</f>
        <v>0</v>
      </c>
      <c r="SMK36">
        <f>Parameters!SMK238</f>
        <v>0</v>
      </c>
      <c r="SML36">
        <f>Parameters!SML238</f>
        <v>0</v>
      </c>
      <c r="SMM36">
        <f>Parameters!SMM238</f>
        <v>0</v>
      </c>
      <c r="SMN36">
        <f>Parameters!SMN238</f>
        <v>0</v>
      </c>
      <c r="SMO36">
        <f>Parameters!SMO238</f>
        <v>0</v>
      </c>
      <c r="SMP36">
        <f>Parameters!SMP238</f>
        <v>0</v>
      </c>
      <c r="SMQ36">
        <f>Parameters!SMQ238</f>
        <v>0</v>
      </c>
      <c r="SMR36">
        <f>Parameters!SMR238</f>
        <v>0</v>
      </c>
      <c r="SMS36">
        <f>Parameters!SMS238</f>
        <v>0</v>
      </c>
      <c r="SMT36">
        <f>Parameters!SMT238</f>
        <v>0</v>
      </c>
      <c r="SMU36">
        <f>Parameters!SMU238</f>
        <v>0</v>
      </c>
      <c r="SMV36">
        <f>Parameters!SMV238</f>
        <v>0</v>
      </c>
      <c r="SMW36">
        <f>Parameters!SMW238</f>
        <v>0</v>
      </c>
      <c r="SMX36">
        <f>Parameters!SMX238</f>
        <v>0</v>
      </c>
      <c r="SMY36">
        <f>Parameters!SMY238</f>
        <v>0</v>
      </c>
      <c r="SMZ36">
        <f>Parameters!SMZ238</f>
        <v>0</v>
      </c>
      <c r="SNA36">
        <f>Parameters!SNA238</f>
        <v>0</v>
      </c>
      <c r="SNB36">
        <f>Parameters!SNB238</f>
        <v>0</v>
      </c>
      <c r="SNC36">
        <f>Parameters!SNC238</f>
        <v>0</v>
      </c>
      <c r="SND36">
        <f>Parameters!SND238</f>
        <v>0</v>
      </c>
      <c r="SNE36">
        <f>Parameters!SNE238</f>
        <v>0</v>
      </c>
      <c r="SNF36">
        <f>Parameters!SNF238</f>
        <v>0</v>
      </c>
      <c r="SNG36">
        <f>Parameters!SNG238</f>
        <v>0</v>
      </c>
      <c r="SNH36">
        <f>Parameters!SNH238</f>
        <v>0</v>
      </c>
      <c r="SNI36">
        <f>Parameters!SNI238</f>
        <v>0</v>
      </c>
      <c r="SNJ36">
        <f>Parameters!SNJ238</f>
        <v>0</v>
      </c>
      <c r="SNK36">
        <f>Parameters!SNK238</f>
        <v>0</v>
      </c>
      <c r="SNL36">
        <f>Parameters!SNL238</f>
        <v>0</v>
      </c>
      <c r="SNM36">
        <f>Parameters!SNM238</f>
        <v>0</v>
      </c>
      <c r="SNN36">
        <f>Parameters!SNN238</f>
        <v>0</v>
      </c>
      <c r="SNO36">
        <f>Parameters!SNO238</f>
        <v>0</v>
      </c>
      <c r="SNP36">
        <f>Parameters!SNP238</f>
        <v>0</v>
      </c>
      <c r="SNQ36">
        <f>Parameters!SNQ238</f>
        <v>0</v>
      </c>
      <c r="SNR36">
        <f>Parameters!SNR238</f>
        <v>0</v>
      </c>
      <c r="SNS36">
        <f>Parameters!SNS238</f>
        <v>0</v>
      </c>
      <c r="SNT36">
        <f>Parameters!SNT238</f>
        <v>0</v>
      </c>
      <c r="SNU36">
        <f>Parameters!SNU238</f>
        <v>0</v>
      </c>
      <c r="SNV36">
        <f>Parameters!SNV238</f>
        <v>0</v>
      </c>
      <c r="SNW36">
        <f>Parameters!SNW238</f>
        <v>0</v>
      </c>
      <c r="SNX36">
        <f>Parameters!SNX238</f>
        <v>0</v>
      </c>
      <c r="SNY36">
        <f>Parameters!SNY238</f>
        <v>0</v>
      </c>
      <c r="SNZ36">
        <f>Parameters!SNZ238</f>
        <v>0</v>
      </c>
      <c r="SOA36">
        <f>Parameters!SOA238</f>
        <v>0</v>
      </c>
      <c r="SOB36">
        <f>Parameters!SOB238</f>
        <v>0</v>
      </c>
      <c r="SOC36">
        <f>Parameters!SOC238</f>
        <v>0</v>
      </c>
      <c r="SOD36">
        <f>Parameters!SOD238</f>
        <v>0</v>
      </c>
      <c r="SOE36">
        <f>Parameters!SOE238</f>
        <v>0</v>
      </c>
      <c r="SOF36">
        <f>Parameters!SOF238</f>
        <v>0</v>
      </c>
      <c r="SOG36">
        <f>Parameters!SOG238</f>
        <v>0</v>
      </c>
      <c r="SOH36">
        <f>Parameters!SOH238</f>
        <v>0</v>
      </c>
      <c r="SOI36">
        <f>Parameters!SOI238</f>
        <v>0</v>
      </c>
      <c r="SOJ36">
        <f>Parameters!SOJ238</f>
        <v>0</v>
      </c>
      <c r="SOK36">
        <f>Parameters!SOK238</f>
        <v>0</v>
      </c>
      <c r="SOL36">
        <f>Parameters!SOL238</f>
        <v>0</v>
      </c>
      <c r="SOM36">
        <f>Parameters!SOM238</f>
        <v>0</v>
      </c>
      <c r="SON36">
        <f>Parameters!SON238</f>
        <v>0</v>
      </c>
      <c r="SOO36">
        <f>Parameters!SOO238</f>
        <v>0</v>
      </c>
      <c r="SOP36">
        <f>Parameters!SOP238</f>
        <v>0</v>
      </c>
      <c r="SOQ36">
        <f>Parameters!SOQ238</f>
        <v>0</v>
      </c>
      <c r="SOR36">
        <f>Parameters!SOR238</f>
        <v>0</v>
      </c>
      <c r="SOS36">
        <f>Parameters!SOS238</f>
        <v>0</v>
      </c>
      <c r="SOT36">
        <f>Parameters!SOT238</f>
        <v>0</v>
      </c>
      <c r="SOU36">
        <f>Parameters!SOU238</f>
        <v>0</v>
      </c>
      <c r="SOV36">
        <f>Parameters!SOV238</f>
        <v>0</v>
      </c>
      <c r="SOW36">
        <f>Parameters!SOW238</f>
        <v>0</v>
      </c>
      <c r="SOX36">
        <f>Parameters!SOX238</f>
        <v>0</v>
      </c>
      <c r="SOY36">
        <f>Parameters!SOY238</f>
        <v>0</v>
      </c>
      <c r="SOZ36">
        <f>Parameters!SOZ238</f>
        <v>0</v>
      </c>
      <c r="SPA36">
        <f>Parameters!SPA238</f>
        <v>0</v>
      </c>
      <c r="SPB36">
        <f>Parameters!SPB238</f>
        <v>0</v>
      </c>
      <c r="SPC36">
        <f>Parameters!SPC238</f>
        <v>0</v>
      </c>
      <c r="SPD36">
        <f>Parameters!SPD238</f>
        <v>0</v>
      </c>
      <c r="SPE36">
        <f>Parameters!SPE238</f>
        <v>0</v>
      </c>
      <c r="SPF36">
        <f>Parameters!SPF238</f>
        <v>0</v>
      </c>
      <c r="SPG36">
        <f>Parameters!SPG238</f>
        <v>0</v>
      </c>
      <c r="SPH36">
        <f>Parameters!SPH238</f>
        <v>0</v>
      </c>
      <c r="SPI36">
        <f>Parameters!SPI238</f>
        <v>0</v>
      </c>
      <c r="SPJ36">
        <f>Parameters!SPJ238</f>
        <v>0</v>
      </c>
      <c r="SPK36">
        <f>Parameters!SPK238</f>
        <v>0</v>
      </c>
      <c r="SPL36">
        <f>Parameters!SPL238</f>
        <v>0</v>
      </c>
      <c r="SPM36">
        <f>Parameters!SPM238</f>
        <v>0</v>
      </c>
      <c r="SPN36">
        <f>Parameters!SPN238</f>
        <v>0</v>
      </c>
      <c r="SPO36">
        <f>Parameters!SPO238</f>
        <v>0</v>
      </c>
      <c r="SPP36">
        <f>Parameters!SPP238</f>
        <v>0</v>
      </c>
      <c r="SPQ36">
        <f>Parameters!SPQ238</f>
        <v>0</v>
      </c>
      <c r="SPR36">
        <f>Parameters!SPR238</f>
        <v>0</v>
      </c>
      <c r="SPS36">
        <f>Parameters!SPS238</f>
        <v>0</v>
      </c>
      <c r="SPT36">
        <f>Parameters!SPT238</f>
        <v>0</v>
      </c>
      <c r="SPU36">
        <f>Parameters!SPU238</f>
        <v>0</v>
      </c>
      <c r="SPV36">
        <f>Parameters!SPV238</f>
        <v>0</v>
      </c>
      <c r="SPW36">
        <f>Parameters!SPW238</f>
        <v>0</v>
      </c>
      <c r="SPX36">
        <f>Parameters!SPX238</f>
        <v>0</v>
      </c>
      <c r="SPY36">
        <f>Parameters!SPY238</f>
        <v>0</v>
      </c>
      <c r="SPZ36">
        <f>Parameters!SPZ238</f>
        <v>0</v>
      </c>
      <c r="SQA36">
        <f>Parameters!SQA238</f>
        <v>0</v>
      </c>
      <c r="SQB36">
        <f>Parameters!SQB238</f>
        <v>0</v>
      </c>
      <c r="SQC36">
        <f>Parameters!SQC238</f>
        <v>0</v>
      </c>
      <c r="SQD36">
        <f>Parameters!SQD238</f>
        <v>0</v>
      </c>
      <c r="SQE36">
        <f>Parameters!SQE238</f>
        <v>0</v>
      </c>
      <c r="SQF36">
        <f>Parameters!SQF238</f>
        <v>0</v>
      </c>
      <c r="SQG36">
        <f>Parameters!SQG238</f>
        <v>0</v>
      </c>
      <c r="SQH36">
        <f>Parameters!SQH238</f>
        <v>0</v>
      </c>
      <c r="SQI36">
        <f>Parameters!SQI238</f>
        <v>0</v>
      </c>
      <c r="SQJ36">
        <f>Parameters!SQJ238</f>
        <v>0</v>
      </c>
      <c r="SQK36">
        <f>Parameters!SQK238</f>
        <v>0</v>
      </c>
      <c r="SQL36">
        <f>Parameters!SQL238</f>
        <v>0</v>
      </c>
      <c r="SQM36">
        <f>Parameters!SQM238</f>
        <v>0</v>
      </c>
      <c r="SQN36">
        <f>Parameters!SQN238</f>
        <v>0</v>
      </c>
      <c r="SQO36">
        <f>Parameters!SQO238</f>
        <v>0</v>
      </c>
      <c r="SQP36">
        <f>Parameters!SQP238</f>
        <v>0</v>
      </c>
      <c r="SQQ36">
        <f>Parameters!SQQ238</f>
        <v>0</v>
      </c>
      <c r="SQR36">
        <f>Parameters!SQR238</f>
        <v>0</v>
      </c>
      <c r="SQS36">
        <f>Parameters!SQS238</f>
        <v>0</v>
      </c>
      <c r="SQT36">
        <f>Parameters!SQT238</f>
        <v>0</v>
      </c>
      <c r="SQU36">
        <f>Parameters!SQU238</f>
        <v>0</v>
      </c>
      <c r="SQV36">
        <f>Parameters!SQV238</f>
        <v>0</v>
      </c>
      <c r="SQW36">
        <f>Parameters!SQW238</f>
        <v>0</v>
      </c>
      <c r="SQX36">
        <f>Parameters!SQX238</f>
        <v>0</v>
      </c>
      <c r="SQY36">
        <f>Parameters!SQY238</f>
        <v>0</v>
      </c>
      <c r="SQZ36">
        <f>Parameters!SQZ238</f>
        <v>0</v>
      </c>
      <c r="SRA36">
        <f>Parameters!SRA238</f>
        <v>0</v>
      </c>
      <c r="SRB36">
        <f>Parameters!SRB238</f>
        <v>0</v>
      </c>
      <c r="SRC36">
        <f>Parameters!SRC238</f>
        <v>0</v>
      </c>
      <c r="SRD36">
        <f>Parameters!SRD238</f>
        <v>0</v>
      </c>
      <c r="SRE36">
        <f>Parameters!SRE238</f>
        <v>0</v>
      </c>
      <c r="SRF36">
        <f>Parameters!SRF238</f>
        <v>0</v>
      </c>
      <c r="SRG36">
        <f>Parameters!SRG238</f>
        <v>0</v>
      </c>
      <c r="SRH36">
        <f>Parameters!SRH238</f>
        <v>0</v>
      </c>
      <c r="SRI36">
        <f>Parameters!SRI238</f>
        <v>0</v>
      </c>
      <c r="SRJ36">
        <f>Parameters!SRJ238</f>
        <v>0</v>
      </c>
      <c r="SRK36">
        <f>Parameters!SRK238</f>
        <v>0</v>
      </c>
      <c r="SRL36">
        <f>Parameters!SRL238</f>
        <v>0</v>
      </c>
      <c r="SRM36">
        <f>Parameters!SRM238</f>
        <v>0</v>
      </c>
      <c r="SRN36">
        <f>Parameters!SRN238</f>
        <v>0</v>
      </c>
      <c r="SRO36">
        <f>Parameters!SRO238</f>
        <v>0</v>
      </c>
      <c r="SRP36">
        <f>Parameters!SRP238</f>
        <v>0</v>
      </c>
      <c r="SRQ36">
        <f>Parameters!SRQ238</f>
        <v>0</v>
      </c>
      <c r="SRR36">
        <f>Parameters!SRR238</f>
        <v>0</v>
      </c>
      <c r="SRS36">
        <f>Parameters!SRS238</f>
        <v>0</v>
      </c>
      <c r="SRT36">
        <f>Parameters!SRT238</f>
        <v>0</v>
      </c>
      <c r="SRU36">
        <f>Parameters!SRU238</f>
        <v>0</v>
      </c>
      <c r="SRV36">
        <f>Parameters!SRV238</f>
        <v>0</v>
      </c>
      <c r="SRW36">
        <f>Parameters!SRW238</f>
        <v>0</v>
      </c>
      <c r="SRX36">
        <f>Parameters!SRX238</f>
        <v>0</v>
      </c>
      <c r="SRY36">
        <f>Parameters!SRY238</f>
        <v>0</v>
      </c>
      <c r="SRZ36">
        <f>Parameters!SRZ238</f>
        <v>0</v>
      </c>
      <c r="SSA36">
        <f>Parameters!SSA238</f>
        <v>0</v>
      </c>
      <c r="SSB36">
        <f>Parameters!SSB238</f>
        <v>0</v>
      </c>
      <c r="SSC36">
        <f>Parameters!SSC238</f>
        <v>0</v>
      </c>
      <c r="SSD36">
        <f>Parameters!SSD238</f>
        <v>0</v>
      </c>
      <c r="SSE36">
        <f>Parameters!SSE238</f>
        <v>0</v>
      </c>
      <c r="SSF36">
        <f>Parameters!SSF238</f>
        <v>0</v>
      </c>
      <c r="SSG36">
        <f>Parameters!SSG238</f>
        <v>0</v>
      </c>
      <c r="SSH36">
        <f>Parameters!SSH238</f>
        <v>0</v>
      </c>
      <c r="SSI36">
        <f>Parameters!SSI238</f>
        <v>0</v>
      </c>
      <c r="SSJ36">
        <f>Parameters!SSJ238</f>
        <v>0</v>
      </c>
      <c r="SSK36">
        <f>Parameters!SSK238</f>
        <v>0</v>
      </c>
      <c r="SSL36">
        <f>Parameters!SSL238</f>
        <v>0</v>
      </c>
      <c r="SSM36">
        <f>Parameters!SSM238</f>
        <v>0</v>
      </c>
      <c r="SSN36">
        <f>Parameters!SSN238</f>
        <v>0</v>
      </c>
      <c r="SSO36">
        <f>Parameters!SSO238</f>
        <v>0</v>
      </c>
      <c r="SSP36">
        <f>Parameters!SSP238</f>
        <v>0</v>
      </c>
      <c r="SSQ36">
        <f>Parameters!SSQ238</f>
        <v>0</v>
      </c>
      <c r="SSR36">
        <f>Parameters!SSR238</f>
        <v>0</v>
      </c>
      <c r="SSS36">
        <f>Parameters!SSS238</f>
        <v>0</v>
      </c>
      <c r="SST36">
        <f>Parameters!SST238</f>
        <v>0</v>
      </c>
      <c r="SSU36">
        <f>Parameters!SSU238</f>
        <v>0</v>
      </c>
      <c r="SSV36">
        <f>Parameters!SSV238</f>
        <v>0</v>
      </c>
      <c r="SSW36">
        <f>Parameters!SSW238</f>
        <v>0</v>
      </c>
      <c r="SSX36">
        <f>Parameters!SSX238</f>
        <v>0</v>
      </c>
      <c r="SSY36">
        <f>Parameters!SSY238</f>
        <v>0</v>
      </c>
      <c r="SSZ36">
        <f>Parameters!SSZ238</f>
        <v>0</v>
      </c>
      <c r="STA36">
        <f>Parameters!STA238</f>
        <v>0</v>
      </c>
      <c r="STB36">
        <f>Parameters!STB238</f>
        <v>0</v>
      </c>
      <c r="STC36">
        <f>Parameters!STC238</f>
        <v>0</v>
      </c>
      <c r="STD36">
        <f>Parameters!STD238</f>
        <v>0</v>
      </c>
      <c r="STE36">
        <f>Parameters!STE238</f>
        <v>0</v>
      </c>
      <c r="STF36">
        <f>Parameters!STF238</f>
        <v>0</v>
      </c>
      <c r="STG36">
        <f>Parameters!STG238</f>
        <v>0</v>
      </c>
      <c r="STH36">
        <f>Parameters!STH238</f>
        <v>0</v>
      </c>
      <c r="STI36">
        <f>Parameters!STI238</f>
        <v>0</v>
      </c>
      <c r="STJ36">
        <f>Parameters!STJ238</f>
        <v>0</v>
      </c>
      <c r="STK36">
        <f>Parameters!STK238</f>
        <v>0</v>
      </c>
      <c r="STL36">
        <f>Parameters!STL238</f>
        <v>0</v>
      </c>
      <c r="STM36">
        <f>Parameters!STM238</f>
        <v>0</v>
      </c>
      <c r="STN36">
        <f>Parameters!STN238</f>
        <v>0</v>
      </c>
      <c r="STO36">
        <f>Parameters!STO238</f>
        <v>0</v>
      </c>
      <c r="STP36">
        <f>Parameters!STP238</f>
        <v>0</v>
      </c>
      <c r="STQ36">
        <f>Parameters!STQ238</f>
        <v>0</v>
      </c>
      <c r="STR36">
        <f>Parameters!STR238</f>
        <v>0</v>
      </c>
      <c r="STS36">
        <f>Parameters!STS238</f>
        <v>0</v>
      </c>
      <c r="STT36">
        <f>Parameters!STT238</f>
        <v>0</v>
      </c>
      <c r="STU36">
        <f>Parameters!STU238</f>
        <v>0</v>
      </c>
      <c r="STV36">
        <f>Parameters!STV238</f>
        <v>0</v>
      </c>
      <c r="STW36">
        <f>Parameters!STW238</f>
        <v>0</v>
      </c>
      <c r="STX36">
        <f>Parameters!STX238</f>
        <v>0</v>
      </c>
      <c r="STY36">
        <f>Parameters!STY238</f>
        <v>0</v>
      </c>
      <c r="STZ36">
        <f>Parameters!STZ238</f>
        <v>0</v>
      </c>
      <c r="SUA36">
        <f>Parameters!SUA238</f>
        <v>0</v>
      </c>
      <c r="SUB36">
        <f>Parameters!SUB238</f>
        <v>0</v>
      </c>
      <c r="SUC36">
        <f>Parameters!SUC238</f>
        <v>0</v>
      </c>
      <c r="SUD36">
        <f>Parameters!SUD238</f>
        <v>0</v>
      </c>
      <c r="SUE36">
        <f>Parameters!SUE238</f>
        <v>0</v>
      </c>
      <c r="SUF36">
        <f>Parameters!SUF238</f>
        <v>0</v>
      </c>
      <c r="SUG36">
        <f>Parameters!SUG238</f>
        <v>0</v>
      </c>
      <c r="SUH36">
        <f>Parameters!SUH238</f>
        <v>0</v>
      </c>
      <c r="SUI36">
        <f>Parameters!SUI238</f>
        <v>0</v>
      </c>
      <c r="SUJ36">
        <f>Parameters!SUJ238</f>
        <v>0</v>
      </c>
      <c r="SUK36">
        <f>Parameters!SUK238</f>
        <v>0</v>
      </c>
      <c r="SUL36">
        <f>Parameters!SUL238</f>
        <v>0</v>
      </c>
      <c r="SUM36">
        <f>Parameters!SUM238</f>
        <v>0</v>
      </c>
      <c r="SUN36">
        <f>Parameters!SUN238</f>
        <v>0</v>
      </c>
      <c r="SUO36">
        <f>Parameters!SUO238</f>
        <v>0</v>
      </c>
      <c r="SUP36">
        <f>Parameters!SUP238</f>
        <v>0</v>
      </c>
      <c r="SUQ36">
        <f>Parameters!SUQ238</f>
        <v>0</v>
      </c>
      <c r="SUR36">
        <f>Parameters!SUR238</f>
        <v>0</v>
      </c>
      <c r="SUS36">
        <f>Parameters!SUS238</f>
        <v>0</v>
      </c>
      <c r="SUT36">
        <f>Parameters!SUT238</f>
        <v>0</v>
      </c>
      <c r="SUU36">
        <f>Parameters!SUU238</f>
        <v>0</v>
      </c>
      <c r="SUV36">
        <f>Parameters!SUV238</f>
        <v>0</v>
      </c>
      <c r="SUW36">
        <f>Parameters!SUW238</f>
        <v>0</v>
      </c>
      <c r="SUX36">
        <f>Parameters!SUX238</f>
        <v>0</v>
      </c>
      <c r="SUY36">
        <f>Parameters!SUY238</f>
        <v>0</v>
      </c>
      <c r="SUZ36">
        <f>Parameters!SUZ238</f>
        <v>0</v>
      </c>
      <c r="SVA36">
        <f>Parameters!SVA238</f>
        <v>0</v>
      </c>
      <c r="SVB36">
        <f>Parameters!SVB238</f>
        <v>0</v>
      </c>
      <c r="SVC36">
        <f>Parameters!SVC238</f>
        <v>0</v>
      </c>
      <c r="SVD36">
        <f>Parameters!SVD238</f>
        <v>0</v>
      </c>
      <c r="SVE36">
        <f>Parameters!SVE238</f>
        <v>0</v>
      </c>
      <c r="SVF36">
        <f>Parameters!SVF238</f>
        <v>0</v>
      </c>
      <c r="SVG36">
        <f>Parameters!SVG238</f>
        <v>0</v>
      </c>
      <c r="SVH36">
        <f>Parameters!SVH238</f>
        <v>0</v>
      </c>
      <c r="SVI36">
        <f>Parameters!SVI238</f>
        <v>0</v>
      </c>
      <c r="SVJ36">
        <f>Parameters!SVJ238</f>
        <v>0</v>
      </c>
      <c r="SVK36">
        <f>Parameters!SVK238</f>
        <v>0</v>
      </c>
      <c r="SVL36">
        <f>Parameters!SVL238</f>
        <v>0</v>
      </c>
      <c r="SVM36">
        <f>Parameters!SVM238</f>
        <v>0</v>
      </c>
      <c r="SVN36">
        <f>Parameters!SVN238</f>
        <v>0</v>
      </c>
      <c r="SVO36">
        <f>Parameters!SVO238</f>
        <v>0</v>
      </c>
      <c r="SVP36">
        <f>Parameters!SVP238</f>
        <v>0</v>
      </c>
      <c r="SVQ36">
        <f>Parameters!SVQ238</f>
        <v>0</v>
      </c>
      <c r="SVR36">
        <f>Parameters!SVR238</f>
        <v>0</v>
      </c>
      <c r="SVS36">
        <f>Parameters!SVS238</f>
        <v>0</v>
      </c>
      <c r="SVT36">
        <f>Parameters!SVT238</f>
        <v>0</v>
      </c>
      <c r="SVU36">
        <f>Parameters!SVU238</f>
        <v>0</v>
      </c>
      <c r="SVV36">
        <f>Parameters!SVV238</f>
        <v>0</v>
      </c>
      <c r="SVW36">
        <f>Parameters!SVW238</f>
        <v>0</v>
      </c>
      <c r="SVX36">
        <f>Parameters!SVX238</f>
        <v>0</v>
      </c>
      <c r="SVY36">
        <f>Parameters!SVY238</f>
        <v>0</v>
      </c>
      <c r="SVZ36">
        <f>Parameters!SVZ238</f>
        <v>0</v>
      </c>
      <c r="SWA36">
        <f>Parameters!SWA238</f>
        <v>0</v>
      </c>
      <c r="SWB36">
        <f>Parameters!SWB238</f>
        <v>0</v>
      </c>
      <c r="SWC36">
        <f>Parameters!SWC238</f>
        <v>0</v>
      </c>
      <c r="SWD36">
        <f>Parameters!SWD238</f>
        <v>0</v>
      </c>
      <c r="SWE36">
        <f>Parameters!SWE238</f>
        <v>0</v>
      </c>
      <c r="SWF36">
        <f>Parameters!SWF238</f>
        <v>0</v>
      </c>
      <c r="SWG36">
        <f>Parameters!SWG238</f>
        <v>0</v>
      </c>
      <c r="SWH36">
        <f>Parameters!SWH238</f>
        <v>0</v>
      </c>
      <c r="SWI36">
        <f>Parameters!SWI238</f>
        <v>0</v>
      </c>
      <c r="SWJ36">
        <f>Parameters!SWJ238</f>
        <v>0</v>
      </c>
      <c r="SWK36">
        <f>Parameters!SWK238</f>
        <v>0</v>
      </c>
      <c r="SWL36">
        <f>Parameters!SWL238</f>
        <v>0</v>
      </c>
      <c r="SWM36">
        <f>Parameters!SWM238</f>
        <v>0</v>
      </c>
      <c r="SWN36">
        <f>Parameters!SWN238</f>
        <v>0</v>
      </c>
      <c r="SWO36">
        <f>Parameters!SWO238</f>
        <v>0</v>
      </c>
      <c r="SWP36">
        <f>Parameters!SWP238</f>
        <v>0</v>
      </c>
      <c r="SWQ36">
        <f>Parameters!SWQ238</f>
        <v>0</v>
      </c>
      <c r="SWR36">
        <f>Parameters!SWR238</f>
        <v>0</v>
      </c>
      <c r="SWS36">
        <f>Parameters!SWS238</f>
        <v>0</v>
      </c>
      <c r="SWT36">
        <f>Parameters!SWT238</f>
        <v>0</v>
      </c>
      <c r="SWU36">
        <f>Parameters!SWU238</f>
        <v>0</v>
      </c>
      <c r="SWV36">
        <f>Parameters!SWV238</f>
        <v>0</v>
      </c>
      <c r="SWW36">
        <f>Parameters!SWW238</f>
        <v>0</v>
      </c>
      <c r="SWX36">
        <f>Parameters!SWX238</f>
        <v>0</v>
      </c>
      <c r="SWY36">
        <f>Parameters!SWY238</f>
        <v>0</v>
      </c>
      <c r="SWZ36">
        <f>Parameters!SWZ238</f>
        <v>0</v>
      </c>
      <c r="SXA36">
        <f>Parameters!SXA238</f>
        <v>0</v>
      </c>
      <c r="SXB36">
        <f>Parameters!SXB238</f>
        <v>0</v>
      </c>
      <c r="SXC36">
        <f>Parameters!SXC238</f>
        <v>0</v>
      </c>
      <c r="SXD36">
        <f>Parameters!SXD238</f>
        <v>0</v>
      </c>
      <c r="SXE36">
        <f>Parameters!SXE238</f>
        <v>0</v>
      </c>
      <c r="SXF36">
        <f>Parameters!SXF238</f>
        <v>0</v>
      </c>
      <c r="SXG36">
        <f>Parameters!SXG238</f>
        <v>0</v>
      </c>
      <c r="SXH36">
        <f>Parameters!SXH238</f>
        <v>0</v>
      </c>
      <c r="SXI36">
        <f>Parameters!SXI238</f>
        <v>0</v>
      </c>
      <c r="SXJ36">
        <f>Parameters!SXJ238</f>
        <v>0</v>
      </c>
      <c r="SXK36">
        <f>Parameters!SXK238</f>
        <v>0</v>
      </c>
      <c r="SXL36">
        <f>Parameters!SXL238</f>
        <v>0</v>
      </c>
      <c r="SXM36">
        <f>Parameters!SXM238</f>
        <v>0</v>
      </c>
      <c r="SXN36">
        <f>Parameters!SXN238</f>
        <v>0</v>
      </c>
      <c r="SXO36">
        <f>Parameters!SXO238</f>
        <v>0</v>
      </c>
      <c r="SXP36">
        <f>Parameters!SXP238</f>
        <v>0</v>
      </c>
      <c r="SXQ36">
        <f>Parameters!SXQ238</f>
        <v>0</v>
      </c>
      <c r="SXR36">
        <f>Parameters!SXR238</f>
        <v>0</v>
      </c>
      <c r="SXS36">
        <f>Parameters!SXS238</f>
        <v>0</v>
      </c>
      <c r="SXT36">
        <f>Parameters!SXT238</f>
        <v>0</v>
      </c>
      <c r="SXU36">
        <f>Parameters!SXU238</f>
        <v>0</v>
      </c>
      <c r="SXV36">
        <f>Parameters!SXV238</f>
        <v>0</v>
      </c>
      <c r="SXW36">
        <f>Parameters!SXW238</f>
        <v>0</v>
      </c>
      <c r="SXX36">
        <f>Parameters!SXX238</f>
        <v>0</v>
      </c>
      <c r="SXY36">
        <f>Parameters!SXY238</f>
        <v>0</v>
      </c>
      <c r="SXZ36">
        <f>Parameters!SXZ238</f>
        <v>0</v>
      </c>
      <c r="SYA36">
        <f>Parameters!SYA238</f>
        <v>0</v>
      </c>
      <c r="SYB36">
        <f>Parameters!SYB238</f>
        <v>0</v>
      </c>
      <c r="SYC36">
        <f>Parameters!SYC238</f>
        <v>0</v>
      </c>
      <c r="SYD36">
        <f>Parameters!SYD238</f>
        <v>0</v>
      </c>
      <c r="SYE36">
        <f>Parameters!SYE238</f>
        <v>0</v>
      </c>
      <c r="SYF36">
        <f>Parameters!SYF238</f>
        <v>0</v>
      </c>
      <c r="SYG36">
        <f>Parameters!SYG238</f>
        <v>0</v>
      </c>
      <c r="SYH36">
        <f>Parameters!SYH238</f>
        <v>0</v>
      </c>
      <c r="SYI36">
        <f>Parameters!SYI238</f>
        <v>0</v>
      </c>
      <c r="SYJ36">
        <f>Parameters!SYJ238</f>
        <v>0</v>
      </c>
      <c r="SYK36">
        <f>Parameters!SYK238</f>
        <v>0</v>
      </c>
      <c r="SYL36">
        <f>Parameters!SYL238</f>
        <v>0</v>
      </c>
      <c r="SYM36">
        <f>Parameters!SYM238</f>
        <v>0</v>
      </c>
      <c r="SYN36">
        <f>Parameters!SYN238</f>
        <v>0</v>
      </c>
      <c r="SYO36">
        <f>Parameters!SYO238</f>
        <v>0</v>
      </c>
      <c r="SYP36">
        <f>Parameters!SYP238</f>
        <v>0</v>
      </c>
      <c r="SYQ36">
        <f>Parameters!SYQ238</f>
        <v>0</v>
      </c>
      <c r="SYR36">
        <f>Parameters!SYR238</f>
        <v>0</v>
      </c>
      <c r="SYS36">
        <f>Parameters!SYS238</f>
        <v>0</v>
      </c>
      <c r="SYT36">
        <f>Parameters!SYT238</f>
        <v>0</v>
      </c>
      <c r="SYU36">
        <f>Parameters!SYU238</f>
        <v>0</v>
      </c>
      <c r="SYV36">
        <f>Parameters!SYV238</f>
        <v>0</v>
      </c>
      <c r="SYW36">
        <f>Parameters!SYW238</f>
        <v>0</v>
      </c>
      <c r="SYX36">
        <f>Parameters!SYX238</f>
        <v>0</v>
      </c>
      <c r="SYY36">
        <f>Parameters!SYY238</f>
        <v>0</v>
      </c>
      <c r="SYZ36">
        <f>Parameters!SYZ238</f>
        <v>0</v>
      </c>
      <c r="SZA36">
        <f>Parameters!SZA238</f>
        <v>0</v>
      </c>
      <c r="SZB36">
        <f>Parameters!SZB238</f>
        <v>0</v>
      </c>
      <c r="SZC36">
        <f>Parameters!SZC238</f>
        <v>0</v>
      </c>
      <c r="SZD36">
        <f>Parameters!SZD238</f>
        <v>0</v>
      </c>
      <c r="SZE36">
        <f>Parameters!SZE238</f>
        <v>0</v>
      </c>
      <c r="SZF36">
        <f>Parameters!SZF238</f>
        <v>0</v>
      </c>
      <c r="SZG36">
        <f>Parameters!SZG238</f>
        <v>0</v>
      </c>
      <c r="SZH36">
        <f>Parameters!SZH238</f>
        <v>0</v>
      </c>
      <c r="SZI36">
        <f>Parameters!SZI238</f>
        <v>0</v>
      </c>
      <c r="SZJ36">
        <f>Parameters!SZJ238</f>
        <v>0</v>
      </c>
      <c r="SZK36">
        <f>Parameters!SZK238</f>
        <v>0</v>
      </c>
      <c r="SZL36">
        <f>Parameters!SZL238</f>
        <v>0</v>
      </c>
      <c r="SZM36">
        <f>Parameters!SZM238</f>
        <v>0</v>
      </c>
      <c r="SZN36">
        <f>Parameters!SZN238</f>
        <v>0</v>
      </c>
      <c r="SZO36">
        <f>Parameters!SZO238</f>
        <v>0</v>
      </c>
      <c r="SZP36">
        <f>Parameters!SZP238</f>
        <v>0</v>
      </c>
      <c r="SZQ36">
        <f>Parameters!SZQ238</f>
        <v>0</v>
      </c>
      <c r="SZR36">
        <f>Parameters!SZR238</f>
        <v>0</v>
      </c>
      <c r="SZS36">
        <f>Parameters!SZS238</f>
        <v>0</v>
      </c>
      <c r="SZT36">
        <f>Parameters!SZT238</f>
        <v>0</v>
      </c>
      <c r="SZU36">
        <f>Parameters!SZU238</f>
        <v>0</v>
      </c>
      <c r="SZV36">
        <f>Parameters!SZV238</f>
        <v>0</v>
      </c>
      <c r="SZW36">
        <f>Parameters!SZW238</f>
        <v>0</v>
      </c>
      <c r="SZX36">
        <f>Parameters!SZX238</f>
        <v>0</v>
      </c>
      <c r="SZY36">
        <f>Parameters!SZY238</f>
        <v>0</v>
      </c>
      <c r="SZZ36">
        <f>Parameters!SZZ238</f>
        <v>0</v>
      </c>
      <c r="TAA36">
        <f>Parameters!TAA238</f>
        <v>0</v>
      </c>
      <c r="TAB36">
        <f>Parameters!TAB238</f>
        <v>0</v>
      </c>
      <c r="TAC36">
        <f>Parameters!TAC238</f>
        <v>0</v>
      </c>
      <c r="TAD36">
        <f>Parameters!TAD238</f>
        <v>0</v>
      </c>
      <c r="TAE36">
        <f>Parameters!TAE238</f>
        <v>0</v>
      </c>
      <c r="TAF36">
        <f>Parameters!TAF238</f>
        <v>0</v>
      </c>
      <c r="TAG36">
        <f>Parameters!TAG238</f>
        <v>0</v>
      </c>
      <c r="TAH36">
        <f>Parameters!TAH238</f>
        <v>0</v>
      </c>
      <c r="TAI36">
        <f>Parameters!TAI238</f>
        <v>0</v>
      </c>
      <c r="TAJ36">
        <f>Parameters!TAJ238</f>
        <v>0</v>
      </c>
      <c r="TAK36">
        <f>Parameters!TAK238</f>
        <v>0</v>
      </c>
      <c r="TAL36">
        <f>Parameters!TAL238</f>
        <v>0</v>
      </c>
      <c r="TAM36">
        <f>Parameters!TAM238</f>
        <v>0</v>
      </c>
      <c r="TAN36">
        <f>Parameters!TAN238</f>
        <v>0</v>
      </c>
      <c r="TAO36">
        <f>Parameters!TAO238</f>
        <v>0</v>
      </c>
      <c r="TAP36">
        <f>Parameters!TAP238</f>
        <v>0</v>
      </c>
      <c r="TAQ36">
        <f>Parameters!TAQ238</f>
        <v>0</v>
      </c>
      <c r="TAR36">
        <f>Parameters!TAR238</f>
        <v>0</v>
      </c>
      <c r="TAS36">
        <f>Parameters!TAS238</f>
        <v>0</v>
      </c>
      <c r="TAT36">
        <f>Parameters!TAT238</f>
        <v>0</v>
      </c>
      <c r="TAU36">
        <f>Parameters!TAU238</f>
        <v>0</v>
      </c>
      <c r="TAV36">
        <f>Parameters!TAV238</f>
        <v>0</v>
      </c>
      <c r="TAW36">
        <f>Parameters!TAW238</f>
        <v>0</v>
      </c>
      <c r="TAX36">
        <f>Parameters!TAX238</f>
        <v>0</v>
      </c>
      <c r="TAY36">
        <f>Parameters!TAY238</f>
        <v>0</v>
      </c>
      <c r="TAZ36">
        <f>Parameters!TAZ238</f>
        <v>0</v>
      </c>
      <c r="TBA36">
        <f>Parameters!TBA238</f>
        <v>0</v>
      </c>
      <c r="TBB36">
        <f>Parameters!TBB238</f>
        <v>0</v>
      </c>
      <c r="TBC36">
        <f>Parameters!TBC238</f>
        <v>0</v>
      </c>
      <c r="TBD36">
        <f>Parameters!TBD238</f>
        <v>0</v>
      </c>
      <c r="TBE36">
        <f>Parameters!TBE238</f>
        <v>0</v>
      </c>
      <c r="TBF36">
        <f>Parameters!TBF238</f>
        <v>0</v>
      </c>
      <c r="TBG36">
        <f>Parameters!TBG238</f>
        <v>0</v>
      </c>
      <c r="TBH36">
        <f>Parameters!TBH238</f>
        <v>0</v>
      </c>
      <c r="TBI36">
        <f>Parameters!TBI238</f>
        <v>0</v>
      </c>
      <c r="TBJ36">
        <f>Parameters!TBJ238</f>
        <v>0</v>
      </c>
      <c r="TBK36">
        <f>Parameters!TBK238</f>
        <v>0</v>
      </c>
      <c r="TBL36">
        <f>Parameters!TBL238</f>
        <v>0</v>
      </c>
      <c r="TBM36">
        <f>Parameters!TBM238</f>
        <v>0</v>
      </c>
      <c r="TBN36">
        <f>Parameters!TBN238</f>
        <v>0</v>
      </c>
      <c r="TBO36">
        <f>Parameters!TBO238</f>
        <v>0</v>
      </c>
      <c r="TBP36">
        <f>Parameters!TBP238</f>
        <v>0</v>
      </c>
      <c r="TBQ36">
        <f>Parameters!TBQ238</f>
        <v>0</v>
      </c>
      <c r="TBR36">
        <f>Parameters!TBR238</f>
        <v>0</v>
      </c>
      <c r="TBS36">
        <f>Parameters!TBS238</f>
        <v>0</v>
      </c>
      <c r="TBT36">
        <f>Parameters!TBT238</f>
        <v>0</v>
      </c>
      <c r="TBU36">
        <f>Parameters!TBU238</f>
        <v>0</v>
      </c>
      <c r="TBV36">
        <f>Parameters!TBV238</f>
        <v>0</v>
      </c>
      <c r="TBW36">
        <f>Parameters!TBW238</f>
        <v>0</v>
      </c>
      <c r="TBX36">
        <f>Parameters!TBX238</f>
        <v>0</v>
      </c>
      <c r="TBY36">
        <f>Parameters!TBY238</f>
        <v>0</v>
      </c>
      <c r="TBZ36">
        <f>Parameters!TBZ238</f>
        <v>0</v>
      </c>
      <c r="TCA36">
        <f>Parameters!TCA238</f>
        <v>0</v>
      </c>
      <c r="TCB36">
        <f>Parameters!TCB238</f>
        <v>0</v>
      </c>
      <c r="TCC36">
        <f>Parameters!TCC238</f>
        <v>0</v>
      </c>
      <c r="TCD36">
        <f>Parameters!TCD238</f>
        <v>0</v>
      </c>
      <c r="TCE36">
        <f>Parameters!TCE238</f>
        <v>0</v>
      </c>
      <c r="TCF36">
        <f>Parameters!TCF238</f>
        <v>0</v>
      </c>
      <c r="TCG36">
        <f>Parameters!TCG238</f>
        <v>0</v>
      </c>
      <c r="TCH36">
        <f>Parameters!TCH238</f>
        <v>0</v>
      </c>
      <c r="TCI36">
        <f>Parameters!TCI238</f>
        <v>0</v>
      </c>
      <c r="TCJ36">
        <f>Parameters!TCJ238</f>
        <v>0</v>
      </c>
      <c r="TCK36">
        <f>Parameters!TCK238</f>
        <v>0</v>
      </c>
      <c r="TCL36">
        <f>Parameters!TCL238</f>
        <v>0</v>
      </c>
      <c r="TCM36">
        <f>Parameters!TCM238</f>
        <v>0</v>
      </c>
      <c r="TCN36">
        <f>Parameters!TCN238</f>
        <v>0</v>
      </c>
      <c r="TCO36">
        <f>Parameters!TCO238</f>
        <v>0</v>
      </c>
      <c r="TCP36">
        <f>Parameters!TCP238</f>
        <v>0</v>
      </c>
      <c r="TCQ36">
        <f>Parameters!TCQ238</f>
        <v>0</v>
      </c>
      <c r="TCR36">
        <f>Parameters!TCR238</f>
        <v>0</v>
      </c>
      <c r="TCS36">
        <f>Parameters!TCS238</f>
        <v>0</v>
      </c>
      <c r="TCT36">
        <f>Parameters!TCT238</f>
        <v>0</v>
      </c>
      <c r="TCU36">
        <f>Parameters!TCU238</f>
        <v>0</v>
      </c>
      <c r="TCV36">
        <f>Parameters!TCV238</f>
        <v>0</v>
      </c>
      <c r="TCW36">
        <f>Parameters!TCW238</f>
        <v>0</v>
      </c>
      <c r="TCX36">
        <f>Parameters!TCX238</f>
        <v>0</v>
      </c>
      <c r="TCY36">
        <f>Parameters!TCY238</f>
        <v>0</v>
      </c>
      <c r="TCZ36">
        <f>Parameters!TCZ238</f>
        <v>0</v>
      </c>
      <c r="TDA36">
        <f>Parameters!TDA238</f>
        <v>0</v>
      </c>
      <c r="TDB36">
        <f>Parameters!TDB238</f>
        <v>0</v>
      </c>
      <c r="TDC36">
        <f>Parameters!TDC238</f>
        <v>0</v>
      </c>
      <c r="TDD36">
        <f>Parameters!TDD238</f>
        <v>0</v>
      </c>
      <c r="TDE36">
        <f>Parameters!TDE238</f>
        <v>0</v>
      </c>
      <c r="TDF36">
        <f>Parameters!TDF238</f>
        <v>0</v>
      </c>
      <c r="TDG36">
        <f>Parameters!TDG238</f>
        <v>0</v>
      </c>
      <c r="TDH36">
        <f>Parameters!TDH238</f>
        <v>0</v>
      </c>
      <c r="TDI36">
        <f>Parameters!TDI238</f>
        <v>0</v>
      </c>
      <c r="TDJ36">
        <f>Parameters!TDJ238</f>
        <v>0</v>
      </c>
      <c r="TDK36">
        <f>Parameters!TDK238</f>
        <v>0</v>
      </c>
      <c r="TDL36">
        <f>Parameters!TDL238</f>
        <v>0</v>
      </c>
      <c r="TDM36">
        <f>Parameters!TDM238</f>
        <v>0</v>
      </c>
      <c r="TDN36">
        <f>Parameters!TDN238</f>
        <v>0</v>
      </c>
      <c r="TDO36">
        <f>Parameters!TDO238</f>
        <v>0</v>
      </c>
      <c r="TDP36">
        <f>Parameters!TDP238</f>
        <v>0</v>
      </c>
      <c r="TDQ36">
        <f>Parameters!TDQ238</f>
        <v>0</v>
      </c>
      <c r="TDR36">
        <f>Parameters!TDR238</f>
        <v>0</v>
      </c>
      <c r="TDS36">
        <f>Parameters!TDS238</f>
        <v>0</v>
      </c>
      <c r="TDT36">
        <f>Parameters!TDT238</f>
        <v>0</v>
      </c>
      <c r="TDU36">
        <f>Parameters!TDU238</f>
        <v>0</v>
      </c>
      <c r="TDV36">
        <f>Parameters!TDV238</f>
        <v>0</v>
      </c>
      <c r="TDW36">
        <f>Parameters!TDW238</f>
        <v>0</v>
      </c>
      <c r="TDX36">
        <f>Parameters!TDX238</f>
        <v>0</v>
      </c>
      <c r="TDY36">
        <f>Parameters!TDY238</f>
        <v>0</v>
      </c>
      <c r="TDZ36">
        <f>Parameters!TDZ238</f>
        <v>0</v>
      </c>
      <c r="TEA36">
        <f>Parameters!TEA238</f>
        <v>0</v>
      </c>
      <c r="TEB36">
        <f>Parameters!TEB238</f>
        <v>0</v>
      </c>
      <c r="TEC36">
        <f>Parameters!TEC238</f>
        <v>0</v>
      </c>
      <c r="TED36">
        <f>Parameters!TED238</f>
        <v>0</v>
      </c>
      <c r="TEE36">
        <f>Parameters!TEE238</f>
        <v>0</v>
      </c>
      <c r="TEF36">
        <f>Parameters!TEF238</f>
        <v>0</v>
      </c>
      <c r="TEG36">
        <f>Parameters!TEG238</f>
        <v>0</v>
      </c>
      <c r="TEH36">
        <f>Parameters!TEH238</f>
        <v>0</v>
      </c>
      <c r="TEI36">
        <f>Parameters!TEI238</f>
        <v>0</v>
      </c>
      <c r="TEJ36">
        <f>Parameters!TEJ238</f>
        <v>0</v>
      </c>
      <c r="TEK36">
        <f>Parameters!TEK238</f>
        <v>0</v>
      </c>
      <c r="TEL36">
        <f>Parameters!TEL238</f>
        <v>0</v>
      </c>
      <c r="TEM36">
        <f>Parameters!TEM238</f>
        <v>0</v>
      </c>
      <c r="TEN36">
        <f>Parameters!TEN238</f>
        <v>0</v>
      </c>
      <c r="TEO36">
        <f>Parameters!TEO238</f>
        <v>0</v>
      </c>
      <c r="TEP36">
        <f>Parameters!TEP238</f>
        <v>0</v>
      </c>
      <c r="TEQ36">
        <f>Parameters!TEQ238</f>
        <v>0</v>
      </c>
      <c r="TER36">
        <f>Parameters!TER238</f>
        <v>0</v>
      </c>
      <c r="TES36">
        <f>Parameters!TES238</f>
        <v>0</v>
      </c>
      <c r="TET36">
        <f>Parameters!TET238</f>
        <v>0</v>
      </c>
      <c r="TEU36">
        <f>Parameters!TEU238</f>
        <v>0</v>
      </c>
      <c r="TEV36">
        <f>Parameters!TEV238</f>
        <v>0</v>
      </c>
      <c r="TEW36">
        <f>Parameters!TEW238</f>
        <v>0</v>
      </c>
      <c r="TEX36">
        <f>Parameters!TEX238</f>
        <v>0</v>
      </c>
      <c r="TEY36">
        <f>Parameters!TEY238</f>
        <v>0</v>
      </c>
      <c r="TEZ36">
        <f>Parameters!TEZ238</f>
        <v>0</v>
      </c>
      <c r="TFA36">
        <f>Parameters!TFA238</f>
        <v>0</v>
      </c>
      <c r="TFB36">
        <f>Parameters!TFB238</f>
        <v>0</v>
      </c>
      <c r="TFC36">
        <f>Parameters!TFC238</f>
        <v>0</v>
      </c>
      <c r="TFD36">
        <f>Parameters!TFD238</f>
        <v>0</v>
      </c>
      <c r="TFE36">
        <f>Parameters!TFE238</f>
        <v>0</v>
      </c>
      <c r="TFF36">
        <f>Parameters!TFF238</f>
        <v>0</v>
      </c>
      <c r="TFG36">
        <f>Parameters!TFG238</f>
        <v>0</v>
      </c>
      <c r="TFH36">
        <f>Parameters!TFH238</f>
        <v>0</v>
      </c>
      <c r="TFI36">
        <f>Parameters!TFI238</f>
        <v>0</v>
      </c>
      <c r="TFJ36">
        <f>Parameters!TFJ238</f>
        <v>0</v>
      </c>
      <c r="TFK36">
        <f>Parameters!TFK238</f>
        <v>0</v>
      </c>
      <c r="TFL36">
        <f>Parameters!TFL238</f>
        <v>0</v>
      </c>
      <c r="TFM36">
        <f>Parameters!TFM238</f>
        <v>0</v>
      </c>
      <c r="TFN36">
        <f>Parameters!TFN238</f>
        <v>0</v>
      </c>
      <c r="TFO36">
        <f>Parameters!TFO238</f>
        <v>0</v>
      </c>
      <c r="TFP36">
        <f>Parameters!TFP238</f>
        <v>0</v>
      </c>
      <c r="TFQ36">
        <f>Parameters!TFQ238</f>
        <v>0</v>
      </c>
      <c r="TFR36">
        <f>Parameters!TFR238</f>
        <v>0</v>
      </c>
      <c r="TFS36">
        <f>Parameters!TFS238</f>
        <v>0</v>
      </c>
      <c r="TFT36">
        <f>Parameters!TFT238</f>
        <v>0</v>
      </c>
      <c r="TFU36">
        <f>Parameters!TFU238</f>
        <v>0</v>
      </c>
      <c r="TFV36">
        <f>Parameters!TFV238</f>
        <v>0</v>
      </c>
      <c r="TFW36">
        <f>Parameters!TFW238</f>
        <v>0</v>
      </c>
      <c r="TFX36">
        <f>Parameters!TFX238</f>
        <v>0</v>
      </c>
      <c r="TFY36">
        <f>Parameters!TFY238</f>
        <v>0</v>
      </c>
      <c r="TFZ36">
        <f>Parameters!TFZ238</f>
        <v>0</v>
      </c>
      <c r="TGA36">
        <f>Parameters!TGA238</f>
        <v>0</v>
      </c>
      <c r="TGB36">
        <f>Parameters!TGB238</f>
        <v>0</v>
      </c>
      <c r="TGC36">
        <f>Parameters!TGC238</f>
        <v>0</v>
      </c>
      <c r="TGD36">
        <f>Parameters!TGD238</f>
        <v>0</v>
      </c>
      <c r="TGE36">
        <f>Parameters!TGE238</f>
        <v>0</v>
      </c>
      <c r="TGF36">
        <f>Parameters!TGF238</f>
        <v>0</v>
      </c>
      <c r="TGG36">
        <f>Parameters!TGG238</f>
        <v>0</v>
      </c>
      <c r="TGH36">
        <f>Parameters!TGH238</f>
        <v>0</v>
      </c>
      <c r="TGI36">
        <f>Parameters!TGI238</f>
        <v>0</v>
      </c>
      <c r="TGJ36">
        <f>Parameters!TGJ238</f>
        <v>0</v>
      </c>
      <c r="TGK36">
        <f>Parameters!TGK238</f>
        <v>0</v>
      </c>
      <c r="TGL36">
        <f>Parameters!TGL238</f>
        <v>0</v>
      </c>
      <c r="TGM36">
        <f>Parameters!TGM238</f>
        <v>0</v>
      </c>
      <c r="TGN36">
        <f>Parameters!TGN238</f>
        <v>0</v>
      </c>
      <c r="TGO36">
        <f>Parameters!TGO238</f>
        <v>0</v>
      </c>
      <c r="TGP36">
        <f>Parameters!TGP238</f>
        <v>0</v>
      </c>
      <c r="TGQ36">
        <f>Parameters!TGQ238</f>
        <v>0</v>
      </c>
      <c r="TGR36">
        <f>Parameters!TGR238</f>
        <v>0</v>
      </c>
      <c r="TGS36">
        <f>Parameters!TGS238</f>
        <v>0</v>
      </c>
      <c r="TGT36">
        <f>Parameters!TGT238</f>
        <v>0</v>
      </c>
      <c r="TGU36">
        <f>Parameters!TGU238</f>
        <v>0</v>
      </c>
      <c r="TGV36">
        <f>Parameters!TGV238</f>
        <v>0</v>
      </c>
      <c r="TGW36">
        <f>Parameters!TGW238</f>
        <v>0</v>
      </c>
      <c r="TGX36">
        <f>Parameters!TGX238</f>
        <v>0</v>
      </c>
      <c r="TGY36">
        <f>Parameters!TGY238</f>
        <v>0</v>
      </c>
      <c r="TGZ36">
        <f>Parameters!TGZ238</f>
        <v>0</v>
      </c>
      <c r="THA36">
        <f>Parameters!THA238</f>
        <v>0</v>
      </c>
      <c r="THB36">
        <f>Parameters!THB238</f>
        <v>0</v>
      </c>
      <c r="THC36">
        <f>Parameters!THC238</f>
        <v>0</v>
      </c>
      <c r="THD36">
        <f>Parameters!THD238</f>
        <v>0</v>
      </c>
      <c r="THE36">
        <f>Parameters!THE238</f>
        <v>0</v>
      </c>
      <c r="THF36">
        <f>Parameters!THF238</f>
        <v>0</v>
      </c>
      <c r="THG36">
        <f>Parameters!THG238</f>
        <v>0</v>
      </c>
      <c r="THH36">
        <f>Parameters!THH238</f>
        <v>0</v>
      </c>
      <c r="THI36">
        <f>Parameters!THI238</f>
        <v>0</v>
      </c>
      <c r="THJ36">
        <f>Parameters!THJ238</f>
        <v>0</v>
      </c>
      <c r="THK36">
        <f>Parameters!THK238</f>
        <v>0</v>
      </c>
      <c r="THL36">
        <f>Parameters!THL238</f>
        <v>0</v>
      </c>
      <c r="THM36">
        <f>Parameters!THM238</f>
        <v>0</v>
      </c>
      <c r="THN36">
        <f>Parameters!THN238</f>
        <v>0</v>
      </c>
      <c r="THO36">
        <f>Parameters!THO238</f>
        <v>0</v>
      </c>
      <c r="THP36">
        <f>Parameters!THP238</f>
        <v>0</v>
      </c>
      <c r="THQ36">
        <f>Parameters!THQ238</f>
        <v>0</v>
      </c>
      <c r="THR36">
        <f>Parameters!THR238</f>
        <v>0</v>
      </c>
      <c r="THS36">
        <f>Parameters!THS238</f>
        <v>0</v>
      </c>
      <c r="THT36">
        <f>Parameters!THT238</f>
        <v>0</v>
      </c>
      <c r="THU36">
        <f>Parameters!THU238</f>
        <v>0</v>
      </c>
      <c r="THV36">
        <f>Parameters!THV238</f>
        <v>0</v>
      </c>
      <c r="THW36">
        <f>Parameters!THW238</f>
        <v>0</v>
      </c>
      <c r="THX36">
        <f>Parameters!THX238</f>
        <v>0</v>
      </c>
      <c r="THY36">
        <f>Parameters!THY238</f>
        <v>0</v>
      </c>
      <c r="THZ36">
        <f>Parameters!THZ238</f>
        <v>0</v>
      </c>
      <c r="TIA36">
        <f>Parameters!TIA238</f>
        <v>0</v>
      </c>
      <c r="TIB36">
        <f>Parameters!TIB238</f>
        <v>0</v>
      </c>
      <c r="TIC36">
        <f>Parameters!TIC238</f>
        <v>0</v>
      </c>
      <c r="TID36">
        <f>Parameters!TID238</f>
        <v>0</v>
      </c>
      <c r="TIE36">
        <f>Parameters!TIE238</f>
        <v>0</v>
      </c>
      <c r="TIF36">
        <f>Parameters!TIF238</f>
        <v>0</v>
      </c>
      <c r="TIG36">
        <f>Parameters!TIG238</f>
        <v>0</v>
      </c>
      <c r="TIH36">
        <f>Parameters!TIH238</f>
        <v>0</v>
      </c>
      <c r="TII36">
        <f>Parameters!TII238</f>
        <v>0</v>
      </c>
      <c r="TIJ36">
        <f>Parameters!TIJ238</f>
        <v>0</v>
      </c>
      <c r="TIK36">
        <f>Parameters!TIK238</f>
        <v>0</v>
      </c>
      <c r="TIL36">
        <f>Parameters!TIL238</f>
        <v>0</v>
      </c>
      <c r="TIM36">
        <f>Parameters!TIM238</f>
        <v>0</v>
      </c>
      <c r="TIN36">
        <f>Parameters!TIN238</f>
        <v>0</v>
      </c>
      <c r="TIO36">
        <f>Parameters!TIO238</f>
        <v>0</v>
      </c>
      <c r="TIP36">
        <f>Parameters!TIP238</f>
        <v>0</v>
      </c>
      <c r="TIQ36">
        <f>Parameters!TIQ238</f>
        <v>0</v>
      </c>
      <c r="TIR36">
        <f>Parameters!TIR238</f>
        <v>0</v>
      </c>
      <c r="TIS36">
        <f>Parameters!TIS238</f>
        <v>0</v>
      </c>
      <c r="TIT36">
        <f>Parameters!TIT238</f>
        <v>0</v>
      </c>
      <c r="TIU36">
        <f>Parameters!TIU238</f>
        <v>0</v>
      </c>
      <c r="TIV36">
        <f>Parameters!TIV238</f>
        <v>0</v>
      </c>
      <c r="TIW36">
        <f>Parameters!TIW238</f>
        <v>0</v>
      </c>
      <c r="TIX36">
        <f>Parameters!TIX238</f>
        <v>0</v>
      </c>
      <c r="TIY36">
        <f>Parameters!TIY238</f>
        <v>0</v>
      </c>
      <c r="TIZ36">
        <f>Parameters!TIZ238</f>
        <v>0</v>
      </c>
      <c r="TJA36">
        <f>Parameters!TJA238</f>
        <v>0</v>
      </c>
      <c r="TJB36">
        <f>Parameters!TJB238</f>
        <v>0</v>
      </c>
      <c r="TJC36">
        <f>Parameters!TJC238</f>
        <v>0</v>
      </c>
      <c r="TJD36">
        <f>Parameters!TJD238</f>
        <v>0</v>
      </c>
      <c r="TJE36">
        <f>Parameters!TJE238</f>
        <v>0</v>
      </c>
      <c r="TJF36">
        <f>Parameters!TJF238</f>
        <v>0</v>
      </c>
      <c r="TJG36">
        <f>Parameters!TJG238</f>
        <v>0</v>
      </c>
      <c r="TJH36">
        <f>Parameters!TJH238</f>
        <v>0</v>
      </c>
      <c r="TJI36">
        <f>Parameters!TJI238</f>
        <v>0</v>
      </c>
      <c r="TJJ36">
        <f>Parameters!TJJ238</f>
        <v>0</v>
      </c>
      <c r="TJK36">
        <f>Parameters!TJK238</f>
        <v>0</v>
      </c>
      <c r="TJL36">
        <f>Parameters!TJL238</f>
        <v>0</v>
      </c>
      <c r="TJM36">
        <f>Parameters!TJM238</f>
        <v>0</v>
      </c>
      <c r="TJN36">
        <f>Parameters!TJN238</f>
        <v>0</v>
      </c>
      <c r="TJO36">
        <f>Parameters!TJO238</f>
        <v>0</v>
      </c>
      <c r="TJP36">
        <f>Parameters!TJP238</f>
        <v>0</v>
      </c>
      <c r="TJQ36">
        <f>Parameters!TJQ238</f>
        <v>0</v>
      </c>
      <c r="TJR36">
        <f>Parameters!TJR238</f>
        <v>0</v>
      </c>
      <c r="TJS36">
        <f>Parameters!TJS238</f>
        <v>0</v>
      </c>
      <c r="TJT36">
        <f>Parameters!TJT238</f>
        <v>0</v>
      </c>
      <c r="TJU36">
        <f>Parameters!TJU238</f>
        <v>0</v>
      </c>
      <c r="TJV36">
        <f>Parameters!TJV238</f>
        <v>0</v>
      </c>
      <c r="TJW36">
        <f>Parameters!TJW238</f>
        <v>0</v>
      </c>
      <c r="TJX36">
        <f>Parameters!TJX238</f>
        <v>0</v>
      </c>
      <c r="TJY36">
        <f>Parameters!TJY238</f>
        <v>0</v>
      </c>
      <c r="TJZ36">
        <f>Parameters!TJZ238</f>
        <v>0</v>
      </c>
      <c r="TKA36">
        <f>Parameters!TKA238</f>
        <v>0</v>
      </c>
      <c r="TKB36">
        <f>Parameters!TKB238</f>
        <v>0</v>
      </c>
      <c r="TKC36">
        <f>Parameters!TKC238</f>
        <v>0</v>
      </c>
      <c r="TKD36">
        <f>Parameters!TKD238</f>
        <v>0</v>
      </c>
      <c r="TKE36">
        <f>Parameters!TKE238</f>
        <v>0</v>
      </c>
      <c r="TKF36">
        <f>Parameters!TKF238</f>
        <v>0</v>
      </c>
      <c r="TKG36">
        <f>Parameters!TKG238</f>
        <v>0</v>
      </c>
      <c r="TKH36">
        <f>Parameters!TKH238</f>
        <v>0</v>
      </c>
      <c r="TKI36">
        <f>Parameters!TKI238</f>
        <v>0</v>
      </c>
      <c r="TKJ36">
        <f>Parameters!TKJ238</f>
        <v>0</v>
      </c>
      <c r="TKK36">
        <f>Parameters!TKK238</f>
        <v>0</v>
      </c>
      <c r="TKL36">
        <f>Parameters!TKL238</f>
        <v>0</v>
      </c>
      <c r="TKM36">
        <f>Parameters!TKM238</f>
        <v>0</v>
      </c>
      <c r="TKN36">
        <f>Parameters!TKN238</f>
        <v>0</v>
      </c>
      <c r="TKO36">
        <f>Parameters!TKO238</f>
        <v>0</v>
      </c>
      <c r="TKP36">
        <f>Parameters!TKP238</f>
        <v>0</v>
      </c>
      <c r="TKQ36">
        <f>Parameters!TKQ238</f>
        <v>0</v>
      </c>
      <c r="TKR36">
        <f>Parameters!TKR238</f>
        <v>0</v>
      </c>
      <c r="TKS36">
        <f>Parameters!TKS238</f>
        <v>0</v>
      </c>
      <c r="TKT36">
        <f>Parameters!TKT238</f>
        <v>0</v>
      </c>
      <c r="TKU36">
        <f>Parameters!TKU238</f>
        <v>0</v>
      </c>
      <c r="TKV36">
        <f>Parameters!TKV238</f>
        <v>0</v>
      </c>
      <c r="TKW36">
        <f>Parameters!TKW238</f>
        <v>0</v>
      </c>
      <c r="TKX36">
        <f>Parameters!TKX238</f>
        <v>0</v>
      </c>
      <c r="TKY36">
        <f>Parameters!TKY238</f>
        <v>0</v>
      </c>
      <c r="TKZ36">
        <f>Parameters!TKZ238</f>
        <v>0</v>
      </c>
      <c r="TLA36">
        <f>Parameters!TLA238</f>
        <v>0</v>
      </c>
      <c r="TLB36">
        <f>Parameters!TLB238</f>
        <v>0</v>
      </c>
      <c r="TLC36">
        <f>Parameters!TLC238</f>
        <v>0</v>
      </c>
      <c r="TLD36">
        <f>Parameters!TLD238</f>
        <v>0</v>
      </c>
      <c r="TLE36">
        <f>Parameters!TLE238</f>
        <v>0</v>
      </c>
      <c r="TLF36">
        <f>Parameters!TLF238</f>
        <v>0</v>
      </c>
      <c r="TLG36">
        <f>Parameters!TLG238</f>
        <v>0</v>
      </c>
      <c r="TLH36">
        <f>Parameters!TLH238</f>
        <v>0</v>
      </c>
      <c r="TLI36">
        <f>Parameters!TLI238</f>
        <v>0</v>
      </c>
      <c r="TLJ36">
        <f>Parameters!TLJ238</f>
        <v>0</v>
      </c>
      <c r="TLK36">
        <f>Parameters!TLK238</f>
        <v>0</v>
      </c>
      <c r="TLL36">
        <f>Parameters!TLL238</f>
        <v>0</v>
      </c>
      <c r="TLM36">
        <f>Parameters!TLM238</f>
        <v>0</v>
      </c>
      <c r="TLN36">
        <f>Parameters!TLN238</f>
        <v>0</v>
      </c>
      <c r="TLO36">
        <f>Parameters!TLO238</f>
        <v>0</v>
      </c>
      <c r="TLP36">
        <f>Parameters!TLP238</f>
        <v>0</v>
      </c>
      <c r="TLQ36">
        <f>Parameters!TLQ238</f>
        <v>0</v>
      </c>
      <c r="TLR36">
        <f>Parameters!TLR238</f>
        <v>0</v>
      </c>
      <c r="TLS36">
        <f>Parameters!TLS238</f>
        <v>0</v>
      </c>
      <c r="TLT36">
        <f>Parameters!TLT238</f>
        <v>0</v>
      </c>
      <c r="TLU36">
        <f>Parameters!TLU238</f>
        <v>0</v>
      </c>
      <c r="TLV36">
        <f>Parameters!TLV238</f>
        <v>0</v>
      </c>
      <c r="TLW36">
        <f>Parameters!TLW238</f>
        <v>0</v>
      </c>
      <c r="TLX36">
        <f>Parameters!TLX238</f>
        <v>0</v>
      </c>
      <c r="TLY36">
        <f>Parameters!TLY238</f>
        <v>0</v>
      </c>
      <c r="TLZ36">
        <f>Parameters!TLZ238</f>
        <v>0</v>
      </c>
      <c r="TMA36">
        <f>Parameters!TMA238</f>
        <v>0</v>
      </c>
      <c r="TMB36">
        <f>Parameters!TMB238</f>
        <v>0</v>
      </c>
      <c r="TMC36">
        <f>Parameters!TMC238</f>
        <v>0</v>
      </c>
      <c r="TMD36">
        <f>Parameters!TMD238</f>
        <v>0</v>
      </c>
      <c r="TME36">
        <f>Parameters!TME238</f>
        <v>0</v>
      </c>
      <c r="TMF36">
        <f>Parameters!TMF238</f>
        <v>0</v>
      </c>
      <c r="TMG36">
        <f>Parameters!TMG238</f>
        <v>0</v>
      </c>
      <c r="TMH36">
        <f>Parameters!TMH238</f>
        <v>0</v>
      </c>
      <c r="TMI36">
        <f>Parameters!TMI238</f>
        <v>0</v>
      </c>
      <c r="TMJ36">
        <f>Parameters!TMJ238</f>
        <v>0</v>
      </c>
      <c r="TMK36">
        <f>Parameters!TMK238</f>
        <v>0</v>
      </c>
      <c r="TML36">
        <f>Parameters!TML238</f>
        <v>0</v>
      </c>
      <c r="TMM36">
        <f>Parameters!TMM238</f>
        <v>0</v>
      </c>
      <c r="TMN36">
        <f>Parameters!TMN238</f>
        <v>0</v>
      </c>
      <c r="TMO36">
        <f>Parameters!TMO238</f>
        <v>0</v>
      </c>
      <c r="TMP36">
        <f>Parameters!TMP238</f>
        <v>0</v>
      </c>
      <c r="TMQ36">
        <f>Parameters!TMQ238</f>
        <v>0</v>
      </c>
      <c r="TMR36">
        <f>Parameters!TMR238</f>
        <v>0</v>
      </c>
      <c r="TMS36">
        <f>Parameters!TMS238</f>
        <v>0</v>
      </c>
      <c r="TMT36">
        <f>Parameters!TMT238</f>
        <v>0</v>
      </c>
      <c r="TMU36">
        <f>Parameters!TMU238</f>
        <v>0</v>
      </c>
      <c r="TMV36">
        <f>Parameters!TMV238</f>
        <v>0</v>
      </c>
      <c r="TMW36">
        <f>Parameters!TMW238</f>
        <v>0</v>
      </c>
      <c r="TMX36">
        <f>Parameters!TMX238</f>
        <v>0</v>
      </c>
      <c r="TMY36">
        <f>Parameters!TMY238</f>
        <v>0</v>
      </c>
      <c r="TMZ36">
        <f>Parameters!TMZ238</f>
        <v>0</v>
      </c>
      <c r="TNA36">
        <f>Parameters!TNA238</f>
        <v>0</v>
      </c>
      <c r="TNB36">
        <f>Parameters!TNB238</f>
        <v>0</v>
      </c>
      <c r="TNC36">
        <f>Parameters!TNC238</f>
        <v>0</v>
      </c>
      <c r="TND36">
        <f>Parameters!TND238</f>
        <v>0</v>
      </c>
      <c r="TNE36">
        <f>Parameters!TNE238</f>
        <v>0</v>
      </c>
      <c r="TNF36">
        <f>Parameters!TNF238</f>
        <v>0</v>
      </c>
      <c r="TNG36">
        <f>Parameters!TNG238</f>
        <v>0</v>
      </c>
      <c r="TNH36">
        <f>Parameters!TNH238</f>
        <v>0</v>
      </c>
      <c r="TNI36">
        <f>Parameters!TNI238</f>
        <v>0</v>
      </c>
      <c r="TNJ36">
        <f>Parameters!TNJ238</f>
        <v>0</v>
      </c>
      <c r="TNK36">
        <f>Parameters!TNK238</f>
        <v>0</v>
      </c>
      <c r="TNL36">
        <f>Parameters!TNL238</f>
        <v>0</v>
      </c>
      <c r="TNM36">
        <f>Parameters!TNM238</f>
        <v>0</v>
      </c>
      <c r="TNN36">
        <f>Parameters!TNN238</f>
        <v>0</v>
      </c>
      <c r="TNO36">
        <f>Parameters!TNO238</f>
        <v>0</v>
      </c>
      <c r="TNP36">
        <f>Parameters!TNP238</f>
        <v>0</v>
      </c>
      <c r="TNQ36">
        <f>Parameters!TNQ238</f>
        <v>0</v>
      </c>
      <c r="TNR36">
        <f>Parameters!TNR238</f>
        <v>0</v>
      </c>
      <c r="TNS36">
        <f>Parameters!TNS238</f>
        <v>0</v>
      </c>
      <c r="TNT36">
        <f>Parameters!TNT238</f>
        <v>0</v>
      </c>
      <c r="TNU36">
        <f>Parameters!TNU238</f>
        <v>0</v>
      </c>
      <c r="TNV36">
        <f>Parameters!TNV238</f>
        <v>0</v>
      </c>
      <c r="TNW36">
        <f>Parameters!TNW238</f>
        <v>0</v>
      </c>
      <c r="TNX36">
        <f>Parameters!TNX238</f>
        <v>0</v>
      </c>
      <c r="TNY36">
        <f>Parameters!TNY238</f>
        <v>0</v>
      </c>
      <c r="TNZ36">
        <f>Parameters!TNZ238</f>
        <v>0</v>
      </c>
      <c r="TOA36">
        <f>Parameters!TOA238</f>
        <v>0</v>
      </c>
      <c r="TOB36">
        <f>Parameters!TOB238</f>
        <v>0</v>
      </c>
      <c r="TOC36">
        <f>Parameters!TOC238</f>
        <v>0</v>
      </c>
      <c r="TOD36">
        <f>Parameters!TOD238</f>
        <v>0</v>
      </c>
      <c r="TOE36">
        <f>Parameters!TOE238</f>
        <v>0</v>
      </c>
      <c r="TOF36">
        <f>Parameters!TOF238</f>
        <v>0</v>
      </c>
      <c r="TOG36">
        <f>Parameters!TOG238</f>
        <v>0</v>
      </c>
      <c r="TOH36">
        <f>Parameters!TOH238</f>
        <v>0</v>
      </c>
      <c r="TOI36">
        <f>Parameters!TOI238</f>
        <v>0</v>
      </c>
      <c r="TOJ36">
        <f>Parameters!TOJ238</f>
        <v>0</v>
      </c>
      <c r="TOK36">
        <f>Parameters!TOK238</f>
        <v>0</v>
      </c>
      <c r="TOL36">
        <f>Parameters!TOL238</f>
        <v>0</v>
      </c>
      <c r="TOM36">
        <f>Parameters!TOM238</f>
        <v>0</v>
      </c>
      <c r="TON36">
        <f>Parameters!TON238</f>
        <v>0</v>
      </c>
      <c r="TOO36">
        <f>Parameters!TOO238</f>
        <v>0</v>
      </c>
      <c r="TOP36">
        <f>Parameters!TOP238</f>
        <v>0</v>
      </c>
      <c r="TOQ36">
        <f>Parameters!TOQ238</f>
        <v>0</v>
      </c>
      <c r="TOR36">
        <f>Parameters!TOR238</f>
        <v>0</v>
      </c>
      <c r="TOS36">
        <f>Parameters!TOS238</f>
        <v>0</v>
      </c>
      <c r="TOT36">
        <f>Parameters!TOT238</f>
        <v>0</v>
      </c>
      <c r="TOU36">
        <f>Parameters!TOU238</f>
        <v>0</v>
      </c>
      <c r="TOV36">
        <f>Parameters!TOV238</f>
        <v>0</v>
      </c>
      <c r="TOW36">
        <f>Parameters!TOW238</f>
        <v>0</v>
      </c>
      <c r="TOX36">
        <f>Parameters!TOX238</f>
        <v>0</v>
      </c>
      <c r="TOY36">
        <f>Parameters!TOY238</f>
        <v>0</v>
      </c>
      <c r="TOZ36">
        <f>Parameters!TOZ238</f>
        <v>0</v>
      </c>
      <c r="TPA36">
        <f>Parameters!TPA238</f>
        <v>0</v>
      </c>
      <c r="TPB36">
        <f>Parameters!TPB238</f>
        <v>0</v>
      </c>
      <c r="TPC36">
        <f>Parameters!TPC238</f>
        <v>0</v>
      </c>
      <c r="TPD36">
        <f>Parameters!TPD238</f>
        <v>0</v>
      </c>
      <c r="TPE36">
        <f>Parameters!TPE238</f>
        <v>0</v>
      </c>
      <c r="TPF36">
        <f>Parameters!TPF238</f>
        <v>0</v>
      </c>
      <c r="TPG36">
        <f>Parameters!TPG238</f>
        <v>0</v>
      </c>
      <c r="TPH36">
        <f>Parameters!TPH238</f>
        <v>0</v>
      </c>
      <c r="TPI36">
        <f>Parameters!TPI238</f>
        <v>0</v>
      </c>
      <c r="TPJ36">
        <f>Parameters!TPJ238</f>
        <v>0</v>
      </c>
      <c r="TPK36">
        <f>Parameters!TPK238</f>
        <v>0</v>
      </c>
      <c r="TPL36">
        <f>Parameters!TPL238</f>
        <v>0</v>
      </c>
      <c r="TPM36">
        <f>Parameters!TPM238</f>
        <v>0</v>
      </c>
      <c r="TPN36">
        <f>Parameters!TPN238</f>
        <v>0</v>
      </c>
      <c r="TPO36">
        <f>Parameters!TPO238</f>
        <v>0</v>
      </c>
      <c r="TPP36">
        <f>Parameters!TPP238</f>
        <v>0</v>
      </c>
      <c r="TPQ36">
        <f>Parameters!TPQ238</f>
        <v>0</v>
      </c>
      <c r="TPR36">
        <f>Parameters!TPR238</f>
        <v>0</v>
      </c>
      <c r="TPS36">
        <f>Parameters!TPS238</f>
        <v>0</v>
      </c>
      <c r="TPT36">
        <f>Parameters!TPT238</f>
        <v>0</v>
      </c>
      <c r="TPU36">
        <f>Parameters!TPU238</f>
        <v>0</v>
      </c>
      <c r="TPV36">
        <f>Parameters!TPV238</f>
        <v>0</v>
      </c>
      <c r="TPW36">
        <f>Parameters!TPW238</f>
        <v>0</v>
      </c>
      <c r="TPX36">
        <f>Parameters!TPX238</f>
        <v>0</v>
      </c>
      <c r="TPY36">
        <f>Parameters!TPY238</f>
        <v>0</v>
      </c>
      <c r="TPZ36">
        <f>Parameters!TPZ238</f>
        <v>0</v>
      </c>
      <c r="TQA36">
        <f>Parameters!TQA238</f>
        <v>0</v>
      </c>
      <c r="TQB36">
        <f>Parameters!TQB238</f>
        <v>0</v>
      </c>
      <c r="TQC36">
        <f>Parameters!TQC238</f>
        <v>0</v>
      </c>
      <c r="TQD36">
        <f>Parameters!TQD238</f>
        <v>0</v>
      </c>
      <c r="TQE36">
        <f>Parameters!TQE238</f>
        <v>0</v>
      </c>
      <c r="TQF36">
        <f>Parameters!TQF238</f>
        <v>0</v>
      </c>
      <c r="TQG36">
        <f>Parameters!TQG238</f>
        <v>0</v>
      </c>
      <c r="TQH36">
        <f>Parameters!TQH238</f>
        <v>0</v>
      </c>
      <c r="TQI36">
        <f>Parameters!TQI238</f>
        <v>0</v>
      </c>
      <c r="TQJ36">
        <f>Parameters!TQJ238</f>
        <v>0</v>
      </c>
      <c r="TQK36">
        <f>Parameters!TQK238</f>
        <v>0</v>
      </c>
      <c r="TQL36">
        <f>Parameters!TQL238</f>
        <v>0</v>
      </c>
      <c r="TQM36">
        <f>Parameters!TQM238</f>
        <v>0</v>
      </c>
      <c r="TQN36">
        <f>Parameters!TQN238</f>
        <v>0</v>
      </c>
      <c r="TQO36">
        <f>Parameters!TQO238</f>
        <v>0</v>
      </c>
      <c r="TQP36">
        <f>Parameters!TQP238</f>
        <v>0</v>
      </c>
      <c r="TQQ36">
        <f>Parameters!TQQ238</f>
        <v>0</v>
      </c>
      <c r="TQR36">
        <f>Parameters!TQR238</f>
        <v>0</v>
      </c>
      <c r="TQS36">
        <f>Parameters!TQS238</f>
        <v>0</v>
      </c>
      <c r="TQT36">
        <f>Parameters!TQT238</f>
        <v>0</v>
      </c>
      <c r="TQU36">
        <f>Parameters!TQU238</f>
        <v>0</v>
      </c>
      <c r="TQV36">
        <f>Parameters!TQV238</f>
        <v>0</v>
      </c>
      <c r="TQW36">
        <f>Parameters!TQW238</f>
        <v>0</v>
      </c>
      <c r="TQX36">
        <f>Parameters!TQX238</f>
        <v>0</v>
      </c>
      <c r="TQY36">
        <f>Parameters!TQY238</f>
        <v>0</v>
      </c>
      <c r="TQZ36">
        <f>Parameters!TQZ238</f>
        <v>0</v>
      </c>
      <c r="TRA36">
        <f>Parameters!TRA238</f>
        <v>0</v>
      </c>
      <c r="TRB36">
        <f>Parameters!TRB238</f>
        <v>0</v>
      </c>
      <c r="TRC36">
        <f>Parameters!TRC238</f>
        <v>0</v>
      </c>
      <c r="TRD36">
        <f>Parameters!TRD238</f>
        <v>0</v>
      </c>
      <c r="TRE36">
        <f>Parameters!TRE238</f>
        <v>0</v>
      </c>
      <c r="TRF36">
        <f>Parameters!TRF238</f>
        <v>0</v>
      </c>
      <c r="TRG36">
        <f>Parameters!TRG238</f>
        <v>0</v>
      </c>
      <c r="TRH36">
        <f>Parameters!TRH238</f>
        <v>0</v>
      </c>
      <c r="TRI36">
        <f>Parameters!TRI238</f>
        <v>0</v>
      </c>
      <c r="TRJ36">
        <f>Parameters!TRJ238</f>
        <v>0</v>
      </c>
      <c r="TRK36">
        <f>Parameters!TRK238</f>
        <v>0</v>
      </c>
      <c r="TRL36">
        <f>Parameters!TRL238</f>
        <v>0</v>
      </c>
      <c r="TRM36">
        <f>Parameters!TRM238</f>
        <v>0</v>
      </c>
      <c r="TRN36">
        <f>Parameters!TRN238</f>
        <v>0</v>
      </c>
      <c r="TRO36">
        <f>Parameters!TRO238</f>
        <v>0</v>
      </c>
      <c r="TRP36">
        <f>Parameters!TRP238</f>
        <v>0</v>
      </c>
      <c r="TRQ36">
        <f>Parameters!TRQ238</f>
        <v>0</v>
      </c>
      <c r="TRR36">
        <f>Parameters!TRR238</f>
        <v>0</v>
      </c>
      <c r="TRS36">
        <f>Parameters!TRS238</f>
        <v>0</v>
      </c>
      <c r="TRT36">
        <f>Parameters!TRT238</f>
        <v>0</v>
      </c>
      <c r="TRU36">
        <f>Parameters!TRU238</f>
        <v>0</v>
      </c>
      <c r="TRV36">
        <f>Parameters!TRV238</f>
        <v>0</v>
      </c>
      <c r="TRW36">
        <f>Parameters!TRW238</f>
        <v>0</v>
      </c>
      <c r="TRX36">
        <f>Parameters!TRX238</f>
        <v>0</v>
      </c>
      <c r="TRY36">
        <f>Parameters!TRY238</f>
        <v>0</v>
      </c>
      <c r="TRZ36">
        <f>Parameters!TRZ238</f>
        <v>0</v>
      </c>
      <c r="TSA36">
        <f>Parameters!TSA238</f>
        <v>0</v>
      </c>
      <c r="TSB36">
        <f>Parameters!TSB238</f>
        <v>0</v>
      </c>
      <c r="TSC36">
        <f>Parameters!TSC238</f>
        <v>0</v>
      </c>
      <c r="TSD36">
        <f>Parameters!TSD238</f>
        <v>0</v>
      </c>
      <c r="TSE36">
        <f>Parameters!TSE238</f>
        <v>0</v>
      </c>
      <c r="TSF36">
        <f>Parameters!TSF238</f>
        <v>0</v>
      </c>
      <c r="TSG36">
        <f>Parameters!TSG238</f>
        <v>0</v>
      </c>
      <c r="TSH36">
        <f>Parameters!TSH238</f>
        <v>0</v>
      </c>
      <c r="TSI36">
        <f>Parameters!TSI238</f>
        <v>0</v>
      </c>
      <c r="TSJ36">
        <f>Parameters!TSJ238</f>
        <v>0</v>
      </c>
      <c r="TSK36">
        <f>Parameters!TSK238</f>
        <v>0</v>
      </c>
      <c r="TSL36">
        <f>Parameters!TSL238</f>
        <v>0</v>
      </c>
      <c r="TSM36">
        <f>Parameters!TSM238</f>
        <v>0</v>
      </c>
      <c r="TSN36">
        <f>Parameters!TSN238</f>
        <v>0</v>
      </c>
      <c r="TSO36">
        <f>Parameters!TSO238</f>
        <v>0</v>
      </c>
      <c r="TSP36">
        <f>Parameters!TSP238</f>
        <v>0</v>
      </c>
      <c r="TSQ36">
        <f>Parameters!TSQ238</f>
        <v>0</v>
      </c>
      <c r="TSR36">
        <f>Parameters!TSR238</f>
        <v>0</v>
      </c>
      <c r="TSS36">
        <f>Parameters!TSS238</f>
        <v>0</v>
      </c>
      <c r="TST36">
        <f>Parameters!TST238</f>
        <v>0</v>
      </c>
      <c r="TSU36">
        <f>Parameters!TSU238</f>
        <v>0</v>
      </c>
      <c r="TSV36">
        <f>Parameters!TSV238</f>
        <v>0</v>
      </c>
      <c r="TSW36">
        <f>Parameters!TSW238</f>
        <v>0</v>
      </c>
      <c r="TSX36">
        <f>Parameters!TSX238</f>
        <v>0</v>
      </c>
      <c r="TSY36">
        <f>Parameters!TSY238</f>
        <v>0</v>
      </c>
      <c r="TSZ36">
        <f>Parameters!TSZ238</f>
        <v>0</v>
      </c>
      <c r="TTA36">
        <f>Parameters!TTA238</f>
        <v>0</v>
      </c>
      <c r="TTB36">
        <f>Parameters!TTB238</f>
        <v>0</v>
      </c>
      <c r="TTC36">
        <f>Parameters!TTC238</f>
        <v>0</v>
      </c>
      <c r="TTD36">
        <f>Parameters!TTD238</f>
        <v>0</v>
      </c>
      <c r="TTE36">
        <f>Parameters!TTE238</f>
        <v>0</v>
      </c>
      <c r="TTF36">
        <f>Parameters!TTF238</f>
        <v>0</v>
      </c>
      <c r="TTG36">
        <f>Parameters!TTG238</f>
        <v>0</v>
      </c>
      <c r="TTH36">
        <f>Parameters!TTH238</f>
        <v>0</v>
      </c>
      <c r="TTI36">
        <f>Parameters!TTI238</f>
        <v>0</v>
      </c>
      <c r="TTJ36">
        <f>Parameters!TTJ238</f>
        <v>0</v>
      </c>
      <c r="TTK36">
        <f>Parameters!TTK238</f>
        <v>0</v>
      </c>
      <c r="TTL36">
        <f>Parameters!TTL238</f>
        <v>0</v>
      </c>
      <c r="TTM36">
        <f>Parameters!TTM238</f>
        <v>0</v>
      </c>
      <c r="TTN36">
        <f>Parameters!TTN238</f>
        <v>0</v>
      </c>
      <c r="TTO36">
        <f>Parameters!TTO238</f>
        <v>0</v>
      </c>
      <c r="TTP36">
        <f>Parameters!TTP238</f>
        <v>0</v>
      </c>
      <c r="TTQ36">
        <f>Parameters!TTQ238</f>
        <v>0</v>
      </c>
      <c r="TTR36">
        <f>Parameters!TTR238</f>
        <v>0</v>
      </c>
      <c r="TTS36">
        <f>Parameters!TTS238</f>
        <v>0</v>
      </c>
      <c r="TTT36">
        <f>Parameters!TTT238</f>
        <v>0</v>
      </c>
      <c r="TTU36">
        <f>Parameters!TTU238</f>
        <v>0</v>
      </c>
      <c r="TTV36">
        <f>Parameters!TTV238</f>
        <v>0</v>
      </c>
      <c r="TTW36">
        <f>Parameters!TTW238</f>
        <v>0</v>
      </c>
      <c r="TTX36">
        <f>Parameters!TTX238</f>
        <v>0</v>
      </c>
      <c r="TTY36">
        <f>Parameters!TTY238</f>
        <v>0</v>
      </c>
      <c r="TTZ36">
        <f>Parameters!TTZ238</f>
        <v>0</v>
      </c>
      <c r="TUA36">
        <f>Parameters!TUA238</f>
        <v>0</v>
      </c>
      <c r="TUB36">
        <f>Parameters!TUB238</f>
        <v>0</v>
      </c>
      <c r="TUC36">
        <f>Parameters!TUC238</f>
        <v>0</v>
      </c>
      <c r="TUD36">
        <f>Parameters!TUD238</f>
        <v>0</v>
      </c>
      <c r="TUE36">
        <f>Parameters!TUE238</f>
        <v>0</v>
      </c>
      <c r="TUF36">
        <f>Parameters!TUF238</f>
        <v>0</v>
      </c>
      <c r="TUG36">
        <f>Parameters!TUG238</f>
        <v>0</v>
      </c>
      <c r="TUH36">
        <f>Parameters!TUH238</f>
        <v>0</v>
      </c>
      <c r="TUI36">
        <f>Parameters!TUI238</f>
        <v>0</v>
      </c>
      <c r="TUJ36">
        <f>Parameters!TUJ238</f>
        <v>0</v>
      </c>
      <c r="TUK36">
        <f>Parameters!TUK238</f>
        <v>0</v>
      </c>
      <c r="TUL36">
        <f>Parameters!TUL238</f>
        <v>0</v>
      </c>
      <c r="TUM36">
        <f>Parameters!TUM238</f>
        <v>0</v>
      </c>
      <c r="TUN36">
        <f>Parameters!TUN238</f>
        <v>0</v>
      </c>
      <c r="TUO36">
        <f>Parameters!TUO238</f>
        <v>0</v>
      </c>
      <c r="TUP36">
        <f>Parameters!TUP238</f>
        <v>0</v>
      </c>
      <c r="TUQ36">
        <f>Parameters!TUQ238</f>
        <v>0</v>
      </c>
      <c r="TUR36">
        <f>Parameters!TUR238</f>
        <v>0</v>
      </c>
      <c r="TUS36">
        <f>Parameters!TUS238</f>
        <v>0</v>
      </c>
      <c r="TUT36">
        <f>Parameters!TUT238</f>
        <v>0</v>
      </c>
      <c r="TUU36">
        <f>Parameters!TUU238</f>
        <v>0</v>
      </c>
      <c r="TUV36">
        <f>Parameters!TUV238</f>
        <v>0</v>
      </c>
      <c r="TUW36">
        <f>Parameters!TUW238</f>
        <v>0</v>
      </c>
      <c r="TUX36">
        <f>Parameters!TUX238</f>
        <v>0</v>
      </c>
      <c r="TUY36">
        <f>Parameters!TUY238</f>
        <v>0</v>
      </c>
      <c r="TUZ36">
        <f>Parameters!TUZ238</f>
        <v>0</v>
      </c>
      <c r="TVA36">
        <f>Parameters!TVA238</f>
        <v>0</v>
      </c>
      <c r="TVB36">
        <f>Parameters!TVB238</f>
        <v>0</v>
      </c>
      <c r="TVC36">
        <f>Parameters!TVC238</f>
        <v>0</v>
      </c>
      <c r="TVD36">
        <f>Parameters!TVD238</f>
        <v>0</v>
      </c>
      <c r="TVE36">
        <f>Parameters!TVE238</f>
        <v>0</v>
      </c>
      <c r="TVF36">
        <f>Parameters!TVF238</f>
        <v>0</v>
      </c>
      <c r="TVG36">
        <f>Parameters!TVG238</f>
        <v>0</v>
      </c>
      <c r="TVH36">
        <f>Parameters!TVH238</f>
        <v>0</v>
      </c>
      <c r="TVI36">
        <f>Parameters!TVI238</f>
        <v>0</v>
      </c>
      <c r="TVJ36">
        <f>Parameters!TVJ238</f>
        <v>0</v>
      </c>
      <c r="TVK36">
        <f>Parameters!TVK238</f>
        <v>0</v>
      </c>
      <c r="TVL36">
        <f>Parameters!TVL238</f>
        <v>0</v>
      </c>
      <c r="TVM36">
        <f>Parameters!TVM238</f>
        <v>0</v>
      </c>
      <c r="TVN36">
        <f>Parameters!TVN238</f>
        <v>0</v>
      </c>
      <c r="TVO36">
        <f>Parameters!TVO238</f>
        <v>0</v>
      </c>
      <c r="TVP36">
        <f>Parameters!TVP238</f>
        <v>0</v>
      </c>
      <c r="TVQ36">
        <f>Parameters!TVQ238</f>
        <v>0</v>
      </c>
      <c r="TVR36">
        <f>Parameters!TVR238</f>
        <v>0</v>
      </c>
      <c r="TVS36">
        <f>Parameters!TVS238</f>
        <v>0</v>
      </c>
      <c r="TVT36">
        <f>Parameters!TVT238</f>
        <v>0</v>
      </c>
      <c r="TVU36">
        <f>Parameters!TVU238</f>
        <v>0</v>
      </c>
      <c r="TVV36">
        <f>Parameters!TVV238</f>
        <v>0</v>
      </c>
      <c r="TVW36">
        <f>Parameters!TVW238</f>
        <v>0</v>
      </c>
      <c r="TVX36">
        <f>Parameters!TVX238</f>
        <v>0</v>
      </c>
      <c r="TVY36">
        <f>Parameters!TVY238</f>
        <v>0</v>
      </c>
      <c r="TVZ36">
        <f>Parameters!TVZ238</f>
        <v>0</v>
      </c>
      <c r="TWA36">
        <f>Parameters!TWA238</f>
        <v>0</v>
      </c>
      <c r="TWB36">
        <f>Parameters!TWB238</f>
        <v>0</v>
      </c>
      <c r="TWC36">
        <f>Parameters!TWC238</f>
        <v>0</v>
      </c>
      <c r="TWD36">
        <f>Parameters!TWD238</f>
        <v>0</v>
      </c>
      <c r="TWE36">
        <f>Parameters!TWE238</f>
        <v>0</v>
      </c>
      <c r="TWF36">
        <f>Parameters!TWF238</f>
        <v>0</v>
      </c>
      <c r="TWG36">
        <f>Parameters!TWG238</f>
        <v>0</v>
      </c>
      <c r="TWH36">
        <f>Parameters!TWH238</f>
        <v>0</v>
      </c>
      <c r="TWI36">
        <f>Parameters!TWI238</f>
        <v>0</v>
      </c>
      <c r="TWJ36">
        <f>Parameters!TWJ238</f>
        <v>0</v>
      </c>
      <c r="TWK36">
        <f>Parameters!TWK238</f>
        <v>0</v>
      </c>
      <c r="TWL36">
        <f>Parameters!TWL238</f>
        <v>0</v>
      </c>
      <c r="TWM36">
        <f>Parameters!TWM238</f>
        <v>0</v>
      </c>
      <c r="TWN36">
        <f>Parameters!TWN238</f>
        <v>0</v>
      </c>
      <c r="TWO36">
        <f>Parameters!TWO238</f>
        <v>0</v>
      </c>
      <c r="TWP36">
        <f>Parameters!TWP238</f>
        <v>0</v>
      </c>
      <c r="TWQ36">
        <f>Parameters!TWQ238</f>
        <v>0</v>
      </c>
      <c r="TWR36">
        <f>Parameters!TWR238</f>
        <v>0</v>
      </c>
      <c r="TWS36">
        <f>Parameters!TWS238</f>
        <v>0</v>
      </c>
      <c r="TWT36">
        <f>Parameters!TWT238</f>
        <v>0</v>
      </c>
      <c r="TWU36">
        <f>Parameters!TWU238</f>
        <v>0</v>
      </c>
      <c r="TWV36">
        <f>Parameters!TWV238</f>
        <v>0</v>
      </c>
      <c r="TWW36">
        <f>Parameters!TWW238</f>
        <v>0</v>
      </c>
      <c r="TWX36">
        <f>Parameters!TWX238</f>
        <v>0</v>
      </c>
      <c r="TWY36">
        <f>Parameters!TWY238</f>
        <v>0</v>
      </c>
      <c r="TWZ36">
        <f>Parameters!TWZ238</f>
        <v>0</v>
      </c>
      <c r="TXA36">
        <f>Parameters!TXA238</f>
        <v>0</v>
      </c>
      <c r="TXB36">
        <f>Parameters!TXB238</f>
        <v>0</v>
      </c>
      <c r="TXC36">
        <f>Parameters!TXC238</f>
        <v>0</v>
      </c>
      <c r="TXD36">
        <f>Parameters!TXD238</f>
        <v>0</v>
      </c>
      <c r="TXE36">
        <f>Parameters!TXE238</f>
        <v>0</v>
      </c>
      <c r="TXF36">
        <f>Parameters!TXF238</f>
        <v>0</v>
      </c>
      <c r="TXG36">
        <f>Parameters!TXG238</f>
        <v>0</v>
      </c>
      <c r="TXH36">
        <f>Parameters!TXH238</f>
        <v>0</v>
      </c>
      <c r="TXI36">
        <f>Parameters!TXI238</f>
        <v>0</v>
      </c>
      <c r="TXJ36">
        <f>Parameters!TXJ238</f>
        <v>0</v>
      </c>
      <c r="TXK36">
        <f>Parameters!TXK238</f>
        <v>0</v>
      </c>
      <c r="TXL36">
        <f>Parameters!TXL238</f>
        <v>0</v>
      </c>
      <c r="TXM36">
        <f>Parameters!TXM238</f>
        <v>0</v>
      </c>
      <c r="TXN36">
        <f>Parameters!TXN238</f>
        <v>0</v>
      </c>
      <c r="TXO36">
        <f>Parameters!TXO238</f>
        <v>0</v>
      </c>
      <c r="TXP36">
        <f>Parameters!TXP238</f>
        <v>0</v>
      </c>
      <c r="TXQ36">
        <f>Parameters!TXQ238</f>
        <v>0</v>
      </c>
      <c r="TXR36">
        <f>Parameters!TXR238</f>
        <v>0</v>
      </c>
      <c r="TXS36">
        <f>Parameters!TXS238</f>
        <v>0</v>
      </c>
      <c r="TXT36">
        <f>Parameters!TXT238</f>
        <v>0</v>
      </c>
      <c r="TXU36">
        <f>Parameters!TXU238</f>
        <v>0</v>
      </c>
      <c r="TXV36">
        <f>Parameters!TXV238</f>
        <v>0</v>
      </c>
      <c r="TXW36">
        <f>Parameters!TXW238</f>
        <v>0</v>
      </c>
      <c r="TXX36">
        <f>Parameters!TXX238</f>
        <v>0</v>
      </c>
      <c r="TXY36">
        <f>Parameters!TXY238</f>
        <v>0</v>
      </c>
      <c r="TXZ36">
        <f>Parameters!TXZ238</f>
        <v>0</v>
      </c>
      <c r="TYA36">
        <f>Parameters!TYA238</f>
        <v>0</v>
      </c>
      <c r="TYB36">
        <f>Parameters!TYB238</f>
        <v>0</v>
      </c>
      <c r="TYC36">
        <f>Parameters!TYC238</f>
        <v>0</v>
      </c>
      <c r="TYD36">
        <f>Parameters!TYD238</f>
        <v>0</v>
      </c>
      <c r="TYE36">
        <f>Parameters!TYE238</f>
        <v>0</v>
      </c>
      <c r="TYF36">
        <f>Parameters!TYF238</f>
        <v>0</v>
      </c>
      <c r="TYG36">
        <f>Parameters!TYG238</f>
        <v>0</v>
      </c>
      <c r="TYH36">
        <f>Parameters!TYH238</f>
        <v>0</v>
      </c>
      <c r="TYI36">
        <f>Parameters!TYI238</f>
        <v>0</v>
      </c>
      <c r="TYJ36">
        <f>Parameters!TYJ238</f>
        <v>0</v>
      </c>
      <c r="TYK36">
        <f>Parameters!TYK238</f>
        <v>0</v>
      </c>
      <c r="TYL36">
        <f>Parameters!TYL238</f>
        <v>0</v>
      </c>
      <c r="TYM36">
        <f>Parameters!TYM238</f>
        <v>0</v>
      </c>
      <c r="TYN36">
        <f>Parameters!TYN238</f>
        <v>0</v>
      </c>
      <c r="TYO36">
        <f>Parameters!TYO238</f>
        <v>0</v>
      </c>
      <c r="TYP36">
        <f>Parameters!TYP238</f>
        <v>0</v>
      </c>
      <c r="TYQ36">
        <f>Parameters!TYQ238</f>
        <v>0</v>
      </c>
      <c r="TYR36">
        <f>Parameters!TYR238</f>
        <v>0</v>
      </c>
      <c r="TYS36">
        <f>Parameters!TYS238</f>
        <v>0</v>
      </c>
      <c r="TYT36">
        <f>Parameters!TYT238</f>
        <v>0</v>
      </c>
      <c r="TYU36">
        <f>Parameters!TYU238</f>
        <v>0</v>
      </c>
      <c r="TYV36">
        <f>Parameters!TYV238</f>
        <v>0</v>
      </c>
      <c r="TYW36">
        <f>Parameters!TYW238</f>
        <v>0</v>
      </c>
      <c r="TYX36">
        <f>Parameters!TYX238</f>
        <v>0</v>
      </c>
      <c r="TYY36">
        <f>Parameters!TYY238</f>
        <v>0</v>
      </c>
      <c r="TYZ36">
        <f>Parameters!TYZ238</f>
        <v>0</v>
      </c>
      <c r="TZA36">
        <f>Parameters!TZA238</f>
        <v>0</v>
      </c>
      <c r="TZB36">
        <f>Parameters!TZB238</f>
        <v>0</v>
      </c>
      <c r="TZC36">
        <f>Parameters!TZC238</f>
        <v>0</v>
      </c>
      <c r="TZD36">
        <f>Parameters!TZD238</f>
        <v>0</v>
      </c>
      <c r="TZE36">
        <f>Parameters!TZE238</f>
        <v>0</v>
      </c>
      <c r="TZF36">
        <f>Parameters!TZF238</f>
        <v>0</v>
      </c>
      <c r="TZG36">
        <f>Parameters!TZG238</f>
        <v>0</v>
      </c>
      <c r="TZH36">
        <f>Parameters!TZH238</f>
        <v>0</v>
      </c>
      <c r="TZI36">
        <f>Parameters!TZI238</f>
        <v>0</v>
      </c>
      <c r="TZJ36">
        <f>Parameters!TZJ238</f>
        <v>0</v>
      </c>
      <c r="TZK36">
        <f>Parameters!TZK238</f>
        <v>0</v>
      </c>
      <c r="TZL36">
        <f>Parameters!TZL238</f>
        <v>0</v>
      </c>
      <c r="TZM36">
        <f>Parameters!TZM238</f>
        <v>0</v>
      </c>
      <c r="TZN36">
        <f>Parameters!TZN238</f>
        <v>0</v>
      </c>
      <c r="TZO36">
        <f>Parameters!TZO238</f>
        <v>0</v>
      </c>
      <c r="TZP36">
        <f>Parameters!TZP238</f>
        <v>0</v>
      </c>
      <c r="TZQ36">
        <f>Parameters!TZQ238</f>
        <v>0</v>
      </c>
      <c r="TZR36">
        <f>Parameters!TZR238</f>
        <v>0</v>
      </c>
      <c r="TZS36">
        <f>Parameters!TZS238</f>
        <v>0</v>
      </c>
      <c r="TZT36">
        <f>Parameters!TZT238</f>
        <v>0</v>
      </c>
      <c r="TZU36">
        <f>Parameters!TZU238</f>
        <v>0</v>
      </c>
      <c r="TZV36">
        <f>Parameters!TZV238</f>
        <v>0</v>
      </c>
      <c r="TZW36">
        <f>Parameters!TZW238</f>
        <v>0</v>
      </c>
      <c r="TZX36">
        <f>Parameters!TZX238</f>
        <v>0</v>
      </c>
      <c r="TZY36">
        <f>Parameters!TZY238</f>
        <v>0</v>
      </c>
      <c r="TZZ36">
        <f>Parameters!TZZ238</f>
        <v>0</v>
      </c>
      <c r="UAA36">
        <f>Parameters!UAA238</f>
        <v>0</v>
      </c>
      <c r="UAB36">
        <f>Parameters!UAB238</f>
        <v>0</v>
      </c>
      <c r="UAC36">
        <f>Parameters!UAC238</f>
        <v>0</v>
      </c>
      <c r="UAD36">
        <f>Parameters!UAD238</f>
        <v>0</v>
      </c>
      <c r="UAE36">
        <f>Parameters!UAE238</f>
        <v>0</v>
      </c>
      <c r="UAF36">
        <f>Parameters!UAF238</f>
        <v>0</v>
      </c>
      <c r="UAG36">
        <f>Parameters!UAG238</f>
        <v>0</v>
      </c>
      <c r="UAH36">
        <f>Parameters!UAH238</f>
        <v>0</v>
      </c>
      <c r="UAI36">
        <f>Parameters!UAI238</f>
        <v>0</v>
      </c>
      <c r="UAJ36">
        <f>Parameters!UAJ238</f>
        <v>0</v>
      </c>
      <c r="UAK36">
        <f>Parameters!UAK238</f>
        <v>0</v>
      </c>
      <c r="UAL36">
        <f>Parameters!UAL238</f>
        <v>0</v>
      </c>
      <c r="UAM36">
        <f>Parameters!UAM238</f>
        <v>0</v>
      </c>
      <c r="UAN36">
        <f>Parameters!UAN238</f>
        <v>0</v>
      </c>
      <c r="UAO36">
        <f>Parameters!UAO238</f>
        <v>0</v>
      </c>
      <c r="UAP36">
        <f>Parameters!UAP238</f>
        <v>0</v>
      </c>
      <c r="UAQ36">
        <f>Parameters!UAQ238</f>
        <v>0</v>
      </c>
      <c r="UAR36">
        <f>Parameters!UAR238</f>
        <v>0</v>
      </c>
      <c r="UAS36">
        <f>Parameters!UAS238</f>
        <v>0</v>
      </c>
      <c r="UAT36">
        <f>Parameters!UAT238</f>
        <v>0</v>
      </c>
      <c r="UAU36">
        <f>Parameters!UAU238</f>
        <v>0</v>
      </c>
      <c r="UAV36">
        <f>Parameters!UAV238</f>
        <v>0</v>
      </c>
      <c r="UAW36">
        <f>Parameters!UAW238</f>
        <v>0</v>
      </c>
      <c r="UAX36">
        <f>Parameters!UAX238</f>
        <v>0</v>
      </c>
      <c r="UAY36">
        <f>Parameters!UAY238</f>
        <v>0</v>
      </c>
      <c r="UAZ36">
        <f>Parameters!UAZ238</f>
        <v>0</v>
      </c>
      <c r="UBA36">
        <f>Parameters!UBA238</f>
        <v>0</v>
      </c>
      <c r="UBB36">
        <f>Parameters!UBB238</f>
        <v>0</v>
      </c>
      <c r="UBC36">
        <f>Parameters!UBC238</f>
        <v>0</v>
      </c>
      <c r="UBD36">
        <f>Parameters!UBD238</f>
        <v>0</v>
      </c>
      <c r="UBE36">
        <f>Parameters!UBE238</f>
        <v>0</v>
      </c>
      <c r="UBF36">
        <f>Parameters!UBF238</f>
        <v>0</v>
      </c>
      <c r="UBG36">
        <f>Parameters!UBG238</f>
        <v>0</v>
      </c>
      <c r="UBH36">
        <f>Parameters!UBH238</f>
        <v>0</v>
      </c>
      <c r="UBI36">
        <f>Parameters!UBI238</f>
        <v>0</v>
      </c>
      <c r="UBJ36">
        <f>Parameters!UBJ238</f>
        <v>0</v>
      </c>
      <c r="UBK36">
        <f>Parameters!UBK238</f>
        <v>0</v>
      </c>
      <c r="UBL36">
        <f>Parameters!UBL238</f>
        <v>0</v>
      </c>
      <c r="UBM36">
        <f>Parameters!UBM238</f>
        <v>0</v>
      </c>
      <c r="UBN36">
        <f>Parameters!UBN238</f>
        <v>0</v>
      </c>
      <c r="UBO36">
        <f>Parameters!UBO238</f>
        <v>0</v>
      </c>
      <c r="UBP36">
        <f>Parameters!UBP238</f>
        <v>0</v>
      </c>
      <c r="UBQ36">
        <f>Parameters!UBQ238</f>
        <v>0</v>
      </c>
      <c r="UBR36">
        <f>Parameters!UBR238</f>
        <v>0</v>
      </c>
      <c r="UBS36">
        <f>Parameters!UBS238</f>
        <v>0</v>
      </c>
      <c r="UBT36">
        <f>Parameters!UBT238</f>
        <v>0</v>
      </c>
      <c r="UBU36">
        <f>Parameters!UBU238</f>
        <v>0</v>
      </c>
      <c r="UBV36">
        <f>Parameters!UBV238</f>
        <v>0</v>
      </c>
      <c r="UBW36">
        <f>Parameters!UBW238</f>
        <v>0</v>
      </c>
      <c r="UBX36">
        <f>Parameters!UBX238</f>
        <v>0</v>
      </c>
      <c r="UBY36">
        <f>Parameters!UBY238</f>
        <v>0</v>
      </c>
      <c r="UBZ36">
        <f>Parameters!UBZ238</f>
        <v>0</v>
      </c>
      <c r="UCA36">
        <f>Parameters!UCA238</f>
        <v>0</v>
      </c>
      <c r="UCB36">
        <f>Parameters!UCB238</f>
        <v>0</v>
      </c>
      <c r="UCC36">
        <f>Parameters!UCC238</f>
        <v>0</v>
      </c>
      <c r="UCD36">
        <f>Parameters!UCD238</f>
        <v>0</v>
      </c>
      <c r="UCE36">
        <f>Parameters!UCE238</f>
        <v>0</v>
      </c>
      <c r="UCF36">
        <f>Parameters!UCF238</f>
        <v>0</v>
      </c>
      <c r="UCG36">
        <f>Parameters!UCG238</f>
        <v>0</v>
      </c>
      <c r="UCH36">
        <f>Parameters!UCH238</f>
        <v>0</v>
      </c>
      <c r="UCI36">
        <f>Parameters!UCI238</f>
        <v>0</v>
      </c>
      <c r="UCJ36">
        <f>Parameters!UCJ238</f>
        <v>0</v>
      </c>
      <c r="UCK36">
        <f>Parameters!UCK238</f>
        <v>0</v>
      </c>
      <c r="UCL36">
        <f>Parameters!UCL238</f>
        <v>0</v>
      </c>
      <c r="UCM36">
        <f>Parameters!UCM238</f>
        <v>0</v>
      </c>
      <c r="UCN36">
        <f>Parameters!UCN238</f>
        <v>0</v>
      </c>
      <c r="UCO36">
        <f>Parameters!UCO238</f>
        <v>0</v>
      </c>
      <c r="UCP36">
        <f>Parameters!UCP238</f>
        <v>0</v>
      </c>
      <c r="UCQ36">
        <f>Parameters!UCQ238</f>
        <v>0</v>
      </c>
      <c r="UCR36">
        <f>Parameters!UCR238</f>
        <v>0</v>
      </c>
      <c r="UCS36">
        <f>Parameters!UCS238</f>
        <v>0</v>
      </c>
      <c r="UCT36">
        <f>Parameters!UCT238</f>
        <v>0</v>
      </c>
      <c r="UCU36">
        <f>Parameters!UCU238</f>
        <v>0</v>
      </c>
      <c r="UCV36">
        <f>Parameters!UCV238</f>
        <v>0</v>
      </c>
      <c r="UCW36">
        <f>Parameters!UCW238</f>
        <v>0</v>
      </c>
      <c r="UCX36">
        <f>Parameters!UCX238</f>
        <v>0</v>
      </c>
      <c r="UCY36">
        <f>Parameters!UCY238</f>
        <v>0</v>
      </c>
      <c r="UCZ36">
        <f>Parameters!UCZ238</f>
        <v>0</v>
      </c>
      <c r="UDA36">
        <f>Parameters!UDA238</f>
        <v>0</v>
      </c>
      <c r="UDB36">
        <f>Parameters!UDB238</f>
        <v>0</v>
      </c>
      <c r="UDC36">
        <f>Parameters!UDC238</f>
        <v>0</v>
      </c>
      <c r="UDD36">
        <f>Parameters!UDD238</f>
        <v>0</v>
      </c>
      <c r="UDE36">
        <f>Parameters!UDE238</f>
        <v>0</v>
      </c>
      <c r="UDF36">
        <f>Parameters!UDF238</f>
        <v>0</v>
      </c>
      <c r="UDG36">
        <f>Parameters!UDG238</f>
        <v>0</v>
      </c>
      <c r="UDH36">
        <f>Parameters!UDH238</f>
        <v>0</v>
      </c>
      <c r="UDI36">
        <f>Parameters!UDI238</f>
        <v>0</v>
      </c>
      <c r="UDJ36">
        <f>Parameters!UDJ238</f>
        <v>0</v>
      </c>
      <c r="UDK36">
        <f>Parameters!UDK238</f>
        <v>0</v>
      </c>
      <c r="UDL36">
        <f>Parameters!UDL238</f>
        <v>0</v>
      </c>
      <c r="UDM36">
        <f>Parameters!UDM238</f>
        <v>0</v>
      </c>
      <c r="UDN36">
        <f>Parameters!UDN238</f>
        <v>0</v>
      </c>
      <c r="UDO36">
        <f>Parameters!UDO238</f>
        <v>0</v>
      </c>
      <c r="UDP36">
        <f>Parameters!UDP238</f>
        <v>0</v>
      </c>
      <c r="UDQ36">
        <f>Parameters!UDQ238</f>
        <v>0</v>
      </c>
      <c r="UDR36">
        <f>Parameters!UDR238</f>
        <v>0</v>
      </c>
      <c r="UDS36">
        <f>Parameters!UDS238</f>
        <v>0</v>
      </c>
      <c r="UDT36">
        <f>Parameters!UDT238</f>
        <v>0</v>
      </c>
      <c r="UDU36">
        <f>Parameters!UDU238</f>
        <v>0</v>
      </c>
      <c r="UDV36">
        <f>Parameters!UDV238</f>
        <v>0</v>
      </c>
      <c r="UDW36">
        <f>Parameters!UDW238</f>
        <v>0</v>
      </c>
      <c r="UDX36">
        <f>Parameters!UDX238</f>
        <v>0</v>
      </c>
      <c r="UDY36">
        <f>Parameters!UDY238</f>
        <v>0</v>
      </c>
      <c r="UDZ36">
        <f>Parameters!UDZ238</f>
        <v>0</v>
      </c>
      <c r="UEA36">
        <f>Parameters!UEA238</f>
        <v>0</v>
      </c>
      <c r="UEB36">
        <f>Parameters!UEB238</f>
        <v>0</v>
      </c>
      <c r="UEC36">
        <f>Parameters!UEC238</f>
        <v>0</v>
      </c>
      <c r="UED36">
        <f>Parameters!UED238</f>
        <v>0</v>
      </c>
      <c r="UEE36">
        <f>Parameters!UEE238</f>
        <v>0</v>
      </c>
      <c r="UEF36">
        <f>Parameters!UEF238</f>
        <v>0</v>
      </c>
      <c r="UEG36">
        <f>Parameters!UEG238</f>
        <v>0</v>
      </c>
      <c r="UEH36">
        <f>Parameters!UEH238</f>
        <v>0</v>
      </c>
      <c r="UEI36">
        <f>Parameters!UEI238</f>
        <v>0</v>
      </c>
      <c r="UEJ36">
        <f>Parameters!UEJ238</f>
        <v>0</v>
      </c>
      <c r="UEK36">
        <f>Parameters!UEK238</f>
        <v>0</v>
      </c>
      <c r="UEL36">
        <f>Parameters!UEL238</f>
        <v>0</v>
      </c>
      <c r="UEM36">
        <f>Parameters!UEM238</f>
        <v>0</v>
      </c>
      <c r="UEN36">
        <f>Parameters!UEN238</f>
        <v>0</v>
      </c>
      <c r="UEO36">
        <f>Parameters!UEO238</f>
        <v>0</v>
      </c>
      <c r="UEP36">
        <f>Parameters!UEP238</f>
        <v>0</v>
      </c>
      <c r="UEQ36">
        <f>Parameters!UEQ238</f>
        <v>0</v>
      </c>
      <c r="UER36">
        <f>Parameters!UER238</f>
        <v>0</v>
      </c>
      <c r="UES36">
        <f>Parameters!UES238</f>
        <v>0</v>
      </c>
      <c r="UET36">
        <f>Parameters!UET238</f>
        <v>0</v>
      </c>
      <c r="UEU36">
        <f>Parameters!UEU238</f>
        <v>0</v>
      </c>
      <c r="UEV36">
        <f>Parameters!UEV238</f>
        <v>0</v>
      </c>
      <c r="UEW36">
        <f>Parameters!UEW238</f>
        <v>0</v>
      </c>
      <c r="UEX36">
        <f>Parameters!UEX238</f>
        <v>0</v>
      </c>
      <c r="UEY36">
        <f>Parameters!UEY238</f>
        <v>0</v>
      </c>
      <c r="UEZ36">
        <f>Parameters!UEZ238</f>
        <v>0</v>
      </c>
      <c r="UFA36">
        <f>Parameters!UFA238</f>
        <v>0</v>
      </c>
      <c r="UFB36">
        <f>Parameters!UFB238</f>
        <v>0</v>
      </c>
      <c r="UFC36">
        <f>Parameters!UFC238</f>
        <v>0</v>
      </c>
      <c r="UFD36">
        <f>Parameters!UFD238</f>
        <v>0</v>
      </c>
      <c r="UFE36">
        <f>Parameters!UFE238</f>
        <v>0</v>
      </c>
      <c r="UFF36">
        <f>Parameters!UFF238</f>
        <v>0</v>
      </c>
      <c r="UFG36">
        <f>Parameters!UFG238</f>
        <v>0</v>
      </c>
      <c r="UFH36">
        <f>Parameters!UFH238</f>
        <v>0</v>
      </c>
      <c r="UFI36">
        <f>Parameters!UFI238</f>
        <v>0</v>
      </c>
      <c r="UFJ36">
        <f>Parameters!UFJ238</f>
        <v>0</v>
      </c>
      <c r="UFK36">
        <f>Parameters!UFK238</f>
        <v>0</v>
      </c>
      <c r="UFL36">
        <f>Parameters!UFL238</f>
        <v>0</v>
      </c>
      <c r="UFM36">
        <f>Parameters!UFM238</f>
        <v>0</v>
      </c>
      <c r="UFN36">
        <f>Parameters!UFN238</f>
        <v>0</v>
      </c>
      <c r="UFO36">
        <f>Parameters!UFO238</f>
        <v>0</v>
      </c>
      <c r="UFP36">
        <f>Parameters!UFP238</f>
        <v>0</v>
      </c>
      <c r="UFQ36">
        <f>Parameters!UFQ238</f>
        <v>0</v>
      </c>
      <c r="UFR36">
        <f>Parameters!UFR238</f>
        <v>0</v>
      </c>
      <c r="UFS36">
        <f>Parameters!UFS238</f>
        <v>0</v>
      </c>
      <c r="UFT36">
        <f>Parameters!UFT238</f>
        <v>0</v>
      </c>
      <c r="UFU36">
        <f>Parameters!UFU238</f>
        <v>0</v>
      </c>
      <c r="UFV36">
        <f>Parameters!UFV238</f>
        <v>0</v>
      </c>
      <c r="UFW36">
        <f>Parameters!UFW238</f>
        <v>0</v>
      </c>
      <c r="UFX36">
        <f>Parameters!UFX238</f>
        <v>0</v>
      </c>
      <c r="UFY36">
        <f>Parameters!UFY238</f>
        <v>0</v>
      </c>
      <c r="UFZ36">
        <f>Parameters!UFZ238</f>
        <v>0</v>
      </c>
      <c r="UGA36">
        <f>Parameters!UGA238</f>
        <v>0</v>
      </c>
      <c r="UGB36">
        <f>Parameters!UGB238</f>
        <v>0</v>
      </c>
      <c r="UGC36">
        <f>Parameters!UGC238</f>
        <v>0</v>
      </c>
      <c r="UGD36">
        <f>Parameters!UGD238</f>
        <v>0</v>
      </c>
      <c r="UGE36">
        <f>Parameters!UGE238</f>
        <v>0</v>
      </c>
      <c r="UGF36">
        <f>Parameters!UGF238</f>
        <v>0</v>
      </c>
      <c r="UGG36">
        <f>Parameters!UGG238</f>
        <v>0</v>
      </c>
      <c r="UGH36">
        <f>Parameters!UGH238</f>
        <v>0</v>
      </c>
      <c r="UGI36">
        <f>Parameters!UGI238</f>
        <v>0</v>
      </c>
      <c r="UGJ36">
        <f>Parameters!UGJ238</f>
        <v>0</v>
      </c>
      <c r="UGK36">
        <f>Parameters!UGK238</f>
        <v>0</v>
      </c>
      <c r="UGL36">
        <f>Parameters!UGL238</f>
        <v>0</v>
      </c>
      <c r="UGM36">
        <f>Parameters!UGM238</f>
        <v>0</v>
      </c>
      <c r="UGN36">
        <f>Parameters!UGN238</f>
        <v>0</v>
      </c>
      <c r="UGO36">
        <f>Parameters!UGO238</f>
        <v>0</v>
      </c>
      <c r="UGP36">
        <f>Parameters!UGP238</f>
        <v>0</v>
      </c>
      <c r="UGQ36">
        <f>Parameters!UGQ238</f>
        <v>0</v>
      </c>
      <c r="UGR36">
        <f>Parameters!UGR238</f>
        <v>0</v>
      </c>
      <c r="UGS36">
        <f>Parameters!UGS238</f>
        <v>0</v>
      </c>
      <c r="UGT36">
        <f>Parameters!UGT238</f>
        <v>0</v>
      </c>
      <c r="UGU36">
        <f>Parameters!UGU238</f>
        <v>0</v>
      </c>
      <c r="UGV36">
        <f>Parameters!UGV238</f>
        <v>0</v>
      </c>
      <c r="UGW36">
        <f>Parameters!UGW238</f>
        <v>0</v>
      </c>
      <c r="UGX36">
        <f>Parameters!UGX238</f>
        <v>0</v>
      </c>
      <c r="UGY36">
        <f>Parameters!UGY238</f>
        <v>0</v>
      </c>
      <c r="UGZ36">
        <f>Parameters!UGZ238</f>
        <v>0</v>
      </c>
      <c r="UHA36">
        <f>Parameters!UHA238</f>
        <v>0</v>
      </c>
      <c r="UHB36">
        <f>Parameters!UHB238</f>
        <v>0</v>
      </c>
      <c r="UHC36">
        <f>Parameters!UHC238</f>
        <v>0</v>
      </c>
      <c r="UHD36">
        <f>Parameters!UHD238</f>
        <v>0</v>
      </c>
      <c r="UHE36">
        <f>Parameters!UHE238</f>
        <v>0</v>
      </c>
      <c r="UHF36">
        <f>Parameters!UHF238</f>
        <v>0</v>
      </c>
      <c r="UHG36">
        <f>Parameters!UHG238</f>
        <v>0</v>
      </c>
      <c r="UHH36">
        <f>Parameters!UHH238</f>
        <v>0</v>
      </c>
      <c r="UHI36">
        <f>Parameters!UHI238</f>
        <v>0</v>
      </c>
      <c r="UHJ36">
        <f>Parameters!UHJ238</f>
        <v>0</v>
      </c>
      <c r="UHK36">
        <f>Parameters!UHK238</f>
        <v>0</v>
      </c>
      <c r="UHL36">
        <f>Parameters!UHL238</f>
        <v>0</v>
      </c>
      <c r="UHM36">
        <f>Parameters!UHM238</f>
        <v>0</v>
      </c>
      <c r="UHN36">
        <f>Parameters!UHN238</f>
        <v>0</v>
      </c>
      <c r="UHO36">
        <f>Parameters!UHO238</f>
        <v>0</v>
      </c>
      <c r="UHP36">
        <f>Parameters!UHP238</f>
        <v>0</v>
      </c>
      <c r="UHQ36">
        <f>Parameters!UHQ238</f>
        <v>0</v>
      </c>
      <c r="UHR36">
        <f>Parameters!UHR238</f>
        <v>0</v>
      </c>
      <c r="UHS36">
        <f>Parameters!UHS238</f>
        <v>0</v>
      </c>
      <c r="UHT36">
        <f>Parameters!UHT238</f>
        <v>0</v>
      </c>
      <c r="UHU36">
        <f>Parameters!UHU238</f>
        <v>0</v>
      </c>
      <c r="UHV36">
        <f>Parameters!UHV238</f>
        <v>0</v>
      </c>
      <c r="UHW36">
        <f>Parameters!UHW238</f>
        <v>0</v>
      </c>
      <c r="UHX36">
        <f>Parameters!UHX238</f>
        <v>0</v>
      </c>
      <c r="UHY36">
        <f>Parameters!UHY238</f>
        <v>0</v>
      </c>
      <c r="UHZ36">
        <f>Parameters!UHZ238</f>
        <v>0</v>
      </c>
      <c r="UIA36">
        <f>Parameters!UIA238</f>
        <v>0</v>
      </c>
      <c r="UIB36">
        <f>Parameters!UIB238</f>
        <v>0</v>
      </c>
      <c r="UIC36">
        <f>Parameters!UIC238</f>
        <v>0</v>
      </c>
      <c r="UID36">
        <f>Parameters!UID238</f>
        <v>0</v>
      </c>
      <c r="UIE36">
        <f>Parameters!UIE238</f>
        <v>0</v>
      </c>
      <c r="UIF36">
        <f>Parameters!UIF238</f>
        <v>0</v>
      </c>
      <c r="UIG36">
        <f>Parameters!UIG238</f>
        <v>0</v>
      </c>
      <c r="UIH36">
        <f>Parameters!UIH238</f>
        <v>0</v>
      </c>
      <c r="UII36">
        <f>Parameters!UII238</f>
        <v>0</v>
      </c>
      <c r="UIJ36">
        <f>Parameters!UIJ238</f>
        <v>0</v>
      </c>
      <c r="UIK36">
        <f>Parameters!UIK238</f>
        <v>0</v>
      </c>
      <c r="UIL36">
        <f>Parameters!UIL238</f>
        <v>0</v>
      </c>
      <c r="UIM36">
        <f>Parameters!UIM238</f>
        <v>0</v>
      </c>
      <c r="UIN36">
        <f>Parameters!UIN238</f>
        <v>0</v>
      </c>
      <c r="UIO36">
        <f>Parameters!UIO238</f>
        <v>0</v>
      </c>
      <c r="UIP36">
        <f>Parameters!UIP238</f>
        <v>0</v>
      </c>
      <c r="UIQ36">
        <f>Parameters!UIQ238</f>
        <v>0</v>
      </c>
      <c r="UIR36">
        <f>Parameters!UIR238</f>
        <v>0</v>
      </c>
      <c r="UIS36">
        <f>Parameters!UIS238</f>
        <v>0</v>
      </c>
      <c r="UIT36">
        <f>Parameters!UIT238</f>
        <v>0</v>
      </c>
      <c r="UIU36">
        <f>Parameters!UIU238</f>
        <v>0</v>
      </c>
      <c r="UIV36">
        <f>Parameters!UIV238</f>
        <v>0</v>
      </c>
      <c r="UIW36">
        <f>Parameters!UIW238</f>
        <v>0</v>
      </c>
      <c r="UIX36">
        <f>Parameters!UIX238</f>
        <v>0</v>
      </c>
      <c r="UIY36">
        <f>Parameters!UIY238</f>
        <v>0</v>
      </c>
      <c r="UIZ36">
        <f>Parameters!UIZ238</f>
        <v>0</v>
      </c>
      <c r="UJA36">
        <f>Parameters!UJA238</f>
        <v>0</v>
      </c>
      <c r="UJB36">
        <f>Parameters!UJB238</f>
        <v>0</v>
      </c>
      <c r="UJC36">
        <f>Parameters!UJC238</f>
        <v>0</v>
      </c>
      <c r="UJD36">
        <f>Parameters!UJD238</f>
        <v>0</v>
      </c>
      <c r="UJE36">
        <f>Parameters!UJE238</f>
        <v>0</v>
      </c>
      <c r="UJF36">
        <f>Parameters!UJF238</f>
        <v>0</v>
      </c>
      <c r="UJG36">
        <f>Parameters!UJG238</f>
        <v>0</v>
      </c>
      <c r="UJH36">
        <f>Parameters!UJH238</f>
        <v>0</v>
      </c>
      <c r="UJI36">
        <f>Parameters!UJI238</f>
        <v>0</v>
      </c>
      <c r="UJJ36">
        <f>Parameters!UJJ238</f>
        <v>0</v>
      </c>
      <c r="UJK36">
        <f>Parameters!UJK238</f>
        <v>0</v>
      </c>
      <c r="UJL36">
        <f>Parameters!UJL238</f>
        <v>0</v>
      </c>
      <c r="UJM36">
        <f>Parameters!UJM238</f>
        <v>0</v>
      </c>
      <c r="UJN36">
        <f>Parameters!UJN238</f>
        <v>0</v>
      </c>
      <c r="UJO36">
        <f>Parameters!UJO238</f>
        <v>0</v>
      </c>
      <c r="UJP36">
        <f>Parameters!UJP238</f>
        <v>0</v>
      </c>
      <c r="UJQ36">
        <f>Parameters!UJQ238</f>
        <v>0</v>
      </c>
      <c r="UJR36">
        <f>Parameters!UJR238</f>
        <v>0</v>
      </c>
      <c r="UJS36">
        <f>Parameters!UJS238</f>
        <v>0</v>
      </c>
      <c r="UJT36">
        <f>Parameters!UJT238</f>
        <v>0</v>
      </c>
      <c r="UJU36">
        <f>Parameters!UJU238</f>
        <v>0</v>
      </c>
      <c r="UJV36">
        <f>Parameters!UJV238</f>
        <v>0</v>
      </c>
      <c r="UJW36">
        <f>Parameters!UJW238</f>
        <v>0</v>
      </c>
      <c r="UJX36">
        <f>Parameters!UJX238</f>
        <v>0</v>
      </c>
      <c r="UJY36">
        <f>Parameters!UJY238</f>
        <v>0</v>
      </c>
      <c r="UJZ36">
        <f>Parameters!UJZ238</f>
        <v>0</v>
      </c>
      <c r="UKA36">
        <f>Parameters!UKA238</f>
        <v>0</v>
      </c>
      <c r="UKB36">
        <f>Parameters!UKB238</f>
        <v>0</v>
      </c>
      <c r="UKC36">
        <f>Parameters!UKC238</f>
        <v>0</v>
      </c>
      <c r="UKD36">
        <f>Parameters!UKD238</f>
        <v>0</v>
      </c>
      <c r="UKE36">
        <f>Parameters!UKE238</f>
        <v>0</v>
      </c>
      <c r="UKF36">
        <f>Parameters!UKF238</f>
        <v>0</v>
      </c>
      <c r="UKG36">
        <f>Parameters!UKG238</f>
        <v>0</v>
      </c>
      <c r="UKH36">
        <f>Parameters!UKH238</f>
        <v>0</v>
      </c>
      <c r="UKI36">
        <f>Parameters!UKI238</f>
        <v>0</v>
      </c>
      <c r="UKJ36">
        <f>Parameters!UKJ238</f>
        <v>0</v>
      </c>
      <c r="UKK36">
        <f>Parameters!UKK238</f>
        <v>0</v>
      </c>
      <c r="UKL36">
        <f>Parameters!UKL238</f>
        <v>0</v>
      </c>
      <c r="UKM36">
        <f>Parameters!UKM238</f>
        <v>0</v>
      </c>
      <c r="UKN36">
        <f>Parameters!UKN238</f>
        <v>0</v>
      </c>
      <c r="UKO36">
        <f>Parameters!UKO238</f>
        <v>0</v>
      </c>
      <c r="UKP36">
        <f>Parameters!UKP238</f>
        <v>0</v>
      </c>
      <c r="UKQ36">
        <f>Parameters!UKQ238</f>
        <v>0</v>
      </c>
      <c r="UKR36">
        <f>Parameters!UKR238</f>
        <v>0</v>
      </c>
      <c r="UKS36">
        <f>Parameters!UKS238</f>
        <v>0</v>
      </c>
      <c r="UKT36">
        <f>Parameters!UKT238</f>
        <v>0</v>
      </c>
      <c r="UKU36">
        <f>Parameters!UKU238</f>
        <v>0</v>
      </c>
      <c r="UKV36">
        <f>Parameters!UKV238</f>
        <v>0</v>
      </c>
      <c r="UKW36">
        <f>Parameters!UKW238</f>
        <v>0</v>
      </c>
      <c r="UKX36">
        <f>Parameters!UKX238</f>
        <v>0</v>
      </c>
      <c r="UKY36">
        <f>Parameters!UKY238</f>
        <v>0</v>
      </c>
      <c r="UKZ36">
        <f>Parameters!UKZ238</f>
        <v>0</v>
      </c>
      <c r="ULA36">
        <f>Parameters!ULA238</f>
        <v>0</v>
      </c>
      <c r="ULB36">
        <f>Parameters!ULB238</f>
        <v>0</v>
      </c>
      <c r="ULC36">
        <f>Parameters!ULC238</f>
        <v>0</v>
      </c>
      <c r="ULD36">
        <f>Parameters!ULD238</f>
        <v>0</v>
      </c>
      <c r="ULE36">
        <f>Parameters!ULE238</f>
        <v>0</v>
      </c>
      <c r="ULF36">
        <f>Parameters!ULF238</f>
        <v>0</v>
      </c>
      <c r="ULG36">
        <f>Parameters!ULG238</f>
        <v>0</v>
      </c>
      <c r="ULH36">
        <f>Parameters!ULH238</f>
        <v>0</v>
      </c>
      <c r="ULI36">
        <f>Parameters!ULI238</f>
        <v>0</v>
      </c>
      <c r="ULJ36">
        <f>Parameters!ULJ238</f>
        <v>0</v>
      </c>
      <c r="ULK36">
        <f>Parameters!ULK238</f>
        <v>0</v>
      </c>
      <c r="ULL36">
        <f>Parameters!ULL238</f>
        <v>0</v>
      </c>
      <c r="ULM36">
        <f>Parameters!ULM238</f>
        <v>0</v>
      </c>
      <c r="ULN36">
        <f>Parameters!ULN238</f>
        <v>0</v>
      </c>
      <c r="ULO36">
        <f>Parameters!ULO238</f>
        <v>0</v>
      </c>
      <c r="ULP36">
        <f>Parameters!ULP238</f>
        <v>0</v>
      </c>
      <c r="ULQ36">
        <f>Parameters!ULQ238</f>
        <v>0</v>
      </c>
      <c r="ULR36">
        <f>Parameters!ULR238</f>
        <v>0</v>
      </c>
      <c r="ULS36">
        <f>Parameters!ULS238</f>
        <v>0</v>
      </c>
      <c r="ULT36">
        <f>Parameters!ULT238</f>
        <v>0</v>
      </c>
      <c r="ULU36">
        <f>Parameters!ULU238</f>
        <v>0</v>
      </c>
      <c r="ULV36">
        <f>Parameters!ULV238</f>
        <v>0</v>
      </c>
      <c r="ULW36">
        <f>Parameters!ULW238</f>
        <v>0</v>
      </c>
      <c r="ULX36">
        <f>Parameters!ULX238</f>
        <v>0</v>
      </c>
      <c r="ULY36">
        <f>Parameters!ULY238</f>
        <v>0</v>
      </c>
      <c r="ULZ36">
        <f>Parameters!ULZ238</f>
        <v>0</v>
      </c>
      <c r="UMA36">
        <f>Parameters!UMA238</f>
        <v>0</v>
      </c>
      <c r="UMB36">
        <f>Parameters!UMB238</f>
        <v>0</v>
      </c>
      <c r="UMC36">
        <f>Parameters!UMC238</f>
        <v>0</v>
      </c>
      <c r="UMD36">
        <f>Parameters!UMD238</f>
        <v>0</v>
      </c>
      <c r="UME36">
        <f>Parameters!UME238</f>
        <v>0</v>
      </c>
      <c r="UMF36">
        <f>Parameters!UMF238</f>
        <v>0</v>
      </c>
      <c r="UMG36">
        <f>Parameters!UMG238</f>
        <v>0</v>
      </c>
      <c r="UMH36">
        <f>Parameters!UMH238</f>
        <v>0</v>
      </c>
      <c r="UMI36">
        <f>Parameters!UMI238</f>
        <v>0</v>
      </c>
      <c r="UMJ36">
        <f>Parameters!UMJ238</f>
        <v>0</v>
      </c>
      <c r="UMK36">
        <f>Parameters!UMK238</f>
        <v>0</v>
      </c>
      <c r="UML36">
        <f>Parameters!UML238</f>
        <v>0</v>
      </c>
      <c r="UMM36">
        <f>Parameters!UMM238</f>
        <v>0</v>
      </c>
      <c r="UMN36">
        <f>Parameters!UMN238</f>
        <v>0</v>
      </c>
      <c r="UMO36">
        <f>Parameters!UMO238</f>
        <v>0</v>
      </c>
      <c r="UMP36">
        <f>Parameters!UMP238</f>
        <v>0</v>
      </c>
      <c r="UMQ36">
        <f>Parameters!UMQ238</f>
        <v>0</v>
      </c>
      <c r="UMR36">
        <f>Parameters!UMR238</f>
        <v>0</v>
      </c>
      <c r="UMS36">
        <f>Parameters!UMS238</f>
        <v>0</v>
      </c>
      <c r="UMT36">
        <f>Parameters!UMT238</f>
        <v>0</v>
      </c>
      <c r="UMU36">
        <f>Parameters!UMU238</f>
        <v>0</v>
      </c>
      <c r="UMV36">
        <f>Parameters!UMV238</f>
        <v>0</v>
      </c>
      <c r="UMW36">
        <f>Parameters!UMW238</f>
        <v>0</v>
      </c>
      <c r="UMX36">
        <f>Parameters!UMX238</f>
        <v>0</v>
      </c>
      <c r="UMY36">
        <f>Parameters!UMY238</f>
        <v>0</v>
      </c>
      <c r="UMZ36">
        <f>Parameters!UMZ238</f>
        <v>0</v>
      </c>
      <c r="UNA36">
        <f>Parameters!UNA238</f>
        <v>0</v>
      </c>
      <c r="UNB36">
        <f>Parameters!UNB238</f>
        <v>0</v>
      </c>
      <c r="UNC36">
        <f>Parameters!UNC238</f>
        <v>0</v>
      </c>
      <c r="UND36">
        <f>Parameters!UND238</f>
        <v>0</v>
      </c>
      <c r="UNE36">
        <f>Parameters!UNE238</f>
        <v>0</v>
      </c>
      <c r="UNF36">
        <f>Parameters!UNF238</f>
        <v>0</v>
      </c>
      <c r="UNG36">
        <f>Parameters!UNG238</f>
        <v>0</v>
      </c>
      <c r="UNH36">
        <f>Parameters!UNH238</f>
        <v>0</v>
      </c>
      <c r="UNI36">
        <f>Parameters!UNI238</f>
        <v>0</v>
      </c>
      <c r="UNJ36">
        <f>Parameters!UNJ238</f>
        <v>0</v>
      </c>
      <c r="UNK36">
        <f>Parameters!UNK238</f>
        <v>0</v>
      </c>
      <c r="UNL36">
        <f>Parameters!UNL238</f>
        <v>0</v>
      </c>
      <c r="UNM36">
        <f>Parameters!UNM238</f>
        <v>0</v>
      </c>
      <c r="UNN36">
        <f>Parameters!UNN238</f>
        <v>0</v>
      </c>
      <c r="UNO36">
        <f>Parameters!UNO238</f>
        <v>0</v>
      </c>
      <c r="UNP36">
        <f>Parameters!UNP238</f>
        <v>0</v>
      </c>
      <c r="UNQ36">
        <f>Parameters!UNQ238</f>
        <v>0</v>
      </c>
      <c r="UNR36">
        <f>Parameters!UNR238</f>
        <v>0</v>
      </c>
      <c r="UNS36">
        <f>Parameters!UNS238</f>
        <v>0</v>
      </c>
      <c r="UNT36">
        <f>Parameters!UNT238</f>
        <v>0</v>
      </c>
      <c r="UNU36">
        <f>Parameters!UNU238</f>
        <v>0</v>
      </c>
      <c r="UNV36">
        <f>Parameters!UNV238</f>
        <v>0</v>
      </c>
      <c r="UNW36">
        <f>Parameters!UNW238</f>
        <v>0</v>
      </c>
      <c r="UNX36">
        <f>Parameters!UNX238</f>
        <v>0</v>
      </c>
      <c r="UNY36">
        <f>Parameters!UNY238</f>
        <v>0</v>
      </c>
      <c r="UNZ36">
        <f>Parameters!UNZ238</f>
        <v>0</v>
      </c>
      <c r="UOA36">
        <f>Parameters!UOA238</f>
        <v>0</v>
      </c>
      <c r="UOB36">
        <f>Parameters!UOB238</f>
        <v>0</v>
      </c>
      <c r="UOC36">
        <f>Parameters!UOC238</f>
        <v>0</v>
      </c>
      <c r="UOD36">
        <f>Parameters!UOD238</f>
        <v>0</v>
      </c>
      <c r="UOE36">
        <f>Parameters!UOE238</f>
        <v>0</v>
      </c>
      <c r="UOF36">
        <f>Parameters!UOF238</f>
        <v>0</v>
      </c>
      <c r="UOG36">
        <f>Parameters!UOG238</f>
        <v>0</v>
      </c>
      <c r="UOH36">
        <f>Parameters!UOH238</f>
        <v>0</v>
      </c>
      <c r="UOI36">
        <f>Parameters!UOI238</f>
        <v>0</v>
      </c>
      <c r="UOJ36">
        <f>Parameters!UOJ238</f>
        <v>0</v>
      </c>
      <c r="UOK36">
        <f>Parameters!UOK238</f>
        <v>0</v>
      </c>
      <c r="UOL36">
        <f>Parameters!UOL238</f>
        <v>0</v>
      </c>
      <c r="UOM36">
        <f>Parameters!UOM238</f>
        <v>0</v>
      </c>
      <c r="UON36">
        <f>Parameters!UON238</f>
        <v>0</v>
      </c>
      <c r="UOO36">
        <f>Parameters!UOO238</f>
        <v>0</v>
      </c>
      <c r="UOP36">
        <f>Parameters!UOP238</f>
        <v>0</v>
      </c>
      <c r="UOQ36">
        <f>Parameters!UOQ238</f>
        <v>0</v>
      </c>
      <c r="UOR36">
        <f>Parameters!UOR238</f>
        <v>0</v>
      </c>
      <c r="UOS36">
        <f>Parameters!UOS238</f>
        <v>0</v>
      </c>
      <c r="UOT36">
        <f>Parameters!UOT238</f>
        <v>0</v>
      </c>
      <c r="UOU36">
        <f>Parameters!UOU238</f>
        <v>0</v>
      </c>
      <c r="UOV36">
        <f>Parameters!UOV238</f>
        <v>0</v>
      </c>
      <c r="UOW36">
        <f>Parameters!UOW238</f>
        <v>0</v>
      </c>
      <c r="UOX36">
        <f>Parameters!UOX238</f>
        <v>0</v>
      </c>
      <c r="UOY36">
        <f>Parameters!UOY238</f>
        <v>0</v>
      </c>
      <c r="UOZ36">
        <f>Parameters!UOZ238</f>
        <v>0</v>
      </c>
      <c r="UPA36">
        <f>Parameters!UPA238</f>
        <v>0</v>
      </c>
      <c r="UPB36">
        <f>Parameters!UPB238</f>
        <v>0</v>
      </c>
      <c r="UPC36">
        <f>Parameters!UPC238</f>
        <v>0</v>
      </c>
      <c r="UPD36">
        <f>Parameters!UPD238</f>
        <v>0</v>
      </c>
      <c r="UPE36">
        <f>Parameters!UPE238</f>
        <v>0</v>
      </c>
      <c r="UPF36">
        <f>Parameters!UPF238</f>
        <v>0</v>
      </c>
      <c r="UPG36">
        <f>Parameters!UPG238</f>
        <v>0</v>
      </c>
      <c r="UPH36">
        <f>Parameters!UPH238</f>
        <v>0</v>
      </c>
      <c r="UPI36">
        <f>Parameters!UPI238</f>
        <v>0</v>
      </c>
      <c r="UPJ36">
        <f>Parameters!UPJ238</f>
        <v>0</v>
      </c>
      <c r="UPK36">
        <f>Parameters!UPK238</f>
        <v>0</v>
      </c>
      <c r="UPL36">
        <f>Parameters!UPL238</f>
        <v>0</v>
      </c>
      <c r="UPM36">
        <f>Parameters!UPM238</f>
        <v>0</v>
      </c>
      <c r="UPN36">
        <f>Parameters!UPN238</f>
        <v>0</v>
      </c>
      <c r="UPO36">
        <f>Parameters!UPO238</f>
        <v>0</v>
      </c>
      <c r="UPP36">
        <f>Parameters!UPP238</f>
        <v>0</v>
      </c>
      <c r="UPQ36">
        <f>Parameters!UPQ238</f>
        <v>0</v>
      </c>
      <c r="UPR36">
        <f>Parameters!UPR238</f>
        <v>0</v>
      </c>
      <c r="UPS36">
        <f>Parameters!UPS238</f>
        <v>0</v>
      </c>
      <c r="UPT36">
        <f>Parameters!UPT238</f>
        <v>0</v>
      </c>
      <c r="UPU36">
        <f>Parameters!UPU238</f>
        <v>0</v>
      </c>
      <c r="UPV36">
        <f>Parameters!UPV238</f>
        <v>0</v>
      </c>
      <c r="UPW36">
        <f>Parameters!UPW238</f>
        <v>0</v>
      </c>
      <c r="UPX36">
        <f>Parameters!UPX238</f>
        <v>0</v>
      </c>
      <c r="UPY36">
        <f>Parameters!UPY238</f>
        <v>0</v>
      </c>
      <c r="UPZ36">
        <f>Parameters!UPZ238</f>
        <v>0</v>
      </c>
      <c r="UQA36">
        <f>Parameters!UQA238</f>
        <v>0</v>
      </c>
      <c r="UQB36">
        <f>Parameters!UQB238</f>
        <v>0</v>
      </c>
      <c r="UQC36">
        <f>Parameters!UQC238</f>
        <v>0</v>
      </c>
      <c r="UQD36">
        <f>Parameters!UQD238</f>
        <v>0</v>
      </c>
      <c r="UQE36">
        <f>Parameters!UQE238</f>
        <v>0</v>
      </c>
      <c r="UQF36">
        <f>Parameters!UQF238</f>
        <v>0</v>
      </c>
      <c r="UQG36">
        <f>Parameters!UQG238</f>
        <v>0</v>
      </c>
      <c r="UQH36">
        <f>Parameters!UQH238</f>
        <v>0</v>
      </c>
      <c r="UQI36">
        <f>Parameters!UQI238</f>
        <v>0</v>
      </c>
      <c r="UQJ36">
        <f>Parameters!UQJ238</f>
        <v>0</v>
      </c>
      <c r="UQK36">
        <f>Parameters!UQK238</f>
        <v>0</v>
      </c>
      <c r="UQL36">
        <f>Parameters!UQL238</f>
        <v>0</v>
      </c>
      <c r="UQM36">
        <f>Parameters!UQM238</f>
        <v>0</v>
      </c>
      <c r="UQN36">
        <f>Parameters!UQN238</f>
        <v>0</v>
      </c>
      <c r="UQO36">
        <f>Parameters!UQO238</f>
        <v>0</v>
      </c>
      <c r="UQP36">
        <f>Parameters!UQP238</f>
        <v>0</v>
      </c>
      <c r="UQQ36">
        <f>Parameters!UQQ238</f>
        <v>0</v>
      </c>
      <c r="UQR36">
        <f>Parameters!UQR238</f>
        <v>0</v>
      </c>
      <c r="UQS36">
        <f>Parameters!UQS238</f>
        <v>0</v>
      </c>
      <c r="UQT36">
        <f>Parameters!UQT238</f>
        <v>0</v>
      </c>
      <c r="UQU36">
        <f>Parameters!UQU238</f>
        <v>0</v>
      </c>
      <c r="UQV36">
        <f>Parameters!UQV238</f>
        <v>0</v>
      </c>
      <c r="UQW36">
        <f>Parameters!UQW238</f>
        <v>0</v>
      </c>
      <c r="UQX36">
        <f>Parameters!UQX238</f>
        <v>0</v>
      </c>
      <c r="UQY36">
        <f>Parameters!UQY238</f>
        <v>0</v>
      </c>
      <c r="UQZ36">
        <f>Parameters!UQZ238</f>
        <v>0</v>
      </c>
      <c r="URA36">
        <f>Parameters!URA238</f>
        <v>0</v>
      </c>
      <c r="URB36">
        <f>Parameters!URB238</f>
        <v>0</v>
      </c>
      <c r="URC36">
        <f>Parameters!URC238</f>
        <v>0</v>
      </c>
      <c r="URD36">
        <f>Parameters!URD238</f>
        <v>0</v>
      </c>
      <c r="URE36">
        <f>Parameters!URE238</f>
        <v>0</v>
      </c>
      <c r="URF36">
        <f>Parameters!URF238</f>
        <v>0</v>
      </c>
      <c r="URG36">
        <f>Parameters!URG238</f>
        <v>0</v>
      </c>
      <c r="URH36">
        <f>Parameters!URH238</f>
        <v>0</v>
      </c>
      <c r="URI36">
        <f>Parameters!URI238</f>
        <v>0</v>
      </c>
      <c r="URJ36">
        <f>Parameters!URJ238</f>
        <v>0</v>
      </c>
      <c r="URK36">
        <f>Parameters!URK238</f>
        <v>0</v>
      </c>
      <c r="URL36">
        <f>Parameters!URL238</f>
        <v>0</v>
      </c>
      <c r="URM36">
        <f>Parameters!URM238</f>
        <v>0</v>
      </c>
      <c r="URN36">
        <f>Parameters!URN238</f>
        <v>0</v>
      </c>
      <c r="URO36">
        <f>Parameters!URO238</f>
        <v>0</v>
      </c>
      <c r="URP36">
        <f>Parameters!URP238</f>
        <v>0</v>
      </c>
      <c r="URQ36">
        <f>Parameters!URQ238</f>
        <v>0</v>
      </c>
      <c r="URR36">
        <f>Parameters!URR238</f>
        <v>0</v>
      </c>
      <c r="URS36">
        <f>Parameters!URS238</f>
        <v>0</v>
      </c>
      <c r="URT36">
        <f>Parameters!URT238</f>
        <v>0</v>
      </c>
      <c r="URU36">
        <f>Parameters!URU238</f>
        <v>0</v>
      </c>
      <c r="URV36">
        <f>Parameters!URV238</f>
        <v>0</v>
      </c>
      <c r="URW36">
        <f>Parameters!URW238</f>
        <v>0</v>
      </c>
      <c r="URX36">
        <f>Parameters!URX238</f>
        <v>0</v>
      </c>
      <c r="URY36">
        <f>Parameters!URY238</f>
        <v>0</v>
      </c>
      <c r="URZ36">
        <f>Parameters!URZ238</f>
        <v>0</v>
      </c>
      <c r="USA36">
        <f>Parameters!USA238</f>
        <v>0</v>
      </c>
      <c r="USB36">
        <f>Parameters!USB238</f>
        <v>0</v>
      </c>
      <c r="USC36">
        <f>Parameters!USC238</f>
        <v>0</v>
      </c>
      <c r="USD36">
        <f>Parameters!USD238</f>
        <v>0</v>
      </c>
      <c r="USE36">
        <f>Parameters!USE238</f>
        <v>0</v>
      </c>
      <c r="USF36">
        <f>Parameters!USF238</f>
        <v>0</v>
      </c>
      <c r="USG36">
        <f>Parameters!USG238</f>
        <v>0</v>
      </c>
      <c r="USH36">
        <f>Parameters!USH238</f>
        <v>0</v>
      </c>
      <c r="USI36">
        <f>Parameters!USI238</f>
        <v>0</v>
      </c>
      <c r="USJ36">
        <f>Parameters!USJ238</f>
        <v>0</v>
      </c>
      <c r="USK36">
        <f>Parameters!USK238</f>
        <v>0</v>
      </c>
      <c r="USL36">
        <f>Parameters!USL238</f>
        <v>0</v>
      </c>
      <c r="USM36">
        <f>Parameters!USM238</f>
        <v>0</v>
      </c>
      <c r="USN36">
        <f>Parameters!USN238</f>
        <v>0</v>
      </c>
      <c r="USO36">
        <f>Parameters!USO238</f>
        <v>0</v>
      </c>
      <c r="USP36">
        <f>Parameters!USP238</f>
        <v>0</v>
      </c>
      <c r="USQ36">
        <f>Parameters!USQ238</f>
        <v>0</v>
      </c>
      <c r="USR36">
        <f>Parameters!USR238</f>
        <v>0</v>
      </c>
      <c r="USS36">
        <f>Parameters!USS238</f>
        <v>0</v>
      </c>
      <c r="UST36">
        <f>Parameters!UST238</f>
        <v>0</v>
      </c>
      <c r="USU36">
        <f>Parameters!USU238</f>
        <v>0</v>
      </c>
      <c r="USV36">
        <f>Parameters!USV238</f>
        <v>0</v>
      </c>
      <c r="USW36">
        <f>Parameters!USW238</f>
        <v>0</v>
      </c>
      <c r="USX36">
        <f>Parameters!USX238</f>
        <v>0</v>
      </c>
      <c r="USY36">
        <f>Parameters!USY238</f>
        <v>0</v>
      </c>
      <c r="USZ36">
        <f>Parameters!USZ238</f>
        <v>0</v>
      </c>
      <c r="UTA36">
        <f>Parameters!UTA238</f>
        <v>0</v>
      </c>
      <c r="UTB36">
        <f>Parameters!UTB238</f>
        <v>0</v>
      </c>
      <c r="UTC36">
        <f>Parameters!UTC238</f>
        <v>0</v>
      </c>
      <c r="UTD36">
        <f>Parameters!UTD238</f>
        <v>0</v>
      </c>
      <c r="UTE36">
        <f>Parameters!UTE238</f>
        <v>0</v>
      </c>
      <c r="UTF36">
        <f>Parameters!UTF238</f>
        <v>0</v>
      </c>
      <c r="UTG36">
        <f>Parameters!UTG238</f>
        <v>0</v>
      </c>
      <c r="UTH36">
        <f>Parameters!UTH238</f>
        <v>0</v>
      </c>
      <c r="UTI36">
        <f>Parameters!UTI238</f>
        <v>0</v>
      </c>
      <c r="UTJ36">
        <f>Parameters!UTJ238</f>
        <v>0</v>
      </c>
      <c r="UTK36">
        <f>Parameters!UTK238</f>
        <v>0</v>
      </c>
      <c r="UTL36">
        <f>Parameters!UTL238</f>
        <v>0</v>
      </c>
      <c r="UTM36">
        <f>Parameters!UTM238</f>
        <v>0</v>
      </c>
      <c r="UTN36">
        <f>Parameters!UTN238</f>
        <v>0</v>
      </c>
      <c r="UTO36">
        <f>Parameters!UTO238</f>
        <v>0</v>
      </c>
      <c r="UTP36">
        <f>Parameters!UTP238</f>
        <v>0</v>
      </c>
      <c r="UTQ36">
        <f>Parameters!UTQ238</f>
        <v>0</v>
      </c>
      <c r="UTR36">
        <f>Parameters!UTR238</f>
        <v>0</v>
      </c>
      <c r="UTS36">
        <f>Parameters!UTS238</f>
        <v>0</v>
      </c>
      <c r="UTT36">
        <f>Parameters!UTT238</f>
        <v>0</v>
      </c>
      <c r="UTU36">
        <f>Parameters!UTU238</f>
        <v>0</v>
      </c>
      <c r="UTV36">
        <f>Parameters!UTV238</f>
        <v>0</v>
      </c>
      <c r="UTW36">
        <f>Parameters!UTW238</f>
        <v>0</v>
      </c>
      <c r="UTX36">
        <f>Parameters!UTX238</f>
        <v>0</v>
      </c>
      <c r="UTY36">
        <f>Parameters!UTY238</f>
        <v>0</v>
      </c>
      <c r="UTZ36">
        <f>Parameters!UTZ238</f>
        <v>0</v>
      </c>
      <c r="UUA36">
        <f>Parameters!UUA238</f>
        <v>0</v>
      </c>
      <c r="UUB36">
        <f>Parameters!UUB238</f>
        <v>0</v>
      </c>
      <c r="UUC36">
        <f>Parameters!UUC238</f>
        <v>0</v>
      </c>
      <c r="UUD36">
        <f>Parameters!UUD238</f>
        <v>0</v>
      </c>
      <c r="UUE36">
        <f>Parameters!UUE238</f>
        <v>0</v>
      </c>
      <c r="UUF36">
        <f>Parameters!UUF238</f>
        <v>0</v>
      </c>
      <c r="UUG36">
        <f>Parameters!UUG238</f>
        <v>0</v>
      </c>
      <c r="UUH36">
        <f>Parameters!UUH238</f>
        <v>0</v>
      </c>
      <c r="UUI36">
        <f>Parameters!UUI238</f>
        <v>0</v>
      </c>
      <c r="UUJ36">
        <f>Parameters!UUJ238</f>
        <v>0</v>
      </c>
      <c r="UUK36">
        <f>Parameters!UUK238</f>
        <v>0</v>
      </c>
      <c r="UUL36">
        <f>Parameters!UUL238</f>
        <v>0</v>
      </c>
      <c r="UUM36">
        <f>Parameters!UUM238</f>
        <v>0</v>
      </c>
      <c r="UUN36">
        <f>Parameters!UUN238</f>
        <v>0</v>
      </c>
      <c r="UUO36">
        <f>Parameters!UUO238</f>
        <v>0</v>
      </c>
      <c r="UUP36">
        <f>Parameters!UUP238</f>
        <v>0</v>
      </c>
      <c r="UUQ36">
        <f>Parameters!UUQ238</f>
        <v>0</v>
      </c>
      <c r="UUR36">
        <f>Parameters!UUR238</f>
        <v>0</v>
      </c>
      <c r="UUS36">
        <f>Parameters!UUS238</f>
        <v>0</v>
      </c>
      <c r="UUT36">
        <f>Parameters!UUT238</f>
        <v>0</v>
      </c>
      <c r="UUU36">
        <f>Parameters!UUU238</f>
        <v>0</v>
      </c>
      <c r="UUV36">
        <f>Parameters!UUV238</f>
        <v>0</v>
      </c>
      <c r="UUW36">
        <f>Parameters!UUW238</f>
        <v>0</v>
      </c>
      <c r="UUX36">
        <f>Parameters!UUX238</f>
        <v>0</v>
      </c>
      <c r="UUY36">
        <f>Parameters!UUY238</f>
        <v>0</v>
      </c>
      <c r="UUZ36">
        <f>Parameters!UUZ238</f>
        <v>0</v>
      </c>
      <c r="UVA36">
        <f>Parameters!UVA238</f>
        <v>0</v>
      </c>
      <c r="UVB36">
        <f>Parameters!UVB238</f>
        <v>0</v>
      </c>
      <c r="UVC36">
        <f>Parameters!UVC238</f>
        <v>0</v>
      </c>
      <c r="UVD36">
        <f>Parameters!UVD238</f>
        <v>0</v>
      </c>
      <c r="UVE36">
        <f>Parameters!UVE238</f>
        <v>0</v>
      </c>
      <c r="UVF36">
        <f>Parameters!UVF238</f>
        <v>0</v>
      </c>
      <c r="UVG36">
        <f>Parameters!UVG238</f>
        <v>0</v>
      </c>
      <c r="UVH36">
        <f>Parameters!UVH238</f>
        <v>0</v>
      </c>
      <c r="UVI36">
        <f>Parameters!UVI238</f>
        <v>0</v>
      </c>
      <c r="UVJ36">
        <f>Parameters!UVJ238</f>
        <v>0</v>
      </c>
      <c r="UVK36">
        <f>Parameters!UVK238</f>
        <v>0</v>
      </c>
      <c r="UVL36">
        <f>Parameters!UVL238</f>
        <v>0</v>
      </c>
      <c r="UVM36">
        <f>Parameters!UVM238</f>
        <v>0</v>
      </c>
      <c r="UVN36">
        <f>Parameters!UVN238</f>
        <v>0</v>
      </c>
      <c r="UVO36">
        <f>Parameters!UVO238</f>
        <v>0</v>
      </c>
      <c r="UVP36">
        <f>Parameters!UVP238</f>
        <v>0</v>
      </c>
      <c r="UVQ36">
        <f>Parameters!UVQ238</f>
        <v>0</v>
      </c>
      <c r="UVR36">
        <f>Parameters!UVR238</f>
        <v>0</v>
      </c>
      <c r="UVS36">
        <f>Parameters!UVS238</f>
        <v>0</v>
      </c>
      <c r="UVT36">
        <f>Parameters!UVT238</f>
        <v>0</v>
      </c>
      <c r="UVU36">
        <f>Parameters!UVU238</f>
        <v>0</v>
      </c>
      <c r="UVV36">
        <f>Parameters!UVV238</f>
        <v>0</v>
      </c>
      <c r="UVW36">
        <f>Parameters!UVW238</f>
        <v>0</v>
      </c>
      <c r="UVX36">
        <f>Parameters!UVX238</f>
        <v>0</v>
      </c>
      <c r="UVY36">
        <f>Parameters!UVY238</f>
        <v>0</v>
      </c>
      <c r="UVZ36">
        <f>Parameters!UVZ238</f>
        <v>0</v>
      </c>
      <c r="UWA36">
        <f>Parameters!UWA238</f>
        <v>0</v>
      </c>
      <c r="UWB36">
        <f>Parameters!UWB238</f>
        <v>0</v>
      </c>
      <c r="UWC36">
        <f>Parameters!UWC238</f>
        <v>0</v>
      </c>
      <c r="UWD36">
        <f>Parameters!UWD238</f>
        <v>0</v>
      </c>
      <c r="UWE36">
        <f>Parameters!UWE238</f>
        <v>0</v>
      </c>
      <c r="UWF36">
        <f>Parameters!UWF238</f>
        <v>0</v>
      </c>
      <c r="UWG36">
        <f>Parameters!UWG238</f>
        <v>0</v>
      </c>
      <c r="UWH36">
        <f>Parameters!UWH238</f>
        <v>0</v>
      </c>
      <c r="UWI36">
        <f>Parameters!UWI238</f>
        <v>0</v>
      </c>
      <c r="UWJ36">
        <f>Parameters!UWJ238</f>
        <v>0</v>
      </c>
      <c r="UWK36">
        <f>Parameters!UWK238</f>
        <v>0</v>
      </c>
      <c r="UWL36">
        <f>Parameters!UWL238</f>
        <v>0</v>
      </c>
      <c r="UWM36">
        <f>Parameters!UWM238</f>
        <v>0</v>
      </c>
      <c r="UWN36">
        <f>Parameters!UWN238</f>
        <v>0</v>
      </c>
      <c r="UWO36">
        <f>Parameters!UWO238</f>
        <v>0</v>
      </c>
      <c r="UWP36">
        <f>Parameters!UWP238</f>
        <v>0</v>
      </c>
      <c r="UWQ36">
        <f>Parameters!UWQ238</f>
        <v>0</v>
      </c>
      <c r="UWR36">
        <f>Parameters!UWR238</f>
        <v>0</v>
      </c>
      <c r="UWS36">
        <f>Parameters!UWS238</f>
        <v>0</v>
      </c>
      <c r="UWT36">
        <f>Parameters!UWT238</f>
        <v>0</v>
      </c>
      <c r="UWU36">
        <f>Parameters!UWU238</f>
        <v>0</v>
      </c>
      <c r="UWV36">
        <f>Parameters!UWV238</f>
        <v>0</v>
      </c>
      <c r="UWW36">
        <f>Parameters!UWW238</f>
        <v>0</v>
      </c>
      <c r="UWX36">
        <f>Parameters!UWX238</f>
        <v>0</v>
      </c>
      <c r="UWY36">
        <f>Parameters!UWY238</f>
        <v>0</v>
      </c>
      <c r="UWZ36">
        <f>Parameters!UWZ238</f>
        <v>0</v>
      </c>
      <c r="UXA36">
        <f>Parameters!UXA238</f>
        <v>0</v>
      </c>
      <c r="UXB36">
        <f>Parameters!UXB238</f>
        <v>0</v>
      </c>
      <c r="UXC36">
        <f>Parameters!UXC238</f>
        <v>0</v>
      </c>
      <c r="UXD36">
        <f>Parameters!UXD238</f>
        <v>0</v>
      </c>
      <c r="UXE36">
        <f>Parameters!UXE238</f>
        <v>0</v>
      </c>
      <c r="UXF36">
        <f>Parameters!UXF238</f>
        <v>0</v>
      </c>
      <c r="UXG36">
        <f>Parameters!UXG238</f>
        <v>0</v>
      </c>
      <c r="UXH36">
        <f>Parameters!UXH238</f>
        <v>0</v>
      </c>
      <c r="UXI36">
        <f>Parameters!UXI238</f>
        <v>0</v>
      </c>
      <c r="UXJ36">
        <f>Parameters!UXJ238</f>
        <v>0</v>
      </c>
      <c r="UXK36">
        <f>Parameters!UXK238</f>
        <v>0</v>
      </c>
      <c r="UXL36">
        <f>Parameters!UXL238</f>
        <v>0</v>
      </c>
      <c r="UXM36">
        <f>Parameters!UXM238</f>
        <v>0</v>
      </c>
      <c r="UXN36">
        <f>Parameters!UXN238</f>
        <v>0</v>
      </c>
      <c r="UXO36">
        <f>Parameters!UXO238</f>
        <v>0</v>
      </c>
      <c r="UXP36">
        <f>Parameters!UXP238</f>
        <v>0</v>
      </c>
      <c r="UXQ36">
        <f>Parameters!UXQ238</f>
        <v>0</v>
      </c>
      <c r="UXR36">
        <f>Parameters!UXR238</f>
        <v>0</v>
      </c>
      <c r="UXS36">
        <f>Parameters!UXS238</f>
        <v>0</v>
      </c>
      <c r="UXT36">
        <f>Parameters!UXT238</f>
        <v>0</v>
      </c>
      <c r="UXU36">
        <f>Parameters!UXU238</f>
        <v>0</v>
      </c>
      <c r="UXV36">
        <f>Parameters!UXV238</f>
        <v>0</v>
      </c>
      <c r="UXW36">
        <f>Parameters!UXW238</f>
        <v>0</v>
      </c>
      <c r="UXX36">
        <f>Parameters!UXX238</f>
        <v>0</v>
      </c>
      <c r="UXY36">
        <f>Parameters!UXY238</f>
        <v>0</v>
      </c>
      <c r="UXZ36">
        <f>Parameters!UXZ238</f>
        <v>0</v>
      </c>
      <c r="UYA36">
        <f>Parameters!UYA238</f>
        <v>0</v>
      </c>
      <c r="UYB36">
        <f>Parameters!UYB238</f>
        <v>0</v>
      </c>
      <c r="UYC36">
        <f>Parameters!UYC238</f>
        <v>0</v>
      </c>
      <c r="UYD36">
        <f>Parameters!UYD238</f>
        <v>0</v>
      </c>
      <c r="UYE36">
        <f>Parameters!UYE238</f>
        <v>0</v>
      </c>
      <c r="UYF36">
        <f>Parameters!UYF238</f>
        <v>0</v>
      </c>
      <c r="UYG36">
        <f>Parameters!UYG238</f>
        <v>0</v>
      </c>
      <c r="UYH36">
        <f>Parameters!UYH238</f>
        <v>0</v>
      </c>
      <c r="UYI36">
        <f>Parameters!UYI238</f>
        <v>0</v>
      </c>
      <c r="UYJ36">
        <f>Parameters!UYJ238</f>
        <v>0</v>
      </c>
      <c r="UYK36">
        <f>Parameters!UYK238</f>
        <v>0</v>
      </c>
      <c r="UYL36">
        <f>Parameters!UYL238</f>
        <v>0</v>
      </c>
      <c r="UYM36">
        <f>Parameters!UYM238</f>
        <v>0</v>
      </c>
      <c r="UYN36">
        <f>Parameters!UYN238</f>
        <v>0</v>
      </c>
      <c r="UYO36">
        <f>Parameters!UYO238</f>
        <v>0</v>
      </c>
      <c r="UYP36">
        <f>Parameters!UYP238</f>
        <v>0</v>
      </c>
      <c r="UYQ36">
        <f>Parameters!UYQ238</f>
        <v>0</v>
      </c>
      <c r="UYR36">
        <f>Parameters!UYR238</f>
        <v>0</v>
      </c>
      <c r="UYS36">
        <f>Parameters!UYS238</f>
        <v>0</v>
      </c>
      <c r="UYT36">
        <f>Parameters!UYT238</f>
        <v>0</v>
      </c>
      <c r="UYU36">
        <f>Parameters!UYU238</f>
        <v>0</v>
      </c>
      <c r="UYV36">
        <f>Parameters!UYV238</f>
        <v>0</v>
      </c>
      <c r="UYW36">
        <f>Parameters!UYW238</f>
        <v>0</v>
      </c>
      <c r="UYX36">
        <f>Parameters!UYX238</f>
        <v>0</v>
      </c>
      <c r="UYY36">
        <f>Parameters!UYY238</f>
        <v>0</v>
      </c>
      <c r="UYZ36">
        <f>Parameters!UYZ238</f>
        <v>0</v>
      </c>
      <c r="UZA36">
        <f>Parameters!UZA238</f>
        <v>0</v>
      </c>
      <c r="UZB36">
        <f>Parameters!UZB238</f>
        <v>0</v>
      </c>
      <c r="UZC36">
        <f>Parameters!UZC238</f>
        <v>0</v>
      </c>
      <c r="UZD36">
        <f>Parameters!UZD238</f>
        <v>0</v>
      </c>
      <c r="UZE36">
        <f>Parameters!UZE238</f>
        <v>0</v>
      </c>
      <c r="UZF36">
        <f>Parameters!UZF238</f>
        <v>0</v>
      </c>
      <c r="UZG36">
        <f>Parameters!UZG238</f>
        <v>0</v>
      </c>
      <c r="UZH36">
        <f>Parameters!UZH238</f>
        <v>0</v>
      </c>
      <c r="UZI36">
        <f>Parameters!UZI238</f>
        <v>0</v>
      </c>
      <c r="UZJ36">
        <f>Parameters!UZJ238</f>
        <v>0</v>
      </c>
      <c r="UZK36">
        <f>Parameters!UZK238</f>
        <v>0</v>
      </c>
      <c r="UZL36">
        <f>Parameters!UZL238</f>
        <v>0</v>
      </c>
      <c r="UZM36">
        <f>Parameters!UZM238</f>
        <v>0</v>
      </c>
      <c r="UZN36">
        <f>Parameters!UZN238</f>
        <v>0</v>
      </c>
      <c r="UZO36">
        <f>Parameters!UZO238</f>
        <v>0</v>
      </c>
      <c r="UZP36">
        <f>Parameters!UZP238</f>
        <v>0</v>
      </c>
      <c r="UZQ36">
        <f>Parameters!UZQ238</f>
        <v>0</v>
      </c>
      <c r="UZR36">
        <f>Parameters!UZR238</f>
        <v>0</v>
      </c>
      <c r="UZS36">
        <f>Parameters!UZS238</f>
        <v>0</v>
      </c>
      <c r="UZT36">
        <f>Parameters!UZT238</f>
        <v>0</v>
      </c>
      <c r="UZU36">
        <f>Parameters!UZU238</f>
        <v>0</v>
      </c>
      <c r="UZV36">
        <f>Parameters!UZV238</f>
        <v>0</v>
      </c>
      <c r="UZW36">
        <f>Parameters!UZW238</f>
        <v>0</v>
      </c>
      <c r="UZX36">
        <f>Parameters!UZX238</f>
        <v>0</v>
      </c>
      <c r="UZY36">
        <f>Parameters!UZY238</f>
        <v>0</v>
      </c>
      <c r="UZZ36">
        <f>Parameters!UZZ238</f>
        <v>0</v>
      </c>
      <c r="VAA36">
        <f>Parameters!VAA238</f>
        <v>0</v>
      </c>
      <c r="VAB36">
        <f>Parameters!VAB238</f>
        <v>0</v>
      </c>
      <c r="VAC36">
        <f>Parameters!VAC238</f>
        <v>0</v>
      </c>
      <c r="VAD36">
        <f>Parameters!VAD238</f>
        <v>0</v>
      </c>
      <c r="VAE36">
        <f>Parameters!VAE238</f>
        <v>0</v>
      </c>
      <c r="VAF36">
        <f>Parameters!VAF238</f>
        <v>0</v>
      </c>
      <c r="VAG36">
        <f>Parameters!VAG238</f>
        <v>0</v>
      </c>
      <c r="VAH36">
        <f>Parameters!VAH238</f>
        <v>0</v>
      </c>
      <c r="VAI36">
        <f>Parameters!VAI238</f>
        <v>0</v>
      </c>
      <c r="VAJ36">
        <f>Parameters!VAJ238</f>
        <v>0</v>
      </c>
      <c r="VAK36">
        <f>Parameters!VAK238</f>
        <v>0</v>
      </c>
      <c r="VAL36">
        <f>Parameters!VAL238</f>
        <v>0</v>
      </c>
      <c r="VAM36">
        <f>Parameters!VAM238</f>
        <v>0</v>
      </c>
      <c r="VAN36">
        <f>Parameters!VAN238</f>
        <v>0</v>
      </c>
      <c r="VAO36">
        <f>Parameters!VAO238</f>
        <v>0</v>
      </c>
      <c r="VAP36">
        <f>Parameters!VAP238</f>
        <v>0</v>
      </c>
      <c r="VAQ36">
        <f>Parameters!VAQ238</f>
        <v>0</v>
      </c>
      <c r="VAR36">
        <f>Parameters!VAR238</f>
        <v>0</v>
      </c>
      <c r="VAS36">
        <f>Parameters!VAS238</f>
        <v>0</v>
      </c>
      <c r="VAT36">
        <f>Parameters!VAT238</f>
        <v>0</v>
      </c>
      <c r="VAU36">
        <f>Parameters!VAU238</f>
        <v>0</v>
      </c>
      <c r="VAV36">
        <f>Parameters!VAV238</f>
        <v>0</v>
      </c>
      <c r="VAW36">
        <f>Parameters!VAW238</f>
        <v>0</v>
      </c>
      <c r="VAX36">
        <f>Parameters!VAX238</f>
        <v>0</v>
      </c>
      <c r="VAY36">
        <f>Parameters!VAY238</f>
        <v>0</v>
      </c>
      <c r="VAZ36">
        <f>Parameters!VAZ238</f>
        <v>0</v>
      </c>
      <c r="VBA36">
        <f>Parameters!VBA238</f>
        <v>0</v>
      </c>
      <c r="VBB36">
        <f>Parameters!VBB238</f>
        <v>0</v>
      </c>
      <c r="VBC36">
        <f>Parameters!VBC238</f>
        <v>0</v>
      </c>
      <c r="VBD36">
        <f>Parameters!VBD238</f>
        <v>0</v>
      </c>
      <c r="VBE36">
        <f>Parameters!VBE238</f>
        <v>0</v>
      </c>
      <c r="VBF36">
        <f>Parameters!VBF238</f>
        <v>0</v>
      </c>
      <c r="VBG36">
        <f>Parameters!VBG238</f>
        <v>0</v>
      </c>
      <c r="VBH36">
        <f>Parameters!VBH238</f>
        <v>0</v>
      </c>
      <c r="VBI36">
        <f>Parameters!VBI238</f>
        <v>0</v>
      </c>
      <c r="VBJ36">
        <f>Parameters!VBJ238</f>
        <v>0</v>
      </c>
      <c r="VBK36">
        <f>Parameters!VBK238</f>
        <v>0</v>
      </c>
      <c r="VBL36">
        <f>Parameters!VBL238</f>
        <v>0</v>
      </c>
      <c r="VBM36">
        <f>Parameters!VBM238</f>
        <v>0</v>
      </c>
      <c r="VBN36">
        <f>Parameters!VBN238</f>
        <v>0</v>
      </c>
      <c r="VBO36">
        <f>Parameters!VBO238</f>
        <v>0</v>
      </c>
      <c r="VBP36">
        <f>Parameters!VBP238</f>
        <v>0</v>
      </c>
      <c r="VBQ36">
        <f>Parameters!VBQ238</f>
        <v>0</v>
      </c>
      <c r="VBR36">
        <f>Parameters!VBR238</f>
        <v>0</v>
      </c>
      <c r="VBS36">
        <f>Parameters!VBS238</f>
        <v>0</v>
      </c>
      <c r="VBT36">
        <f>Parameters!VBT238</f>
        <v>0</v>
      </c>
      <c r="VBU36">
        <f>Parameters!VBU238</f>
        <v>0</v>
      </c>
      <c r="VBV36">
        <f>Parameters!VBV238</f>
        <v>0</v>
      </c>
      <c r="VBW36">
        <f>Parameters!VBW238</f>
        <v>0</v>
      </c>
      <c r="VBX36">
        <f>Parameters!VBX238</f>
        <v>0</v>
      </c>
      <c r="VBY36">
        <f>Parameters!VBY238</f>
        <v>0</v>
      </c>
      <c r="VBZ36">
        <f>Parameters!VBZ238</f>
        <v>0</v>
      </c>
      <c r="VCA36">
        <f>Parameters!VCA238</f>
        <v>0</v>
      </c>
      <c r="VCB36">
        <f>Parameters!VCB238</f>
        <v>0</v>
      </c>
      <c r="VCC36">
        <f>Parameters!VCC238</f>
        <v>0</v>
      </c>
      <c r="VCD36">
        <f>Parameters!VCD238</f>
        <v>0</v>
      </c>
      <c r="VCE36">
        <f>Parameters!VCE238</f>
        <v>0</v>
      </c>
      <c r="VCF36">
        <f>Parameters!VCF238</f>
        <v>0</v>
      </c>
      <c r="VCG36">
        <f>Parameters!VCG238</f>
        <v>0</v>
      </c>
      <c r="VCH36">
        <f>Parameters!VCH238</f>
        <v>0</v>
      </c>
      <c r="VCI36">
        <f>Parameters!VCI238</f>
        <v>0</v>
      </c>
      <c r="VCJ36">
        <f>Parameters!VCJ238</f>
        <v>0</v>
      </c>
      <c r="VCK36">
        <f>Parameters!VCK238</f>
        <v>0</v>
      </c>
      <c r="VCL36">
        <f>Parameters!VCL238</f>
        <v>0</v>
      </c>
      <c r="VCM36">
        <f>Parameters!VCM238</f>
        <v>0</v>
      </c>
      <c r="VCN36">
        <f>Parameters!VCN238</f>
        <v>0</v>
      </c>
      <c r="VCO36">
        <f>Parameters!VCO238</f>
        <v>0</v>
      </c>
      <c r="VCP36">
        <f>Parameters!VCP238</f>
        <v>0</v>
      </c>
      <c r="VCQ36">
        <f>Parameters!VCQ238</f>
        <v>0</v>
      </c>
      <c r="VCR36">
        <f>Parameters!VCR238</f>
        <v>0</v>
      </c>
      <c r="VCS36">
        <f>Parameters!VCS238</f>
        <v>0</v>
      </c>
      <c r="VCT36">
        <f>Parameters!VCT238</f>
        <v>0</v>
      </c>
      <c r="VCU36">
        <f>Parameters!VCU238</f>
        <v>0</v>
      </c>
      <c r="VCV36">
        <f>Parameters!VCV238</f>
        <v>0</v>
      </c>
      <c r="VCW36">
        <f>Parameters!VCW238</f>
        <v>0</v>
      </c>
      <c r="VCX36">
        <f>Parameters!VCX238</f>
        <v>0</v>
      </c>
      <c r="VCY36">
        <f>Parameters!VCY238</f>
        <v>0</v>
      </c>
      <c r="VCZ36">
        <f>Parameters!VCZ238</f>
        <v>0</v>
      </c>
      <c r="VDA36">
        <f>Parameters!VDA238</f>
        <v>0</v>
      </c>
      <c r="VDB36">
        <f>Parameters!VDB238</f>
        <v>0</v>
      </c>
      <c r="VDC36">
        <f>Parameters!VDC238</f>
        <v>0</v>
      </c>
      <c r="VDD36">
        <f>Parameters!VDD238</f>
        <v>0</v>
      </c>
      <c r="VDE36">
        <f>Parameters!VDE238</f>
        <v>0</v>
      </c>
      <c r="VDF36">
        <f>Parameters!VDF238</f>
        <v>0</v>
      </c>
      <c r="VDG36">
        <f>Parameters!VDG238</f>
        <v>0</v>
      </c>
      <c r="VDH36">
        <f>Parameters!VDH238</f>
        <v>0</v>
      </c>
      <c r="VDI36">
        <f>Parameters!VDI238</f>
        <v>0</v>
      </c>
      <c r="VDJ36">
        <f>Parameters!VDJ238</f>
        <v>0</v>
      </c>
      <c r="VDK36">
        <f>Parameters!VDK238</f>
        <v>0</v>
      </c>
      <c r="VDL36">
        <f>Parameters!VDL238</f>
        <v>0</v>
      </c>
      <c r="VDM36">
        <f>Parameters!VDM238</f>
        <v>0</v>
      </c>
      <c r="VDN36">
        <f>Parameters!VDN238</f>
        <v>0</v>
      </c>
      <c r="VDO36">
        <f>Parameters!VDO238</f>
        <v>0</v>
      </c>
      <c r="VDP36">
        <f>Parameters!VDP238</f>
        <v>0</v>
      </c>
      <c r="VDQ36">
        <f>Parameters!VDQ238</f>
        <v>0</v>
      </c>
      <c r="VDR36">
        <f>Parameters!VDR238</f>
        <v>0</v>
      </c>
      <c r="VDS36">
        <f>Parameters!VDS238</f>
        <v>0</v>
      </c>
      <c r="VDT36">
        <f>Parameters!VDT238</f>
        <v>0</v>
      </c>
      <c r="VDU36">
        <f>Parameters!VDU238</f>
        <v>0</v>
      </c>
      <c r="VDV36">
        <f>Parameters!VDV238</f>
        <v>0</v>
      </c>
      <c r="VDW36">
        <f>Parameters!VDW238</f>
        <v>0</v>
      </c>
      <c r="VDX36">
        <f>Parameters!VDX238</f>
        <v>0</v>
      </c>
      <c r="VDY36">
        <f>Parameters!VDY238</f>
        <v>0</v>
      </c>
      <c r="VDZ36">
        <f>Parameters!VDZ238</f>
        <v>0</v>
      </c>
      <c r="VEA36">
        <f>Parameters!VEA238</f>
        <v>0</v>
      </c>
      <c r="VEB36">
        <f>Parameters!VEB238</f>
        <v>0</v>
      </c>
      <c r="VEC36">
        <f>Parameters!VEC238</f>
        <v>0</v>
      </c>
      <c r="VED36">
        <f>Parameters!VED238</f>
        <v>0</v>
      </c>
      <c r="VEE36">
        <f>Parameters!VEE238</f>
        <v>0</v>
      </c>
      <c r="VEF36">
        <f>Parameters!VEF238</f>
        <v>0</v>
      </c>
      <c r="VEG36">
        <f>Parameters!VEG238</f>
        <v>0</v>
      </c>
      <c r="VEH36">
        <f>Parameters!VEH238</f>
        <v>0</v>
      </c>
      <c r="VEI36">
        <f>Parameters!VEI238</f>
        <v>0</v>
      </c>
      <c r="VEJ36">
        <f>Parameters!VEJ238</f>
        <v>0</v>
      </c>
      <c r="VEK36">
        <f>Parameters!VEK238</f>
        <v>0</v>
      </c>
      <c r="VEL36">
        <f>Parameters!VEL238</f>
        <v>0</v>
      </c>
      <c r="VEM36">
        <f>Parameters!VEM238</f>
        <v>0</v>
      </c>
      <c r="VEN36">
        <f>Parameters!VEN238</f>
        <v>0</v>
      </c>
      <c r="VEO36">
        <f>Parameters!VEO238</f>
        <v>0</v>
      </c>
      <c r="VEP36">
        <f>Parameters!VEP238</f>
        <v>0</v>
      </c>
      <c r="VEQ36">
        <f>Parameters!VEQ238</f>
        <v>0</v>
      </c>
      <c r="VER36">
        <f>Parameters!VER238</f>
        <v>0</v>
      </c>
      <c r="VES36">
        <f>Parameters!VES238</f>
        <v>0</v>
      </c>
      <c r="VET36">
        <f>Parameters!VET238</f>
        <v>0</v>
      </c>
      <c r="VEU36">
        <f>Parameters!VEU238</f>
        <v>0</v>
      </c>
      <c r="VEV36">
        <f>Parameters!VEV238</f>
        <v>0</v>
      </c>
      <c r="VEW36">
        <f>Parameters!VEW238</f>
        <v>0</v>
      </c>
      <c r="VEX36">
        <f>Parameters!VEX238</f>
        <v>0</v>
      </c>
      <c r="VEY36">
        <f>Parameters!VEY238</f>
        <v>0</v>
      </c>
      <c r="VEZ36">
        <f>Parameters!VEZ238</f>
        <v>0</v>
      </c>
      <c r="VFA36">
        <f>Parameters!VFA238</f>
        <v>0</v>
      </c>
      <c r="VFB36">
        <f>Parameters!VFB238</f>
        <v>0</v>
      </c>
      <c r="VFC36">
        <f>Parameters!VFC238</f>
        <v>0</v>
      </c>
      <c r="VFD36">
        <f>Parameters!VFD238</f>
        <v>0</v>
      </c>
      <c r="VFE36">
        <f>Parameters!VFE238</f>
        <v>0</v>
      </c>
      <c r="VFF36">
        <f>Parameters!VFF238</f>
        <v>0</v>
      </c>
      <c r="VFG36">
        <f>Parameters!VFG238</f>
        <v>0</v>
      </c>
      <c r="VFH36">
        <f>Parameters!VFH238</f>
        <v>0</v>
      </c>
      <c r="VFI36">
        <f>Parameters!VFI238</f>
        <v>0</v>
      </c>
      <c r="VFJ36">
        <f>Parameters!VFJ238</f>
        <v>0</v>
      </c>
      <c r="VFK36">
        <f>Parameters!VFK238</f>
        <v>0</v>
      </c>
      <c r="VFL36">
        <f>Parameters!VFL238</f>
        <v>0</v>
      </c>
      <c r="VFM36">
        <f>Parameters!VFM238</f>
        <v>0</v>
      </c>
      <c r="VFN36">
        <f>Parameters!VFN238</f>
        <v>0</v>
      </c>
      <c r="VFO36">
        <f>Parameters!VFO238</f>
        <v>0</v>
      </c>
      <c r="VFP36">
        <f>Parameters!VFP238</f>
        <v>0</v>
      </c>
      <c r="VFQ36">
        <f>Parameters!VFQ238</f>
        <v>0</v>
      </c>
      <c r="VFR36">
        <f>Parameters!VFR238</f>
        <v>0</v>
      </c>
      <c r="VFS36">
        <f>Parameters!VFS238</f>
        <v>0</v>
      </c>
      <c r="VFT36">
        <f>Parameters!VFT238</f>
        <v>0</v>
      </c>
      <c r="VFU36">
        <f>Parameters!VFU238</f>
        <v>0</v>
      </c>
      <c r="VFV36">
        <f>Parameters!VFV238</f>
        <v>0</v>
      </c>
      <c r="VFW36">
        <f>Parameters!VFW238</f>
        <v>0</v>
      </c>
      <c r="VFX36">
        <f>Parameters!VFX238</f>
        <v>0</v>
      </c>
      <c r="VFY36">
        <f>Parameters!VFY238</f>
        <v>0</v>
      </c>
      <c r="VFZ36">
        <f>Parameters!VFZ238</f>
        <v>0</v>
      </c>
      <c r="VGA36">
        <f>Parameters!VGA238</f>
        <v>0</v>
      </c>
      <c r="VGB36">
        <f>Parameters!VGB238</f>
        <v>0</v>
      </c>
      <c r="VGC36">
        <f>Parameters!VGC238</f>
        <v>0</v>
      </c>
      <c r="VGD36">
        <f>Parameters!VGD238</f>
        <v>0</v>
      </c>
      <c r="VGE36">
        <f>Parameters!VGE238</f>
        <v>0</v>
      </c>
      <c r="VGF36">
        <f>Parameters!VGF238</f>
        <v>0</v>
      </c>
      <c r="VGG36">
        <f>Parameters!VGG238</f>
        <v>0</v>
      </c>
      <c r="VGH36">
        <f>Parameters!VGH238</f>
        <v>0</v>
      </c>
      <c r="VGI36">
        <f>Parameters!VGI238</f>
        <v>0</v>
      </c>
      <c r="VGJ36">
        <f>Parameters!VGJ238</f>
        <v>0</v>
      </c>
      <c r="VGK36">
        <f>Parameters!VGK238</f>
        <v>0</v>
      </c>
      <c r="VGL36">
        <f>Parameters!VGL238</f>
        <v>0</v>
      </c>
      <c r="VGM36">
        <f>Parameters!VGM238</f>
        <v>0</v>
      </c>
      <c r="VGN36">
        <f>Parameters!VGN238</f>
        <v>0</v>
      </c>
      <c r="VGO36">
        <f>Parameters!VGO238</f>
        <v>0</v>
      </c>
      <c r="VGP36">
        <f>Parameters!VGP238</f>
        <v>0</v>
      </c>
      <c r="VGQ36">
        <f>Parameters!VGQ238</f>
        <v>0</v>
      </c>
      <c r="VGR36">
        <f>Parameters!VGR238</f>
        <v>0</v>
      </c>
      <c r="VGS36">
        <f>Parameters!VGS238</f>
        <v>0</v>
      </c>
      <c r="VGT36">
        <f>Parameters!VGT238</f>
        <v>0</v>
      </c>
      <c r="VGU36">
        <f>Parameters!VGU238</f>
        <v>0</v>
      </c>
      <c r="VGV36">
        <f>Parameters!VGV238</f>
        <v>0</v>
      </c>
      <c r="VGW36">
        <f>Parameters!VGW238</f>
        <v>0</v>
      </c>
      <c r="VGX36">
        <f>Parameters!VGX238</f>
        <v>0</v>
      </c>
      <c r="VGY36">
        <f>Parameters!VGY238</f>
        <v>0</v>
      </c>
      <c r="VGZ36">
        <f>Parameters!VGZ238</f>
        <v>0</v>
      </c>
      <c r="VHA36">
        <f>Parameters!VHA238</f>
        <v>0</v>
      </c>
      <c r="VHB36">
        <f>Parameters!VHB238</f>
        <v>0</v>
      </c>
      <c r="VHC36">
        <f>Parameters!VHC238</f>
        <v>0</v>
      </c>
      <c r="VHD36">
        <f>Parameters!VHD238</f>
        <v>0</v>
      </c>
      <c r="VHE36">
        <f>Parameters!VHE238</f>
        <v>0</v>
      </c>
      <c r="VHF36">
        <f>Parameters!VHF238</f>
        <v>0</v>
      </c>
      <c r="VHG36">
        <f>Parameters!VHG238</f>
        <v>0</v>
      </c>
      <c r="VHH36">
        <f>Parameters!VHH238</f>
        <v>0</v>
      </c>
      <c r="VHI36">
        <f>Parameters!VHI238</f>
        <v>0</v>
      </c>
      <c r="VHJ36">
        <f>Parameters!VHJ238</f>
        <v>0</v>
      </c>
      <c r="VHK36">
        <f>Parameters!VHK238</f>
        <v>0</v>
      </c>
      <c r="VHL36">
        <f>Parameters!VHL238</f>
        <v>0</v>
      </c>
      <c r="VHM36">
        <f>Parameters!VHM238</f>
        <v>0</v>
      </c>
      <c r="VHN36">
        <f>Parameters!VHN238</f>
        <v>0</v>
      </c>
      <c r="VHO36">
        <f>Parameters!VHO238</f>
        <v>0</v>
      </c>
      <c r="VHP36">
        <f>Parameters!VHP238</f>
        <v>0</v>
      </c>
      <c r="VHQ36">
        <f>Parameters!VHQ238</f>
        <v>0</v>
      </c>
      <c r="VHR36">
        <f>Parameters!VHR238</f>
        <v>0</v>
      </c>
      <c r="VHS36">
        <f>Parameters!VHS238</f>
        <v>0</v>
      </c>
      <c r="VHT36">
        <f>Parameters!VHT238</f>
        <v>0</v>
      </c>
      <c r="VHU36">
        <f>Parameters!VHU238</f>
        <v>0</v>
      </c>
      <c r="VHV36">
        <f>Parameters!VHV238</f>
        <v>0</v>
      </c>
      <c r="VHW36">
        <f>Parameters!VHW238</f>
        <v>0</v>
      </c>
      <c r="VHX36">
        <f>Parameters!VHX238</f>
        <v>0</v>
      </c>
      <c r="VHY36">
        <f>Parameters!VHY238</f>
        <v>0</v>
      </c>
      <c r="VHZ36">
        <f>Parameters!VHZ238</f>
        <v>0</v>
      </c>
      <c r="VIA36">
        <f>Parameters!VIA238</f>
        <v>0</v>
      </c>
      <c r="VIB36">
        <f>Parameters!VIB238</f>
        <v>0</v>
      </c>
      <c r="VIC36">
        <f>Parameters!VIC238</f>
        <v>0</v>
      </c>
      <c r="VID36">
        <f>Parameters!VID238</f>
        <v>0</v>
      </c>
      <c r="VIE36">
        <f>Parameters!VIE238</f>
        <v>0</v>
      </c>
      <c r="VIF36">
        <f>Parameters!VIF238</f>
        <v>0</v>
      </c>
      <c r="VIG36">
        <f>Parameters!VIG238</f>
        <v>0</v>
      </c>
      <c r="VIH36">
        <f>Parameters!VIH238</f>
        <v>0</v>
      </c>
      <c r="VII36">
        <f>Parameters!VII238</f>
        <v>0</v>
      </c>
      <c r="VIJ36">
        <f>Parameters!VIJ238</f>
        <v>0</v>
      </c>
      <c r="VIK36">
        <f>Parameters!VIK238</f>
        <v>0</v>
      </c>
      <c r="VIL36">
        <f>Parameters!VIL238</f>
        <v>0</v>
      </c>
      <c r="VIM36">
        <f>Parameters!VIM238</f>
        <v>0</v>
      </c>
      <c r="VIN36">
        <f>Parameters!VIN238</f>
        <v>0</v>
      </c>
      <c r="VIO36">
        <f>Parameters!VIO238</f>
        <v>0</v>
      </c>
      <c r="VIP36">
        <f>Parameters!VIP238</f>
        <v>0</v>
      </c>
      <c r="VIQ36">
        <f>Parameters!VIQ238</f>
        <v>0</v>
      </c>
      <c r="VIR36">
        <f>Parameters!VIR238</f>
        <v>0</v>
      </c>
      <c r="VIS36">
        <f>Parameters!VIS238</f>
        <v>0</v>
      </c>
      <c r="VIT36">
        <f>Parameters!VIT238</f>
        <v>0</v>
      </c>
      <c r="VIU36">
        <f>Parameters!VIU238</f>
        <v>0</v>
      </c>
      <c r="VIV36">
        <f>Parameters!VIV238</f>
        <v>0</v>
      </c>
      <c r="VIW36">
        <f>Parameters!VIW238</f>
        <v>0</v>
      </c>
      <c r="VIX36">
        <f>Parameters!VIX238</f>
        <v>0</v>
      </c>
      <c r="VIY36">
        <f>Parameters!VIY238</f>
        <v>0</v>
      </c>
      <c r="VIZ36">
        <f>Parameters!VIZ238</f>
        <v>0</v>
      </c>
      <c r="VJA36">
        <f>Parameters!VJA238</f>
        <v>0</v>
      </c>
      <c r="VJB36">
        <f>Parameters!VJB238</f>
        <v>0</v>
      </c>
      <c r="VJC36">
        <f>Parameters!VJC238</f>
        <v>0</v>
      </c>
      <c r="VJD36">
        <f>Parameters!VJD238</f>
        <v>0</v>
      </c>
      <c r="VJE36">
        <f>Parameters!VJE238</f>
        <v>0</v>
      </c>
      <c r="VJF36">
        <f>Parameters!VJF238</f>
        <v>0</v>
      </c>
      <c r="VJG36">
        <f>Parameters!VJG238</f>
        <v>0</v>
      </c>
      <c r="VJH36">
        <f>Parameters!VJH238</f>
        <v>0</v>
      </c>
      <c r="VJI36">
        <f>Parameters!VJI238</f>
        <v>0</v>
      </c>
      <c r="VJJ36">
        <f>Parameters!VJJ238</f>
        <v>0</v>
      </c>
      <c r="VJK36">
        <f>Parameters!VJK238</f>
        <v>0</v>
      </c>
      <c r="VJL36">
        <f>Parameters!VJL238</f>
        <v>0</v>
      </c>
      <c r="VJM36">
        <f>Parameters!VJM238</f>
        <v>0</v>
      </c>
      <c r="VJN36">
        <f>Parameters!VJN238</f>
        <v>0</v>
      </c>
      <c r="VJO36">
        <f>Parameters!VJO238</f>
        <v>0</v>
      </c>
      <c r="VJP36">
        <f>Parameters!VJP238</f>
        <v>0</v>
      </c>
      <c r="VJQ36">
        <f>Parameters!VJQ238</f>
        <v>0</v>
      </c>
      <c r="VJR36">
        <f>Parameters!VJR238</f>
        <v>0</v>
      </c>
      <c r="VJS36">
        <f>Parameters!VJS238</f>
        <v>0</v>
      </c>
      <c r="VJT36">
        <f>Parameters!VJT238</f>
        <v>0</v>
      </c>
      <c r="VJU36">
        <f>Parameters!VJU238</f>
        <v>0</v>
      </c>
      <c r="VJV36">
        <f>Parameters!VJV238</f>
        <v>0</v>
      </c>
      <c r="VJW36">
        <f>Parameters!VJW238</f>
        <v>0</v>
      </c>
      <c r="VJX36">
        <f>Parameters!VJX238</f>
        <v>0</v>
      </c>
      <c r="VJY36">
        <f>Parameters!VJY238</f>
        <v>0</v>
      </c>
      <c r="VJZ36">
        <f>Parameters!VJZ238</f>
        <v>0</v>
      </c>
      <c r="VKA36">
        <f>Parameters!VKA238</f>
        <v>0</v>
      </c>
      <c r="VKB36">
        <f>Parameters!VKB238</f>
        <v>0</v>
      </c>
      <c r="VKC36">
        <f>Parameters!VKC238</f>
        <v>0</v>
      </c>
      <c r="VKD36">
        <f>Parameters!VKD238</f>
        <v>0</v>
      </c>
      <c r="VKE36">
        <f>Parameters!VKE238</f>
        <v>0</v>
      </c>
      <c r="VKF36">
        <f>Parameters!VKF238</f>
        <v>0</v>
      </c>
      <c r="VKG36">
        <f>Parameters!VKG238</f>
        <v>0</v>
      </c>
      <c r="VKH36">
        <f>Parameters!VKH238</f>
        <v>0</v>
      </c>
      <c r="VKI36">
        <f>Parameters!VKI238</f>
        <v>0</v>
      </c>
      <c r="VKJ36">
        <f>Parameters!VKJ238</f>
        <v>0</v>
      </c>
      <c r="VKK36">
        <f>Parameters!VKK238</f>
        <v>0</v>
      </c>
      <c r="VKL36">
        <f>Parameters!VKL238</f>
        <v>0</v>
      </c>
      <c r="VKM36">
        <f>Parameters!VKM238</f>
        <v>0</v>
      </c>
      <c r="VKN36">
        <f>Parameters!VKN238</f>
        <v>0</v>
      </c>
      <c r="VKO36">
        <f>Parameters!VKO238</f>
        <v>0</v>
      </c>
      <c r="VKP36">
        <f>Parameters!VKP238</f>
        <v>0</v>
      </c>
      <c r="VKQ36">
        <f>Parameters!VKQ238</f>
        <v>0</v>
      </c>
      <c r="VKR36">
        <f>Parameters!VKR238</f>
        <v>0</v>
      </c>
      <c r="VKS36">
        <f>Parameters!VKS238</f>
        <v>0</v>
      </c>
      <c r="VKT36">
        <f>Parameters!VKT238</f>
        <v>0</v>
      </c>
      <c r="VKU36">
        <f>Parameters!VKU238</f>
        <v>0</v>
      </c>
      <c r="VKV36">
        <f>Parameters!VKV238</f>
        <v>0</v>
      </c>
      <c r="VKW36">
        <f>Parameters!VKW238</f>
        <v>0</v>
      </c>
      <c r="VKX36">
        <f>Parameters!VKX238</f>
        <v>0</v>
      </c>
      <c r="VKY36">
        <f>Parameters!VKY238</f>
        <v>0</v>
      </c>
      <c r="VKZ36">
        <f>Parameters!VKZ238</f>
        <v>0</v>
      </c>
      <c r="VLA36">
        <f>Parameters!VLA238</f>
        <v>0</v>
      </c>
      <c r="VLB36">
        <f>Parameters!VLB238</f>
        <v>0</v>
      </c>
      <c r="VLC36">
        <f>Parameters!VLC238</f>
        <v>0</v>
      </c>
      <c r="VLD36">
        <f>Parameters!VLD238</f>
        <v>0</v>
      </c>
      <c r="VLE36">
        <f>Parameters!VLE238</f>
        <v>0</v>
      </c>
      <c r="VLF36">
        <f>Parameters!VLF238</f>
        <v>0</v>
      </c>
      <c r="VLG36">
        <f>Parameters!VLG238</f>
        <v>0</v>
      </c>
      <c r="VLH36">
        <f>Parameters!VLH238</f>
        <v>0</v>
      </c>
      <c r="VLI36">
        <f>Parameters!VLI238</f>
        <v>0</v>
      </c>
      <c r="VLJ36">
        <f>Parameters!VLJ238</f>
        <v>0</v>
      </c>
      <c r="VLK36">
        <f>Parameters!VLK238</f>
        <v>0</v>
      </c>
      <c r="VLL36">
        <f>Parameters!VLL238</f>
        <v>0</v>
      </c>
      <c r="VLM36">
        <f>Parameters!VLM238</f>
        <v>0</v>
      </c>
      <c r="VLN36">
        <f>Parameters!VLN238</f>
        <v>0</v>
      </c>
      <c r="VLO36">
        <f>Parameters!VLO238</f>
        <v>0</v>
      </c>
      <c r="VLP36">
        <f>Parameters!VLP238</f>
        <v>0</v>
      </c>
      <c r="VLQ36">
        <f>Parameters!VLQ238</f>
        <v>0</v>
      </c>
      <c r="VLR36">
        <f>Parameters!VLR238</f>
        <v>0</v>
      </c>
      <c r="VLS36">
        <f>Parameters!VLS238</f>
        <v>0</v>
      </c>
      <c r="VLT36">
        <f>Parameters!VLT238</f>
        <v>0</v>
      </c>
      <c r="VLU36">
        <f>Parameters!VLU238</f>
        <v>0</v>
      </c>
      <c r="VLV36">
        <f>Parameters!VLV238</f>
        <v>0</v>
      </c>
      <c r="VLW36">
        <f>Parameters!VLW238</f>
        <v>0</v>
      </c>
      <c r="VLX36">
        <f>Parameters!VLX238</f>
        <v>0</v>
      </c>
      <c r="VLY36">
        <f>Parameters!VLY238</f>
        <v>0</v>
      </c>
      <c r="VLZ36">
        <f>Parameters!VLZ238</f>
        <v>0</v>
      </c>
      <c r="VMA36">
        <f>Parameters!VMA238</f>
        <v>0</v>
      </c>
      <c r="VMB36">
        <f>Parameters!VMB238</f>
        <v>0</v>
      </c>
      <c r="VMC36">
        <f>Parameters!VMC238</f>
        <v>0</v>
      </c>
      <c r="VMD36">
        <f>Parameters!VMD238</f>
        <v>0</v>
      </c>
      <c r="VME36">
        <f>Parameters!VME238</f>
        <v>0</v>
      </c>
      <c r="VMF36">
        <f>Parameters!VMF238</f>
        <v>0</v>
      </c>
      <c r="VMG36">
        <f>Parameters!VMG238</f>
        <v>0</v>
      </c>
      <c r="VMH36">
        <f>Parameters!VMH238</f>
        <v>0</v>
      </c>
      <c r="VMI36">
        <f>Parameters!VMI238</f>
        <v>0</v>
      </c>
      <c r="VMJ36">
        <f>Parameters!VMJ238</f>
        <v>0</v>
      </c>
      <c r="VMK36">
        <f>Parameters!VMK238</f>
        <v>0</v>
      </c>
      <c r="VML36">
        <f>Parameters!VML238</f>
        <v>0</v>
      </c>
      <c r="VMM36">
        <f>Parameters!VMM238</f>
        <v>0</v>
      </c>
      <c r="VMN36">
        <f>Parameters!VMN238</f>
        <v>0</v>
      </c>
      <c r="VMO36">
        <f>Parameters!VMO238</f>
        <v>0</v>
      </c>
      <c r="VMP36">
        <f>Parameters!VMP238</f>
        <v>0</v>
      </c>
      <c r="VMQ36">
        <f>Parameters!VMQ238</f>
        <v>0</v>
      </c>
      <c r="VMR36">
        <f>Parameters!VMR238</f>
        <v>0</v>
      </c>
      <c r="VMS36">
        <f>Parameters!VMS238</f>
        <v>0</v>
      </c>
      <c r="VMT36">
        <f>Parameters!VMT238</f>
        <v>0</v>
      </c>
      <c r="VMU36">
        <f>Parameters!VMU238</f>
        <v>0</v>
      </c>
      <c r="VMV36">
        <f>Parameters!VMV238</f>
        <v>0</v>
      </c>
      <c r="VMW36">
        <f>Parameters!VMW238</f>
        <v>0</v>
      </c>
      <c r="VMX36">
        <f>Parameters!VMX238</f>
        <v>0</v>
      </c>
      <c r="VMY36">
        <f>Parameters!VMY238</f>
        <v>0</v>
      </c>
      <c r="VMZ36">
        <f>Parameters!VMZ238</f>
        <v>0</v>
      </c>
      <c r="VNA36">
        <f>Parameters!VNA238</f>
        <v>0</v>
      </c>
      <c r="VNB36">
        <f>Parameters!VNB238</f>
        <v>0</v>
      </c>
      <c r="VNC36">
        <f>Parameters!VNC238</f>
        <v>0</v>
      </c>
      <c r="VND36">
        <f>Parameters!VND238</f>
        <v>0</v>
      </c>
      <c r="VNE36">
        <f>Parameters!VNE238</f>
        <v>0</v>
      </c>
      <c r="VNF36">
        <f>Parameters!VNF238</f>
        <v>0</v>
      </c>
      <c r="VNG36">
        <f>Parameters!VNG238</f>
        <v>0</v>
      </c>
      <c r="VNH36">
        <f>Parameters!VNH238</f>
        <v>0</v>
      </c>
      <c r="VNI36">
        <f>Parameters!VNI238</f>
        <v>0</v>
      </c>
      <c r="VNJ36">
        <f>Parameters!VNJ238</f>
        <v>0</v>
      </c>
      <c r="VNK36">
        <f>Parameters!VNK238</f>
        <v>0</v>
      </c>
      <c r="VNL36">
        <f>Parameters!VNL238</f>
        <v>0</v>
      </c>
      <c r="VNM36">
        <f>Parameters!VNM238</f>
        <v>0</v>
      </c>
      <c r="VNN36">
        <f>Parameters!VNN238</f>
        <v>0</v>
      </c>
      <c r="VNO36">
        <f>Parameters!VNO238</f>
        <v>0</v>
      </c>
      <c r="VNP36">
        <f>Parameters!VNP238</f>
        <v>0</v>
      </c>
      <c r="VNQ36">
        <f>Parameters!VNQ238</f>
        <v>0</v>
      </c>
      <c r="VNR36">
        <f>Parameters!VNR238</f>
        <v>0</v>
      </c>
      <c r="VNS36">
        <f>Parameters!VNS238</f>
        <v>0</v>
      </c>
      <c r="VNT36">
        <f>Parameters!VNT238</f>
        <v>0</v>
      </c>
      <c r="VNU36">
        <f>Parameters!VNU238</f>
        <v>0</v>
      </c>
      <c r="VNV36">
        <f>Parameters!VNV238</f>
        <v>0</v>
      </c>
      <c r="VNW36">
        <f>Parameters!VNW238</f>
        <v>0</v>
      </c>
      <c r="VNX36">
        <f>Parameters!VNX238</f>
        <v>0</v>
      </c>
      <c r="VNY36">
        <f>Parameters!VNY238</f>
        <v>0</v>
      </c>
      <c r="VNZ36">
        <f>Parameters!VNZ238</f>
        <v>0</v>
      </c>
      <c r="VOA36">
        <f>Parameters!VOA238</f>
        <v>0</v>
      </c>
      <c r="VOB36">
        <f>Parameters!VOB238</f>
        <v>0</v>
      </c>
      <c r="VOC36">
        <f>Parameters!VOC238</f>
        <v>0</v>
      </c>
      <c r="VOD36">
        <f>Parameters!VOD238</f>
        <v>0</v>
      </c>
      <c r="VOE36">
        <f>Parameters!VOE238</f>
        <v>0</v>
      </c>
      <c r="VOF36">
        <f>Parameters!VOF238</f>
        <v>0</v>
      </c>
      <c r="VOG36">
        <f>Parameters!VOG238</f>
        <v>0</v>
      </c>
      <c r="VOH36">
        <f>Parameters!VOH238</f>
        <v>0</v>
      </c>
      <c r="VOI36">
        <f>Parameters!VOI238</f>
        <v>0</v>
      </c>
      <c r="VOJ36">
        <f>Parameters!VOJ238</f>
        <v>0</v>
      </c>
      <c r="VOK36">
        <f>Parameters!VOK238</f>
        <v>0</v>
      </c>
      <c r="VOL36">
        <f>Parameters!VOL238</f>
        <v>0</v>
      </c>
      <c r="VOM36">
        <f>Parameters!VOM238</f>
        <v>0</v>
      </c>
      <c r="VON36">
        <f>Parameters!VON238</f>
        <v>0</v>
      </c>
      <c r="VOO36">
        <f>Parameters!VOO238</f>
        <v>0</v>
      </c>
      <c r="VOP36">
        <f>Parameters!VOP238</f>
        <v>0</v>
      </c>
      <c r="VOQ36">
        <f>Parameters!VOQ238</f>
        <v>0</v>
      </c>
      <c r="VOR36">
        <f>Parameters!VOR238</f>
        <v>0</v>
      </c>
      <c r="VOS36">
        <f>Parameters!VOS238</f>
        <v>0</v>
      </c>
      <c r="VOT36">
        <f>Parameters!VOT238</f>
        <v>0</v>
      </c>
      <c r="VOU36">
        <f>Parameters!VOU238</f>
        <v>0</v>
      </c>
      <c r="VOV36">
        <f>Parameters!VOV238</f>
        <v>0</v>
      </c>
      <c r="VOW36">
        <f>Parameters!VOW238</f>
        <v>0</v>
      </c>
      <c r="VOX36">
        <f>Parameters!VOX238</f>
        <v>0</v>
      </c>
      <c r="VOY36">
        <f>Parameters!VOY238</f>
        <v>0</v>
      </c>
      <c r="VOZ36">
        <f>Parameters!VOZ238</f>
        <v>0</v>
      </c>
      <c r="VPA36">
        <f>Parameters!VPA238</f>
        <v>0</v>
      </c>
      <c r="VPB36">
        <f>Parameters!VPB238</f>
        <v>0</v>
      </c>
      <c r="VPC36">
        <f>Parameters!VPC238</f>
        <v>0</v>
      </c>
      <c r="VPD36">
        <f>Parameters!VPD238</f>
        <v>0</v>
      </c>
      <c r="VPE36">
        <f>Parameters!VPE238</f>
        <v>0</v>
      </c>
      <c r="VPF36">
        <f>Parameters!VPF238</f>
        <v>0</v>
      </c>
      <c r="VPG36">
        <f>Parameters!VPG238</f>
        <v>0</v>
      </c>
      <c r="VPH36">
        <f>Parameters!VPH238</f>
        <v>0</v>
      </c>
      <c r="VPI36">
        <f>Parameters!VPI238</f>
        <v>0</v>
      </c>
      <c r="VPJ36">
        <f>Parameters!VPJ238</f>
        <v>0</v>
      </c>
      <c r="VPK36">
        <f>Parameters!VPK238</f>
        <v>0</v>
      </c>
      <c r="VPL36">
        <f>Parameters!VPL238</f>
        <v>0</v>
      </c>
      <c r="VPM36">
        <f>Parameters!VPM238</f>
        <v>0</v>
      </c>
      <c r="VPN36">
        <f>Parameters!VPN238</f>
        <v>0</v>
      </c>
      <c r="VPO36">
        <f>Parameters!VPO238</f>
        <v>0</v>
      </c>
      <c r="VPP36">
        <f>Parameters!VPP238</f>
        <v>0</v>
      </c>
      <c r="VPQ36">
        <f>Parameters!VPQ238</f>
        <v>0</v>
      </c>
      <c r="VPR36">
        <f>Parameters!VPR238</f>
        <v>0</v>
      </c>
      <c r="VPS36">
        <f>Parameters!VPS238</f>
        <v>0</v>
      </c>
      <c r="VPT36">
        <f>Parameters!VPT238</f>
        <v>0</v>
      </c>
      <c r="VPU36">
        <f>Parameters!VPU238</f>
        <v>0</v>
      </c>
      <c r="VPV36">
        <f>Parameters!VPV238</f>
        <v>0</v>
      </c>
      <c r="VPW36">
        <f>Parameters!VPW238</f>
        <v>0</v>
      </c>
      <c r="VPX36">
        <f>Parameters!VPX238</f>
        <v>0</v>
      </c>
      <c r="VPY36">
        <f>Parameters!VPY238</f>
        <v>0</v>
      </c>
      <c r="VPZ36">
        <f>Parameters!VPZ238</f>
        <v>0</v>
      </c>
      <c r="VQA36">
        <f>Parameters!VQA238</f>
        <v>0</v>
      </c>
      <c r="VQB36">
        <f>Parameters!VQB238</f>
        <v>0</v>
      </c>
      <c r="VQC36">
        <f>Parameters!VQC238</f>
        <v>0</v>
      </c>
      <c r="VQD36">
        <f>Parameters!VQD238</f>
        <v>0</v>
      </c>
      <c r="VQE36">
        <f>Parameters!VQE238</f>
        <v>0</v>
      </c>
      <c r="VQF36">
        <f>Parameters!VQF238</f>
        <v>0</v>
      </c>
      <c r="VQG36">
        <f>Parameters!VQG238</f>
        <v>0</v>
      </c>
      <c r="VQH36">
        <f>Parameters!VQH238</f>
        <v>0</v>
      </c>
      <c r="VQI36">
        <f>Parameters!VQI238</f>
        <v>0</v>
      </c>
      <c r="VQJ36">
        <f>Parameters!VQJ238</f>
        <v>0</v>
      </c>
      <c r="VQK36">
        <f>Parameters!VQK238</f>
        <v>0</v>
      </c>
      <c r="VQL36">
        <f>Parameters!VQL238</f>
        <v>0</v>
      </c>
      <c r="VQM36">
        <f>Parameters!VQM238</f>
        <v>0</v>
      </c>
      <c r="VQN36">
        <f>Parameters!VQN238</f>
        <v>0</v>
      </c>
      <c r="VQO36">
        <f>Parameters!VQO238</f>
        <v>0</v>
      </c>
      <c r="VQP36">
        <f>Parameters!VQP238</f>
        <v>0</v>
      </c>
      <c r="VQQ36">
        <f>Parameters!VQQ238</f>
        <v>0</v>
      </c>
      <c r="VQR36">
        <f>Parameters!VQR238</f>
        <v>0</v>
      </c>
      <c r="VQS36">
        <f>Parameters!VQS238</f>
        <v>0</v>
      </c>
      <c r="VQT36">
        <f>Parameters!VQT238</f>
        <v>0</v>
      </c>
      <c r="VQU36">
        <f>Parameters!VQU238</f>
        <v>0</v>
      </c>
      <c r="VQV36">
        <f>Parameters!VQV238</f>
        <v>0</v>
      </c>
      <c r="VQW36">
        <f>Parameters!VQW238</f>
        <v>0</v>
      </c>
      <c r="VQX36">
        <f>Parameters!VQX238</f>
        <v>0</v>
      </c>
      <c r="VQY36">
        <f>Parameters!VQY238</f>
        <v>0</v>
      </c>
      <c r="VQZ36">
        <f>Parameters!VQZ238</f>
        <v>0</v>
      </c>
      <c r="VRA36">
        <f>Parameters!VRA238</f>
        <v>0</v>
      </c>
      <c r="VRB36">
        <f>Parameters!VRB238</f>
        <v>0</v>
      </c>
      <c r="VRC36">
        <f>Parameters!VRC238</f>
        <v>0</v>
      </c>
      <c r="VRD36">
        <f>Parameters!VRD238</f>
        <v>0</v>
      </c>
      <c r="VRE36">
        <f>Parameters!VRE238</f>
        <v>0</v>
      </c>
      <c r="VRF36">
        <f>Parameters!VRF238</f>
        <v>0</v>
      </c>
      <c r="VRG36">
        <f>Parameters!VRG238</f>
        <v>0</v>
      </c>
      <c r="VRH36">
        <f>Parameters!VRH238</f>
        <v>0</v>
      </c>
      <c r="VRI36">
        <f>Parameters!VRI238</f>
        <v>0</v>
      </c>
      <c r="VRJ36">
        <f>Parameters!VRJ238</f>
        <v>0</v>
      </c>
      <c r="VRK36">
        <f>Parameters!VRK238</f>
        <v>0</v>
      </c>
      <c r="VRL36">
        <f>Parameters!VRL238</f>
        <v>0</v>
      </c>
      <c r="VRM36">
        <f>Parameters!VRM238</f>
        <v>0</v>
      </c>
      <c r="VRN36">
        <f>Parameters!VRN238</f>
        <v>0</v>
      </c>
      <c r="VRO36">
        <f>Parameters!VRO238</f>
        <v>0</v>
      </c>
      <c r="VRP36">
        <f>Parameters!VRP238</f>
        <v>0</v>
      </c>
      <c r="VRQ36">
        <f>Parameters!VRQ238</f>
        <v>0</v>
      </c>
      <c r="VRR36">
        <f>Parameters!VRR238</f>
        <v>0</v>
      </c>
      <c r="VRS36">
        <f>Parameters!VRS238</f>
        <v>0</v>
      </c>
      <c r="VRT36">
        <f>Parameters!VRT238</f>
        <v>0</v>
      </c>
      <c r="VRU36">
        <f>Parameters!VRU238</f>
        <v>0</v>
      </c>
      <c r="VRV36">
        <f>Parameters!VRV238</f>
        <v>0</v>
      </c>
      <c r="VRW36">
        <f>Parameters!VRW238</f>
        <v>0</v>
      </c>
      <c r="VRX36">
        <f>Parameters!VRX238</f>
        <v>0</v>
      </c>
      <c r="VRY36">
        <f>Parameters!VRY238</f>
        <v>0</v>
      </c>
      <c r="VRZ36">
        <f>Parameters!VRZ238</f>
        <v>0</v>
      </c>
      <c r="VSA36">
        <f>Parameters!VSA238</f>
        <v>0</v>
      </c>
      <c r="VSB36">
        <f>Parameters!VSB238</f>
        <v>0</v>
      </c>
      <c r="VSC36">
        <f>Parameters!VSC238</f>
        <v>0</v>
      </c>
      <c r="VSD36">
        <f>Parameters!VSD238</f>
        <v>0</v>
      </c>
      <c r="VSE36">
        <f>Parameters!VSE238</f>
        <v>0</v>
      </c>
      <c r="VSF36">
        <f>Parameters!VSF238</f>
        <v>0</v>
      </c>
      <c r="VSG36">
        <f>Parameters!VSG238</f>
        <v>0</v>
      </c>
      <c r="VSH36">
        <f>Parameters!VSH238</f>
        <v>0</v>
      </c>
      <c r="VSI36">
        <f>Parameters!VSI238</f>
        <v>0</v>
      </c>
      <c r="VSJ36">
        <f>Parameters!VSJ238</f>
        <v>0</v>
      </c>
      <c r="VSK36">
        <f>Parameters!VSK238</f>
        <v>0</v>
      </c>
      <c r="VSL36">
        <f>Parameters!VSL238</f>
        <v>0</v>
      </c>
      <c r="VSM36">
        <f>Parameters!VSM238</f>
        <v>0</v>
      </c>
      <c r="VSN36">
        <f>Parameters!VSN238</f>
        <v>0</v>
      </c>
      <c r="VSO36">
        <f>Parameters!VSO238</f>
        <v>0</v>
      </c>
      <c r="VSP36">
        <f>Parameters!VSP238</f>
        <v>0</v>
      </c>
      <c r="VSQ36">
        <f>Parameters!VSQ238</f>
        <v>0</v>
      </c>
      <c r="VSR36">
        <f>Parameters!VSR238</f>
        <v>0</v>
      </c>
      <c r="VSS36">
        <f>Parameters!VSS238</f>
        <v>0</v>
      </c>
      <c r="VST36">
        <f>Parameters!VST238</f>
        <v>0</v>
      </c>
      <c r="VSU36">
        <f>Parameters!VSU238</f>
        <v>0</v>
      </c>
      <c r="VSV36">
        <f>Parameters!VSV238</f>
        <v>0</v>
      </c>
      <c r="VSW36">
        <f>Parameters!VSW238</f>
        <v>0</v>
      </c>
      <c r="VSX36">
        <f>Parameters!VSX238</f>
        <v>0</v>
      </c>
      <c r="VSY36">
        <f>Parameters!VSY238</f>
        <v>0</v>
      </c>
      <c r="VSZ36">
        <f>Parameters!VSZ238</f>
        <v>0</v>
      </c>
      <c r="VTA36">
        <f>Parameters!VTA238</f>
        <v>0</v>
      </c>
      <c r="VTB36">
        <f>Parameters!VTB238</f>
        <v>0</v>
      </c>
      <c r="VTC36">
        <f>Parameters!VTC238</f>
        <v>0</v>
      </c>
      <c r="VTD36">
        <f>Parameters!VTD238</f>
        <v>0</v>
      </c>
      <c r="VTE36">
        <f>Parameters!VTE238</f>
        <v>0</v>
      </c>
      <c r="VTF36">
        <f>Parameters!VTF238</f>
        <v>0</v>
      </c>
      <c r="VTG36">
        <f>Parameters!VTG238</f>
        <v>0</v>
      </c>
      <c r="VTH36">
        <f>Parameters!VTH238</f>
        <v>0</v>
      </c>
      <c r="VTI36">
        <f>Parameters!VTI238</f>
        <v>0</v>
      </c>
      <c r="VTJ36">
        <f>Parameters!VTJ238</f>
        <v>0</v>
      </c>
      <c r="VTK36">
        <f>Parameters!VTK238</f>
        <v>0</v>
      </c>
      <c r="VTL36">
        <f>Parameters!VTL238</f>
        <v>0</v>
      </c>
      <c r="VTM36">
        <f>Parameters!VTM238</f>
        <v>0</v>
      </c>
      <c r="VTN36">
        <f>Parameters!VTN238</f>
        <v>0</v>
      </c>
      <c r="VTO36">
        <f>Parameters!VTO238</f>
        <v>0</v>
      </c>
      <c r="VTP36">
        <f>Parameters!VTP238</f>
        <v>0</v>
      </c>
      <c r="VTQ36">
        <f>Parameters!VTQ238</f>
        <v>0</v>
      </c>
      <c r="VTR36">
        <f>Parameters!VTR238</f>
        <v>0</v>
      </c>
      <c r="VTS36">
        <f>Parameters!VTS238</f>
        <v>0</v>
      </c>
      <c r="VTT36">
        <f>Parameters!VTT238</f>
        <v>0</v>
      </c>
      <c r="VTU36">
        <f>Parameters!VTU238</f>
        <v>0</v>
      </c>
      <c r="VTV36">
        <f>Parameters!VTV238</f>
        <v>0</v>
      </c>
      <c r="VTW36">
        <f>Parameters!VTW238</f>
        <v>0</v>
      </c>
      <c r="VTX36">
        <f>Parameters!VTX238</f>
        <v>0</v>
      </c>
      <c r="VTY36">
        <f>Parameters!VTY238</f>
        <v>0</v>
      </c>
      <c r="VTZ36">
        <f>Parameters!VTZ238</f>
        <v>0</v>
      </c>
      <c r="VUA36">
        <f>Parameters!VUA238</f>
        <v>0</v>
      </c>
      <c r="VUB36">
        <f>Parameters!VUB238</f>
        <v>0</v>
      </c>
      <c r="VUC36">
        <f>Parameters!VUC238</f>
        <v>0</v>
      </c>
      <c r="VUD36">
        <f>Parameters!VUD238</f>
        <v>0</v>
      </c>
      <c r="VUE36">
        <f>Parameters!VUE238</f>
        <v>0</v>
      </c>
      <c r="VUF36">
        <f>Parameters!VUF238</f>
        <v>0</v>
      </c>
      <c r="VUG36">
        <f>Parameters!VUG238</f>
        <v>0</v>
      </c>
      <c r="VUH36">
        <f>Parameters!VUH238</f>
        <v>0</v>
      </c>
      <c r="VUI36">
        <f>Parameters!VUI238</f>
        <v>0</v>
      </c>
      <c r="VUJ36">
        <f>Parameters!VUJ238</f>
        <v>0</v>
      </c>
      <c r="VUK36">
        <f>Parameters!VUK238</f>
        <v>0</v>
      </c>
      <c r="VUL36">
        <f>Parameters!VUL238</f>
        <v>0</v>
      </c>
      <c r="VUM36">
        <f>Parameters!VUM238</f>
        <v>0</v>
      </c>
      <c r="VUN36">
        <f>Parameters!VUN238</f>
        <v>0</v>
      </c>
      <c r="VUO36">
        <f>Parameters!VUO238</f>
        <v>0</v>
      </c>
      <c r="VUP36">
        <f>Parameters!VUP238</f>
        <v>0</v>
      </c>
      <c r="VUQ36">
        <f>Parameters!VUQ238</f>
        <v>0</v>
      </c>
      <c r="VUR36">
        <f>Parameters!VUR238</f>
        <v>0</v>
      </c>
      <c r="VUS36">
        <f>Parameters!VUS238</f>
        <v>0</v>
      </c>
      <c r="VUT36">
        <f>Parameters!VUT238</f>
        <v>0</v>
      </c>
      <c r="VUU36">
        <f>Parameters!VUU238</f>
        <v>0</v>
      </c>
      <c r="VUV36">
        <f>Parameters!VUV238</f>
        <v>0</v>
      </c>
      <c r="VUW36">
        <f>Parameters!VUW238</f>
        <v>0</v>
      </c>
      <c r="VUX36">
        <f>Parameters!VUX238</f>
        <v>0</v>
      </c>
      <c r="VUY36">
        <f>Parameters!VUY238</f>
        <v>0</v>
      </c>
      <c r="VUZ36">
        <f>Parameters!VUZ238</f>
        <v>0</v>
      </c>
      <c r="VVA36">
        <f>Parameters!VVA238</f>
        <v>0</v>
      </c>
      <c r="VVB36">
        <f>Parameters!VVB238</f>
        <v>0</v>
      </c>
      <c r="VVC36">
        <f>Parameters!VVC238</f>
        <v>0</v>
      </c>
      <c r="VVD36">
        <f>Parameters!VVD238</f>
        <v>0</v>
      </c>
      <c r="VVE36">
        <f>Parameters!VVE238</f>
        <v>0</v>
      </c>
      <c r="VVF36">
        <f>Parameters!VVF238</f>
        <v>0</v>
      </c>
      <c r="VVG36">
        <f>Parameters!VVG238</f>
        <v>0</v>
      </c>
      <c r="VVH36">
        <f>Parameters!VVH238</f>
        <v>0</v>
      </c>
      <c r="VVI36">
        <f>Parameters!VVI238</f>
        <v>0</v>
      </c>
      <c r="VVJ36">
        <f>Parameters!VVJ238</f>
        <v>0</v>
      </c>
      <c r="VVK36">
        <f>Parameters!VVK238</f>
        <v>0</v>
      </c>
      <c r="VVL36">
        <f>Parameters!VVL238</f>
        <v>0</v>
      </c>
      <c r="VVM36">
        <f>Parameters!VVM238</f>
        <v>0</v>
      </c>
      <c r="VVN36">
        <f>Parameters!VVN238</f>
        <v>0</v>
      </c>
      <c r="VVO36">
        <f>Parameters!VVO238</f>
        <v>0</v>
      </c>
      <c r="VVP36">
        <f>Parameters!VVP238</f>
        <v>0</v>
      </c>
      <c r="VVQ36">
        <f>Parameters!VVQ238</f>
        <v>0</v>
      </c>
      <c r="VVR36">
        <f>Parameters!VVR238</f>
        <v>0</v>
      </c>
      <c r="VVS36">
        <f>Parameters!VVS238</f>
        <v>0</v>
      </c>
      <c r="VVT36">
        <f>Parameters!VVT238</f>
        <v>0</v>
      </c>
      <c r="VVU36">
        <f>Parameters!VVU238</f>
        <v>0</v>
      </c>
      <c r="VVV36">
        <f>Parameters!VVV238</f>
        <v>0</v>
      </c>
      <c r="VVW36">
        <f>Parameters!VVW238</f>
        <v>0</v>
      </c>
      <c r="VVX36">
        <f>Parameters!VVX238</f>
        <v>0</v>
      </c>
      <c r="VVY36">
        <f>Parameters!VVY238</f>
        <v>0</v>
      </c>
      <c r="VVZ36">
        <f>Parameters!VVZ238</f>
        <v>0</v>
      </c>
      <c r="VWA36">
        <f>Parameters!VWA238</f>
        <v>0</v>
      </c>
      <c r="VWB36">
        <f>Parameters!VWB238</f>
        <v>0</v>
      </c>
      <c r="VWC36">
        <f>Parameters!VWC238</f>
        <v>0</v>
      </c>
      <c r="VWD36">
        <f>Parameters!VWD238</f>
        <v>0</v>
      </c>
      <c r="VWE36">
        <f>Parameters!VWE238</f>
        <v>0</v>
      </c>
      <c r="VWF36">
        <f>Parameters!VWF238</f>
        <v>0</v>
      </c>
      <c r="VWG36">
        <f>Parameters!VWG238</f>
        <v>0</v>
      </c>
      <c r="VWH36">
        <f>Parameters!VWH238</f>
        <v>0</v>
      </c>
      <c r="VWI36">
        <f>Parameters!VWI238</f>
        <v>0</v>
      </c>
      <c r="VWJ36">
        <f>Parameters!VWJ238</f>
        <v>0</v>
      </c>
      <c r="VWK36">
        <f>Parameters!VWK238</f>
        <v>0</v>
      </c>
      <c r="VWL36">
        <f>Parameters!VWL238</f>
        <v>0</v>
      </c>
      <c r="VWM36">
        <f>Parameters!VWM238</f>
        <v>0</v>
      </c>
      <c r="VWN36">
        <f>Parameters!VWN238</f>
        <v>0</v>
      </c>
      <c r="VWO36">
        <f>Parameters!VWO238</f>
        <v>0</v>
      </c>
      <c r="VWP36">
        <f>Parameters!VWP238</f>
        <v>0</v>
      </c>
      <c r="VWQ36">
        <f>Parameters!VWQ238</f>
        <v>0</v>
      </c>
      <c r="VWR36">
        <f>Parameters!VWR238</f>
        <v>0</v>
      </c>
      <c r="VWS36">
        <f>Parameters!VWS238</f>
        <v>0</v>
      </c>
      <c r="VWT36">
        <f>Parameters!VWT238</f>
        <v>0</v>
      </c>
      <c r="VWU36">
        <f>Parameters!VWU238</f>
        <v>0</v>
      </c>
      <c r="VWV36">
        <f>Parameters!VWV238</f>
        <v>0</v>
      </c>
      <c r="VWW36">
        <f>Parameters!VWW238</f>
        <v>0</v>
      </c>
      <c r="VWX36">
        <f>Parameters!VWX238</f>
        <v>0</v>
      </c>
      <c r="VWY36">
        <f>Parameters!VWY238</f>
        <v>0</v>
      </c>
      <c r="VWZ36">
        <f>Parameters!VWZ238</f>
        <v>0</v>
      </c>
      <c r="VXA36">
        <f>Parameters!VXA238</f>
        <v>0</v>
      </c>
      <c r="VXB36">
        <f>Parameters!VXB238</f>
        <v>0</v>
      </c>
      <c r="VXC36">
        <f>Parameters!VXC238</f>
        <v>0</v>
      </c>
      <c r="VXD36">
        <f>Parameters!VXD238</f>
        <v>0</v>
      </c>
      <c r="VXE36">
        <f>Parameters!VXE238</f>
        <v>0</v>
      </c>
      <c r="VXF36">
        <f>Parameters!VXF238</f>
        <v>0</v>
      </c>
      <c r="VXG36">
        <f>Parameters!VXG238</f>
        <v>0</v>
      </c>
      <c r="VXH36">
        <f>Parameters!VXH238</f>
        <v>0</v>
      </c>
      <c r="VXI36">
        <f>Parameters!VXI238</f>
        <v>0</v>
      </c>
      <c r="VXJ36">
        <f>Parameters!VXJ238</f>
        <v>0</v>
      </c>
      <c r="VXK36">
        <f>Parameters!VXK238</f>
        <v>0</v>
      </c>
      <c r="VXL36">
        <f>Parameters!VXL238</f>
        <v>0</v>
      </c>
      <c r="VXM36">
        <f>Parameters!VXM238</f>
        <v>0</v>
      </c>
      <c r="VXN36">
        <f>Parameters!VXN238</f>
        <v>0</v>
      </c>
      <c r="VXO36">
        <f>Parameters!VXO238</f>
        <v>0</v>
      </c>
      <c r="VXP36">
        <f>Parameters!VXP238</f>
        <v>0</v>
      </c>
      <c r="VXQ36">
        <f>Parameters!VXQ238</f>
        <v>0</v>
      </c>
      <c r="VXR36">
        <f>Parameters!VXR238</f>
        <v>0</v>
      </c>
      <c r="VXS36">
        <f>Parameters!VXS238</f>
        <v>0</v>
      </c>
      <c r="VXT36">
        <f>Parameters!VXT238</f>
        <v>0</v>
      </c>
      <c r="VXU36">
        <f>Parameters!VXU238</f>
        <v>0</v>
      </c>
      <c r="VXV36">
        <f>Parameters!VXV238</f>
        <v>0</v>
      </c>
      <c r="VXW36">
        <f>Parameters!VXW238</f>
        <v>0</v>
      </c>
      <c r="VXX36">
        <f>Parameters!VXX238</f>
        <v>0</v>
      </c>
      <c r="VXY36">
        <f>Parameters!VXY238</f>
        <v>0</v>
      </c>
      <c r="VXZ36">
        <f>Parameters!VXZ238</f>
        <v>0</v>
      </c>
      <c r="VYA36">
        <f>Parameters!VYA238</f>
        <v>0</v>
      </c>
      <c r="VYB36">
        <f>Parameters!VYB238</f>
        <v>0</v>
      </c>
      <c r="VYC36">
        <f>Parameters!VYC238</f>
        <v>0</v>
      </c>
      <c r="VYD36">
        <f>Parameters!VYD238</f>
        <v>0</v>
      </c>
      <c r="VYE36">
        <f>Parameters!VYE238</f>
        <v>0</v>
      </c>
      <c r="VYF36">
        <f>Parameters!VYF238</f>
        <v>0</v>
      </c>
      <c r="VYG36">
        <f>Parameters!VYG238</f>
        <v>0</v>
      </c>
      <c r="VYH36">
        <f>Parameters!VYH238</f>
        <v>0</v>
      </c>
      <c r="VYI36">
        <f>Parameters!VYI238</f>
        <v>0</v>
      </c>
      <c r="VYJ36">
        <f>Parameters!VYJ238</f>
        <v>0</v>
      </c>
      <c r="VYK36">
        <f>Parameters!VYK238</f>
        <v>0</v>
      </c>
      <c r="VYL36">
        <f>Parameters!VYL238</f>
        <v>0</v>
      </c>
      <c r="VYM36">
        <f>Parameters!VYM238</f>
        <v>0</v>
      </c>
      <c r="VYN36">
        <f>Parameters!VYN238</f>
        <v>0</v>
      </c>
      <c r="VYO36">
        <f>Parameters!VYO238</f>
        <v>0</v>
      </c>
      <c r="VYP36">
        <f>Parameters!VYP238</f>
        <v>0</v>
      </c>
      <c r="VYQ36">
        <f>Parameters!VYQ238</f>
        <v>0</v>
      </c>
      <c r="VYR36">
        <f>Parameters!VYR238</f>
        <v>0</v>
      </c>
      <c r="VYS36">
        <f>Parameters!VYS238</f>
        <v>0</v>
      </c>
      <c r="VYT36">
        <f>Parameters!VYT238</f>
        <v>0</v>
      </c>
      <c r="VYU36">
        <f>Parameters!VYU238</f>
        <v>0</v>
      </c>
      <c r="VYV36">
        <f>Parameters!VYV238</f>
        <v>0</v>
      </c>
      <c r="VYW36">
        <f>Parameters!VYW238</f>
        <v>0</v>
      </c>
      <c r="VYX36">
        <f>Parameters!VYX238</f>
        <v>0</v>
      </c>
      <c r="VYY36">
        <f>Parameters!VYY238</f>
        <v>0</v>
      </c>
      <c r="VYZ36">
        <f>Parameters!VYZ238</f>
        <v>0</v>
      </c>
      <c r="VZA36">
        <f>Parameters!VZA238</f>
        <v>0</v>
      </c>
      <c r="VZB36">
        <f>Parameters!VZB238</f>
        <v>0</v>
      </c>
      <c r="VZC36">
        <f>Parameters!VZC238</f>
        <v>0</v>
      </c>
      <c r="VZD36">
        <f>Parameters!VZD238</f>
        <v>0</v>
      </c>
      <c r="VZE36">
        <f>Parameters!VZE238</f>
        <v>0</v>
      </c>
      <c r="VZF36">
        <f>Parameters!VZF238</f>
        <v>0</v>
      </c>
      <c r="VZG36">
        <f>Parameters!VZG238</f>
        <v>0</v>
      </c>
      <c r="VZH36">
        <f>Parameters!VZH238</f>
        <v>0</v>
      </c>
      <c r="VZI36">
        <f>Parameters!VZI238</f>
        <v>0</v>
      </c>
      <c r="VZJ36">
        <f>Parameters!VZJ238</f>
        <v>0</v>
      </c>
      <c r="VZK36">
        <f>Parameters!VZK238</f>
        <v>0</v>
      </c>
      <c r="VZL36">
        <f>Parameters!VZL238</f>
        <v>0</v>
      </c>
      <c r="VZM36">
        <f>Parameters!VZM238</f>
        <v>0</v>
      </c>
      <c r="VZN36">
        <f>Parameters!VZN238</f>
        <v>0</v>
      </c>
      <c r="VZO36">
        <f>Parameters!VZO238</f>
        <v>0</v>
      </c>
      <c r="VZP36">
        <f>Parameters!VZP238</f>
        <v>0</v>
      </c>
      <c r="VZQ36">
        <f>Parameters!VZQ238</f>
        <v>0</v>
      </c>
      <c r="VZR36">
        <f>Parameters!VZR238</f>
        <v>0</v>
      </c>
      <c r="VZS36">
        <f>Parameters!VZS238</f>
        <v>0</v>
      </c>
      <c r="VZT36">
        <f>Parameters!VZT238</f>
        <v>0</v>
      </c>
      <c r="VZU36">
        <f>Parameters!VZU238</f>
        <v>0</v>
      </c>
      <c r="VZV36">
        <f>Parameters!VZV238</f>
        <v>0</v>
      </c>
      <c r="VZW36">
        <f>Parameters!VZW238</f>
        <v>0</v>
      </c>
      <c r="VZX36">
        <f>Parameters!VZX238</f>
        <v>0</v>
      </c>
      <c r="VZY36">
        <f>Parameters!VZY238</f>
        <v>0</v>
      </c>
      <c r="VZZ36">
        <f>Parameters!VZZ238</f>
        <v>0</v>
      </c>
      <c r="WAA36">
        <f>Parameters!WAA238</f>
        <v>0</v>
      </c>
      <c r="WAB36">
        <f>Parameters!WAB238</f>
        <v>0</v>
      </c>
      <c r="WAC36">
        <f>Parameters!WAC238</f>
        <v>0</v>
      </c>
      <c r="WAD36">
        <f>Parameters!WAD238</f>
        <v>0</v>
      </c>
      <c r="WAE36">
        <f>Parameters!WAE238</f>
        <v>0</v>
      </c>
      <c r="WAF36">
        <f>Parameters!WAF238</f>
        <v>0</v>
      </c>
      <c r="WAG36">
        <f>Parameters!WAG238</f>
        <v>0</v>
      </c>
      <c r="WAH36">
        <f>Parameters!WAH238</f>
        <v>0</v>
      </c>
      <c r="WAI36">
        <f>Parameters!WAI238</f>
        <v>0</v>
      </c>
      <c r="WAJ36">
        <f>Parameters!WAJ238</f>
        <v>0</v>
      </c>
      <c r="WAK36">
        <f>Parameters!WAK238</f>
        <v>0</v>
      </c>
      <c r="WAL36">
        <f>Parameters!WAL238</f>
        <v>0</v>
      </c>
      <c r="WAM36">
        <f>Parameters!WAM238</f>
        <v>0</v>
      </c>
      <c r="WAN36">
        <f>Parameters!WAN238</f>
        <v>0</v>
      </c>
      <c r="WAO36">
        <f>Parameters!WAO238</f>
        <v>0</v>
      </c>
      <c r="WAP36">
        <f>Parameters!WAP238</f>
        <v>0</v>
      </c>
      <c r="WAQ36">
        <f>Parameters!WAQ238</f>
        <v>0</v>
      </c>
      <c r="WAR36">
        <f>Parameters!WAR238</f>
        <v>0</v>
      </c>
      <c r="WAS36">
        <f>Parameters!WAS238</f>
        <v>0</v>
      </c>
      <c r="WAT36">
        <f>Parameters!WAT238</f>
        <v>0</v>
      </c>
      <c r="WAU36">
        <f>Parameters!WAU238</f>
        <v>0</v>
      </c>
      <c r="WAV36">
        <f>Parameters!WAV238</f>
        <v>0</v>
      </c>
      <c r="WAW36">
        <f>Parameters!WAW238</f>
        <v>0</v>
      </c>
      <c r="WAX36">
        <f>Parameters!WAX238</f>
        <v>0</v>
      </c>
      <c r="WAY36">
        <f>Parameters!WAY238</f>
        <v>0</v>
      </c>
      <c r="WAZ36">
        <f>Parameters!WAZ238</f>
        <v>0</v>
      </c>
      <c r="WBA36">
        <f>Parameters!WBA238</f>
        <v>0</v>
      </c>
      <c r="WBB36">
        <f>Parameters!WBB238</f>
        <v>0</v>
      </c>
      <c r="WBC36">
        <f>Parameters!WBC238</f>
        <v>0</v>
      </c>
      <c r="WBD36">
        <f>Parameters!WBD238</f>
        <v>0</v>
      </c>
      <c r="WBE36">
        <f>Parameters!WBE238</f>
        <v>0</v>
      </c>
      <c r="WBF36">
        <f>Parameters!WBF238</f>
        <v>0</v>
      </c>
      <c r="WBG36">
        <f>Parameters!WBG238</f>
        <v>0</v>
      </c>
      <c r="WBH36">
        <f>Parameters!WBH238</f>
        <v>0</v>
      </c>
      <c r="WBI36">
        <f>Parameters!WBI238</f>
        <v>0</v>
      </c>
      <c r="WBJ36">
        <f>Parameters!WBJ238</f>
        <v>0</v>
      </c>
      <c r="WBK36">
        <f>Parameters!WBK238</f>
        <v>0</v>
      </c>
      <c r="WBL36">
        <f>Parameters!WBL238</f>
        <v>0</v>
      </c>
      <c r="WBM36">
        <f>Parameters!WBM238</f>
        <v>0</v>
      </c>
      <c r="WBN36">
        <f>Parameters!WBN238</f>
        <v>0</v>
      </c>
      <c r="WBO36">
        <f>Parameters!WBO238</f>
        <v>0</v>
      </c>
      <c r="WBP36">
        <f>Parameters!WBP238</f>
        <v>0</v>
      </c>
      <c r="WBQ36">
        <f>Parameters!WBQ238</f>
        <v>0</v>
      </c>
      <c r="WBR36">
        <f>Parameters!WBR238</f>
        <v>0</v>
      </c>
      <c r="WBS36">
        <f>Parameters!WBS238</f>
        <v>0</v>
      </c>
      <c r="WBT36">
        <f>Parameters!WBT238</f>
        <v>0</v>
      </c>
      <c r="WBU36">
        <f>Parameters!WBU238</f>
        <v>0</v>
      </c>
      <c r="WBV36">
        <f>Parameters!WBV238</f>
        <v>0</v>
      </c>
      <c r="WBW36">
        <f>Parameters!WBW238</f>
        <v>0</v>
      </c>
      <c r="WBX36">
        <f>Parameters!WBX238</f>
        <v>0</v>
      </c>
      <c r="WBY36">
        <f>Parameters!WBY238</f>
        <v>0</v>
      </c>
      <c r="WBZ36">
        <f>Parameters!WBZ238</f>
        <v>0</v>
      </c>
      <c r="WCA36">
        <f>Parameters!WCA238</f>
        <v>0</v>
      </c>
      <c r="WCB36">
        <f>Parameters!WCB238</f>
        <v>0</v>
      </c>
      <c r="WCC36">
        <f>Parameters!WCC238</f>
        <v>0</v>
      </c>
      <c r="WCD36">
        <f>Parameters!WCD238</f>
        <v>0</v>
      </c>
      <c r="WCE36">
        <f>Parameters!WCE238</f>
        <v>0</v>
      </c>
      <c r="WCF36">
        <f>Parameters!WCF238</f>
        <v>0</v>
      </c>
      <c r="WCG36">
        <f>Parameters!WCG238</f>
        <v>0</v>
      </c>
      <c r="WCH36">
        <f>Parameters!WCH238</f>
        <v>0</v>
      </c>
      <c r="WCI36">
        <f>Parameters!WCI238</f>
        <v>0</v>
      </c>
      <c r="WCJ36">
        <f>Parameters!WCJ238</f>
        <v>0</v>
      </c>
      <c r="WCK36">
        <f>Parameters!WCK238</f>
        <v>0</v>
      </c>
      <c r="WCL36">
        <f>Parameters!WCL238</f>
        <v>0</v>
      </c>
      <c r="WCM36">
        <f>Parameters!WCM238</f>
        <v>0</v>
      </c>
      <c r="WCN36">
        <f>Parameters!WCN238</f>
        <v>0</v>
      </c>
      <c r="WCO36">
        <f>Parameters!WCO238</f>
        <v>0</v>
      </c>
      <c r="WCP36">
        <f>Parameters!WCP238</f>
        <v>0</v>
      </c>
      <c r="WCQ36">
        <f>Parameters!WCQ238</f>
        <v>0</v>
      </c>
      <c r="WCR36">
        <f>Parameters!WCR238</f>
        <v>0</v>
      </c>
      <c r="WCS36">
        <f>Parameters!WCS238</f>
        <v>0</v>
      </c>
      <c r="WCT36">
        <f>Parameters!WCT238</f>
        <v>0</v>
      </c>
      <c r="WCU36">
        <f>Parameters!WCU238</f>
        <v>0</v>
      </c>
      <c r="WCV36">
        <f>Parameters!WCV238</f>
        <v>0</v>
      </c>
      <c r="WCW36">
        <f>Parameters!WCW238</f>
        <v>0</v>
      </c>
      <c r="WCX36">
        <f>Parameters!WCX238</f>
        <v>0</v>
      </c>
      <c r="WCY36">
        <f>Parameters!WCY238</f>
        <v>0</v>
      </c>
      <c r="WCZ36">
        <f>Parameters!WCZ238</f>
        <v>0</v>
      </c>
      <c r="WDA36">
        <f>Parameters!WDA238</f>
        <v>0</v>
      </c>
      <c r="WDB36">
        <f>Parameters!WDB238</f>
        <v>0</v>
      </c>
      <c r="WDC36">
        <f>Parameters!WDC238</f>
        <v>0</v>
      </c>
      <c r="WDD36">
        <f>Parameters!WDD238</f>
        <v>0</v>
      </c>
      <c r="WDE36">
        <f>Parameters!WDE238</f>
        <v>0</v>
      </c>
      <c r="WDF36">
        <f>Parameters!WDF238</f>
        <v>0</v>
      </c>
      <c r="WDG36">
        <f>Parameters!WDG238</f>
        <v>0</v>
      </c>
      <c r="WDH36">
        <f>Parameters!WDH238</f>
        <v>0</v>
      </c>
      <c r="WDI36">
        <f>Parameters!WDI238</f>
        <v>0</v>
      </c>
      <c r="WDJ36">
        <f>Parameters!WDJ238</f>
        <v>0</v>
      </c>
      <c r="WDK36">
        <f>Parameters!WDK238</f>
        <v>0</v>
      </c>
      <c r="WDL36">
        <f>Parameters!WDL238</f>
        <v>0</v>
      </c>
      <c r="WDM36">
        <f>Parameters!WDM238</f>
        <v>0</v>
      </c>
      <c r="WDN36">
        <f>Parameters!WDN238</f>
        <v>0</v>
      </c>
      <c r="WDO36">
        <f>Parameters!WDO238</f>
        <v>0</v>
      </c>
      <c r="WDP36">
        <f>Parameters!WDP238</f>
        <v>0</v>
      </c>
      <c r="WDQ36">
        <f>Parameters!WDQ238</f>
        <v>0</v>
      </c>
      <c r="WDR36">
        <f>Parameters!WDR238</f>
        <v>0</v>
      </c>
      <c r="WDS36">
        <f>Parameters!WDS238</f>
        <v>0</v>
      </c>
      <c r="WDT36">
        <f>Parameters!WDT238</f>
        <v>0</v>
      </c>
      <c r="WDU36">
        <f>Parameters!WDU238</f>
        <v>0</v>
      </c>
      <c r="WDV36">
        <f>Parameters!WDV238</f>
        <v>0</v>
      </c>
      <c r="WDW36">
        <f>Parameters!WDW238</f>
        <v>0</v>
      </c>
      <c r="WDX36">
        <f>Parameters!WDX238</f>
        <v>0</v>
      </c>
      <c r="WDY36">
        <f>Parameters!WDY238</f>
        <v>0</v>
      </c>
      <c r="WDZ36">
        <f>Parameters!WDZ238</f>
        <v>0</v>
      </c>
      <c r="WEA36">
        <f>Parameters!WEA238</f>
        <v>0</v>
      </c>
      <c r="WEB36">
        <f>Parameters!WEB238</f>
        <v>0</v>
      </c>
      <c r="WEC36">
        <f>Parameters!WEC238</f>
        <v>0</v>
      </c>
      <c r="WED36">
        <f>Parameters!WED238</f>
        <v>0</v>
      </c>
      <c r="WEE36">
        <f>Parameters!WEE238</f>
        <v>0</v>
      </c>
      <c r="WEF36">
        <f>Parameters!WEF238</f>
        <v>0</v>
      </c>
      <c r="WEG36">
        <f>Parameters!WEG238</f>
        <v>0</v>
      </c>
      <c r="WEH36">
        <f>Parameters!WEH238</f>
        <v>0</v>
      </c>
      <c r="WEI36">
        <f>Parameters!WEI238</f>
        <v>0</v>
      </c>
      <c r="WEJ36">
        <f>Parameters!WEJ238</f>
        <v>0</v>
      </c>
      <c r="WEK36">
        <f>Parameters!WEK238</f>
        <v>0</v>
      </c>
      <c r="WEL36">
        <f>Parameters!WEL238</f>
        <v>0</v>
      </c>
      <c r="WEM36">
        <f>Parameters!WEM238</f>
        <v>0</v>
      </c>
      <c r="WEN36">
        <f>Parameters!WEN238</f>
        <v>0</v>
      </c>
      <c r="WEO36">
        <f>Parameters!WEO238</f>
        <v>0</v>
      </c>
      <c r="WEP36">
        <f>Parameters!WEP238</f>
        <v>0</v>
      </c>
      <c r="WEQ36">
        <f>Parameters!WEQ238</f>
        <v>0</v>
      </c>
      <c r="WER36">
        <f>Parameters!WER238</f>
        <v>0</v>
      </c>
      <c r="WES36">
        <f>Parameters!WES238</f>
        <v>0</v>
      </c>
      <c r="WET36">
        <f>Parameters!WET238</f>
        <v>0</v>
      </c>
      <c r="WEU36">
        <f>Parameters!WEU238</f>
        <v>0</v>
      </c>
      <c r="WEV36">
        <f>Parameters!WEV238</f>
        <v>0</v>
      </c>
      <c r="WEW36">
        <f>Parameters!WEW238</f>
        <v>0</v>
      </c>
      <c r="WEX36">
        <f>Parameters!WEX238</f>
        <v>0</v>
      </c>
      <c r="WEY36">
        <f>Parameters!WEY238</f>
        <v>0</v>
      </c>
      <c r="WEZ36">
        <f>Parameters!WEZ238</f>
        <v>0</v>
      </c>
      <c r="WFA36">
        <f>Parameters!WFA238</f>
        <v>0</v>
      </c>
      <c r="WFB36">
        <f>Parameters!WFB238</f>
        <v>0</v>
      </c>
      <c r="WFC36">
        <f>Parameters!WFC238</f>
        <v>0</v>
      </c>
      <c r="WFD36">
        <f>Parameters!WFD238</f>
        <v>0</v>
      </c>
      <c r="WFE36">
        <f>Parameters!WFE238</f>
        <v>0</v>
      </c>
      <c r="WFF36">
        <f>Parameters!WFF238</f>
        <v>0</v>
      </c>
      <c r="WFG36">
        <f>Parameters!WFG238</f>
        <v>0</v>
      </c>
      <c r="WFH36">
        <f>Parameters!WFH238</f>
        <v>0</v>
      </c>
      <c r="WFI36">
        <f>Parameters!WFI238</f>
        <v>0</v>
      </c>
      <c r="WFJ36">
        <f>Parameters!WFJ238</f>
        <v>0</v>
      </c>
      <c r="WFK36">
        <f>Parameters!WFK238</f>
        <v>0</v>
      </c>
      <c r="WFL36">
        <f>Parameters!WFL238</f>
        <v>0</v>
      </c>
      <c r="WFM36">
        <f>Parameters!WFM238</f>
        <v>0</v>
      </c>
      <c r="WFN36">
        <f>Parameters!WFN238</f>
        <v>0</v>
      </c>
      <c r="WFO36">
        <f>Parameters!WFO238</f>
        <v>0</v>
      </c>
      <c r="WFP36">
        <f>Parameters!WFP238</f>
        <v>0</v>
      </c>
      <c r="WFQ36">
        <f>Parameters!WFQ238</f>
        <v>0</v>
      </c>
      <c r="WFR36">
        <f>Parameters!WFR238</f>
        <v>0</v>
      </c>
      <c r="WFS36">
        <f>Parameters!WFS238</f>
        <v>0</v>
      </c>
      <c r="WFT36">
        <f>Parameters!WFT238</f>
        <v>0</v>
      </c>
      <c r="WFU36">
        <f>Parameters!WFU238</f>
        <v>0</v>
      </c>
      <c r="WFV36">
        <f>Parameters!WFV238</f>
        <v>0</v>
      </c>
      <c r="WFW36">
        <f>Parameters!WFW238</f>
        <v>0</v>
      </c>
      <c r="WFX36">
        <f>Parameters!WFX238</f>
        <v>0</v>
      </c>
      <c r="WFY36">
        <f>Parameters!WFY238</f>
        <v>0</v>
      </c>
      <c r="WFZ36">
        <f>Parameters!WFZ238</f>
        <v>0</v>
      </c>
      <c r="WGA36">
        <f>Parameters!WGA238</f>
        <v>0</v>
      </c>
      <c r="WGB36">
        <f>Parameters!WGB238</f>
        <v>0</v>
      </c>
      <c r="WGC36">
        <f>Parameters!WGC238</f>
        <v>0</v>
      </c>
      <c r="WGD36">
        <f>Parameters!WGD238</f>
        <v>0</v>
      </c>
      <c r="WGE36">
        <f>Parameters!WGE238</f>
        <v>0</v>
      </c>
      <c r="WGF36">
        <f>Parameters!WGF238</f>
        <v>0</v>
      </c>
      <c r="WGG36">
        <f>Parameters!WGG238</f>
        <v>0</v>
      </c>
      <c r="WGH36">
        <f>Parameters!WGH238</f>
        <v>0</v>
      </c>
      <c r="WGI36">
        <f>Parameters!WGI238</f>
        <v>0</v>
      </c>
      <c r="WGJ36">
        <f>Parameters!WGJ238</f>
        <v>0</v>
      </c>
      <c r="WGK36">
        <f>Parameters!WGK238</f>
        <v>0</v>
      </c>
      <c r="WGL36">
        <f>Parameters!WGL238</f>
        <v>0</v>
      </c>
      <c r="WGM36">
        <f>Parameters!WGM238</f>
        <v>0</v>
      </c>
      <c r="WGN36">
        <f>Parameters!WGN238</f>
        <v>0</v>
      </c>
      <c r="WGO36">
        <f>Parameters!WGO238</f>
        <v>0</v>
      </c>
      <c r="WGP36">
        <f>Parameters!WGP238</f>
        <v>0</v>
      </c>
      <c r="WGQ36">
        <f>Parameters!WGQ238</f>
        <v>0</v>
      </c>
      <c r="WGR36">
        <f>Parameters!WGR238</f>
        <v>0</v>
      </c>
      <c r="WGS36">
        <f>Parameters!WGS238</f>
        <v>0</v>
      </c>
      <c r="WGT36">
        <f>Parameters!WGT238</f>
        <v>0</v>
      </c>
      <c r="WGU36">
        <f>Parameters!WGU238</f>
        <v>0</v>
      </c>
      <c r="WGV36">
        <f>Parameters!WGV238</f>
        <v>0</v>
      </c>
      <c r="WGW36">
        <f>Parameters!WGW238</f>
        <v>0</v>
      </c>
      <c r="WGX36">
        <f>Parameters!WGX238</f>
        <v>0</v>
      </c>
      <c r="WGY36">
        <f>Parameters!WGY238</f>
        <v>0</v>
      </c>
      <c r="WGZ36">
        <f>Parameters!WGZ238</f>
        <v>0</v>
      </c>
      <c r="WHA36">
        <f>Parameters!WHA238</f>
        <v>0</v>
      </c>
      <c r="WHB36">
        <f>Parameters!WHB238</f>
        <v>0</v>
      </c>
      <c r="WHC36">
        <f>Parameters!WHC238</f>
        <v>0</v>
      </c>
      <c r="WHD36">
        <f>Parameters!WHD238</f>
        <v>0</v>
      </c>
      <c r="WHE36">
        <f>Parameters!WHE238</f>
        <v>0</v>
      </c>
      <c r="WHF36">
        <f>Parameters!WHF238</f>
        <v>0</v>
      </c>
      <c r="WHG36">
        <f>Parameters!WHG238</f>
        <v>0</v>
      </c>
      <c r="WHH36">
        <f>Parameters!WHH238</f>
        <v>0</v>
      </c>
      <c r="WHI36">
        <f>Parameters!WHI238</f>
        <v>0</v>
      </c>
      <c r="WHJ36">
        <f>Parameters!WHJ238</f>
        <v>0</v>
      </c>
      <c r="WHK36">
        <f>Parameters!WHK238</f>
        <v>0</v>
      </c>
      <c r="WHL36">
        <f>Parameters!WHL238</f>
        <v>0</v>
      </c>
      <c r="WHM36">
        <f>Parameters!WHM238</f>
        <v>0</v>
      </c>
      <c r="WHN36">
        <f>Parameters!WHN238</f>
        <v>0</v>
      </c>
      <c r="WHO36">
        <f>Parameters!WHO238</f>
        <v>0</v>
      </c>
      <c r="WHP36">
        <f>Parameters!WHP238</f>
        <v>0</v>
      </c>
      <c r="WHQ36">
        <f>Parameters!WHQ238</f>
        <v>0</v>
      </c>
      <c r="WHR36">
        <f>Parameters!WHR238</f>
        <v>0</v>
      </c>
      <c r="WHS36">
        <f>Parameters!WHS238</f>
        <v>0</v>
      </c>
      <c r="WHT36">
        <f>Parameters!WHT238</f>
        <v>0</v>
      </c>
      <c r="WHU36">
        <f>Parameters!WHU238</f>
        <v>0</v>
      </c>
      <c r="WHV36">
        <f>Parameters!WHV238</f>
        <v>0</v>
      </c>
      <c r="WHW36">
        <f>Parameters!WHW238</f>
        <v>0</v>
      </c>
      <c r="WHX36">
        <f>Parameters!WHX238</f>
        <v>0</v>
      </c>
      <c r="WHY36">
        <f>Parameters!WHY238</f>
        <v>0</v>
      </c>
      <c r="WHZ36">
        <f>Parameters!WHZ238</f>
        <v>0</v>
      </c>
      <c r="WIA36">
        <f>Parameters!WIA238</f>
        <v>0</v>
      </c>
      <c r="WIB36">
        <f>Parameters!WIB238</f>
        <v>0</v>
      </c>
      <c r="WIC36">
        <f>Parameters!WIC238</f>
        <v>0</v>
      </c>
      <c r="WID36">
        <f>Parameters!WID238</f>
        <v>0</v>
      </c>
      <c r="WIE36">
        <f>Parameters!WIE238</f>
        <v>0</v>
      </c>
      <c r="WIF36">
        <f>Parameters!WIF238</f>
        <v>0</v>
      </c>
      <c r="WIG36">
        <f>Parameters!WIG238</f>
        <v>0</v>
      </c>
      <c r="WIH36">
        <f>Parameters!WIH238</f>
        <v>0</v>
      </c>
      <c r="WII36">
        <f>Parameters!WII238</f>
        <v>0</v>
      </c>
      <c r="WIJ36">
        <f>Parameters!WIJ238</f>
        <v>0</v>
      </c>
      <c r="WIK36">
        <f>Parameters!WIK238</f>
        <v>0</v>
      </c>
      <c r="WIL36">
        <f>Parameters!WIL238</f>
        <v>0</v>
      </c>
      <c r="WIM36">
        <f>Parameters!WIM238</f>
        <v>0</v>
      </c>
      <c r="WIN36">
        <f>Parameters!WIN238</f>
        <v>0</v>
      </c>
      <c r="WIO36">
        <f>Parameters!WIO238</f>
        <v>0</v>
      </c>
      <c r="WIP36">
        <f>Parameters!WIP238</f>
        <v>0</v>
      </c>
      <c r="WIQ36">
        <f>Parameters!WIQ238</f>
        <v>0</v>
      </c>
      <c r="WIR36">
        <f>Parameters!WIR238</f>
        <v>0</v>
      </c>
      <c r="WIS36">
        <f>Parameters!WIS238</f>
        <v>0</v>
      </c>
      <c r="WIT36">
        <f>Parameters!WIT238</f>
        <v>0</v>
      </c>
      <c r="WIU36">
        <f>Parameters!WIU238</f>
        <v>0</v>
      </c>
      <c r="WIV36">
        <f>Parameters!WIV238</f>
        <v>0</v>
      </c>
      <c r="WIW36">
        <f>Parameters!WIW238</f>
        <v>0</v>
      </c>
      <c r="WIX36">
        <f>Parameters!WIX238</f>
        <v>0</v>
      </c>
      <c r="WIY36">
        <f>Parameters!WIY238</f>
        <v>0</v>
      </c>
      <c r="WIZ36">
        <f>Parameters!WIZ238</f>
        <v>0</v>
      </c>
      <c r="WJA36">
        <f>Parameters!WJA238</f>
        <v>0</v>
      </c>
      <c r="WJB36">
        <f>Parameters!WJB238</f>
        <v>0</v>
      </c>
      <c r="WJC36">
        <f>Parameters!WJC238</f>
        <v>0</v>
      </c>
      <c r="WJD36">
        <f>Parameters!WJD238</f>
        <v>0</v>
      </c>
      <c r="WJE36">
        <f>Parameters!WJE238</f>
        <v>0</v>
      </c>
      <c r="WJF36">
        <f>Parameters!WJF238</f>
        <v>0</v>
      </c>
      <c r="WJG36">
        <f>Parameters!WJG238</f>
        <v>0</v>
      </c>
      <c r="WJH36">
        <f>Parameters!WJH238</f>
        <v>0</v>
      </c>
      <c r="WJI36">
        <f>Parameters!WJI238</f>
        <v>0</v>
      </c>
      <c r="WJJ36">
        <f>Parameters!WJJ238</f>
        <v>0</v>
      </c>
      <c r="WJK36">
        <f>Parameters!WJK238</f>
        <v>0</v>
      </c>
      <c r="WJL36">
        <f>Parameters!WJL238</f>
        <v>0</v>
      </c>
      <c r="WJM36">
        <f>Parameters!WJM238</f>
        <v>0</v>
      </c>
      <c r="WJN36">
        <f>Parameters!WJN238</f>
        <v>0</v>
      </c>
      <c r="WJO36">
        <f>Parameters!WJO238</f>
        <v>0</v>
      </c>
      <c r="WJP36">
        <f>Parameters!WJP238</f>
        <v>0</v>
      </c>
      <c r="WJQ36">
        <f>Parameters!WJQ238</f>
        <v>0</v>
      </c>
      <c r="WJR36">
        <f>Parameters!WJR238</f>
        <v>0</v>
      </c>
      <c r="WJS36">
        <f>Parameters!WJS238</f>
        <v>0</v>
      </c>
      <c r="WJT36">
        <f>Parameters!WJT238</f>
        <v>0</v>
      </c>
      <c r="WJU36">
        <f>Parameters!WJU238</f>
        <v>0</v>
      </c>
      <c r="WJV36">
        <f>Parameters!WJV238</f>
        <v>0</v>
      </c>
      <c r="WJW36">
        <f>Parameters!WJW238</f>
        <v>0</v>
      </c>
      <c r="WJX36">
        <f>Parameters!WJX238</f>
        <v>0</v>
      </c>
      <c r="WJY36">
        <f>Parameters!WJY238</f>
        <v>0</v>
      </c>
      <c r="WJZ36">
        <f>Parameters!WJZ238</f>
        <v>0</v>
      </c>
      <c r="WKA36">
        <f>Parameters!WKA238</f>
        <v>0</v>
      </c>
      <c r="WKB36">
        <f>Parameters!WKB238</f>
        <v>0</v>
      </c>
      <c r="WKC36">
        <f>Parameters!WKC238</f>
        <v>0</v>
      </c>
      <c r="WKD36">
        <f>Parameters!WKD238</f>
        <v>0</v>
      </c>
      <c r="WKE36">
        <f>Parameters!WKE238</f>
        <v>0</v>
      </c>
      <c r="WKF36">
        <f>Parameters!WKF238</f>
        <v>0</v>
      </c>
      <c r="WKG36">
        <f>Parameters!WKG238</f>
        <v>0</v>
      </c>
      <c r="WKH36">
        <f>Parameters!WKH238</f>
        <v>0</v>
      </c>
      <c r="WKI36">
        <f>Parameters!WKI238</f>
        <v>0</v>
      </c>
      <c r="WKJ36">
        <f>Parameters!WKJ238</f>
        <v>0</v>
      </c>
      <c r="WKK36">
        <f>Parameters!WKK238</f>
        <v>0</v>
      </c>
      <c r="WKL36">
        <f>Parameters!WKL238</f>
        <v>0</v>
      </c>
      <c r="WKM36">
        <f>Parameters!WKM238</f>
        <v>0</v>
      </c>
      <c r="WKN36">
        <f>Parameters!WKN238</f>
        <v>0</v>
      </c>
      <c r="WKO36">
        <f>Parameters!WKO238</f>
        <v>0</v>
      </c>
      <c r="WKP36">
        <f>Parameters!WKP238</f>
        <v>0</v>
      </c>
      <c r="WKQ36">
        <f>Parameters!WKQ238</f>
        <v>0</v>
      </c>
      <c r="WKR36">
        <f>Parameters!WKR238</f>
        <v>0</v>
      </c>
      <c r="WKS36">
        <f>Parameters!WKS238</f>
        <v>0</v>
      </c>
      <c r="WKT36">
        <f>Parameters!WKT238</f>
        <v>0</v>
      </c>
      <c r="WKU36">
        <f>Parameters!WKU238</f>
        <v>0</v>
      </c>
      <c r="WKV36">
        <f>Parameters!WKV238</f>
        <v>0</v>
      </c>
      <c r="WKW36">
        <f>Parameters!WKW238</f>
        <v>0</v>
      </c>
      <c r="WKX36">
        <f>Parameters!WKX238</f>
        <v>0</v>
      </c>
      <c r="WKY36">
        <f>Parameters!WKY238</f>
        <v>0</v>
      </c>
      <c r="WKZ36">
        <f>Parameters!WKZ238</f>
        <v>0</v>
      </c>
      <c r="WLA36">
        <f>Parameters!WLA238</f>
        <v>0</v>
      </c>
      <c r="WLB36">
        <f>Parameters!WLB238</f>
        <v>0</v>
      </c>
      <c r="WLC36">
        <f>Parameters!WLC238</f>
        <v>0</v>
      </c>
      <c r="WLD36">
        <f>Parameters!WLD238</f>
        <v>0</v>
      </c>
      <c r="WLE36">
        <f>Parameters!WLE238</f>
        <v>0</v>
      </c>
      <c r="WLF36">
        <f>Parameters!WLF238</f>
        <v>0</v>
      </c>
      <c r="WLG36">
        <f>Parameters!WLG238</f>
        <v>0</v>
      </c>
      <c r="WLH36">
        <f>Parameters!WLH238</f>
        <v>0</v>
      </c>
      <c r="WLI36">
        <f>Parameters!WLI238</f>
        <v>0</v>
      </c>
      <c r="WLJ36">
        <f>Parameters!WLJ238</f>
        <v>0</v>
      </c>
      <c r="WLK36">
        <f>Parameters!WLK238</f>
        <v>0</v>
      </c>
      <c r="WLL36">
        <f>Parameters!WLL238</f>
        <v>0</v>
      </c>
      <c r="WLM36">
        <f>Parameters!WLM238</f>
        <v>0</v>
      </c>
      <c r="WLN36">
        <f>Parameters!WLN238</f>
        <v>0</v>
      </c>
      <c r="WLO36">
        <f>Parameters!WLO238</f>
        <v>0</v>
      </c>
      <c r="WLP36">
        <f>Parameters!WLP238</f>
        <v>0</v>
      </c>
      <c r="WLQ36">
        <f>Parameters!WLQ238</f>
        <v>0</v>
      </c>
      <c r="WLR36">
        <f>Parameters!WLR238</f>
        <v>0</v>
      </c>
      <c r="WLS36">
        <f>Parameters!WLS238</f>
        <v>0</v>
      </c>
      <c r="WLT36">
        <f>Parameters!WLT238</f>
        <v>0</v>
      </c>
      <c r="WLU36">
        <f>Parameters!WLU238</f>
        <v>0</v>
      </c>
      <c r="WLV36">
        <f>Parameters!WLV238</f>
        <v>0</v>
      </c>
      <c r="WLW36">
        <f>Parameters!WLW238</f>
        <v>0</v>
      </c>
      <c r="WLX36">
        <f>Parameters!WLX238</f>
        <v>0</v>
      </c>
      <c r="WLY36">
        <f>Parameters!WLY238</f>
        <v>0</v>
      </c>
      <c r="WLZ36">
        <f>Parameters!WLZ238</f>
        <v>0</v>
      </c>
      <c r="WMA36">
        <f>Parameters!WMA238</f>
        <v>0</v>
      </c>
      <c r="WMB36">
        <f>Parameters!WMB238</f>
        <v>0</v>
      </c>
      <c r="WMC36">
        <f>Parameters!WMC238</f>
        <v>0</v>
      </c>
      <c r="WMD36">
        <f>Parameters!WMD238</f>
        <v>0</v>
      </c>
      <c r="WME36">
        <f>Parameters!WME238</f>
        <v>0</v>
      </c>
      <c r="WMF36">
        <f>Parameters!WMF238</f>
        <v>0</v>
      </c>
      <c r="WMG36">
        <f>Parameters!WMG238</f>
        <v>0</v>
      </c>
      <c r="WMH36">
        <f>Parameters!WMH238</f>
        <v>0</v>
      </c>
      <c r="WMI36">
        <f>Parameters!WMI238</f>
        <v>0</v>
      </c>
      <c r="WMJ36">
        <f>Parameters!WMJ238</f>
        <v>0</v>
      </c>
      <c r="WMK36">
        <f>Parameters!WMK238</f>
        <v>0</v>
      </c>
      <c r="WML36">
        <f>Parameters!WML238</f>
        <v>0</v>
      </c>
      <c r="WMM36">
        <f>Parameters!WMM238</f>
        <v>0</v>
      </c>
      <c r="WMN36">
        <f>Parameters!WMN238</f>
        <v>0</v>
      </c>
      <c r="WMO36">
        <f>Parameters!WMO238</f>
        <v>0</v>
      </c>
      <c r="WMP36">
        <f>Parameters!WMP238</f>
        <v>0</v>
      </c>
      <c r="WMQ36">
        <f>Parameters!WMQ238</f>
        <v>0</v>
      </c>
      <c r="WMR36">
        <f>Parameters!WMR238</f>
        <v>0</v>
      </c>
      <c r="WMS36">
        <f>Parameters!WMS238</f>
        <v>0</v>
      </c>
      <c r="WMT36">
        <f>Parameters!WMT238</f>
        <v>0</v>
      </c>
      <c r="WMU36">
        <f>Parameters!WMU238</f>
        <v>0</v>
      </c>
      <c r="WMV36">
        <f>Parameters!WMV238</f>
        <v>0</v>
      </c>
      <c r="WMW36">
        <f>Parameters!WMW238</f>
        <v>0</v>
      </c>
      <c r="WMX36">
        <f>Parameters!WMX238</f>
        <v>0</v>
      </c>
      <c r="WMY36">
        <f>Parameters!WMY238</f>
        <v>0</v>
      </c>
      <c r="WMZ36">
        <f>Parameters!WMZ238</f>
        <v>0</v>
      </c>
      <c r="WNA36">
        <f>Parameters!WNA238</f>
        <v>0</v>
      </c>
      <c r="WNB36">
        <f>Parameters!WNB238</f>
        <v>0</v>
      </c>
      <c r="WNC36">
        <f>Parameters!WNC238</f>
        <v>0</v>
      </c>
      <c r="WND36">
        <f>Parameters!WND238</f>
        <v>0</v>
      </c>
      <c r="WNE36">
        <f>Parameters!WNE238</f>
        <v>0</v>
      </c>
      <c r="WNF36">
        <f>Parameters!WNF238</f>
        <v>0</v>
      </c>
      <c r="WNG36">
        <f>Parameters!WNG238</f>
        <v>0</v>
      </c>
      <c r="WNH36">
        <f>Parameters!WNH238</f>
        <v>0</v>
      </c>
      <c r="WNI36">
        <f>Parameters!WNI238</f>
        <v>0</v>
      </c>
      <c r="WNJ36">
        <f>Parameters!WNJ238</f>
        <v>0</v>
      </c>
      <c r="WNK36">
        <f>Parameters!WNK238</f>
        <v>0</v>
      </c>
      <c r="WNL36">
        <f>Parameters!WNL238</f>
        <v>0</v>
      </c>
      <c r="WNM36">
        <f>Parameters!WNM238</f>
        <v>0</v>
      </c>
      <c r="WNN36">
        <f>Parameters!WNN238</f>
        <v>0</v>
      </c>
      <c r="WNO36">
        <f>Parameters!WNO238</f>
        <v>0</v>
      </c>
      <c r="WNP36">
        <f>Parameters!WNP238</f>
        <v>0</v>
      </c>
      <c r="WNQ36">
        <f>Parameters!WNQ238</f>
        <v>0</v>
      </c>
      <c r="WNR36">
        <f>Parameters!WNR238</f>
        <v>0</v>
      </c>
      <c r="WNS36">
        <f>Parameters!WNS238</f>
        <v>0</v>
      </c>
      <c r="WNT36">
        <f>Parameters!WNT238</f>
        <v>0</v>
      </c>
      <c r="WNU36">
        <f>Parameters!WNU238</f>
        <v>0</v>
      </c>
      <c r="WNV36">
        <f>Parameters!WNV238</f>
        <v>0</v>
      </c>
      <c r="WNW36">
        <f>Parameters!WNW238</f>
        <v>0</v>
      </c>
      <c r="WNX36">
        <f>Parameters!WNX238</f>
        <v>0</v>
      </c>
      <c r="WNY36">
        <f>Parameters!WNY238</f>
        <v>0</v>
      </c>
      <c r="WNZ36">
        <f>Parameters!WNZ238</f>
        <v>0</v>
      </c>
      <c r="WOA36">
        <f>Parameters!WOA238</f>
        <v>0</v>
      </c>
      <c r="WOB36">
        <f>Parameters!WOB238</f>
        <v>0</v>
      </c>
      <c r="WOC36">
        <f>Parameters!WOC238</f>
        <v>0</v>
      </c>
      <c r="WOD36">
        <f>Parameters!WOD238</f>
        <v>0</v>
      </c>
      <c r="WOE36">
        <f>Parameters!WOE238</f>
        <v>0</v>
      </c>
      <c r="WOF36">
        <f>Parameters!WOF238</f>
        <v>0</v>
      </c>
      <c r="WOG36">
        <f>Parameters!WOG238</f>
        <v>0</v>
      </c>
      <c r="WOH36">
        <f>Parameters!WOH238</f>
        <v>0</v>
      </c>
      <c r="WOI36">
        <f>Parameters!WOI238</f>
        <v>0</v>
      </c>
      <c r="WOJ36">
        <f>Parameters!WOJ238</f>
        <v>0</v>
      </c>
      <c r="WOK36">
        <f>Parameters!WOK238</f>
        <v>0</v>
      </c>
      <c r="WOL36">
        <f>Parameters!WOL238</f>
        <v>0</v>
      </c>
      <c r="WOM36">
        <f>Parameters!WOM238</f>
        <v>0</v>
      </c>
      <c r="WON36">
        <f>Parameters!WON238</f>
        <v>0</v>
      </c>
      <c r="WOO36">
        <f>Parameters!WOO238</f>
        <v>0</v>
      </c>
      <c r="WOP36">
        <f>Parameters!WOP238</f>
        <v>0</v>
      </c>
      <c r="WOQ36">
        <f>Parameters!WOQ238</f>
        <v>0</v>
      </c>
      <c r="WOR36">
        <f>Parameters!WOR238</f>
        <v>0</v>
      </c>
      <c r="WOS36">
        <f>Parameters!WOS238</f>
        <v>0</v>
      </c>
      <c r="WOT36">
        <f>Parameters!WOT238</f>
        <v>0</v>
      </c>
      <c r="WOU36">
        <f>Parameters!WOU238</f>
        <v>0</v>
      </c>
      <c r="WOV36">
        <f>Parameters!WOV238</f>
        <v>0</v>
      </c>
      <c r="WOW36">
        <f>Parameters!WOW238</f>
        <v>0</v>
      </c>
      <c r="WOX36">
        <f>Parameters!WOX238</f>
        <v>0</v>
      </c>
      <c r="WOY36">
        <f>Parameters!WOY238</f>
        <v>0</v>
      </c>
      <c r="WOZ36">
        <f>Parameters!WOZ238</f>
        <v>0</v>
      </c>
      <c r="WPA36">
        <f>Parameters!WPA238</f>
        <v>0</v>
      </c>
      <c r="WPB36">
        <f>Parameters!WPB238</f>
        <v>0</v>
      </c>
      <c r="WPC36">
        <f>Parameters!WPC238</f>
        <v>0</v>
      </c>
      <c r="WPD36">
        <f>Parameters!WPD238</f>
        <v>0</v>
      </c>
      <c r="WPE36">
        <f>Parameters!WPE238</f>
        <v>0</v>
      </c>
      <c r="WPF36">
        <f>Parameters!WPF238</f>
        <v>0</v>
      </c>
      <c r="WPG36">
        <f>Parameters!WPG238</f>
        <v>0</v>
      </c>
      <c r="WPH36">
        <f>Parameters!WPH238</f>
        <v>0</v>
      </c>
      <c r="WPI36">
        <f>Parameters!WPI238</f>
        <v>0</v>
      </c>
      <c r="WPJ36">
        <f>Parameters!WPJ238</f>
        <v>0</v>
      </c>
      <c r="WPK36">
        <f>Parameters!WPK238</f>
        <v>0</v>
      </c>
      <c r="WPL36">
        <f>Parameters!WPL238</f>
        <v>0</v>
      </c>
      <c r="WPM36">
        <f>Parameters!WPM238</f>
        <v>0</v>
      </c>
      <c r="WPN36">
        <f>Parameters!WPN238</f>
        <v>0</v>
      </c>
      <c r="WPO36">
        <f>Parameters!WPO238</f>
        <v>0</v>
      </c>
      <c r="WPP36">
        <f>Parameters!WPP238</f>
        <v>0</v>
      </c>
      <c r="WPQ36">
        <f>Parameters!WPQ238</f>
        <v>0</v>
      </c>
      <c r="WPR36">
        <f>Parameters!WPR238</f>
        <v>0</v>
      </c>
      <c r="WPS36">
        <f>Parameters!WPS238</f>
        <v>0</v>
      </c>
      <c r="WPT36">
        <f>Parameters!WPT238</f>
        <v>0</v>
      </c>
      <c r="WPU36">
        <f>Parameters!WPU238</f>
        <v>0</v>
      </c>
      <c r="WPV36">
        <f>Parameters!WPV238</f>
        <v>0</v>
      </c>
      <c r="WPW36">
        <f>Parameters!WPW238</f>
        <v>0</v>
      </c>
      <c r="WPX36">
        <f>Parameters!WPX238</f>
        <v>0</v>
      </c>
      <c r="WPY36">
        <f>Parameters!WPY238</f>
        <v>0</v>
      </c>
      <c r="WPZ36">
        <f>Parameters!WPZ238</f>
        <v>0</v>
      </c>
      <c r="WQA36">
        <f>Parameters!WQA238</f>
        <v>0</v>
      </c>
      <c r="WQB36">
        <f>Parameters!WQB238</f>
        <v>0</v>
      </c>
      <c r="WQC36">
        <f>Parameters!WQC238</f>
        <v>0</v>
      </c>
      <c r="WQD36">
        <f>Parameters!WQD238</f>
        <v>0</v>
      </c>
      <c r="WQE36">
        <f>Parameters!WQE238</f>
        <v>0</v>
      </c>
      <c r="WQF36">
        <f>Parameters!WQF238</f>
        <v>0</v>
      </c>
      <c r="WQG36">
        <f>Parameters!WQG238</f>
        <v>0</v>
      </c>
      <c r="WQH36">
        <f>Parameters!WQH238</f>
        <v>0</v>
      </c>
      <c r="WQI36">
        <f>Parameters!WQI238</f>
        <v>0</v>
      </c>
      <c r="WQJ36">
        <f>Parameters!WQJ238</f>
        <v>0</v>
      </c>
      <c r="WQK36">
        <f>Parameters!WQK238</f>
        <v>0</v>
      </c>
      <c r="WQL36">
        <f>Parameters!WQL238</f>
        <v>0</v>
      </c>
      <c r="WQM36">
        <f>Parameters!WQM238</f>
        <v>0</v>
      </c>
      <c r="WQN36">
        <f>Parameters!WQN238</f>
        <v>0</v>
      </c>
      <c r="WQO36">
        <f>Parameters!WQO238</f>
        <v>0</v>
      </c>
      <c r="WQP36">
        <f>Parameters!WQP238</f>
        <v>0</v>
      </c>
      <c r="WQQ36">
        <f>Parameters!WQQ238</f>
        <v>0</v>
      </c>
      <c r="WQR36">
        <f>Parameters!WQR238</f>
        <v>0</v>
      </c>
      <c r="WQS36">
        <f>Parameters!WQS238</f>
        <v>0</v>
      </c>
      <c r="WQT36">
        <f>Parameters!WQT238</f>
        <v>0</v>
      </c>
      <c r="WQU36">
        <f>Parameters!WQU238</f>
        <v>0</v>
      </c>
      <c r="WQV36">
        <f>Parameters!WQV238</f>
        <v>0</v>
      </c>
      <c r="WQW36">
        <f>Parameters!WQW238</f>
        <v>0</v>
      </c>
      <c r="WQX36">
        <f>Parameters!WQX238</f>
        <v>0</v>
      </c>
      <c r="WQY36">
        <f>Parameters!WQY238</f>
        <v>0</v>
      </c>
      <c r="WQZ36">
        <f>Parameters!WQZ238</f>
        <v>0</v>
      </c>
      <c r="WRA36">
        <f>Parameters!WRA238</f>
        <v>0</v>
      </c>
      <c r="WRB36">
        <f>Parameters!WRB238</f>
        <v>0</v>
      </c>
      <c r="WRC36">
        <f>Parameters!WRC238</f>
        <v>0</v>
      </c>
      <c r="WRD36">
        <f>Parameters!WRD238</f>
        <v>0</v>
      </c>
      <c r="WRE36">
        <f>Parameters!WRE238</f>
        <v>0</v>
      </c>
      <c r="WRF36">
        <f>Parameters!WRF238</f>
        <v>0</v>
      </c>
      <c r="WRG36">
        <f>Parameters!WRG238</f>
        <v>0</v>
      </c>
      <c r="WRH36">
        <f>Parameters!WRH238</f>
        <v>0</v>
      </c>
      <c r="WRI36">
        <f>Parameters!WRI238</f>
        <v>0</v>
      </c>
      <c r="WRJ36">
        <f>Parameters!WRJ238</f>
        <v>0</v>
      </c>
      <c r="WRK36">
        <f>Parameters!WRK238</f>
        <v>0</v>
      </c>
      <c r="WRL36">
        <f>Parameters!WRL238</f>
        <v>0</v>
      </c>
      <c r="WRM36">
        <f>Parameters!WRM238</f>
        <v>0</v>
      </c>
      <c r="WRN36">
        <f>Parameters!WRN238</f>
        <v>0</v>
      </c>
      <c r="WRO36">
        <f>Parameters!WRO238</f>
        <v>0</v>
      </c>
      <c r="WRP36">
        <f>Parameters!WRP238</f>
        <v>0</v>
      </c>
      <c r="WRQ36">
        <f>Parameters!WRQ238</f>
        <v>0</v>
      </c>
      <c r="WRR36">
        <f>Parameters!WRR238</f>
        <v>0</v>
      </c>
      <c r="WRS36">
        <f>Parameters!WRS238</f>
        <v>0</v>
      </c>
      <c r="WRT36">
        <f>Parameters!WRT238</f>
        <v>0</v>
      </c>
      <c r="WRU36">
        <f>Parameters!WRU238</f>
        <v>0</v>
      </c>
      <c r="WRV36">
        <f>Parameters!WRV238</f>
        <v>0</v>
      </c>
      <c r="WRW36">
        <f>Parameters!WRW238</f>
        <v>0</v>
      </c>
      <c r="WRX36">
        <f>Parameters!WRX238</f>
        <v>0</v>
      </c>
      <c r="WRY36">
        <f>Parameters!WRY238</f>
        <v>0</v>
      </c>
      <c r="WRZ36">
        <f>Parameters!WRZ238</f>
        <v>0</v>
      </c>
      <c r="WSA36">
        <f>Parameters!WSA238</f>
        <v>0</v>
      </c>
      <c r="WSB36">
        <f>Parameters!WSB238</f>
        <v>0</v>
      </c>
      <c r="WSC36">
        <f>Parameters!WSC238</f>
        <v>0</v>
      </c>
      <c r="WSD36">
        <f>Parameters!WSD238</f>
        <v>0</v>
      </c>
      <c r="WSE36">
        <f>Parameters!WSE238</f>
        <v>0</v>
      </c>
      <c r="WSF36">
        <f>Parameters!WSF238</f>
        <v>0</v>
      </c>
      <c r="WSG36">
        <f>Parameters!WSG238</f>
        <v>0</v>
      </c>
      <c r="WSH36">
        <f>Parameters!WSH238</f>
        <v>0</v>
      </c>
      <c r="WSI36">
        <f>Parameters!WSI238</f>
        <v>0</v>
      </c>
      <c r="WSJ36">
        <f>Parameters!WSJ238</f>
        <v>0</v>
      </c>
      <c r="WSK36">
        <f>Parameters!WSK238</f>
        <v>0</v>
      </c>
      <c r="WSL36">
        <f>Parameters!WSL238</f>
        <v>0</v>
      </c>
      <c r="WSM36">
        <f>Parameters!WSM238</f>
        <v>0</v>
      </c>
      <c r="WSN36">
        <f>Parameters!WSN238</f>
        <v>0</v>
      </c>
      <c r="WSO36">
        <f>Parameters!WSO238</f>
        <v>0</v>
      </c>
      <c r="WSP36">
        <f>Parameters!WSP238</f>
        <v>0</v>
      </c>
      <c r="WSQ36">
        <f>Parameters!WSQ238</f>
        <v>0</v>
      </c>
      <c r="WSR36">
        <f>Parameters!WSR238</f>
        <v>0</v>
      </c>
      <c r="WSS36">
        <f>Parameters!WSS238</f>
        <v>0</v>
      </c>
      <c r="WST36">
        <f>Parameters!WST238</f>
        <v>0</v>
      </c>
      <c r="WSU36">
        <f>Parameters!WSU238</f>
        <v>0</v>
      </c>
      <c r="WSV36">
        <f>Parameters!WSV238</f>
        <v>0</v>
      </c>
      <c r="WSW36">
        <f>Parameters!WSW238</f>
        <v>0</v>
      </c>
      <c r="WSX36">
        <f>Parameters!WSX238</f>
        <v>0</v>
      </c>
      <c r="WSY36">
        <f>Parameters!WSY238</f>
        <v>0</v>
      </c>
      <c r="WSZ36">
        <f>Parameters!WSZ238</f>
        <v>0</v>
      </c>
      <c r="WTA36">
        <f>Parameters!WTA238</f>
        <v>0</v>
      </c>
      <c r="WTB36">
        <f>Parameters!WTB238</f>
        <v>0</v>
      </c>
      <c r="WTC36">
        <f>Parameters!WTC238</f>
        <v>0</v>
      </c>
      <c r="WTD36">
        <f>Parameters!WTD238</f>
        <v>0</v>
      </c>
      <c r="WTE36">
        <f>Parameters!WTE238</f>
        <v>0</v>
      </c>
      <c r="WTF36">
        <f>Parameters!WTF238</f>
        <v>0</v>
      </c>
      <c r="WTG36">
        <f>Parameters!WTG238</f>
        <v>0</v>
      </c>
      <c r="WTH36">
        <f>Parameters!WTH238</f>
        <v>0</v>
      </c>
      <c r="WTI36">
        <f>Parameters!WTI238</f>
        <v>0</v>
      </c>
      <c r="WTJ36">
        <f>Parameters!WTJ238</f>
        <v>0</v>
      </c>
      <c r="WTK36">
        <f>Parameters!WTK238</f>
        <v>0</v>
      </c>
      <c r="WTL36">
        <f>Parameters!WTL238</f>
        <v>0</v>
      </c>
      <c r="WTM36">
        <f>Parameters!WTM238</f>
        <v>0</v>
      </c>
      <c r="WTN36">
        <f>Parameters!WTN238</f>
        <v>0</v>
      </c>
      <c r="WTO36">
        <f>Parameters!WTO238</f>
        <v>0</v>
      </c>
      <c r="WTP36">
        <f>Parameters!WTP238</f>
        <v>0</v>
      </c>
      <c r="WTQ36">
        <f>Parameters!WTQ238</f>
        <v>0</v>
      </c>
      <c r="WTR36">
        <f>Parameters!WTR238</f>
        <v>0</v>
      </c>
      <c r="WTS36">
        <f>Parameters!WTS238</f>
        <v>0</v>
      </c>
      <c r="WTT36">
        <f>Parameters!WTT238</f>
        <v>0</v>
      </c>
      <c r="WTU36">
        <f>Parameters!WTU238</f>
        <v>0</v>
      </c>
      <c r="WTV36">
        <f>Parameters!WTV238</f>
        <v>0</v>
      </c>
      <c r="WTW36">
        <f>Parameters!WTW238</f>
        <v>0</v>
      </c>
      <c r="WTX36">
        <f>Parameters!WTX238</f>
        <v>0</v>
      </c>
      <c r="WTY36">
        <f>Parameters!WTY238</f>
        <v>0</v>
      </c>
      <c r="WTZ36">
        <f>Parameters!WTZ238</f>
        <v>0</v>
      </c>
      <c r="WUA36">
        <f>Parameters!WUA238</f>
        <v>0</v>
      </c>
      <c r="WUB36">
        <f>Parameters!WUB238</f>
        <v>0</v>
      </c>
      <c r="WUC36">
        <f>Parameters!WUC238</f>
        <v>0</v>
      </c>
      <c r="WUD36">
        <f>Parameters!WUD238</f>
        <v>0</v>
      </c>
      <c r="WUE36">
        <f>Parameters!WUE238</f>
        <v>0</v>
      </c>
      <c r="WUF36">
        <f>Parameters!WUF238</f>
        <v>0</v>
      </c>
      <c r="WUG36">
        <f>Parameters!WUG238</f>
        <v>0</v>
      </c>
      <c r="WUH36">
        <f>Parameters!WUH238</f>
        <v>0</v>
      </c>
      <c r="WUI36">
        <f>Parameters!WUI238</f>
        <v>0</v>
      </c>
      <c r="WUJ36">
        <f>Parameters!WUJ238</f>
        <v>0</v>
      </c>
      <c r="WUK36">
        <f>Parameters!WUK238</f>
        <v>0</v>
      </c>
      <c r="WUL36">
        <f>Parameters!WUL238</f>
        <v>0</v>
      </c>
      <c r="WUM36">
        <f>Parameters!WUM238</f>
        <v>0</v>
      </c>
      <c r="WUN36">
        <f>Parameters!WUN238</f>
        <v>0</v>
      </c>
      <c r="WUO36">
        <f>Parameters!WUO238</f>
        <v>0</v>
      </c>
      <c r="WUP36">
        <f>Parameters!WUP238</f>
        <v>0</v>
      </c>
      <c r="WUQ36">
        <f>Parameters!WUQ238</f>
        <v>0</v>
      </c>
      <c r="WUR36">
        <f>Parameters!WUR238</f>
        <v>0</v>
      </c>
      <c r="WUS36">
        <f>Parameters!WUS238</f>
        <v>0</v>
      </c>
      <c r="WUT36">
        <f>Parameters!WUT238</f>
        <v>0</v>
      </c>
      <c r="WUU36">
        <f>Parameters!WUU238</f>
        <v>0</v>
      </c>
      <c r="WUV36">
        <f>Parameters!WUV238</f>
        <v>0</v>
      </c>
      <c r="WUW36">
        <f>Parameters!WUW238</f>
        <v>0</v>
      </c>
      <c r="WUX36">
        <f>Parameters!WUX238</f>
        <v>0</v>
      </c>
      <c r="WUY36">
        <f>Parameters!WUY238</f>
        <v>0</v>
      </c>
      <c r="WUZ36">
        <f>Parameters!WUZ238</f>
        <v>0</v>
      </c>
      <c r="WVA36">
        <f>Parameters!WVA238</f>
        <v>0</v>
      </c>
      <c r="WVB36">
        <f>Parameters!WVB238</f>
        <v>0</v>
      </c>
      <c r="WVC36">
        <f>Parameters!WVC238</f>
        <v>0</v>
      </c>
      <c r="WVD36">
        <f>Parameters!WVD238</f>
        <v>0</v>
      </c>
      <c r="WVE36">
        <f>Parameters!WVE238</f>
        <v>0</v>
      </c>
      <c r="WVF36">
        <f>Parameters!WVF238</f>
        <v>0</v>
      </c>
      <c r="WVG36">
        <f>Parameters!WVG238</f>
        <v>0</v>
      </c>
      <c r="WVH36">
        <f>Parameters!WVH238</f>
        <v>0</v>
      </c>
      <c r="WVI36">
        <f>Parameters!WVI238</f>
        <v>0</v>
      </c>
      <c r="WVJ36">
        <f>Parameters!WVJ238</f>
        <v>0</v>
      </c>
      <c r="WVK36">
        <f>Parameters!WVK238</f>
        <v>0</v>
      </c>
      <c r="WVL36">
        <f>Parameters!WVL238</f>
        <v>0</v>
      </c>
      <c r="WVM36">
        <f>Parameters!WVM238</f>
        <v>0</v>
      </c>
      <c r="WVN36">
        <f>Parameters!WVN238</f>
        <v>0</v>
      </c>
      <c r="WVO36">
        <f>Parameters!WVO238</f>
        <v>0</v>
      </c>
      <c r="WVP36">
        <f>Parameters!WVP238</f>
        <v>0</v>
      </c>
      <c r="WVQ36">
        <f>Parameters!WVQ238</f>
        <v>0</v>
      </c>
      <c r="WVR36">
        <f>Parameters!WVR238</f>
        <v>0</v>
      </c>
      <c r="WVS36">
        <f>Parameters!WVS238</f>
        <v>0</v>
      </c>
      <c r="WVT36">
        <f>Parameters!WVT238</f>
        <v>0</v>
      </c>
      <c r="WVU36">
        <f>Parameters!WVU238</f>
        <v>0</v>
      </c>
      <c r="WVV36">
        <f>Parameters!WVV238</f>
        <v>0</v>
      </c>
      <c r="WVW36">
        <f>Parameters!WVW238</f>
        <v>0</v>
      </c>
      <c r="WVX36">
        <f>Parameters!WVX238</f>
        <v>0</v>
      </c>
      <c r="WVY36">
        <f>Parameters!WVY238</f>
        <v>0</v>
      </c>
      <c r="WVZ36">
        <f>Parameters!WVZ238</f>
        <v>0</v>
      </c>
      <c r="WWA36">
        <f>Parameters!WWA238</f>
        <v>0</v>
      </c>
      <c r="WWB36">
        <f>Parameters!WWB238</f>
        <v>0</v>
      </c>
      <c r="WWC36">
        <f>Parameters!WWC238</f>
        <v>0</v>
      </c>
      <c r="WWD36">
        <f>Parameters!WWD238</f>
        <v>0</v>
      </c>
      <c r="WWE36">
        <f>Parameters!WWE238</f>
        <v>0</v>
      </c>
      <c r="WWF36">
        <f>Parameters!WWF238</f>
        <v>0</v>
      </c>
      <c r="WWG36">
        <f>Parameters!WWG238</f>
        <v>0</v>
      </c>
      <c r="WWH36">
        <f>Parameters!WWH238</f>
        <v>0</v>
      </c>
      <c r="WWI36">
        <f>Parameters!WWI238</f>
        <v>0</v>
      </c>
      <c r="WWJ36">
        <f>Parameters!WWJ238</f>
        <v>0</v>
      </c>
      <c r="WWK36">
        <f>Parameters!WWK238</f>
        <v>0</v>
      </c>
      <c r="WWL36">
        <f>Parameters!WWL238</f>
        <v>0</v>
      </c>
      <c r="WWM36">
        <f>Parameters!WWM238</f>
        <v>0</v>
      </c>
      <c r="WWN36">
        <f>Parameters!WWN238</f>
        <v>0</v>
      </c>
      <c r="WWO36">
        <f>Parameters!WWO238</f>
        <v>0</v>
      </c>
      <c r="WWP36">
        <f>Parameters!WWP238</f>
        <v>0</v>
      </c>
      <c r="WWQ36">
        <f>Parameters!WWQ238</f>
        <v>0</v>
      </c>
      <c r="WWR36">
        <f>Parameters!WWR238</f>
        <v>0</v>
      </c>
      <c r="WWS36">
        <f>Parameters!WWS238</f>
        <v>0</v>
      </c>
      <c r="WWT36">
        <f>Parameters!WWT238</f>
        <v>0</v>
      </c>
      <c r="WWU36">
        <f>Parameters!WWU238</f>
        <v>0</v>
      </c>
      <c r="WWV36">
        <f>Parameters!WWV238</f>
        <v>0</v>
      </c>
      <c r="WWW36">
        <f>Parameters!WWW238</f>
        <v>0</v>
      </c>
      <c r="WWX36">
        <f>Parameters!WWX238</f>
        <v>0</v>
      </c>
      <c r="WWY36">
        <f>Parameters!WWY238</f>
        <v>0</v>
      </c>
      <c r="WWZ36">
        <f>Parameters!WWZ238</f>
        <v>0</v>
      </c>
      <c r="WXA36">
        <f>Parameters!WXA238</f>
        <v>0</v>
      </c>
      <c r="WXB36">
        <f>Parameters!WXB238</f>
        <v>0</v>
      </c>
      <c r="WXC36">
        <f>Parameters!WXC238</f>
        <v>0</v>
      </c>
      <c r="WXD36">
        <f>Parameters!WXD238</f>
        <v>0</v>
      </c>
      <c r="WXE36">
        <f>Parameters!WXE238</f>
        <v>0</v>
      </c>
      <c r="WXF36">
        <f>Parameters!WXF238</f>
        <v>0</v>
      </c>
      <c r="WXG36">
        <f>Parameters!WXG238</f>
        <v>0</v>
      </c>
      <c r="WXH36">
        <f>Parameters!WXH238</f>
        <v>0</v>
      </c>
      <c r="WXI36">
        <f>Parameters!WXI238</f>
        <v>0</v>
      </c>
      <c r="WXJ36">
        <f>Parameters!WXJ238</f>
        <v>0</v>
      </c>
      <c r="WXK36">
        <f>Parameters!WXK238</f>
        <v>0</v>
      </c>
      <c r="WXL36">
        <f>Parameters!WXL238</f>
        <v>0</v>
      </c>
      <c r="WXM36">
        <f>Parameters!WXM238</f>
        <v>0</v>
      </c>
      <c r="WXN36">
        <f>Parameters!WXN238</f>
        <v>0</v>
      </c>
      <c r="WXO36">
        <f>Parameters!WXO238</f>
        <v>0</v>
      </c>
      <c r="WXP36">
        <f>Parameters!WXP238</f>
        <v>0</v>
      </c>
      <c r="WXQ36">
        <f>Parameters!WXQ238</f>
        <v>0</v>
      </c>
      <c r="WXR36">
        <f>Parameters!WXR238</f>
        <v>0</v>
      </c>
      <c r="WXS36">
        <f>Parameters!WXS238</f>
        <v>0</v>
      </c>
      <c r="WXT36">
        <f>Parameters!WXT238</f>
        <v>0</v>
      </c>
      <c r="WXU36">
        <f>Parameters!WXU238</f>
        <v>0</v>
      </c>
      <c r="WXV36">
        <f>Parameters!WXV238</f>
        <v>0</v>
      </c>
      <c r="WXW36">
        <f>Parameters!WXW238</f>
        <v>0</v>
      </c>
      <c r="WXX36">
        <f>Parameters!WXX238</f>
        <v>0</v>
      </c>
      <c r="WXY36">
        <f>Parameters!WXY238</f>
        <v>0</v>
      </c>
      <c r="WXZ36">
        <f>Parameters!WXZ238</f>
        <v>0</v>
      </c>
      <c r="WYA36">
        <f>Parameters!WYA238</f>
        <v>0</v>
      </c>
      <c r="WYB36">
        <f>Parameters!WYB238</f>
        <v>0</v>
      </c>
      <c r="WYC36">
        <f>Parameters!WYC238</f>
        <v>0</v>
      </c>
      <c r="WYD36">
        <f>Parameters!WYD238</f>
        <v>0</v>
      </c>
      <c r="WYE36">
        <f>Parameters!WYE238</f>
        <v>0</v>
      </c>
      <c r="WYF36">
        <f>Parameters!WYF238</f>
        <v>0</v>
      </c>
      <c r="WYG36">
        <f>Parameters!WYG238</f>
        <v>0</v>
      </c>
      <c r="WYH36">
        <f>Parameters!WYH238</f>
        <v>0</v>
      </c>
      <c r="WYI36">
        <f>Parameters!WYI238</f>
        <v>0</v>
      </c>
      <c r="WYJ36">
        <f>Parameters!WYJ238</f>
        <v>0</v>
      </c>
      <c r="WYK36">
        <f>Parameters!WYK238</f>
        <v>0</v>
      </c>
      <c r="WYL36">
        <f>Parameters!WYL238</f>
        <v>0</v>
      </c>
      <c r="WYM36">
        <f>Parameters!WYM238</f>
        <v>0</v>
      </c>
      <c r="WYN36">
        <f>Parameters!WYN238</f>
        <v>0</v>
      </c>
      <c r="WYO36">
        <f>Parameters!WYO238</f>
        <v>0</v>
      </c>
      <c r="WYP36">
        <f>Parameters!WYP238</f>
        <v>0</v>
      </c>
      <c r="WYQ36">
        <f>Parameters!WYQ238</f>
        <v>0</v>
      </c>
      <c r="WYR36">
        <f>Parameters!WYR238</f>
        <v>0</v>
      </c>
      <c r="WYS36">
        <f>Parameters!WYS238</f>
        <v>0</v>
      </c>
      <c r="WYT36">
        <f>Parameters!WYT238</f>
        <v>0</v>
      </c>
      <c r="WYU36">
        <f>Parameters!WYU238</f>
        <v>0</v>
      </c>
      <c r="WYV36">
        <f>Parameters!WYV238</f>
        <v>0</v>
      </c>
      <c r="WYW36">
        <f>Parameters!WYW238</f>
        <v>0</v>
      </c>
      <c r="WYX36">
        <f>Parameters!WYX238</f>
        <v>0</v>
      </c>
      <c r="WYY36">
        <f>Parameters!WYY238</f>
        <v>0</v>
      </c>
      <c r="WYZ36">
        <f>Parameters!WYZ238</f>
        <v>0</v>
      </c>
      <c r="WZA36">
        <f>Parameters!WZA238</f>
        <v>0</v>
      </c>
      <c r="WZB36">
        <f>Parameters!WZB238</f>
        <v>0</v>
      </c>
      <c r="WZC36">
        <f>Parameters!WZC238</f>
        <v>0</v>
      </c>
      <c r="WZD36">
        <f>Parameters!WZD238</f>
        <v>0</v>
      </c>
      <c r="WZE36">
        <f>Parameters!WZE238</f>
        <v>0</v>
      </c>
      <c r="WZF36">
        <f>Parameters!WZF238</f>
        <v>0</v>
      </c>
      <c r="WZG36">
        <f>Parameters!WZG238</f>
        <v>0</v>
      </c>
      <c r="WZH36">
        <f>Parameters!WZH238</f>
        <v>0</v>
      </c>
      <c r="WZI36">
        <f>Parameters!WZI238</f>
        <v>0</v>
      </c>
      <c r="WZJ36">
        <f>Parameters!WZJ238</f>
        <v>0</v>
      </c>
      <c r="WZK36">
        <f>Parameters!WZK238</f>
        <v>0</v>
      </c>
      <c r="WZL36">
        <f>Parameters!WZL238</f>
        <v>0</v>
      </c>
      <c r="WZM36">
        <f>Parameters!WZM238</f>
        <v>0</v>
      </c>
      <c r="WZN36">
        <f>Parameters!WZN238</f>
        <v>0</v>
      </c>
      <c r="WZO36">
        <f>Parameters!WZO238</f>
        <v>0</v>
      </c>
      <c r="WZP36">
        <f>Parameters!WZP238</f>
        <v>0</v>
      </c>
      <c r="WZQ36">
        <f>Parameters!WZQ238</f>
        <v>0</v>
      </c>
      <c r="WZR36">
        <f>Parameters!WZR238</f>
        <v>0</v>
      </c>
      <c r="WZS36">
        <f>Parameters!WZS238</f>
        <v>0</v>
      </c>
      <c r="WZT36">
        <f>Parameters!WZT238</f>
        <v>0</v>
      </c>
      <c r="WZU36">
        <f>Parameters!WZU238</f>
        <v>0</v>
      </c>
      <c r="WZV36">
        <f>Parameters!WZV238</f>
        <v>0</v>
      </c>
      <c r="WZW36">
        <f>Parameters!WZW238</f>
        <v>0</v>
      </c>
      <c r="WZX36">
        <f>Parameters!WZX238</f>
        <v>0</v>
      </c>
      <c r="WZY36">
        <f>Parameters!WZY238</f>
        <v>0</v>
      </c>
      <c r="WZZ36">
        <f>Parameters!WZZ238</f>
        <v>0</v>
      </c>
      <c r="XAA36">
        <f>Parameters!XAA238</f>
        <v>0</v>
      </c>
      <c r="XAB36">
        <f>Parameters!XAB238</f>
        <v>0</v>
      </c>
      <c r="XAC36">
        <f>Parameters!XAC238</f>
        <v>0</v>
      </c>
      <c r="XAD36">
        <f>Parameters!XAD238</f>
        <v>0</v>
      </c>
      <c r="XAE36">
        <f>Parameters!XAE238</f>
        <v>0</v>
      </c>
      <c r="XAF36">
        <f>Parameters!XAF238</f>
        <v>0</v>
      </c>
      <c r="XAG36">
        <f>Parameters!XAG238</f>
        <v>0</v>
      </c>
      <c r="XAH36">
        <f>Parameters!XAH238</f>
        <v>0</v>
      </c>
      <c r="XAI36">
        <f>Parameters!XAI238</f>
        <v>0</v>
      </c>
      <c r="XAJ36">
        <f>Parameters!XAJ238</f>
        <v>0</v>
      </c>
      <c r="XAK36">
        <f>Parameters!XAK238</f>
        <v>0</v>
      </c>
      <c r="XAL36">
        <f>Parameters!XAL238</f>
        <v>0</v>
      </c>
      <c r="XAM36">
        <f>Parameters!XAM238</f>
        <v>0</v>
      </c>
      <c r="XAN36">
        <f>Parameters!XAN238</f>
        <v>0</v>
      </c>
      <c r="XAO36">
        <f>Parameters!XAO238</f>
        <v>0</v>
      </c>
      <c r="XAP36">
        <f>Parameters!XAP238</f>
        <v>0</v>
      </c>
      <c r="XAQ36">
        <f>Parameters!XAQ238</f>
        <v>0</v>
      </c>
      <c r="XAR36">
        <f>Parameters!XAR238</f>
        <v>0</v>
      </c>
      <c r="XAS36">
        <f>Parameters!XAS238</f>
        <v>0</v>
      </c>
      <c r="XAT36">
        <f>Parameters!XAT238</f>
        <v>0</v>
      </c>
      <c r="XAU36">
        <f>Parameters!XAU238</f>
        <v>0</v>
      </c>
      <c r="XAV36">
        <f>Parameters!XAV238</f>
        <v>0</v>
      </c>
      <c r="XAW36">
        <f>Parameters!XAW238</f>
        <v>0</v>
      </c>
      <c r="XAX36">
        <f>Parameters!XAX238</f>
        <v>0</v>
      </c>
      <c r="XAY36">
        <f>Parameters!XAY238</f>
        <v>0</v>
      </c>
      <c r="XAZ36">
        <f>Parameters!XAZ238</f>
        <v>0</v>
      </c>
      <c r="XBA36">
        <f>Parameters!XBA238</f>
        <v>0</v>
      </c>
      <c r="XBB36">
        <f>Parameters!XBB238</f>
        <v>0</v>
      </c>
      <c r="XBC36">
        <f>Parameters!XBC238</f>
        <v>0</v>
      </c>
      <c r="XBD36">
        <f>Parameters!XBD238</f>
        <v>0</v>
      </c>
      <c r="XBE36">
        <f>Parameters!XBE238</f>
        <v>0</v>
      </c>
      <c r="XBF36">
        <f>Parameters!XBF238</f>
        <v>0</v>
      </c>
      <c r="XBG36">
        <f>Parameters!XBG238</f>
        <v>0</v>
      </c>
      <c r="XBH36">
        <f>Parameters!XBH238</f>
        <v>0</v>
      </c>
      <c r="XBI36">
        <f>Parameters!XBI238</f>
        <v>0</v>
      </c>
      <c r="XBJ36">
        <f>Parameters!XBJ238</f>
        <v>0</v>
      </c>
      <c r="XBK36">
        <f>Parameters!XBK238</f>
        <v>0</v>
      </c>
      <c r="XBL36">
        <f>Parameters!XBL238</f>
        <v>0</v>
      </c>
      <c r="XBM36">
        <f>Parameters!XBM238</f>
        <v>0</v>
      </c>
      <c r="XBN36">
        <f>Parameters!XBN238</f>
        <v>0</v>
      </c>
      <c r="XBO36">
        <f>Parameters!XBO238</f>
        <v>0</v>
      </c>
      <c r="XBP36">
        <f>Parameters!XBP238</f>
        <v>0</v>
      </c>
      <c r="XBQ36">
        <f>Parameters!XBQ238</f>
        <v>0</v>
      </c>
      <c r="XBR36">
        <f>Parameters!XBR238</f>
        <v>0</v>
      </c>
      <c r="XBS36">
        <f>Parameters!XBS238</f>
        <v>0</v>
      </c>
      <c r="XBT36">
        <f>Parameters!XBT238</f>
        <v>0</v>
      </c>
      <c r="XBU36">
        <f>Parameters!XBU238</f>
        <v>0</v>
      </c>
      <c r="XBV36">
        <f>Parameters!XBV238</f>
        <v>0</v>
      </c>
      <c r="XBW36">
        <f>Parameters!XBW238</f>
        <v>0</v>
      </c>
      <c r="XBX36">
        <f>Parameters!XBX238</f>
        <v>0</v>
      </c>
      <c r="XBY36">
        <f>Parameters!XBY238</f>
        <v>0</v>
      </c>
      <c r="XBZ36">
        <f>Parameters!XBZ238</f>
        <v>0</v>
      </c>
      <c r="XCA36">
        <f>Parameters!XCA238</f>
        <v>0</v>
      </c>
      <c r="XCB36">
        <f>Parameters!XCB238</f>
        <v>0</v>
      </c>
      <c r="XCC36">
        <f>Parameters!XCC238</f>
        <v>0</v>
      </c>
      <c r="XCD36">
        <f>Parameters!XCD238</f>
        <v>0</v>
      </c>
      <c r="XCE36">
        <f>Parameters!XCE238</f>
        <v>0</v>
      </c>
      <c r="XCF36">
        <f>Parameters!XCF238</f>
        <v>0</v>
      </c>
      <c r="XCG36">
        <f>Parameters!XCG238</f>
        <v>0</v>
      </c>
      <c r="XCH36">
        <f>Parameters!XCH238</f>
        <v>0</v>
      </c>
      <c r="XCI36">
        <f>Parameters!XCI238</f>
        <v>0</v>
      </c>
      <c r="XCJ36">
        <f>Parameters!XCJ238</f>
        <v>0</v>
      </c>
      <c r="XCK36">
        <f>Parameters!XCK238</f>
        <v>0</v>
      </c>
      <c r="XCL36">
        <f>Parameters!XCL238</f>
        <v>0</v>
      </c>
      <c r="XCM36">
        <f>Parameters!XCM238</f>
        <v>0</v>
      </c>
      <c r="XCN36">
        <f>Parameters!XCN238</f>
        <v>0</v>
      </c>
      <c r="XCO36">
        <f>Parameters!XCO238</f>
        <v>0</v>
      </c>
      <c r="XCP36">
        <f>Parameters!XCP238</f>
        <v>0</v>
      </c>
      <c r="XCQ36">
        <f>Parameters!XCQ238</f>
        <v>0</v>
      </c>
      <c r="XCR36">
        <f>Parameters!XCR238</f>
        <v>0</v>
      </c>
      <c r="XCS36">
        <f>Parameters!XCS238</f>
        <v>0</v>
      </c>
      <c r="XCT36">
        <f>Parameters!XCT238</f>
        <v>0</v>
      </c>
      <c r="XCU36">
        <f>Parameters!XCU238</f>
        <v>0</v>
      </c>
      <c r="XCV36">
        <f>Parameters!XCV238</f>
        <v>0</v>
      </c>
      <c r="XCW36">
        <f>Parameters!XCW238</f>
        <v>0</v>
      </c>
      <c r="XCX36">
        <f>Parameters!XCX238</f>
        <v>0</v>
      </c>
      <c r="XCY36">
        <f>Parameters!XCY238</f>
        <v>0</v>
      </c>
      <c r="XCZ36">
        <f>Parameters!XCZ238</f>
        <v>0</v>
      </c>
      <c r="XDA36">
        <f>Parameters!XDA238</f>
        <v>0</v>
      </c>
      <c r="XDB36">
        <f>Parameters!XDB238</f>
        <v>0</v>
      </c>
      <c r="XDC36">
        <f>Parameters!XDC238</f>
        <v>0</v>
      </c>
      <c r="XDD36">
        <f>Parameters!XDD238</f>
        <v>0</v>
      </c>
      <c r="XDE36">
        <f>Parameters!XDE238</f>
        <v>0</v>
      </c>
      <c r="XDF36">
        <f>Parameters!XDF238</f>
        <v>0</v>
      </c>
      <c r="XDG36">
        <f>Parameters!XDG238</f>
        <v>0</v>
      </c>
      <c r="XDH36">
        <f>Parameters!XDH238</f>
        <v>0</v>
      </c>
      <c r="XDI36">
        <f>Parameters!XDI238</f>
        <v>0</v>
      </c>
      <c r="XDJ36">
        <f>Parameters!XDJ238</f>
        <v>0</v>
      </c>
      <c r="XDK36">
        <f>Parameters!XDK238</f>
        <v>0</v>
      </c>
      <c r="XDL36">
        <f>Parameters!XDL238</f>
        <v>0</v>
      </c>
      <c r="XDM36">
        <f>Parameters!XDM238</f>
        <v>0</v>
      </c>
      <c r="XDN36">
        <f>Parameters!XDN238</f>
        <v>0</v>
      </c>
      <c r="XDO36">
        <f>Parameters!XDO238</f>
        <v>0</v>
      </c>
      <c r="XDP36">
        <f>Parameters!XDP238</f>
        <v>0</v>
      </c>
      <c r="XDQ36">
        <f>Parameters!XDQ238</f>
        <v>0</v>
      </c>
      <c r="XDR36">
        <f>Parameters!XDR238</f>
        <v>0</v>
      </c>
      <c r="XDS36">
        <f>Parameters!XDS238</f>
        <v>0</v>
      </c>
      <c r="XDT36">
        <f>Parameters!XDT238</f>
        <v>0</v>
      </c>
      <c r="XDU36">
        <f>Parameters!XDU238</f>
        <v>0</v>
      </c>
      <c r="XDV36">
        <f>Parameters!XDV238</f>
        <v>0</v>
      </c>
      <c r="XDW36">
        <f>Parameters!XDW238</f>
        <v>0</v>
      </c>
      <c r="XDX36">
        <f>Parameters!XDX238</f>
        <v>0</v>
      </c>
      <c r="XDY36">
        <f>Parameters!XDY238</f>
        <v>0</v>
      </c>
      <c r="XDZ36">
        <f>Parameters!XDZ238</f>
        <v>0</v>
      </c>
      <c r="XEA36">
        <f>Parameters!XEA238</f>
        <v>0</v>
      </c>
      <c r="XEB36">
        <f>Parameters!XEB238</f>
        <v>0</v>
      </c>
      <c r="XEC36">
        <f>Parameters!XEC238</f>
        <v>0</v>
      </c>
      <c r="XED36">
        <f>Parameters!XED238</f>
        <v>0</v>
      </c>
      <c r="XEE36">
        <f>Parameters!XEE238</f>
        <v>0</v>
      </c>
      <c r="XEF36">
        <f>Parameters!XEF238</f>
        <v>0</v>
      </c>
      <c r="XEG36">
        <f>Parameters!XEG238</f>
        <v>0</v>
      </c>
      <c r="XEH36">
        <f>Parameters!XEH238</f>
        <v>0</v>
      </c>
      <c r="XEI36">
        <f>Parameters!XEI238</f>
        <v>0</v>
      </c>
      <c r="XEJ36">
        <f>Parameters!XEJ238</f>
        <v>0</v>
      </c>
      <c r="XEK36">
        <f>Parameters!XEK238</f>
        <v>0</v>
      </c>
      <c r="XEL36">
        <f>Parameters!XEL238</f>
        <v>0</v>
      </c>
      <c r="XEM36">
        <f>Parameters!XEM238</f>
        <v>0</v>
      </c>
      <c r="XEN36">
        <f>Parameters!XEN238</f>
        <v>0</v>
      </c>
      <c r="XEO36">
        <f>Parameters!XEO238</f>
        <v>0</v>
      </c>
      <c r="XEP36">
        <f>Parameters!XEP238</f>
        <v>0</v>
      </c>
      <c r="XEQ36">
        <f>Parameters!XEQ238</f>
        <v>0</v>
      </c>
      <c r="XER36">
        <f>Parameters!XER238</f>
        <v>0</v>
      </c>
      <c r="XES36">
        <f>Parameters!XES238</f>
        <v>0</v>
      </c>
      <c r="XET36">
        <f>Parameters!XET238</f>
        <v>0</v>
      </c>
      <c r="XEU36">
        <f>Parameters!XEU238</f>
        <v>0</v>
      </c>
      <c r="XEV36">
        <f>Parameters!XEV238</f>
        <v>0</v>
      </c>
      <c r="XEW36">
        <f>Parameters!XEW238</f>
        <v>0</v>
      </c>
      <c r="XEX36">
        <f>Parameters!XEX238</f>
        <v>0</v>
      </c>
      <c r="XEY36">
        <f>Parameters!XEY238</f>
        <v>0</v>
      </c>
      <c r="XEZ36">
        <f>Parameters!XEZ238</f>
        <v>0</v>
      </c>
      <c r="XFA36">
        <f>Parameters!XFA238</f>
        <v>0</v>
      </c>
      <c r="XFB36">
        <f>Parameters!XFB238</f>
        <v>0</v>
      </c>
      <c r="XFC36" t="e">
        <f>Parameters!#REF!</f>
        <v>#REF!</v>
      </c>
      <c r="XFD36" t="e">
        <f>Parameters!#REF!</f>
        <v>#REF!</v>
      </c>
    </row>
    <row r="37" spans="1:16384" s="3" customFormat="1">
      <c r="A37" s="119" t="s">
        <v>403</v>
      </c>
      <c r="B37" s="284">
        <f>Parameters!C233</f>
        <v>0.14699999999999999</v>
      </c>
      <c r="C37" s="108"/>
      <c r="E37"/>
      <c r="F37" s="18"/>
      <c r="I37" s="295" t="str">
        <f>Parameters!$C$25&amp;"$/VMT"</f>
        <v>2024$/VMT</v>
      </c>
      <c r="Z37" s="154">
        <f>Parameters!Z233</f>
        <v>0.14699999999999999</v>
      </c>
      <c r="AA37" s="154">
        <f>Parameters!AA233</f>
        <v>0.14699999999999999</v>
      </c>
      <c r="AB37" s="154">
        <f>Parameters!AB233</f>
        <v>0.14699999999999999</v>
      </c>
      <c r="AC37" s="154">
        <f>Parameters!AC233</f>
        <v>0.14699999999999999</v>
      </c>
      <c r="AD37" s="154">
        <f>Parameters!AD233</f>
        <v>0.14699999999999999</v>
      </c>
      <c r="AE37" s="154">
        <f>Parameters!AE233</f>
        <v>0.14699999999999999</v>
      </c>
      <c r="AF37" s="154">
        <f>Parameters!AF233</f>
        <v>0.14699999999999999</v>
      </c>
      <c r="AG37" s="154">
        <f>Parameters!AG233</f>
        <v>0.14699999999999999</v>
      </c>
      <c r="AH37" s="154">
        <f>Parameters!AH233</f>
        <v>0.14699999999999999</v>
      </c>
      <c r="AI37" s="154">
        <f>Parameters!AI233</f>
        <v>0.14699999999999999</v>
      </c>
      <c r="AJ37" s="154">
        <f>Parameters!AJ233</f>
        <v>0.14699999999999999</v>
      </c>
      <c r="AK37" s="154">
        <f>Parameters!AK233</f>
        <v>0.14699999999999999</v>
      </c>
      <c r="AL37" s="154">
        <f>Parameters!AL233</f>
        <v>0.14699999999999999</v>
      </c>
      <c r="AM37" s="154">
        <f>Parameters!AM233</f>
        <v>0.14699999999999999</v>
      </c>
      <c r="AN37" s="154">
        <f>Parameters!AN233</f>
        <v>0.14699999999999999</v>
      </c>
      <c r="AO37" s="154">
        <f>Parameters!AO233</f>
        <v>0.14699999999999999</v>
      </c>
      <c r="AP37" s="154">
        <f>Parameters!AP233</f>
        <v>0.14699999999999999</v>
      </c>
      <c r="AQ37" s="154">
        <f>Parameters!AQ233</f>
        <v>0.14699999999999999</v>
      </c>
      <c r="AR37" s="154">
        <f>Parameters!AR233</f>
        <v>0.14699999999999999</v>
      </c>
      <c r="AS37" s="154">
        <f>Parameters!AS233</f>
        <v>0.14699999999999999</v>
      </c>
      <c r="AT37" s="154">
        <f>Parameters!AT233</f>
        <v>0.14699999999999999</v>
      </c>
      <c r="AU37" s="154">
        <f>Parameters!AU233</f>
        <v>0.14699999999999999</v>
      </c>
      <c r="AV37" s="154">
        <f>Parameters!AV233</f>
        <v>0.14699999999999999</v>
      </c>
      <c r="AW37" s="154">
        <f>Parameters!AW233</f>
        <v>0.14699999999999999</v>
      </c>
      <c r="AX37" s="154">
        <f>Parameters!AX233</f>
        <v>0.14699999999999999</v>
      </c>
      <c r="AY37" s="154">
        <f>Parameters!AY233</f>
        <v>0.14699999999999999</v>
      </c>
      <c r="AZ37" s="154">
        <f>Parameters!AZ233</f>
        <v>0.14699999999999999</v>
      </c>
      <c r="BA37" s="154">
        <f>Parameters!BA233</f>
        <v>0.14699999999999999</v>
      </c>
      <c r="BB37" s="154">
        <f>Parameters!BB233</f>
        <v>0.14699999999999999</v>
      </c>
      <c r="BC37" s="154">
        <f>Parameters!BC233</f>
        <v>0.14699999999999999</v>
      </c>
      <c r="BD37" s="154">
        <f>Parameters!BD233</f>
        <v>0.14699999999999999</v>
      </c>
      <c r="BE37" s="154">
        <f>Parameters!BE233</f>
        <v>0.14699999999999999</v>
      </c>
      <c r="BF37" s="154">
        <f>Parameters!BF233</f>
        <v>0.14699999999999999</v>
      </c>
      <c r="BG37" s="154">
        <f>Parameters!BG233</f>
        <v>0.14699999999999999</v>
      </c>
      <c r="BH37" s="154">
        <f>Parameters!BH233</f>
        <v>0.14699999999999999</v>
      </c>
      <c r="BI37" s="154">
        <f>Parameters!BI233</f>
        <v>0.14699999999999999</v>
      </c>
      <c r="BJ37" s="154">
        <f>Parameters!BJ233</f>
        <v>0.14699999999999999</v>
      </c>
      <c r="BK37" s="154">
        <f>Parameters!BK233</f>
        <v>0.14699999999999999</v>
      </c>
      <c r="BL37" s="154">
        <f>Parameters!BL233</f>
        <v>0.14699999999999999</v>
      </c>
      <c r="BM37" s="154">
        <f>Parameters!BM233</f>
        <v>0.14699999999999999</v>
      </c>
      <c r="BN37" s="154">
        <f>Parameters!BN233</f>
        <v>0.14699999999999999</v>
      </c>
      <c r="BO37" s="154">
        <f>Parameters!BO233</f>
        <v>0.14699999999999999</v>
      </c>
      <c r="BP37" s="154">
        <f>Parameters!BP233</f>
        <v>0.14699999999999999</v>
      </c>
      <c r="BQ37" s="154">
        <f>Parameters!BQ233</f>
        <v>0.14699999999999999</v>
      </c>
    </row>
    <row r="38" spans="1:16384" s="3" customFormat="1">
      <c r="A38" s="119" t="s">
        <v>413</v>
      </c>
      <c r="B38" s="287">
        <f>Parameters!C243</f>
        <v>2.0999999999999999E-3</v>
      </c>
      <c r="C38" s="108"/>
      <c r="E38"/>
      <c r="F38" s="18"/>
      <c r="I38" s="295" t="str">
        <f>Parameters!$C$25&amp;"$/VMT"</f>
        <v>2024$/VMT</v>
      </c>
      <c r="Z38" s="154">
        <f>Parameters!Z243</f>
        <v>2.0999999999999999E-3</v>
      </c>
      <c r="AA38" s="154">
        <f>Parameters!AA243</f>
        <v>2.0999999999999999E-3</v>
      </c>
      <c r="AB38" s="154">
        <f>Parameters!AB243</f>
        <v>2.0999999999999999E-3</v>
      </c>
      <c r="AC38" s="154">
        <f>Parameters!AC243</f>
        <v>2.0999999999999999E-3</v>
      </c>
      <c r="AD38" s="154">
        <f>Parameters!AD243</f>
        <v>2.0999999999999999E-3</v>
      </c>
      <c r="AE38" s="154">
        <f>Parameters!AE243</f>
        <v>2.0999999999999999E-3</v>
      </c>
      <c r="AF38" s="154">
        <f>Parameters!AF243</f>
        <v>2.0999999999999999E-3</v>
      </c>
      <c r="AG38" s="154">
        <f>Parameters!AG243</f>
        <v>2.0999999999999999E-3</v>
      </c>
      <c r="AH38" s="154">
        <f>Parameters!AH243</f>
        <v>2.0999999999999999E-3</v>
      </c>
      <c r="AI38" s="154">
        <f>Parameters!AI243</f>
        <v>2.0999999999999999E-3</v>
      </c>
      <c r="AJ38" s="154">
        <f>Parameters!AJ243</f>
        <v>2.0999999999999999E-3</v>
      </c>
      <c r="AK38" s="154">
        <f>Parameters!AK243</f>
        <v>2.0999999999999999E-3</v>
      </c>
      <c r="AL38" s="154">
        <f>Parameters!AL243</f>
        <v>2.0999999999999999E-3</v>
      </c>
      <c r="AM38" s="154">
        <f>Parameters!AM243</f>
        <v>2.0999999999999999E-3</v>
      </c>
      <c r="AN38" s="154">
        <f>Parameters!AN243</f>
        <v>2.0999999999999999E-3</v>
      </c>
      <c r="AO38" s="154">
        <f>Parameters!AO243</f>
        <v>2.0999999999999999E-3</v>
      </c>
      <c r="AP38" s="154">
        <f>Parameters!AP243</f>
        <v>2.0999999999999999E-3</v>
      </c>
      <c r="AQ38" s="154">
        <f>Parameters!AQ243</f>
        <v>2.0999999999999999E-3</v>
      </c>
      <c r="AR38" s="154">
        <f>Parameters!AR243</f>
        <v>2.0999999999999999E-3</v>
      </c>
      <c r="AS38" s="154">
        <f>Parameters!AS243</f>
        <v>2.0999999999999999E-3</v>
      </c>
      <c r="AT38" s="154">
        <f>Parameters!AT243</f>
        <v>2.0999999999999999E-3</v>
      </c>
      <c r="AU38" s="154">
        <f>Parameters!AU243</f>
        <v>2.0999999999999999E-3</v>
      </c>
      <c r="AV38" s="154">
        <f>Parameters!AV243</f>
        <v>2.0999999999999999E-3</v>
      </c>
      <c r="AW38" s="154">
        <f>Parameters!AW243</f>
        <v>2.0999999999999999E-3</v>
      </c>
      <c r="AX38" s="154">
        <f>Parameters!AX243</f>
        <v>2.0999999999999999E-3</v>
      </c>
      <c r="AY38" s="154">
        <f>Parameters!AY243</f>
        <v>2.0999999999999999E-3</v>
      </c>
      <c r="AZ38" s="154">
        <f>Parameters!AZ243</f>
        <v>2.0999999999999999E-3</v>
      </c>
      <c r="BA38" s="154">
        <f>Parameters!BA243</f>
        <v>2.0999999999999999E-3</v>
      </c>
      <c r="BB38" s="154">
        <f>Parameters!BB243</f>
        <v>2.0999999999999999E-3</v>
      </c>
      <c r="BC38" s="154">
        <f>Parameters!BC243</f>
        <v>2.0999999999999999E-3</v>
      </c>
      <c r="BD38" s="154">
        <f>Parameters!BD243</f>
        <v>2.0999999999999999E-3</v>
      </c>
      <c r="BE38" s="154">
        <f>Parameters!BE243</f>
        <v>2.0999999999999999E-3</v>
      </c>
      <c r="BF38" s="154">
        <f>Parameters!BF243</f>
        <v>2.0999999999999999E-3</v>
      </c>
      <c r="BG38" s="154">
        <f>Parameters!BG243</f>
        <v>2.0999999999999999E-3</v>
      </c>
      <c r="BH38" s="154">
        <f>Parameters!BH243</f>
        <v>2.0999999999999999E-3</v>
      </c>
      <c r="BI38" s="154">
        <f>Parameters!BI243</f>
        <v>2.0999999999999999E-3</v>
      </c>
      <c r="BJ38" s="154">
        <f>Parameters!BJ243</f>
        <v>2.0999999999999999E-3</v>
      </c>
      <c r="BK38" s="154">
        <f>Parameters!BK243</f>
        <v>2.0999999999999999E-3</v>
      </c>
      <c r="BL38" s="154">
        <f>Parameters!BL243</f>
        <v>2.0999999999999999E-3</v>
      </c>
      <c r="BM38" s="154">
        <f>Parameters!BM243</f>
        <v>2.0999999999999999E-3</v>
      </c>
      <c r="BN38" s="154">
        <f>Parameters!BN243</f>
        <v>2.0999999999999999E-3</v>
      </c>
      <c r="BO38" s="154">
        <f>Parameters!BO243</f>
        <v>2.0999999999999999E-3</v>
      </c>
      <c r="BP38" s="154">
        <f>Parameters!BP243</f>
        <v>2.0999999999999999E-3</v>
      </c>
      <c r="BQ38" s="154">
        <f>Parameters!BQ243</f>
        <v>2.0999999999999999E-3</v>
      </c>
    </row>
    <row r="39" spans="1:16384">
      <c r="A39" s="321" t="s">
        <v>406</v>
      </c>
      <c r="B39" s="74"/>
      <c r="C39" s="27"/>
      <c r="D39" s="27"/>
      <c r="F39" s="27"/>
      <c r="G39" s="27"/>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c r="BE39" s="154"/>
      <c r="BF39" s="154"/>
      <c r="BG39" s="154"/>
      <c r="BH39" s="154"/>
      <c r="BI39" s="154"/>
      <c r="BJ39" s="154"/>
      <c r="BK39" s="154"/>
      <c r="BL39" s="154"/>
      <c r="BM39" s="154"/>
      <c r="BN39" s="154"/>
      <c r="BO39" s="154"/>
      <c r="BP39" s="154"/>
      <c r="BQ39" s="154"/>
      <c r="BS39" s="8"/>
    </row>
    <row r="40" spans="1:16384">
      <c r="A40" s="322" t="s">
        <v>525</v>
      </c>
      <c r="B40" s="154">
        <f>Parameters!C269</f>
        <v>1.2999999999999999E-2</v>
      </c>
      <c r="C40" s="27"/>
      <c r="D40" s="27"/>
      <c r="F40" s="27"/>
      <c r="G40" s="27"/>
      <c r="I40" s="295" t="str">
        <f>Parameters!C32&amp;"$/VMT"</f>
        <v>$/VMT</v>
      </c>
      <c r="Z40" s="154">
        <f>Parameters!Z269</f>
        <v>1.2999999999999999E-2</v>
      </c>
      <c r="AA40" s="154">
        <f>Parameters!AA269</f>
        <v>1.2999999999999999E-2</v>
      </c>
      <c r="AB40" s="154">
        <f>Parameters!AB269</f>
        <v>1.2999999999999999E-2</v>
      </c>
      <c r="AC40" s="154">
        <f>Parameters!AC269</f>
        <v>1.2999999999999999E-2</v>
      </c>
      <c r="AD40" s="154">
        <f>Parameters!AD269</f>
        <v>1.2999999999999999E-2</v>
      </c>
      <c r="AE40" s="154">
        <f>Parameters!AE269</f>
        <v>1.2999999999999999E-2</v>
      </c>
      <c r="AF40" s="154">
        <f>Parameters!AF269</f>
        <v>1.2999999999999999E-2</v>
      </c>
      <c r="AG40" s="154">
        <f>Parameters!AG269</f>
        <v>1.2999999999999999E-2</v>
      </c>
      <c r="AH40" s="154">
        <f>Parameters!AH269</f>
        <v>1.2999999999999999E-2</v>
      </c>
      <c r="AI40" s="154">
        <f>Parameters!AI269</f>
        <v>1.2999999999999999E-2</v>
      </c>
      <c r="AJ40" s="154">
        <f>Parameters!AJ269</f>
        <v>1.2999999999999999E-2</v>
      </c>
      <c r="AK40" s="154">
        <f>Parameters!AK269</f>
        <v>1.2999999999999999E-2</v>
      </c>
      <c r="AL40" s="154">
        <f>Parameters!AL269</f>
        <v>1.2999999999999999E-2</v>
      </c>
      <c r="AM40" s="154">
        <f>Parameters!AM269</f>
        <v>1.2999999999999999E-2</v>
      </c>
      <c r="AN40" s="154">
        <f>Parameters!AN269</f>
        <v>1.2999999999999999E-2</v>
      </c>
      <c r="AO40" s="154">
        <f>Parameters!AO269</f>
        <v>1.2999999999999999E-2</v>
      </c>
      <c r="AP40" s="154">
        <f>Parameters!AP269</f>
        <v>1.2999999999999999E-2</v>
      </c>
      <c r="AQ40" s="154">
        <f>Parameters!AQ269</f>
        <v>1.2999999999999999E-2</v>
      </c>
      <c r="AR40" s="154">
        <f>Parameters!AR269</f>
        <v>1.2999999999999999E-2</v>
      </c>
      <c r="AS40" s="154">
        <f>Parameters!AS269</f>
        <v>1.2999999999999999E-2</v>
      </c>
      <c r="AT40" s="154">
        <f>Parameters!AT269</f>
        <v>1.2999999999999999E-2</v>
      </c>
      <c r="AU40" s="154">
        <f>Parameters!AU269</f>
        <v>1.2999999999999999E-2</v>
      </c>
      <c r="AV40" s="154">
        <f>Parameters!AV269</f>
        <v>1.2999999999999999E-2</v>
      </c>
      <c r="AW40" s="154">
        <f>Parameters!AW269</f>
        <v>1.2999999999999999E-2</v>
      </c>
      <c r="AX40" s="154">
        <f>Parameters!AX269</f>
        <v>1.2999999999999999E-2</v>
      </c>
      <c r="AY40" s="154">
        <f>Parameters!AY269</f>
        <v>1.2999999999999999E-2</v>
      </c>
      <c r="AZ40" s="154">
        <f>Parameters!AZ269</f>
        <v>1.2999999999999999E-2</v>
      </c>
      <c r="BA40" s="154">
        <f>Parameters!BA269</f>
        <v>1.2999999999999999E-2</v>
      </c>
      <c r="BB40" s="154">
        <f>Parameters!BB269</f>
        <v>1.2999999999999999E-2</v>
      </c>
      <c r="BC40" s="154">
        <f>Parameters!BC269</f>
        <v>1.2999999999999999E-2</v>
      </c>
      <c r="BD40" s="154">
        <f>Parameters!BD269</f>
        <v>1.2999999999999999E-2</v>
      </c>
      <c r="BE40" s="154">
        <f>Parameters!BE269</f>
        <v>1.2999999999999999E-2</v>
      </c>
      <c r="BF40" s="154">
        <f>Parameters!BF269</f>
        <v>1.2999999999999999E-2</v>
      </c>
      <c r="BG40" s="154">
        <f>Parameters!BG269</f>
        <v>1.2999999999999999E-2</v>
      </c>
      <c r="BH40" s="154">
        <f>Parameters!BH269</f>
        <v>1.2999999999999999E-2</v>
      </c>
      <c r="BI40" s="154">
        <f>Parameters!BI269</f>
        <v>1.2999999999999999E-2</v>
      </c>
      <c r="BJ40" s="154">
        <f>Parameters!BJ269</f>
        <v>1.2999999999999999E-2</v>
      </c>
      <c r="BK40" s="154">
        <f>Parameters!BK269</f>
        <v>1.2999999999999999E-2</v>
      </c>
      <c r="BL40" s="154">
        <f>Parameters!BL269</f>
        <v>1.2999999999999999E-2</v>
      </c>
      <c r="BM40" s="154">
        <f>Parameters!BM269</f>
        <v>1.2999999999999999E-2</v>
      </c>
      <c r="BN40" s="154">
        <f>Parameters!BN269</f>
        <v>1.2999999999999999E-2</v>
      </c>
      <c r="BO40" s="154">
        <f>Parameters!BO269</f>
        <v>1.2999999999999999E-2</v>
      </c>
      <c r="BP40" s="154">
        <f>Parameters!BP269</f>
        <v>1.2999999999999999E-2</v>
      </c>
      <c r="BQ40" s="154">
        <f>Parameters!BQ269</f>
        <v>1.2999999999999999E-2</v>
      </c>
      <c r="BS40" s="8"/>
    </row>
    <row r="41" spans="1:16384">
      <c r="A41" s="109"/>
      <c r="B41" s="74"/>
      <c r="C41" s="27"/>
      <c r="D41" s="27"/>
      <c r="F41" s="27"/>
      <c r="G41" s="27"/>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S41" s="8"/>
    </row>
    <row r="42" spans="1:16384">
      <c r="J42" s="26"/>
      <c r="K42" s="26"/>
      <c r="L42" s="26"/>
      <c r="M42" s="26"/>
      <c r="N42" s="26"/>
      <c r="O42" s="26"/>
      <c r="P42" s="26"/>
      <c r="Q42" s="26"/>
      <c r="R42" s="26"/>
      <c r="S42" s="26"/>
      <c r="T42" s="26"/>
      <c r="U42" s="26"/>
      <c r="V42" s="26"/>
      <c r="W42" s="26"/>
      <c r="X42" s="26"/>
      <c r="Y42" s="26"/>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row>
    <row r="43" spans="1:16384" ht="18.5">
      <c r="A43" s="54" t="s">
        <v>544</v>
      </c>
      <c r="B43" s="6"/>
      <c r="C43" s="6"/>
      <c r="D43" s="6"/>
      <c r="E43" s="6"/>
      <c r="F43" s="6"/>
      <c r="G43" s="6"/>
      <c r="Z43" s="550">
        <f>(Z44/21)/7300000</f>
        <v>2.3091200430694181E-2</v>
      </c>
      <c r="AA43" s="274">
        <f>Z43*60</f>
        <v>1.3854720258416509</v>
      </c>
      <c r="BS43" s="8"/>
    </row>
    <row r="44" spans="1:16384">
      <c r="A44" s="119" t="s">
        <v>403</v>
      </c>
      <c r="I44" s="108" t="str">
        <f>CONCATENATE(Parameters!$C$25,"$/year")</f>
        <v>2024$/year</v>
      </c>
      <c r="Z44" s="15">
        <f t="shared" ref="Z44:BQ44" si="3">Z$19*Z37*$B$21</f>
        <v>3539881.0260254177</v>
      </c>
      <c r="AA44" s="15">
        <f t="shared" si="3"/>
        <v>3550712.5425890652</v>
      </c>
      <c r="AB44" s="15">
        <f t="shared" si="3"/>
        <v>3561577.2020041817</v>
      </c>
      <c r="AC44" s="15">
        <f t="shared" si="3"/>
        <v>3572475.105683031</v>
      </c>
      <c r="AD44" s="15">
        <f t="shared" si="3"/>
        <v>3583406.3553481819</v>
      </c>
      <c r="AE44" s="15">
        <f t="shared" si="3"/>
        <v>3594371.0530334632</v>
      </c>
      <c r="AF44" s="15">
        <f t="shared" si="3"/>
        <v>3605369.3010849045</v>
      </c>
      <c r="AG44" s="15">
        <f t="shared" si="3"/>
        <v>3616401.202161707</v>
      </c>
      <c r="AH44" s="15">
        <f t="shared" si="3"/>
        <v>3627466.8592371889</v>
      </c>
      <c r="AI44" s="15">
        <f t="shared" si="3"/>
        <v>3638566.3755997545</v>
      </c>
      <c r="AJ44" s="15">
        <f t="shared" si="3"/>
        <v>3649699.8548538531</v>
      </c>
      <c r="AK44" s="15">
        <f t="shared" si="3"/>
        <v>3660867.4009209517</v>
      </c>
      <c r="AL44" s="15">
        <f t="shared" si="3"/>
        <v>3672069.1180404983</v>
      </c>
      <c r="AM44" s="15">
        <f t="shared" si="3"/>
        <v>3683305.1107708998</v>
      </c>
      <c r="AN44" s="15">
        <f t="shared" si="3"/>
        <v>3694575.4839904974</v>
      </c>
      <c r="AO44" s="15">
        <f t="shared" si="3"/>
        <v>3705880.3428985421</v>
      </c>
      <c r="AP44" s="15">
        <f t="shared" si="3"/>
        <v>3717219.7930161813</v>
      </c>
      <c r="AQ44" s="15">
        <f t="shared" si="3"/>
        <v>3728593.940187443</v>
      </c>
      <c r="AR44" s="15">
        <f t="shared" si="3"/>
        <v>3740002.8905802174</v>
      </c>
      <c r="AS44" s="15">
        <f t="shared" si="3"/>
        <v>3751446.7506872592</v>
      </c>
      <c r="AT44" s="15">
        <f t="shared" si="3"/>
        <v>3762925.6273271684</v>
      </c>
      <c r="AU44" s="15">
        <f t="shared" si="3"/>
        <v>3774439.6276454013</v>
      </c>
      <c r="AV44" s="15">
        <f t="shared" si="3"/>
        <v>3785988.8591152583</v>
      </c>
      <c r="AW44" s="15">
        <f t="shared" si="3"/>
        <v>3797573.4295388954</v>
      </c>
      <c r="AX44" s="15">
        <f t="shared" si="3"/>
        <v>3809193.4470483242</v>
      </c>
      <c r="AY44" s="15">
        <f t="shared" si="3"/>
        <v>3820849.0201064288</v>
      </c>
      <c r="AZ44" s="15">
        <f t="shared" si="3"/>
        <v>3832540.2575079687</v>
      </c>
      <c r="BA44" s="15">
        <f t="shared" si="3"/>
        <v>3844267.2683806052</v>
      </c>
      <c r="BB44" s="15">
        <f t="shared" si="3"/>
        <v>3856030.1621859078</v>
      </c>
      <c r="BC44" s="15">
        <f t="shared" si="3"/>
        <v>3867829.0487203896</v>
      </c>
      <c r="BD44" s="15">
        <f t="shared" si="3"/>
        <v>3879664.0381165179</v>
      </c>
      <c r="BE44" s="15">
        <f t="shared" si="3"/>
        <v>3891535.2408437515</v>
      </c>
      <c r="BF44" s="15">
        <f t="shared" si="3"/>
        <v>3903442.7677095733</v>
      </c>
      <c r="BG44" s="15">
        <f t="shared" si="3"/>
        <v>3915386.7298605172</v>
      </c>
      <c r="BH44" s="15">
        <f t="shared" si="3"/>
        <v>3927367.2387832087</v>
      </c>
      <c r="BI44" s="15">
        <f t="shared" si="3"/>
        <v>3939384.4063054072</v>
      </c>
      <c r="BJ44" s="15">
        <f t="shared" si="3"/>
        <v>3951438.3445970486</v>
      </c>
      <c r="BK44" s="15">
        <f t="shared" si="3"/>
        <v>3963529.1661712942</v>
      </c>
      <c r="BL44" s="15">
        <f t="shared" si="3"/>
        <v>3975656.9838855746</v>
      </c>
      <c r="BM44" s="15">
        <f t="shared" si="3"/>
        <v>3987821.9109426527</v>
      </c>
      <c r="BN44" s="15">
        <f t="shared" si="3"/>
        <v>4000024.0608916702</v>
      </c>
      <c r="BO44" s="15">
        <f t="shared" si="3"/>
        <v>4012263.5476292167</v>
      </c>
      <c r="BP44" s="15">
        <f t="shared" si="3"/>
        <v>4024540.4854003852</v>
      </c>
      <c r="BQ44" s="15">
        <f t="shared" si="3"/>
        <v>4036854.9887998472</v>
      </c>
      <c r="BS44" s="8"/>
    </row>
    <row r="45" spans="1:16384">
      <c r="A45" s="119" t="s">
        <v>413</v>
      </c>
      <c r="I45" s="108" t="str">
        <f>CONCATENATE(Parameters!$C$25,"$/year")</f>
        <v>2024$/year</v>
      </c>
      <c r="Z45" s="15">
        <f t="shared" ref="Z45:BQ45" si="4">Z$19*Z38*$B$21</f>
        <v>50569.728943220252</v>
      </c>
      <c r="AA45" s="15">
        <f t="shared" si="4"/>
        <v>50724.464894129502</v>
      </c>
      <c r="AB45" s="15">
        <f t="shared" si="4"/>
        <v>50879.674314345451</v>
      </c>
      <c r="AC45" s="15">
        <f t="shared" si="4"/>
        <v>51035.358652614734</v>
      </c>
      <c r="AD45" s="15">
        <f t="shared" si="4"/>
        <v>51191.519362116887</v>
      </c>
      <c r="AE45" s="15">
        <f t="shared" si="4"/>
        <v>51348.157900478043</v>
      </c>
      <c r="AF45" s="15">
        <f t="shared" si="4"/>
        <v>51505.275729784349</v>
      </c>
      <c r="AG45" s="15">
        <f t="shared" si="4"/>
        <v>51662.874316595815</v>
      </c>
      <c r="AH45" s="15">
        <f t="shared" si="4"/>
        <v>51820.955131959832</v>
      </c>
      <c r="AI45" s="15">
        <f t="shared" si="4"/>
        <v>51979.519651425064</v>
      </c>
      <c r="AJ45" s="15">
        <f t="shared" si="4"/>
        <v>52138.569355055042</v>
      </c>
      <c r="AK45" s="15">
        <f t="shared" si="4"/>
        <v>52298.105727442169</v>
      </c>
      <c r="AL45" s="15">
        <f t="shared" si="4"/>
        <v>52458.130257721408</v>
      </c>
      <c r="AM45" s="15">
        <f t="shared" si="4"/>
        <v>52618.644439584277</v>
      </c>
      <c r="AN45" s="15">
        <f t="shared" si="4"/>
        <v>52779.649771292818</v>
      </c>
      <c r="AO45" s="15">
        <f t="shared" si="4"/>
        <v>52941.147755693462</v>
      </c>
      <c r="AP45" s="15">
        <f t="shared" si="4"/>
        <v>53103.139900231166</v>
      </c>
      <c r="AQ45" s="15">
        <f t="shared" si="4"/>
        <v>53265.627716963478</v>
      </c>
      <c r="AR45" s="15">
        <f t="shared" si="4"/>
        <v>53428.612722574537</v>
      </c>
      <c r="AS45" s="15">
        <f t="shared" si="4"/>
        <v>53592.096438389417</v>
      </c>
      <c r="AT45" s="15">
        <f t="shared" si="4"/>
        <v>53756.080390388124</v>
      </c>
      <c r="AU45" s="15">
        <f t="shared" si="4"/>
        <v>53920.566109220017</v>
      </c>
      <c r="AV45" s="15">
        <f t="shared" si="4"/>
        <v>54085.555130217974</v>
      </c>
      <c r="AW45" s="15">
        <f t="shared" si="4"/>
        <v>54251.048993412791</v>
      </c>
      <c r="AX45" s="15">
        <f t="shared" si="4"/>
        <v>54417.049243547488</v>
      </c>
      <c r="AY45" s="15">
        <f t="shared" si="4"/>
        <v>54583.557430091838</v>
      </c>
      <c r="AZ45" s="15">
        <f t="shared" si="4"/>
        <v>54750.5751072567</v>
      </c>
      <c r="BA45" s="15">
        <f t="shared" si="4"/>
        <v>54918.103834008638</v>
      </c>
      <c r="BB45" s="15">
        <f t="shared" si="4"/>
        <v>55086.145174084406</v>
      </c>
      <c r="BC45" s="15">
        <f t="shared" si="4"/>
        <v>55254.700696005566</v>
      </c>
      <c r="BD45" s="15">
        <f t="shared" si="4"/>
        <v>55423.771973093113</v>
      </c>
      <c r="BE45" s="15">
        <f t="shared" si="4"/>
        <v>55593.360583482165</v>
      </c>
      <c r="BF45" s="15">
        <f t="shared" si="4"/>
        <v>55763.468110136761</v>
      </c>
      <c r="BG45" s="15">
        <f t="shared" si="4"/>
        <v>55934.096140864531</v>
      </c>
      <c r="BH45" s="15">
        <f t="shared" si="4"/>
        <v>56105.246268331546</v>
      </c>
      <c r="BI45" s="15">
        <f t="shared" si="4"/>
        <v>56276.920090077241</v>
      </c>
      <c r="BJ45" s="15">
        <f t="shared" si="4"/>
        <v>56449.119208529264</v>
      </c>
      <c r="BK45" s="15">
        <f t="shared" si="4"/>
        <v>56621.845231018488</v>
      </c>
      <c r="BL45" s="15">
        <f t="shared" si="4"/>
        <v>56795.099769793924</v>
      </c>
      <c r="BM45" s="15">
        <f t="shared" si="4"/>
        <v>56968.884442037895</v>
      </c>
      <c r="BN45" s="15">
        <f t="shared" si="4"/>
        <v>57143.200869881002</v>
      </c>
      <c r="BO45" s="15">
        <f t="shared" si="4"/>
        <v>57318.050680417378</v>
      </c>
      <c r="BP45" s="15">
        <f t="shared" si="4"/>
        <v>57493.435505719797</v>
      </c>
      <c r="BQ45" s="15">
        <f t="shared" si="4"/>
        <v>57669.356982854966</v>
      </c>
      <c r="BS45" s="8"/>
    </row>
    <row r="46" spans="1:16384">
      <c r="A46" s="119" t="s">
        <v>523</v>
      </c>
      <c r="I46" s="108" t="str">
        <f>CONCATENATE(Parameters!$C$25,"$/year")</f>
        <v>2024$/year</v>
      </c>
      <c r="Z46" s="15">
        <f t="shared" ref="Z46:BQ46" si="5">Z$19*Z40*$B$21</f>
        <v>313050.70298183965</v>
      </c>
      <c r="AA46" s="15">
        <f t="shared" si="5"/>
        <v>314008.5922017541</v>
      </c>
      <c r="AB46" s="15">
        <f t="shared" si="5"/>
        <v>314969.4124221385</v>
      </c>
      <c r="AC46" s="15">
        <f t="shared" si="5"/>
        <v>315933.17261142452</v>
      </c>
      <c r="AD46" s="15">
        <f t="shared" si="5"/>
        <v>316899.88176548551</v>
      </c>
      <c r="AE46" s="15">
        <f t="shared" si="5"/>
        <v>317869.54890772118</v>
      </c>
      <c r="AF46" s="15">
        <f t="shared" si="5"/>
        <v>318842.18308914127</v>
      </c>
      <c r="AG46" s="15">
        <f t="shared" si="5"/>
        <v>319817.79338845029</v>
      </c>
      <c r="AH46" s="15">
        <f t="shared" si="5"/>
        <v>320796.3889121323</v>
      </c>
      <c r="AI46" s="15">
        <f t="shared" si="5"/>
        <v>321777.97879453615</v>
      </c>
      <c r="AJ46" s="15">
        <f t="shared" si="5"/>
        <v>322762.57219795982</v>
      </c>
      <c r="AK46" s="15">
        <f t="shared" si="5"/>
        <v>323750.17831273726</v>
      </c>
      <c r="AL46" s="15">
        <f t="shared" si="5"/>
        <v>324740.80635732302</v>
      </c>
      <c r="AM46" s="15">
        <f t="shared" si="5"/>
        <v>325734.46557837888</v>
      </c>
      <c r="AN46" s="15">
        <f t="shared" si="5"/>
        <v>326731.16525086033</v>
      </c>
      <c r="AO46" s="15">
        <f t="shared" si="5"/>
        <v>327730.91467810236</v>
      </c>
      <c r="AP46" s="15">
        <f t="shared" si="5"/>
        <v>328733.72319190722</v>
      </c>
      <c r="AQ46" s="15">
        <f t="shared" si="5"/>
        <v>329739.600152631</v>
      </c>
      <c r="AR46" s="15">
        <f t="shared" si="5"/>
        <v>330748.55494927097</v>
      </c>
      <c r="AS46" s="15">
        <f t="shared" si="5"/>
        <v>331760.5969995535</v>
      </c>
      <c r="AT46" s="15">
        <f t="shared" si="5"/>
        <v>332775.7357500217</v>
      </c>
      <c r="AU46" s="15">
        <f t="shared" si="5"/>
        <v>333793.98067612387</v>
      </c>
      <c r="AV46" s="15">
        <f t="shared" si="5"/>
        <v>334815.34128230176</v>
      </c>
      <c r="AW46" s="15">
        <f t="shared" si="5"/>
        <v>335839.82710207923</v>
      </c>
      <c r="AX46" s="15">
        <f t="shared" si="5"/>
        <v>336867.44769815117</v>
      </c>
      <c r="AY46" s="15">
        <f t="shared" si="5"/>
        <v>337898.21266247326</v>
      </c>
      <c r="AZ46" s="15">
        <f t="shared" si="5"/>
        <v>338932.13161635096</v>
      </c>
      <c r="BA46" s="15">
        <f t="shared" si="5"/>
        <v>339969.2142105297</v>
      </c>
      <c r="BB46" s="15">
        <f t="shared" si="5"/>
        <v>341009.47012528445</v>
      </c>
      <c r="BC46" s="15">
        <f t="shared" si="5"/>
        <v>342052.90907051065</v>
      </c>
      <c r="BD46" s="15">
        <f t="shared" si="5"/>
        <v>343099.54078581452</v>
      </c>
      <c r="BE46" s="15">
        <f t="shared" si="5"/>
        <v>344149.37504060386</v>
      </c>
      <c r="BF46" s="15">
        <f t="shared" si="5"/>
        <v>345202.42163418001</v>
      </c>
      <c r="BG46" s="15">
        <f t="shared" si="5"/>
        <v>346258.69039582805</v>
      </c>
      <c r="BH46" s="15">
        <f t="shared" si="5"/>
        <v>347318.19118490961</v>
      </c>
      <c r="BI46" s="15">
        <f t="shared" si="5"/>
        <v>348380.93389095436</v>
      </c>
      <c r="BJ46" s="15">
        <f t="shared" si="5"/>
        <v>349446.92843375262</v>
      </c>
      <c r="BK46" s="15">
        <f t="shared" si="5"/>
        <v>350516.18476344779</v>
      </c>
      <c r="BL46" s="15">
        <f t="shared" si="5"/>
        <v>351588.71286062908</v>
      </c>
      <c r="BM46" s="15">
        <f t="shared" si="5"/>
        <v>352664.5227364251</v>
      </c>
      <c r="BN46" s="15">
        <f t="shared" si="5"/>
        <v>353743.62443259667</v>
      </c>
      <c r="BO46" s="15">
        <f t="shared" si="5"/>
        <v>354826.02802163141</v>
      </c>
      <c r="BP46" s="15">
        <f t="shared" si="5"/>
        <v>355911.74360683683</v>
      </c>
      <c r="BQ46" s="15">
        <f t="shared" si="5"/>
        <v>357000.78132243553</v>
      </c>
      <c r="BS46" s="8"/>
    </row>
    <row r="47" spans="1:16384">
      <c r="A47" s="322"/>
      <c r="I47" s="108"/>
      <c r="Z47" s="71"/>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S47" s="8"/>
    </row>
    <row r="48" spans="1:16384">
      <c r="A48" s="98" t="s">
        <v>545</v>
      </c>
      <c r="B48" s="21" t="s">
        <v>505</v>
      </c>
      <c r="C48" s="27"/>
      <c r="D48" s="27"/>
      <c r="F48" s="27"/>
      <c r="G48" s="27"/>
      <c r="I48" s="108" t="str">
        <f>CONCATENATE(Parameters!$C$25,"$/year")</f>
        <v>2024$/year</v>
      </c>
      <c r="Z48" s="71">
        <f>IF(Z$7&gt;=Project!$B$27,IF(Z$7&lt;=Project!$B$28,SUM(Z44:Z46),0),0)</f>
        <v>0</v>
      </c>
      <c r="AA48" s="71">
        <f>IF(AA$7&gt;=Project!$B$27,IF(AA$7&lt;=Project!$B$28,SUM(AA44:AA46),0),0)</f>
        <v>0</v>
      </c>
      <c r="AB48" s="71">
        <f>IF(AB$7&gt;=Project!$B$27,IF(AB$7&lt;=Project!$B$28,SUM(AB44:AB46),0),0)</f>
        <v>0</v>
      </c>
      <c r="AC48" s="71">
        <f>IF(AC$7&gt;=Project!$B$27,IF(AC$7&lt;=Project!$B$28,SUM(AC44:AC46),0),0)</f>
        <v>0</v>
      </c>
      <c r="AD48" s="71">
        <f>IF(AD$7&gt;=Project!$B$27,IF(AD$7&lt;=Project!$B$28,SUM(AD44:AD46),0),0)</f>
        <v>0</v>
      </c>
      <c r="AE48" s="71">
        <f>IF(AE$7&gt;=Project!$B$27,IF(AE$7&lt;=Project!$B$28,SUM(AE44:AE46),0),0)</f>
        <v>0</v>
      </c>
      <c r="AF48" s="71">
        <f>IF(AF$7&gt;=Project!$B$27,IF(AF$7&lt;=Project!$B$28,SUM(AF44:AF46),0),0)</f>
        <v>0</v>
      </c>
      <c r="AG48" s="71">
        <f>IF(AG$7&gt;=Project!$B$27,IF(AG$7&lt;=Project!$B$28,SUM(AG44:AG46),0),0)</f>
        <v>0</v>
      </c>
      <c r="AH48" s="71">
        <f>IF(AH$7&gt;=Project!$B$27,IF(AH$7&lt;=Project!$B$28,SUM(AH44:AH46),0),0)</f>
        <v>0</v>
      </c>
      <c r="AI48" s="71">
        <f>IF(AI$7&gt;=Project!$B$27,IF(AI$7&lt;=Project!$B$28,SUM(AI44:AI46),0),0)</f>
        <v>4012323.8740457157</v>
      </c>
      <c r="AJ48" s="71">
        <f>IF(AJ$7&gt;=Project!$B$27,IF(AJ$7&lt;=Project!$B$28,SUM(AJ44:AJ46),0),0)</f>
        <v>4024600.9964068681</v>
      </c>
      <c r="AK48" s="71">
        <f>IF(AK$7&gt;=Project!$B$27,IF(AK$7&lt;=Project!$B$28,SUM(AK44:AK46),0),0)</f>
        <v>4036915.6849611308</v>
      </c>
      <c r="AL48" s="71">
        <f>IF(AL$7&gt;=Project!$B$27,IF(AL$7&lt;=Project!$B$28,SUM(AL44:AL46),0),0)</f>
        <v>4049268.0546555431</v>
      </c>
      <c r="AM48" s="71">
        <f>IF(AM$7&gt;=Project!$B$27,IF(AM$7&lt;=Project!$B$28,SUM(AM44:AM46),0),0)</f>
        <v>4061658.2207888626</v>
      </c>
      <c r="AN48" s="71">
        <f>IF(AN$7&gt;=Project!$B$27,IF(AN$7&lt;=Project!$B$28,SUM(AN44:AN46),0),0)</f>
        <v>4074086.2990126503</v>
      </c>
      <c r="AO48" s="71">
        <f>IF(AO$7&gt;=Project!$B$27,IF(AO$7&lt;=Project!$B$28,SUM(AO44:AO46),0),0)</f>
        <v>4086552.4053323381</v>
      </c>
      <c r="AP48" s="71">
        <f>IF(AP$7&gt;=Project!$B$27,IF(AP$7&lt;=Project!$B$28,SUM(AP44:AP46),0),0)</f>
        <v>4099056.6561083198</v>
      </c>
      <c r="AQ48" s="71">
        <f>IF(AQ$7&gt;=Project!$B$27,IF(AQ$7&lt;=Project!$B$28,SUM(AQ44:AQ46),0),0)</f>
        <v>4111599.1680570375</v>
      </c>
      <c r="AR48" s="71">
        <f>IF(AR$7&gt;=Project!$B$27,IF(AR$7&lt;=Project!$B$28,SUM(AR44:AR46),0),0)</f>
        <v>4124180.0582520631</v>
      </c>
      <c r="AS48" s="71">
        <f>IF(AS$7&gt;=Project!$B$27,IF(AS$7&lt;=Project!$B$28,SUM(AS44:AS46),0),0)</f>
        <v>4136799.444125202</v>
      </c>
      <c r="AT48" s="71">
        <f>IF(AT$7&gt;=Project!$B$27,IF(AT$7&lt;=Project!$B$28,SUM(AT44:AT46),0),0)</f>
        <v>4149457.4434675784</v>
      </c>
      <c r="AU48" s="71">
        <f>IF(AU$7&gt;=Project!$B$27,IF(AU$7&lt;=Project!$B$28,SUM(AU44:AU46),0),0)</f>
        <v>4162154.1744307452</v>
      </c>
      <c r="AV48" s="71">
        <f>IF(AV$7&gt;=Project!$B$27,IF(AV$7&lt;=Project!$B$28,SUM(AV44:AV46),0),0)</f>
        <v>4174889.7555277781</v>
      </c>
      <c r="AW48" s="71">
        <f>IF(AW$7&gt;=Project!$B$27,IF(AW$7&lt;=Project!$B$28,SUM(AW44:AW46),0),0)</f>
        <v>4187664.3056343873</v>
      </c>
      <c r="AX48" s="71">
        <f>IF(AX$7&gt;=Project!$B$27,IF(AX$7&lt;=Project!$B$28,SUM(AX44:AX46),0),0)</f>
        <v>4200477.9439900229</v>
      </c>
      <c r="AY48" s="71">
        <f>IF(AY$7&gt;=Project!$B$27,IF(AY$7&lt;=Project!$B$28,SUM(AY44:AY46),0),0)</f>
        <v>4213330.7901989939</v>
      </c>
      <c r="AZ48" s="71">
        <f>IF(AZ$7&gt;=Project!$B$27,IF(AZ$7&lt;=Project!$B$28,SUM(AZ44:AZ46),0),0)</f>
        <v>4226222.9642315768</v>
      </c>
      <c r="BA48" s="71">
        <f>IF(BA$7&gt;=Project!$B$27,IF(BA$7&lt;=Project!$B$28,SUM(BA44:BA46),0),0)</f>
        <v>4239154.5864251433</v>
      </c>
      <c r="BB48" s="71">
        <f>IF(BB$7&gt;=Project!$B$27,IF(BB$7&lt;=Project!$B$28,SUM(BB44:BB46),0),0)</f>
        <v>4252125.7774852766</v>
      </c>
      <c r="BC48" s="71">
        <f>IF(BC$7&gt;=Project!$B$27,IF(BC$7&lt;=Project!$B$28,SUM(BC44:BC46),0),0)</f>
        <v>4265136.6584869055</v>
      </c>
      <c r="BD48" s="71">
        <f>IF(BD$7&gt;=Project!$B$27,IF(BD$7&lt;=Project!$B$28,SUM(BD44:BD46),0),0)</f>
        <v>4278187.3508754252</v>
      </c>
      <c r="BE48" s="71">
        <f>IF(BE$7&gt;=Project!$B$27,IF(BE$7&lt;=Project!$B$28,SUM(BE44:BE46),0),0)</f>
        <v>4291277.9764678376</v>
      </c>
      <c r="BF48" s="71">
        <f>IF(BF$7&gt;=Project!$B$27,IF(BF$7&lt;=Project!$B$28,SUM(BF44:BF46),0),0)</f>
        <v>4304408.65745389</v>
      </c>
      <c r="BG48" s="71">
        <f>IF(BG$7&gt;=Project!$B$27,IF(BG$7&lt;=Project!$B$28,SUM(BG44:BG46),0),0)</f>
        <v>4317579.5163972098</v>
      </c>
      <c r="BH48" s="71">
        <f>IF(BH$7&gt;=Project!$B$27,IF(BH$7&lt;=Project!$B$28,SUM(BH44:BH46),0),0)</f>
        <v>4330790.6762364497</v>
      </c>
      <c r="BI48" s="71">
        <f>IF(BI$7&gt;=Project!$B$27,IF(BI$7&lt;=Project!$B$28,SUM(BI44:BI46),0),0)</f>
        <v>4344042.2602864392</v>
      </c>
      <c r="BJ48" s="71">
        <f>IF(BJ$7&gt;=Project!$B$27,IF(BJ$7&lt;=Project!$B$28,SUM(BJ44:BJ46),0),0)</f>
        <v>4357334.3922393303</v>
      </c>
      <c r="BK48" s="71">
        <f>IF(BK$7&gt;=Project!$B$27,IF(BK$7&lt;=Project!$B$28,SUM(BK44:BK46),0),0)</f>
        <v>4370667.19616576</v>
      </c>
      <c r="BL48" s="71">
        <f>IF(BL$7&gt;=Project!$B$27,IF(BL$7&lt;=Project!$B$28,SUM(BL44:BL46),0),0)</f>
        <v>4384040.7965159975</v>
      </c>
      <c r="BM48" s="71">
        <f>IF(BM$7&gt;=Project!$B$27,IF(BM$7&lt;=Project!$B$28,SUM(BM44:BM46),0),0)</f>
        <v>0</v>
      </c>
      <c r="BN48" s="71">
        <f>IF(BN$7&gt;=Project!$B$27,IF(BN$7&lt;=Project!$B$28,SUM(BN44:BN46),0),0)</f>
        <v>0</v>
      </c>
      <c r="BO48" s="71">
        <f>IF(BO$7&gt;=Project!$B$27,IF(BO$7&lt;=Project!$B$28,SUM(BO44:BO46),0),0)</f>
        <v>0</v>
      </c>
      <c r="BP48" s="71">
        <f>IF(BP$7&gt;=Project!$B$27,IF(BP$7&lt;=Project!$B$28,SUM(BP44:BP46),0),0)</f>
        <v>0</v>
      </c>
      <c r="BQ48" s="71">
        <f>IF(BQ$7&gt;=Project!$B$27,IF(BQ$7&lt;=Project!$B$28,SUM(BQ44:BQ46),0),0)</f>
        <v>0</v>
      </c>
      <c r="BS48" s="8"/>
    </row>
    <row r="49" spans="1:72">
      <c r="BT49" s="8"/>
    </row>
    <row r="50" spans="1:72" ht="18.5">
      <c r="A50" s="55" t="s">
        <v>506</v>
      </c>
      <c r="B50" s="49"/>
      <c r="C50" s="49"/>
      <c r="D50" s="49"/>
      <c r="E50" s="49"/>
      <c r="F50" s="49"/>
      <c r="G50" s="49"/>
      <c r="BT50" s="8"/>
    </row>
    <row r="51" spans="1:72" ht="18.5">
      <c r="A51" s="56" t="s">
        <v>489</v>
      </c>
      <c r="Z51" s="32">
        <f t="shared" ref="Z51:BQ51" si="6">Z48+Z30</f>
        <v>0</v>
      </c>
      <c r="AA51" s="32">
        <f t="shared" si="6"/>
        <v>0</v>
      </c>
      <c r="AB51" s="32">
        <f t="shared" si="6"/>
        <v>0</v>
      </c>
      <c r="AC51" s="32">
        <f t="shared" si="6"/>
        <v>0</v>
      </c>
      <c r="AD51" s="32">
        <f t="shared" si="6"/>
        <v>0</v>
      </c>
      <c r="AE51" s="32">
        <f t="shared" si="6"/>
        <v>0</v>
      </c>
      <c r="AF51" s="32">
        <f t="shared" si="6"/>
        <v>0</v>
      </c>
      <c r="AG51" s="32">
        <f t="shared" si="6"/>
        <v>0</v>
      </c>
      <c r="AH51" s="32">
        <f t="shared" si="6"/>
        <v>0</v>
      </c>
      <c r="AI51" s="32">
        <f t="shared" si="6"/>
        <v>10942926.494235724</v>
      </c>
      <c r="AJ51" s="32">
        <f t="shared" si="6"/>
        <v>10976410.243747542</v>
      </c>
      <c r="AK51" s="32">
        <f t="shared" si="6"/>
        <v>11009996.448620088</v>
      </c>
      <c r="AL51" s="32">
        <f t="shared" si="6"/>
        <v>11043685.422351731</v>
      </c>
      <c r="AM51" s="32">
        <f t="shared" si="6"/>
        <v>11077477.479400102</v>
      </c>
      <c r="AN51" s="32">
        <f t="shared" si="6"/>
        <v>11111372.935185026</v>
      </c>
      <c r="AO51" s="32">
        <f t="shared" si="6"/>
        <v>11145372.106091468</v>
      </c>
      <c r="AP51" s="32">
        <f t="shared" si="6"/>
        <v>11179475.309472477</v>
      </c>
      <c r="AQ51" s="32">
        <f t="shared" si="6"/>
        <v>11213682.86365217</v>
      </c>
      <c r="AR51" s="32">
        <f t="shared" si="6"/>
        <v>11247995.08792867</v>
      </c>
      <c r="AS51" s="32">
        <f t="shared" si="6"/>
        <v>11282412.302577125</v>
      </c>
      <c r="AT51" s="32">
        <f t="shared" si="6"/>
        <v>11316934.828852663</v>
      </c>
      <c r="AU51" s="32">
        <f t="shared" si="6"/>
        <v>11351562.988993416</v>
      </c>
      <c r="AV51" s="32">
        <f t="shared" si="6"/>
        <v>11386297.106223509</v>
      </c>
      <c r="AW51" s="32">
        <f t="shared" si="6"/>
        <v>11421137.504756093</v>
      </c>
      <c r="AX51" s="32">
        <f t="shared" si="6"/>
        <v>11456084.509796355</v>
      </c>
      <c r="AY51" s="32">
        <f t="shared" si="6"/>
        <v>11491138.447544573</v>
      </c>
      <c r="AZ51" s="32">
        <f t="shared" si="6"/>
        <v>11526299.645199137</v>
      </c>
      <c r="BA51" s="32">
        <f t="shared" si="6"/>
        <v>11561568.430959631</v>
      </c>
      <c r="BB51" s="32">
        <f t="shared" si="6"/>
        <v>11596945.134029865</v>
      </c>
      <c r="BC51" s="32">
        <f t="shared" si="6"/>
        <v>11632430.084620982</v>
      </c>
      <c r="BD51" s="32">
        <f t="shared" si="6"/>
        <v>11668023.613954509</v>
      </c>
      <c r="BE51" s="32">
        <f t="shared" si="6"/>
        <v>11703726.05426546</v>
      </c>
      <c r="BF51" s="32">
        <f t="shared" si="6"/>
        <v>11739537.73880546</v>
      </c>
      <c r="BG51" s="32">
        <f t="shared" si="6"/>
        <v>11775459.001845814</v>
      </c>
      <c r="BH51" s="32">
        <f t="shared" si="6"/>
        <v>11811490.178680658</v>
      </c>
      <c r="BI51" s="32">
        <f t="shared" si="6"/>
        <v>11847631.605630074</v>
      </c>
      <c r="BJ51" s="32">
        <f t="shared" si="6"/>
        <v>11883883.620043233</v>
      </c>
      <c r="BK51" s="32">
        <f t="shared" si="6"/>
        <v>11920246.560301559</v>
      </c>
      <c r="BL51" s="32">
        <f t="shared" si="6"/>
        <v>11956720.765821856</v>
      </c>
      <c r="BM51" s="32">
        <f t="shared" si="6"/>
        <v>0</v>
      </c>
      <c r="BN51" s="32">
        <f t="shared" si="6"/>
        <v>0</v>
      </c>
      <c r="BO51" s="32">
        <f t="shared" si="6"/>
        <v>0</v>
      </c>
      <c r="BP51" s="32">
        <f t="shared" si="6"/>
        <v>0</v>
      </c>
      <c r="BQ51" s="32">
        <f t="shared" si="6"/>
        <v>0</v>
      </c>
      <c r="BT51" s="8"/>
    </row>
    <row r="52" spans="1:72">
      <c r="A52" t="s">
        <v>263</v>
      </c>
      <c r="Z52" s="34">
        <f>Parameters!Z30</f>
        <v>1</v>
      </c>
      <c r="AA52" s="34">
        <f>Parameters!AA30</f>
        <v>0.93457943925233644</v>
      </c>
      <c r="AB52" s="34">
        <f>Parameters!AB30</f>
        <v>0.87343872827321156</v>
      </c>
      <c r="AC52" s="34">
        <f>Parameters!AC30</f>
        <v>0.81629787689085187</v>
      </c>
      <c r="AD52" s="34">
        <f>Parameters!AD30</f>
        <v>0.7628952120475252</v>
      </c>
      <c r="AE52" s="34">
        <f>Parameters!AE30</f>
        <v>0.71298617948366838</v>
      </c>
      <c r="AF52" s="34">
        <f>Parameters!AF30</f>
        <v>0.66634222381651254</v>
      </c>
      <c r="AG52" s="34">
        <f>Parameters!AG30</f>
        <v>0.62274974188459109</v>
      </c>
      <c r="AH52" s="34">
        <f>Parameters!AH30</f>
        <v>0.5820091045650384</v>
      </c>
      <c r="AI52" s="34">
        <f>Parameters!AI30</f>
        <v>0.54393374258414806</v>
      </c>
      <c r="AJ52" s="34">
        <f>Parameters!AJ30</f>
        <v>0.5083492921347178</v>
      </c>
      <c r="AK52" s="34">
        <f>Parameters!AK30</f>
        <v>0.47509279638758667</v>
      </c>
      <c r="AL52" s="34">
        <f>Parameters!AL30</f>
        <v>0.44401195924073528</v>
      </c>
      <c r="AM52" s="34">
        <f>Parameters!AM30</f>
        <v>0.41496444788853759</v>
      </c>
      <c r="AN52" s="34">
        <f>Parameters!AN30</f>
        <v>0.3878172410173249</v>
      </c>
      <c r="AO52" s="34">
        <f>Parameters!AO30</f>
        <v>0.36244601964235967</v>
      </c>
      <c r="AP52" s="34">
        <f>Parameters!AP30</f>
        <v>0.33873459779659787</v>
      </c>
      <c r="AQ52" s="34">
        <f>Parameters!AQ30</f>
        <v>0.31657439046411018</v>
      </c>
      <c r="AR52" s="34">
        <f>Parameters!AR30</f>
        <v>0.29586391632159825</v>
      </c>
      <c r="AS52" s="34">
        <f>Parameters!AS30</f>
        <v>0.27650833301083949</v>
      </c>
      <c r="AT52" s="34">
        <f>Parameters!AT30</f>
        <v>0.2584190028138687</v>
      </c>
      <c r="AU52" s="34">
        <f>Parameters!AU30</f>
        <v>0.24151308674193336</v>
      </c>
      <c r="AV52" s="34">
        <f>Parameters!AV30</f>
        <v>0.22571316517937698</v>
      </c>
      <c r="AW52" s="34">
        <f>Parameters!AW30</f>
        <v>0.21094688334521211</v>
      </c>
      <c r="AX52" s="34">
        <f>Parameters!AX30</f>
        <v>0.19714661994879637</v>
      </c>
      <c r="AY52" s="34">
        <f>Parameters!AY30</f>
        <v>0.18424917752223957</v>
      </c>
      <c r="AZ52" s="34">
        <f>Parameters!AZ30</f>
        <v>0.17219549301143888</v>
      </c>
      <c r="BA52" s="34">
        <f>Parameters!BA30</f>
        <v>0.16093036730041013</v>
      </c>
      <c r="BB52" s="34">
        <f>Parameters!BB30</f>
        <v>0.15040221243028987</v>
      </c>
      <c r="BC52" s="34">
        <f>Parameters!BC30</f>
        <v>0.1405628153554111</v>
      </c>
      <c r="BD52" s="34">
        <f>Parameters!BD30</f>
        <v>0.13136711715458982</v>
      </c>
      <c r="BE52" s="34">
        <f>Parameters!BE30</f>
        <v>0.1227730066865325</v>
      </c>
      <c r="BF52" s="34">
        <f>Parameters!BF30</f>
        <v>0.11474112774442291</v>
      </c>
      <c r="BG52" s="34">
        <f>Parameters!BG30</f>
        <v>0.10723469882656347</v>
      </c>
      <c r="BH52" s="34">
        <f>Parameters!BH30</f>
        <v>0.10021934469772288</v>
      </c>
      <c r="BI52" s="34">
        <f>Parameters!BI30</f>
        <v>9.366293896983445E-2</v>
      </c>
      <c r="BJ52" s="34">
        <f>Parameters!BJ30</f>
        <v>8.7535456981153698E-2</v>
      </c>
      <c r="BK52" s="34">
        <f>Parameters!BK30</f>
        <v>8.1808838300143641E-2</v>
      </c>
      <c r="BL52" s="34">
        <f>Parameters!BL30</f>
        <v>7.6456858224433308E-2</v>
      </c>
      <c r="BM52" s="34">
        <f>Parameters!BM30</f>
        <v>7.1455007686386268E-2</v>
      </c>
      <c r="BN52" s="34">
        <f>Parameters!BN30</f>
        <v>6.6780381015314264E-2</v>
      </c>
      <c r="BO52" s="34">
        <f>Parameters!BO30</f>
        <v>6.2411571042349782E-2</v>
      </c>
      <c r="BP52" s="34">
        <f>Parameters!BP30</f>
        <v>5.8328571067616623E-2</v>
      </c>
      <c r="BQ52" s="34">
        <f>Parameters!BQ30</f>
        <v>5.4512683240763193E-2</v>
      </c>
      <c r="BT52" s="8"/>
    </row>
    <row r="53" spans="1:72" s="76" customFormat="1">
      <c r="A53" s="82" t="s">
        <v>738</v>
      </c>
      <c r="B53" s="71">
        <f>SUM(AC53:BQ53)</f>
        <v>81444582.610855564</v>
      </c>
      <c r="I53" s="74"/>
      <c r="Z53" s="83">
        <f>Z52*Z51</f>
        <v>0</v>
      </c>
      <c r="AA53" s="83">
        <f t="shared" ref="AA53:BQ53" si="7">AA52*AA51</f>
        <v>0</v>
      </c>
      <c r="AB53" s="83">
        <f t="shared" si="7"/>
        <v>0</v>
      </c>
      <c r="AC53" s="83">
        <f t="shared" si="7"/>
        <v>0</v>
      </c>
      <c r="AD53" s="83">
        <f t="shared" si="7"/>
        <v>0</v>
      </c>
      <c r="AE53" s="83">
        <f t="shared" si="7"/>
        <v>0</v>
      </c>
      <c r="AF53" s="83">
        <f t="shared" si="7"/>
        <v>0</v>
      </c>
      <c r="AG53" s="83">
        <f t="shared" si="7"/>
        <v>0</v>
      </c>
      <c r="AH53" s="83">
        <f t="shared" si="7"/>
        <v>0</v>
      </c>
      <c r="AI53" s="83">
        <f t="shared" si="7"/>
        <v>5952226.9628328681</v>
      </c>
      <c r="AJ53" s="83">
        <f t="shared" si="7"/>
        <v>5579850.3775893282</v>
      </c>
      <c r="AK53" s="83">
        <f t="shared" si="7"/>
        <v>5230770.0009923158</v>
      </c>
      <c r="AL53" s="83">
        <f t="shared" si="7"/>
        <v>4903528.4016167391</v>
      </c>
      <c r="AM53" s="83">
        <f t="shared" si="7"/>
        <v>4596759.3262369726</v>
      </c>
      <c r="AN53" s="83">
        <f t="shared" si="7"/>
        <v>4309181.9956380324</v>
      </c>
      <c r="AO53" s="83">
        <f t="shared" si="7"/>
        <v>4039595.7572858357</v>
      </c>
      <c r="AP53" s="83">
        <f t="shared" si="7"/>
        <v>3786875.0725311562</v>
      </c>
      <c r="AQ53" s="83">
        <f t="shared" si="7"/>
        <v>3549964.8174185231</v>
      </c>
      <c r="AR53" s="83">
        <f t="shared" si="7"/>
        <v>3327875.8774806759</v>
      </c>
      <c r="AS53" s="83">
        <f t="shared" si="7"/>
        <v>3119681.0181265878</v>
      </c>
      <c r="AT53" s="83">
        <f t="shared" si="7"/>
        <v>2924511.0133816451</v>
      </c>
      <c r="AU53" s="83">
        <f t="shared" si="7"/>
        <v>2741551.0168172871</v>
      </c>
      <c r="AV53" s="83">
        <f t="shared" si="7"/>
        <v>2570037.1595184891</v>
      </c>
      <c r="AW53" s="83">
        <f t="shared" si="7"/>
        <v>2409253.3608854106</v>
      </c>
      <c r="AX53" s="83">
        <f t="shared" si="7"/>
        <v>2258528.3389541153</v>
      </c>
      <c r="AY53" s="83">
        <f t="shared" si="7"/>
        <v>2117232.8077542726</v>
      </c>
      <c r="AZ53" s="83">
        <f t="shared" si="7"/>
        <v>1984776.8500026385</v>
      </c>
      <c r="BA53" s="83">
        <f t="shared" si="7"/>
        <v>1860607.4541631599</v>
      </c>
      <c r="BB53" s="83">
        <f t="shared" si="7"/>
        <v>1744206.2055907762</v>
      </c>
      <c r="BC53" s="83">
        <f t="shared" si="7"/>
        <v>1635087.1221193082</v>
      </c>
      <c r="BD53" s="83">
        <f t="shared" si="7"/>
        <v>1532794.6250568824</v>
      </c>
      <c r="BE53" s="83">
        <f t="shared" si="7"/>
        <v>1436901.6371176781</v>
      </c>
      <c r="BF53" s="83">
        <f t="shared" si="7"/>
        <v>1347007.7993487509</v>
      </c>
      <c r="BG53" s="83">
        <f t="shared" si="7"/>
        <v>1262737.7996074816</v>
      </c>
      <c r="BH53" s="83">
        <f t="shared" si="7"/>
        <v>1183739.8056109652</v>
      </c>
      <c r="BI53" s="83">
        <f t="shared" si="7"/>
        <v>1109683.9960152113</v>
      </c>
      <c r="BJ53" s="83">
        <f t="shared" si="7"/>
        <v>1040261.1833913315</v>
      </c>
      <c r="BK53" s="83">
        <f t="shared" si="7"/>
        <v>975181.5233495537</v>
      </c>
      <c r="BL53" s="83">
        <f t="shared" si="7"/>
        <v>914173.30442157923</v>
      </c>
      <c r="BM53" s="83">
        <f t="shared" si="7"/>
        <v>0</v>
      </c>
      <c r="BN53" s="83">
        <f t="shared" si="7"/>
        <v>0</v>
      </c>
      <c r="BO53" s="83">
        <f t="shared" si="7"/>
        <v>0</v>
      </c>
      <c r="BP53" s="83">
        <f t="shared" si="7"/>
        <v>0</v>
      </c>
      <c r="BQ53" s="83">
        <f t="shared" si="7"/>
        <v>0</v>
      </c>
    </row>
    <row r="54" spans="1:72" ht="15.5">
      <c r="A54" s="72"/>
    </row>
    <row r="55" spans="1:72">
      <c r="A55" s="1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row>
    <row r="56" spans="1:72">
      <c r="A56" s="18"/>
      <c r="AI56" s="148"/>
    </row>
    <row r="57" spans="1:72">
      <c r="A57" s="18"/>
    </row>
    <row r="58" spans="1:72" ht="15.5">
      <c r="A58" s="72"/>
      <c r="Z58" s="148"/>
      <c r="AA58" s="148"/>
      <c r="AB58" s="148"/>
      <c r="AC58" s="148"/>
      <c r="AD58" s="148"/>
      <c r="AE58" s="148"/>
      <c r="AF58" s="148"/>
    </row>
    <row r="59" spans="1:72">
      <c r="A59" s="18"/>
    </row>
    <row r="60" spans="1:72">
      <c r="A60" s="18"/>
    </row>
    <row r="61" spans="1:72">
      <c r="A61" s="18"/>
    </row>
  </sheetData>
  <hyperlinks>
    <hyperlink ref="BU27" r:id="rId1" xr:uid="{A151ADD1-8EE2-4BB6-95E3-E1A9DB8E29A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5D231-A4B3-4B58-9218-F783F779DF9C}">
  <sheetPr codeName="Sheet10"/>
  <dimension ref="A1:BT39"/>
  <sheetViews>
    <sheetView zoomScaleNormal="100" workbookViewId="0">
      <pane xSplit="9" ySplit="8" topLeftCell="AU23" activePane="bottomRight" state="frozenSplit"/>
      <selection activeCell="A2" sqref="A2"/>
      <selection pane="topRight" activeCell="A2" sqref="A2"/>
      <selection pane="bottomLeft" activeCell="A2" sqref="A2"/>
      <selection pane="bottomRight" activeCell="A2" sqref="A2"/>
    </sheetView>
  </sheetViews>
  <sheetFormatPr defaultColWidth="9" defaultRowHeight="14.5"/>
  <cols>
    <col min="1" max="1" width="60" customWidth="1"/>
    <col min="2" max="2" width="33" customWidth="1"/>
    <col min="3" max="3" width="14.54296875" customWidth="1"/>
    <col min="4" max="7" width="2" customWidth="1"/>
    <col min="8" max="8" width="3" customWidth="1"/>
    <col min="9" max="9" width="18.453125" bestFit="1" customWidth="1"/>
    <col min="10" max="10" width="5.54296875" bestFit="1" customWidth="1"/>
    <col min="11" max="25" width="5" customWidth="1"/>
    <col min="26" max="26" width="14" customWidth="1"/>
    <col min="27" max="31" width="15.54296875" customWidth="1"/>
    <col min="32" max="32" width="14" customWidth="1"/>
    <col min="33" max="69" width="15.54296875" customWidth="1"/>
    <col min="70" max="71" width="3" customWidth="1"/>
  </cols>
  <sheetData>
    <row r="1" spans="1:72" ht="21">
      <c r="A1" s="89" t="str">
        <f>Project!$A$1</f>
        <v>CREATE 75th</v>
      </c>
    </row>
    <row r="2" spans="1:72" ht="18.5">
      <c r="A2" s="53" t="str">
        <f>CONCATENATE("Benefit ",Project!E10,":  ",Project!A10,":  ",Project!B10," resulting from ",Project!C10,IF(ISBLANK(Project!D10),"",CONCATENATE(" associated with ",Project!D10)))</f>
        <v>Benefit 2c:  Maintenance:  Metra O&amp;M Cost Savings resulting from Service Improvements</v>
      </c>
    </row>
    <row r="4" spans="1:72">
      <c r="A4" s="12">
        <v>1</v>
      </c>
      <c r="B4" s="13" t="s">
        <v>472</v>
      </c>
    </row>
    <row r="6" spans="1:72">
      <c r="J6" s="14">
        <f>Project!L19</f>
        <v>-16</v>
      </c>
      <c r="K6" s="14">
        <f>Project!M19</f>
        <v>-15</v>
      </c>
      <c r="L6" s="14">
        <f>Project!N19</f>
        <v>-14</v>
      </c>
      <c r="M6" s="14">
        <f>Project!O19</f>
        <v>-13</v>
      </c>
      <c r="N6" s="14">
        <f>Project!P19</f>
        <v>-12</v>
      </c>
      <c r="O6" s="14">
        <f>Project!Q19</f>
        <v>-11</v>
      </c>
      <c r="P6" s="14">
        <f>Project!R19</f>
        <v>-10</v>
      </c>
      <c r="Q6" s="14">
        <f>Project!S19</f>
        <v>-9</v>
      </c>
      <c r="R6" s="14">
        <f>Project!T19</f>
        <v>-8</v>
      </c>
      <c r="S6" s="14">
        <f>Project!U19</f>
        <v>-7</v>
      </c>
      <c r="T6" s="14">
        <f>Project!V19</f>
        <v>-6</v>
      </c>
      <c r="U6" s="14">
        <f>Project!W19</f>
        <v>-5</v>
      </c>
      <c r="V6" s="14">
        <f>Project!X19</f>
        <v>-4</v>
      </c>
      <c r="W6" s="14">
        <f>Project!Y19</f>
        <v>-3</v>
      </c>
      <c r="X6" s="14">
        <f>Project!Z19</f>
        <v>-2</v>
      </c>
      <c r="Y6" s="14">
        <f>Project!AA19</f>
        <v>-1</v>
      </c>
      <c r="Z6" s="14">
        <f>Project!AB19</f>
        <v>0</v>
      </c>
      <c r="AA6" s="14">
        <f>Project!AC19</f>
        <v>1</v>
      </c>
      <c r="AB6" s="14">
        <f>Project!AD19</f>
        <v>2</v>
      </c>
      <c r="AC6" s="14">
        <f>Project!AE19</f>
        <v>3</v>
      </c>
      <c r="AD6" s="14">
        <f>Project!AF19</f>
        <v>4</v>
      </c>
      <c r="AE6" s="14">
        <f>Project!AG19</f>
        <v>5</v>
      </c>
      <c r="AF6" s="14">
        <f>Project!AH19</f>
        <v>6</v>
      </c>
      <c r="AG6" s="14">
        <f>Project!AI19</f>
        <v>7</v>
      </c>
      <c r="AH6" s="14">
        <f>Project!AJ19</f>
        <v>8</v>
      </c>
      <c r="AI6" s="14">
        <f>Project!AK19</f>
        <v>9</v>
      </c>
      <c r="AJ6" s="14">
        <f>Project!AL19</f>
        <v>10</v>
      </c>
      <c r="AK6" s="14">
        <f>Project!AM19</f>
        <v>11</v>
      </c>
      <c r="AL6" s="14">
        <f>Project!AN19</f>
        <v>12</v>
      </c>
      <c r="AM6" s="14">
        <f>Project!AO19</f>
        <v>13</v>
      </c>
      <c r="AN6" s="14">
        <f>Project!AP19</f>
        <v>14</v>
      </c>
      <c r="AO6" s="14">
        <f>Project!AQ19</f>
        <v>15</v>
      </c>
      <c r="AP6" s="14">
        <f>Project!AR19</f>
        <v>16</v>
      </c>
      <c r="AQ6" s="14">
        <f>Project!AS19</f>
        <v>17</v>
      </c>
      <c r="AR6" s="14">
        <f>Project!AT19</f>
        <v>18</v>
      </c>
      <c r="AS6" s="14">
        <f>Project!AU19</f>
        <v>19</v>
      </c>
      <c r="AT6" s="14">
        <f>Project!AV19</f>
        <v>20</v>
      </c>
      <c r="AU6" s="14">
        <f>Project!AW19</f>
        <v>21</v>
      </c>
      <c r="AV6" s="14">
        <f>Project!AX19</f>
        <v>22</v>
      </c>
      <c r="AW6" s="14">
        <f>Project!AY19</f>
        <v>23</v>
      </c>
      <c r="AX6" s="14">
        <f>Project!AZ19</f>
        <v>24</v>
      </c>
      <c r="AY6" s="14">
        <f>Project!BA19</f>
        <v>25</v>
      </c>
      <c r="AZ6" s="14">
        <f>Project!BB19</f>
        <v>26</v>
      </c>
      <c r="BA6" s="14">
        <f>Project!BC19</f>
        <v>27</v>
      </c>
      <c r="BB6" s="14">
        <f>Project!BD19</f>
        <v>28</v>
      </c>
      <c r="BC6" s="14">
        <f>Project!BE19</f>
        <v>29</v>
      </c>
      <c r="BD6" s="14">
        <f>Project!BF19</f>
        <v>30</v>
      </c>
      <c r="BE6" s="14">
        <f>Project!BG19</f>
        <v>31</v>
      </c>
      <c r="BF6" s="14">
        <f>Project!BH19</f>
        <v>32</v>
      </c>
      <c r="BG6" s="14">
        <f>Project!BI19</f>
        <v>33</v>
      </c>
      <c r="BH6" s="14">
        <f>Project!BJ19</f>
        <v>34</v>
      </c>
      <c r="BI6" s="14">
        <f>Project!BK19</f>
        <v>35</v>
      </c>
      <c r="BJ6" s="14">
        <f>Project!BL19</f>
        <v>36</v>
      </c>
      <c r="BK6" s="14">
        <f>Project!BM19</f>
        <v>37</v>
      </c>
      <c r="BL6" s="14">
        <f>Project!BN19</f>
        <v>38</v>
      </c>
      <c r="BM6" s="14">
        <f>Project!BO19</f>
        <v>39</v>
      </c>
      <c r="BN6" s="14">
        <f>Project!BP19</f>
        <v>40</v>
      </c>
      <c r="BO6" s="14">
        <f>Project!BQ19</f>
        <v>41</v>
      </c>
      <c r="BP6" s="14">
        <f>Project!BR19</f>
        <v>42</v>
      </c>
      <c r="BQ6" s="14">
        <f>Project!BS19</f>
        <v>43</v>
      </c>
      <c r="BR6" s="14"/>
    </row>
    <row r="7" spans="1:72">
      <c r="J7" s="16">
        <f>Project!L20</f>
        <v>2008</v>
      </c>
      <c r="K7" s="16">
        <f>Project!M20</f>
        <v>2009</v>
      </c>
      <c r="L7" s="16">
        <f>Project!N20</f>
        <v>2010</v>
      </c>
      <c r="M7" s="16">
        <f>Project!O20</f>
        <v>2011</v>
      </c>
      <c r="N7" s="16">
        <f>Project!P20</f>
        <v>2012</v>
      </c>
      <c r="O7" s="16">
        <f>Project!Q20</f>
        <v>2013</v>
      </c>
      <c r="P7" s="16">
        <f>Project!R20</f>
        <v>2014</v>
      </c>
      <c r="Q7" s="16">
        <f>Project!S20</f>
        <v>2015</v>
      </c>
      <c r="R7" s="16">
        <f>Project!T20</f>
        <v>2016</v>
      </c>
      <c r="S7" s="16">
        <f>Project!U20</f>
        <v>2017</v>
      </c>
      <c r="T7" s="16">
        <f>Project!V20</f>
        <v>2018</v>
      </c>
      <c r="U7" s="16">
        <f>Project!W20</f>
        <v>2019</v>
      </c>
      <c r="V7" s="16">
        <f>Project!X20</f>
        <v>2020</v>
      </c>
      <c r="W7" s="16">
        <f>Project!Y20</f>
        <v>2021</v>
      </c>
      <c r="X7" s="16">
        <f>Project!Z20</f>
        <v>2022</v>
      </c>
      <c r="Y7" s="16">
        <f>Project!AA20</f>
        <v>2023</v>
      </c>
      <c r="Z7" s="16">
        <f>Project!AB20</f>
        <v>2024</v>
      </c>
      <c r="AA7" s="16">
        <f>Project!AC20</f>
        <v>2025</v>
      </c>
      <c r="AB7" s="16">
        <f>Project!AD20</f>
        <v>2026</v>
      </c>
      <c r="AC7" s="16">
        <f>Project!AE20</f>
        <v>2027</v>
      </c>
      <c r="AD7" s="16">
        <f>Project!AF20</f>
        <v>2028</v>
      </c>
      <c r="AE7" s="16">
        <f>Project!AG20</f>
        <v>2029</v>
      </c>
      <c r="AF7" s="16">
        <f>Project!AH20</f>
        <v>2030</v>
      </c>
      <c r="AG7" s="16">
        <f>Project!AI20</f>
        <v>2031</v>
      </c>
      <c r="AH7" s="16">
        <f>Project!AJ20</f>
        <v>2032</v>
      </c>
      <c r="AI7" s="16">
        <f>Project!AK20</f>
        <v>2033</v>
      </c>
      <c r="AJ7" s="16">
        <f>Project!AL20</f>
        <v>2034</v>
      </c>
      <c r="AK7" s="16">
        <f>Project!AM20</f>
        <v>2035</v>
      </c>
      <c r="AL7" s="16">
        <f>Project!AN20</f>
        <v>2036</v>
      </c>
      <c r="AM7" s="16">
        <f>Project!AO20</f>
        <v>2037</v>
      </c>
      <c r="AN7" s="16">
        <f>Project!AP20</f>
        <v>2038</v>
      </c>
      <c r="AO7" s="16">
        <f>Project!AQ20</f>
        <v>2039</v>
      </c>
      <c r="AP7" s="16">
        <f>Project!AR20</f>
        <v>2040</v>
      </c>
      <c r="AQ7" s="16">
        <f>Project!AS20</f>
        <v>2041</v>
      </c>
      <c r="AR7" s="16">
        <f>Project!AT20</f>
        <v>2042</v>
      </c>
      <c r="AS7" s="16">
        <f>Project!AU20</f>
        <v>2043</v>
      </c>
      <c r="AT7" s="16">
        <f>Project!AV20</f>
        <v>2044</v>
      </c>
      <c r="AU7" s="16">
        <f>Project!AW20</f>
        <v>2045</v>
      </c>
      <c r="AV7" s="16">
        <f>Project!AX20</f>
        <v>2046</v>
      </c>
      <c r="AW7" s="16">
        <f>Project!AY20</f>
        <v>2047</v>
      </c>
      <c r="AX7" s="16">
        <f>Project!AZ20</f>
        <v>2048</v>
      </c>
      <c r="AY7" s="16">
        <f>Project!BA20</f>
        <v>2049</v>
      </c>
      <c r="AZ7" s="16">
        <f>Project!BB20</f>
        <v>2050</v>
      </c>
      <c r="BA7" s="16">
        <f>Project!BC20</f>
        <v>2051</v>
      </c>
      <c r="BB7" s="16">
        <f>Project!BD20</f>
        <v>2052</v>
      </c>
      <c r="BC7" s="16">
        <f>Project!BE20</f>
        <v>2053</v>
      </c>
      <c r="BD7" s="16">
        <f>Project!BF20</f>
        <v>2054</v>
      </c>
      <c r="BE7" s="16">
        <f>Project!BG20</f>
        <v>2055</v>
      </c>
      <c r="BF7" s="16">
        <f>Project!BH20</f>
        <v>2056</v>
      </c>
      <c r="BG7" s="16">
        <f>Project!BI20</f>
        <v>2057</v>
      </c>
      <c r="BH7" s="16">
        <f>Project!BJ20</f>
        <v>2058</v>
      </c>
      <c r="BI7" s="16">
        <f>Project!BK20</f>
        <v>2059</v>
      </c>
      <c r="BJ7" s="16">
        <f>Project!BL20</f>
        <v>2060</v>
      </c>
      <c r="BK7" s="16">
        <f>Project!BM20</f>
        <v>2061</v>
      </c>
      <c r="BL7" s="16">
        <f>Project!BN20</f>
        <v>2062</v>
      </c>
      <c r="BM7" s="16">
        <f>Project!BO20</f>
        <v>2063</v>
      </c>
      <c r="BN7" s="16">
        <f>Project!BP20</f>
        <v>2064</v>
      </c>
      <c r="BO7" s="16">
        <f>Project!BQ20</f>
        <v>2065</v>
      </c>
      <c r="BP7" s="16">
        <f>Project!BR20</f>
        <v>2066</v>
      </c>
      <c r="BQ7" s="16">
        <f>Project!BS20</f>
        <v>2067</v>
      </c>
      <c r="BR7" s="16"/>
      <c r="BT7" s="3" t="s">
        <v>473</v>
      </c>
    </row>
    <row r="8" spans="1:72">
      <c r="I8" s="21" t="s">
        <v>30</v>
      </c>
      <c r="J8" s="26"/>
      <c r="K8" s="26"/>
      <c r="L8" s="26"/>
      <c r="M8" s="26"/>
      <c r="N8" s="26"/>
      <c r="O8" s="26"/>
      <c r="P8" s="26"/>
      <c r="Q8" s="26"/>
      <c r="R8" s="26"/>
      <c r="S8" s="26"/>
      <c r="T8" s="26"/>
      <c r="U8" s="26"/>
      <c r="V8" s="26"/>
      <c r="W8" s="26"/>
      <c r="X8" s="26"/>
      <c r="Y8" s="26"/>
      <c r="Z8" s="14" t="str">
        <f>CONCATENATE(Parameters!$C$26,"$")</f>
        <v>2024$</v>
      </c>
      <c r="AA8" s="14" t="str">
        <f>CONCATENATE(Parameters!$C$26,"$")</f>
        <v>2024$</v>
      </c>
      <c r="AB8" s="14" t="str">
        <f>CONCATENATE(Parameters!$C$26,"$")</f>
        <v>2024$</v>
      </c>
      <c r="AC8" s="14" t="str">
        <f>CONCATENATE(Parameters!$C$26,"$")</f>
        <v>2024$</v>
      </c>
      <c r="AD8" s="14" t="str">
        <f>CONCATENATE(Parameters!$C$26,"$")</f>
        <v>2024$</v>
      </c>
      <c r="AE8" s="14" t="str">
        <f>CONCATENATE(Parameters!$C$26,"$")</f>
        <v>2024$</v>
      </c>
      <c r="AF8" s="14" t="str">
        <f>CONCATENATE(Parameters!$C$26,"$")</f>
        <v>2024$</v>
      </c>
      <c r="AG8" s="14" t="str">
        <f>CONCATENATE(Parameters!$C$26,"$")</f>
        <v>2024$</v>
      </c>
      <c r="AH8" s="14" t="str">
        <f>CONCATENATE(Parameters!$C$26,"$")</f>
        <v>2024$</v>
      </c>
      <c r="AI8" s="14" t="str">
        <f>CONCATENATE(Parameters!$C$26,"$")</f>
        <v>2024$</v>
      </c>
      <c r="AJ8" s="14" t="str">
        <f>CONCATENATE(Parameters!$C$26,"$")</f>
        <v>2024$</v>
      </c>
      <c r="AK8" s="14" t="str">
        <f>CONCATENATE(Parameters!$C$26,"$")</f>
        <v>2024$</v>
      </c>
      <c r="AL8" s="14" t="str">
        <f>CONCATENATE(Parameters!$C$26,"$")</f>
        <v>2024$</v>
      </c>
      <c r="AM8" s="14" t="str">
        <f>CONCATENATE(Parameters!$C$26,"$")</f>
        <v>2024$</v>
      </c>
      <c r="AN8" s="14" t="str">
        <f>CONCATENATE(Parameters!$C$26,"$")</f>
        <v>2024$</v>
      </c>
      <c r="AO8" s="14" t="str">
        <f>CONCATENATE(Parameters!$C$26,"$")</f>
        <v>2024$</v>
      </c>
      <c r="AP8" s="14" t="str">
        <f>CONCATENATE(Parameters!$C$26,"$")</f>
        <v>2024$</v>
      </c>
      <c r="AQ8" s="14" t="str">
        <f>CONCATENATE(Parameters!$C$26,"$")</f>
        <v>2024$</v>
      </c>
      <c r="AR8" s="14" t="str">
        <f>CONCATENATE(Parameters!$C$26,"$")</f>
        <v>2024$</v>
      </c>
      <c r="AS8" s="14" t="str">
        <f>CONCATENATE(Parameters!$C$26,"$")</f>
        <v>2024$</v>
      </c>
      <c r="AT8" s="14" t="str">
        <f>CONCATENATE(Parameters!$C$26,"$")</f>
        <v>2024$</v>
      </c>
      <c r="AU8" s="14" t="str">
        <f>CONCATENATE(Parameters!$C$26,"$")</f>
        <v>2024$</v>
      </c>
      <c r="AV8" s="14" t="str">
        <f>CONCATENATE(Parameters!$C$26,"$")</f>
        <v>2024$</v>
      </c>
      <c r="AW8" s="14" t="str">
        <f>CONCATENATE(Parameters!$C$26,"$")</f>
        <v>2024$</v>
      </c>
      <c r="AX8" s="14" t="str">
        <f>CONCATENATE(Parameters!$C$26,"$")</f>
        <v>2024$</v>
      </c>
      <c r="AY8" s="14" t="str">
        <f>CONCATENATE(Parameters!$C$26,"$")</f>
        <v>2024$</v>
      </c>
      <c r="AZ8" s="14" t="str">
        <f>CONCATENATE(Parameters!$C$26,"$")</f>
        <v>2024$</v>
      </c>
      <c r="BA8" s="14" t="str">
        <f>CONCATENATE(Parameters!$C$26,"$")</f>
        <v>2024$</v>
      </c>
      <c r="BB8" s="14" t="str">
        <f>CONCATENATE(Parameters!$C$26,"$")</f>
        <v>2024$</v>
      </c>
      <c r="BC8" s="14" t="str">
        <f>CONCATENATE(Parameters!$C$26,"$")</f>
        <v>2024$</v>
      </c>
      <c r="BD8" s="14" t="str">
        <f>CONCATENATE(Parameters!$C$26,"$")</f>
        <v>2024$</v>
      </c>
      <c r="BE8" s="14" t="str">
        <f>CONCATENATE(Parameters!$C$26,"$")</f>
        <v>2024$</v>
      </c>
      <c r="BF8" s="14" t="str">
        <f>CONCATENATE(Parameters!$C$26,"$")</f>
        <v>2024$</v>
      </c>
      <c r="BG8" s="14" t="str">
        <f>CONCATENATE(Parameters!$C$26,"$")</f>
        <v>2024$</v>
      </c>
      <c r="BH8" s="14" t="str">
        <f>CONCATENATE(Parameters!$C$26,"$")</f>
        <v>2024$</v>
      </c>
      <c r="BI8" s="14" t="str">
        <f>CONCATENATE(Parameters!$C$26,"$")</f>
        <v>2024$</v>
      </c>
      <c r="BJ8" s="14" t="str">
        <f>CONCATENATE(Parameters!$C$26,"$")</f>
        <v>2024$</v>
      </c>
      <c r="BK8" s="14" t="str">
        <f>CONCATENATE(Parameters!$C$26,"$")</f>
        <v>2024$</v>
      </c>
      <c r="BL8" s="14" t="str">
        <f>CONCATENATE(Parameters!$C$26,"$")</f>
        <v>2024$</v>
      </c>
      <c r="BM8" s="14" t="str">
        <f>CONCATENATE(Parameters!$C$26,"$")</f>
        <v>2024$</v>
      </c>
      <c r="BN8" s="14" t="str">
        <f>CONCATENATE(Parameters!$C$26,"$")</f>
        <v>2024$</v>
      </c>
      <c r="BO8" s="14" t="str">
        <f>CONCATENATE(Parameters!$C$26,"$")</f>
        <v>2024$</v>
      </c>
      <c r="BP8" s="14" t="str">
        <f>CONCATENATE(Parameters!$C$26,"$")</f>
        <v>2024$</v>
      </c>
      <c r="BQ8" s="14" t="str">
        <f>CONCATENATE(Parameters!$C$26,"$")</f>
        <v>2024$</v>
      </c>
    </row>
    <row r="9" spans="1:72" ht="18.5">
      <c r="A9" s="50" t="s">
        <v>60</v>
      </c>
      <c r="B9" s="50"/>
      <c r="C9" s="50"/>
      <c r="D9" s="50"/>
      <c r="E9" s="50"/>
      <c r="F9" s="6"/>
      <c r="G9" s="6"/>
      <c r="I9" s="2"/>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row>
    <row r="10" spans="1:72" ht="15.5">
      <c r="A10" s="116"/>
      <c r="B10" s="4"/>
      <c r="C10" s="4"/>
      <c r="D10" s="4"/>
      <c r="E10" s="4"/>
      <c r="F10" s="4"/>
      <c r="I10" s="35"/>
      <c r="J10" s="26"/>
      <c r="K10" s="26"/>
      <c r="L10" s="26"/>
      <c r="M10" s="26"/>
      <c r="N10" s="26"/>
      <c r="O10" s="26"/>
      <c r="P10" s="26"/>
      <c r="Q10" s="26"/>
      <c r="R10" s="26"/>
      <c r="S10" s="26"/>
      <c r="T10" s="26"/>
      <c r="U10" s="26"/>
      <c r="V10" s="26"/>
      <c r="W10" s="26"/>
      <c r="X10" s="26"/>
      <c r="Y10" s="26"/>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3"/>
    </row>
    <row r="11" spans="1:72">
      <c r="B11" s="4" t="s">
        <v>40</v>
      </c>
      <c r="D11" s="4"/>
      <c r="E11" s="4"/>
      <c r="F11" s="4"/>
      <c r="I11" s="35"/>
      <c r="J11" s="26"/>
      <c r="K11" s="26"/>
      <c r="L11" s="26"/>
      <c r="M11" s="26"/>
      <c r="N11" s="26"/>
      <c r="O11" s="26"/>
      <c r="P11" s="26"/>
      <c r="Q11" s="26"/>
      <c r="R11" s="26"/>
      <c r="S11" s="26"/>
      <c r="T11" s="26"/>
      <c r="U11" s="26"/>
      <c r="V11" s="26"/>
      <c r="W11" s="26"/>
      <c r="X11" s="26"/>
      <c r="Y11" s="26"/>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3"/>
    </row>
    <row r="12" spans="1:72">
      <c r="A12" s="110" t="s">
        <v>61</v>
      </c>
      <c r="B12" s="117">
        <f>Project!B63</f>
        <v>53839</v>
      </c>
      <c r="D12" s="4"/>
      <c r="E12" s="4"/>
      <c r="F12" s="4"/>
      <c r="I12" s="21" t="s">
        <v>63</v>
      </c>
      <c r="J12" s="26"/>
      <c r="K12" s="26"/>
      <c r="L12" s="26"/>
      <c r="M12" s="26"/>
      <c r="N12" s="26"/>
      <c r="O12" s="26"/>
      <c r="P12" s="26"/>
      <c r="Q12" s="26"/>
      <c r="R12" s="26"/>
      <c r="S12" s="26"/>
      <c r="T12" s="26"/>
      <c r="U12" s="26"/>
      <c r="V12" s="26"/>
      <c r="W12" s="26"/>
      <c r="X12" s="26"/>
      <c r="Y12" s="26"/>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3"/>
    </row>
    <row r="13" spans="1:72">
      <c r="A13" s="110" t="s">
        <v>64</v>
      </c>
      <c r="B13" s="117">
        <f>Project!B66</f>
        <v>398408</v>
      </c>
      <c r="D13" s="4"/>
      <c r="E13" s="4"/>
      <c r="F13" s="4"/>
      <c r="I13" s="21" t="s">
        <v>65</v>
      </c>
      <c r="J13" s="26"/>
      <c r="K13" s="26"/>
      <c r="L13" s="26"/>
      <c r="M13" s="26"/>
      <c r="N13" s="26"/>
      <c r="O13" s="26"/>
      <c r="P13" s="26"/>
      <c r="Q13" s="26"/>
      <c r="R13" s="26"/>
      <c r="S13" s="26"/>
      <c r="T13" s="26"/>
      <c r="U13" s="26"/>
      <c r="V13" s="26"/>
      <c r="W13" s="26"/>
      <c r="X13" s="26"/>
      <c r="Y13" s="26"/>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3"/>
    </row>
    <row r="14" spans="1:72">
      <c r="A14" s="110" t="s">
        <v>66</v>
      </c>
      <c r="B14" s="117">
        <f>Project!B69</f>
        <v>-450</v>
      </c>
      <c r="D14" s="4"/>
      <c r="E14" s="4"/>
      <c r="F14" s="4"/>
      <c r="I14" s="21" t="s">
        <v>67</v>
      </c>
      <c r="J14" s="26"/>
      <c r="K14" s="26"/>
      <c r="L14" s="26"/>
      <c r="M14" s="26"/>
      <c r="N14" s="26"/>
      <c r="O14" s="26"/>
      <c r="P14" s="26"/>
      <c r="Q14" s="26"/>
      <c r="R14" s="26"/>
      <c r="S14" s="26"/>
      <c r="T14" s="26"/>
      <c r="U14" s="26"/>
      <c r="V14" s="26"/>
      <c r="W14" s="26"/>
      <c r="X14" s="26"/>
      <c r="Y14" s="26"/>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3"/>
    </row>
    <row r="15" spans="1:72">
      <c r="A15" s="110" t="s">
        <v>68</v>
      </c>
      <c r="B15" s="117">
        <f>Project!B72</f>
        <v>1638</v>
      </c>
      <c r="D15" s="4"/>
      <c r="E15" s="4"/>
      <c r="F15" s="4"/>
      <c r="I15" s="21" t="s">
        <v>69</v>
      </c>
      <c r="J15" s="26"/>
      <c r="K15" s="26"/>
      <c r="L15" s="26"/>
      <c r="M15" s="26"/>
      <c r="N15" s="26"/>
      <c r="O15" s="26"/>
      <c r="P15" s="26"/>
      <c r="Q15" s="26"/>
      <c r="R15" s="26"/>
      <c r="S15" s="26"/>
      <c r="T15" s="26"/>
      <c r="U15" s="26"/>
      <c r="V15" s="26"/>
      <c r="W15" s="26"/>
      <c r="X15" s="26"/>
      <c r="Y15" s="26"/>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3"/>
    </row>
    <row r="16" spans="1:72">
      <c r="A16" s="110" t="s">
        <v>70</v>
      </c>
      <c r="B16" s="117">
        <f>Project!B75</f>
        <v>17</v>
      </c>
      <c r="D16" s="4"/>
      <c r="E16" s="4"/>
      <c r="F16" s="4"/>
      <c r="I16" s="21" t="s">
        <v>71</v>
      </c>
      <c r="J16" s="26"/>
      <c r="K16" s="26"/>
      <c r="L16" s="26"/>
      <c r="M16" s="26"/>
      <c r="N16" s="26"/>
      <c r="O16" s="26"/>
      <c r="P16" s="26"/>
      <c r="Q16" s="26"/>
      <c r="R16" s="26"/>
      <c r="S16" s="26"/>
      <c r="T16" s="26"/>
      <c r="U16" s="26"/>
      <c r="V16" s="26"/>
      <c r="W16" s="26"/>
      <c r="X16" s="26"/>
      <c r="Y16" s="26"/>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3"/>
    </row>
    <row r="17" spans="1:71">
      <c r="A17" s="109"/>
      <c r="B17" s="209"/>
      <c r="C17" s="117"/>
      <c r="D17" s="4"/>
      <c r="E17" s="4"/>
      <c r="F17" s="4"/>
      <c r="I17" s="35"/>
      <c r="J17" s="26"/>
      <c r="K17" s="26"/>
      <c r="L17" s="26"/>
      <c r="M17" s="26"/>
      <c r="N17" s="26"/>
      <c r="O17" s="26"/>
      <c r="P17" s="26"/>
      <c r="Q17" s="26"/>
      <c r="R17" s="26"/>
      <c r="S17" s="26"/>
      <c r="T17" s="26"/>
      <c r="U17" s="26"/>
      <c r="V17" s="26"/>
      <c r="W17" s="26"/>
      <c r="X17" s="26"/>
      <c r="Y17" s="26"/>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3"/>
    </row>
    <row r="18" spans="1:71" ht="15.5">
      <c r="A18" s="116"/>
      <c r="B18" s="4"/>
      <c r="C18" s="4"/>
      <c r="D18" s="4"/>
      <c r="E18" s="4"/>
      <c r="F18" s="4"/>
      <c r="I18" s="35"/>
      <c r="J18" s="26"/>
      <c r="K18" s="26"/>
      <c r="L18" s="26"/>
      <c r="M18" s="26"/>
      <c r="N18" s="26"/>
      <c r="O18" s="26"/>
      <c r="P18" s="26"/>
      <c r="Q18" s="26"/>
      <c r="R18" s="26"/>
      <c r="S18" s="26"/>
      <c r="T18" s="26"/>
      <c r="U18" s="26"/>
      <c r="V18" s="26"/>
      <c r="W18" s="26"/>
      <c r="X18" s="26"/>
      <c r="Y18" s="26"/>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3"/>
    </row>
    <row r="19" spans="1:71" ht="18.5">
      <c r="A19" s="50" t="s">
        <v>72</v>
      </c>
      <c r="B19" s="6"/>
      <c r="C19" s="6"/>
      <c r="D19" s="6"/>
      <c r="E19" s="6"/>
      <c r="F19" s="19"/>
      <c r="G19" s="19"/>
      <c r="H19" s="3"/>
      <c r="I19" s="35"/>
      <c r="J19" s="26"/>
      <c r="K19" s="26"/>
      <c r="L19" s="26"/>
      <c r="M19" s="26"/>
      <c r="N19" s="26"/>
      <c r="O19" s="26"/>
      <c r="P19" s="26"/>
      <c r="Q19" s="26"/>
      <c r="R19" s="26"/>
      <c r="S19" s="26"/>
      <c r="T19" s="26"/>
      <c r="U19" s="26"/>
      <c r="V19" s="26"/>
      <c r="W19" s="26"/>
      <c r="X19" s="26"/>
      <c r="Y19" s="26"/>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3"/>
    </row>
    <row r="20" spans="1:71" ht="15.5">
      <c r="A20" s="116"/>
      <c r="B20" s="4"/>
      <c r="C20" s="4"/>
      <c r="D20" s="4"/>
      <c r="E20" s="4"/>
      <c r="F20" s="4"/>
      <c r="I20" s="35"/>
      <c r="J20" s="26"/>
      <c r="K20" s="26"/>
      <c r="L20" s="26"/>
      <c r="M20" s="26"/>
      <c r="N20" s="26"/>
      <c r="O20" s="26"/>
      <c r="P20" s="26"/>
      <c r="Q20" s="26"/>
      <c r="R20" s="26"/>
      <c r="S20" s="26"/>
      <c r="T20" s="26"/>
      <c r="U20" s="26"/>
      <c r="V20" s="26"/>
      <c r="W20" s="26"/>
      <c r="X20" s="26"/>
      <c r="Y20" s="26"/>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3"/>
    </row>
    <row r="21" spans="1:71">
      <c r="A21" s="107"/>
      <c r="B21" s="22"/>
      <c r="F21" s="27"/>
      <c r="G21" s="27"/>
      <c r="BS21" s="8"/>
    </row>
    <row r="22" spans="1:71">
      <c r="A22" s="107"/>
      <c r="B22" s="4" t="s">
        <v>40</v>
      </c>
      <c r="C22" s="27"/>
      <c r="D22" s="27"/>
      <c r="F22" s="27"/>
      <c r="G22" s="27"/>
      <c r="BS22" s="8"/>
    </row>
    <row r="23" spans="1:71">
      <c r="A23" s="110" t="s">
        <v>61</v>
      </c>
      <c r="B23" s="318">
        <f>Project!C80</f>
        <v>8.6630323988672302</v>
      </c>
      <c r="C23" s="27"/>
      <c r="D23" s="27"/>
      <c r="F23" s="27"/>
      <c r="G23" s="27"/>
      <c r="I23" s="108" t="s">
        <v>507</v>
      </c>
      <c r="Z23" s="320">
        <f t="shared" ref="Z23:AI27" si="0">$B23</f>
        <v>8.6630323988672302</v>
      </c>
      <c r="AA23" s="320">
        <f t="shared" si="0"/>
        <v>8.6630323988672302</v>
      </c>
      <c r="AB23" s="320">
        <f t="shared" si="0"/>
        <v>8.6630323988672302</v>
      </c>
      <c r="AC23" s="320">
        <f t="shared" si="0"/>
        <v>8.6630323988672302</v>
      </c>
      <c r="AD23" s="320">
        <f t="shared" si="0"/>
        <v>8.6630323988672302</v>
      </c>
      <c r="AE23" s="320">
        <f t="shared" si="0"/>
        <v>8.6630323988672302</v>
      </c>
      <c r="AF23" s="320">
        <f t="shared" si="0"/>
        <v>8.6630323988672302</v>
      </c>
      <c r="AG23" s="320">
        <f t="shared" si="0"/>
        <v>8.6630323988672302</v>
      </c>
      <c r="AH23" s="320">
        <f t="shared" si="0"/>
        <v>8.6630323988672302</v>
      </c>
      <c r="AI23" s="320">
        <f t="shared" si="0"/>
        <v>8.6630323988672302</v>
      </c>
      <c r="AJ23" s="320">
        <f t="shared" ref="AJ23:AS27" si="1">$B23</f>
        <v>8.6630323988672302</v>
      </c>
      <c r="AK23" s="320">
        <f t="shared" si="1"/>
        <v>8.6630323988672302</v>
      </c>
      <c r="AL23" s="320">
        <f t="shared" si="1"/>
        <v>8.6630323988672302</v>
      </c>
      <c r="AM23" s="320">
        <f t="shared" si="1"/>
        <v>8.6630323988672302</v>
      </c>
      <c r="AN23" s="320">
        <f t="shared" si="1"/>
        <v>8.6630323988672302</v>
      </c>
      <c r="AO23" s="320">
        <f t="shared" si="1"/>
        <v>8.6630323988672302</v>
      </c>
      <c r="AP23" s="320">
        <f t="shared" si="1"/>
        <v>8.6630323988672302</v>
      </c>
      <c r="AQ23" s="320">
        <f t="shared" si="1"/>
        <v>8.6630323988672302</v>
      </c>
      <c r="AR23" s="320">
        <f t="shared" si="1"/>
        <v>8.6630323988672302</v>
      </c>
      <c r="AS23" s="320">
        <f t="shared" si="1"/>
        <v>8.6630323988672302</v>
      </c>
      <c r="AT23" s="320">
        <f t="shared" ref="AT23:BC27" si="2">$B23</f>
        <v>8.6630323988672302</v>
      </c>
      <c r="AU23" s="320">
        <f t="shared" si="2"/>
        <v>8.6630323988672302</v>
      </c>
      <c r="AV23" s="320">
        <f t="shared" si="2"/>
        <v>8.6630323988672302</v>
      </c>
      <c r="AW23" s="320">
        <f t="shared" si="2"/>
        <v>8.6630323988672302</v>
      </c>
      <c r="AX23" s="320">
        <f t="shared" si="2"/>
        <v>8.6630323988672302</v>
      </c>
      <c r="AY23" s="320">
        <f t="shared" si="2"/>
        <v>8.6630323988672302</v>
      </c>
      <c r="AZ23" s="320">
        <f t="shared" si="2"/>
        <v>8.6630323988672302</v>
      </c>
      <c r="BA23" s="320">
        <f t="shared" si="2"/>
        <v>8.6630323988672302</v>
      </c>
      <c r="BB23" s="320">
        <f t="shared" si="2"/>
        <v>8.6630323988672302</v>
      </c>
      <c r="BC23" s="320">
        <f t="shared" si="2"/>
        <v>8.6630323988672302</v>
      </c>
      <c r="BD23" s="320">
        <f t="shared" ref="BD23:BQ27" si="3">$B23</f>
        <v>8.6630323988672302</v>
      </c>
      <c r="BE23" s="320">
        <f t="shared" si="3"/>
        <v>8.6630323988672302</v>
      </c>
      <c r="BF23" s="320">
        <f t="shared" si="3"/>
        <v>8.6630323988672302</v>
      </c>
      <c r="BG23" s="320">
        <f t="shared" si="3"/>
        <v>8.6630323988672302</v>
      </c>
      <c r="BH23" s="320">
        <f t="shared" si="3"/>
        <v>8.6630323988672302</v>
      </c>
      <c r="BI23" s="320">
        <f t="shared" si="3"/>
        <v>8.6630323988672302</v>
      </c>
      <c r="BJ23" s="320">
        <f t="shared" si="3"/>
        <v>8.6630323988672302</v>
      </c>
      <c r="BK23" s="320">
        <f t="shared" si="3"/>
        <v>8.6630323988672302</v>
      </c>
      <c r="BL23" s="320">
        <f t="shared" si="3"/>
        <v>8.6630323988672302</v>
      </c>
      <c r="BM23" s="320">
        <f t="shared" si="3"/>
        <v>8.6630323988672302</v>
      </c>
      <c r="BN23" s="320">
        <f t="shared" si="3"/>
        <v>8.6630323988672302</v>
      </c>
      <c r="BO23" s="320">
        <f t="shared" si="3"/>
        <v>8.6630323988672302</v>
      </c>
      <c r="BP23" s="320">
        <f t="shared" si="3"/>
        <v>8.6630323988672302</v>
      </c>
      <c r="BQ23" s="320">
        <f t="shared" si="3"/>
        <v>8.6630323988672302</v>
      </c>
      <c r="BS23" s="8"/>
    </row>
    <row r="24" spans="1:71">
      <c r="A24" s="110" t="s">
        <v>64</v>
      </c>
      <c r="B24" s="22">
        <f>Project!C83</f>
        <v>4.773895165004685</v>
      </c>
      <c r="C24" s="27"/>
      <c r="D24" s="27"/>
      <c r="F24" s="27"/>
      <c r="G24" s="27"/>
      <c r="I24" s="108" t="s">
        <v>508</v>
      </c>
      <c r="Z24" s="320">
        <f t="shared" si="0"/>
        <v>4.773895165004685</v>
      </c>
      <c r="AA24" s="320">
        <f t="shared" si="0"/>
        <v>4.773895165004685</v>
      </c>
      <c r="AB24" s="320">
        <f t="shared" si="0"/>
        <v>4.773895165004685</v>
      </c>
      <c r="AC24" s="320">
        <f t="shared" si="0"/>
        <v>4.773895165004685</v>
      </c>
      <c r="AD24" s="320">
        <f t="shared" si="0"/>
        <v>4.773895165004685</v>
      </c>
      <c r="AE24" s="320">
        <f t="shared" si="0"/>
        <v>4.773895165004685</v>
      </c>
      <c r="AF24" s="320">
        <f t="shared" si="0"/>
        <v>4.773895165004685</v>
      </c>
      <c r="AG24" s="320">
        <f t="shared" si="0"/>
        <v>4.773895165004685</v>
      </c>
      <c r="AH24" s="320">
        <f t="shared" si="0"/>
        <v>4.773895165004685</v>
      </c>
      <c r="AI24" s="320">
        <f t="shared" si="0"/>
        <v>4.773895165004685</v>
      </c>
      <c r="AJ24" s="320">
        <f t="shared" si="1"/>
        <v>4.773895165004685</v>
      </c>
      <c r="AK24" s="320">
        <f t="shared" si="1"/>
        <v>4.773895165004685</v>
      </c>
      <c r="AL24" s="320">
        <f t="shared" si="1"/>
        <v>4.773895165004685</v>
      </c>
      <c r="AM24" s="320">
        <f t="shared" si="1"/>
        <v>4.773895165004685</v>
      </c>
      <c r="AN24" s="320">
        <f t="shared" si="1"/>
        <v>4.773895165004685</v>
      </c>
      <c r="AO24" s="320">
        <f t="shared" si="1"/>
        <v>4.773895165004685</v>
      </c>
      <c r="AP24" s="320">
        <f t="shared" si="1"/>
        <v>4.773895165004685</v>
      </c>
      <c r="AQ24" s="320">
        <f t="shared" si="1"/>
        <v>4.773895165004685</v>
      </c>
      <c r="AR24" s="320">
        <f t="shared" si="1"/>
        <v>4.773895165004685</v>
      </c>
      <c r="AS24" s="320">
        <f t="shared" si="1"/>
        <v>4.773895165004685</v>
      </c>
      <c r="AT24" s="320">
        <f t="shared" si="2"/>
        <v>4.773895165004685</v>
      </c>
      <c r="AU24" s="320">
        <f t="shared" si="2"/>
        <v>4.773895165004685</v>
      </c>
      <c r="AV24" s="320">
        <f t="shared" si="2"/>
        <v>4.773895165004685</v>
      </c>
      <c r="AW24" s="320">
        <f t="shared" si="2"/>
        <v>4.773895165004685</v>
      </c>
      <c r="AX24" s="320">
        <f t="shared" si="2"/>
        <v>4.773895165004685</v>
      </c>
      <c r="AY24" s="320">
        <f t="shared" si="2"/>
        <v>4.773895165004685</v>
      </c>
      <c r="AZ24" s="320">
        <f t="shared" si="2"/>
        <v>4.773895165004685</v>
      </c>
      <c r="BA24" s="320">
        <f t="shared" si="2"/>
        <v>4.773895165004685</v>
      </c>
      <c r="BB24" s="320">
        <f t="shared" si="2"/>
        <v>4.773895165004685</v>
      </c>
      <c r="BC24" s="320">
        <f t="shared" si="2"/>
        <v>4.773895165004685</v>
      </c>
      <c r="BD24" s="320">
        <f t="shared" si="3"/>
        <v>4.773895165004685</v>
      </c>
      <c r="BE24" s="320">
        <f t="shared" si="3"/>
        <v>4.773895165004685</v>
      </c>
      <c r="BF24" s="320">
        <f t="shared" si="3"/>
        <v>4.773895165004685</v>
      </c>
      <c r="BG24" s="320">
        <f t="shared" si="3"/>
        <v>4.773895165004685</v>
      </c>
      <c r="BH24" s="320">
        <f t="shared" si="3"/>
        <v>4.773895165004685</v>
      </c>
      <c r="BI24" s="320">
        <f t="shared" si="3"/>
        <v>4.773895165004685</v>
      </c>
      <c r="BJ24" s="320">
        <f t="shared" si="3"/>
        <v>4.773895165004685</v>
      </c>
      <c r="BK24" s="320">
        <f t="shared" si="3"/>
        <v>4.773895165004685</v>
      </c>
      <c r="BL24" s="320">
        <f t="shared" si="3"/>
        <v>4.773895165004685</v>
      </c>
      <c r="BM24" s="320">
        <f t="shared" si="3"/>
        <v>4.773895165004685</v>
      </c>
      <c r="BN24" s="320">
        <f t="shared" si="3"/>
        <v>4.773895165004685</v>
      </c>
      <c r="BO24" s="320">
        <f t="shared" si="3"/>
        <v>4.773895165004685</v>
      </c>
      <c r="BP24" s="320">
        <f t="shared" si="3"/>
        <v>4.773895165004685</v>
      </c>
      <c r="BQ24" s="320">
        <f t="shared" si="3"/>
        <v>4.773895165004685</v>
      </c>
      <c r="BS24" s="8"/>
    </row>
    <row r="25" spans="1:71">
      <c r="A25" s="110" t="s">
        <v>66</v>
      </c>
      <c r="B25" s="22">
        <f>Project!C86</f>
        <v>942.95837522462375</v>
      </c>
      <c r="C25" s="27"/>
      <c r="D25" s="27"/>
      <c r="F25" s="27"/>
      <c r="G25" s="27"/>
      <c r="I25" s="108" t="s">
        <v>509</v>
      </c>
      <c r="Z25" s="320">
        <f t="shared" si="0"/>
        <v>942.95837522462375</v>
      </c>
      <c r="AA25" s="320">
        <f t="shared" si="0"/>
        <v>942.95837522462375</v>
      </c>
      <c r="AB25" s="320">
        <f t="shared" si="0"/>
        <v>942.95837522462375</v>
      </c>
      <c r="AC25" s="320">
        <f t="shared" si="0"/>
        <v>942.95837522462375</v>
      </c>
      <c r="AD25" s="320">
        <f t="shared" si="0"/>
        <v>942.95837522462375</v>
      </c>
      <c r="AE25" s="320">
        <f t="shared" si="0"/>
        <v>942.95837522462375</v>
      </c>
      <c r="AF25" s="320">
        <f t="shared" si="0"/>
        <v>942.95837522462375</v>
      </c>
      <c r="AG25" s="320">
        <f t="shared" si="0"/>
        <v>942.95837522462375</v>
      </c>
      <c r="AH25" s="320">
        <f t="shared" si="0"/>
        <v>942.95837522462375</v>
      </c>
      <c r="AI25" s="320">
        <f t="shared" si="0"/>
        <v>942.95837522462375</v>
      </c>
      <c r="AJ25" s="320">
        <f t="shared" si="1"/>
        <v>942.95837522462375</v>
      </c>
      <c r="AK25" s="320">
        <f t="shared" si="1"/>
        <v>942.95837522462375</v>
      </c>
      <c r="AL25" s="320">
        <f t="shared" si="1"/>
        <v>942.95837522462375</v>
      </c>
      <c r="AM25" s="320">
        <f t="shared" si="1"/>
        <v>942.95837522462375</v>
      </c>
      <c r="AN25" s="320">
        <f t="shared" si="1"/>
        <v>942.95837522462375</v>
      </c>
      <c r="AO25" s="320">
        <f t="shared" si="1"/>
        <v>942.95837522462375</v>
      </c>
      <c r="AP25" s="320">
        <f t="shared" si="1"/>
        <v>942.95837522462375</v>
      </c>
      <c r="AQ25" s="320">
        <f t="shared" si="1"/>
        <v>942.95837522462375</v>
      </c>
      <c r="AR25" s="320">
        <f t="shared" si="1"/>
        <v>942.95837522462375</v>
      </c>
      <c r="AS25" s="320">
        <f t="shared" si="1"/>
        <v>942.95837522462375</v>
      </c>
      <c r="AT25" s="320">
        <f t="shared" si="2"/>
        <v>942.95837522462375</v>
      </c>
      <c r="AU25" s="320">
        <f t="shared" si="2"/>
        <v>942.95837522462375</v>
      </c>
      <c r="AV25" s="320">
        <f t="shared" si="2"/>
        <v>942.95837522462375</v>
      </c>
      <c r="AW25" s="320">
        <f t="shared" si="2"/>
        <v>942.95837522462375</v>
      </c>
      <c r="AX25" s="320">
        <f t="shared" si="2"/>
        <v>942.95837522462375</v>
      </c>
      <c r="AY25" s="320">
        <f t="shared" si="2"/>
        <v>942.95837522462375</v>
      </c>
      <c r="AZ25" s="320">
        <f t="shared" si="2"/>
        <v>942.95837522462375</v>
      </c>
      <c r="BA25" s="320">
        <f t="shared" si="2"/>
        <v>942.95837522462375</v>
      </c>
      <c r="BB25" s="320">
        <f t="shared" si="2"/>
        <v>942.95837522462375</v>
      </c>
      <c r="BC25" s="320">
        <f t="shared" si="2"/>
        <v>942.95837522462375</v>
      </c>
      <c r="BD25" s="320">
        <f t="shared" si="3"/>
        <v>942.95837522462375</v>
      </c>
      <c r="BE25" s="320">
        <f t="shared" si="3"/>
        <v>942.95837522462375</v>
      </c>
      <c r="BF25" s="320">
        <f t="shared" si="3"/>
        <v>942.95837522462375</v>
      </c>
      <c r="BG25" s="320">
        <f t="shared" si="3"/>
        <v>942.95837522462375</v>
      </c>
      <c r="BH25" s="320">
        <f t="shared" si="3"/>
        <v>942.95837522462375</v>
      </c>
      <c r="BI25" s="320">
        <f t="shared" si="3"/>
        <v>942.95837522462375</v>
      </c>
      <c r="BJ25" s="320">
        <f t="shared" si="3"/>
        <v>942.95837522462375</v>
      </c>
      <c r="BK25" s="320">
        <f t="shared" si="3"/>
        <v>942.95837522462375</v>
      </c>
      <c r="BL25" s="320">
        <f t="shared" si="3"/>
        <v>942.95837522462375</v>
      </c>
      <c r="BM25" s="320">
        <f t="shared" si="3"/>
        <v>942.95837522462375</v>
      </c>
      <c r="BN25" s="320">
        <f t="shared" si="3"/>
        <v>942.95837522462375</v>
      </c>
      <c r="BO25" s="320">
        <f t="shared" si="3"/>
        <v>942.95837522462375</v>
      </c>
      <c r="BP25" s="320">
        <f t="shared" si="3"/>
        <v>942.95837522462375</v>
      </c>
      <c r="BQ25" s="320">
        <f t="shared" si="3"/>
        <v>942.95837522462375</v>
      </c>
      <c r="BS25" s="8"/>
    </row>
    <row r="26" spans="1:71">
      <c r="A26" s="110" t="s">
        <v>68</v>
      </c>
      <c r="B26" s="22">
        <f>Project!C89</f>
        <v>209.52780051410417</v>
      </c>
      <c r="C26" s="27"/>
      <c r="D26" s="27"/>
      <c r="F26" s="27"/>
      <c r="G26" s="27"/>
      <c r="I26" s="108" t="s">
        <v>510</v>
      </c>
      <c r="Z26" s="320">
        <f t="shared" si="0"/>
        <v>209.52780051410417</v>
      </c>
      <c r="AA26" s="320">
        <f t="shared" si="0"/>
        <v>209.52780051410417</v>
      </c>
      <c r="AB26" s="320">
        <f t="shared" si="0"/>
        <v>209.52780051410417</v>
      </c>
      <c r="AC26" s="320">
        <f t="shared" si="0"/>
        <v>209.52780051410417</v>
      </c>
      <c r="AD26" s="320">
        <f t="shared" si="0"/>
        <v>209.52780051410417</v>
      </c>
      <c r="AE26" s="320">
        <f t="shared" si="0"/>
        <v>209.52780051410417</v>
      </c>
      <c r="AF26" s="320">
        <f t="shared" si="0"/>
        <v>209.52780051410417</v>
      </c>
      <c r="AG26" s="320">
        <f t="shared" si="0"/>
        <v>209.52780051410417</v>
      </c>
      <c r="AH26" s="320">
        <f t="shared" si="0"/>
        <v>209.52780051410417</v>
      </c>
      <c r="AI26" s="320">
        <f t="shared" si="0"/>
        <v>209.52780051410417</v>
      </c>
      <c r="AJ26" s="320">
        <f t="shared" si="1"/>
        <v>209.52780051410417</v>
      </c>
      <c r="AK26" s="320">
        <f t="shared" si="1"/>
        <v>209.52780051410417</v>
      </c>
      <c r="AL26" s="320">
        <f t="shared" si="1"/>
        <v>209.52780051410417</v>
      </c>
      <c r="AM26" s="320">
        <f t="shared" si="1"/>
        <v>209.52780051410417</v>
      </c>
      <c r="AN26" s="320">
        <f t="shared" si="1"/>
        <v>209.52780051410417</v>
      </c>
      <c r="AO26" s="320">
        <f t="shared" si="1"/>
        <v>209.52780051410417</v>
      </c>
      <c r="AP26" s="320">
        <f t="shared" si="1"/>
        <v>209.52780051410417</v>
      </c>
      <c r="AQ26" s="320">
        <f t="shared" si="1"/>
        <v>209.52780051410417</v>
      </c>
      <c r="AR26" s="320">
        <f t="shared" si="1"/>
        <v>209.52780051410417</v>
      </c>
      <c r="AS26" s="320">
        <f t="shared" si="1"/>
        <v>209.52780051410417</v>
      </c>
      <c r="AT26" s="320">
        <f t="shared" si="2"/>
        <v>209.52780051410417</v>
      </c>
      <c r="AU26" s="320">
        <f t="shared" si="2"/>
        <v>209.52780051410417</v>
      </c>
      <c r="AV26" s="320">
        <f t="shared" si="2"/>
        <v>209.52780051410417</v>
      </c>
      <c r="AW26" s="320">
        <f t="shared" si="2"/>
        <v>209.52780051410417</v>
      </c>
      <c r="AX26" s="320">
        <f t="shared" si="2"/>
        <v>209.52780051410417</v>
      </c>
      <c r="AY26" s="320">
        <f t="shared" si="2"/>
        <v>209.52780051410417</v>
      </c>
      <c r="AZ26" s="320">
        <f t="shared" si="2"/>
        <v>209.52780051410417</v>
      </c>
      <c r="BA26" s="320">
        <f t="shared" si="2"/>
        <v>209.52780051410417</v>
      </c>
      <c r="BB26" s="320">
        <f t="shared" si="2"/>
        <v>209.52780051410417</v>
      </c>
      <c r="BC26" s="320">
        <f t="shared" si="2"/>
        <v>209.52780051410417</v>
      </c>
      <c r="BD26" s="320">
        <f t="shared" si="3"/>
        <v>209.52780051410417</v>
      </c>
      <c r="BE26" s="320">
        <f t="shared" si="3"/>
        <v>209.52780051410417</v>
      </c>
      <c r="BF26" s="320">
        <f t="shared" si="3"/>
        <v>209.52780051410417</v>
      </c>
      <c r="BG26" s="320">
        <f t="shared" si="3"/>
        <v>209.52780051410417</v>
      </c>
      <c r="BH26" s="320">
        <f t="shared" si="3"/>
        <v>209.52780051410417</v>
      </c>
      <c r="BI26" s="320">
        <f t="shared" si="3"/>
        <v>209.52780051410417</v>
      </c>
      <c r="BJ26" s="320">
        <f t="shared" si="3"/>
        <v>209.52780051410417</v>
      </c>
      <c r="BK26" s="320">
        <f t="shared" si="3"/>
        <v>209.52780051410417</v>
      </c>
      <c r="BL26" s="320">
        <f t="shared" si="3"/>
        <v>209.52780051410417</v>
      </c>
      <c r="BM26" s="320">
        <f t="shared" si="3"/>
        <v>209.52780051410417</v>
      </c>
      <c r="BN26" s="320">
        <f t="shared" si="3"/>
        <v>209.52780051410417</v>
      </c>
      <c r="BO26" s="320">
        <f t="shared" si="3"/>
        <v>209.52780051410417</v>
      </c>
      <c r="BP26" s="320">
        <f t="shared" si="3"/>
        <v>209.52780051410417</v>
      </c>
      <c r="BQ26" s="320">
        <f t="shared" si="3"/>
        <v>209.52780051410417</v>
      </c>
      <c r="BS26" s="8"/>
    </row>
    <row r="27" spans="1:71">
      <c r="A27" s="110" t="s">
        <v>70</v>
      </c>
      <c r="B27" s="318">
        <f>Project!C92</f>
        <v>96114.258235243542</v>
      </c>
      <c r="C27" s="27"/>
      <c r="D27" s="27"/>
      <c r="F27" s="27"/>
      <c r="G27" s="27"/>
      <c r="I27" s="108" t="s">
        <v>511</v>
      </c>
      <c r="Z27" s="320">
        <f t="shared" si="0"/>
        <v>96114.258235243542</v>
      </c>
      <c r="AA27" s="320">
        <f t="shared" si="0"/>
        <v>96114.258235243542</v>
      </c>
      <c r="AB27" s="320">
        <f t="shared" si="0"/>
        <v>96114.258235243542</v>
      </c>
      <c r="AC27" s="320">
        <f t="shared" si="0"/>
        <v>96114.258235243542</v>
      </c>
      <c r="AD27" s="320">
        <f t="shared" si="0"/>
        <v>96114.258235243542</v>
      </c>
      <c r="AE27" s="320">
        <f t="shared" si="0"/>
        <v>96114.258235243542</v>
      </c>
      <c r="AF27" s="320">
        <f t="shared" si="0"/>
        <v>96114.258235243542</v>
      </c>
      <c r="AG27" s="320">
        <f t="shared" si="0"/>
        <v>96114.258235243542</v>
      </c>
      <c r="AH27" s="320">
        <f t="shared" si="0"/>
        <v>96114.258235243542</v>
      </c>
      <c r="AI27" s="320">
        <f t="shared" si="0"/>
        <v>96114.258235243542</v>
      </c>
      <c r="AJ27" s="320">
        <f t="shared" si="1"/>
        <v>96114.258235243542</v>
      </c>
      <c r="AK27" s="320">
        <f t="shared" si="1"/>
        <v>96114.258235243542</v>
      </c>
      <c r="AL27" s="320">
        <f t="shared" si="1"/>
        <v>96114.258235243542</v>
      </c>
      <c r="AM27" s="320">
        <f t="shared" si="1"/>
        <v>96114.258235243542</v>
      </c>
      <c r="AN27" s="320">
        <f t="shared" si="1"/>
        <v>96114.258235243542</v>
      </c>
      <c r="AO27" s="320">
        <f t="shared" si="1"/>
        <v>96114.258235243542</v>
      </c>
      <c r="AP27" s="320">
        <f t="shared" si="1"/>
        <v>96114.258235243542</v>
      </c>
      <c r="AQ27" s="320">
        <f t="shared" si="1"/>
        <v>96114.258235243542</v>
      </c>
      <c r="AR27" s="320">
        <f t="shared" si="1"/>
        <v>96114.258235243542</v>
      </c>
      <c r="AS27" s="320">
        <f t="shared" si="1"/>
        <v>96114.258235243542</v>
      </c>
      <c r="AT27" s="320">
        <f t="shared" si="2"/>
        <v>96114.258235243542</v>
      </c>
      <c r="AU27" s="320">
        <f t="shared" si="2"/>
        <v>96114.258235243542</v>
      </c>
      <c r="AV27" s="320">
        <f t="shared" si="2"/>
        <v>96114.258235243542</v>
      </c>
      <c r="AW27" s="320">
        <f t="shared" si="2"/>
        <v>96114.258235243542</v>
      </c>
      <c r="AX27" s="320">
        <f t="shared" si="2"/>
        <v>96114.258235243542</v>
      </c>
      <c r="AY27" s="320">
        <f t="shared" si="2"/>
        <v>96114.258235243542</v>
      </c>
      <c r="AZ27" s="320">
        <f t="shared" si="2"/>
        <v>96114.258235243542</v>
      </c>
      <c r="BA27" s="320">
        <f t="shared" si="2"/>
        <v>96114.258235243542</v>
      </c>
      <c r="BB27" s="320">
        <f t="shared" si="2"/>
        <v>96114.258235243542</v>
      </c>
      <c r="BC27" s="320">
        <f t="shared" si="2"/>
        <v>96114.258235243542</v>
      </c>
      <c r="BD27" s="320">
        <f t="shared" si="3"/>
        <v>96114.258235243542</v>
      </c>
      <c r="BE27" s="320">
        <f t="shared" si="3"/>
        <v>96114.258235243542</v>
      </c>
      <c r="BF27" s="320">
        <f t="shared" si="3"/>
        <v>96114.258235243542</v>
      </c>
      <c r="BG27" s="320">
        <f t="shared" si="3"/>
        <v>96114.258235243542</v>
      </c>
      <c r="BH27" s="320">
        <f t="shared" si="3"/>
        <v>96114.258235243542</v>
      </c>
      <c r="BI27" s="320">
        <f t="shared" si="3"/>
        <v>96114.258235243542</v>
      </c>
      <c r="BJ27" s="320">
        <f t="shared" si="3"/>
        <v>96114.258235243542</v>
      </c>
      <c r="BK27" s="320">
        <f t="shared" si="3"/>
        <v>96114.258235243542</v>
      </c>
      <c r="BL27" s="320">
        <f t="shared" si="3"/>
        <v>96114.258235243542</v>
      </c>
      <c r="BM27" s="320">
        <f t="shared" si="3"/>
        <v>96114.258235243542</v>
      </c>
      <c r="BN27" s="320">
        <f t="shared" si="3"/>
        <v>96114.258235243542</v>
      </c>
      <c r="BO27" s="320">
        <f t="shared" si="3"/>
        <v>96114.258235243542</v>
      </c>
      <c r="BP27" s="320">
        <f t="shared" si="3"/>
        <v>96114.258235243542</v>
      </c>
      <c r="BQ27" s="320">
        <f t="shared" si="3"/>
        <v>96114.258235243542</v>
      </c>
      <c r="BS27" s="8"/>
    </row>
    <row r="28" spans="1:71">
      <c r="A28" s="107"/>
      <c r="B28" s="27"/>
      <c r="C28" s="27"/>
      <c r="D28" s="27"/>
      <c r="F28" s="27"/>
      <c r="G28" s="27"/>
      <c r="BS28" s="8"/>
    </row>
    <row r="29" spans="1:71" ht="15.5">
      <c r="A29" s="51" t="s">
        <v>512</v>
      </c>
      <c r="B29" s="51"/>
      <c r="C29" s="51"/>
      <c r="D29" s="51"/>
      <c r="E29" s="51"/>
      <c r="F29" s="33"/>
      <c r="G29" s="33"/>
      <c r="BS29" s="8"/>
    </row>
    <row r="30" spans="1:71">
      <c r="A30" s="107"/>
      <c r="B30" s="22"/>
      <c r="C30" s="27"/>
      <c r="D30" s="27"/>
      <c r="F30" s="27"/>
      <c r="G30" s="27"/>
      <c r="BS30" s="8"/>
    </row>
    <row r="31" spans="1:71" ht="15.5">
      <c r="A31" s="309" t="s">
        <v>40</v>
      </c>
      <c r="C31" s="4"/>
      <c r="D31" s="4"/>
      <c r="E31" s="4"/>
      <c r="F31" s="4"/>
      <c r="I31" s="108" t="str">
        <f>CONCATENATE(Parameters!$C$26,"$/year")</f>
        <v>2024$/year</v>
      </c>
      <c r="Z31" s="84">
        <f t="shared" ref="Z31:BQ31" si="4">SUMPRODUCT($B$12:$B$16,Z$23:Z$27)</f>
        <v>3921184.6846119612</v>
      </c>
      <c r="AA31" s="84">
        <f t="shared" si="4"/>
        <v>3921184.6846119612</v>
      </c>
      <c r="AB31" s="84">
        <f t="shared" si="4"/>
        <v>3921184.6846119612</v>
      </c>
      <c r="AC31" s="84">
        <f t="shared" si="4"/>
        <v>3921184.6846119612</v>
      </c>
      <c r="AD31" s="84">
        <f t="shared" si="4"/>
        <v>3921184.6846119612</v>
      </c>
      <c r="AE31" s="84">
        <f t="shared" si="4"/>
        <v>3921184.6846119612</v>
      </c>
      <c r="AF31" s="84">
        <f t="shared" si="4"/>
        <v>3921184.6846119612</v>
      </c>
      <c r="AG31" s="84">
        <f t="shared" si="4"/>
        <v>3921184.6846119612</v>
      </c>
      <c r="AH31" s="84">
        <f t="shared" si="4"/>
        <v>3921184.6846119612</v>
      </c>
      <c r="AI31" s="84">
        <f t="shared" si="4"/>
        <v>3921184.6846119612</v>
      </c>
      <c r="AJ31" s="84">
        <f t="shared" si="4"/>
        <v>3921184.6846119612</v>
      </c>
      <c r="AK31" s="84">
        <f t="shared" si="4"/>
        <v>3921184.6846119612</v>
      </c>
      <c r="AL31" s="84">
        <f t="shared" si="4"/>
        <v>3921184.6846119612</v>
      </c>
      <c r="AM31" s="84">
        <f t="shared" si="4"/>
        <v>3921184.6846119612</v>
      </c>
      <c r="AN31" s="84">
        <f t="shared" si="4"/>
        <v>3921184.6846119612</v>
      </c>
      <c r="AO31" s="84">
        <f t="shared" si="4"/>
        <v>3921184.6846119612</v>
      </c>
      <c r="AP31" s="84">
        <f t="shared" si="4"/>
        <v>3921184.6846119612</v>
      </c>
      <c r="AQ31" s="84">
        <f t="shared" si="4"/>
        <v>3921184.6846119612</v>
      </c>
      <c r="AR31" s="84">
        <f t="shared" si="4"/>
        <v>3921184.6846119612</v>
      </c>
      <c r="AS31" s="84">
        <f t="shared" si="4"/>
        <v>3921184.6846119612</v>
      </c>
      <c r="AT31" s="84">
        <f t="shared" si="4"/>
        <v>3921184.6846119612</v>
      </c>
      <c r="AU31" s="84">
        <f t="shared" si="4"/>
        <v>3921184.6846119612</v>
      </c>
      <c r="AV31" s="84">
        <f t="shared" si="4"/>
        <v>3921184.6846119612</v>
      </c>
      <c r="AW31" s="84">
        <f t="shared" si="4"/>
        <v>3921184.6846119612</v>
      </c>
      <c r="AX31" s="84">
        <f t="shared" si="4"/>
        <v>3921184.6846119612</v>
      </c>
      <c r="AY31" s="84">
        <f t="shared" si="4"/>
        <v>3921184.6846119612</v>
      </c>
      <c r="AZ31" s="84">
        <f t="shared" si="4"/>
        <v>3921184.6846119612</v>
      </c>
      <c r="BA31" s="84">
        <f t="shared" si="4"/>
        <v>3921184.6846119612</v>
      </c>
      <c r="BB31" s="84">
        <f t="shared" si="4"/>
        <v>3921184.6846119612</v>
      </c>
      <c r="BC31" s="84">
        <f t="shared" si="4"/>
        <v>3921184.6846119612</v>
      </c>
      <c r="BD31" s="84">
        <f t="shared" si="4"/>
        <v>3921184.6846119612</v>
      </c>
      <c r="BE31" s="84">
        <f t="shared" si="4"/>
        <v>3921184.6846119612</v>
      </c>
      <c r="BF31" s="84">
        <f t="shared" si="4"/>
        <v>3921184.6846119612</v>
      </c>
      <c r="BG31" s="84">
        <f t="shared" si="4"/>
        <v>3921184.6846119612</v>
      </c>
      <c r="BH31" s="84">
        <f t="shared" si="4"/>
        <v>3921184.6846119612</v>
      </c>
      <c r="BI31" s="84">
        <f t="shared" si="4"/>
        <v>3921184.6846119612</v>
      </c>
      <c r="BJ31" s="84">
        <f t="shared" si="4"/>
        <v>3921184.6846119612</v>
      </c>
      <c r="BK31" s="84">
        <f t="shared" si="4"/>
        <v>3921184.6846119612</v>
      </c>
      <c r="BL31" s="84">
        <f t="shared" si="4"/>
        <v>3921184.6846119612</v>
      </c>
      <c r="BM31" s="84">
        <f t="shared" si="4"/>
        <v>3921184.6846119612</v>
      </c>
      <c r="BN31" s="84">
        <f t="shared" si="4"/>
        <v>3921184.6846119612</v>
      </c>
      <c r="BO31" s="84">
        <f t="shared" si="4"/>
        <v>3921184.6846119612</v>
      </c>
      <c r="BP31" s="84">
        <f t="shared" si="4"/>
        <v>3921184.6846119612</v>
      </c>
      <c r="BQ31" s="84">
        <f t="shared" si="4"/>
        <v>3921184.6846119612</v>
      </c>
      <c r="BS31" s="8"/>
    </row>
    <row r="32" spans="1:71">
      <c r="A32" s="107"/>
      <c r="B32" s="22"/>
      <c r="C32" s="27"/>
      <c r="D32" s="27"/>
      <c r="F32" s="27"/>
      <c r="G32" s="27"/>
      <c r="BS32" s="8"/>
    </row>
    <row r="33" spans="1:72" s="3" customFormat="1">
      <c r="A33" s="197" t="s">
        <v>503</v>
      </c>
      <c r="I33" s="108" t="str">
        <f>CONCATENATE(Parameters!$C$26,"$/year")</f>
        <v>2024$/year</v>
      </c>
      <c r="Z33" s="319">
        <f>SUM(Z31:Z31)</f>
        <v>3921184.6846119612</v>
      </c>
      <c r="AA33" s="319">
        <f t="shared" ref="AA33:BQ33" si="5">SUM(AA31:AA31)</f>
        <v>3921184.6846119612</v>
      </c>
      <c r="AB33" s="319">
        <f t="shared" si="5"/>
        <v>3921184.6846119612</v>
      </c>
      <c r="AC33" s="319">
        <f t="shared" si="5"/>
        <v>3921184.6846119612</v>
      </c>
      <c r="AD33" s="319">
        <f t="shared" si="5"/>
        <v>3921184.6846119612</v>
      </c>
      <c r="AE33" s="319">
        <f t="shared" si="5"/>
        <v>3921184.6846119612</v>
      </c>
      <c r="AF33" s="319">
        <f t="shared" si="5"/>
        <v>3921184.6846119612</v>
      </c>
      <c r="AG33" s="319">
        <f t="shared" si="5"/>
        <v>3921184.6846119612</v>
      </c>
      <c r="AH33" s="319">
        <f t="shared" si="5"/>
        <v>3921184.6846119612</v>
      </c>
      <c r="AI33" s="319">
        <f t="shared" si="5"/>
        <v>3921184.6846119612</v>
      </c>
      <c r="AJ33" s="319">
        <f t="shared" si="5"/>
        <v>3921184.6846119612</v>
      </c>
      <c r="AK33" s="319">
        <f t="shared" si="5"/>
        <v>3921184.6846119612</v>
      </c>
      <c r="AL33" s="319">
        <f t="shared" si="5"/>
        <v>3921184.6846119612</v>
      </c>
      <c r="AM33" s="319">
        <f t="shared" si="5"/>
        <v>3921184.6846119612</v>
      </c>
      <c r="AN33" s="319">
        <f t="shared" si="5"/>
        <v>3921184.6846119612</v>
      </c>
      <c r="AO33" s="319">
        <f t="shared" si="5"/>
        <v>3921184.6846119612</v>
      </c>
      <c r="AP33" s="319">
        <f t="shared" si="5"/>
        <v>3921184.6846119612</v>
      </c>
      <c r="AQ33" s="319">
        <f t="shared" si="5"/>
        <v>3921184.6846119612</v>
      </c>
      <c r="AR33" s="319">
        <f t="shared" si="5"/>
        <v>3921184.6846119612</v>
      </c>
      <c r="AS33" s="319">
        <f t="shared" si="5"/>
        <v>3921184.6846119612</v>
      </c>
      <c r="AT33" s="319">
        <f t="shared" si="5"/>
        <v>3921184.6846119612</v>
      </c>
      <c r="AU33" s="319">
        <f t="shared" si="5"/>
        <v>3921184.6846119612</v>
      </c>
      <c r="AV33" s="319">
        <f t="shared" si="5"/>
        <v>3921184.6846119612</v>
      </c>
      <c r="AW33" s="319">
        <f t="shared" si="5"/>
        <v>3921184.6846119612</v>
      </c>
      <c r="AX33" s="319">
        <f t="shared" si="5"/>
        <v>3921184.6846119612</v>
      </c>
      <c r="AY33" s="319">
        <f t="shared" si="5"/>
        <v>3921184.6846119612</v>
      </c>
      <c r="AZ33" s="319">
        <f t="shared" si="5"/>
        <v>3921184.6846119612</v>
      </c>
      <c r="BA33" s="319">
        <f t="shared" si="5"/>
        <v>3921184.6846119612</v>
      </c>
      <c r="BB33" s="319">
        <f t="shared" si="5"/>
        <v>3921184.6846119612</v>
      </c>
      <c r="BC33" s="319">
        <f t="shared" si="5"/>
        <v>3921184.6846119612</v>
      </c>
      <c r="BD33" s="319">
        <f t="shared" si="5"/>
        <v>3921184.6846119612</v>
      </c>
      <c r="BE33" s="319">
        <f t="shared" si="5"/>
        <v>3921184.6846119612</v>
      </c>
      <c r="BF33" s="319">
        <f t="shared" si="5"/>
        <v>3921184.6846119612</v>
      </c>
      <c r="BG33" s="319">
        <f t="shared" si="5"/>
        <v>3921184.6846119612</v>
      </c>
      <c r="BH33" s="319">
        <f t="shared" si="5"/>
        <v>3921184.6846119612</v>
      </c>
      <c r="BI33" s="319">
        <f t="shared" si="5"/>
        <v>3921184.6846119612</v>
      </c>
      <c r="BJ33" s="319">
        <f t="shared" si="5"/>
        <v>3921184.6846119612</v>
      </c>
      <c r="BK33" s="319">
        <f t="shared" si="5"/>
        <v>3921184.6846119612</v>
      </c>
      <c r="BL33" s="319">
        <f t="shared" si="5"/>
        <v>3921184.6846119612</v>
      </c>
      <c r="BM33" s="319">
        <f t="shared" si="5"/>
        <v>3921184.6846119612</v>
      </c>
      <c r="BN33" s="319">
        <f t="shared" si="5"/>
        <v>3921184.6846119612</v>
      </c>
      <c r="BO33" s="319">
        <f t="shared" si="5"/>
        <v>3921184.6846119612</v>
      </c>
      <c r="BP33" s="319">
        <f t="shared" si="5"/>
        <v>3921184.6846119612</v>
      </c>
      <c r="BQ33" s="319">
        <f t="shared" si="5"/>
        <v>3921184.6846119612</v>
      </c>
    </row>
    <row r="34" spans="1:72" s="3" customFormat="1">
      <c r="A34" s="197" t="s">
        <v>504</v>
      </c>
      <c r="B34" s="21" t="s">
        <v>505</v>
      </c>
      <c r="H34" s="79"/>
      <c r="I34" s="108" t="str">
        <f>CONCATENATE(Parameters!$C$26,"$/year")</f>
        <v>2024$/year</v>
      </c>
      <c r="Z34" s="71">
        <f>IF(Z$7&gt;=Project!$B$27,IF(Z$7&lt;=Project!$B$28,Z33,0),0)*-1</f>
        <v>0</v>
      </c>
      <c r="AA34" s="71">
        <f>IF(AA$7&gt;=Project!$B$27,IF(AA$7&lt;=Project!$B$28,AA33,0),0)*-1</f>
        <v>0</v>
      </c>
      <c r="AB34" s="71">
        <f>IF(AB$7&gt;=Project!$B$27,IF(AB$7&lt;=Project!$B$28,AB33,0),0)*-1</f>
        <v>0</v>
      </c>
      <c r="AC34" s="71">
        <f>IF(AC$7&gt;=Project!$B$27,IF(AC$7&lt;=Project!$B$28,AC33,0),0)*-1</f>
        <v>0</v>
      </c>
      <c r="AD34" s="71">
        <f>IF(AD$7&gt;=Project!$B$27,IF(AD$7&lt;=Project!$B$28,AD33,0),0)*-1</f>
        <v>0</v>
      </c>
      <c r="AE34" s="71">
        <f>IF(AE$7&gt;=Project!$B$27,IF(AE$7&lt;=Project!$B$28,AE33,0),0)*-1</f>
        <v>0</v>
      </c>
      <c r="AF34" s="71">
        <f>IF(AF$7&gt;=Project!$B$27,IF(AF$7&lt;=Project!$B$28,AF33,0),0)*-1</f>
        <v>0</v>
      </c>
      <c r="AG34" s="71">
        <f>IF(AG$7&gt;=Project!$B$27,IF(AG$7&lt;=Project!$B$28,AG33,0),0)*-1</f>
        <v>0</v>
      </c>
      <c r="AH34" s="71">
        <f>IF(AH$7&gt;=Project!$B$27,IF(AH$7&lt;=Project!$B$28,AH33,0),0)*-1</f>
        <v>0</v>
      </c>
      <c r="AI34" s="71">
        <f>IF(AI$7&gt;=Project!$B$27,IF(AI$7&lt;=Project!$B$28,AI33,0),0)*-1</f>
        <v>-3921184.6846119612</v>
      </c>
      <c r="AJ34" s="71">
        <f>IF(AJ$7&gt;=Project!$B$27,IF(AJ$7&lt;=Project!$B$28,AJ33,0),0)*-1</f>
        <v>-3921184.6846119612</v>
      </c>
      <c r="AK34" s="71">
        <f>IF(AK$7&gt;=Project!$B$27,IF(AK$7&lt;=Project!$B$28,AK33,0),0)*-1</f>
        <v>-3921184.6846119612</v>
      </c>
      <c r="AL34" s="71">
        <f>IF(AL$7&gt;=Project!$B$27,IF(AL$7&lt;=Project!$B$28,AL33,0),0)*-1</f>
        <v>-3921184.6846119612</v>
      </c>
      <c r="AM34" s="71">
        <f>IF(AM$7&gt;=Project!$B$27,IF(AM$7&lt;=Project!$B$28,AM33,0),0)*-1</f>
        <v>-3921184.6846119612</v>
      </c>
      <c r="AN34" s="71">
        <f>IF(AN$7&gt;=Project!$B$27,IF(AN$7&lt;=Project!$B$28,AN33,0),0)*-1</f>
        <v>-3921184.6846119612</v>
      </c>
      <c r="AO34" s="71">
        <f>IF(AO$7&gt;=Project!$B$27,IF(AO$7&lt;=Project!$B$28,AO33,0),0)*-1</f>
        <v>-3921184.6846119612</v>
      </c>
      <c r="AP34" s="71">
        <f>IF(AP$7&gt;=Project!$B$27,IF(AP$7&lt;=Project!$B$28,AP33,0),0)*-1</f>
        <v>-3921184.6846119612</v>
      </c>
      <c r="AQ34" s="71">
        <f>IF(AQ$7&gt;=Project!$B$27,IF(AQ$7&lt;=Project!$B$28,AQ33,0),0)*-1</f>
        <v>-3921184.6846119612</v>
      </c>
      <c r="AR34" s="71">
        <f>IF(AR$7&gt;=Project!$B$27,IF(AR$7&lt;=Project!$B$28,AR33,0),0)*-1</f>
        <v>-3921184.6846119612</v>
      </c>
      <c r="AS34" s="71">
        <f>IF(AS$7&gt;=Project!$B$27,IF(AS$7&lt;=Project!$B$28,AS33,0),0)*-1</f>
        <v>-3921184.6846119612</v>
      </c>
      <c r="AT34" s="71">
        <f>IF(AT$7&gt;=Project!$B$27,IF(AT$7&lt;=Project!$B$28,AT33,0),0)*-1</f>
        <v>-3921184.6846119612</v>
      </c>
      <c r="AU34" s="71">
        <f>IF(AU$7&gt;=Project!$B$27,IF(AU$7&lt;=Project!$B$28,AU33,0),0)*-1</f>
        <v>-3921184.6846119612</v>
      </c>
      <c r="AV34" s="71">
        <f>IF(AV$7&gt;=Project!$B$27,IF(AV$7&lt;=Project!$B$28,AV33,0),0)*-1</f>
        <v>-3921184.6846119612</v>
      </c>
      <c r="AW34" s="71">
        <f>IF(AW$7&gt;=Project!$B$27,IF(AW$7&lt;=Project!$B$28,AW33,0),0)*-1</f>
        <v>-3921184.6846119612</v>
      </c>
      <c r="AX34" s="71">
        <f>IF(AX$7&gt;=Project!$B$27,IF(AX$7&lt;=Project!$B$28,AX33,0),0)*-1</f>
        <v>-3921184.6846119612</v>
      </c>
      <c r="AY34" s="71">
        <f>IF(AY$7&gt;=Project!$B$27,IF(AY$7&lt;=Project!$B$28,AY33,0),0)*-1</f>
        <v>-3921184.6846119612</v>
      </c>
      <c r="AZ34" s="71">
        <f>IF(AZ$7&gt;=Project!$B$27,IF(AZ$7&lt;=Project!$B$28,AZ33,0),0)*-1</f>
        <v>-3921184.6846119612</v>
      </c>
      <c r="BA34" s="71">
        <f>IF(BA$7&gt;=Project!$B$27,IF(BA$7&lt;=Project!$B$28,BA33,0),0)*-1</f>
        <v>-3921184.6846119612</v>
      </c>
      <c r="BB34" s="71">
        <f>IF(BB$7&gt;=Project!$B$27,IF(BB$7&lt;=Project!$B$28,BB33,0),0)*-1</f>
        <v>-3921184.6846119612</v>
      </c>
      <c r="BC34" s="71">
        <f>IF(BC$7&gt;=Project!$B$27,IF(BC$7&lt;=Project!$B$28,BC33,0),0)*-1</f>
        <v>-3921184.6846119612</v>
      </c>
      <c r="BD34" s="71">
        <f>IF(BD$7&gt;=Project!$B$27,IF(BD$7&lt;=Project!$B$28,BD33,0),0)*-1</f>
        <v>-3921184.6846119612</v>
      </c>
      <c r="BE34" s="71">
        <f>IF(BE$7&gt;=Project!$B$27,IF(BE$7&lt;=Project!$B$28,BE33,0),0)*-1</f>
        <v>-3921184.6846119612</v>
      </c>
      <c r="BF34" s="71">
        <f>IF(BF$7&gt;=Project!$B$27,IF(BF$7&lt;=Project!$B$28,BF33,0),0)*-1</f>
        <v>-3921184.6846119612</v>
      </c>
      <c r="BG34" s="71">
        <f>IF(BG$7&gt;=Project!$B$27,IF(BG$7&lt;=Project!$B$28,BG33,0),0)*-1</f>
        <v>-3921184.6846119612</v>
      </c>
      <c r="BH34" s="71">
        <f>IF(BH$7&gt;=Project!$B$27,IF(BH$7&lt;=Project!$B$28,BH33,0),0)*-1</f>
        <v>-3921184.6846119612</v>
      </c>
      <c r="BI34" s="71">
        <f>IF(BI$7&gt;=Project!$B$27,IF(BI$7&lt;=Project!$B$28,BI33,0),0)*-1</f>
        <v>-3921184.6846119612</v>
      </c>
      <c r="BJ34" s="71">
        <f>IF(BJ$7&gt;=Project!$B$27,IF(BJ$7&lt;=Project!$B$28,BJ33,0),0)*-1</f>
        <v>-3921184.6846119612</v>
      </c>
      <c r="BK34" s="71">
        <f>IF(BK$7&gt;=Project!$B$27,IF(BK$7&lt;=Project!$B$28,BK33,0),0)*-1</f>
        <v>-3921184.6846119612</v>
      </c>
      <c r="BL34" s="71">
        <f>IF(BL$7&gt;=Project!$B$27,IF(BL$7&lt;=Project!$B$28,BL33,0),0)*-1</f>
        <v>-3921184.6846119612</v>
      </c>
      <c r="BM34" s="71">
        <f>IF(BM$7&gt;=Project!$B$27,IF(BM$7&lt;=Project!$B$28,BM33,0),0)*-1</f>
        <v>0</v>
      </c>
      <c r="BN34" s="71">
        <f>IF(BN$7&gt;=Project!$B$27,IF(BN$7&lt;=Project!$B$28,BN33,0),0)*-1</f>
        <v>0</v>
      </c>
      <c r="BO34" s="71">
        <f>IF(BO$7&gt;=Project!$B$27,IF(BO$7&lt;=Project!$B$28,BO33,0),0)*-1</f>
        <v>0</v>
      </c>
      <c r="BP34" s="71">
        <f>IF(BP$7&gt;=Project!$B$27,IF(BP$7&lt;=Project!$B$28,BP33,0),0)*-1</f>
        <v>0</v>
      </c>
      <c r="BQ34" s="71">
        <f>IF(BQ$7&gt;=Project!$B$27,IF(BQ$7&lt;=Project!$B$28,BQ33,0),0)*-1</f>
        <v>0</v>
      </c>
    </row>
    <row r="35" spans="1:72">
      <c r="A35" s="107"/>
      <c r="B35" s="22"/>
      <c r="C35" s="27"/>
      <c r="D35" s="27"/>
      <c r="F35" s="27"/>
      <c r="G35" s="27"/>
      <c r="BS35" s="8"/>
    </row>
    <row r="36" spans="1:72" ht="18.5">
      <c r="A36" s="55" t="s">
        <v>506</v>
      </c>
      <c r="B36" s="49"/>
      <c r="C36" s="49"/>
      <c r="D36" s="49"/>
      <c r="E36" s="49"/>
      <c r="F36" s="49"/>
      <c r="G36" s="49"/>
      <c r="BT36" s="8"/>
    </row>
    <row r="37" spans="1:72">
      <c r="A37" t="s">
        <v>263</v>
      </c>
      <c r="BT37" s="8"/>
    </row>
    <row r="38" spans="1:72">
      <c r="A38" s="199">
        <v>7.0000000000000007E-2</v>
      </c>
      <c r="Z38" s="34">
        <f>Parameters!Z30</f>
        <v>1</v>
      </c>
      <c r="AA38" s="34">
        <f>Parameters!AA30</f>
        <v>0.93457943925233644</v>
      </c>
      <c r="AB38" s="34">
        <f>Parameters!AB30</f>
        <v>0.87343872827321156</v>
      </c>
      <c r="AC38" s="34">
        <f>Parameters!AC30</f>
        <v>0.81629787689085187</v>
      </c>
      <c r="AD38" s="34">
        <f>Parameters!AD30</f>
        <v>0.7628952120475252</v>
      </c>
      <c r="AE38" s="34">
        <f>Parameters!AE30</f>
        <v>0.71298617948366838</v>
      </c>
      <c r="AF38" s="34">
        <f>Parameters!AF30</f>
        <v>0.66634222381651254</v>
      </c>
      <c r="AG38" s="34">
        <f>Parameters!AG30</f>
        <v>0.62274974188459109</v>
      </c>
      <c r="AH38" s="34">
        <f>Parameters!AH30</f>
        <v>0.5820091045650384</v>
      </c>
      <c r="AI38" s="34">
        <f>Parameters!AI30</f>
        <v>0.54393374258414806</v>
      </c>
      <c r="AJ38" s="34">
        <f>Parameters!AJ30</f>
        <v>0.5083492921347178</v>
      </c>
      <c r="AK38" s="34">
        <f>Parameters!AK30</f>
        <v>0.47509279638758667</v>
      </c>
      <c r="AL38" s="34">
        <f>Parameters!AL30</f>
        <v>0.44401195924073528</v>
      </c>
      <c r="AM38" s="34">
        <f>Parameters!AM30</f>
        <v>0.41496444788853759</v>
      </c>
      <c r="AN38" s="34">
        <f>Parameters!AN30</f>
        <v>0.3878172410173249</v>
      </c>
      <c r="AO38" s="34">
        <f>Parameters!AO30</f>
        <v>0.36244601964235967</v>
      </c>
      <c r="AP38" s="34">
        <f>Parameters!AP30</f>
        <v>0.33873459779659787</v>
      </c>
      <c r="AQ38" s="34">
        <f>Parameters!AQ30</f>
        <v>0.31657439046411018</v>
      </c>
      <c r="AR38" s="34">
        <f>Parameters!AR30</f>
        <v>0.29586391632159825</v>
      </c>
      <c r="AS38" s="34">
        <f>Parameters!AS30</f>
        <v>0.27650833301083949</v>
      </c>
      <c r="AT38" s="34">
        <f>Parameters!AT30</f>
        <v>0.2584190028138687</v>
      </c>
      <c r="AU38" s="34">
        <f>Parameters!AU30</f>
        <v>0.24151308674193336</v>
      </c>
      <c r="AV38" s="34">
        <f>Parameters!AV30</f>
        <v>0.22571316517937698</v>
      </c>
      <c r="AW38" s="34">
        <f>Parameters!AW30</f>
        <v>0.21094688334521211</v>
      </c>
      <c r="AX38" s="34">
        <f>Parameters!AX30</f>
        <v>0.19714661994879637</v>
      </c>
      <c r="AY38" s="34">
        <f>Parameters!AY30</f>
        <v>0.18424917752223957</v>
      </c>
      <c r="AZ38" s="34">
        <f>Parameters!AZ30</f>
        <v>0.17219549301143888</v>
      </c>
      <c r="BA38" s="34">
        <f>Parameters!BA30</f>
        <v>0.16093036730041013</v>
      </c>
      <c r="BB38" s="34">
        <f>Parameters!BB30</f>
        <v>0.15040221243028987</v>
      </c>
      <c r="BC38" s="34">
        <f>Parameters!BC30</f>
        <v>0.1405628153554111</v>
      </c>
      <c r="BD38" s="34">
        <f>Parameters!BD30</f>
        <v>0.13136711715458982</v>
      </c>
      <c r="BE38" s="34">
        <f>Parameters!BE30</f>
        <v>0.1227730066865325</v>
      </c>
      <c r="BF38" s="34">
        <f>Parameters!BF30</f>
        <v>0.11474112774442291</v>
      </c>
      <c r="BG38" s="34">
        <f>Parameters!BG30</f>
        <v>0.10723469882656347</v>
      </c>
      <c r="BH38" s="34">
        <f>Parameters!BH30</f>
        <v>0.10021934469772288</v>
      </c>
      <c r="BI38" s="34">
        <f>Parameters!BI30</f>
        <v>9.366293896983445E-2</v>
      </c>
      <c r="BJ38" s="34">
        <f>Parameters!BJ30</f>
        <v>8.7535456981153698E-2</v>
      </c>
      <c r="BK38" s="34">
        <f>Parameters!BK30</f>
        <v>8.1808838300143641E-2</v>
      </c>
      <c r="BL38" s="34">
        <f>Parameters!BL30</f>
        <v>7.6456858224433308E-2</v>
      </c>
      <c r="BM38" s="34">
        <f>Parameters!BM30</f>
        <v>7.1455007686386268E-2</v>
      </c>
      <c r="BN38" s="34">
        <f>Parameters!BN30</f>
        <v>6.6780381015314264E-2</v>
      </c>
      <c r="BO38" s="34">
        <f>Parameters!BO30</f>
        <v>6.2411571042349782E-2</v>
      </c>
      <c r="BP38" s="34">
        <f>Parameters!BP30</f>
        <v>5.8328571067616623E-2</v>
      </c>
      <c r="BQ38" s="34">
        <f>Parameters!BQ30</f>
        <v>5.4512683240763193E-2</v>
      </c>
      <c r="BT38" s="8"/>
    </row>
    <row r="39" spans="1:72" s="76" customFormat="1">
      <c r="A39" s="82" t="s">
        <v>489</v>
      </c>
      <c r="B39" s="69">
        <f>SUM(AC39:BQ39)</f>
        <v>-28319481.794599336</v>
      </c>
      <c r="I39" s="74"/>
      <c r="Z39" s="83">
        <f>Z34*Z38</f>
        <v>0</v>
      </c>
      <c r="AA39" s="83">
        <f t="shared" ref="AA39:BQ39" si="6">AA34*AA38</f>
        <v>0</v>
      </c>
      <c r="AB39" s="83">
        <f t="shared" si="6"/>
        <v>0</v>
      </c>
      <c r="AC39" s="83">
        <f t="shared" si="6"/>
        <v>0</v>
      </c>
      <c r="AD39" s="83">
        <f t="shared" si="6"/>
        <v>0</v>
      </c>
      <c r="AE39" s="83">
        <f t="shared" si="6"/>
        <v>0</v>
      </c>
      <c r="AF39" s="83">
        <f t="shared" si="6"/>
        <v>0</v>
      </c>
      <c r="AG39" s="83">
        <f t="shared" si="6"/>
        <v>0</v>
      </c>
      <c r="AH39" s="83">
        <f t="shared" si="6"/>
        <v>0</v>
      </c>
      <c r="AI39" s="83">
        <f t="shared" si="6"/>
        <v>-2132864.6608646265</v>
      </c>
      <c r="AJ39" s="83">
        <f t="shared" si="6"/>
        <v>-1993331.4587519872</v>
      </c>
      <c r="AK39" s="83">
        <f t="shared" si="6"/>
        <v>-1862926.5969644738</v>
      </c>
      <c r="AL39" s="83">
        <f t="shared" si="6"/>
        <v>-1741052.8943593216</v>
      </c>
      <c r="AM39" s="83">
        <f t="shared" si="6"/>
        <v>-1627152.2377189919</v>
      </c>
      <c r="AN39" s="83">
        <f t="shared" si="6"/>
        <v>-1520703.0259056001</v>
      </c>
      <c r="AO39" s="83">
        <f t="shared" si="6"/>
        <v>-1421217.7812201867</v>
      </c>
      <c r="AP39" s="83">
        <f t="shared" si="6"/>
        <v>-1328240.9170282122</v>
      </c>
      <c r="AQ39" s="83">
        <f t="shared" si="6"/>
        <v>-1241346.6514282357</v>
      </c>
      <c r="AR39" s="83">
        <f t="shared" si="6"/>
        <v>-1160137.0574095659</v>
      </c>
      <c r="AS39" s="83">
        <f t="shared" si="6"/>
        <v>-1084240.2405696879</v>
      </c>
      <c r="AT39" s="83">
        <f t="shared" si="6"/>
        <v>-1013308.6360464373</v>
      </c>
      <c r="AU39" s="83">
        <f t="shared" si="6"/>
        <v>-947017.41686582926</v>
      </c>
      <c r="AV39" s="83">
        <f t="shared" si="6"/>
        <v>-885063.00641666283</v>
      </c>
      <c r="AW39" s="83">
        <f t="shared" si="6"/>
        <v>-827161.68823987176</v>
      </c>
      <c r="AX39" s="83">
        <f t="shared" si="6"/>
        <v>-773048.30676623527</v>
      </c>
      <c r="AY39" s="83">
        <f t="shared" si="6"/>
        <v>-722475.05305255624</v>
      </c>
      <c r="AZ39" s="83">
        <f t="shared" si="6"/>
        <v>-675210.32995566016</v>
      </c>
      <c r="BA39" s="83">
        <f t="shared" si="6"/>
        <v>-631037.69154734584</v>
      </c>
      <c r="BB39" s="83">
        <f t="shared" si="6"/>
        <v>-589754.85191340733</v>
      </c>
      <c r="BC39" s="83">
        <f t="shared" si="6"/>
        <v>-551172.758797577</v>
      </c>
      <c r="BD39" s="83">
        <f t="shared" si="6"/>
        <v>-515114.72784820286</v>
      </c>
      <c r="BE39" s="83">
        <f t="shared" si="6"/>
        <v>-481415.63350299315</v>
      </c>
      <c r="BF39" s="83">
        <f t="shared" si="6"/>
        <v>-449921.15280653571</v>
      </c>
      <c r="BG39" s="83">
        <f t="shared" si="6"/>
        <v>-420487.05869769695</v>
      </c>
      <c r="BH39" s="83">
        <f t="shared" si="6"/>
        <v>-392978.55953055795</v>
      </c>
      <c r="BI39" s="83">
        <f t="shared" si="6"/>
        <v>-367269.68180425966</v>
      </c>
      <c r="BJ39" s="83">
        <f t="shared" si="6"/>
        <v>-343242.69327500905</v>
      </c>
      <c r="BK39" s="83">
        <f t="shared" si="6"/>
        <v>-320787.56380841968</v>
      </c>
      <c r="BL39" s="83">
        <f t="shared" si="6"/>
        <v>-299801.46150319598</v>
      </c>
      <c r="BM39" s="83">
        <f t="shared" si="6"/>
        <v>0</v>
      </c>
      <c r="BN39" s="83">
        <f t="shared" si="6"/>
        <v>0</v>
      </c>
      <c r="BO39" s="83">
        <f t="shared" si="6"/>
        <v>0</v>
      </c>
      <c r="BP39" s="83">
        <f t="shared" si="6"/>
        <v>0</v>
      </c>
      <c r="BQ39" s="83">
        <f t="shared" si="6"/>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CB3465F213D34DAC2B9E1459EC3125" ma:contentTypeVersion="11" ma:contentTypeDescription="Create a new document." ma:contentTypeScope="" ma:versionID="df2c29c29bee78035a66f8589e5b8901">
  <xsd:schema xmlns:xsd="http://www.w3.org/2001/XMLSchema" xmlns:xs="http://www.w3.org/2001/XMLSchema" xmlns:p="http://schemas.microsoft.com/office/2006/metadata/properties" xmlns:ns2="c3df3b6a-59bb-4e04-8ef3-5e3ebe03362a" xmlns:ns3="aeb6966e-7501-4728-b5f2-64de505f8a09" targetNamespace="http://schemas.microsoft.com/office/2006/metadata/properties" ma:root="true" ma:fieldsID="1b53580afba740c93f67d16a644fd34b" ns2:_="" ns3:_="">
    <xsd:import namespace="c3df3b6a-59bb-4e04-8ef3-5e3ebe03362a"/>
    <xsd:import namespace="aeb6966e-7501-4728-b5f2-64de505f8a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f3b6a-59bb-4e04-8ef3-5e3ebe0336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5869760-63e5-4ad7-8e1d-ce12b2e8d0a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b6966e-7501-4728-b5f2-64de505f8a0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5db811a-3767-432e-9774-b0ea5d647331}" ma:internalName="TaxCatchAll" ma:showField="CatchAllData" ma:web="aeb6966e-7501-4728-b5f2-64de505f8a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df3b6a-59bb-4e04-8ef3-5e3ebe03362a">
      <Terms xmlns="http://schemas.microsoft.com/office/infopath/2007/PartnerControls"/>
    </lcf76f155ced4ddcb4097134ff3c332f>
    <TaxCatchAll xmlns="aeb6966e-7501-4728-b5f2-64de505f8a09" xsi:nil="true"/>
  </documentManagement>
</p:properties>
</file>

<file path=customXml/itemProps1.xml><?xml version="1.0" encoding="utf-8"?>
<ds:datastoreItem xmlns:ds="http://schemas.openxmlformats.org/officeDocument/2006/customXml" ds:itemID="{9CAA17F4-185C-428B-BCEC-F457C96706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df3b6a-59bb-4e04-8ef3-5e3ebe03362a"/>
    <ds:schemaRef ds:uri="aeb6966e-7501-4728-b5f2-64de505f8a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5C4F9F-D0A9-4FEB-9E54-8FEB787F13EE}">
  <ds:schemaRefs>
    <ds:schemaRef ds:uri="http://schemas.microsoft.com/sharepoint/v3/contenttype/forms"/>
  </ds:schemaRefs>
</ds:datastoreItem>
</file>

<file path=customXml/itemProps3.xml><?xml version="1.0" encoding="utf-8"?>
<ds:datastoreItem xmlns:ds="http://schemas.openxmlformats.org/officeDocument/2006/customXml" ds:itemID="{BE3F8E75-C39C-4C95-A0B3-E29BA82748C6}">
  <ds:schemaRefs>
    <ds:schemaRef ds:uri="http://purl.org/dc/terms/"/>
    <ds:schemaRef ds:uri="http://schemas.microsoft.com/office/2006/metadata/properties"/>
    <ds:schemaRef ds:uri="http://purl.org/dc/dcmitype/"/>
    <ds:schemaRef ds:uri="aeb6966e-7501-4728-b5f2-64de505f8a09"/>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c3df3b6a-59bb-4e04-8ef3-5e3ebe0336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Summary</vt:lpstr>
      <vt:lpstr>Project</vt:lpstr>
      <vt:lpstr>Parameters</vt:lpstr>
      <vt:lpstr>Cost</vt:lpstr>
      <vt:lpstr>Ben1a</vt:lpstr>
      <vt:lpstr>Ben1b</vt:lpstr>
      <vt:lpstr>Ben2a</vt:lpstr>
      <vt:lpstr>Ben2b</vt:lpstr>
      <vt:lpstr>Ben2c</vt:lpstr>
      <vt:lpstr>Ben3</vt:lpstr>
      <vt:lpstr>Ben4</vt:lpstr>
      <vt:lpstr>Ben5a</vt:lpstr>
      <vt:lpstr>Ben5b</vt:lpstr>
      <vt:lpstr>Ben5c</vt:lpstr>
      <vt:lpstr>Ben5d</vt:lpstr>
      <vt:lpstr>Ben5e</vt:lpstr>
      <vt:lpstr>Appendix</vt:lpstr>
      <vt:lpstr>Sensitivity Analysis</vt:lpstr>
      <vt:lpstr>Bridge Rehab and Replace</vt:lpstr>
      <vt:lpstr>Truck Diversion</vt:lpstr>
      <vt:lpstr>Rail Diversion</vt:lpstr>
      <vt:lpstr>Crashes and Crime</vt:lpstr>
      <vt:lpstr>GradeDec Inputs</vt:lpstr>
      <vt:lpstr>Diversion - old</vt:lpstr>
      <vt:lpstr>Appendix!Print_Area</vt:lpstr>
    </vt:vector>
  </TitlesOfParts>
  <Manager/>
  <Company>FTA@DOT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 Cost Categories New Starts Workbook</dc:title>
  <dc:subject>Standard Cost Categories New Starts Workbook</dc:subject>
  <dc:creator>lichen@HNTB.com</dc:creator>
  <cp:keywords/>
  <dc:description>June 4, 2008 Annualized Wksht updated</dc:description>
  <cp:lastModifiedBy>Mae Lewis-Workman</cp:lastModifiedBy>
  <cp:revision/>
  <dcterms:created xsi:type="dcterms:W3CDTF">2003-11-20T16:37:39Z</dcterms:created>
  <dcterms:modified xsi:type="dcterms:W3CDTF">2026-06-23T14:37:40Z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Language">
    <vt:lpwstr>English</vt:lpwstr>
  </property>
  <property fmtid="{D5CDD505-2E9C-101B-9397-08002B2CF9AE}" pid="4" name="ContentTypeId">
    <vt:lpwstr>0x010100D8CB3465F213D34DAC2B9E1459EC3125</vt:lpwstr>
  </property>
  <property fmtid="{D5CDD505-2E9C-101B-9397-08002B2CF9AE}" pid="5" name="MediaServiceImageTags">
    <vt:lpwstr/>
  </property>
</Properties>
</file>